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autoCompressPictures="0" defaultThemeVersion="124226"/>
  <mc:AlternateContent xmlns:mc="http://schemas.openxmlformats.org/markup-compatibility/2006">
    <mc:Choice Requires="x15">
      <x15ac:absPath xmlns:x15ac="http://schemas.microsoft.com/office/spreadsheetml/2010/11/ac" url="\\internal.vic.gov.au\DJPR\HomeDirs1\vic6rdv\Documents\2026-27 Guidance\"/>
    </mc:Choice>
  </mc:AlternateContent>
  <xr:revisionPtr revIDLastSave="0" documentId="8_{06ED0590-D335-4EE8-AFAD-0B639B01B327}" xr6:coauthVersionLast="47" xr6:coauthVersionMax="47" xr10:uidLastSave="{00000000-0000-0000-0000-000000000000}"/>
  <bookViews>
    <workbookView xWindow="-110" yWindow="-110" windowWidth="19420" windowHeight="10420" tabRatio="923" xr2:uid="{00000000-000D-0000-FFFF-FFFF00000000}"/>
  </bookViews>
  <sheets>
    <sheet name="Notes" sheetId="18" r:id="rId1"/>
    <sheet name="Input 1" sheetId="32" r:id="rId2"/>
    <sheet name="Input 2" sheetId="1" r:id="rId3"/>
    <sheet name="Input 3" sheetId="5" r:id="rId4"/>
    <sheet name="Input 4" sheetId="7" r:id="rId5"/>
    <sheet name="Input 5" sheetId="11" r:id="rId6"/>
    <sheet name="Input 6" sheetId="16" r:id="rId7"/>
    <sheet name="Input 7" sheetId="37" r:id="rId8"/>
    <sheet name="Output 1-Report of Operations" sheetId="2" r:id="rId9"/>
    <sheet name="Output 2-Performance Statement" sheetId="3" r:id="rId10"/>
    <sheet name="Output 3-GM Checklist" sheetId="44" r:id="rId11"/>
    <sheet name="Data Export 1-Performance" sheetId="10" r:id="rId12"/>
    <sheet name="Data Export 2-G&amp;M Checklist" sheetId="15" r:id="rId13"/>
    <sheet name="Data Export 3-FTE Fin Stat" sheetId="17" r:id="rId14"/>
    <sheet name="Commentary check" sheetId="40" state="hidden" r:id="rId15"/>
    <sheet name="ABS data" sheetId="20" state="hidden" r:id="rId16"/>
    <sheet name="Reference" sheetId="39" state="hidden" r:id="rId17"/>
    <sheet name="Target Reference" sheetId="41" state="hidden" r:id="rId18"/>
    <sheet name="Council Target" sheetId="42" state="hidden" r:id="rId19"/>
    <sheet name="Food safety samples" sheetId="43" state="hidden" r:id="rId20"/>
    <sheet name="All data" sheetId="31" state="hidden" r:id="rId21"/>
    <sheet name="Data from 3 years ago" sheetId="24" state="hidden" r:id="rId22"/>
    <sheet name="Data from 2 years ago" sheetId="27" state="hidden" r:id="rId23"/>
    <sheet name="Data from 1 year ago" sheetId="28" state="hidden" r:id="rId24"/>
    <sheet name="Financial years" sheetId="29" state="hidden" r:id="rId25"/>
  </sheets>
  <externalReferences>
    <externalReference r:id="rId26"/>
  </externalReferences>
  <definedNames>
    <definedName name="_xlnm._FilterDatabase" localSheetId="20" hidden="1">'All data'!$A$1:$E$14063</definedName>
    <definedName name="_xlnm._FilterDatabase" localSheetId="17" hidden="1">'Target Reference'!$A$1:$I$633</definedName>
    <definedName name="HasREFinExport2">SUMPRODUCT(--(IFERROR(ERROR.TYPE('Data Export 2-G&amp;M Checklist'!$A$1:$J$28),0)=4))&gt;0</definedName>
    <definedName name="HasREFinExport3Fin">SUMPRODUCT(--(IFERROR(ERROR.TYPE('Data Export 3-FTE Fin Stat'!$E$12:$K$130),0)=4))&gt;0</definedName>
    <definedName name="name" localSheetId="23">'[1]Input 6'!$I$4:$I$5</definedName>
    <definedName name="name" localSheetId="22">'[1]Input 6'!$I$4:$I$5</definedName>
    <definedName name="name" localSheetId="21">'[1]Input 6'!$I$4:$I$5</definedName>
    <definedName name="name">'Input 5'!$I$4:$I$5</definedName>
    <definedName name="_xlnm.Print_Area" localSheetId="1">'Input 1'!$A$1:$C$19</definedName>
    <definedName name="_xlnm.Print_Area" localSheetId="2">'Input 2'!$A$2:$G$95</definedName>
    <definedName name="_xlnm.Print_Area" localSheetId="3">'Input 3'!$A$2:$F$149</definedName>
    <definedName name="_xlnm.Print_Area" localSheetId="4">'Input 4'!$A$1:$P$77</definedName>
    <definedName name="_xlnm.Print_Area" localSheetId="8">'Output 1-Report of Operations'!$B$1:$J$134</definedName>
    <definedName name="_xlnm.Print_Area" localSheetId="9">'Output 2-Performance Statement'!$B$1:$L$84</definedName>
    <definedName name="_xlnm.Print_Area" localSheetId="10">'Output 3-GM Checklist'!$B$1:$E$7</definedName>
    <definedName name="_xlnm.Print_Titles" localSheetId="2">'Input 2'!$2:$2</definedName>
    <definedName name="_xlnm.Print_Titles" localSheetId="3">'Input 3'!$2:$2</definedName>
    <definedName name="_xlnm.Print_Titles" localSheetId="8">'Output 1-Report of Operations'!$1:$4</definedName>
    <definedName name="_xlnm.Print_Titles" localSheetId="9">'Output 2-Performance Statement'!$1:$1</definedName>
    <definedName name="_xlnm.Print_Titles" localSheetId="10">'Output 3-GM Checklist'!$1:$1</definedName>
    <definedName name="select">'Input 5'!$I$4:$I$5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7" l="1"/>
  <c r="C15" i="27"/>
  <c r="B23" i="27"/>
  <c r="C23" i="27"/>
  <c r="B24" i="27"/>
  <c r="C24" i="27"/>
  <c r="B25" i="27"/>
  <c r="C25" i="27"/>
  <c r="D29" i="7"/>
  <c r="D30" i="7"/>
  <c r="D31" i="7"/>
  <c r="D19" i="7"/>
  <c r="A14064" i="31"/>
  <c r="A14065" i="31"/>
  <c r="A14066" i="31"/>
  <c r="A14067" i="31"/>
  <c r="A14068" i="31"/>
  <c r="A14069" i="31"/>
  <c r="A14070" i="31"/>
  <c r="A14071" i="31"/>
  <c r="A14072" i="31"/>
  <c r="A14073" i="31"/>
  <c r="A14074" i="31"/>
  <c r="A14075" i="31"/>
  <c r="A14076" i="31"/>
  <c r="A14077" i="31"/>
  <c r="A14078" i="31"/>
  <c r="A14079" i="31"/>
  <c r="A14080" i="31"/>
  <c r="A14081" i="31"/>
  <c r="A14082" i="31"/>
  <c r="A14083" i="31"/>
  <c r="A14084" i="31"/>
  <c r="A14085" i="31"/>
  <c r="A14086" i="31"/>
  <c r="A14087" i="31"/>
  <c r="A14088" i="31"/>
  <c r="A14089" i="31"/>
  <c r="A14090" i="31"/>
  <c r="A14091" i="31"/>
  <c r="A14092" i="31"/>
  <c r="A14093" i="31"/>
  <c r="A14094" i="31"/>
  <c r="A14095" i="31"/>
  <c r="A14096" i="31"/>
  <c r="A14097" i="31"/>
  <c r="A14098" i="31"/>
  <c r="A14099" i="31"/>
  <c r="A14100" i="31"/>
  <c r="A14101" i="31"/>
  <c r="A14102" i="31"/>
  <c r="A14103" i="31"/>
  <c r="A14104" i="31"/>
  <c r="A14105" i="31"/>
  <c r="A14106" i="31"/>
  <c r="A14107" i="31"/>
  <c r="A14108" i="31"/>
  <c r="A14109" i="31"/>
  <c r="A14110" i="31"/>
  <c r="A14111" i="31"/>
  <c r="A14112" i="31"/>
  <c r="A14113" i="31"/>
  <c r="A14114" i="31"/>
  <c r="A14115" i="31"/>
  <c r="A14116" i="31"/>
  <c r="A14117" i="31"/>
  <c r="A14118" i="31"/>
  <c r="A14119" i="31"/>
  <c r="A14120" i="31"/>
  <c r="A14121" i="31"/>
  <c r="A14122" i="31"/>
  <c r="A14123" i="31"/>
  <c r="A14124" i="31"/>
  <c r="A14125" i="31"/>
  <c r="A14126" i="31"/>
  <c r="A14127" i="31"/>
  <c r="A14128" i="31"/>
  <c r="A14129" i="31"/>
  <c r="A14130" i="31"/>
  <c r="A14131" i="31"/>
  <c r="A14132" i="31"/>
  <c r="A14133" i="31"/>
  <c r="A14134" i="31"/>
  <c r="A14135" i="31"/>
  <c r="A14136" i="31"/>
  <c r="A14137" i="31"/>
  <c r="A14138" i="31"/>
  <c r="A14139" i="31"/>
  <c r="A14140" i="31"/>
  <c r="A14141" i="31"/>
  <c r="A14142" i="31"/>
  <c r="A14143" i="31"/>
  <c r="A14144" i="31"/>
  <c r="A14145" i="31"/>
  <c r="A14146" i="31"/>
  <c r="A14147" i="31"/>
  <c r="A14148" i="31"/>
  <c r="A14149" i="31"/>
  <c r="A14150" i="31"/>
  <c r="A14151" i="31"/>
  <c r="A14152" i="31"/>
  <c r="A14153" i="31"/>
  <c r="A14154" i="31"/>
  <c r="A14155" i="31"/>
  <c r="A14156" i="31"/>
  <c r="A14157" i="31"/>
  <c r="A14158" i="31"/>
  <c r="A14159" i="31"/>
  <c r="A14160" i="31"/>
  <c r="A14161" i="31"/>
  <c r="A14162" i="31"/>
  <c r="A14163" i="31"/>
  <c r="A14164" i="31"/>
  <c r="A14165" i="31"/>
  <c r="A14166" i="31"/>
  <c r="A14167" i="31"/>
  <c r="A14168" i="31"/>
  <c r="A14169" i="31"/>
  <c r="A14170" i="31"/>
  <c r="A14171" i="31"/>
  <c r="A14172" i="31"/>
  <c r="A14173" i="31"/>
  <c r="A14174" i="31"/>
  <c r="A14175" i="31"/>
  <c r="A14176" i="31"/>
  <c r="A14177" i="31"/>
  <c r="A14178" i="31"/>
  <c r="A14179" i="31"/>
  <c r="A14180" i="31"/>
  <c r="A14181" i="31"/>
  <c r="A14182" i="31"/>
  <c r="A14183" i="31"/>
  <c r="A14184" i="31"/>
  <c r="A14185" i="31"/>
  <c r="A14186" i="31"/>
  <c r="A14187" i="31"/>
  <c r="A14188" i="31"/>
  <c r="A14189" i="31"/>
  <c r="A14190" i="31"/>
  <c r="A14191" i="31"/>
  <c r="A14192" i="31"/>
  <c r="A14193" i="31"/>
  <c r="A14194" i="31"/>
  <c r="A14195" i="31"/>
  <c r="A14196" i="31"/>
  <c r="A14197" i="31"/>
  <c r="A14198" i="31"/>
  <c r="A14199" i="31"/>
  <c r="A14200" i="31"/>
  <c r="A14201" i="31"/>
  <c r="A14202" i="31"/>
  <c r="A14203" i="31"/>
  <c r="A14204" i="31"/>
  <c r="A14205" i="31"/>
  <c r="A14206" i="31"/>
  <c r="A14207" i="31"/>
  <c r="A14208" i="31"/>
  <c r="A14209" i="31"/>
  <c r="A14210" i="31"/>
  <c r="A14211" i="31"/>
  <c r="A14212" i="31"/>
  <c r="A14213" i="31"/>
  <c r="A14214" i="31"/>
  <c r="A14215" i="31"/>
  <c r="A14216" i="31"/>
  <c r="A14217" i="31"/>
  <c r="A14218" i="31"/>
  <c r="A14219" i="31"/>
  <c r="A14220" i="31"/>
  <c r="A14221" i="31"/>
  <c r="A14222" i="31"/>
  <c r="A14223" i="31"/>
  <c r="A14224" i="31"/>
  <c r="A14225" i="31"/>
  <c r="A14226" i="31"/>
  <c r="A14227" i="31"/>
  <c r="A14228" i="31"/>
  <c r="A14229" i="31"/>
  <c r="A14230" i="31"/>
  <c r="A14231" i="31"/>
  <c r="A14232" i="31"/>
  <c r="A14233" i="31"/>
  <c r="A14234" i="31"/>
  <c r="A14235" i="31"/>
  <c r="A14236" i="31"/>
  <c r="A14237" i="31"/>
  <c r="A14238" i="31"/>
  <c r="A14239" i="31"/>
  <c r="A14240" i="31"/>
  <c r="A14241" i="31"/>
  <c r="A14242" i="31"/>
  <c r="A14243" i="31"/>
  <c r="A14244" i="31"/>
  <c r="A14245" i="31"/>
  <c r="A14246" i="31"/>
  <c r="A14247" i="31"/>
  <c r="A14248" i="31"/>
  <c r="A14249" i="31"/>
  <c r="A14250" i="31"/>
  <c r="A14251" i="31"/>
  <c r="A14252" i="31"/>
  <c r="A14253" i="31"/>
  <c r="A14254" i="31"/>
  <c r="A14255" i="31"/>
  <c r="A14256" i="31"/>
  <c r="A14257" i="31"/>
  <c r="A14258" i="31"/>
  <c r="A14259" i="31"/>
  <c r="A14260" i="31"/>
  <c r="A14261" i="31"/>
  <c r="A14262" i="31"/>
  <c r="A14263" i="31"/>
  <c r="A14264" i="31"/>
  <c r="A14265" i="31"/>
  <c r="A14266" i="31"/>
  <c r="A14267" i="31"/>
  <c r="A14268" i="31"/>
  <c r="A14269" i="31"/>
  <c r="A14270" i="31"/>
  <c r="A14271" i="31"/>
  <c r="A14272" i="31"/>
  <c r="A14273" i="31"/>
  <c r="A14274" i="31"/>
  <c r="A14275" i="31"/>
  <c r="A14276" i="31"/>
  <c r="A14277" i="31"/>
  <c r="A14278" i="31"/>
  <c r="A14279" i="31"/>
  <c r="A14280" i="31"/>
  <c r="A14281" i="31"/>
  <c r="A14282" i="31"/>
  <c r="A14283" i="31"/>
  <c r="A14284" i="31"/>
  <c r="A14285" i="31"/>
  <c r="A14286" i="31"/>
  <c r="A14287" i="31"/>
  <c r="A14288" i="31"/>
  <c r="A14289" i="31"/>
  <c r="A14290" i="31"/>
  <c r="A14291" i="31"/>
  <c r="A14292" i="31"/>
  <c r="A14293" i="31"/>
  <c r="A14294" i="31"/>
  <c r="A14295" i="31"/>
  <c r="A14296" i="31"/>
  <c r="A14297" i="31"/>
  <c r="A14298" i="31"/>
  <c r="A14299" i="31"/>
  <c r="A14300" i="31"/>
  <c r="A14301" i="31"/>
  <c r="A14302" i="31"/>
  <c r="A14303" i="31"/>
  <c r="A14304" i="31"/>
  <c r="A14305" i="31"/>
  <c r="A14306" i="31"/>
  <c r="A14307" i="31"/>
  <c r="A14308" i="31"/>
  <c r="A14309" i="31"/>
  <c r="A14310" i="31"/>
  <c r="A14311" i="31"/>
  <c r="A14312" i="31"/>
  <c r="A14313" i="31"/>
  <c r="A14314" i="31"/>
  <c r="A14315" i="31"/>
  <c r="A14316" i="31"/>
  <c r="A14317" i="31"/>
  <c r="A14318" i="31"/>
  <c r="A14319" i="31"/>
  <c r="A14320" i="31"/>
  <c r="A14321" i="31"/>
  <c r="A14322" i="31"/>
  <c r="A14323" i="31"/>
  <c r="A14324" i="31"/>
  <c r="A14325" i="31"/>
  <c r="A14326" i="31"/>
  <c r="A14327" i="31"/>
  <c r="A14328" i="31"/>
  <c r="A14329" i="31"/>
  <c r="A14330" i="31"/>
  <c r="A14331" i="31"/>
  <c r="A14332" i="31"/>
  <c r="A14333" i="31"/>
  <c r="A14334" i="31"/>
  <c r="A14335" i="31"/>
  <c r="A14336" i="31"/>
  <c r="A14337" i="31"/>
  <c r="A14338" i="31"/>
  <c r="A14339" i="31"/>
  <c r="A14340" i="31"/>
  <c r="A14341" i="31"/>
  <c r="A14342" i="31"/>
  <c r="A14343" i="31"/>
  <c r="A14344" i="31"/>
  <c r="A14345" i="31"/>
  <c r="A14346" i="31"/>
  <c r="A14347" i="31"/>
  <c r="A14348" i="31"/>
  <c r="A14349" i="31"/>
  <c r="A14350" i="31"/>
  <c r="A14351" i="31"/>
  <c r="A14352" i="31"/>
  <c r="A14353" i="31"/>
  <c r="A14354" i="31"/>
  <c r="A14355" i="31"/>
  <c r="A14356" i="31"/>
  <c r="A14357" i="31"/>
  <c r="A14358" i="31"/>
  <c r="A14359" i="31"/>
  <c r="A14360" i="31"/>
  <c r="A14361" i="31"/>
  <c r="A14362" i="31"/>
  <c r="A14363" i="31"/>
  <c r="A14364" i="31"/>
  <c r="A14365" i="31"/>
  <c r="A14366" i="31"/>
  <c r="A14367" i="31"/>
  <c r="A14368" i="31"/>
  <c r="A14369" i="31"/>
  <c r="A14370" i="31"/>
  <c r="A14371" i="31"/>
  <c r="A14372" i="31"/>
  <c r="A14373" i="31"/>
  <c r="A14374" i="31"/>
  <c r="A14375" i="31"/>
  <c r="A14376" i="31"/>
  <c r="A14377" i="31"/>
  <c r="A14378" i="31"/>
  <c r="A14379" i="31"/>
  <c r="A14380" i="31"/>
  <c r="A14381" i="31"/>
  <c r="A14382" i="31"/>
  <c r="A14383" i="31"/>
  <c r="A14384" i="31"/>
  <c r="A14385" i="31"/>
  <c r="A14386" i="31"/>
  <c r="A14387" i="31"/>
  <c r="A14388" i="31"/>
  <c r="A14389" i="31"/>
  <c r="A14390" i="31"/>
  <c r="A14391" i="31"/>
  <c r="A14392" i="31"/>
  <c r="A14393" i="31"/>
  <c r="A14394" i="31"/>
  <c r="A14395" i="31"/>
  <c r="A14396" i="31"/>
  <c r="A14397" i="31"/>
  <c r="A14398" i="31"/>
  <c r="A14399" i="31"/>
  <c r="A14400" i="31"/>
  <c r="A14401" i="31"/>
  <c r="A14402" i="31"/>
  <c r="A14403" i="31"/>
  <c r="A14404" i="31"/>
  <c r="A14405" i="31"/>
  <c r="A14406" i="31"/>
  <c r="A14407" i="31"/>
  <c r="A14408" i="31"/>
  <c r="A14409" i="31"/>
  <c r="A14410" i="31"/>
  <c r="A14411" i="31"/>
  <c r="A14412" i="31"/>
  <c r="A14413" i="31"/>
  <c r="A14414" i="31"/>
  <c r="A14415" i="31"/>
  <c r="A14416" i="31"/>
  <c r="A14417" i="31"/>
  <c r="A14418" i="31"/>
  <c r="A14419" i="31"/>
  <c r="A14420" i="31"/>
  <c r="A14421" i="31"/>
  <c r="A14422" i="31"/>
  <c r="A14423" i="31"/>
  <c r="A14424" i="31"/>
  <c r="A14425" i="31"/>
  <c r="A14426" i="31"/>
  <c r="A14427" i="31"/>
  <c r="A14428" i="31"/>
  <c r="A14429" i="31"/>
  <c r="A14430" i="31"/>
  <c r="A14431" i="31"/>
  <c r="A14432" i="31"/>
  <c r="A14433" i="31"/>
  <c r="A14434" i="31"/>
  <c r="A14435" i="31"/>
  <c r="A14436" i="31"/>
  <c r="A14437" i="31"/>
  <c r="A14438" i="31"/>
  <c r="A14439" i="31"/>
  <c r="A14440" i="31"/>
  <c r="A14441" i="31"/>
  <c r="A14442" i="31"/>
  <c r="A14443" i="31"/>
  <c r="A14444" i="31"/>
  <c r="A14445" i="31"/>
  <c r="A14446" i="31"/>
  <c r="A14447" i="31"/>
  <c r="A14448" i="31"/>
  <c r="A14449" i="31"/>
  <c r="A14450" i="31"/>
  <c r="A14451" i="31"/>
  <c r="A14452" i="31"/>
  <c r="A14453" i="31"/>
  <c r="A14454" i="31"/>
  <c r="A14455" i="31"/>
  <c r="A14456" i="31"/>
  <c r="A14457" i="31"/>
  <c r="A14458" i="31"/>
  <c r="A14459" i="31"/>
  <c r="A14460" i="31"/>
  <c r="A14461" i="31"/>
  <c r="A14462" i="31"/>
  <c r="A14463" i="31"/>
  <c r="A14464" i="31"/>
  <c r="A14465" i="31"/>
  <c r="A14466" i="31"/>
  <c r="A14467" i="31"/>
  <c r="A14468" i="31"/>
  <c r="A14469" i="31"/>
  <c r="A14470" i="31"/>
  <c r="A14471" i="31"/>
  <c r="A14472" i="31"/>
  <c r="A14473" i="31"/>
  <c r="A14474" i="31"/>
  <c r="A14475" i="31"/>
  <c r="A14476" i="31"/>
  <c r="A14477" i="31"/>
  <c r="A14478" i="31"/>
  <c r="A14479" i="31"/>
  <c r="A14480" i="31"/>
  <c r="A14481" i="31"/>
  <c r="A14482" i="31"/>
  <c r="A14483" i="31"/>
  <c r="A14484" i="31"/>
  <c r="A14485" i="31"/>
  <c r="A14486" i="31"/>
  <c r="A14487" i="31"/>
  <c r="A14488" i="31"/>
  <c r="A14489" i="31"/>
  <c r="A14490" i="31"/>
  <c r="A14491" i="31"/>
  <c r="A14492" i="31"/>
  <c r="A14493" i="31"/>
  <c r="A14494" i="31"/>
  <c r="A14495" i="31"/>
  <c r="A14496" i="31"/>
  <c r="A14497" i="31"/>
  <c r="A14498" i="31"/>
  <c r="A14499" i="31"/>
  <c r="A14500" i="31"/>
  <c r="A14501" i="31"/>
  <c r="A14502" i="31"/>
  <c r="A14503" i="31"/>
  <c r="A14504" i="31"/>
  <c r="A14505" i="31"/>
  <c r="A14506" i="31"/>
  <c r="A14507" i="31"/>
  <c r="A14508" i="31"/>
  <c r="A14509" i="31"/>
  <c r="A14510" i="31"/>
  <c r="A14511" i="31"/>
  <c r="A14512" i="31"/>
  <c r="A14513" i="31"/>
  <c r="A14514" i="31"/>
  <c r="A14515" i="31"/>
  <c r="A14516" i="31"/>
  <c r="A14517" i="31"/>
  <c r="A14518" i="31"/>
  <c r="A14519" i="31"/>
  <c r="A14520" i="31"/>
  <c r="A14521" i="31"/>
  <c r="A14522" i="31"/>
  <c r="A14523" i="31"/>
  <c r="A14524" i="31"/>
  <c r="A14525" i="31"/>
  <c r="A14526" i="31"/>
  <c r="A14527" i="31"/>
  <c r="A14528" i="31"/>
  <c r="A14529" i="31"/>
  <c r="A14530" i="31"/>
  <c r="A14531" i="31"/>
  <c r="A14532" i="31"/>
  <c r="A14533" i="31"/>
  <c r="A14534" i="31"/>
  <c r="A14535" i="31"/>
  <c r="A14536" i="31"/>
  <c r="A14537" i="31"/>
  <c r="A14538" i="31"/>
  <c r="A14539" i="31"/>
  <c r="A14540" i="31"/>
  <c r="A14541" i="31"/>
  <c r="A14542" i="31"/>
  <c r="A14543" i="31"/>
  <c r="A14544" i="31"/>
  <c r="A14545" i="31"/>
  <c r="A14546" i="31"/>
  <c r="A14547" i="31"/>
  <c r="A14548" i="31"/>
  <c r="A14549" i="31"/>
  <c r="A14550" i="31"/>
  <c r="A14551" i="31"/>
  <c r="A14552" i="31"/>
  <c r="A14553" i="31"/>
  <c r="A14554" i="31"/>
  <c r="A14555" i="31"/>
  <c r="A14556" i="31"/>
  <c r="A14557" i="31"/>
  <c r="A14558" i="31"/>
  <c r="A14559" i="31"/>
  <c r="A14560" i="31"/>
  <c r="A14561" i="31"/>
  <c r="A14562" i="31"/>
  <c r="A14563" i="31"/>
  <c r="A14564" i="31"/>
  <c r="A14565" i="31"/>
  <c r="A14566" i="31"/>
  <c r="A14567" i="31"/>
  <c r="A14568" i="31"/>
  <c r="A14569" i="31"/>
  <c r="A14570" i="31"/>
  <c r="A14571" i="31"/>
  <c r="A14572" i="31"/>
  <c r="A14573" i="31"/>
  <c r="A14574" i="31"/>
  <c r="A14575" i="31"/>
  <c r="A14576" i="31"/>
  <c r="A14577" i="31"/>
  <c r="A14578" i="31"/>
  <c r="A14579" i="31"/>
  <c r="A14580" i="31"/>
  <c r="A14581" i="31"/>
  <c r="A14582" i="31"/>
  <c r="A14583" i="31"/>
  <c r="A14584" i="31"/>
  <c r="A14585" i="31"/>
  <c r="A14586" i="31"/>
  <c r="A14587" i="31"/>
  <c r="A14588" i="31"/>
  <c r="A14589" i="31"/>
  <c r="A14590" i="31"/>
  <c r="A14591" i="31"/>
  <c r="A14592" i="31"/>
  <c r="A14593" i="31"/>
  <c r="A14594" i="31"/>
  <c r="A14595" i="31"/>
  <c r="A14596" i="31"/>
  <c r="A14597" i="31"/>
  <c r="A14598" i="31"/>
  <c r="A14599" i="31"/>
  <c r="A14600" i="31"/>
  <c r="A14601" i="31"/>
  <c r="A14602" i="31"/>
  <c r="A14603" i="31"/>
  <c r="A14604" i="31"/>
  <c r="A14605" i="31"/>
  <c r="A14606" i="31"/>
  <c r="A14607" i="31"/>
  <c r="A14608" i="31"/>
  <c r="A14609" i="31"/>
  <c r="A14610" i="31"/>
  <c r="A14611" i="31"/>
  <c r="A14612" i="31"/>
  <c r="A14613" i="31"/>
  <c r="A14614" i="31"/>
  <c r="A14615" i="31"/>
  <c r="A14616" i="31"/>
  <c r="A14617" i="31"/>
  <c r="A14618" i="31"/>
  <c r="A14619" i="31"/>
  <c r="A14620" i="31"/>
  <c r="A14621" i="31"/>
  <c r="A14622" i="31"/>
  <c r="A14623" i="31"/>
  <c r="A14624" i="31"/>
  <c r="A14625" i="31"/>
  <c r="A14626" i="31"/>
  <c r="A14627" i="31"/>
  <c r="A14628" i="31"/>
  <c r="A14629" i="31"/>
  <c r="A14630" i="31"/>
  <c r="A14631" i="31"/>
  <c r="A14632" i="31"/>
  <c r="A14633" i="31"/>
  <c r="A14634" i="31"/>
  <c r="A14635" i="31"/>
  <c r="A14636" i="31"/>
  <c r="A14637" i="31"/>
  <c r="A14638" i="31"/>
  <c r="A14639" i="31"/>
  <c r="A14640" i="31"/>
  <c r="A14641" i="31"/>
  <c r="A14642" i="31"/>
  <c r="A14643" i="31"/>
  <c r="A14644" i="31"/>
  <c r="A14645" i="31"/>
  <c r="A14646" i="31"/>
  <c r="A14647" i="31"/>
  <c r="A14648" i="31"/>
  <c r="A14649" i="31"/>
  <c r="A14650" i="31"/>
  <c r="A14651" i="31"/>
  <c r="A14652" i="31"/>
  <c r="A14653" i="31"/>
  <c r="A14654" i="31"/>
  <c r="A14655" i="31"/>
  <c r="A14656" i="31"/>
  <c r="A14657" i="31"/>
  <c r="A14658" i="31"/>
  <c r="A14659" i="31"/>
  <c r="A14660" i="31"/>
  <c r="A14661" i="31"/>
  <c r="A14662" i="31"/>
  <c r="A14663" i="31"/>
  <c r="A14664" i="31"/>
  <c r="A14665" i="31"/>
  <c r="A14666" i="31"/>
  <c r="A14667" i="31"/>
  <c r="A14668" i="31"/>
  <c r="A14669" i="31"/>
  <c r="A14670" i="31"/>
  <c r="A14671" i="31"/>
  <c r="A14672" i="31"/>
  <c r="A14673" i="31"/>
  <c r="A14674" i="31"/>
  <c r="A14675" i="31"/>
  <c r="A14676" i="31"/>
  <c r="A14677" i="31"/>
  <c r="A14678" i="31"/>
  <c r="A14679" i="31"/>
  <c r="A14680" i="31"/>
  <c r="A14681" i="31"/>
  <c r="A14682" i="31"/>
  <c r="A14683" i="31"/>
  <c r="A14684" i="31"/>
  <c r="A14685" i="31"/>
  <c r="A14686" i="31"/>
  <c r="A14687" i="31"/>
  <c r="A14688" i="31"/>
  <c r="A14689" i="31"/>
  <c r="A14690" i="31"/>
  <c r="A14691" i="31"/>
  <c r="A14692" i="31"/>
  <c r="A14693" i="31"/>
  <c r="A14694" i="31"/>
  <c r="A14695" i="31"/>
  <c r="A14696" i="31"/>
  <c r="A14697" i="31"/>
  <c r="A14698" i="31"/>
  <c r="A14699" i="31"/>
  <c r="A14700" i="31"/>
  <c r="A14701" i="31"/>
  <c r="A14702" i="31"/>
  <c r="A14703" i="31"/>
  <c r="A14704" i="31"/>
  <c r="A14705" i="31"/>
  <c r="A14706" i="31"/>
  <c r="A14707" i="31"/>
  <c r="A14708" i="31"/>
  <c r="A14709" i="31"/>
  <c r="A14710" i="31"/>
  <c r="A14711" i="31"/>
  <c r="A14712" i="31"/>
  <c r="A14713" i="31"/>
  <c r="A14714" i="31"/>
  <c r="A14715" i="31"/>
  <c r="A14716" i="31"/>
  <c r="A14717" i="31"/>
  <c r="A14718" i="31"/>
  <c r="A14719" i="31"/>
  <c r="A14720" i="31"/>
  <c r="A14721" i="31"/>
  <c r="A14722" i="31"/>
  <c r="A14723" i="31"/>
  <c r="A14724" i="31"/>
  <c r="A14725" i="31"/>
  <c r="A14726" i="31"/>
  <c r="A14727" i="31"/>
  <c r="A14728" i="31"/>
  <c r="A14729" i="31"/>
  <c r="A14730" i="31"/>
  <c r="A14731" i="31"/>
  <c r="A14732" i="31"/>
  <c r="A14733" i="31"/>
  <c r="A14734" i="31"/>
  <c r="A14735" i="31"/>
  <c r="A14736" i="31"/>
  <c r="A14737" i="31"/>
  <c r="A14738" i="31"/>
  <c r="A14739" i="31"/>
  <c r="A14740" i="31"/>
  <c r="A14741" i="31"/>
  <c r="A14742" i="31"/>
  <c r="A14743" i="31"/>
  <c r="A14744" i="31"/>
  <c r="A14745" i="31"/>
  <c r="A14746" i="31"/>
  <c r="A14747" i="31"/>
  <c r="A14748" i="31"/>
  <c r="A14749" i="31"/>
  <c r="A14750" i="31"/>
  <c r="A14751" i="31"/>
  <c r="A14752" i="31"/>
  <c r="A14753" i="31"/>
  <c r="A14754" i="31"/>
  <c r="A14755" i="31"/>
  <c r="A14756" i="31"/>
  <c r="A14757" i="31"/>
  <c r="A14758" i="31"/>
  <c r="A14759" i="31"/>
  <c r="A14760" i="31"/>
  <c r="A14761" i="31"/>
  <c r="A14762" i="31"/>
  <c r="A14763" i="31"/>
  <c r="A14764" i="31"/>
  <c r="A14765" i="31"/>
  <c r="A14766" i="31"/>
  <c r="A14767" i="31"/>
  <c r="A14768" i="31"/>
  <c r="A14769" i="31"/>
  <c r="A14770" i="31"/>
  <c r="A14771" i="31"/>
  <c r="A14772" i="31"/>
  <c r="A14773" i="31"/>
  <c r="A14774" i="31"/>
  <c r="A14775" i="31"/>
  <c r="A14776" i="31"/>
  <c r="A14777" i="31"/>
  <c r="A14778" i="31"/>
  <c r="A14779" i="31"/>
  <c r="A14780" i="31"/>
  <c r="A14781" i="31"/>
  <c r="A14782" i="31"/>
  <c r="A14783" i="31"/>
  <c r="A14784" i="31"/>
  <c r="A14785" i="31"/>
  <c r="A14786" i="31"/>
  <c r="A14787" i="31"/>
  <c r="A14788" i="31"/>
  <c r="A14789" i="31"/>
  <c r="A14790" i="31"/>
  <c r="A14791" i="31"/>
  <c r="A14792" i="31"/>
  <c r="A14793" i="31"/>
  <c r="A14794" i="31"/>
  <c r="A14795" i="31"/>
  <c r="A14796" i="31"/>
  <c r="A14797" i="31"/>
  <c r="A14798" i="31"/>
  <c r="A14799" i="31"/>
  <c r="A14800" i="31"/>
  <c r="A14801" i="31"/>
  <c r="A14802" i="31"/>
  <c r="A14803" i="31"/>
  <c r="A14804" i="31"/>
  <c r="A14805" i="31"/>
  <c r="A14806" i="31"/>
  <c r="A14807" i="31"/>
  <c r="A14808" i="31"/>
  <c r="A14809" i="31"/>
  <c r="A14810" i="31"/>
  <c r="A14811" i="31"/>
  <c r="A14812" i="31"/>
  <c r="A14813" i="31"/>
  <c r="A14814" i="31"/>
  <c r="A14815" i="31"/>
  <c r="A14816" i="31"/>
  <c r="A14817" i="31"/>
  <c r="A14818" i="31"/>
  <c r="A14819" i="31"/>
  <c r="A14820" i="31"/>
  <c r="A14821" i="31"/>
  <c r="A14822" i="31"/>
  <c r="A14823" i="31"/>
  <c r="A14824" i="31"/>
  <c r="A14825" i="31"/>
  <c r="A14826" i="31"/>
  <c r="A14827" i="31"/>
  <c r="A14828" i="31"/>
  <c r="A14829" i="31"/>
  <c r="A14830" i="31"/>
  <c r="A14831" i="31"/>
  <c r="A14832" i="31"/>
  <c r="A14833" i="31"/>
  <c r="A14834" i="31"/>
  <c r="A14835" i="31"/>
  <c r="A14836" i="31"/>
  <c r="A14837" i="31"/>
  <c r="A14838" i="31"/>
  <c r="A14839" i="31"/>
  <c r="A14840" i="31"/>
  <c r="A14841" i="31"/>
  <c r="A14842" i="31"/>
  <c r="A14843" i="31"/>
  <c r="A14844" i="31"/>
  <c r="A14845" i="31"/>
  <c r="A14846" i="31"/>
  <c r="A14847" i="31"/>
  <c r="A14848" i="31"/>
  <c r="A14849" i="31"/>
  <c r="A14850" i="31"/>
  <c r="A14851" i="31"/>
  <c r="A14852" i="31"/>
  <c r="A14853" i="31"/>
  <c r="A14854" i="31"/>
  <c r="A14855" i="31"/>
  <c r="A14856" i="31"/>
  <c r="A14857" i="31"/>
  <c r="A14858" i="31"/>
  <c r="A14859" i="31"/>
  <c r="A14860" i="31"/>
  <c r="A14861" i="31"/>
  <c r="A14862" i="31"/>
  <c r="A14863" i="31"/>
  <c r="A14864" i="31"/>
  <c r="A14865" i="31"/>
  <c r="A14866" i="31"/>
  <c r="A14867" i="31"/>
  <c r="A14868" i="31"/>
  <c r="A14869" i="31"/>
  <c r="A14870" i="31"/>
  <c r="A14871" i="31"/>
  <c r="A14872" i="31"/>
  <c r="A14873" i="31"/>
  <c r="A14874" i="31"/>
  <c r="A14875" i="31"/>
  <c r="A14876" i="31"/>
  <c r="A14877" i="31"/>
  <c r="A14878" i="31"/>
  <c r="A14879" i="31"/>
  <c r="A14880" i="31"/>
  <c r="A14881" i="31"/>
  <c r="A14882" i="31"/>
  <c r="A14883" i="31"/>
  <c r="A14884" i="31"/>
  <c r="A14885" i="31"/>
  <c r="A14886" i="31"/>
  <c r="A14887" i="31"/>
  <c r="A14888" i="31"/>
  <c r="A14889" i="31"/>
  <c r="A14890" i="31"/>
  <c r="A14891" i="31"/>
  <c r="A14892" i="31"/>
  <c r="A14893" i="31"/>
  <c r="A14894" i="31"/>
  <c r="A14895" i="31"/>
  <c r="A14896" i="31"/>
  <c r="A14897" i="31"/>
  <c r="A14898" i="31"/>
  <c r="A14899" i="31"/>
  <c r="A14900" i="31"/>
  <c r="A14901" i="31"/>
  <c r="A14902" i="31"/>
  <c r="A14903" i="31"/>
  <c r="A14904" i="31"/>
  <c r="A14905" i="31"/>
  <c r="A14906" i="31"/>
  <c r="A14907" i="31"/>
  <c r="A14908" i="31"/>
  <c r="A14909" i="31"/>
  <c r="A14910" i="31"/>
  <c r="A14911" i="31"/>
  <c r="A14912" i="31"/>
  <c r="A14913" i="31"/>
  <c r="A14914" i="31"/>
  <c r="A14915" i="31"/>
  <c r="A14916" i="31"/>
  <c r="A14917" i="31"/>
  <c r="A14918" i="31"/>
  <c r="A14919" i="31"/>
  <c r="A14920" i="31"/>
  <c r="A14921" i="31"/>
  <c r="A14922" i="31"/>
  <c r="A14923" i="31"/>
  <c r="A14924" i="31"/>
  <c r="A14925" i="31"/>
  <c r="A14926" i="31"/>
  <c r="A14927" i="31"/>
  <c r="A14928" i="31"/>
  <c r="A14929" i="31"/>
  <c r="A14930" i="31"/>
  <c r="A14931" i="31"/>
  <c r="A14932" i="31"/>
  <c r="A14933" i="31"/>
  <c r="A14934" i="31"/>
  <c r="A14935" i="31"/>
  <c r="A14936" i="31"/>
  <c r="A14937" i="31"/>
  <c r="A14938" i="31"/>
  <c r="A14939" i="31"/>
  <c r="A14940" i="31"/>
  <c r="A14941" i="31"/>
  <c r="A14942" i="31"/>
  <c r="A14943" i="31"/>
  <c r="A14944" i="31"/>
  <c r="A14945" i="31"/>
  <c r="A14946" i="31"/>
  <c r="A14947" i="31"/>
  <c r="A14948" i="31"/>
  <c r="A14949" i="31"/>
  <c r="A14950" i="31"/>
  <c r="A14951" i="31"/>
  <c r="A14952" i="31"/>
  <c r="A14953" i="31"/>
  <c r="A14954" i="31"/>
  <c r="A14955" i="31"/>
  <c r="A14956" i="31"/>
  <c r="A14957" i="31"/>
  <c r="A14958" i="31"/>
  <c r="A14959" i="31"/>
  <c r="A14960" i="31"/>
  <c r="A14961" i="31"/>
  <c r="A14962" i="31"/>
  <c r="A14963" i="31"/>
  <c r="A14964" i="31"/>
  <c r="A14965" i="31"/>
  <c r="A14966" i="31"/>
  <c r="A14967" i="31"/>
  <c r="A14968" i="31"/>
  <c r="A14969" i="31"/>
  <c r="A14970" i="31"/>
  <c r="A14971" i="31"/>
  <c r="A14972" i="31"/>
  <c r="A14973" i="31"/>
  <c r="A14974" i="31"/>
  <c r="A14975" i="31"/>
  <c r="A14976" i="31"/>
  <c r="A14977" i="31"/>
  <c r="A14978" i="31"/>
  <c r="A14979" i="31"/>
  <c r="A14980" i="31"/>
  <c r="A14981" i="31"/>
  <c r="A14982" i="31"/>
  <c r="A14983" i="31"/>
  <c r="A14984" i="31"/>
  <c r="A14985" i="31"/>
  <c r="A14986" i="31"/>
  <c r="A14987" i="31"/>
  <c r="A14988" i="31"/>
  <c r="A14989" i="31"/>
  <c r="A14990" i="31"/>
  <c r="A14991" i="31"/>
  <c r="A14992" i="31"/>
  <c r="A14993" i="31"/>
  <c r="A14994" i="31"/>
  <c r="A14995" i="31"/>
  <c r="A14996" i="31"/>
  <c r="A14997" i="31"/>
  <c r="A14998" i="31"/>
  <c r="A14999" i="31"/>
  <c r="A15000" i="31"/>
  <c r="A15001" i="31"/>
  <c r="A15002" i="31"/>
  <c r="A15003" i="31"/>
  <c r="A15004" i="31"/>
  <c r="A15005" i="31"/>
  <c r="A15006" i="31"/>
  <c r="A15007" i="31"/>
  <c r="A15008" i="31"/>
  <c r="A15009" i="31"/>
  <c r="A15010" i="31"/>
  <c r="A15011" i="31"/>
  <c r="A15012" i="31"/>
  <c r="A15013" i="31"/>
  <c r="A15014" i="31"/>
  <c r="A15015" i="31"/>
  <c r="A15016" i="31"/>
  <c r="A15017" i="31"/>
  <c r="A15018" i="31"/>
  <c r="A15019" i="31"/>
  <c r="A15020" i="31"/>
  <c r="A15021" i="31"/>
  <c r="A15022" i="31"/>
  <c r="A15023" i="31"/>
  <c r="A15024" i="31"/>
  <c r="A15025" i="31"/>
  <c r="A15026" i="31"/>
  <c r="A15027" i="31"/>
  <c r="A15028" i="31"/>
  <c r="A15029" i="31"/>
  <c r="A15030" i="31"/>
  <c r="A15031" i="31"/>
  <c r="A15032" i="31"/>
  <c r="A15033" i="31"/>
  <c r="A15034" i="31"/>
  <c r="A15035" i="31"/>
  <c r="A15036" i="31"/>
  <c r="A15037" i="31"/>
  <c r="A15038" i="31"/>
  <c r="A15039" i="31"/>
  <c r="A15040" i="31"/>
  <c r="A15041" i="31"/>
  <c r="A15042" i="31"/>
  <c r="A15043" i="31"/>
  <c r="A15044" i="31"/>
  <c r="A15045" i="31"/>
  <c r="A15046" i="31"/>
  <c r="A15047" i="31"/>
  <c r="A15048" i="31"/>
  <c r="A15049" i="31"/>
  <c r="A15050" i="31"/>
  <c r="A15051" i="31"/>
  <c r="A15052" i="31"/>
  <c r="A15053" i="31"/>
  <c r="A15054" i="31"/>
  <c r="A15055" i="31"/>
  <c r="A15056" i="31"/>
  <c r="A15057" i="31"/>
  <c r="A15058" i="31"/>
  <c r="A15059" i="31"/>
  <c r="A15060" i="31"/>
  <c r="A15061" i="31"/>
  <c r="A15062" i="31"/>
  <c r="A15063" i="31"/>
  <c r="A15064" i="31"/>
  <c r="A15065" i="31"/>
  <c r="A15066" i="31"/>
  <c r="A15067" i="31"/>
  <c r="A15068" i="31"/>
  <c r="A15069" i="31"/>
  <c r="A15070" i="31"/>
  <c r="A15071" i="31"/>
  <c r="A15072" i="31"/>
  <c r="A15073" i="31"/>
  <c r="A15074" i="31"/>
  <c r="A15075" i="31"/>
  <c r="A15076" i="31"/>
  <c r="A15077" i="31"/>
  <c r="A15078" i="31"/>
  <c r="A15079" i="31"/>
  <c r="A15080" i="31"/>
  <c r="A15081" i="31"/>
  <c r="A15082" i="31"/>
  <c r="A15083" i="31"/>
  <c r="A15084" i="31"/>
  <c r="A15085" i="31"/>
  <c r="A15086" i="31"/>
  <c r="A15087" i="31"/>
  <c r="A15088" i="31"/>
  <c r="A15089" i="31"/>
  <c r="A15090" i="31"/>
  <c r="A15091" i="31"/>
  <c r="A15092" i="31"/>
  <c r="A15093" i="31"/>
  <c r="A15094" i="31"/>
  <c r="A15095" i="31"/>
  <c r="A15096" i="31"/>
  <c r="A15097" i="31"/>
  <c r="A15098" i="31"/>
  <c r="A15099" i="31"/>
  <c r="A15100" i="31"/>
  <c r="A15101" i="31"/>
  <c r="A15102" i="31"/>
  <c r="A15103" i="31"/>
  <c r="A15104" i="31"/>
  <c r="A15105" i="31"/>
  <c r="A15106" i="31"/>
  <c r="A15107" i="31"/>
  <c r="A15108" i="31"/>
  <c r="A15109" i="31"/>
  <c r="A15110" i="31"/>
  <c r="A15111" i="31"/>
  <c r="A15112" i="31"/>
  <c r="A15113" i="31"/>
  <c r="A15114" i="31"/>
  <c r="A15115" i="31"/>
  <c r="A15116" i="31"/>
  <c r="A15117" i="31"/>
  <c r="A15118" i="31"/>
  <c r="A15119" i="31"/>
  <c r="A15120" i="31"/>
  <c r="A15121" i="31"/>
  <c r="A15122" i="31"/>
  <c r="A15123" i="31"/>
  <c r="A15124" i="31"/>
  <c r="A15125" i="31"/>
  <c r="A15126" i="31"/>
  <c r="A15127" i="31"/>
  <c r="A15128" i="31"/>
  <c r="A15129" i="31"/>
  <c r="A15130" i="31"/>
  <c r="A15131" i="31"/>
  <c r="A15132" i="31"/>
  <c r="A15133" i="31"/>
  <c r="A15134" i="31"/>
  <c r="A15135" i="31"/>
  <c r="A15136" i="31"/>
  <c r="A15137" i="31"/>
  <c r="A15138" i="31"/>
  <c r="A15139" i="31"/>
  <c r="A15140" i="31"/>
  <c r="A15141" i="31"/>
  <c r="A15142" i="31"/>
  <c r="A15143" i="31"/>
  <c r="A15144" i="31"/>
  <c r="A15145" i="31"/>
  <c r="A15146" i="31"/>
  <c r="A15147" i="31"/>
  <c r="A15148" i="31"/>
  <c r="A15149" i="31"/>
  <c r="A15150" i="31"/>
  <c r="A15151" i="31"/>
  <c r="A15152" i="31"/>
  <c r="A15153" i="31"/>
  <c r="A15154" i="31"/>
  <c r="A15155" i="31"/>
  <c r="A15156" i="31"/>
  <c r="A15157" i="31"/>
  <c r="A15158" i="31"/>
  <c r="A15159" i="31"/>
  <c r="A15160" i="31"/>
  <c r="A15161" i="31"/>
  <c r="A15162" i="31"/>
  <c r="A15163" i="31"/>
  <c r="A15164" i="31"/>
  <c r="A15165" i="31"/>
  <c r="A15166" i="31"/>
  <c r="A15167" i="31"/>
  <c r="A15168" i="31"/>
  <c r="A15169" i="31"/>
  <c r="A15170" i="31"/>
  <c r="A15171" i="31"/>
  <c r="A15172" i="31"/>
  <c r="A15173" i="31"/>
  <c r="A15174" i="31"/>
  <c r="A15175" i="31"/>
  <c r="A15176" i="31"/>
  <c r="A15177" i="31"/>
  <c r="A15178" i="31"/>
  <c r="A15179" i="31"/>
  <c r="A15180" i="31"/>
  <c r="A15181" i="31"/>
  <c r="A15182" i="31"/>
  <c r="A15183" i="31"/>
  <c r="A15184" i="31"/>
  <c r="A15185" i="31"/>
  <c r="A15186" i="31"/>
  <c r="A15187" i="31"/>
  <c r="A15188" i="31"/>
  <c r="A15189" i="31"/>
  <c r="A15190" i="31"/>
  <c r="A15191" i="31"/>
  <c r="A15192" i="31"/>
  <c r="A15193" i="31"/>
  <c r="A15194" i="31"/>
  <c r="A15195" i="31"/>
  <c r="A15196" i="31"/>
  <c r="A15197" i="31"/>
  <c r="A15198" i="31"/>
  <c r="A15199" i="31"/>
  <c r="A15200" i="31"/>
  <c r="A15201" i="31"/>
  <c r="A15202" i="31"/>
  <c r="A15203" i="31"/>
  <c r="A15204" i="31"/>
  <c r="A15205" i="31"/>
  <c r="A15206" i="31"/>
  <c r="A15207" i="31"/>
  <c r="A15208" i="31"/>
  <c r="A15209" i="31"/>
  <c r="A15210" i="31"/>
  <c r="A15211" i="31"/>
  <c r="A15212" i="31"/>
  <c r="A15213" i="31"/>
  <c r="A15214" i="31"/>
  <c r="A15215" i="31"/>
  <c r="A15216" i="31"/>
  <c r="A15217" i="31"/>
  <c r="A15218" i="31"/>
  <c r="A15219" i="31"/>
  <c r="A15220" i="31"/>
  <c r="A15221" i="31"/>
  <c r="A15222" i="31"/>
  <c r="A15223" i="31"/>
  <c r="A15224" i="31"/>
  <c r="A15225" i="31"/>
  <c r="A15226" i="31"/>
  <c r="A15227" i="31"/>
  <c r="A15228" i="31"/>
  <c r="A15229" i="31"/>
  <c r="A15230" i="31"/>
  <c r="A15231" i="31"/>
  <c r="A15232" i="31"/>
  <c r="A15233" i="31"/>
  <c r="A15234" i="31"/>
  <c r="A15235" i="31"/>
  <c r="A15236" i="31"/>
  <c r="A15237" i="31"/>
  <c r="A15238" i="31"/>
  <c r="A15239" i="31"/>
  <c r="A15240" i="31"/>
  <c r="A15241" i="31"/>
  <c r="A15242" i="31"/>
  <c r="A15243" i="31"/>
  <c r="A15244" i="31"/>
  <c r="A15245" i="31"/>
  <c r="A15246" i="31"/>
  <c r="A15247" i="31"/>
  <c r="A15248" i="31"/>
  <c r="A15249" i="31"/>
  <c r="A15250" i="31"/>
  <c r="A15251" i="31"/>
  <c r="A15252" i="31"/>
  <c r="A15253" i="31"/>
  <c r="A15254" i="31"/>
  <c r="A15255" i="31"/>
  <c r="A15256" i="31"/>
  <c r="A15257" i="31"/>
  <c r="A15258" i="31"/>
  <c r="A15259" i="31"/>
  <c r="A15260" i="31"/>
  <c r="A15261" i="31"/>
  <c r="A15262" i="31"/>
  <c r="A15263" i="31"/>
  <c r="A15264" i="31"/>
  <c r="A15265" i="31"/>
  <c r="A15266" i="31"/>
  <c r="A15267" i="31"/>
  <c r="A15268" i="31"/>
  <c r="A15269" i="31"/>
  <c r="A15270" i="31"/>
  <c r="A15271" i="31"/>
  <c r="A15272" i="31"/>
  <c r="A15273" i="31"/>
  <c r="A15274" i="31"/>
  <c r="A15275" i="31"/>
  <c r="A15276" i="31"/>
  <c r="A15277" i="31"/>
  <c r="A15278" i="31"/>
  <c r="A15279" i="31"/>
  <c r="A15280" i="31"/>
  <c r="A15281" i="31"/>
  <c r="A15282" i="31"/>
  <c r="A15283" i="31"/>
  <c r="A15284" i="31"/>
  <c r="A15285" i="31"/>
  <c r="A15286" i="31"/>
  <c r="A15287" i="31"/>
  <c r="A15288" i="31"/>
  <c r="A15289" i="31"/>
  <c r="A15290" i="31"/>
  <c r="A15291" i="31"/>
  <c r="A15292" i="31"/>
  <c r="A15293" i="31"/>
  <c r="A15294" i="31"/>
  <c r="A15295" i="31"/>
  <c r="A15296" i="31"/>
  <c r="A15297" i="31"/>
  <c r="A15298" i="31"/>
  <c r="A15299" i="31"/>
  <c r="A15300" i="31"/>
  <c r="A15301" i="31"/>
  <c r="A15302" i="31"/>
  <c r="A15303" i="31"/>
  <c r="A15304" i="31"/>
  <c r="A15305" i="31"/>
  <c r="A15306" i="31"/>
  <c r="A15307" i="31"/>
  <c r="A15308" i="31"/>
  <c r="A15309" i="31"/>
  <c r="A15310" i="31"/>
  <c r="A15311" i="31"/>
  <c r="A15312" i="31"/>
  <c r="A15313" i="31"/>
  <c r="A15314" i="31"/>
  <c r="A15315" i="31"/>
  <c r="A15316" i="31"/>
  <c r="A15317" i="31"/>
  <c r="A15318" i="31"/>
  <c r="A15319" i="31"/>
  <c r="A15320" i="31"/>
  <c r="A15321" i="31"/>
  <c r="A15322" i="31"/>
  <c r="A15323" i="31"/>
  <c r="A15324" i="31"/>
  <c r="A15325" i="31"/>
  <c r="A15326" i="31"/>
  <c r="A15327" i="31"/>
  <c r="A15328" i="31"/>
  <c r="A15329" i="31"/>
  <c r="A15330" i="31"/>
  <c r="A15331" i="31"/>
  <c r="A15332" i="31"/>
  <c r="A15333" i="31"/>
  <c r="A15334" i="31"/>
  <c r="A15335" i="31"/>
  <c r="A15336" i="31"/>
  <c r="A15337" i="31"/>
  <c r="A15338" i="31"/>
  <c r="A15339" i="31"/>
  <c r="A15340" i="31"/>
  <c r="A15341" i="31"/>
  <c r="A15342" i="31"/>
  <c r="A15343" i="31"/>
  <c r="A15344" i="31"/>
  <c r="A15345" i="31"/>
  <c r="A15346" i="31"/>
  <c r="A15347" i="31"/>
  <c r="A15348" i="31"/>
  <c r="A15349" i="31"/>
  <c r="A15350" i="31"/>
  <c r="A15351" i="31"/>
  <c r="A15352" i="31"/>
  <c r="A15353" i="31"/>
  <c r="A15354" i="31"/>
  <c r="A15355" i="31"/>
  <c r="A15356" i="31"/>
  <c r="A15357" i="31"/>
  <c r="A15358" i="31"/>
  <c r="A15359" i="31"/>
  <c r="A15360" i="31"/>
  <c r="A15361" i="31"/>
  <c r="A15362" i="31"/>
  <c r="A15363" i="31"/>
  <c r="A15364" i="31"/>
  <c r="A15365" i="31"/>
  <c r="A15366" i="31"/>
  <c r="A15367" i="31"/>
  <c r="A15368" i="31"/>
  <c r="A15369" i="31"/>
  <c r="A15370" i="31"/>
  <c r="A15371" i="31"/>
  <c r="A15372" i="31"/>
  <c r="A15373" i="31"/>
  <c r="A15374" i="31"/>
  <c r="A15375" i="31"/>
  <c r="A15376" i="31"/>
  <c r="A15377" i="31"/>
  <c r="A15378" i="31"/>
  <c r="A15379" i="31"/>
  <c r="A15380" i="31"/>
  <c r="A15381" i="31"/>
  <c r="A15382" i="31"/>
  <c r="A15383" i="31"/>
  <c r="A15384" i="31"/>
  <c r="A15385" i="31"/>
  <c r="A15386" i="31"/>
  <c r="A15387" i="31"/>
  <c r="A15388" i="31"/>
  <c r="A15389" i="31"/>
  <c r="A15390" i="31"/>
  <c r="A15391" i="31"/>
  <c r="A15392" i="31"/>
  <c r="A15393" i="31"/>
  <c r="A15394" i="31"/>
  <c r="A15395" i="31"/>
  <c r="A15396" i="31"/>
  <c r="A15397" i="31"/>
  <c r="A15398" i="31"/>
  <c r="A15399" i="31"/>
  <c r="A15400" i="31"/>
  <c r="A15401" i="31"/>
  <c r="A15402" i="31"/>
  <c r="A15403" i="31"/>
  <c r="A15404" i="31"/>
  <c r="A15405" i="31"/>
  <c r="A15406" i="31"/>
  <c r="A15407" i="31"/>
  <c r="A15408" i="31"/>
  <c r="A15409" i="31"/>
  <c r="A15410" i="31"/>
  <c r="A15411" i="31"/>
  <c r="A15412" i="31"/>
  <c r="A15413" i="31"/>
  <c r="A15414" i="31"/>
  <c r="A15415" i="31"/>
  <c r="A15416" i="31"/>
  <c r="A15417" i="31"/>
  <c r="A15418" i="31"/>
  <c r="A15419" i="31"/>
  <c r="A15420" i="31"/>
  <c r="A15421" i="31"/>
  <c r="A15422" i="31"/>
  <c r="A15423" i="31"/>
  <c r="A15424" i="31"/>
  <c r="A15425" i="31"/>
  <c r="A15426" i="31"/>
  <c r="A15427" i="31"/>
  <c r="A15428" i="31"/>
  <c r="A15429" i="31"/>
  <c r="A15430" i="31"/>
  <c r="A15431" i="31"/>
  <c r="A15432" i="31"/>
  <c r="A15433" i="31"/>
  <c r="A15434" i="31"/>
  <c r="A15435" i="31"/>
  <c r="A15436" i="31"/>
  <c r="A15437" i="31"/>
  <c r="A15438" i="31"/>
  <c r="A15439" i="31"/>
  <c r="A15440" i="31"/>
  <c r="A15441" i="31"/>
  <c r="A15442" i="31"/>
  <c r="A15443" i="31"/>
  <c r="A15444" i="31"/>
  <c r="A15445" i="31"/>
  <c r="A15446" i="31"/>
  <c r="A15447" i="31"/>
  <c r="A15448" i="31"/>
  <c r="A15449" i="31"/>
  <c r="A15450" i="31"/>
  <c r="A15451" i="31"/>
  <c r="A15452" i="31"/>
  <c r="A15453" i="31"/>
  <c r="A15454" i="31"/>
  <c r="A15455" i="31"/>
  <c r="A15456" i="31"/>
  <c r="A15457" i="31"/>
  <c r="A15458" i="31"/>
  <c r="A15459" i="31"/>
  <c r="A15460" i="31"/>
  <c r="A15461" i="31"/>
  <c r="A15462" i="31"/>
  <c r="A15463" i="31"/>
  <c r="A15464" i="31"/>
  <c r="A15465" i="31"/>
  <c r="A15466" i="31"/>
  <c r="A15467" i="31"/>
  <c r="A15468" i="31"/>
  <c r="A15469" i="31"/>
  <c r="A15470" i="31"/>
  <c r="A15471" i="31"/>
  <c r="A15472" i="31"/>
  <c r="A15473" i="31"/>
  <c r="A15474" i="31"/>
  <c r="A15475" i="31"/>
  <c r="A15476" i="31"/>
  <c r="A15477" i="31"/>
  <c r="A15478" i="31"/>
  <c r="A15479" i="31"/>
  <c r="A15480" i="31"/>
  <c r="A15481" i="31"/>
  <c r="A15482" i="31"/>
  <c r="A15483" i="31"/>
  <c r="A15484" i="31"/>
  <c r="A15485" i="31"/>
  <c r="A15486" i="31"/>
  <c r="A15487" i="31"/>
  <c r="A15488" i="31"/>
  <c r="A15489" i="31"/>
  <c r="A15490" i="31"/>
  <c r="A15491" i="31"/>
  <c r="A15492" i="31"/>
  <c r="A15493" i="31"/>
  <c r="A15494" i="31"/>
  <c r="A15495" i="31"/>
  <c r="A15496" i="31"/>
  <c r="A15497" i="31"/>
  <c r="A15498" i="31"/>
  <c r="A15499" i="31"/>
  <c r="A15500" i="31"/>
  <c r="A15501" i="31"/>
  <c r="A15502" i="31"/>
  <c r="A15503" i="31"/>
  <c r="A15504" i="31"/>
  <c r="A15505" i="31"/>
  <c r="A15506" i="31"/>
  <c r="A15507" i="31"/>
  <c r="A15508" i="31"/>
  <c r="A15509" i="31"/>
  <c r="A15510" i="31"/>
  <c r="A15511" i="31"/>
  <c r="A15512" i="31"/>
  <c r="A15513" i="31"/>
  <c r="A15514" i="31"/>
  <c r="A15515" i="31"/>
  <c r="A15516" i="31"/>
  <c r="A15517" i="31"/>
  <c r="A15518" i="31"/>
  <c r="A15519" i="31"/>
  <c r="A15520" i="31"/>
  <c r="A15521" i="31"/>
  <c r="A15522" i="31"/>
  <c r="A15523" i="31"/>
  <c r="A15524" i="31"/>
  <c r="A15525" i="31"/>
  <c r="A15526" i="31"/>
  <c r="A15527" i="31"/>
  <c r="A15528" i="31"/>
  <c r="A15529" i="31"/>
  <c r="A15530" i="31"/>
  <c r="A15531" i="31"/>
  <c r="A15532" i="31"/>
  <c r="A15533" i="31"/>
  <c r="A15534" i="31"/>
  <c r="A15535" i="31"/>
  <c r="A15536" i="31"/>
  <c r="A15537" i="31"/>
  <c r="A15538" i="31"/>
  <c r="A15539" i="31"/>
  <c r="A15540" i="31"/>
  <c r="A15541" i="31"/>
  <c r="A15542" i="31"/>
  <c r="A15543" i="31"/>
  <c r="A15544" i="31"/>
  <c r="A15545" i="31"/>
  <c r="A15546" i="31"/>
  <c r="A15547" i="31"/>
  <c r="A15548" i="31"/>
  <c r="A15549" i="31"/>
  <c r="A15550" i="31"/>
  <c r="A15551" i="31"/>
  <c r="A15552" i="31"/>
  <c r="A15553" i="31"/>
  <c r="A15554" i="31"/>
  <c r="A15555" i="31"/>
  <c r="A15556" i="31"/>
  <c r="A15557" i="31"/>
  <c r="A15558" i="31"/>
  <c r="A15559" i="31"/>
  <c r="A15560" i="31"/>
  <c r="A15561" i="31"/>
  <c r="A15562" i="31"/>
  <c r="A15563" i="31"/>
  <c r="A15564" i="31"/>
  <c r="A15565" i="31"/>
  <c r="A15566" i="31"/>
  <c r="A15567" i="31"/>
  <c r="A15568" i="31"/>
  <c r="A15569" i="31"/>
  <c r="A15570" i="31"/>
  <c r="A15571" i="31"/>
  <c r="A15572" i="31"/>
  <c r="A15573" i="31"/>
  <c r="A15574" i="31"/>
  <c r="A15575" i="31"/>
  <c r="A15576" i="31"/>
  <c r="A15577" i="31"/>
  <c r="A15578" i="31"/>
  <c r="A15579" i="31"/>
  <c r="A15580" i="31"/>
  <c r="A15581" i="31"/>
  <c r="A15582" i="31"/>
  <c r="A15583" i="31"/>
  <c r="A15584" i="31"/>
  <c r="A15585" i="31"/>
  <c r="A15586" i="31"/>
  <c r="A15587" i="31"/>
  <c r="A15588" i="31"/>
  <c r="A15589" i="31"/>
  <c r="A15590" i="31"/>
  <c r="A15591" i="31"/>
  <c r="A15592" i="31"/>
  <c r="A15593" i="31"/>
  <c r="A15594" i="31"/>
  <c r="A15595" i="31"/>
  <c r="A15596" i="31"/>
  <c r="A15597" i="31"/>
  <c r="A15598" i="31"/>
  <c r="A15599" i="31"/>
  <c r="A15600" i="31"/>
  <c r="A15601" i="31"/>
  <c r="A15602" i="31"/>
  <c r="A15603" i="31"/>
  <c r="A15604" i="31"/>
  <c r="A15605" i="31"/>
  <c r="A15606" i="31"/>
  <c r="A15607" i="31"/>
  <c r="A15608" i="31"/>
  <c r="A15609" i="31"/>
  <c r="A15610" i="31"/>
  <c r="A15611" i="31"/>
  <c r="A15612" i="31"/>
  <c r="A15613" i="31"/>
  <c r="A15614" i="31"/>
  <c r="A15615" i="31"/>
  <c r="A15616" i="31"/>
  <c r="A15617" i="31"/>
  <c r="A15618" i="31"/>
  <c r="A15619" i="31"/>
  <c r="A15620" i="31"/>
  <c r="A15621" i="31"/>
  <c r="A15622" i="31"/>
  <c r="A15623" i="31"/>
  <c r="A15624" i="31"/>
  <c r="A15625" i="31"/>
  <c r="A15626" i="31"/>
  <c r="A15627" i="31"/>
  <c r="A15628" i="31"/>
  <c r="A15629" i="31"/>
  <c r="A15630" i="31"/>
  <c r="A15631" i="31"/>
  <c r="A15632" i="31"/>
  <c r="A15633" i="31"/>
  <c r="A15634" i="31"/>
  <c r="A15635" i="31"/>
  <c r="A15636" i="31"/>
  <c r="A15637" i="31"/>
  <c r="A15638" i="31"/>
  <c r="A15639" i="31"/>
  <c r="A15640" i="31"/>
  <c r="A15641" i="31"/>
  <c r="A15642" i="31"/>
  <c r="A15643" i="31"/>
  <c r="A15644" i="31"/>
  <c r="A15645" i="31"/>
  <c r="A15646" i="31"/>
  <c r="A15647" i="31"/>
  <c r="A15648" i="31"/>
  <c r="A15649" i="31"/>
  <c r="A15650" i="31"/>
  <c r="A15651" i="31"/>
  <c r="A15652" i="31"/>
  <c r="A15653" i="31"/>
  <c r="A15654" i="31"/>
  <c r="A15655" i="31"/>
  <c r="A15656" i="31"/>
  <c r="A15657" i="31"/>
  <c r="A15658" i="31"/>
  <c r="A15659" i="31"/>
  <c r="A15660" i="31"/>
  <c r="A15661" i="31"/>
  <c r="A15662" i="31"/>
  <c r="A15663" i="31"/>
  <c r="A15664" i="31"/>
  <c r="A15665" i="31"/>
  <c r="A15666" i="31"/>
  <c r="A15667" i="31"/>
  <c r="A15668" i="31"/>
  <c r="A15669" i="31"/>
  <c r="A15670" i="31"/>
  <c r="A15671" i="31"/>
  <c r="A15672" i="31"/>
  <c r="A15673" i="31"/>
  <c r="A15674" i="31"/>
  <c r="A15675" i="31"/>
  <c r="A15676" i="31"/>
  <c r="A15677" i="31"/>
  <c r="A15678" i="31"/>
  <c r="A15679" i="31"/>
  <c r="A15680" i="31"/>
  <c r="A15681" i="31"/>
  <c r="A15682" i="31"/>
  <c r="A15683" i="31"/>
  <c r="A15684" i="31"/>
  <c r="A15685" i="31"/>
  <c r="A15686" i="31"/>
  <c r="A15687" i="31"/>
  <c r="A15688" i="31"/>
  <c r="A15689" i="31"/>
  <c r="A15690" i="31"/>
  <c r="A15691" i="31"/>
  <c r="A15692" i="31"/>
  <c r="A15693" i="31"/>
  <c r="A15694" i="31"/>
  <c r="A15695" i="31"/>
  <c r="A15696" i="31"/>
  <c r="A15697" i="31"/>
  <c r="A15698" i="31"/>
  <c r="A15699" i="31"/>
  <c r="A15700" i="31"/>
  <c r="A15701" i="31"/>
  <c r="A15702" i="31"/>
  <c r="A15703" i="31"/>
  <c r="A15704" i="31"/>
  <c r="A15705" i="31"/>
  <c r="A15706" i="31"/>
  <c r="A15707" i="31"/>
  <c r="A15708" i="31"/>
  <c r="A15709" i="31"/>
  <c r="A15710" i="31"/>
  <c r="A15711" i="31"/>
  <c r="A15712" i="31"/>
  <c r="A15713" i="31"/>
  <c r="A15714" i="31"/>
  <c r="A15715" i="31"/>
  <c r="A15716" i="31"/>
  <c r="A15717" i="31"/>
  <c r="A15718" i="31"/>
  <c r="A15719" i="31"/>
  <c r="A15720" i="31"/>
  <c r="A15721" i="31"/>
  <c r="A15722" i="31"/>
  <c r="A15723" i="31"/>
  <c r="A15724" i="31"/>
  <c r="A15725" i="31"/>
  <c r="A15726" i="31"/>
  <c r="A15727" i="31"/>
  <c r="A15728" i="31"/>
  <c r="A15729" i="31"/>
  <c r="A15730" i="31"/>
  <c r="A15731" i="31"/>
  <c r="A15732" i="31"/>
  <c r="A15733" i="31"/>
  <c r="A15734" i="31"/>
  <c r="A15735" i="31"/>
  <c r="A15736" i="31"/>
  <c r="A15737" i="31"/>
  <c r="A15738" i="31"/>
  <c r="A15739" i="31"/>
  <c r="A15740" i="31"/>
  <c r="A15741" i="31"/>
  <c r="A15742" i="31"/>
  <c r="A15743" i="31"/>
  <c r="A15744" i="31"/>
  <c r="A15745" i="31"/>
  <c r="A15746" i="31"/>
  <c r="A15747" i="31"/>
  <c r="A15748" i="31"/>
  <c r="A15749" i="31"/>
  <c r="A15750" i="31"/>
  <c r="A15751" i="31"/>
  <c r="A15752" i="31"/>
  <c r="A15753" i="31"/>
  <c r="A15754" i="31"/>
  <c r="A15755" i="31"/>
  <c r="A15756" i="31"/>
  <c r="A15757" i="31"/>
  <c r="A15758" i="31"/>
  <c r="A15759" i="31"/>
  <c r="A15760" i="31"/>
  <c r="A15761" i="31"/>
  <c r="A15762" i="31"/>
  <c r="A15763" i="31"/>
  <c r="A15764" i="31"/>
  <c r="A15765" i="31"/>
  <c r="A15766" i="31"/>
  <c r="A15767" i="31"/>
  <c r="A15768" i="31"/>
  <c r="A15769" i="31"/>
  <c r="A15770" i="31"/>
  <c r="A15771" i="31"/>
  <c r="A15772" i="31"/>
  <c r="A15773" i="31"/>
  <c r="A15774" i="31"/>
  <c r="A15775" i="31"/>
  <c r="A15776" i="31"/>
  <c r="A15777" i="31"/>
  <c r="A15778" i="31"/>
  <c r="A15779" i="31"/>
  <c r="A15780" i="31"/>
  <c r="A15781" i="31"/>
  <c r="A15782" i="31"/>
  <c r="A15783" i="31"/>
  <c r="A15784" i="31"/>
  <c r="A15785" i="31"/>
  <c r="A15786" i="31"/>
  <c r="A15787" i="31"/>
  <c r="A15788" i="31"/>
  <c r="A15789" i="31"/>
  <c r="A15790" i="31"/>
  <c r="A15791" i="31"/>
  <c r="A15792" i="31"/>
  <c r="A15793" i="31"/>
  <c r="A15794" i="31"/>
  <c r="A15795" i="31"/>
  <c r="A15796" i="31"/>
  <c r="A15797" i="31"/>
  <c r="A15798" i="31"/>
  <c r="A15799" i="31"/>
  <c r="A15800" i="31"/>
  <c r="A15801" i="31"/>
  <c r="A15802" i="31"/>
  <c r="A15803" i="31"/>
  <c r="A15804" i="31"/>
  <c r="A15805" i="31"/>
  <c r="A15806" i="31"/>
  <c r="A15807" i="31"/>
  <c r="A15808" i="31"/>
  <c r="A15809" i="31"/>
  <c r="A15810" i="31"/>
  <c r="A15811" i="31"/>
  <c r="A15812" i="31"/>
  <c r="A15813" i="31"/>
  <c r="A15814" i="31"/>
  <c r="A15815" i="31"/>
  <c r="A15816" i="31"/>
  <c r="A15817" i="31"/>
  <c r="A15818" i="31"/>
  <c r="A15819" i="31"/>
  <c r="A15820" i="31"/>
  <c r="A15821" i="31"/>
  <c r="A15822" i="31"/>
  <c r="A15823" i="31"/>
  <c r="A15824" i="31"/>
  <c r="A15825" i="31"/>
  <c r="A15826" i="31"/>
  <c r="A15827" i="31"/>
  <c r="A15828" i="31"/>
  <c r="A15829" i="31"/>
  <c r="A15830" i="31"/>
  <c r="A15831" i="31"/>
  <c r="A15832" i="31"/>
  <c r="A15833" i="31"/>
  <c r="A15834" i="31"/>
  <c r="A15835" i="31"/>
  <c r="A15836" i="31"/>
  <c r="A15837" i="31"/>
  <c r="A15838" i="31"/>
  <c r="A15839" i="31"/>
  <c r="A15840" i="31"/>
  <c r="A15841" i="31"/>
  <c r="A15842" i="31"/>
  <c r="A15843" i="31"/>
  <c r="A15844" i="31"/>
  <c r="A15845" i="31"/>
  <c r="A15846" i="31"/>
  <c r="A15847" i="31"/>
  <c r="A15848" i="31"/>
  <c r="A15849" i="31"/>
  <c r="A15850" i="31"/>
  <c r="A15851" i="31"/>
  <c r="A15852" i="31"/>
  <c r="A15853" i="31"/>
  <c r="A15854" i="31"/>
  <c r="A15855" i="31"/>
  <c r="A15856" i="31"/>
  <c r="A15857" i="31"/>
  <c r="A15858" i="31"/>
  <c r="A15859" i="31"/>
  <c r="A15860" i="31"/>
  <c r="A15861" i="31"/>
  <c r="A15862" i="31"/>
  <c r="A15863" i="31"/>
  <c r="A15864" i="31"/>
  <c r="A15865" i="31"/>
  <c r="A15866" i="31"/>
  <c r="A15867" i="31"/>
  <c r="A15868" i="31"/>
  <c r="A15869" i="31"/>
  <c r="A15870" i="31"/>
  <c r="A15871" i="31"/>
  <c r="A15872" i="31"/>
  <c r="A15873" i="31"/>
  <c r="A15874" i="31"/>
  <c r="A15875" i="31"/>
  <c r="A15876" i="31"/>
  <c r="A15877" i="31"/>
  <c r="A15878" i="31"/>
  <c r="A15879" i="31"/>
  <c r="A15880" i="31"/>
  <c r="A15881" i="31"/>
  <c r="A15882" i="31"/>
  <c r="A15883" i="31"/>
  <c r="A15884" i="31"/>
  <c r="A15885" i="31"/>
  <c r="A15886" i="31"/>
  <c r="A15887" i="31"/>
  <c r="A15888" i="31"/>
  <c r="A15889" i="31"/>
  <c r="A15890" i="31"/>
  <c r="A15891" i="31"/>
  <c r="A15892" i="31"/>
  <c r="A15893" i="31"/>
  <c r="A15894" i="31"/>
  <c r="A15895" i="31"/>
  <c r="A15896" i="31"/>
  <c r="A15897" i="31"/>
  <c r="A15898" i="31"/>
  <c r="A15899" i="31"/>
  <c r="A15900" i="31"/>
  <c r="A15901" i="31"/>
  <c r="A15902" i="31"/>
  <c r="A15903" i="31"/>
  <c r="A15904" i="31"/>
  <c r="A15905" i="31"/>
  <c r="A15906" i="31"/>
  <c r="A15907" i="31"/>
  <c r="A15908" i="31"/>
  <c r="A15909" i="31"/>
  <c r="A15910" i="31"/>
  <c r="A15911" i="31"/>
  <c r="A15912" i="31"/>
  <c r="A15913" i="31"/>
  <c r="A15914" i="31"/>
  <c r="A15915" i="31"/>
  <c r="A15916" i="31"/>
  <c r="A15917" i="31"/>
  <c r="A15918" i="31"/>
  <c r="A15919" i="31"/>
  <c r="A15920" i="31"/>
  <c r="A15921" i="31"/>
  <c r="A15922" i="31"/>
  <c r="A15923" i="31"/>
  <c r="A15924" i="31"/>
  <c r="A15925" i="31"/>
  <c r="A15926" i="31"/>
  <c r="A15927" i="31"/>
  <c r="A15928" i="31"/>
  <c r="A15929" i="31"/>
  <c r="A15930" i="31"/>
  <c r="A15931" i="31"/>
  <c r="A15932" i="31"/>
  <c r="A15933" i="31"/>
  <c r="A15934" i="31"/>
  <c r="A15935" i="31"/>
  <c r="A15936" i="31"/>
  <c r="A15937" i="31"/>
  <c r="A15938" i="31"/>
  <c r="A15939" i="31"/>
  <c r="A15940" i="31"/>
  <c r="A15941" i="31"/>
  <c r="A15942" i="31"/>
  <c r="A15943" i="31"/>
  <c r="A15944" i="31"/>
  <c r="A15945" i="31"/>
  <c r="A15946" i="31"/>
  <c r="A15947" i="31"/>
  <c r="A15948" i="31"/>
  <c r="A15949" i="31"/>
  <c r="A15950" i="31"/>
  <c r="A15951" i="31"/>
  <c r="A15952" i="31"/>
  <c r="A15953" i="31"/>
  <c r="A15954" i="31"/>
  <c r="A15955" i="31"/>
  <c r="A15956" i="31"/>
  <c r="A15957" i="31"/>
  <c r="A15958" i="31"/>
  <c r="A15959" i="31"/>
  <c r="A15960" i="31"/>
  <c r="A15961" i="31"/>
  <c r="A15962" i="31"/>
  <c r="A15963" i="31"/>
  <c r="A15964" i="31"/>
  <c r="A15965" i="31"/>
  <c r="A15966" i="31"/>
  <c r="A15967" i="31"/>
  <c r="A15968" i="31"/>
  <c r="A15969" i="31"/>
  <c r="A15970" i="31"/>
  <c r="A15971" i="31"/>
  <c r="A15972" i="31"/>
  <c r="A15973" i="31"/>
  <c r="A15974" i="31"/>
  <c r="A15975" i="31"/>
  <c r="A15976" i="31"/>
  <c r="A15977" i="31"/>
  <c r="A15978" i="31"/>
  <c r="A15979" i="31"/>
  <c r="A15980" i="31"/>
  <c r="A15981" i="31"/>
  <c r="A15982" i="31"/>
  <c r="A15983" i="31"/>
  <c r="A15984" i="31"/>
  <c r="A15985" i="31"/>
  <c r="A15986" i="31"/>
  <c r="A15987" i="31"/>
  <c r="A15988" i="31"/>
  <c r="A15989" i="31"/>
  <c r="A15990" i="31"/>
  <c r="A15991" i="31"/>
  <c r="A15992" i="31"/>
  <c r="A15993" i="31"/>
  <c r="A15994" i="31"/>
  <c r="A15995" i="31"/>
  <c r="A15996" i="31"/>
  <c r="A15997" i="31"/>
  <c r="A15998" i="31"/>
  <c r="A15999" i="31"/>
  <c r="A16000" i="31"/>
  <c r="A16001" i="31"/>
  <c r="A16002" i="31"/>
  <c r="A16003" i="31"/>
  <c r="A16004" i="31"/>
  <c r="A16005" i="31"/>
  <c r="A16006" i="31"/>
  <c r="A16007" i="31"/>
  <c r="A16008" i="31"/>
  <c r="A16009" i="31"/>
  <c r="A16010" i="31"/>
  <c r="A16011" i="31"/>
  <c r="A16012" i="31"/>
  <c r="A16013" i="31"/>
  <c r="A16014" i="31"/>
  <c r="A16015" i="31"/>
  <c r="A16016" i="31"/>
  <c r="A16017" i="31"/>
  <c r="A16018" i="31"/>
  <c r="A16019" i="31"/>
  <c r="A16020" i="31"/>
  <c r="A16021" i="31"/>
  <c r="A16022" i="31"/>
  <c r="A16023" i="31"/>
  <c r="A16024" i="31"/>
  <c r="A16025" i="31"/>
  <c r="A16026" i="31"/>
  <c r="A16027" i="31"/>
  <c r="A16028" i="31"/>
  <c r="A16029" i="31"/>
  <c r="A16030" i="31"/>
  <c r="A16031" i="31"/>
  <c r="A16032" i="31"/>
  <c r="A16033" i="31"/>
  <c r="A16034" i="31"/>
  <c r="A16035" i="31"/>
  <c r="A16036" i="31"/>
  <c r="A16037" i="31"/>
  <c r="A16038" i="31"/>
  <c r="A16039" i="31"/>
  <c r="A16040" i="31"/>
  <c r="A16041" i="31"/>
  <c r="A16042" i="31"/>
  <c r="A16043" i="31"/>
  <c r="A16044" i="31"/>
  <c r="A16045" i="31"/>
  <c r="A16046" i="31"/>
  <c r="A16047" i="31"/>
  <c r="A16048" i="31"/>
  <c r="A16049" i="31"/>
  <c r="A16050" i="31"/>
  <c r="A16051" i="31"/>
  <c r="A16052" i="31"/>
  <c r="A16053" i="31"/>
  <c r="A16054" i="31"/>
  <c r="A16055" i="31"/>
  <c r="A16056" i="31"/>
  <c r="A16057" i="31"/>
  <c r="A16058" i="31"/>
  <c r="A16059" i="31"/>
  <c r="A16060" i="31"/>
  <c r="A16061" i="31"/>
  <c r="A16062" i="31"/>
  <c r="A16063" i="31"/>
  <c r="A16064" i="31"/>
  <c r="A16065" i="31"/>
  <c r="A16066" i="31"/>
  <c r="A16067" i="31"/>
  <c r="A16068" i="31"/>
  <c r="A16069" i="31"/>
  <c r="A16070" i="31"/>
  <c r="A16071" i="31"/>
  <c r="A16072" i="31"/>
  <c r="A16073" i="31"/>
  <c r="A16074" i="31"/>
  <c r="A16075" i="31"/>
  <c r="A16076" i="31"/>
  <c r="A16077" i="31"/>
  <c r="A16078" i="31"/>
  <c r="A16079" i="31"/>
  <c r="A16080" i="31"/>
  <c r="A16081" i="31"/>
  <c r="A16082" i="31"/>
  <c r="A16083" i="31"/>
  <c r="A16084" i="31"/>
  <c r="A16085" i="31"/>
  <c r="A16086" i="31"/>
  <c r="A16087" i="31"/>
  <c r="A16088" i="31"/>
  <c r="A16089" i="31"/>
  <c r="A16090" i="31"/>
  <c r="A16091" i="31"/>
  <c r="A16092" i="31"/>
  <c r="A16093" i="31"/>
  <c r="A16094" i="31"/>
  <c r="A16095" i="31"/>
  <c r="A16096" i="31"/>
  <c r="A16097" i="31"/>
  <c r="A16098" i="31"/>
  <c r="A16099" i="31"/>
  <c r="A16100" i="31"/>
  <c r="A16101" i="31"/>
  <c r="A16102" i="31"/>
  <c r="A16103" i="31"/>
  <c r="A16104" i="31"/>
  <c r="A16105" i="31"/>
  <c r="A16106" i="31"/>
  <c r="A16107" i="31"/>
  <c r="A16108" i="31"/>
  <c r="A16109" i="31"/>
  <c r="A16110" i="31"/>
  <c r="A16111" i="31"/>
  <c r="A16112" i="31"/>
  <c r="A16113" i="31"/>
  <c r="A16114" i="31"/>
  <c r="A16115" i="31"/>
  <c r="A16116" i="31"/>
  <c r="A16117" i="31"/>
  <c r="A16118" i="31"/>
  <c r="A16119" i="31"/>
  <c r="A16120" i="31"/>
  <c r="A16121" i="31"/>
  <c r="A16122" i="31"/>
  <c r="A16123" i="31"/>
  <c r="A16124" i="31"/>
  <c r="A16125" i="31"/>
  <c r="A16126" i="31"/>
  <c r="A16127" i="31"/>
  <c r="A16128" i="31"/>
  <c r="A16129" i="31"/>
  <c r="A16130" i="31"/>
  <c r="A16131" i="31"/>
  <c r="A16132" i="31"/>
  <c r="A16133" i="31"/>
  <c r="A16134" i="31"/>
  <c r="A16135" i="31"/>
  <c r="A16136" i="31"/>
  <c r="A16137" i="31"/>
  <c r="A16138" i="31"/>
  <c r="A16139" i="31"/>
  <c r="A16140" i="31"/>
  <c r="A16141" i="31"/>
  <c r="A16142" i="31"/>
  <c r="A16143" i="31"/>
  <c r="A16144" i="31"/>
  <c r="A16145" i="31"/>
  <c r="A16146" i="31"/>
  <c r="A16147" i="31"/>
  <c r="A16148" i="31"/>
  <c r="A16149" i="31"/>
  <c r="A16150" i="31"/>
  <c r="A16151" i="31"/>
  <c r="A16152" i="31"/>
  <c r="A16153" i="31"/>
  <c r="A16154" i="31"/>
  <c r="A16155" i="31"/>
  <c r="A16156" i="31"/>
  <c r="A16157" i="31"/>
  <c r="A16158" i="31"/>
  <c r="A16159" i="31"/>
  <c r="A16160" i="31"/>
  <c r="A16161" i="31"/>
  <c r="A16162" i="31"/>
  <c r="A16163" i="31"/>
  <c r="A16164" i="31"/>
  <c r="A16165" i="31"/>
  <c r="A16166" i="31"/>
  <c r="A16167" i="31"/>
  <c r="A16168" i="31"/>
  <c r="A16169" i="31"/>
  <c r="A16170" i="31"/>
  <c r="A16171" i="31"/>
  <c r="A16172" i="31"/>
  <c r="A16173" i="31"/>
  <c r="A16174" i="31"/>
  <c r="A16175" i="31"/>
  <c r="A16176" i="31"/>
  <c r="A16177" i="31"/>
  <c r="A16178" i="31"/>
  <c r="A16179" i="31"/>
  <c r="A16180" i="31"/>
  <c r="A16181" i="31"/>
  <c r="A16182" i="31"/>
  <c r="A16183" i="31"/>
  <c r="A16184" i="31"/>
  <c r="A16185" i="31"/>
  <c r="A16186" i="31"/>
  <c r="A16187" i="31"/>
  <c r="A16188" i="31"/>
  <c r="A16189" i="31"/>
  <c r="A16190" i="31"/>
  <c r="A16191" i="31"/>
  <c r="A16192" i="31"/>
  <c r="A16193" i="31"/>
  <c r="A16194" i="31"/>
  <c r="A16195" i="31"/>
  <c r="A16196" i="31"/>
  <c r="A16197" i="31"/>
  <c r="A16198" i="31"/>
  <c r="A16199" i="31"/>
  <c r="A16200" i="31"/>
  <c r="A16201" i="31"/>
  <c r="A16202" i="31"/>
  <c r="A16203" i="31"/>
  <c r="A16204" i="31"/>
  <c r="A16205" i="31"/>
  <c r="A16206" i="31"/>
  <c r="A16207" i="31"/>
  <c r="A16208" i="31"/>
  <c r="A16209" i="31"/>
  <c r="A16210" i="31"/>
  <c r="A16211" i="31"/>
  <c r="A16212" i="31"/>
  <c r="A16213" i="31"/>
  <c r="A16214" i="31"/>
  <c r="A16215" i="31"/>
  <c r="A16216" i="31"/>
  <c r="A16217" i="31"/>
  <c r="A16218" i="31"/>
  <c r="A16219" i="31"/>
  <c r="A16220" i="31"/>
  <c r="A16221" i="31"/>
  <c r="A16222" i="31"/>
  <c r="A16223" i="31"/>
  <c r="A16224" i="31"/>
  <c r="A16225" i="31"/>
  <c r="A16226" i="31"/>
  <c r="A16227" i="31"/>
  <c r="A16228" i="31"/>
  <c r="A16229" i="31"/>
  <c r="A16230" i="31"/>
  <c r="A16231" i="31"/>
  <c r="A16232" i="31"/>
  <c r="A16233" i="31"/>
  <c r="A16234" i="31"/>
  <c r="A16235" i="31"/>
  <c r="A16236" i="31"/>
  <c r="A16237" i="31"/>
  <c r="A16238" i="31"/>
  <c r="A16239" i="31"/>
  <c r="A16240" i="31"/>
  <c r="A16241" i="31"/>
  <c r="A16242" i="31"/>
  <c r="A16243" i="31"/>
  <c r="A16244" i="31"/>
  <c r="A16245" i="31"/>
  <c r="A16246" i="31"/>
  <c r="A16247" i="31"/>
  <c r="A16248" i="31"/>
  <c r="A16249" i="31"/>
  <c r="A16250" i="31"/>
  <c r="A16251" i="31"/>
  <c r="A16252" i="31"/>
  <c r="A16253" i="31"/>
  <c r="A16254" i="31"/>
  <c r="A16255" i="31"/>
  <c r="A16256" i="31"/>
  <c r="A16257" i="31"/>
  <c r="A16258" i="31"/>
  <c r="A16259" i="31"/>
  <c r="A16260" i="31"/>
  <c r="A16261" i="31"/>
  <c r="A16262" i="31"/>
  <c r="A16263" i="31"/>
  <c r="A16264" i="31"/>
  <c r="A16265" i="31"/>
  <c r="A16266" i="31"/>
  <c r="A16267" i="31"/>
  <c r="A16268" i="31"/>
  <c r="A16269" i="31"/>
  <c r="A16270" i="31"/>
  <c r="A16271" i="31"/>
  <c r="A16272" i="31"/>
  <c r="A16273" i="31"/>
  <c r="A16274" i="31"/>
  <c r="A16275" i="31"/>
  <c r="A16276" i="31"/>
  <c r="A16277" i="31"/>
  <c r="A16278" i="31"/>
  <c r="A16279" i="31"/>
  <c r="A16280" i="31"/>
  <c r="A16281" i="31"/>
  <c r="A16282" i="31"/>
  <c r="A16283" i="31"/>
  <c r="A16284" i="31"/>
  <c r="A16285" i="31"/>
  <c r="A16286" i="31"/>
  <c r="A16287" i="31"/>
  <c r="A16288" i="31"/>
  <c r="A16289" i="31"/>
  <c r="A16290" i="31"/>
  <c r="A16291" i="31"/>
  <c r="A16292" i="31"/>
  <c r="A16293" i="31"/>
  <c r="A16294" i="31"/>
  <c r="A16295" i="31"/>
  <c r="A16296" i="31"/>
  <c r="A16297" i="31"/>
  <c r="A16298" i="31"/>
  <c r="A16299" i="31"/>
  <c r="A16300" i="31"/>
  <c r="A16301" i="31"/>
  <c r="A16302" i="31"/>
  <c r="A16303" i="31"/>
  <c r="A16304" i="31"/>
  <c r="A16305" i="31"/>
  <c r="A16306" i="31"/>
  <c r="A16307" i="31"/>
  <c r="A16308" i="31"/>
  <c r="A16309" i="31"/>
  <c r="A16310" i="31"/>
  <c r="A16311" i="31"/>
  <c r="A16312" i="31"/>
  <c r="A16313" i="31"/>
  <c r="A16314" i="31"/>
  <c r="A16315" i="31"/>
  <c r="A16316" i="31"/>
  <c r="A16317" i="31"/>
  <c r="A16318" i="31"/>
  <c r="A16319" i="31"/>
  <c r="A16320" i="31"/>
  <c r="A16321" i="31"/>
  <c r="A16322" i="31"/>
  <c r="A16323" i="31"/>
  <c r="A16324" i="31"/>
  <c r="A16325" i="31"/>
  <c r="A16326" i="31"/>
  <c r="A16327" i="31"/>
  <c r="A16328" i="31"/>
  <c r="A16329" i="31"/>
  <c r="A16330" i="31"/>
  <c r="A16331" i="31"/>
  <c r="A16332" i="31"/>
  <c r="A16333" i="31"/>
  <c r="A16334" i="31"/>
  <c r="A16335" i="31"/>
  <c r="A16336" i="31"/>
  <c r="A16337" i="31"/>
  <c r="A16338" i="31"/>
  <c r="A16339" i="31"/>
  <c r="A16340" i="31"/>
  <c r="A16341" i="31"/>
  <c r="A16342" i="31"/>
  <c r="A16343" i="31"/>
  <c r="A16344" i="31"/>
  <c r="A16345" i="31"/>
  <c r="A16346" i="31"/>
  <c r="A16347" i="31"/>
  <c r="A16348" i="31"/>
  <c r="A16349" i="31"/>
  <c r="A16350" i="31"/>
  <c r="A16351" i="31"/>
  <c r="A16352" i="31"/>
  <c r="A16353" i="31"/>
  <c r="A16354" i="31"/>
  <c r="A16355" i="31"/>
  <c r="A16356" i="31"/>
  <c r="A16357" i="31"/>
  <c r="A16358" i="31"/>
  <c r="A16359" i="31"/>
  <c r="A16360" i="31"/>
  <c r="A16361" i="31"/>
  <c r="A16362" i="31"/>
  <c r="A16363" i="31"/>
  <c r="A16364" i="31"/>
  <c r="A16365" i="31"/>
  <c r="A16366" i="31"/>
  <c r="A16367" i="31"/>
  <c r="A16368" i="31"/>
  <c r="A16369" i="31"/>
  <c r="A16370" i="31"/>
  <c r="A16371" i="31"/>
  <c r="A16372" i="31"/>
  <c r="A16373" i="31"/>
  <c r="A16374" i="31"/>
  <c r="A16375" i="31"/>
  <c r="A16376" i="31"/>
  <c r="A16377" i="31"/>
  <c r="A16378" i="31"/>
  <c r="A16379" i="31"/>
  <c r="A16380" i="31"/>
  <c r="A16381" i="31"/>
  <c r="A16382" i="31"/>
  <c r="A16383" i="31"/>
  <c r="A16384" i="31"/>
  <c r="A16385" i="31"/>
  <c r="A16386" i="31"/>
  <c r="A16387" i="31"/>
  <c r="A16388" i="31"/>
  <c r="A16389" i="31"/>
  <c r="A16390" i="31"/>
  <c r="A16391" i="31"/>
  <c r="A16392" i="31"/>
  <c r="A16393" i="31"/>
  <c r="A16394" i="31"/>
  <c r="A16395" i="31"/>
  <c r="A16396" i="31"/>
  <c r="A16397" i="31"/>
  <c r="A16398" i="31"/>
  <c r="A16399" i="31"/>
  <c r="A16400" i="31"/>
  <c r="A16401" i="31"/>
  <c r="A16402" i="31"/>
  <c r="A16403" i="31"/>
  <c r="A16404" i="31"/>
  <c r="A16405" i="31"/>
  <c r="A16406" i="31"/>
  <c r="A16407" i="31"/>
  <c r="A16408" i="31"/>
  <c r="A16409" i="31"/>
  <c r="A16410" i="31"/>
  <c r="A16411" i="31"/>
  <c r="A16412" i="31"/>
  <c r="A16413" i="31"/>
  <c r="A16414" i="31"/>
  <c r="A16415" i="31"/>
  <c r="A16416" i="31"/>
  <c r="A16417" i="31"/>
  <c r="A16418" i="31"/>
  <c r="A16419" i="31"/>
  <c r="A16420" i="31"/>
  <c r="A16421" i="31"/>
  <c r="A16422" i="31"/>
  <c r="A16423" i="31"/>
  <c r="A16424" i="31"/>
  <c r="A16425" i="31"/>
  <c r="A16426" i="31"/>
  <c r="A16427" i="31"/>
  <c r="A16428" i="31"/>
  <c r="A16429" i="31"/>
  <c r="A16430" i="31"/>
  <c r="A16431" i="31"/>
  <c r="A16432" i="31"/>
  <c r="A16433" i="31"/>
  <c r="A16434" i="31"/>
  <c r="A16435" i="31"/>
  <c r="A16436" i="31"/>
  <c r="A16437" i="31"/>
  <c r="A16438" i="31"/>
  <c r="A16439" i="31"/>
  <c r="A16440" i="31"/>
  <c r="A16441" i="31"/>
  <c r="A16442" i="31"/>
  <c r="A16443" i="31"/>
  <c r="A16444" i="31"/>
  <c r="A16445" i="31"/>
  <c r="A16446" i="31"/>
  <c r="A16447" i="31"/>
  <c r="A16448" i="31"/>
  <c r="A16449" i="31"/>
  <c r="A16450" i="31"/>
  <c r="A16451" i="31"/>
  <c r="A16452" i="31"/>
  <c r="A16453" i="31"/>
  <c r="A16454" i="31"/>
  <c r="A16455" i="31"/>
  <c r="A16456" i="31"/>
  <c r="A16457" i="31"/>
  <c r="A16458" i="31"/>
  <c r="A16459" i="31"/>
  <c r="A16460" i="31"/>
  <c r="A16461" i="31"/>
  <c r="A16462" i="31"/>
  <c r="A16463" i="31"/>
  <c r="A16464" i="31"/>
  <c r="A16465" i="31"/>
  <c r="A16466" i="31"/>
  <c r="A16467" i="31"/>
  <c r="A16468" i="31"/>
  <c r="A16469" i="31"/>
  <c r="A16470" i="31"/>
  <c r="A16471" i="31"/>
  <c r="A16472" i="31"/>
  <c r="A16473" i="31"/>
  <c r="A16474" i="31"/>
  <c r="A16475" i="31"/>
  <c r="A16476" i="31"/>
  <c r="A16477" i="31"/>
  <c r="A16478" i="31"/>
  <c r="A16479" i="31"/>
  <c r="A16480" i="31"/>
  <c r="A16481" i="31"/>
  <c r="A16482" i="31"/>
  <c r="A16483" i="31"/>
  <c r="A16484" i="31"/>
  <c r="A16485" i="31"/>
  <c r="A16486" i="31"/>
  <c r="A16487" i="31"/>
  <c r="A16488" i="31"/>
  <c r="A16489" i="31"/>
  <c r="A16490" i="31"/>
  <c r="A16491" i="31"/>
  <c r="A16492" i="31"/>
  <c r="A16493" i="31"/>
  <c r="A16494" i="31"/>
  <c r="A16495" i="31"/>
  <c r="A16496" i="31"/>
  <c r="A16497" i="31"/>
  <c r="A16498" i="31"/>
  <c r="A16499" i="31"/>
  <c r="A16500" i="31"/>
  <c r="A16501" i="31"/>
  <c r="A16502" i="31"/>
  <c r="A16503" i="31"/>
  <c r="A16504" i="31"/>
  <c r="A16505" i="31"/>
  <c r="A16506" i="31"/>
  <c r="A16507" i="31"/>
  <c r="A16508" i="31"/>
  <c r="A16509" i="31"/>
  <c r="A16510" i="31"/>
  <c r="A16511" i="31"/>
  <c r="A16512" i="31"/>
  <c r="A16513" i="31"/>
  <c r="A16514" i="31"/>
  <c r="A16515" i="31"/>
  <c r="A16516" i="31"/>
  <c r="A16517" i="31"/>
  <c r="A16518" i="31"/>
  <c r="A16519" i="31"/>
  <c r="A16520" i="31"/>
  <c r="A16521" i="31"/>
  <c r="A16522" i="31"/>
  <c r="A16523" i="31"/>
  <c r="A16524" i="31"/>
  <c r="A16525" i="31"/>
  <c r="A16526" i="31"/>
  <c r="A16527" i="31"/>
  <c r="A16528" i="31"/>
  <c r="A16529" i="31"/>
  <c r="A16530" i="31"/>
  <c r="A16531" i="31"/>
  <c r="A16532" i="31"/>
  <c r="A16533" i="31"/>
  <c r="A16534" i="31"/>
  <c r="A16535" i="31"/>
  <c r="A16536" i="31"/>
  <c r="A16537" i="31"/>
  <c r="A16538" i="31"/>
  <c r="A16539" i="31"/>
  <c r="A16540" i="31"/>
  <c r="A16541" i="31"/>
  <c r="A16542" i="31"/>
  <c r="A16543" i="31"/>
  <c r="A16544" i="31"/>
  <c r="A16545" i="31"/>
  <c r="A16546" i="31"/>
  <c r="A16547" i="31"/>
  <c r="A16548" i="31"/>
  <c r="A16549" i="31"/>
  <c r="A16550" i="31"/>
  <c r="A16551" i="31"/>
  <c r="A16552" i="31"/>
  <c r="A16553" i="31"/>
  <c r="A16554" i="31"/>
  <c r="A16555" i="31"/>
  <c r="A16556" i="31"/>
  <c r="A16557" i="31"/>
  <c r="A16558" i="31"/>
  <c r="A16559" i="31"/>
  <c r="A16560" i="31"/>
  <c r="A16561" i="31"/>
  <c r="A16562" i="31"/>
  <c r="A16563" i="31"/>
  <c r="A16564" i="31"/>
  <c r="A16565" i="31"/>
  <c r="A16566" i="31"/>
  <c r="A16567" i="31"/>
  <c r="A16568" i="31"/>
  <c r="A16569" i="31"/>
  <c r="A16570" i="31"/>
  <c r="A16571" i="31"/>
  <c r="A16572" i="31"/>
  <c r="A16573" i="31"/>
  <c r="A16574" i="31"/>
  <c r="A16575" i="31"/>
  <c r="A16576" i="31"/>
  <c r="A16577" i="31"/>
  <c r="A16578" i="31"/>
  <c r="A16579" i="31"/>
  <c r="A16580" i="31"/>
  <c r="A16581" i="31"/>
  <c r="A16582" i="31"/>
  <c r="A16583" i="31"/>
  <c r="A16584" i="31"/>
  <c r="A16585" i="31"/>
  <c r="A16586" i="31"/>
  <c r="A16587" i="31"/>
  <c r="A16588" i="31"/>
  <c r="A16589" i="31"/>
  <c r="A16590" i="31"/>
  <c r="A16591" i="31"/>
  <c r="A16592" i="31"/>
  <c r="A16593" i="31"/>
  <c r="A16594" i="31"/>
  <c r="A16595" i="31"/>
  <c r="A16596" i="31"/>
  <c r="A16597" i="31"/>
  <c r="A16598" i="31"/>
  <c r="A16599" i="31"/>
  <c r="A16600" i="31"/>
  <c r="A16601" i="31"/>
  <c r="A16602" i="31"/>
  <c r="A16603" i="31"/>
  <c r="A16604" i="31"/>
  <c r="A16605" i="31"/>
  <c r="A16606" i="31"/>
  <c r="A16607" i="31"/>
  <c r="A16608" i="31"/>
  <c r="A16609" i="31"/>
  <c r="A16610" i="31"/>
  <c r="A16611" i="31"/>
  <c r="A16612" i="31"/>
  <c r="A16613" i="31"/>
  <c r="A16614" i="31"/>
  <c r="A16615" i="31"/>
  <c r="A16616" i="31"/>
  <c r="A16617" i="31"/>
  <c r="A16618" i="31"/>
  <c r="A16619" i="31"/>
  <c r="A16620" i="31"/>
  <c r="A16621" i="31"/>
  <c r="A16622" i="31"/>
  <c r="A16623" i="31"/>
  <c r="A16624" i="31"/>
  <c r="A16625" i="31"/>
  <c r="A16626" i="31"/>
  <c r="A16627" i="31"/>
  <c r="A16628" i="31"/>
  <c r="A16629" i="31"/>
  <c r="A16630" i="31"/>
  <c r="A16631" i="31"/>
  <c r="A16632" i="31"/>
  <c r="A16633" i="31"/>
  <c r="A16634" i="31"/>
  <c r="A16635" i="31"/>
  <c r="A16636" i="31"/>
  <c r="A16637" i="31"/>
  <c r="A16638" i="31"/>
  <c r="A16639" i="31"/>
  <c r="A16640" i="31"/>
  <c r="A16641" i="31"/>
  <c r="A16642" i="31"/>
  <c r="A16643" i="31"/>
  <c r="A16644" i="31"/>
  <c r="A16645" i="31"/>
  <c r="A16646" i="31"/>
  <c r="A16647" i="31"/>
  <c r="A16648" i="31"/>
  <c r="A16649" i="31"/>
  <c r="A16650" i="31"/>
  <c r="A16651" i="31"/>
  <c r="A16652" i="31"/>
  <c r="A16653" i="31"/>
  <c r="A16654" i="31"/>
  <c r="A16655" i="31"/>
  <c r="A16656" i="31"/>
  <c r="A16657" i="31"/>
  <c r="A16658" i="31"/>
  <c r="A16659" i="31"/>
  <c r="A16660" i="31"/>
  <c r="A16661" i="31"/>
  <c r="A16662" i="31"/>
  <c r="A16663" i="31"/>
  <c r="A16664" i="31"/>
  <c r="A16665" i="31"/>
  <c r="A16666" i="31"/>
  <c r="A16667" i="31"/>
  <c r="A16668" i="31"/>
  <c r="A16669" i="31"/>
  <c r="A16670" i="31"/>
  <c r="A16671" i="31"/>
  <c r="A16672" i="31"/>
  <c r="A16673" i="31"/>
  <c r="A16674" i="31"/>
  <c r="A16675" i="31"/>
  <c r="A16676" i="31"/>
  <c r="A16677" i="31"/>
  <c r="A16678" i="31"/>
  <c r="A16679" i="31"/>
  <c r="A16680" i="31"/>
  <c r="A16681" i="31"/>
  <c r="A16682" i="31"/>
  <c r="A16683" i="31"/>
  <c r="A16684" i="31"/>
  <c r="A16685" i="31"/>
  <c r="A16686" i="31"/>
  <c r="A16687" i="31"/>
  <c r="A16688" i="31"/>
  <c r="A16689" i="31"/>
  <c r="A16690" i="31"/>
  <c r="A16691" i="31"/>
  <c r="A16692" i="31"/>
  <c r="A16693" i="31"/>
  <c r="A16694" i="31"/>
  <c r="A16695" i="31"/>
  <c r="A16696" i="31"/>
  <c r="A16697" i="31"/>
  <c r="A16698" i="31"/>
  <c r="A16699" i="31"/>
  <c r="A16700" i="31"/>
  <c r="A16701" i="31"/>
  <c r="A16702" i="31"/>
  <c r="A16703" i="31"/>
  <c r="A16704" i="31"/>
  <c r="A16705" i="31"/>
  <c r="A16706" i="31"/>
  <c r="A16707" i="31"/>
  <c r="A16708" i="31"/>
  <c r="A16709" i="31"/>
  <c r="A16710" i="31"/>
  <c r="A16711" i="31"/>
  <c r="A16712" i="31"/>
  <c r="A16713" i="31"/>
  <c r="A16714" i="31"/>
  <c r="A16715" i="31"/>
  <c r="A16716" i="31"/>
  <c r="A16717" i="31"/>
  <c r="A16718" i="31"/>
  <c r="A16719" i="31"/>
  <c r="A16720" i="31"/>
  <c r="A16721" i="31"/>
  <c r="A16722" i="31"/>
  <c r="A16723" i="31"/>
  <c r="A16724" i="31"/>
  <c r="A16725" i="31"/>
  <c r="A16726" i="31"/>
  <c r="A16727" i="31"/>
  <c r="A16728" i="31"/>
  <c r="A16729" i="31"/>
  <c r="A16730" i="31"/>
  <c r="A16731" i="31"/>
  <c r="A16732" i="31"/>
  <c r="A16733" i="31"/>
  <c r="A16734" i="31"/>
  <c r="A16735" i="31"/>
  <c r="A16736" i="31"/>
  <c r="A16737" i="31"/>
  <c r="A16738" i="31"/>
  <c r="A16739" i="31"/>
  <c r="A16740" i="31"/>
  <c r="A16741" i="31"/>
  <c r="A16742" i="31"/>
  <c r="A16743" i="31"/>
  <c r="A16744" i="31"/>
  <c r="A16745" i="31"/>
  <c r="A16746" i="31"/>
  <c r="A16747" i="31"/>
  <c r="A16748" i="31"/>
  <c r="A16749" i="31"/>
  <c r="A16750" i="31"/>
  <c r="A16751" i="31"/>
  <c r="A16752" i="31"/>
  <c r="A16753" i="31"/>
  <c r="A16754" i="31"/>
  <c r="A16755" i="31"/>
  <c r="A16756" i="31"/>
  <c r="A16757" i="31"/>
  <c r="A16758" i="31"/>
  <c r="A16759" i="31"/>
  <c r="A16760" i="31"/>
  <c r="A16761" i="31"/>
  <c r="A16762" i="31"/>
  <c r="A16763" i="31"/>
  <c r="A16764" i="31"/>
  <c r="A16765" i="31"/>
  <c r="A16766" i="31"/>
  <c r="A16767" i="31"/>
  <c r="A16768" i="31"/>
  <c r="A16769" i="31"/>
  <c r="A16770" i="31"/>
  <c r="A16771" i="31"/>
  <c r="A16772" i="31"/>
  <c r="A16773" i="31"/>
  <c r="A16774" i="31"/>
  <c r="A16775" i="31"/>
  <c r="A16776" i="31"/>
  <c r="A16777" i="31"/>
  <c r="A16778" i="31"/>
  <c r="A16779" i="31"/>
  <c r="A16780" i="31"/>
  <c r="A16781" i="31"/>
  <c r="A16782" i="31"/>
  <c r="A16783" i="31"/>
  <c r="A16784" i="31"/>
  <c r="A16785" i="31"/>
  <c r="A16786" i="31"/>
  <c r="A16787" i="31"/>
  <c r="A16788" i="31"/>
  <c r="A16789" i="31"/>
  <c r="A16790" i="31"/>
  <c r="A16791" i="31"/>
  <c r="A16792" i="31"/>
  <c r="A16793" i="31"/>
  <c r="A16794" i="31"/>
  <c r="A16795" i="31"/>
  <c r="A16796" i="31"/>
  <c r="A16797" i="31"/>
  <c r="A16798" i="31"/>
  <c r="A16799" i="31"/>
  <c r="A16800" i="31"/>
  <c r="A16801" i="31"/>
  <c r="A16802" i="31"/>
  <c r="A16803" i="31"/>
  <c r="A16804" i="31"/>
  <c r="A16805" i="31"/>
  <c r="A16806" i="31"/>
  <c r="A16807" i="31"/>
  <c r="A16808" i="31"/>
  <c r="A16809" i="31"/>
  <c r="A16810" i="31"/>
  <c r="A16811" i="31"/>
  <c r="A16812" i="31"/>
  <c r="A16813" i="31"/>
  <c r="A16814" i="31"/>
  <c r="A16815" i="31"/>
  <c r="A16816" i="31"/>
  <c r="A16817" i="31"/>
  <c r="A16818" i="31"/>
  <c r="A16819" i="31"/>
  <c r="A16820" i="31"/>
  <c r="A16821" i="31"/>
  <c r="A16822" i="31"/>
  <c r="A16823" i="31"/>
  <c r="A16824" i="31"/>
  <c r="A16825" i="31"/>
  <c r="A16826" i="31"/>
  <c r="A16827" i="31"/>
  <c r="A16828" i="31"/>
  <c r="A16829" i="31"/>
  <c r="A16830" i="31"/>
  <c r="A16831" i="31"/>
  <c r="A16832" i="31"/>
  <c r="A16833" i="31"/>
  <c r="A16834" i="31"/>
  <c r="A16835" i="31"/>
  <c r="A16836" i="31"/>
  <c r="A16837" i="31"/>
  <c r="A16838" i="31"/>
  <c r="A16839" i="31"/>
  <c r="A16840" i="31"/>
  <c r="A16841" i="31"/>
  <c r="A16842" i="31"/>
  <c r="A16843" i="31"/>
  <c r="A16844" i="31"/>
  <c r="A16845" i="31"/>
  <c r="A16846" i="31"/>
  <c r="A16847" i="31"/>
  <c r="A16848" i="31"/>
  <c r="A16849" i="31"/>
  <c r="A16850" i="31"/>
  <c r="A16851" i="31"/>
  <c r="A16852" i="31"/>
  <c r="A16853" i="31"/>
  <c r="A16854" i="31"/>
  <c r="A16855" i="31"/>
  <c r="A16856" i="31"/>
  <c r="A16857" i="31"/>
  <c r="A16858" i="31"/>
  <c r="A16859" i="31"/>
  <c r="A16860" i="31"/>
  <c r="A16861" i="31"/>
  <c r="A16862" i="31"/>
  <c r="A16863" i="31"/>
  <c r="A16864" i="31"/>
  <c r="A16865" i="31"/>
  <c r="A16866" i="31"/>
  <c r="A16867" i="31"/>
  <c r="A16868" i="31"/>
  <c r="A16869" i="31"/>
  <c r="A16870" i="31"/>
  <c r="A16871" i="31"/>
  <c r="A16872" i="31"/>
  <c r="A16873" i="31"/>
  <c r="A16874" i="31"/>
  <c r="A16875" i="31"/>
  <c r="A16876" i="31"/>
  <c r="A16877" i="31"/>
  <c r="A16878" i="31"/>
  <c r="A16879" i="31"/>
  <c r="A16880" i="31"/>
  <c r="A16881" i="31"/>
  <c r="A16882" i="31"/>
  <c r="A16883" i="31"/>
  <c r="A16884" i="31"/>
  <c r="A16885" i="31"/>
  <c r="A16886" i="31"/>
  <c r="A16887" i="31"/>
  <c r="A16888" i="31"/>
  <c r="A16889" i="31"/>
  <c r="A16890" i="31"/>
  <c r="A16891" i="31"/>
  <c r="A16892" i="31"/>
  <c r="A16893" i="31"/>
  <c r="A16894" i="31"/>
  <c r="A16895" i="31"/>
  <c r="A16896" i="31"/>
  <c r="A16897" i="31"/>
  <c r="A16898" i="31"/>
  <c r="A16899" i="31"/>
  <c r="A16900" i="31"/>
  <c r="A16901" i="31"/>
  <c r="A16902" i="31"/>
  <c r="A16903" i="31"/>
  <c r="A16904" i="31"/>
  <c r="A16905" i="31"/>
  <c r="A16906" i="31"/>
  <c r="A16907" i="31"/>
  <c r="A16908" i="31"/>
  <c r="A16909" i="31"/>
  <c r="A16910" i="31"/>
  <c r="A16911" i="31"/>
  <c r="A16912" i="31"/>
  <c r="A16913" i="31"/>
  <c r="A16914" i="31"/>
  <c r="A16915" i="31"/>
  <c r="A16916" i="31"/>
  <c r="A16917" i="31"/>
  <c r="A16918" i="31"/>
  <c r="A16919" i="31"/>
  <c r="A16920" i="31"/>
  <c r="A16921" i="31"/>
  <c r="A16922" i="31"/>
  <c r="A16923" i="31"/>
  <c r="A16924" i="31"/>
  <c r="A16925" i="31"/>
  <c r="A16926" i="31"/>
  <c r="A16927" i="31"/>
  <c r="A16928" i="31"/>
  <c r="A16929" i="31"/>
  <c r="A16930" i="31"/>
  <c r="A16931" i="31"/>
  <c r="A16932" i="31"/>
  <c r="A16933" i="31"/>
  <c r="A16934" i="31"/>
  <c r="A16935" i="31"/>
  <c r="A16936" i="31"/>
  <c r="A16937" i="31"/>
  <c r="A16938" i="31"/>
  <c r="A16939" i="31"/>
  <c r="A16940" i="31"/>
  <c r="A16941" i="31"/>
  <c r="A16942" i="31"/>
  <c r="A16943" i="31"/>
  <c r="A16944" i="31"/>
  <c r="A16945" i="31"/>
  <c r="A16946" i="31"/>
  <c r="A16947" i="31"/>
  <c r="A16948" i="31"/>
  <c r="A16949" i="31"/>
  <c r="A16950" i="31"/>
  <c r="A16951" i="31"/>
  <c r="A16952" i="31"/>
  <c r="A16953" i="31"/>
  <c r="A16954" i="31"/>
  <c r="A16955" i="31"/>
  <c r="A16956" i="31"/>
  <c r="A16957" i="31"/>
  <c r="A16958" i="31"/>
  <c r="A16959" i="31"/>
  <c r="A16960" i="31"/>
  <c r="A16961" i="31"/>
  <c r="A16962" i="31"/>
  <c r="A16963" i="31"/>
  <c r="A16964" i="31"/>
  <c r="A16965" i="31"/>
  <c r="A16966" i="31"/>
  <c r="A16967" i="31"/>
  <c r="A16968" i="31"/>
  <c r="A16969" i="31"/>
  <c r="A16970" i="31"/>
  <c r="A16971" i="31"/>
  <c r="A16972" i="31"/>
  <c r="A16973" i="31"/>
  <c r="A16974" i="31"/>
  <c r="A16975" i="31"/>
  <c r="A16976" i="31"/>
  <c r="A16977" i="31"/>
  <c r="A16978" i="31"/>
  <c r="A16979" i="31"/>
  <c r="A16980" i="31"/>
  <c r="A16981" i="31"/>
  <c r="A16982" i="31"/>
  <c r="A16983" i="31"/>
  <c r="A16984" i="31"/>
  <c r="A16985" i="31"/>
  <c r="A16986" i="31"/>
  <c r="A16987" i="31"/>
  <c r="A16988" i="31"/>
  <c r="A16989" i="31"/>
  <c r="A16990" i="31"/>
  <c r="A16991" i="31"/>
  <c r="A16992" i="31"/>
  <c r="A16993" i="31"/>
  <c r="A16994" i="31"/>
  <c r="A16995" i="31"/>
  <c r="A16996" i="31"/>
  <c r="A16997" i="31"/>
  <c r="A16998" i="31"/>
  <c r="A16999" i="31"/>
  <c r="A17000" i="31"/>
  <c r="A17001" i="31"/>
  <c r="A17002" i="31"/>
  <c r="A17003" i="31"/>
  <c r="A17004" i="31"/>
  <c r="A17005" i="31"/>
  <c r="A17006" i="31"/>
  <c r="A17007" i="31"/>
  <c r="A17008" i="31"/>
  <c r="A17009" i="31"/>
  <c r="A17010" i="31"/>
  <c r="A17011" i="31"/>
  <c r="A17012" i="31"/>
  <c r="A17013" i="31"/>
  <c r="A17014" i="31"/>
  <c r="A17015" i="31"/>
  <c r="A17016" i="31"/>
  <c r="A17017" i="31"/>
  <c r="A17018" i="31"/>
  <c r="A17019" i="31"/>
  <c r="A17020" i="31"/>
  <c r="A17021" i="31"/>
  <c r="A17022" i="31"/>
  <c r="A17023" i="31"/>
  <c r="A17024" i="31"/>
  <c r="A17025" i="31"/>
  <c r="A17026" i="31"/>
  <c r="A17027" i="31"/>
  <c r="A17028" i="31"/>
  <c r="A17029" i="31"/>
  <c r="A17030" i="31"/>
  <c r="A17031" i="31"/>
  <c r="A17032" i="31"/>
  <c r="A17033" i="31"/>
  <c r="A17034" i="31"/>
  <c r="A17035" i="31"/>
  <c r="A17036" i="31"/>
  <c r="A17037" i="31"/>
  <c r="A17038" i="31"/>
  <c r="A17039" i="31"/>
  <c r="A17040" i="31"/>
  <c r="A17041" i="31"/>
  <c r="A17042" i="31"/>
  <c r="A17043" i="31"/>
  <c r="A17044" i="31"/>
  <c r="A17045" i="31"/>
  <c r="A17046" i="31"/>
  <c r="A17047" i="31"/>
  <c r="A17048" i="31"/>
  <c r="A17049" i="31"/>
  <c r="A17050" i="31"/>
  <c r="A17051" i="31"/>
  <c r="A17052" i="31"/>
  <c r="A17053" i="31"/>
  <c r="A17054" i="31"/>
  <c r="A17055" i="31"/>
  <c r="A17056" i="31"/>
  <c r="A17057" i="31"/>
  <c r="A17058" i="31"/>
  <c r="A17059" i="31"/>
  <c r="A17060" i="31"/>
  <c r="A17061" i="31"/>
  <c r="A17062" i="31"/>
  <c r="A17063" i="31"/>
  <c r="A17064" i="31"/>
  <c r="A17065" i="31"/>
  <c r="A17066" i="31"/>
  <c r="A17067" i="31"/>
  <c r="A17068" i="31"/>
  <c r="A17069" i="31"/>
  <c r="A17070" i="31"/>
  <c r="A17071" i="31"/>
  <c r="A17072" i="31"/>
  <c r="A17073" i="31"/>
  <c r="A17074" i="31"/>
  <c r="A17075" i="31"/>
  <c r="A17076" i="31"/>
  <c r="A17077" i="31"/>
  <c r="A17078" i="31"/>
  <c r="A17079" i="31"/>
  <c r="A17080" i="31"/>
  <c r="A17081" i="31"/>
  <c r="A17082" i="31"/>
  <c r="A17083" i="31"/>
  <c r="A17084" i="31"/>
  <c r="A17085" i="31"/>
  <c r="A17086" i="31"/>
  <c r="A17087" i="31"/>
  <c r="A17088" i="31"/>
  <c r="A17089" i="31"/>
  <c r="A17090" i="31"/>
  <c r="A17091" i="31"/>
  <c r="A17092" i="31"/>
  <c r="A17093" i="31"/>
  <c r="A17094" i="31"/>
  <c r="A17095" i="31"/>
  <c r="A17096" i="31"/>
  <c r="A17097" i="31"/>
  <c r="A17098" i="31"/>
  <c r="A17099" i="31"/>
  <c r="A17100" i="31"/>
  <c r="A17101" i="31"/>
  <c r="A17102" i="31"/>
  <c r="A17103" i="31"/>
  <c r="A17104" i="31"/>
  <c r="A17105" i="31"/>
  <c r="A17106" i="31"/>
  <c r="A17107" i="31"/>
  <c r="A17108" i="31"/>
  <c r="A17109" i="31"/>
  <c r="A17110" i="31"/>
  <c r="A17111" i="31"/>
  <c r="A17112" i="31"/>
  <c r="A17113" i="31"/>
  <c r="A17114" i="31"/>
  <c r="A17115" i="31"/>
  <c r="A17116" i="31"/>
  <c r="A17117" i="31"/>
  <c r="A17118" i="31"/>
  <c r="A17119" i="31"/>
  <c r="A17120" i="31"/>
  <c r="A17121" i="31"/>
  <c r="A17122" i="31"/>
  <c r="A17123" i="31"/>
  <c r="A17124" i="31"/>
  <c r="A17125" i="31"/>
  <c r="A17126" i="31"/>
  <c r="A17127" i="31"/>
  <c r="A17128" i="31"/>
  <c r="A17129" i="31"/>
  <c r="A17130" i="31"/>
  <c r="A17131" i="31"/>
  <c r="A17132" i="31"/>
  <c r="A17133" i="31"/>
  <c r="A17134" i="31"/>
  <c r="A17135" i="31"/>
  <c r="A17136" i="31"/>
  <c r="A17137" i="31"/>
  <c r="A17138" i="31"/>
  <c r="A17139" i="31"/>
  <c r="A17140" i="31"/>
  <c r="A17141" i="31"/>
  <c r="A17142" i="31"/>
  <c r="A17143" i="31"/>
  <c r="A17144" i="31"/>
  <c r="A17145" i="31"/>
  <c r="A17146" i="31"/>
  <c r="A17147" i="31"/>
  <c r="A17148" i="31"/>
  <c r="A17149" i="31"/>
  <c r="A17150" i="31"/>
  <c r="A17151" i="31"/>
  <c r="A17152" i="31"/>
  <c r="A17153" i="31"/>
  <c r="A17154" i="31"/>
  <c r="A17155" i="31"/>
  <c r="A17156" i="31"/>
  <c r="A17157" i="31"/>
  <c r="A17158" i="31"/>
  <c r="A17159" i="31"/>
  <c r="A17160" i="31"/>
  <c r="A17161" i="31"/>
  <c r="A17162" i="31"/>
  <c r="A17163" i="31"/>
  <c r="A17164" i="31"/>
  <c r="A17165" i="31"/>
  <c r="A17166" i="31"/>
  <c r="A17167" i="31"/>
  <c r="A17168" i="31"/>
  <c r="A17169" i="31"/>
  <c r="A17170" i="31"/>
  <c r="A17171" i="31"/>
  <c r="A17172" i="31"/>
  <c r="A17173" i="31"/>
  <c r="A17174" i="31"/>
  <c r="A17175" i="31"/>
  <c r="A17176" i="31"/>
  <c r="A17177" i="31"/>
  <c r="A17178" i="31"/>
  <c r="A17179" i="31"/>
  <c r="A17180" i="31"/>
  <c r="A17181" i="31"/>
  <c r="A17182" i="31"/>
  <c r="A17183" i="31"/>
  <c r="A17184" i="31"/>
  <c r="A17185" i="31"/>
  <c r="A17186" i="31"/>
  <c r="A17187" i="31"/>
  <c r="A17188" i="31"/>
  <c r="A17189" i="31"/>
  <c r="A17190" i="31"/>
  <c r="A17191" i="31"/>
  <c r="A17192" i="31"/>
  <c r="A17193" i="31"/>
  <c r="A17194" i="31"/>
  <c r="A17195" i="31"/>
  <c r="A17196" i="31"/>
  <c r="A17197" i="31"/>
  <c r="A17198" i="31"/>
  <c r="A17199" i="31"/>
  <c r="A17200" i="31"/>
  <c r="A17201" i="31"/>
  <c r="A17202" i="31"/>
  <c r="A17203" i="31"/>
  <c r="A17204" i="31"/>
  <c r="A17205" i="31"/>
  <c r="A17206" i="31"/>
  <c r="A17207" i="31"/>
  <c r="A17208" i="31"/>
  <c r="A17209" i="31"/>
  <c r="A17210" i="31"/>
  <c r="A17211" i="31"/>
  <c r="A17212" i="31"/>
  <c r="A17213" i="31"/>
  <c r="A17214" i="31"/>
  <c r="A17215" i="31"/>
  <c r="A17216" i="31"/>
  <c r="A17217" i="31"/>
  <c r="A17218" i="31"/>
  <c r="A17219" i="31"/>
  <c r="A17220" i="31"/>
  <c r="A17221" i="31"/>
  <c r="A17222" i="31"/>
  <c r="A17223" i="31"/>
  <c r="A17224" i="31"/>
  <c r="A17225" i="31"/>
  <c r="A17226" i="31"/>
  <c r="A17227" i="31"/>
  <c r="A17228" i="31"/>
  <c r="A17229" i="31"/>
  <c r="A17230" i="31"/>
  <c r="A17231" i="31"/>
  <c r="A17232" i="31"/>
  <c r="A17233" i="31"/>
  <c r="A17234" i="31"/>
  <c r="A17235" i="31"/>
  <c r="A17236" i="31"/>
  <c r="A17237" i="31"/>
  <c r="A17238" i="31"/>
  <c r="A17239" i="31"/>
  <c r="A17240" i="31"/>
  <c r="A17241" i="31"/>
  <c r="A17242" i="31"/>
  <c r="A17243" i="31"/>
  <c r="A17244" i="31"/>
  <c r="A17245" i="31"/>
  <c r="A17246" i="31"/>
  <c r="A17247" i="31"/>
  <c r="A17248" i="31"/>
  <c r="A17249" i="31"/>
  <c r="A17250" i="31"/>
  <c r="A17251" i="31"/>
  <c r="A17252" i="31"/>
  <c r="A17253" i="31"/>
  <c r="A17254" i="31"/>
  <c r="A17255" i="31"/>
  <c r="A17256" i="31"/>
  <c r="A17257" i="31"/>
  <c r="A17258" i="31"/>
  <c r="A17259" i="31"/>
  <c r="A17260" i="31"/>
  <c r="A17261" i="31"/>
  <c r="A17262" i="31"/>
  <c r="A17263" i="31"/>
  <c r="A17264" i="31"/>
  <c r="A17265" i="31"/>
  <c r="A17266" i="31"/>
  <c r="A17267" i="31"/>
  <c r="A17268" i="31"/>
  <c r="A17269" i="31"/>
  <c r="A17270" i="31"/>
  <c r="A17271" i="31"/>
  <c r="A17272" i="31"/>
  <c r="A17273" i="31"/>
  <c r="A17274" i="31"/>
  <c r="A17275" i="31"/>
  <c r="A17276" i="31"/>
  <c r="A17277" i="31"/>
  <c r="A17278" i="31"/>
  <c r="A17279" i="31"/>
  <c r="A17280" i="31"/>
  <c r="A17281" i="31"/>
  <c r="A17282" i="31"/>
  <c r="A17283" i="31"/>
  <c r="A17284" i="31"/>
  <c r="A17285" i="31"/>
  <c r="A17286" i="31"/>
  <c r="A17287" i="31"/>
  <c r="A17288" i="31"/>
  <c r="A17289" i="31"/>
  <c r="A17290" i="31"/>
  <c r="A17291" i="31"/>
  <c r="A17292" i="31"/>
  <c r="A17293" i="31"/>
  <c r="A17294" i="31"/>
  <c r="A17295" i="31"/>
  <c r="A17296" i="31"/>
  <c r="A17297" i="31"/>
  <c r="A17298" i="31"/>
  <c r="A17299" i="31"/>
  <c r="A17300" i="31"/>
  <c r="A17301" i="31"/>
  <c r="A17302" i="31"/>
  <c r="A17303" i="31"/>
  <c r="A17304" i="31"/>
  <c r="A17305" i="31"/>
  <c r="A17306" i="31"/>
  <c r="A17307" i="31"/>
  <c r="A17308" i="31"/>
  <c r="A17309" i="31"/>
  <c r="A17310" i="31"/>
  <c r="A17311" i="31"/>
  <c r="A17312" i="31"/>
  <c r="A17313" i="31"/>
  <c r="A17314" i="31"/>
  <c r="A17315" i="31"/>
  <c r="A17316" i="31"/>
  <c r="A17317" i="31"/>
  <c r="A17318" i="31"/>
  <c r="A17319" i="31"/>
  <c r="A17320" i="31"/>
  <c r="A17321" i="31"/>
  <c r="A17322" i="31"/>
  <c r="A17323" i="31"/>
  <c r="A17324" i="31"/>
  <c r="A17325" i="31"/>
  <c r="A17326" i="31"/>
  <c r="A17327" i="31"/>
  <c r="A17328" i="31"/>
  <c r="A17329" i="31"/>
  <c r="A17330" i="31"/>
  <c r="A17331" i="31"/>
  <c r="A17332" i="31"/>
  <c r="A17333" i="31"/>
  <c r="A17334" i="31"/>
  <c r="A17335" i="31"/>
  <c r="A17336" i="31"/>
  <c r="A17337" i="31"/>
  <c r="A17338" i="31"/>
  <c r="A17339" i="31"/>
  <c r="A17340" i="31"/>
  <c r="A17341" i="31"/>
  <c r="A17342" i="31"/>
  <c r="A17343" i="31"/>
  <c r="A17344" i="31"/>
  <c r="A17345" i="31"/>
  <c r="A17346" i="31"/>
  <c r="A17347" i="31"/>
  <c r="A17348" i="31"/>
  <c r="A17349" i="31"/>
  <c r="A17350" i="31"/>
  <c r="A17351" i="31"/>
  <c r="A17352" i="31"/>
  <c r="A17353" i="31"/>
  <c r="A17354" i="31"/>
  <c r="A17355" i="31"/>
  <c r="A17356" i="31"/>
  <c r="A17357" i="31"/>
  <c r="A17358" i="31"/>
  <c r="A17359" i="31"/>
  <c r="A17360" i="31"/>
  <c r="A17361" i="31"/>
  <c r="A17362" i="31"/>
  <c r="A17363" i="31"/>
  <c r="A17364" i="31"/>
  <c r="A17365" i="31"/>
  <c r="A17366" i="31"/>
  <c r="A17367" i="31"/>
  <c r="A17368" i="31"/>
  <c r="A17369" i="31"/>
  <c r="A17370" i="31"/>
  <c r="A17371" i="31"/>
  <c r="A17372" i="31"/>
  <c r="A17373" i="31"/>
  <c r="A17374" i="31"/>
  <c r="A17375" i="31"/>
  <c r="A17376" i="31"/>
  <c r="A17377" i="31"/>
  <c r="A17378" i="31"/>
  <c r="A17379" i="31"/>
  <c r="A17380" i="31"/>
  <c r="A17381" i="31"/>
  <c r="A17382" i="31"/>
  <c r="A17383" i="31"/>
  <c r="A17384" i="31"/>
  <c r="A17385" i="31"/>
  <c r="A17386" i="31"/>
  <c r="A17387" i="31"/>
  <c r="A17388" i="31"/>
  <c r="A17389" i="31"/>
  <c r="A17390" i="31"/>
  <c r="A17391" i="31"/>
  <c r="A17392" i="31"/>
  <c r="A17393" i="31"/>
  <c r="A17394" i="31"/>
  <c r="A17395" i="31"/>
  <c r="A17396" i="31"/>
  <c r="A17397" i="31"/>
  <c r="A17398" i="31"/>
  <c r="A17399" i="31"/>
  <c r="A17400" i="31"/>
  <c r="A17401" i="31"/>
  <c r="A17402" i="31"/>
  <c r="A17403" i="31"/>
  <c r="A17404" i="31"/>
  <c r="A17405" i="31"/>
  <c r="A17406" i="31"/>
  <c r="A17407" i="31"/>
  <c r="A17408" i="31"/>
  <c r="A17409" i="31"/>
  <c r="A17410" i="31"/>
  <c r="A17411" i="31"/>
  <c r="A17412" i="31"/>
  <c r="A17413" i="31"/>
  <c r="A17414" i="31"/>
  <c r="A17415" i="31"/>
  <c r="A17416" i="31"/>
  <c r="A17417" i="31"/>
  <c r="A17418" i="31"/>
  <c r="A17419" i="31"/>
  <c r="A17420" i="31"/>
  <c r="A17421" i="31"/>
  <c r="A17422" i="31"/>
  <c r="A17423" i="31"/>
  <c r="A17424" i="31"/>
  <c r="A17425" i="31"/>
  <c r="A17426" i="31"/>
  <c r="A17427" i="31"/>
  <c r="A17428" i="31"/>
  <c r="A17429" i="31"/>
  <c r="A17430" i="31"/>
  <c r="A17431" i="31"/>
  <c r="A17432" i="31"/>
  <c r="A17433" i="31"/>
  <c r="A17434" i="31"/>
  <c r="A17435" i="31"/>
  <c r="A17436" i="31"/>
  <c r="A17437" i="31"/>
  <c r="A17438" i="31"/>
  <c r="A17439" i="31"/>
  <c r="A17440" i="31"/>
  <c r="A17441" i="31"/>
  <c r="A17442" i="31"/>
  <c r="A17443" i="31"/>
  <c r="A17444" i="31"/>
  <c r="A17445" i="31"/>
  <c r="A17446" i="31"/>
  <c r="A17447" i="31"/>
  <c r="A17448" i="31"/>
  <c r="A17449" i="31"/>
  <c r="A17450" i="31"/>
  <c r="A17451" i="31"/>
  <c r="A17452" i="31"/>
  <c r="A17453" i="31"/>
  <c r="A17454" i="31"/>
  <c r="A17455" i="31"/>
  <c r="A17456" i="31"/>
  <c r="A17457" i="31"/>
  <c r="A17458" i="31"/>
  <c r="A17459" i="31"/>
  <c r="A17460" i="31"/>
  <c r="A17461" i="31"/>
  <c r="A17462" i="31"/>
  <c r="A17463" i="31"/>
  <c r="A17464" i="31"/>
  <c r="A17465" i="31"/>
  <c r="A17466" i="31"/>
  <c r="A17467" i="31"/>
  <c r="A17468" i="31"/>
  <c r="A17469" i="31"/>
  <c r="A17470" i="31"/>
  <c r="A17471" i="31"/>
  <c r="A17472" i="31"/>
  <c r="A17473" i="31"/>
  <c r="A17474" i="31"/>
  <c r="A17475" i="31"/>
  <c r="A17476" i="31"/>
  <c r="A17477" i="31"/>
  <c r="A17478" i="31"/>
  <c r="A17479" i="31"/>
  <c r="A17480" i="31"/>
  <c r="A17481" i="31"/>
  <c r="A17482" i="31"/>
  <c r="A17483" i="31"/>
  <c r="A17484" i="31"/>
  <c r="A17485" i="31"/>
  <c r="A17486" i="31"/>
  <c r="A17487" i="31"/>
  <c r="A17488" i="31"/>
  <c r="A17489" i="31"/>
  <c r="A17490" i="31"/>
  <c r="A17491" i="31"/>
  <c r="A17492" i="31"/>
  <c r="A17493" i="31"/>
  <c r="A17494" i="31"/>
  <c r="A17495" i="31"/>
  <c r="A17496" i="31"/>
  <c r="A17497" i="31"/>
  <c r="A17498" i="31"/>
  <c r="A17499" i="31"/>
  <c r="A17500" i="31"/>
  <c r="A17501" i="31"/>
  <c r="A17502" i="31"/>
  <c r="A17503" i="31"/>
  <c r="A17504" i="31"/>
  <c r="A17505" i="31"/>
  <c r="A17506" i="31"/>
  <c r="A17507" i="31"/>
  <c r="A17508" i="31"/>
  <c r="A17509" i="31"/>
  <c r="A17510" i="31"/>
  <c r="A17511" i="31"/>
  <c r="A17512" i="31"/>
  <c r="A17513" i="31"/>
  <c r="A17514" i="31"/>
  <c r="A17515" i="31"/>
  <c r="A17516" i="31"/>
  <c r="A17517" i="31"/>
  <c r="A17518" i="31"/>
  <c r="A17519" i="31"/>
  <c r="A17520" i="31"/>
  <c r="A17521" i="31"/>
  <c r="A17522" i="31"/>
  <c r="A17523" i="31"/>
  <c r="A17524" i="31"/>
  <c r="A17525" i="31"/>
  <c r="A17526" i="31"/>
  <c r="A17527" i="31"/>
  <c r="A17528" i="31"/>
  <c r="A17529" i="31"/>
  <c r="A17530" i="31"/>
  <c r="A17531" i="31"/>
  <c r="A17532" i="31"/>
  <c r="A17533" i="31"/>
  <c r="A17534" i="31"/>
  <c r="A17535" i="31"/>
  <c r="A17536" i="31"/>
  <c r="A17537" i="31"/>
  <c r="A17538" i="31"/>
  <c r="A17539" i="31"/>
  <c r="A17540" i="31"/>
  <c r="A17541" i="31"/>
  <c r="A17542" i="31"/>
  <c r="A17543" i="31"/>
  <c r="A17544" i="31"/>
  <c r="A17545" i="31"/>
  <c r="A17546" i="31"/>
  <c r="A17547" i="31"/>
  <c r="A17548" i="31"/>
  <c r="A17549" i="31"/>
  <c r="A17550" i="31"/>
  <c r="A17551" i="31"/>
  <c r="A17552" i="31"/>
  <c r="A17553" i="31"/>
  <c r="A17554" i="31"/>
  <c r="A17555" i="31"/>
  <c r="A17556" i="31"/>
  <c r="A17557" i="31"/>
  <c r="A17558" i="31"/>
  <c r="A17559" i="31"/>
  <c r="A17560" i="31"/>
  <c r="A17561" i="31"/>
  <c r="A17562" i="31"/>
  <c r="A17563" i="31"/>
  <c r="A17564" i="31"/>
  <c r="A17565" i="31"/>
  <c r="A17566" i="31"/>
  <c r="A17567" i="31"/>
  <c r="A17568" i="31"/>
  <c r="A17569" i="31"/>
  <c r="A17570" i="31"/>
  <c r="A17571" i="31"/>
  <c r="A17572" i="31"/>
  <c r="A17573" i="31"/>
  <c r="A17574" i="31"/>
  <c r="A17575" i="31"/>
  <c r="A17576" i="31"/>
  <c r="A17577" i="31"/>
  <c r="A17578" i="31"/>
  <c r="A17579" i="31"/>
  <c r="A17580" i="31"/>
  <c r="A17581" i="31"/>
  <c r="A17582" i="31"/>
  <c r="A17583" i="31"/>
  <c r="A17584" i="31"/>
  <c r="A17585" i="31"/>
  <c r="A17586" i="31"/>
  <c r="A17587" i="31"/>
  <c r="A17588" i="31"/>
  <c r="A17589" i="31"/>
  <c r="A17590" i="31"/>
  <c r="A17591" i="31"/>
  <c r="A17592" i="31"/>
  <c r="A17593" i="31"/>
  <c r="A17594" i="31"/>
  <c r="A17595" i="31"/>
  <c r="A17596" i="31"/>
  <c r="A17597" i="31"/>
  <c r="A17598" i="31"/>
  <c r="A17599" i="31"/>
  <c r="A17600" i="31"/>
  <c r="A17601" i="31"/>
  <c r="A17602" i="31"/>
  <c r="A17603" i="31"/>
  <c r="A17604" i="31"/>
  <c r="A17605" i="31"/>
  <c r="A17606" i="31"/>
  <c r="A17607" i="31"/>
  <c r="A17608" i="31"/>
  <c r="A17609" i="31"/>
  <c r="A17610" i="31"/>
  <c r="A17611" i="31"/>
  <c r="A17612" i="31"/>
  <c r="A17613" i="31"/>
  <c r="A17614" i="31"/>
  <c r="A17615" i="31"/>
  <c r="A17616" i="31"/>
  <c r="A17617" i="31"/>
  <c r="A17618" i="31"/>
  <c r="A17619" i="31"/>
  <c r="A17620" i="31"/>
  <c r="A17621" i="31"/>
  <c r="A17622" i="31"/>
  <c r="A17623" i="31"/>
  <c r="A17624" i="31"/>
  <c r="A17625" i="31"/>
  <c r="A17626" i="31"/>
  <c r="A17627" i="31"/>
  <c r="A17628" i="31"/>
  <c r="A17629" i="31"/>
  <c r="A17630" i="31"/>
  <c r="A17631" i="31"/>
  <c r="A17632" i="31"/>
  <c r="A17633" i="31"/>
  <c r="A17634" i="31"/>
  <c r="A17635" i="31"/>
  <c r="A17636" i="31"/>
  <c r="A17637" i="31"/>
  <c r="A17638" i="31"/>
  <c r="A17639" i="31"/>
  <c r="A17640" i="31"/>
  <c r="A17641" i="31"/>
  <c r="A17642" i="31"/>
  <c r="A17643" i="31"/>
  <c r="A17644" i="31"/>
  <c r="A17645" i="31"/>
  <c r="A17646" i="31"/>
  <c r="A17647" i="31"/>
  <c r="A17648" i="31"/>
  <c r="A17649" i="31"/>
  <c r="A17650" i="31"/>
  <c r="A17651" i="31"/>
  <c r="A17652" i="31"/>
  <c r="A17653" i="31"/>
  <c r="A17654" i="31"/>
  <c r="A17655" i="31"/>
  <c r="A17656" i="31"/>
  <c r="A17657" i="31"/>
  <c r="A17658" i="31"/>
  <c r="A17659" i="31"/>
  <c r="A17660" i="31"/>
  <c r="A17661" i="31"/>
  <c r="A17662" i="31"/>
  <c r="A17663" i="31"/>
  <c r="A17664" i="31"/>
  <c r="A17665" i="31"/>
  <c r="A17666" i="31"/>
  <c r="A17667" i="31"/>
  <c r="A17668" i="31"/>
  <c r="A17669" i="31"/>
  <c r="A17670" i="31"/>
  <c r="A17671" i="31"/>
  <c r="A17672" i="31"/>
  <c r="A17673" i="31"/>
  <c r="A17674" i="31"/>
  <c r="A17675" i="31"/>
  <c r="A17676" i="31"/>
  <c r="A17677" i="31"/>
  <c r="A17678" i="31"/>
  <c r="A17679" i="31"/>
  <c r="A17680" i="31"/>
  <c r="A17681" i="31"/>
  <c r="A17682" i="31"/>
  <c r="A17683" i="31"/>
  <c r="A17684" i="31"/>
  <c r="A17685" i="31"/>
  <c r="A17686" i="31"/>
  <c r="A17687" i="31"/>
  <c r="A17688" i="31"/>
  <c r="A17689" i="31"/>
  <c r="A17690" i="31"/>
  <c r="A17691" i="31"/>
  <c r="A17692" i="31"/>
  <c r="A17693" i="31"/>
  <c r="A17694" i="31"/>
  <c r="A17695" i="31"/>
  <c r="A17696" i="31"/>
  <c r="A17697" i="31"/>
  <c r="A17698" i="31"/>
  <c r="A17699" i="31"/>
  <c r="A17700" i="31"/>
  <c r="A17701" i="31"/>
  <c r="A17702" i="31"/>
  <c r="A17703" i="31"/>
  <c r="A17704" i="31"/>
  <c r="A17705" i="31"/>
  <c r="A17706" i="31"/>
  <c r="A17707" i="31"/>
  <c r="A17708" i="31"/>
  <c r="A17709" i="31"/>
  <c r="A17710" i="31"/>
  <c r="A17711" i="31"/>
  <c r="A17712" i="31"/>
  <c r="A17713" i="31"/>
  <c r="A17714" i="31"/>
  <c r="A17715" i="31"/>
  <c r="A17716" i="31"/>
  <c r="A17717" i="31"/>
  <c r="A17718" i="31"/>
  <c r="A17719" i="31"/>
  <c r="A17720" i="31"/>
  <c r="A17721" i="31"/>
  <c r="A17722" i="31"/>
  <c r="A17723" i="31"/>
  <c r="A17724" i="31"/>
  <c r="A17725" i="31"/>
  <c r="A17726" i="31"/>
  <c r="A17727" i="31"/>
  <c r="A17728" i="31"/>
  <c r="A17729" i="31"/>
  <c r="A17730" i="31"/>
  <c r="A17731" i="31"/>
  <c r="A17732" i="31"/>
  <c r="A17733" i="31"/>
  <c r="A17734" i="31"/>
  <c r="A17735" i="31"/>
  <c r="A17736" i="31"/>
  <c r="A17737" i="31"/>
  <c r="A17738" i="31"/>
  <c r="A17739" i="31"/>
  <c r="A17740" i="31"/>
  <c r="A17741" i="31"/>
  <c r="A17742" i="31"/>
  <c r="A17743" i="31"/>
  <c r="A17744" i="31"/>
  <c r="A17745" i="31"/>
  <c r="A17746" i="31"/>
  <c r="A17747" i="31"/>
  <c r="A17748" i="31"/>
  <c r="A17749" i="31"/>
  <c r="A17750" i="31"/>
  <c r="A17751" i="31"/>
  <c r="A17752" i="31"/>
  <c r="A17753" i="31"/>
  <c r="A17754" i="31"/>
  <c r="A17755" i="31"/>
  <c r="A17756" i="31"/>
  <c r="A17757" i="31"/>
  <c r="A17758" i="31"/>
  <c r="A17759" i="31"/>
  <c r="A17760" i="31"/>
  <c r="A17761" i="31"/>
  <c r="A17762" i="31"/>
  <c r="A17763" i="31"/>
  <c r="A17764" i="31"/>
  <c r="A17765" i="31"/>
  <c r="A17766" i="31"/>
  <c r="A17767" i="31"/>
  <c r="A17768" i="31"/>
  <c r="A17769" i="31"/>
  <c r="A17770" i="31"/>
  <c r="A17771" i="31"/>
  <c r="A17772" i="31"/>
  <c r="A17773" i="31"/>
  <c r="A17774" i="31"/>
  <c r="A17775" i="31"/>
  <c r="A17776" i="31"/>
  <c r="A17777" i="31"/>
  <c r="A17778" i="31"/>
  <c r="A17779" i="31"/>
  <c r="A17780" i="31"/>
  <c r="A17781" i="31"/>
  <c r="A17782" i="31"/>
  <c r="A17783" i="31"/>
  <c r="A17784" i="31"/>
  <c r="A17785" i="31"/>
  <c r="A17786" i="31"/>
  <c r="A17787" i="31"/>
  <c r="A17788" i="31"/>
  <c r="A17789" i="31"/>
  <c r="A17790" i="31"/>
  <c r="A17791" i="31"/>
  <c r="A17792" i="31"/>
  <c r="A17793" i="31"/>
  <c r="A17794" i="31"/>
  <c r="A17795" i="31"/>
  <c r="A17796" i="31"/>
  <c r="A17797" i="31"/>
  <c r="A17798" i="31"/>
  <c r="A17799" i="31"/>
  <c r="A17800" i="31"/>
  <c r="A17801" i="31"/>
  <c r="A17802" i="31"/>
  <c r="A17803" i="31"/>
  <c r="A17804" i="31"/>
  <c r="A17805" i="31"/>
  <c r="A17806" i="31"/>
  <c r="A17807" i="31"/>
  <c r="A17808" i="31"/>
  <c r="A17809" i="31"/>
  <c r="A17810" i="31"/>
  <c r="A17811" i="31"/>
  <c r="A17812" i="31"/>
  <c r="A17813" i="31"/>
  <c r="A17814" i="31"/>
  <c r="A17815" i="31"/>
  <c r="A17816" i="31"/>
  <c r="A17817" i="31"/>
  <c r="A17818" i="31"/>
  <c r="A17819" i="31"/>
  <c r="A17820" i="31"/>
  <c r="A17821" i="31"/>
  <c r="A17822" i="31"/>
  <c r="A17823" i="31"/>
  <c r="A17824" i="31"/>
  <c r="A17825" i="31"/>
  <c r="A17826" i="31"/>
  <c r="A17827" i="31"/>
  <c r="A17828" i="31"/>
  <c r="A17829" i="31"/>
  <c r="A17830" i="31"/>
  <c r="A17831" i="31"/>
  <c r="A17832" i="31"/>
  <c r="A17833" i="31"/>
  <c r="A17834" i="31"/>
  <c r="A17835" i="31"/>
  <c r="A17836" i="31"/>
  <c r="A17837" i="31"/>
  <c r="A17838" i="31"/>
  <c r="A17839" i="31"/>
  <c r="A17840" i="31"/>
  <c r="A17841" i="31"/>
  <c r="A17842" i="31"/>
  <c r="A17843" i="31"/>
  <c r="A17844" i="31"/>
  <c r="A17845" i="31"/>
  <c r="A17846" i="31"/>
  <c r="A17847" i="31"/>
  <c r="A17848" i="31"/>
  <c r="A17849" i="31"/>
  <c r="A17850" i="31"/>
  <c r="A17851" i="31"/>
  <c r="A17852" i="31"/>
  <c r="A17853" i="31"/>
  <c r="A17854" i="31"/>
  <c r="A17855" i="31"/>
  <c r="A17856" i="31"/>
  <c r="A17857" i="31"/>
  <c r="A17858" i="31"/>
  <c r="A17859" i="31"/>
  <c r="A17860" i="31"/>
  <c r="A17861" i="31"/>
  <c r="A17862" i="31"/>
  <c r="A17863" i="31"/>
  <c r="A17864" i="31"/>
  <c r="A17865" i="31"/>
  <c r="A17866" i="31"/>
  <c r="A17867" i="31"/>
  <c r="A17868" i="31"/>
  <c r="A17869" i="31"/>
  <c r="A17870" i="31"/>
  <c r="A17871" i="31"/>
  <c r="A17872" i="31"/>
  <c r="A17873" i="31"/>
  <c r="A17874" i="31"/>
  <c r="A17875" i="31"/>
  <c r="A17876" i="31"/>
  <c r="A17877" i="31"/>
  <c r="A17878" i="31"/>
  <c r="A17879" i="31"/>
  <c r="A17880" i="31"/>
  <c r="A17881" i="31"/>
  <c r="A17882" i="31"/>
  <c r="A17883" i="31"/>
  <c r="A17884" i="31"/>
  <c r="A17885" i="31"/>
  <c r="A17886" i="31"/>
  <c r="A17887" i="31"/>
  <c r="A17888" i="31"/>
  <c r="A17889" i="31"/>
  <c r="A17890" i="31"/>
  <c r="A17891" i="31"/>
  <c r="A17892" i="31"/>
  <c r="A17893" i="31"/>
  <c r="A17894" i="31"/>
  <c r="A17895" i="31"/>
  <c r="A17896" i="31"/>
  <c r="A17897" i="31"/>
  <c r="A17898" i="31"/>
  <c r="A17899" i="31"/>
  <c r="A17900" i="31"/>
  <c r="A17901" i="31"/>
  <c r="A17902" i="31"/>
  <c r="A17903" i="31"/>
  <c r="A17904" i="31"/>
  <c r="A17905" i="31"/>
  <c r="A17906" i="31"/>
  <c r="A17907" i="31"/>
  <c r="A17908" i="31"/>
  <c r="A17909" i="31"/>
  <c r="A17910" i="31"/>
  <c r="A17911" i="31"/>
  <c r="A17912" i="31"/>
  <c r="A17913" i="31"/>
  <c r="A17914" i="31"/>
  <c r="A17915" i="31"/>
  <c r="A17916" i="31"/>
  <c r="A17917" i="31"/>
  <c r="A17918" i="31"/>
  <c r="A17919" i="31"/>
  <c r="A17920" i="31"/>
  <c r="A17921" i="31"/>
  <c r="A17922" i="31"/>
  <c r="A17923" i="31"/>
  <c r="A17924" i="31"/>
  <c r="A17925" i="31"/>
  <c r="A17926" i="31"/>
  <c r="A17927" i="31"/>
  <c r="A17928" i="31"/>
  <c r="A17929" i="31"/>
  <c r="A17930" i="31"/>
  <c r="A17931" i="31"/>
  <c r="A17932" i="31"/>
  <c r="A17933" i="31"/>
  <c r="A17934" i="31"/>
  <c r="A17935" i="31"/>
  <c r="A17936" i="31"/>
  <c r="A17937" i="31"/>
  <c r="A17938" i="31"/>
  <c r="A17939" i="31"/>
  <c r="A17940" i="31"/>
  <c r="A17941" i="31"/>
  <c r="A17942" i="31"/>
  <c r="A17943" i="31"/>
  <c r="A17944" i="31"/>
  <c r="A17945" i="31"/>
  <c r="A17946" i="31"/>
  <c r="A17947" i="31"/>
  <c r="A17948" i="31"/>
  <c r="A17949" i="31"/>
  <c r="A17950" i="31"/>
  <c r="A17951" i="31"/>
  <c r="A17952" i="31"/>
  <c r="A17953" i="31"/>
  <c r="A17954" i="31"/>
  <c r="A17955" i="31"/>
  <c r="A17956" i="31"/>
  <c r="A17957" i="31"/>
  <c r="A17958" i="31"/>
  <c r="A17959" i="31"/>
  <c r="A17960" i="31"/>
  <c r="A17961" i="31"/>
  <c r="A17962" i="31"/>
  <c r="A17963" i="31"/>
  <c r="A17964" i="31"/>
  <c r="A17965" i="31"/>
  <c r="A17966" i="31"/>
  <c r="A17967" i="31"/>
  <c r="A17968" i="31"/>
  <c r="A17969" i="31"/>
  <c r="A17970" i="31"/>
  <c r="A17971" i="31"/>
  <c r="A17972" i="31"/>
  <c r="A17973" i="31"/>
  <c r="A17974" i="31"/>
  <c r="A17975" i="31"/>
  <c r="A17976" i="31"/>
  <c r="A17977" i="31"/>
  <c r="A17978" i="31"/>
  <c r="A17979" i="31"/>
  <c r="A17980" i="31"/>
  <c r="A17981" i="31"/>
  <c r="A17982" i="31"/>
  <c r="A17983" i="31"/>
  <c r="A17984" i="31"/>
  <c r="A17985" i="31"/>
  <c r="A17986" i="31"/>
  <c r="A17987" i="31"/>
  <c r="A17988" i="31"/>
  <c r="A17989" i="31"/>
  <c r="A17990" i="31"/>
  <c r="A17991" i="31"/>
  <c r="A17992" i="31"/>
  <c r="A17993" i="31"/>
  <c r="A17994" i="31"/>
  <c r="A17995" i="31"/>
  <c r="A17996" i="31"/>
  <c r="A17997" i="31"/>
  <c r="A17998" i="31"/>
  <c r="A17999" i="31"/>
  <c r="A18000" i="31"/>
  <c r="A18001" i="31"/>
  <c r="A18002" i="31"/>
  <c r="A18003" i="31"/>
  <c r="A18004" i="31"/>
  <c r="A18005" i="31"/>
  <c r="A18006" i="31"/>
  <c r="A18007" i="31"/>
  <c r="A18008" i="31"/>
  <c r="A18009" i="31"/>
  <c r="A18010" i="31"/>
  <c r="A18011" i="31"/>
  <c r="A18012" i="31"/>
  <c r="A18013" i="31"/>
  <c r="A18014" i="31"/>
  <c r="A18015" i="31"/>
  <c r="A18016" i="31"/>
  <c r="A18017" i="31"/>
  <c r="A18018" i="31"/>
  <c r="A18019" i="31"/>
  <c r="A18020" i="31"/>
  <c r="A18021" i="31"/>
  <c r="A18022" i="31"/>
  <c r="A18023" i="31"/>
  <c r="A18024" i="31"/>
  <c r="A18025" i="31"/>
  <c r="A18026" i="31"/>
  <c r="A18027" i="31"/>
  <c r="A18028" i="31"/>
  <c r="A18029" i="31"/>
  <c r="A18030" i="31"/>
  <c r="A18031" i="31"/>
  <c r="A18032" i="31"/>
  <c r="A18033" i="31"/>
  <c r="A18034" i="31"/>
  <c r="A18035" i="31"/>
  <c r="A18036" i="31"/>
  <c r="A18037" i="31"/>
  <c r="A18038" i="31"/>
  <c r="A18039" i="31"/>
  <c r="A18040" i="31"/>
  <c r="A18041" i="31"/>
  <c r="A18042" i="31"/>
  <c r="A18043" i="31"/>
  <c r="A18044" i="31"/>
  <c r="A18045" i="31"/>
  <c r="A18046" i="31"/>
  <c r="A18047" i="31"/>
  <c r="A18048" i="31"/>
  <c r="A18049" i="31"/>
  <c r="A18050" i="31"/>
  <c r="A18051" i="31"/>
  <c r="A18052" i="31"/>
  <c r="A18053" i="31"/>
  <c r="A18054" i="31"/>
  <c r="A18055" i="31"/>
  <c r="A18056" i="31"/>
  <c r="A18057" i="31"/>
  <c r="A18058" i="31"/>
  <c r="A18059" i="31"/>
  <c r="A18060" i="31"/>
  <c r="A18061" i="31"/>
  <c r="A18062" i="31"/>
  <c r="A18063" i="31"/>
  <c r="A18064" i="31"/>
  <c r="A18065" i="31"/>
  <c r="A18066" i="31"/>
  <c r="A18067" i="31"/>
  <c r="A18068" i="31"/>
  <c r="A18069" i="31"/>
  <c r="A18070" i="31"/>
  <c r="A18071" i="31"/>
  <c r="A18072" i="31"/>
  <c r="A18073" i="31"/>
  <c r="A18074" i="31"/>
  <c r="A18075" i="31"/>
  <c r="A18076" i="31"/>
  <c r="A18077" i="31"/>
  <c r="A18078" i="31"/>
  <c r="A18079" i="31"/>
  <c r="A18080" i="31"/>
  <c r="A18081" i="31"/>
  <c r="A18082" i="31"/>
  <c r="A18083" i="31"/>
  <c r="A18084" i="31"/>
  <c r="A18085" i="31"/>
  <c r="A18086" i="31"/>
  <c r="A18087" i="31"/>
  <c r="A18088" i="31"/>
  <c r="A18089" i="31"/>
  <c r="A18090" i="31"/>
  <c r="A18091" i="31"/>
  <c r="A18092" i="31"/>
  <c r="A18093" i="31"/>
  <c r="A18094" i="31"/>
  <c r="A18095" i="31"/>
  <c r="A18096" i="31"/>
  <c r="A18097" i="31"/>
  <c r="A18098" i="31"/>
  <c r="A18099" i="31"/>
  <c r="A18100" i="31"/>
  <c r="A18101" i="31"/>
  <c r="A18102" i="31"/>
  <c r="A18103" i="31"/>
  <c r="A18104" i="31"/>
  <c r="A18105" i="31"/>
  <c r="A18106" i="31"/>
  <c r="A18107" i="31"/>
  <c r="A18108" i="31"/>
  <c r="A18109" i="31"/>
  <c r="A18110" i="31"/>
  <c r="A18111" i="31"/>
  <c r="A18112" i="31"/>
  <c r="A18113" i="31"/>
  <c r="A18114" i="31"/>
  <c r="A18115" i="31"/>
  <c r="A18116" i="31"/>
  <c r="A18117" i="31"/>
  <c r="A18118" i="31"/>
  <c r="A18119" i="31"/>
  <c r="A18120" i="31"/>
  <c r="A18121" i="31"/>
  <c r="A18122" i="31"/>
  <c r="A18123" i="31"/>
  <c r="A18124" i="31"/>
  <c r="A18125" i="31"/>
  <c r="A18126" i="31"/>
  <c r="A18127" i="31"/>
  <c r="A18128" i="31"/>
  <c r="A18129" i="31"/>
  <c r="A18130" i="31"/>
  <c r="A18131" i="31"/>
  <c r="A18132" i="31"/>
  <c r="A18133" i="31"/>
  <c r="A18134" i="31"/>
  <c r="A18135" i="31"/>
  <c r="A18136" i="31"/>
  <c r="A18137" i="31"/>
  <c r="A18138" i="31"/>
  <c r="A18139" i="31"/>
  <c r="A18140" i="31"/>
  <c r="A18141" i="31"/>
  <c r="A18142" i="31"/>
  <c r="A18143" i="31"/>
  <c r="A18144" i="31"/>
  <c r="A18145" i="31"/>
  <c r="A18146" i="31"/>
  <c r="A18147" i="31"/>
  <c r="A18148" i="31"/>
  <c r="A18149" i="31"/>
  <c r="A18150" i="31"/>
  <c r="A18151" i="31"/>
  <c r="A18152" i="31"/>
  <c r="A18153" i="31"/>
  <c r="A18154" i="31"/>
  <c r="A18155" i="31"/>
  <c r="A18156" i="31"/>
  <c r="A18157" i="31"/>
  <c r="A18158" i="31"/>
  <c r="A18159" i="31"/>
  <c r="A18160" i="31"/>
  <c r="A18161" i="31"/>
  <c r="A18162" i="31"/>
  <c r="A18163" i="31"/>
  <c r="A18164" i="31"/>
  <c r="A18165" i="31"/>
  <c r="A18166" i="31"/>
  <c r="A18167" i="31"/>
  <c r="A18168" i="31"/>
  <c r="A18169" i="31"/>
  <c r="A18170" i="31"/>
  <c r="A18171" i="31"/>
  <c r="A18172" i="31"/>
  <c r="A18173" i="31"/>
  <c r="A18174" i="31"/>
  <c r="A18175" i="31"/>
  <c r="A18176" i="31"/>
  <c r="A18177" i="31"/>
  <c r="A18178" i="31"/>
  <c r="A18179" i="31"/>
  <c r="A18180" i="31"/>
  <c r="A18181" i="31"/>
  <c r="A18182" i="31"/>
  <c r="A18183" i="31"/>
  <c r="A18184" i="31"/>
  <c r="A18185" i="31"/>
  <c r="A18186" i="31"/>
  <c r="A18187" i="31"/>
  <c r="A18188" i="31"/>
  <c r="A18189" i="31"/>
  <c r="A18190" i="31"/>
  <c r="A18191" i="31"/>
  <c r="A18192" i="31"/>
  <c r="A18193" i="31"/>
  <c r="A18194" i="31"/>
  <c r="A18195" i="31"/>
  <c r="A18196" i="31"/>
  <c r="A18197" i="31"/>
  <c r="A18198" i="31"/>
  <c r="A18199" i="31"/>
  <c r="A18200" i="31"/>
  <c r="A18201" i="31"/>
  <c r="A18202" i="31"/>
  <c r="A18203" i="31"/>
  <c r="A18204" i="31"/>
  <c r="A18205" i="31"/>
  <c r="A18206" i="31"/>
  <c r="A18207" i="31"/>
  <c r="A18208" i="31"/>
  <c r="A18209" i="31"/>
  <c r="A18210" i="31"/>
  <c r="A18211" i="31"/>
  <c r="A18212" i="31"/>
  <c r="A18213" i="31"/>
  <c r="A18214" i="31"/>
  <c r="A18215" i="31"/>
  <c r="A18216" i="31"/>
  <c r="A18217" i="31"/>
  <c r="A18218" i="31"/>
  <c r="A18219" i="31"/>
  <c r="A18220" i="31"/>
  <c r="A18221" i="31"/>
  <c r="A18222" i="31"/>
  <c r="A18223" i="31"/>
  <c r="A18224" i="31"/>
  <c r="A18225" i="31"/>
  <c r="A18226" i="31"/>
  <c r="A18227" i="31"/>
  <c r="A18228" i="31"/>
  <c r="A18229" i="31"/>
  <c r="A18230" i="31"/>
  <c r="A18231" i="31"/>
  <c r="A18232" i="31"/>
  <c r="A18233" i="31"/>
  <c r="A18234" i="31"/>
  <c r="A18235" i="31"/>
  <c r="A18236" i="31"/>
  <c r="A18237" i="31"/>
  <c r="A18238" i="31"/>
  <c r="A18239" i="31"/>
  <c r="A18240" i="31"/>
  <c r="A18241" i="31"/>
  <c r="A18242" i="31"/>
  <c r="A18243" i="31"/>
  <c r="A18244" i="31"/>
  <c r="A18245" i="31"/>
  <c r="A18246" i="31"/>
  <c r="A18247" i="31"/>
  <c r="A18248" i="31"/>
  <c r="A18249" i="31"/>
  <c r="A18250" i="31"/>
  <c r="A18251" i="31"/>
  <c r="A18252" i="31"/>
  <c r="A18253" i="31"/>
  <c r="A18254" i="31"/>
  <c r="A18255" i="31"/>
  <c r="A18256" i="31"/>
  <c r="A18257" i="31"/>
  <c r="A18258" i="31"/>
  <c r="A18259" i="31"/>
  <c r="A18260" i="31"/>
  <c r="A18261" i="31"/>
  <c r="A18262" i="31"/>
  <c r="A18263" i="31"/>
  <c r="A18264" i="31"/>
  <c r="A18265" i="31"/>
  <c r="A18266" i="31"/>
  <c r="A18267" i="31"/>
  <c r="A18268" i="31"/>
  <c r="A18269" i="31"/>
  <c r="A18270" i="31"/>
  <c r="A18271" i="31"/>
  <c r="A18272" i="31"/>
  <c r="A18273" i="31"/>
  <c r="A18274" i="31"/>
  <c r="A18275" i="31"/>
  <c r="A18276" i="31"/>
  <c r="A18277" i="31"/>
  <c r="A18278" i="31"/>
  <c r="A18279" i="31"/>
  <c r="A18280" i="31"/>
  <c r="A18281" i="31"/>
  <c r="A18282" i="31"/>
  <c r="A18283" i="31"/>
  <c r="A18284" i="31"/>
  <c r="A18285" i="31"/>
  <c r="A18286" i="31"/>
  <c r="A18287" i="31"/>
  <c r="A18288" i="31"/>
  <c r="A18289" i="31"/>
  <c r="A18290" i="31"/>
  <c r="A18291" i="31"/>
  <c r="A18292" i="31"/>
  <c r="A18293" i="31"/>
  <c r="A18294" i="31"/>
  <c r="A18295" i="31"/>
  <c r="A18296" i="31"/>
  <c r="A18297" i="31"/>
  <c r="A18298" i="31"/>
  <c r="A18299" i="31"/>
  <c r="A18300" i="31"/>
  <c r="A18301" i="31"/>
  <c r="A18302" i="31"/>
  <c r="A18303" i="31"/>
  <c r="A18304" i="31"/>
  <c r="A18305" i="31"/>
  <c r="A18306" i="31"/>
  <c r="A18307" i="31"/>
  <c r="A18308" i="31"/>
  <c r="A18309" i="31"/>
  <c r="A18310" i="31"/>
  <c r="A18311" i="31"/>
  <c r="A18312" i="31"/>
  <c r="A18313" i="31"/>
  <c r="A18314" i="31"/>
  <c r="A18315" i="31"/>
  <c r="A18316" i="31"/>
  <c r="A18317" i="31"/>
  <c r="A18318" i="31"/>
  <c r="A18319" i="31"/>
  <c r="A18320" i="31"/>
  <c r="A18321" i="31"/>
  <c r="A18322" i="31"/>
  <c r="A18323" i="31"/>
  <c r="A18324" i="31"/>
  <c r="A18325" i="31"/>
  <c r="A18326" i="31"/>
  <c r="A18327" i="31"/>
  <c r="A18328" i="31"/>
  <c r="A18329" i="31"/>
  <c r="A18330" i="31"/>
  <c r="A18331" i="31"/>
  <c r="A18332" i="31"/>
  <c r="A18333" i="31"/>
  <c r="A18334" i="31"/>
  <c r="A18335" i="31"/>
  <c r="A18336" i="31"/>
  <c r="A18337" i="31"/>
  <c r="A18338" i="31"/>
  <c r="A18339" i="31"/>
  <c r="A18340" i="31"/>
  <c r="A18341" i="31"/>
  <c r="A18342" i="31"/>
  <c r="A18343" i="31"/>
  <c r="A18344" i="31"/>
  <c r="A18345" i="31"/>
  <c r="A18346" i="31"/>
  <c r="A18347" i="31"/>
  <c r="A18348" i="31"/>
  <c r="A18349" i="31"/>
  <c r="A18350" i="31"/>
  <c r="A18351" i="31"/>
  <c r="A18352" i="31"/>
  <c r="A18353" i="31"/>
  <c r="A18354" i="31"/>
  <c r="A18355" i="31"/>
  <c r="A18356" i="31"/>
  <c r="A18357" i="31"/>
  <c r="A18358" i="31"/>
  <c r="A18359" i="31"/>
  <c r="A18360" i="31"/>
  <c r="A18361" i="31"/>
  <c r="A18362" i="31"/>
  <c r="A18363" i="31"/>
  <c r="A18364" i="31"/>
  <c r="A18365" i="31"/>
  <c r="A18366" i="31"/>
  <c r="A18367" i="31"/>
  <c r="A18368" i="31"/>
  <c r="A18369" i="31"/>
  <c r="A18370" i="31"/>
  <c r="A18371" i="31"/>
  <c r="A18372" i="31"/>
  <c r="A18373" i="31"/>
  <c r="A18374" i="31"/>
  <c r="A18375" i="31"/>
  <c r="A18376" i="31"/>
  <c r="A18377" i="31"/>
  <c r="A18378" i="31"/>
  <c r="A18379" i="31"/>
  <c r="A18380" i="31"/>
  <c r="A18381" i="31"/>
  <c r="A18382" i="31"/>
  <c r="A18383" i="31"/>
  <c r="A18384" i="31"/>
  <c r="A18385" i="31"/>
  <c r="A18386" i="31"/>
  <c r="A18387" i="31"/>
  <c r="A18388" i="31"/>
  <c r="A18389" i="31"/>
  <c r="A18390" i="31"/>
  <c r="A18391" i="31"/>
  <c r="A18392" i="31"/>
  <c r="A18393" i="31"/>
  <c r="A18394" i="31"/>
  <c r="A18395" i="31"/>
  <c r="A18396" i="31"/>
  <c r="A18397" i="31"/>
  <c r="A18398" i="31"/>
  <c r="A18399" i="31"/>
  <c r="A18400" i="31"/>
  <c r="A18401" i="31"/>
  <c r="A18402" i="31"/>
  <c r="A18403" i="31"/>
  <c r="A18404" i="31"/>
  <c r="A18405" i="31"/>
  <c r="A18406" i="31"/>
  <c r="A18407" i="31"/>
  <c r="A18408" i="31"/>
  <c r="A18409" i="31"/>
  <c r="A18410" i="31"/>
  <c r="A18411" i="31"/>
  <c r="A18412" i="31"/>
  <c r="A18413" i="31"/>
  <c r="A18414" i="31"/>
  <c r="A18415" i="31"/>
  <c r="A18416" i="31"/>
  <c r="A18417" i="31"/>
  <c r="A18418" i="31"/>
  <c r="A18419" i="31"/>
  <c r="A18420" i="31"/>
  <c r="A18421" i="31"/>
  <c r="A18422" i="31"/>
  <c r="A18423" i="31"/>
  <c r="A18424" i="31"/>
  <c r="A18425" i="31"/>
  <c r="A18426" i="31"/>
  <c r="A18427" i="31"/>
  <c r="A18428" i="31"/>
  <c r="A18429" i="31"/>
  <c r="A18430" i="31"/>
  <c r="A18431" i="31"/>
  <c r="A18432" i="31"/>
  <c r="A18433" i="31"/>
  <c r="A18434" i="31"/>
  <c r="A18435" i="31"/>
  <c r="A18436" i="31"/>
  <c r="A18437" i="31"/>
  <c r="A18438" i="31"/>
  <c r="A18439" i="31"/>
  <c r="A18440" i="31"/>
  <c r="A18441" i="31"/>
  <c r="A18442" i="31"/>
  <c r="A18443" i="31"/>
  <c r="A18444" i="31"/>
  <c r="A18445" i="31"/>
  <c r="A18446" i="31"/>
  <c r="A18447" i="31"/>
  <c r="A18448" i="31"/>
  <c r="A18449" i="31"/>
  <c r="A18450" i="31"/>
  <c r="A18451" i="31"/>
  <c r="A18452" i="31"/>
  <c r="A18453" i="31"/>
  <c r="A18454" i="31"/>
  <c r="A18455" i="31"/>
  <c r="A18456" i="31"/>
  <c r="A18457" i="31"/>
  <c r="A18458" i="31"/>
  <c r="A18459" i="31"/>
  <c r="A18460" i="31"/>
  <c r="A18461" i="31"/>
  <c r="A18462" i="31"/>
  <c r="A18463" i="31"/>
  <c r="A18464" i="31"/>
  <c r="A18465" i="31"/>
  <c r="A18466" i="31"/>
  <c r="A18467" i="31"/>
  <c r="A18468" i="31"/>
  <c r="A18469" i="31"/>
  <c r="A18470" i="31"/>
  <c r="A18471" i="31"/>
  <c r="A18472" i="31"/>
  <c r="A18473" i="31"/>
  <c r="A18474" i="31"/>
  <c r="A18475" i="31"/>
  <c r="A18476" i="31"/>
  <c r="A18477" i="31"/>
  <c r="A18478" i="31"/>
  <c r="A18479" i="31"/>
  <c r="A18480" i="31"/>
  <c r="A18481" i="31"/>
  <c r="A18482" i="31"/>
  <c r="A18483" i="31"/>
  <c r="A18484" i="31"/>
  <c r="A18485" i="31"/>
  <c r="A18486" i="31"/>
  <c r="A18487" i="31"/>
  <c r="A18488" i="31"/>
  <c r="A18489" i="31"/>
  <c r="A18490" i="31"/>
  <c r="A18491" i="31"/>
  <c r="A18492" i="31"/>
  <c r="A18493" i="31"/>
  <c r="A18494" i="31"/>
  <c r="A18495" i="31"/>
  <c r="A18496" i="31"/>
  <c r="A18497" i="31"/>
  <c r="A18498" i="31"/>
  <c r="A18499" i="31"/>
  <c r="A18500" i="31"/>
  <c r="A18501" i="31"/>
  <c r="A18502" i="31"/>
  <c r="A18503" i="31"/>
  <c r="A18504" i="31"/>
  <c r="A18505" i="31"/>
  <c r="A18506" i="31"/>
  <c r="A18507" i="31"/>
  <c r="A18508" i="31"/>
  <c r="A18509" i="31"/>
  <c r="A18510" i="31"/>
  <c r="A18511" i="31"/>
  <c r="A18512" i="31"/>
  <c r="A18513" i="31"/>
  <c r="A18514" i="31"/>
  <c r="A18515" i="31"/>
  <c r="A18516" i="31"/>
  <c r="A18517" i="31"/>
  <c r="A18518" i="31"/>
  <c r="A18519" i="31"/>
  <c r="A18520" i="31"/>
  <c r="A18521" i="31"/>
  <c r="A18522" i="31"/>
  <c r="A18523" i="31"/>
  <c r="A18524" i="31"/>
  <c r="A18525" i="31"/>
  <c r="A18526" i="31"/>
  <c r="A18527" i="31"/>
  <c r="A18528" i="31"/>
  <c r="A18529" i="31"/>
  <c r="A18530" i="31"/>
  <c r="A18531" i="31"/>
  <c r="A18532" i="31"/>
  <c r="A18533" i="31"/>
  <c r="A18534" i="31"/>
  <c r="A18535" i="31"/>
  <c r="A18536" i="31"/>
  <c r="A18537" i="31"/>
  <c r="A18538" i="31"/>
  <c r="A18539" i="31"/>
  <c r="A18540" i="31"/>
  <c r="A18541" i="31"/>
  <c r="A18542" i="31"/>
  <c r="A18543" i="31"/>
  <c r="A18544" i="31"/>
  <c r="A18545" i="31"/>
  <c r="A18546" i="31"/>
  <c r="A18547" i="31"/>
  <c r="A18548" i="31"/>
  <c r="A18549" i="31"/>
  <c r="A18550" i="31"/>
  <c r="A18551" i="31"/>
  <c r="A18552" i="31"/>
  <c r="A18553" i="31"/>
  <c r="A18554" i="31"/>
  <c r="A18555" i="31"/>
  <c r="A18556" i="31"/>
  <c r="A18557" i="31"/>
  <c r="A18558" i="31"/>
  <c r="A18559" i="31"/>
  <c r="A18560" i="31"/>
  <c r="A18561" i="31"/>
  <c r="A18562" i="31"/>
  <c r="A18563" i="31"/>
  <c r="A18564" i="31"/>
  <c r="A18565" i="31"/>
  <c r="A18566" i="31"/>
  <c r="A18567" i="31"/>
  <c r="A18568" i="31"/>
  <c r="A18569" i="31"/>
  <c r="A18570" i="31"/>
  <c r="A18571" i="31"/>
  <c r="A18572" i="31"/>
  <c r="A18573" i="31"/>
  <c r="A18574" i="31"/>
  <c r="A18575" i="31"/>
  <c r="A18576" i="31"/>
  <c r="A18577" i="31"/>
  <c r="A18578" i="31"/>
  <c r="A18579" i="31"/>
  <c r="A18580" i="31"/>
  <c r="A18581" i="31"/>
  <c r="A18582" i="31"/>
  <c r="A18583" i="31"/>
  <c r="A18584" i="31"/>
  <c r="A18585" i="31"/>
  <c r="A18586" i="31"/>
  <c r="A18587" i="31"/>
  <c r="A18588" i="31"/>
  <c r="A18589" i="31"/>
  <c r="A18590" i="31"/>
  <c r="A18591" i="31"/>
  <c r="A18592" i="31"/>
  <c r="A18593" i="31"/>
  <c r="A18594" i="31"/>
  <c r="A18595" i="31"/>
  <c r="A18596" i="31"/>
  <c r="A18597" i="31"/>
  <c r="A18598" i="31"/>
  <c r="A18599" i="31"/>
  <c r="A18600" i="31"/>
  <c r="A18601" i="31"/>
  <c r="A18602" i="31"/>
  <c r="A18603" i="31"/>
  <c r="A18604" i="31"/>
  <c r="A18605" i="31"/>
  <c r="A18606" i="31"/>
  <c r="A18607" i="31"/>
  <c r="A18608" i="31"/>
  <c r="A18609" i="31"/>
  <c r="A18610" i="31"/>
  <c r="A18611" i="31"/>
  <c r="A18612" i="31"/>
  <c r="A18613" i="31"/>
  <c r="A18614" i="31"/>
  <c r="A18615" i="31"/>
  <c r="A18616" i="31"/>
  <c r="A18617" i="31"/>
  <c r="A18618" i="31"/>
  <c r="A18619" i="31"/>
  <c r="A18620" i="31"/>
  <c r="A18621" i="31"/>
  <c r="A18622" i="31"/>
  <c r="A18623" i="31"/>
  <c r="A18624" i="31"/>
  <c r="A18625" i="31"/>
  <c r="A18626" i="31"/>
  <c r="A18627" i="31"/>
  <c r="A18628" i="31"/>
  <c r="A18629" i="31"/>
  <c r="A18630" i="31"/>
  <c r="A18631" i="31"/>
  <c r="A18632" i="31"/>
  <c r="A18633" i="31"/>
  <c r="A18634" i="31"/>
  <c r="A18635" i="31"/>
  <c r="A18636" i="31"/>
  <c r="A18637" i="31"/>
  <c r="A18638" i="31"/>
  <c r="A18639" i="31"/>
  <c r="A18640" i="31"/>
  <c r="A18641" i="31"/>
  <c r="A18642" i="31"/>
  <c r="A18643" i="31"/>
  <c r="A18644" i="31"/>
  <c r="A18645" i="31"/>
  <c r="A18646" i="31"/>
  <c r="A18647" i="31"/>
  <c r="A18648" i="31"/>
  <c r="A18649" i="31"/>
  <c r="A18650" i="31"/>
  <c r="A18651" i="31"/>
  <c r="A18652" i="31"/>
  <c r="A18653" i="31"/>
  <c r="A18654" i="31"/>
  <c r="A18655" i="31"/>
  <c r="A18656" i="31"/>
  <c r="A18657" i="31"/>
  <c r="A18658" i="31"/>
  <c r="A18659" i="31"/>
  <c r="A18660" i="31"/>
  <c r="A18661" i="31"/>
  <c r="A18662" i="31"/>
  <c r="A18663" i="31"/>
  <c r="A18664" i="31"/>
  <c r="A18665" i="31"/>
  <c r="A18666" i="31"/>
  <c r="A18667" i="31"/>
  <c r="A18668" i="31"/>
  <c r="A18669" i="31"/>
  <c r="A18670" i="31"/>
  <c r="A18671" i="31"/>
  <c r="A18672" i="31"/>
  <c r="A18673" i="31"/>
  <c r="A18674" i="31"/>
  <c r="A18675" i="31"/>
  <c r="A18676" i="31"/>
  <c r="A18677" i="31"/>
  <c r="A18678" i="31"/>
  <c r="A18679" i="31"/>
  <c r="A18680" i="31"/>
  <c r="A18681" i="31"/>
  <c r="A18682" i="31"/>
  <c r="A18683" i="31"/>
  <c r="A18684" i="31"/>
  <c r="A18685" i="31"/>
  <c r="A18686" i="31"/>
  <c r="A18687" i="31"/>
  <c r="A18688" i="31"/>
  <c r="A18689" i="31"/>
  <c r="A18690" i="31"/>
  <c r="A18691" i="31"/>
  <c r="A18692" i="31"/>
  <c r="A18693" i="31"/>
  <c r="A18694" i="31"/>
  <c r="A18695" i="31"/>
  <c r="A18696" i="31"/>
  <c r="A18697" i="31"/>
  <c r="A18698" i="31"/>
  <c r="A18699" i="31"/>
  <c r="A18700" i="31"/>
  <c r="A18701" i="31"/>
  <c r="A18702" i="31"/>
  <c r="A18703" i="31"/>
  <c r="A18704" i="31"/>
  <c r="A18705" i="31"/>
  <c r="A18706" i="31"/>
  <c r="A18707" i="31"/>
  <c r="A18708" i="31"/>
  <c r="A18709" i="31"/>
  <c r="A18710" i="31"/>
  <c r="A18711" i="31"/>
  <c r="A18712" i="31"/>
  <c r="A18713" i="31"/>
  <c r="A18714" i="31"/>
  <c r="A18715" i="31"/>
  <c r="A18716" i="31"/>
  <c r="A18717" i="31"/>
  <c r="A18718" i="31"/>
  <c r="A18719" i="31"/>
  <c r="A18720" i="31"/>
  <c r="A18721" i="31"/>
  <c r="A18722" i="31"/>
  <c r="A18723" i="31"/>
  <c r="A18724" i="31"/>
  <c r="F4" i="1"/>
  <c r="I58" i="10" s="1"/>
  <c r="F35" i="1"/>
  <c r="L55" i="10"/>
  <c r="L56" i="10"/>
  <c r="L57" i="10"/>
  <c r="L58" i="10"/>
  <c r="L59" i="10"/>
  <c r="L60" i="10"/>
  <c r="L54" i="10"/>
  <c r="L41" i="10"/>
  <c r="L40" i="10"/>
  <c r="L39" i="10"/>
  <c r="L38" i="10"/>
  <c r="L37" i="10"/>
  <c r="L35" i="10"/>
  <c r="L33" i="10"/>
  <c r="L34" i="10"/>
  <c r="L32" i="10"/>
  <c r="L30" i="10"/>
  <c r="L29" i="10"/>
  <c r="L26" i="10"/>
  <c r="L25" i="10"/>
  <c r="L24" i="10"/>
  <c r="L21" i="10"/>
  <c r="L22" i="10"/>
  <c r="L20" i="10"/>
  <c r="L18" i="10"/>
  <c r="L19" i="10"/>
  <c r="L17" i="10"/>
  <c r="L15" i="10"/>
  <c r="L14" i="10"/>
  <c r="L12" i="10"/>
  <c r="L11" i="10"/>
  <c r="L10" i="10"/>
  <c r="L8" i="10"/>
  <c r="L7" i="10"/>
  <c r="L6" i="10"/>
  <c r="L5" i="10"/>
  <c r="L4" i="10"/>
  <c r="L2" i="10"/>
  <c r="F30" i="3"/>
  <c r="L28" i="10" s="1"/>
  <c r="F28" i="3"/>
  <c r="L51" i="10"/>
  <c r="L49" i="10"/>
  <c r="L46" i="10"/>
  <c r="L27" i="10"/>
  <c r="L23" i="10"/>
  <c r="L13" i="10"/>
  <c r="L9" i="10"/>
  <c r="H43" i="17"/>
  <c r="H44" i="17"/>
  <c r="H45" i="17"/>
  <c r="I43" i="17"/>
  <c r="I44" i="17"/>
  <c r="I45" i="17"/>
  <c r="J43" i="17"/>
  <c r="J44" i="17"/>
  <c r="J45" i="17"/>
  <c r="K43" i="17"/>
  <c r="K44" i="17"/>
  <c r="K45" i="17"/>
  <c r="G43" i="17"/>
  <c r="G44" i="17"/>
  <c r="G45" i="17"/>
  <c r="A46" i="17"/>
  <c r="C46" i="17"/>
  <c r="A34" i="17"/>
  <c r="C34" i="17"/>
  <c r="A31" i="17"/>
  <c r="C31" i="17"/>
  <c r="A28" i="17"/>
  <c r="C28" i="17"/>
  <c r="C23" i="17"/>
  <c r="A23" i="17"/>
  <c r="A13985" i="31"/>
  <c r="A13986" i="31"/>
  <c r="A13987" i="31"/>
  <c r="A13988" i="31"/>
  <c r="A13989" i="31"/>
  <c r="A13990" i="31"/>
  <c r="A13991" i="31"/>
  <c r="A13992" i="31"/>
  <c r="A13993" i="31"/>
  <c r="A13994" i="31"/>
  <c r="A13995" i="31"/>
  <c r="A13996" i="31"/>
  <c r="A13997" i="31"/>
  <c r="A13998" i="31"/>
  <c r="A13999" i="31"/>
  <c r="A14000" i="31"/>
  <c r="A14001" i="31"/>
  <c r="A14002" i="31"/>
  <c r="A14003" i="31"/>
  <c r="A14004" i="31"/>
  <c r="A14005" i="31"/>
  <c r="A14006" i="31"/>
  <c r="A14007" i="31"/>
  <c r="A14008" i="31"/>
  <c r="A14009" i="31"/>
  <c r="A14010" i="31"/>
  <c r="A14011" i="31"/>
  <c r="A14012" i="31"/>
  <c r="A14013" i="31"/>
  <c r="A14014" i="31"/>
  <c r="A14015" i="31"/>
  <c r="A14016" i="31"/>
  <c r="A14017" i="31"/>
  <c r="A14018" i="31"/>
  <c r="A14019" i="31"/>
  <c r="A14020" i="31"/>
  <c r="A14021" i="31"/>
  <c r="A14022" i="31"/>
  <c r="A14023" i="31"/>
  <c r="A14024" i="31"/>
  <c r="A14025" i="31"/>
  <c r="A14026" i="31"/>
  <c r="A14027" i="31"/>
  <c r="A14028" i="31"/>
  <c r="A14029" i="31"/>
  <c r="A14030" i="31"/>
  <c r="A14031" i="31"/>
  <c r="A14032" i="31"/>
  <c r="A14033" i="31"/>
  <c r="A14034" i="31"/>
  <c r="A14035" i="31"/>
  <c r="A14036" i="31"/>
  <c r="A14037" i="31"/>
  <c r="A14038" i="31"/>
  <c r="A14039" i="31"/>
  <c r="A14040" i="31"/>
  <c r="A14041" i="31"/>
  <c r="A14042" i="31"/>
  <c r="A14043" i="31"/>
  <c r="A14044" i="31"/>
  <c r="A14045" i="31"/>
  <c r="A14046" i="31"/>
  <c r="A14047" i="31"/>
  <c r="A14048" i="31"/>
  <c r="A14049" i="31"/>
  <c r="A14050" i="31"/>
  <c r="A14051" i="31"/>
  <c r="A14052" i="31"/>
  <c r="A14053" i="31"/>
  <c r="A14054" i="31"/>
  <c r="A14055" i="31"/>
  <c r="A14056" i="31"/>
  <c r="A14057" i="31"/>
  <c r="A14058" i="31"/>
  <c r="A14059" i="31"/>
  <c r="A14060" i="31"/>
  <c r="A14061" i="31"/>
  <c r="A14062" i="31"/>
  <c r="A14063" i="31"/>
  <c r="B23" i="28"/>
  <c r="C23" i="28"/>
  <c r="A23" i="28" s="1"/>
  <c r="B24" i="28"/>
  <c r="C24" i="28"/>
  <c r="B25" i="28"/>
  <c r="C25" i="28"/>
  <c r="A25" i="28" s="1"/>
  <c r="D62" i="44"/>
  <c r="O31" i="11"/>
  <c r="P5" i="11"/>
  <c r="D10" i="44" s="1"/>
  <c r="P6" i="11"/>
  <c r="D13" i="44" s="1"/>
  <c r="P7" i="11"/>
  <c r="D16" i="44" s="1"/>
  <c r="P8" i="11"/>
  <c r="D19" i="44" s="1"/>
  <c r="P9" i="11"/>
  <c r="D22" i="44" s="1"/>
  <c r="P10" i="11"/>
  <c r="D25" i="44" s="1"/>
  <c r="P11" i="11"/>
  <c r="D28" i="44" s="1"/>
  <c r="P12" i="11"/>
  <c r="D31" i="44" s="1"/>
  <c r="P13" i="11"/>
  <c r="D34" i="44" s="1"/>
  <c r="P14" i="11"/>
  <c r="D37" i="44" s="1"/>
  <c r="P15" i="11"/>
  <c r="D40" i="44" s="1"/>
  <c r="P16" i="11"/>
  <c r="D43" i="44" s="1"/>
  <c r="P17" i="11"/>
  <c r="D46" i="44" s="1"/>
  <c r="P18" i="11"/>
  <c r="D49" i="44" s="1"/>
  <c r="P19" i="11"/>
  <c r="D52" i="44" s="1"/>
  <c r="P20" i="11"/>
  <c r="D55" i="44" s="1"/>
  <c r="P21" i="11"/>
  <c r="D58" i="44" s="1"/>
  <c r="P22" i="11"/>
  <c r="D61" i="44" s="1"/>
  <c r="P23" i="11"/>
  <c r="D64" i="44" s="1"/>
  <c r="P24" i="11"/>
  <c r="D67" i="44" s="1"/>
  <c r="P25" i="11"/>
  <c r="D70" i="44" s="1"/>
  <c r="P26" i="11"/>
  <c r="D73" i="44" s="1"/>
  <c r="P27" i="11"/>
  <c r="D76" i="44" s="1"/>
  <c r="P28" i="11"/>
  <c r="D79" i="44" s="1"/>
  <c r="P29" i="11"/>
  <c r="D82" i="44" s="1"/>
  <c r="P30" i="11"/>
  <c r="D85" i="44" s="1"/>
  <c r="P4" i="11"/>
  <c r="D7" i="44" s="1"/>
  <c r="M30" i="11"/>
  <c r="L30" i="11"/>
  <c r="D83" i="44" s="1"/>
  <c r="N30" i="11"/>
  <c r="M29" i="11"/>
  <c r="L29" i="11"/>
  <c r="D80" i="44" s="1"/>
  <c r="N29" i="11"/>
  <c r="M27" i="11"/>
  <c r="M28" i="11"/>
  <c r="L28" i="11"/>
  <c r="D77" i="44" s="1"/>
  <c r="N28" i="11"/>
  <c r="L27" i="11"/>
  <c r="D74" i="44" s="1"/>
  <c r="N27" i="11"/>
  <c r="L26" i="11"/>
  <c r="D71" i="44" s="1"/>
  <c r="M26" i="11"/>
  <c r="N26" i="11"/>
  <c r="M25" i="11"/>
  <c r="L25" i="11"/>
  <c r="D68" i="44" s="1"/>
  <c r="N25" i="11"/>
  <c r="M24" i="11"/>
  <c r="L24" i="11"/>
  <c r="D65" i="44" s="1"/>
  <c r="N24" i="11"/>
  <c r="M23" i="11"/>
  <c r="L23" i="11"/>
  <c r="N23" i="11"/>
  <c r="M22" i="11"/>
  <c r="N22" i="11"/>
  <c r="L22" i="11"/>
  <c r="D59" i="44" s="1"/>
  <c r="M21" i="11"/>
  <c r="L21" i="11"/>
  <c r="D56" i="44" s="1"/>
  <c r="N21" i="11"/>
  <c r="M20" i="11"/>
  <c r="L20" i="11"/>
  <c r="D53" i="44" s="1"/>
  <c r="N20" i="11"/>
  <c r="M19" i="11"/>
  <c r="L19" i="11"/>
  <c r="D50" i="44" s="1"/>
  <c r="N19" i="11"/>
  <c r="N18" i="11"/>
  <c r="M18" i="11"/>
  <c r="L18" i="11"/>
  <c r="D47" i="44" s="1"/>
  <c r="M17" i="11"/>
  <c r="L17" i="11"/>
  <c r="D44" i="44" s="1"/>
  <c r="N17" i="11"/>
  <c r="N16" i="11"/>
  <c r="M16" i="11"/>
  <c r="L16" i="11"/>
  <c r="D41" i="44" s="1"/>
  <c r="L15" i="11"/>
  <c r="D38" i="44" s="1"/>
  <c r="M15" i="11"/>
  <c r="N15" i="11"/>
  <c r="M14" i="11"/>
  <c r="L14" i="11"/>
  <c r="D35" i="44" s="1"/>
  <c r="N14" i="11"/>
  <c r="N13" i="11"/>
  <c r="M13" i="11"/>
  <c r="O13" i="11" s="1"/>
  <c r="D33" i="44" s="1"/>
  <c r="L13" i="11"/>
  <c r="D32" i="44" s="1"/>
  <c r="M12" i="11"/>
  <c r="L12" i="11"/>
  <c r="D29" i="44" s="1"/>
  <c r="N12" i="11"/>
  <c r="L11" i="11"/>
  <c r="D26" i="44" s="1"/>
  <c r="M11" i="11"/>
  <c r="N11" i="11"/>
  <c r="M10" i="11"/>
  <c r="L10" i="11"/>
  <c r="D23" i="44" s="1"/>
  <c r="N10" i="11"/>
  <c r="L9" i="11"/>
  <c r="D20" i="44" s="1"/>
  <c r="M9" i="11"/>
  <c r="N9" i="11"/>
  <c r="L8" i="11"/>
  <c r="D17" i="44" s="1"/>
  <c r="M8" i="11"/>
  <c r="N8" i="11"/>
  <c r="O8" i="11" s="1"/>
  <c r="D18" i="44" s="1"/>
  <c r="L7" i="11"/>
  <c r="D14" i="44" s="1"/>
  <c r="M7" i="11"/>
  <c r="N7" i="11"/>
  <c r="M6" i="11"/>
  <c r="L6" i="11"/>
  <c r="D11" i="44" s="1"/>
  <c r="N6" i="11"/>
  <c r="M5" i="11"/>
  <c r="L5" i="11"/>
  <c r="D8" i="44" s="1"/>
  <c r="N5" i="11"/>
  <c r="N4" i="11"/>
  <c r="M4" i="11"/>
  <c r="L4" i="11"/>
  <c r="D5" i="44" s="1"/>
  <c r="A128" i="17"/>
  <c r="C128" i="17"/>
  <c r="A129" i="17"/>
  <c r="C129" i="17"/>
  <c r="A130" i="17"/>
  <c r="C130" i="17"/>
  <c r="E13" i="17"/>
  <c r="F13" i="17"/>
  <c r="G13" i="17"/>
  <c r="H13" i="17"/>
  <c r="I13" i="17"/>
  <c r="J13" i="17"/>
  <c r="K13" i="17"/>
  <c r="E14" i="17"/>
  <c r="F14" i="17"/>
  <c r="G14" i="17"/>
  <c r="H14" i="17"/>
  <c r="I14" i="17"/>
  <c r="J14" i="17"/>
  <c r="K14" i="17"/>
  <c r="E15" i="17"/>
  <c r="F15" i="17"/>
  <c r="G15" i="17"/>
  <c r="H15" i="17"/>
  <c r="I15" i="17"/>
  <c r="J15" i="17"/>
  <c r="K15" i="17"/>
  <c r="E16" i="17"/>
  <c r="F16" i="17"/>
  <c r="G16" i="17"/>
  <c r="H16" i="17"/>
  <c r="I16" i="17"/>
  <c r="J16" i="17"/>
  <c r="K16" i="17"/>
  <c r="E17" i="17"/>
  <c r="F17" i="17"/>
  <c r="G17" i="17"/>
  <c r="H17" i="17"/>
  <c r="I17" i="17"/>
  <c r="J17" i="17"/>
  <c r="K17" i="17"/>
  <c r="E18" i="17"/>
  <c r="F18" i="17"/>
  <c r="G18" i="17"/>
  <c r="H18" i="17"/>
  <c r="I18" i="17"/>
  <c r="J18" i="17"/>
  <c r="K18" i="17"/>
  <c r="E19" i="17"/>
  <c r="F19" i="17"/>
  <c r="G19" i="17"/>
  <c r="H19" i="17"/>
  <c r="I19" i="17"/>
  <c r="J19" i="17"/>
  <c r="K19" i="17"/>
  <c r="E20" i="17"/>
  <c r="F20" i="17"/>
  <c r="G20" i="17"/>
  <c r="H20" i="17"/>
  <c r="I20" i="17"/>
  <c r="J20" i="17"/>
  <c r="K20" i="17"/>
  <c r="E21" i="17"/>
  <c r="E22" i="17"/>
  <c r="E24" i="17"/>
  <c r="F24" i="17"/>
  <c r="G24" i="17"/>
  <c r="H24" i="17"/>
  <c r="I24" i="17"/>
  <c r="J24" i="17"/>
  <c r="K24" i="17"/>
  <c r="E25" i="17"/>
  <c r="F25" i="17"/>
  <c r="G25" i="17"/>
  <c r="H25" i="17"/>
  <c r="I25" i="17"/>
  <c r="J25" i="17"/>
  <c r="K25" i="17"/>
  <c r="E26" i="17"/>
  <c r="F26" i="17"/>
  <c r="G26" i="17"/>
  <c r="H26" i="17"/>
  <c r="I26" i="17"/>
  <c r="J26" i="17"/>
  <c r="K26" i="17"/>
  <c r="K27" i="17"/>
  <c r="E27" i="17"/>
  <c r="F27" i="17"/>
  <c r="G27" i="17"/>
  <c r="H27" i="17"/>
  <c r="I27" i="17"/>
  <c r="J27" i="17"/>
  <c r="E29" i="17"/>
  <c r="F29" i="17"/>
  <c r="G29" i="17"/>
  <c r="H29" i="17"/>
  <c r="I29" i="17"/>
  <c r="J29" i="17"/>
  <c r="K29" i="17"/>
  <c r="K30" i="17"/>
  <c r="E30" i="17"/>
  <c r="F30" i="17"/>
  <c r="G30" i="17"/>
  <c r="H30" i="17"/>
  <c r="I30" i="17"/>
  <c r="J30" i="17"/>
  <c r="E32" i="17"/>
  <c r="F32" i="17"/>
  <c r="G32" i="17"/>
  <c r="H32" i="17"/>
  <c r="I32" i="17"/>
  <c r="J32" i="17"/>
  <c r="J33" i="17"/>
  <c r="K32" i="17"/>
  <c r="K33" i="17"/>
  <c r="E33" i="17"/>
  <c r="F33" i="17"/>
  <c r="G33" i="17"/>
  <c r="H33" i="17"/>
  <c r="I33" i="17"/>
  <c r="E35" i="17"/>
  <c r="F35" i="17"/>
  <c r="G35" i="17"/>
  <c r="H35" i="17"/>
  <c r="I35" i="17"/>
  <c r="J35" i="17"/>
  <c r="K35" i="17"/>
  <c r="E36" i="17"/>
  <c r="F36" i="17"/>
  <c r="G36" i="17"/>
  <c r="H36" i="17"/>
  <c r="I36" i="17"/>
  <c r="J36" i="17"/>
  <c r="K36" i="17"/>
  <c r="E37" i="17"/>
  <c r="F37" i="17"/>
  <c r="G37" i="17"/>
  <c r="H37" i="17"/>
  <c r="I37" i="17"/>
  <c r="J37" i="17"/>
  <c r="K37" i="17"/>
  <c r="E38" i="17"/>
  <c r="F38" i="17"/>
  <c r="G38" i="17"/>
  <c r="H38" i="17"/>
  <c r="I38" i="17"/>
  <c r="J38" i="17"/>
  <c r="K38" i="17"/>
  <c r="E39" i="17"/>
  <c r="F39" i="17"/>
  <c r="G39" i="17"/>
  <c r="H39" i="17"/>
  <c r="I39" i="17"/>
  <c r="J39" i="17"/>
  <c r="K39" i="17"/>
  <c r="E40" i="17"/>
  <c r="E41" i="17"/>
  <c r="F41" i="17"/>
  <c r="G41" i="17"/>
  <c r="H41" i="17"/>
  <c r="I41" i="17"/>
  <c r="J41" i="17"/>
  <c r="K41" i="17"/>
  <c r="E42" i="17"/>
  <c r="F42" i="17"/>
  <c r="G42" i="17"/>
  <c r="H42" i="17"/>
  <c r="I42" i="17"/>
  <c r="J42" i="17"/>
  <c r="K42" i="17"/>
  <c r="E43" i="17"/>
  <c r="F43" i="17"/>
  <c r="E44" i="17"/>
  <c r="F44" i="17"/>
  <c r="E45" i="17"/>
  <c r="F45" i="17"/>
  <c r="E47" i="17"/>
  <c r="F47" i="17"/>
  <c r="G47" i="17"/>
  <c r="H47" i="17"/>
  <c r="I47" i="17"/>
  <c r="J47" i="17"/>
  <c r="K47" i="17"/>
  <c r="E48" i="17"/>
  <c r="F48" i="17"/>
  <c r="G48" i="17"/>
  <c r="H48" i="17"/>
  <c r="I48" i="17"/>
  <c r="J48" i="17"/>
  <c r="K48" i="17"/>
  <c r="E49" i="17"/>
  <c r="F49" i="17"/>
  <c r="G49" i="17"/>
  <c r="H49" i="17"/>
  <c r="I49" i="17"/>
  <c r="J49" i="17"/>
  <c r="K49" i="17"/>
  <c r="E50" i="17"/>
  <c r="F50" i="17"/>
  <c r="G50" i="17"/>
  <c r="H50" i="17"/>
  <c r="I50" i="17"/>
  <c r="J50" i="17"/>
  <c r="K50" i="17"/>
  <c r="E51" i="17"/>
  <c r="F51" i="17"/>
  <c r="G51" i="17"/>
  <c r="H51" i="17"/>
  <c r="I51" i="17"/>
  <c r="J51" i="17"/>
  <c r="K51" i="17"/>
  <c r="E52" i="17"/>
  <c r="F52" i="17"/>
  <c r="G52" i="17"/>
  <c r="H52" i="17"/>
  <c r="I52" i="17"/>
  <c r="J52" i="17"/>
  <c r="K52" i="17"/>
  <c r="E53" i="17"/>
  <c r="F53" i="17"/>
  <c r="G53" i="17"/>
  <c r="H53" i="17"/>
  <c r="I53" i="17"/>
  <c r="J53" i="17"/>
  <c r="K53" i="17"/>
  <c r="E54" i="17"/>
  <c r="E56" i="17"/>
  <c r="F56" i="17"/>
  <c r="G56" i="17"/>
  <c r="H56" i="17"/>
  <c r="I56" i="17"/>
  <c r="J56" i="17"/>
  <c r="K56" i="17"/>
  <c r="E57" i="17"/>
  <c r="E58" i="17"/>
  <c r="F58" i="17"/>
  <c r="G58" i="17"/>
  <c r="H58" i="17"/>
  <c r="I58" i="17"/>
  <c r="J58" i="17"/>
  <c r="K58" i="17"/>
  <c r="E59" i="17"/>
  <c r="F59" i="17"/>
  <c r="G59" i="17"/>
  <c r="H59" i="17"/>
  <c r="I59" i="17"/>
  <c r="J59" i="17"/>
  <c r="K59" i="17"/>
  <c r="E60" i="17"/>
  <c r="F60" i="17"/>
  <c r="G60" i="17"/>
  <c r="H60" i="17"/>
  <c r="I60" i="17"/>
  <c r="J60" i="17"/>
  <c r="K60" i="17"/>
  <c r="E61" i="17"/>
  <c r="F61" i="17"/>
  <c r="G61" i="17"/>
  <c r="H61" i="17"/>
  <c r="I61" i="17"/>
  <c r="J61" i="17"/>
  <c r="K61" i="17"/>
  <c r="E62" i="17"/>
  <c r="F62" i="17"/>
  <c r="G62" i="17"/>
  <c r="H62" i="17"/>
  <c r="I62" i="17"/>
  <c r="J62" i="17"/>
  <c r="K62" i="17"/>
  <c r="E63" i="17"/>
  <c r="F63" i="17"/>
  <c r="G63" i="17"/>
  <c r="H63" i="17"/>
  <c r="I63" i="17"/>
  <c r="J63" i="17"/>
  <c r="K63" i="17"/>
  <c r="E64" i="17"/>
  <c r="F64" i="17"/>
  <c r="G64" i="17"/>
  <c r="H64" i="17"/>
  <c r="I64" i="17"/>
  <c r="J64" i="17"/>
  <c r="K64" i="17"/>
  <c r="E65" i="17"/>
  <c r="F65" i="17"/>
  <c r="G65" i="17"/>
  <c r="H65" i="17"/>
  <c r="I65" i="17"/>
  <c r="J65" i="17"/>
  <c r="K65" i="17"/>
  <c r="E66" i="17"/>
  <c r="F66" i="17"/>
  <c r="G66" i="17"/>
  <c r="H66" i="17"/>
  <c r="I66" i="17"/>
  <c r="J66" i="17"/>
  <c r="K66" i="17"/>
  <c r="E67" i="17"/>
  <c r="F67" i="17"/>
  <c r="G67" i="17"/>
  <c r="H67" i="17"/>
  <c r="I67" i="17"/>
  <c r="J67" i="17"/>
  <c r="K67" i="17"/>
  <c r="E68" i="17"/>
  <c r="E69" i="17"/>
  <c r="F69" i="17"/>
  <c r="G69" i="17"/>
  <c r="H69" i="17"/>
  <c r="I69" i="17"/>
  <c r="J69" i="17"/>
  <c r="K69" i="17"/>
  <c r="E70" i="17"/>
  <c r="F70" i="17"/>
  <c r="G70" i="17"/>
  <c r="H70" i="17"/>
  <c r="I70" i="17"/>
  <c r="J70" i="17"/>
  <c r="K70" i="17"/>
  <c r="E71" i="17"/>
  <c r="F71" i="17"/>
  <c r="G71" i="17"/>
  <c r="H71" i="17"/>
  <c r="I71" i="17"/>
  <c r="J71" i="17"/>
  <c r="K71" i="17"/>
  <c r="E72" i="17"/>
  <c r="F72" i="17"/>
  <c r="G72" i="17"/>
  <c r="H72" i="17"/>
  <c r="I72" i="17"/>
  <c r="J72" i="17"/>
  <c r="K72" i="17"/>
  <c r="E73" i="17"/>
  <c r="F73" i="17"/>
  <c r="G73" i="17"/>
  <c r="H73" i="17"/>
  <c r="I73" i="17"/>
  <c r="J73" i="17"/>
  <c r="K73" i="17"/>
  <c r="E74" i="17"/>
  <c r="F74" i="17"/>
  <c r="G74" i="17"/>
  <c r="H74" i="17"/>
  <c r="I74" i="17"/>
  <c r="J74" i="17"/>
  <c r="K74" i="17"/>
  <c r="E75" i="17"/>
  <c r="F75" i="17"/>
  <c r="G75" i="17"/>
  <c r="H75" i="17"/>
  <c r="I75" i="17"/>
  <c r="J75" i="17"/>
  <c r="K75" i="17"/>
  <c r="E76" i="17"/>
  <c r="F76" i="17"/>
  <c r="G76" i="17"/>
  <c r="H76" i="17"/>
  <c r="I76" i="17"/>
  <c r="J76" i="17"/>
  <c r="K76" i="17"/>
  <c r="E77" i="17"/>
  <c r="E78" i="17"/>
  <c r="F78" i="17"/>
  <c r="G78" i="17"/>
  <c r="H78" i="17"/>
  <c r="I78" i="17"/>
  <c r="J78" i="17"/>
  <c r="K78" i="17"/>
  <c r="E79" i="17"/>
  <c r="F79" i="17"/>
  <c r="G79" i="17"/>
  <c r="H79" i="17"/>
  <c r="I79" i="17"/>
  <c r="J79" i="17"/>
  <c r="K79" i="17"/>
  <c r="E80" i="17"/>
  <c r="F80" i="17"/>
  <c r="G80" i="17"/>
  <c r="H80" i="17"/>
  <c r="I80" i="17"/>
  <c r="J80" i="17"/>
  <c r="K80" i="17"/>
  <c r="E81" i="17"/>
  <c r="F81" i="17"/>
  <c r="G81" i="17"/>
  <c r="H81" i="17"/>
  <c r="I81" i="17"/>
  <c r="J81" i="17"/>
  <c r="K81" i="17"/>
  <c r="E82" i="17"/>
  <c r="F82" i="17"/>
  <c r="G82" i="17"/>
  <c r="H82" i="17"/>
  <c r="I82" i="17"/>
  <c r="J82" i="17"/>
  <c r="K82" i="17"/>
  <c r="E83" i="17"/>
  <c r="F83" i="17"/>
  <c r="G83" i="17"/>
  <c r="H83" i="17"/>
  <c r="I83" i="17"/>
  <c r="J83" i="17"/>
  <c r="K83" i="17"/>
  <c r="E84" i="17"/>
  <c r="F84" i="17"/>
  <c r="G84" i="17"/>
  <c r="H84" i="17"/>
  <c r="I84" i="17"/>
  <c r="J84" i="17"/>
  <c r="K84" i="17"/>
  <c r="E85" i="17"/>
  <c r="E86" i="17"/>
  <c r="F86" i="17"/>
  <c r="G86" i="17"/>
  <c r="H86" i="17"/>
  <c r="I86" i="17"/>
  <c r="J86" i="17"/>
  <c r="K86" i="17"/>
  <c r="E87" i="17"/>
  <c r="F87" i="17"/>
  <c r="G87" i="17"/>
  <c r="H87" i="17"/>
  <c r="I87" i="17"/>
  <c r="J87" i="17"/>
  <c r="K87" i="17"/>
  <c r="E88" i="17"/>
  <c r="F88" i="17"/>
  <c r="G88" i="17"/>
  <c r="H88" i="17"/>
  <c r="I88" i="17"/>
  <c r="J88" i="17"/>
  <c r="K88" i="17"/>
  <c r="E89" i="17"/>
  <c r="F89" i="17"/>
  <c r="G89" i="17"/>
  <c r="H89" i="17"/>
  <c r="I89" i="17"/>
  <c r="J89" i="17"/>
  <c r="K89" i="17"/>
  <c r="E90" i="17"/>
  <c r="F90" i="17"/>
  <c r="G90" i="17"/>
  <c r="H90" i="17"/>
  <c r="I90" i="17"/>
  <c r="J90" i="17"/>
  <c r="K90" i="17"/>
  <c r="E91" i="17"/>
  <c r="E92" i="17"/>
  <c r="F92" i="17"/>
  <c r="G92" i="17"/>
  <c r="H92" i="17"/>
  <c r="I92" i="17"/>
  <c r="J92" i="17"/>
  <c r="K92" i="17"/>
  <c r="E93" i="17"/>
  <c r="F93" i="17"/>
  <c r="G93" i="17"/>
  <c r="H93" i="17"/>
  <c r="I93" i="17"/>
  <c r="J93" i="17"/>
  <c r="K93" i="17"/>
  <c r="E94" i="17"/>
  <c r="F94" i="17"/>
  <c r="G94" i="17"/>
  <c r="H94" i="17"/>
  <c r="I94" i="17"/>
  <c r="J94" i="17"/>
  <c r="K94" i="17"/>
  <c r="E95" i="17"/>
  <c r="F95" i="17"/>
  <c r="G95" i="17"/>
  <c r="H95" i="17"/>
  <c r="I95" i="17"/>
  <c r="J95" i="17"/>
  <c r="K95" i="17"/>
  <c r="E96" i="17"/>
  <c r="E97" i="17"/>
  <c r="E98" i="17"/>
  <c r="F98" i="17"/>
  <c r="G98" i="17"/>
  <c r="H98" i="17"/>
  <c r="I98" i="17"/>
  <c r="J98" i="17"/>
  <c r="K98" i="17"/>
  <c r="E99" i="17"/>
  <c r="F99" i="17"/>
  <c r="G99" i="17"/>
  <c r="H99" i="17"/>
  <c r="I99" i="17"/>
  <c r="J99" i="17"/>
  <c r="K99" i="17"/>
  <c r="E100" i="17"/>
  <c r="F100" i="17"/>
  <c r="G100" i="17"/>
  <c r="H100" i="17"/>
  <c r="I100" i="17"/>
  <c r="J100" i="17"/>
  <c r="K100" i="17"/>
  <c r="E101" i="17"/>
  <c r="E102" i="17"/>
  <c r="F102" i="17"/>
  <c r="G102" i="17"/>
  <c r="H102" i="17"/>
  <c r="I102" i="17"/>
  <c r="J102" i="17"/>
  <c r="K102" i="17"/>
  <c r="E103" i="17"/>
  <c r="F103" i="17"/>
  <c r="G103" i="17"/>
  <c r="H103" i="17"/>
  <c r="I103" i="17"/>
  <c r="J103" i="17"/>
  <c r="K103" i="17"/>
  <c r="E104" i="17"/>
  <c r="E105" i="17"/>
  <c r="F105" i="17"/>
  <c r="G105" i="17"/>
  <c r="H105" i="17"/>
  <c r="I105" i="17"/>
  <c r="J105" i="17"/>
  <c r="K105" i="17"/>
  <c r="E106" i="17"/>
  <c r="F106" i="17"/>
  <c r="G106" i="17"/>
  <c r="H106" i="17"/>
  <c r="I106" i="17"/>
  <c r="J106" i="17"/>
  <c r="K106" i="17"/>
  <c r="E107" i="17"/>
  <c r="F107" i="17"/>
  <c r="G107" i="17"/>
  <c r="H107" i="17"/>
  <c r="I107" i="17"/>
  <c r="J107" i="17"/>
  <c r="K107" i="17"/>
  <c r="E108" i="17"/>
  <c r="F108" i="17"/>
  <c r="G108" i="17"/>
  <c r="H108" i="17"/>
  <c r="I108" i="17"/>
  <c r="J108" i="17"/>
  <c r="K108" i="17"/>
  <c r="E109" i="17"/>
  <c r="F109" i="17"/>
  <c r="G109" i="17"/>
  <c r="H109" i="17"/>
  <c r="I109" i="17"/>
  <c r="J109" i="17"/>
  <c r="K109" i="17"/>
  <c r="E110" i="17"/>
  <c r="F110" i="17"/>
  <c r="G110" i="17"/>
  <c r="H110" i="17"/>
  <c r="I110" i="17"/>
  <c r="J110" i="17"/>
  <c r="K110" i="17"/>
  <c r="E111" i="17"/>
  <c r="F111" i="17"/>
  <c r="G111" i="17"/>
  <c r="H111" i="17"/>
  <c r="I111" i="17"/>
  <c r="J111" i="17"/>
  <c r="K111" i="17"/>
  <c r="E112" i="17"/>
  <c r="E113" i="17"/>
  <c r="E114" i="17"/>
  <c r="G114" i="17"/>
  <c r="H114" i="17"/>
  <c r="E115" i="17"/>
  <c r="E116" i="17"/>
  <c r="E117" i="17"/>
  <c r="F117" i="17"/>
  <c r="G117" i="17"/>
  <c r="H117" i="17"/>
  <c r="I117" i="17"/>
  <c r="J117" i="17"/>
  <c r="K117" i="17"/>
  <c r="E118" i="17"/>
  <c r="F118" i="17"/>
  <c r="G118" i="17"/>
  <c r="H118" i="17"/>
  <c r="I118" i="17"/>
  <c r="J118" i="17"/>
  <c r="K118" i="17"/>
  <c r="E119" i="17"/>
  <c r="F119" i="17"/>
  <c r="G119" i="17"/>
  <c r="H119" i="17"/>
  <c r="I119" i="17"/>
  <c r="J119" i="17"/>
  <c r="K119" i="17"/>
  <c r="E120" i="17"/>
  <c r="F120" i="17"/>
  <c r="G120" i="17"/>
  <c r="H120" i="17"/>
  <c r="I120" i="17"/>
  <c r="J120" i="17"/>
  <c r="K120" i="17"/>
  <c r="E121" i="17"/>
  <c r="E122" i="17"/>
  <c r="F122" i="17"/>
  <c r="G122" i="17"/>
  <c r="H122" i="17"/>
  <c r="I122" i="17"/>
  <c r="J122" i="17"/>
  <c r="K122" i="17"/>
  <c r="E123" i="17"/>
  <c r="F123" i="17"/>
  <c r="G123" i="17"/>
  <c r="H123" i="17"/>
  <c r="I123" i="17"/>
  <c r="J123" i="17"/>
  <c r="K123" i="17"/>
  <c r="E124" i="17"/>
  <c r="E125" i="17"/>
  <c r="F125" i="17"/>
  <c r="G125" i="17"/>
  <c r="H125" i="17"/>
  <c r="I125" i="17"/>
  <c r="J125" i="17"/>
  <c r="K125" i="17"/>
  <c r="E126" i="17"/>
  <c r="F126" i="17"/>
  <c r="G126" i="17"/>
  <c r="H126" i="17"/>
  <c r="I126" i="17"/>
  <c r="J126" i="17"/>
  <c r="K126" i="17"/>
  <c r="E127" i="17"/>
  <c r="E128" i="17"/>
  <c r="F128" i="17"/>
  <c r="G128" i="17"/>
  <c r="H128" i="17"/>
  <c r="I128" i="17"/>
  <c r="J128" i="17"/>
  <c r="K128" i="17"/>
  <c r="E129" i="17"/>
  <c r="F129" i="17"/>
  <c r="G129" i="17"/>
  <c r="H129" i="17"/>
  <c r="I129" i="17"/>
  <c r="J129" i="17"/>
  <c r="K129" i="17"/>
  <c r="E130" i="17"/>
  <c r="A13" i="17"/>
  <c r="C13" i="17"/>
  <c r="A14" i="17"/>
  <c r="C14" i="17"/>
  <c r="A15" i="17"/>
  <c r="C15" i="17"/>
  <c r="A16" i="17"/>
  <c r="C16" i="17"/>
  <c r="A17" i="17"/>
  <c r="C17" i="17"/>
  <c r="A18" i="17"/>
  <c r="C18" i="17"/>
  <c r="A19" i="17"/>
  <c r="C19" i="17"/>
  <c r="A20" i="17"/>
  <c r="C20" i="17"/>
  <c r="A21" i="17"/>
  <c r="C21" i="17"/>
  <c r="A22" i="17"/>
  <c r="C22" i="17"/>
  <c r="A24" i="17"/>
  <c r="C24" i="17"/>
  <c r="A25" i="17"/>
  <c r="C25" i="17"/>
  <c r="A26" i="17"/>
  <c r="C26" i="17"/>
  <c r="A27" i="17"/>
  <c r="C27" i="17"/>
  <c r="A29" i="17"/>
  <c r="C29" i="17"/>
  <c r="A30" i="17"/>
  <c r="C30" i="17"/>
  <c r="A32" i="17"/>
  <c r="C32" i="17"/>
  <c r="A33" i="17"/>
  <c r="C33" i="17"/>
  <c r="A35" i="17"/>
  <c r="C35" i="17"/>
  <c r="A36" i="17"/>
  <c r="C36" i="17"/>
  <c r="A37" i="17"/>
  <c r="C37" i="17"/>
  <c r="A38" i="17"/>
  <c r="C38" i="17"/>
  <c r="A39" i="17"/>
  <c r="C39" i="17"/>
  <c r="A40" i="17"/>
  <c r="C40" i="17"/>
  <c r="A41" i="17"/>
  <c r="C41" i="17"/>
  <c r="A42" i="17"/>
  <c r="C42" i="17"/>
  <c r="A43" i="17"/>
  <c r="C43" i="17"/>
  <c r="A44" i="17"/>
  <c r="C44" i="17"/>
  <c r="A45" i="17"/>
  <c r="C45" i="17"/>
  <c r="A47" i="17"/>
  <c r="C47" i="17"/>
  <c r="A48" i="17"/>
  <c r="C48" i="17"/>
  <c r="A49" i="17"/>
  <c r="C49" i="17"/>
  <c r="A50" i="17"/>
  <c r="C50" i="17"/>
  <c r="A51" i="17"/>
  <c r="C51" i="17"/>
  <c r="A52" i="17"/>
  <c r="C52" i="17"/>
  <c r="A53" i="17"/>
  <c r="C53" i="17"/>
  <c r="A54" i="17"/>
  <c r="C54" i="17"/>
  <c r="A55" i="17"/>
  <c r="C55" i="17"/>
  <c r="A56" i="17"/>
  <c r="C56" i="17"/>
  <c r="A57" i="17"/>
  <c r="C57" i="17"/>
  <c r="A58" i="17"/>
  <c r="C58" i="17"/>
  <c r="A59" i="17"/>
  <c r="C59" i="17"/>
  <c r="A60" i="17"/>
  <c r="C60" i="17"/>
  <c r="A61" i="17"/>
  <c r="C61" i="17"/>
  <c r="A62" i="17"/>
  <c r="C62" i="17"/>
  <c r="A63" i="17"/>
  <c r="C63" i="17"/>
  <c r="A64" i="17"/>
  <c r="C64" i="17"/>
  <c r="A65" i="17"/>
  <c r="C65" i="17"/>
  <c r="A66" i="17"/>
  <c r="C66" i="17"/>
  <c r="A67" i="17"/>
  <c r="C67" i="17"/>
  <c r="A68" i="17"/>
  <c r="C68" i="17"/>
  <c r="A69" i="17"/>
  <c r="C69" i="17"/>
  <c r="A70" i="17"/>
  <c r="C70" i="17"/>
  <c r="A71" i="17"/>
  <c r="C71" i="17"/>
  <c r="A72" i="17"/>
  <c r="C72" i="17"/>
  <c r="A73" i="17"/>
  <c r="C73" i="17"/>
  <c r="A74" i="17"/>
  <c r="C74" i="17"/>
  <c r="A75" i="17"/>
  <c r="C75" i="17"/>
  <c r="A76" i="17"/>
  <c r="C76" i="17"/>
  <c r="A77" i="17"/>
  <c r="C77" i="17"/>
  <c r="A78" i="17"/>
  <c r="C78" i="17"/>
  <c r="A79" i="17"/>
  <c r="C79" i="17"/>
  <c r="A80" i="17"/>
  <c r="C80" i="17"/>
  <c r="A81" i="17"/>
  <c r="C81" i="17"/>
  <c r="A82" i="17"/>
  <c r="C82" i="17"/>
  <c r="A83" i="17"/>
  <c r="C83" i="17"/>
  <c r="A84" i="17"/>
  <c r="C84" i="17"/>
  <c r="A85" i="17"/>
  <c r="C85" i="17"/>
  <c r="A86" i="17"/>
  <c r="C86" i="17"/>
  <c r="A87" i="17"/>
  <c r="C87" i="17"/>
  <c r="A88" i="17"/>
  <c r="C88" i="17"/>
  <c r="A89" i="17"/>
  <c r="C89" i="17"/>
  <c r="A90" i="17"/>
  <c r="C90" i="17"/>
  <c r="A91" i="17"/>
  <c r="C91" i="17"/>
  <c r="A92" i="17"/>
  <c r="C92" i="17"/>
  <c r="A93" i="17"/>
  <c r="C93" i="17"/>
  <c r="A94" i="17"/>
  <c r="C94" i="17"/>
  <c r="A95" i="17"/>
  <c r="C95" i="17"/>
  <c r="A96" i="17"/>
  <c r="C96" i="17"/>
  <c r="A97" i="17"/>
  <c r="C97" i="17"/>
  <c r="A98" i="17"/>
  <c r="C98" i="17"/>
  <c r="A99" i="17"/>
  <c r="C99" i="17"/>
  <c r="A100" i="17"/>
  <c r="C100" i="17"/>
  <c r="A101" i="17"/>
  <c r="C101" i="17"/>
  <c r="A102" i="17"/>
  <c r="C102" i="17"/>
  <c r="A103" i="17"/>
  <c r="C103" i="17"/>
  <c r="A104" i="17"/>
  <c r="C104" i="17"/>
  <c r="A105" i="17"/>
  <c r="C105" i="17"/>
  <c r="A106" i="17"/>
  <c r="C106" i="17"/>
  <c r="A107" i="17"/>
  <c r="C107" i="17"/>
  <c r="A108" i="17"/>
  <c r="C108" i="17"/>
  <c r="A109" i="17"/>
  <c r="C109" i="17"/>
  <c r="A110" i="17"/>
  <c r="C110" i="17"/>
  <c r="A111" i="17"/>
  <c r="C111" i="17"/>
  <c r="A112" i="17"/>
  <c r="C112" i="17"/>
  <c r="A113" i="17"/>
  <c r="C113" i="17"/>
  <c r="A114" i="17"/>
  <c r="C114" i="17"/>
  <c r="A115" i="17"/>
  <c r="C115" i="17"/>
  <c r="A116" i="17"/>
  <c r="C116" i="17"/>
  <c r="A117" i="17"/>
  <c r="C117" i="17"/>
  <c r="A118" i="17"/>
  <c r="C118" i="17"/>
  <c r="A119" i="17"/>
  <c r="C119" i="17"/>
  <c r="A120" i="17"/>
  <c r="C120" i="17"/>
  <c r="A121" i="17"/>
  <c r="C121" i="17"/>
  <c r="A122" i="17"/>
  <c r="C122" i="17"/>
  <c r="A123" i="17"/>
  <c r="C123" i="17"/>
  <c r="A124" i="17"/>
  <c r="C124" i="17"/>
  <c r="A125" i="17"/>
  <c r="C125" i="17"/>
  <c r="A126" i="17"/>
  <c r="C126" i="17"/>
  <c r="A127" i="17"/>
  <c r="C127" i="17"/>
  <c r="A9324" i="31"/>
  <c r="A9325" i="31"/>
  <c r="A9326" i="31"/>
  <c r="A9327" i="31"/>
  <c r="A9328" i="31"/>
  <c r="A9329" i="31"/>
  <c r="A9330" i="31"/>
  <c r="A9331" i="31"/>
  <c r="A9332" i="31"/>
  <c r="A9333" i="31"/>
  <c r="A9334" i="31"/>
  <c r="A9335" i="31"/>
  <c r="A9336" i="31"/>
  <c r="A9337" i="31"/>
  <c r="A9338" i="31"/>
  <c r="A9339" i="31"/>
  <c r="A9340" i="31"/>
  <c r="A9341" i="31"/>
  <c r="A9342" i="31"/>
  <c r="A9343" i="31"/>
  <c r="A9344" i="31"/>
  <c r="A9345" i="31"/>
  <c r="A9346" i="31"/>
  <c r="A9347" i="31"/>
  <c r="A9348" i="31"/>
  <c r="A9349" i="31"/>
  <c r="A9350" i="31"/>
  <c r="A9351" i="31"/>
  <c r="A9352" i="31"/>
  <c r="A9353" i="31"/>
  <c r="A9354" i="31"/>
  <c r="A9355" i="31"/>
  <c r="A9356" i="31"/>
  <c r="A9357" i="31"/>
  <c r="A9358" i="31"/>
  <c r="A9359" i="31"/>
  <c r="A9360" i="31"/>
  <c r="A9361" i="31"/>
  <c r="A9362" i="31"/>
  <c r="A9363" i="31"/>
  <c r="A9364" i="31"/>
  <c r="A9365" i="31"/>
  <c r="A9366" i="31"/>
  <c r="A9367" i="31"/>
  <c r="A9368" i="31"/>
  <c r="A9369" i="31"/>
  <c r="A9370" i="31"/>
  <c r="A9371" i="31"/>
  <c r="A9372" i="31"/>
  <c r="A9373" i="31"/>
  <c r="A9374" i="31"/>
  <c r="A9375" i="31"/>
  <c r="A9376" i="31"/>
  <c r="A9377" i="31"/>
  <c r="A9378" i="31"/>
  <c r="A9379" i="31"/>
  <c r="A9380" i="31"/>
  <c r="A9381" i="31"/>
  <c r="A9382" i="31"/>
  <c r="A9383" i="31"/>
  <c r="A9384" i="31"/>
  <c r="A9385" i="31"/>
  <c r="A9386" i="31"/>
  <c r="A9387" i="31"/>
  <c r="A9388" i="31"/>
  <c r="A9389" i="31"/>
  <c r="A9390" i="31"/>
  <c r="A9391" i="31"/>
  <c r="A9392" i="31"/>
  <c r="A9393" i="31"/>
  <c r="A9394" i="31"/>
  <c r="A9395" i="31"/>
  <c r="A9396" i="31"/>
  <c r="A9397" i="31"/>
  <c r="A9398" i="31"/>
  <c r="A9399" i="31"/>
  <c r="A9400" i="31"/>
  <c r="A9401" i="31"/>
  <c r="A9402" i="31"/>
  <c r="A9403" i="31"/>
  <c r="A9404" i="31"/>
  <c r="A9405" i="31"/>
  <c r="A9406" i="31"/>
  <c r="A9407" i="31"/>
  <c r="A9408" i="31"/>
  <c r="A9409" i="31"/>
  <c r="A9410" i="31"/>
  <c r="A9411" i="31"/>
  <c r="A9412" i="31"/>
  <c r="A9413" i="31"/>
  <c r="A9414" i="31"/>
  <c r="A9415" i="31"/>
  <c r="A9416" i="31"/>
  <c r="A9417" i="31"/>
  <c r="A9418" i="31"/>
  <c r="A9419" i="31"/>
  <c r="A9420" i="31"/>
  <c r="A9421" i="31"/>
  <c r="A9422" i="31"/>
  <c r="A9423" i="31"/>
  <c r="A9424" i="31"/>
  <c r="A9425" i="31"/>
  <c r="A9426" i="31"/>
  <c r="A9427" i="31"/>
  <c r="A9428" i="31"/>
  <c r="A9429" i="31"/>
  <c r="A9430" i="31"/>
  <c r="A9431" i="31"/>
  <c r="A9432" i="31"/>
  <c r="A9433" i="31"/>
  <c r="A9434" i="31"/>
  <c r="A9435" i="31"/>
  <c r="A9436" i="31"/>
  <c r="A9437" i="31"/>
  <c r="A9438" i="31"/>
  <c r="A9439" i="31"/>
  <c r="A9440" i="31"/>
  <c r="A9441" i="31"/>
  <c r="A9442" i="31"/>
  <c r="A9443" i="31"/>
  <c r="A9444" i="31"/>
  <c r="A9445" i="31"/>
  <c r="A9446" i="31"/>
  <c r="A9447" i="31"/>
  <c r="A9448" i="31"/>
  <c r="A9449" i="31"/>
  <c r="A9450" i="31"/>
  <c r="A9451" i="31"/>
  <c r="A9452" i="31"/>
  <c r="A9453" i="31"/>
  <c r="A9454" i="31"/>
  <c r="A9455" i="31"/>
  <c r="A9456" i="31"/>
  <c r="A9457" i="31"/>
  <c r="A9458" i="31"/>
  <c r="A9459" i="31"/>
  <c r="A9460" i="31"/>
  <c r="A9461" i="31"/>
  <c r="A9462" i="31"/>
  <c r="A9463" i="31"/>
  <c r="A9464" i="31"/>
  <c r="A9465" i="31"/>
  <c r="A9466" i="31"/>
  <c r="A9467" i="31"/>
  <c r="A9468" i="31"/>
  <c r="A9469" i="31"/>
  <c r="A9470" i="31"/>
  <c r="A9471" i="31"/>
  <c r="A9472" i="31"/>
  <c r="A9473" i="31"/>
  <c r="A9474" i="31"/>
  <c r="A9475" i="31"/>
  <c r="A9476" i="31"/>
  <c r="A9477" i="31"/>
  <c r="A9478" i="31"/>
  <c r="A9479" i="31"/>
  <c r="A9480" i="31"/>
  <c r="A9481" i="31"/>
  <c r="A9482" i="31"/>
  <c r="A9483" i="31"/>
  <c r="A9484" i="31"/>
  <c r="A9485" i="31"/>
  <c r="A9486" i="31"/>
  <c r="A9487" i="31"/>
  <c r="A9488" i="31"/>
  <c r="A9489" i="31"/>
  <c r="A9490" i="31"/>
  <c r="A9491" i="31"/>
  <c r="A9492" i="31"/>
  <c r="A9493" i="31"/>
  <c r="A9494" i="31"/>
  <c r="A9495" i="31"/>
  <c r="A9496" i="31"/>
  <c r="A9497" i="31"/>
  <c r="A9498" i="31"/>
  <c r="A9499" i="31"/>
  <c r="A9500" i="31"/>
  <c r="A9501" i="31"/>
  <c r="A9502" i="31"/>
  <c r="A9503" i="31"/>
  <c r="A9504" i="31"/>
  <c r="A9505" i="31"/>
  <c r="A9506" i="31"/>
  <c r="A9507" i="31"/>
  <c r="A9508" i="31"/>
  <c r="A9509" i="31"/>
  <c r="A9510" i="31"/>
  <c r="A9511" i="31"/>
  <c r="A9512" i="31"/>
  <c r="A9513" i="31"/>
  <c r="A9514" i="31"/>
  <c r="A9515" i="31"/>
  <c r="A9516" i="31"/>
  <c r="A9517" i="31"/>
  <c r="A9518" i="31"/>
  <c r="A9519" i="31"/>
  <c r="A9520" i="31"/>
  <c r="A9521" i="31"/>
  <c r="A9522" i="31"/>
  <c r="A9523" i="31"/>
  <c r="A9524" i="31"/>
  <c r="A9525" i="31"/>
  <c r="A9526" i="31"/>
  <c r="A9527" i="31"/>
  <c r="A9528" i="31"/>
  <c r="A9529" i="31"/>
  <c r="A9530" i="31"/>
  <c r="A9531" i="31"/>
  <c r="A9532" i="31"/>
  <c r="A9533" i="31"/>
  <c r="A9534" i="31"/>
  <c r="A9535" i="31"/>
  <c r="A9536" i="31"/>
  <c r="A9537" i="31"/>
  <c r="A9538" i="31"/>
  <c r="A9539" i="31"/>
  <c r="A9540" i="31"/>
  <c r="A9541" i="31"/>
  <c r="A9542" i="31"/>
  <c r="A9543" i="31"/>
  <c r="A9544" i="31"/>
  <c r="A9545" i="31"/>
  <c r="A9546" i="31"/>
  <c r="A9547" i="31"/>
  <c r="A9548" i="31"/>
  <c r="A9549" i="31"/>
  <c r="A9550" i="31"/>
  <c r="A9551" i="31"/>
  <c r="A9552" i="31"/>
  <c r="A9553" i="31"/>
  <c r="A9554" i="31"/>
  <c r="A9555" i="31"/>
  <c r="A9556" i="31"/>
  <c r="A9557" i="31"/>
  <c r="A9558" i="31"/>
  <c r="A9559" i="31"/>
  <c r="A9560" i="31"/>
  <c r="A9561" i="31"/>
  <c r="A9562" i="31"/>
  <c r="A9563" i="31"/>
  <c r="A9564" i="31"/>
  <c r="A9565" i="31"/>
  <c r="A9566" i="31"/>
  <c r="A9567" i="31"/>
  <c r="A9568" i="31"/>
  <c r="A9569" i="31"/>
  <c r="A9570" i="31"/>
  <c r="A9571" i="31"/>
  <c r="A9572" i="31"/>
  <c r="A9573" i="31"/>
  <c r="A9574" i="31"/>
  <c r="A9575" i="31"/>
  <c r="A9576" i="31"/>
  <c r="A9577" i="31"/>
  <c r="A9578" i="31"/>
  <c r="A9579" i="31"/>
  <c r="A9580" i="31"/>
  <c r="A9581" i="31"/>
  <c r="A9582" i="31"/>
  <c r="A9583" i="31"/>
  <c r="A9584" i="31"/>
  <c r="A9585" i="31"/>
  <c r="A9586" i="31"/>
  <c r="A9587" i="31"/>
  <c r="A9588" i="31"/>
  <c r="A9589" i="31"/>
  <c r="A9590" i="31"/>
  <c r="A9591" i="31"/>
  <c r="A9592" i="31"/>
  <c r="A9593" i="31"/>
  <c r="A9594" i="31"/>
  <c r="A9595" i="31"/>
  <c r="A9596" i="31"/>
  <c r="A9597" i="31"/>
  <c r="A9598" i="31"/>
  <c r="A9599" i="31"/>
  <c r="A9600" i="31"/>
  <c r="A9601" i="31"/>
  <c r="A9602" i="31"/>
  <c r="A9603" i="31"/>
  <c r="A9604" i="31"/>
  <c r="A9605" i="31"/>
  <c r="A9606" i="31"/>
  <c r="A9607" i="31"/>
  <c r="A9608" i="31"/>
  <c r="A9609" i="31"/>
  <c r="A9610" i="31"/>
  <c r="A9611" i="31"/>
  <c r="A9612" i="31"/>
  <c r="A9613" i="31"/>
  <c r="A9614" i="31"/>
  <c r="A9615" i="31"/>
  <c r="A9616" i="31"/>
  <c r="A9617" i="31"/>
  <c r="A9618" i="31"/>
  <c r="A9619" i="31"/>
  <c r="A9620" i="31"/>
  <c r="A9621" i="31"/>
  <c r="A9622" i="31"/>
  <c r="A9623" i="31"/>
  <c r="A9624" i="31"/>
  <c r="A9625" i="31"/>
  <c r="A9626" i="31"/>
  <c r="A9627" i="31"/>
  <c r="A9628" i="31"/>
  <c r="A9629" i="31"/>
  <c r="A9630" i="31"/>
  <c r="A9631" i="31"/>
  <c r="A9632" i="31"/>
  <c r="A9633" i="31"/>
  <c r="A9634" i="31"/>
  <c r="A9635" i="31"/>
  <c r="A9636" i="31"/>
  <c r="A9637" i="31"/>
  <c r="A9638" i="31"/>
  <c r="A9639" i="31"/>
  <c r="A9640" i="31"/>
  <c r="A9641" i="31"/>
  <c r="A9642" i="31"/>
  <c r="A9643" i="31"/>
  <c r="A9644" i="31"/>
  <c r="A9645" i="31"/>
  <c r="A9646" i="31"/>
  <c r="A9647" i="31"/>
  <c r="A9648" i="31"/>
  <c r="A9649" i="31"/>
  <c r="A9650" i="31"/>
  <c r="A9651" i="31"/>
  <c r="A9652" i="31"/>
  <c r="A9653" i="31"/>
  <c r="A9654" i="31"/>
  <c r="A9655" i="31"/>
  <c r="A9656" i="31"/>
  <c r="A9657" i="31"/>
  <c r="A9658" i="31"/>
  <c r="A9659" i="31"/>
  <c r="A9660" i="31"/>
  <c r="A9661" i="31"/>
  <c r="A9662" i="31"/>
  <c r="A9663" i="31"/>
  <c r="A9664" i="31"/>
  <c r="A9665" i="31"/>
  <c r="A9666" i="31"/>
  <c r="A9667" i="31"/>
  <c r="A9668" i="31"/>
  <c r="A9669" i="31"/>
  <c r="A9670" i="31"/>
  <c r="A9671" i="31"/>
  <c r="A9672" i="31"/>
  <c r="A9673" i="31"/>
  <c r="A9674" i="31"/>
  <c r="A9675" i="31"/>
  <c r="A9676" i="31"/>
  <c r="A9677" i="31"/>
  <c r="A9678" i="31"/>
  <c r="A9679" i="31"/>
  <c r="A9680" i="31"/>
  <c r="A9681" i="31"/>
  <c r="A9682" i="31"/>
  <c r="A9683" i="31"/>
  <c r="A9684" i="31"/>
  <c r="A9685" i="31"/>
  <c r="A9686" i="31"/>
  <c r="A9687" i="31"/>
  <c r="A9688" i="31"/>
  <c r="A9689" i="31"/>
  <c r="A9690" i="31"/>
  <c r="A9691" i="31"/>
  <c r="A9692" i="31"/>
  <c r="A9693" i="31"/>
  <c r="A9694" i="31"/>
  <c r="A9695" i="31"/>
  <c r="A9696" i="31"/>
  <c r="A9697" i="31"/>
  <c r="A9698" i="31"/>
  <c r="A9699" i="31"/>
  <c r="A9700" i="31"/>
  <c r="A9701" i="31"/>
  <c r="A9702" i="31"/>
  <c r="A9703" i="31"/>
  <c r="A9704" i="31"/>
  <c r="A9705" i="31"/>
  <c r="A9706" i="31"/>
  <c r="A9707" i="31"/>
  <c r="A9708" i="31"/>
  <c r="A9709" i="31"/>
  <c r="A9710" i="31"/>
  <c r="A9711" i="31"/>
  <c r="A9712" i="31"/>
  <c r="A9713" i="31"/>
  <c r="A9714" i="31"/>
  <c r="A9715" i="31"/>
  <c r="A9716" i="31"/>
  <c r="A9717" i="31"/>
  <c r="A9718" i="31"/>
  <c r="A9719" i="31"/>
  <c r="A9720" i="31"/>
  <c r="A9721" i="31"/>
  <c r="A9722" i="31"/>
  <c r="A9723" i="31"/>
  <c r="A9724" i="31"/>
  <c r="A9725" i="31"/>
  <c r="A9726" i="31"/>
  <c r="A9727" i="31"/>
  <c r="A9728" i="31"/>
  <c r="A9729" i="31"/>
  <c r="A9730" i="31"/>
  <c r="A9731" i="31"/>
  <c r="A9732" i="31"/>
  <c r="A9733" i="31"/>
  <c r="A9734" i="31"/>
  <c r="A9735" i="31"/>
  <c r="A9736" i="31"/>
  <c r="A9737" i="31"/>
  <c r="A9738" i="31"/>
  <c r="A9739" i="31"/>
  <c r="A9740" i="31"/>
  <c r="A9741" i="31"/>
  <c r="A9742" i="31"/>
  <c r="A9743" i="31"/>
  <c r="A9744" i="31"/>
  <c r="A9745" i="31"/>
  <c r="A9746" i="31"/>
  <c r="A9747" i="31"/>
  <c r="A9748" i="31"/>
  <c r="A9749" i="31"/>
  <c r="A9750" i="31"/>
  <c r="A9751" i="31"/>
  <c r="A9752" i="31"/>
  <c r="A9753" i="31"/>
  <c r="A9754" i="31"/>
  <c r="A9755" i="31"/>
  <c r="A9756" i="31"/>
  <c r="A9757" i="31"/>
  <c r="A9758" i="31"/>
  <c r="A9759" i="31"/>
  <c r="A9760" i="31"/>
  <c r="A9761" i="31"/>
  <c r="A9762" i="31"/>
  <c r="A9763" i="31"/>
  <c r="A9764" i="31"/>
  <c r="A9765" i="31"/>
  <c r="A9766" i="31"/>
  <c r="A9767" i="31"/>
  <c r="A9768" i="31"/>
  <c r="A9769" i="31"/>
  <c r="A9770" i="31"/>
  <c r="A9771" i="31"/>
  <c r="A9772" i="31"/>
  <c r="A9773" i="31"/>
  <c r="A9774" i="31"/>
  <c r="A9775" i="31"/>
  <c r="A9776" i="31"/>
  <c r="A9777" i="31"/>
  <c r="A9778" i="31"/>
  <c r="A9779" i="31"/>
  <c r="A9780" i="31"/>
  <c r="A9781" i="31"/>
  <c r="A9782" i="31"/>
  <c r="A9783" i="31"/>
  <c r="A9784" i="31"/>
  <c r="A9785" i="31"/>
  <c r="A9786" i="31"/>
  <c r="A9787" i="31"/>
  <c r="A9788" i="31"/>
  <c r="A9789" i="31"/>
  <c r="A9790" i="31"/>
  <c r="A9791" i="31"/>
  <c r="A9792" i="31"/>
  <c r="A9793" i="31"/>
  <c r="A9794" i="31"/>
  <c r="A9795" i="31"/>
  <c r="A9796" i="31"/>
  <c r="A9797" i="31"/>
  <c r="A9798" i="31"/>
  <c r="A9799" i="31"/>
  <c r="A9800" i="31"/>
  <c r="A9801" i="31"/>
  <c r="A9802" i="31"/>
  <c r="A9803" i="31"/>
  <c r="A9804" i="31"/>
  <c r="A9805" i="31"/>
  <c r="A9806" i="31"/>
  <c r="A9807" i="31"/>
  <c r="A9808" i="31"/>
  <c r="A9809" i="31"/>
  <c r="A9810" i="31"/>
  <c r="A9811" i="31"/>
  <c r="A9812" i="31"/>
  <c r="A9813" i="31"/>
  <c r="A9814" i="31"/>
  <c r="A9815" i="31"/>
  <c r="A9816" i="31"/>
  <c r="A9817" i="31"/>
  <c r="A9818" i="31"/>
  <c r="A9819" i="31"/>
  <c r="A9820" i="31"/>
  <c r="A9821" i="31"/>
  <c r="A9822" i="31"/>
  <c r="A9823" i="31"/>
  <c r="A9824" i="31"/>
  <c r="A9825" i="31"/>
  <c r="A9826" i="31"/>
  <c r="A9827" i="31"/>
  <c r="A9828" i="31"/>
  <c r="A9829" i="31"/>
  <c r="A9830" i="31"/>
  <c r="A9831" i="31"/>
  <c r="A9832" i="31"/>
  <c r="A9833" i="31"/>
  <c r="A9834" i="31"/>
  <c r="A9835" i="31"/>
  <c r="A9836" i="31"/>
  <c r="A9837" i="31"/>
  <c r="A9838" i="31"/>
  <c r="A9839" i="31"/>
  <c r="A9840" i="31"/>
  <c r="A9841" i="31"/>
  <c r="A9842" i="31"/>
  <c r="A9843" i="31"/>
  <c r="A9844" i="31"/>
  <c r="A9845" i="31"/>
  <c r="A9846" i="31"/>
  <c r="A9847" i="31"/>
  <c r="A9848" i="31"/>
  <c r="A9849" i="31"/>
  <c r="A9850" i="31"/>
  <c r="A9851" i="31"/>
  <c r="A9852" i="31"/>
  <c r="A9853" i="31"/>
  <c r="A9854" i="31"/>
  <c r="A9855" i="31"/>
  <c r="A9856" i="31"/>
  <c r="A9857" i="31"/>
  <c r="A9858" i="31"/>
  <c r="A9859" i="31"/>
  <c r="A9860" i="31"/>
  <c r="A9861" i="31"/>
  <c r="A9862" i="31"/>
  <c r="A9863" i="31"/>
  <c r="A9864" i="31"/>
  <c r="A9865" i="31"/>
  <c r="A9866" i="31"/>
  <c r="A9867" i="31"/>
  <c r="A9868" i="31"/>
  <c r="A9869" i="31"/>
  <c r="A9870" i="31"/>
  <c r="A9871" i="31"/>
  <c r="A9872" i="31"/>
  <c r="A9873" i="31"/>
  <c r="A9874" i="31"/>
  <c r="A9875" i="31"/>
  <c r="A9876" i="31"/>
  <c r="A9877" i="31"/>
  <c r="A9878" i="31"/>
  <c r="A9879" i="31"/>
  <c r="A9880" i="31"/>
  <c r="A9881" i="31"/>
  <c r="A9882" i="31"/>
  <c r="A9883" i="31"/>
  <c r="A9884" i="31"/>
  <c r="A9885" i="31"/>
  <c r="A9886" i="31"/>
  <c r="A9887" i="31"/>
  <c r="A9888" i="31"/>
  <c r="A9889" i="31"/>
  <c r="A9890" i="31"/>
  <c r="A9891" i="31"/>
  <c r="A9892" i="31"/>
  <c r="A9893" i="31"/>
  <c r="A9894" i="31"/>
  <c r="A9895" i="31"/>
  <c r="A9896" i="31"/>
  <c r="A9897" i="31"/>
  <c r="A9898" i="31"/>
  <c r="A9899" i="31"/>
  <c r="A9900" i="31"/>
  <c r="A9901" i="31"/>
  <c r="A9902" i="31"/>
  <c r="A9903" i="31"/>
  <c r="A9904" i="31"/>
  <c r="A9905" i="31"/>
  <c r="A9906" i="31"/>
  <c r="A9907" i="31"/>
  <c r="A9908" i="31"/>
  <c r="A9909" i="31"/>
  <c r="A9910" i="31"/>
  <c r="A9911" i="31"/>
  <c r="A9912" i="31"/>
  <c r="A9913" i="31"/>
  <c r="A9914" i="31"/>
  <c r="A9915" i="31"/>
  <c r="A9916" i="31"/>
  <c r="A9917" i="31"/>
  <c r="A9918" i="31"/>
  <c r="A9919" i="31"/>
  <c r="A9920" i="31"/>
  <c r="A9921" i="31"/>
  <c r="A9922" i="31"/>
  <c r="A9923" i="31"/>
  <c r="A9924" i="31"/>
  <c r="A9925" i="31"/>
  <c r="A9926" i="31"/>
  <c r="A9927" i="31"/>
  <c r="A9928" i="31"/>
  <c r="A9929" i="31"/>
  <c r="A9930" i="31"/>
  <c r="A9931" i="31"/>
  <c r="A9932" i="31"/>
  <c r="A9933" i="31"/>
  <c r="A9934" i="31"/>
  <c r="A9935" i="31"/>
  <c r="A9936" i="31"/>
  <c r="A9937" i="31"/>
  <c r="A9938" i="31"/>
  <c r="A9939" i="31"/>
  <c r="A9940" i="31"/>
  <c r="A9941" i="31"/>
  <c r="A9942" i="31"/>
  <c r="A9943" i="31"/>
  <c r="A9944" i="31"/>
  <c r="A9945" i="31"/>
  <c r="A9946" i="31"/>
  <c r="A9947" i="31"/>
  <c r="A9948" i="31"/>
  <c r="A9949" i="31"/>
  <c r="A9950" i="31"/>
  <c r="A9951" i="31"/>
  <c r="A9952" i="31"/>
  <c r="A9953" i="31"/>
  <c r="A9954" i="31"/>
  <c r="A9955" i="31"/>
  <c r="A9956" i="31"/>
  <c r="A9957" i="31"/>
  <c r="A9958" i="31"/>
  <c r="A9959" i="31"/>
  <c r="A9960" i="31"/>
  <c r="A9961" i="31"/>
  <c r="A9962" i="31"/>
  <c r="A9963" i="31"/>
  <c r="A9964" i="31"/>
  <c r="A9965" i="31"/>
  <c r="A9966" i="31"/>
  <c r="A9967" i="31"/>
  <c r="A9968" i="31"/>
  <c r="A9969" i="31"/>
  <c r="A9970" i="31"/>
  <c r="A9971" i="31"/>
  <c r="A9972" i="31"/>
  <c r="A9973" i="31"/>
  <c r="A9974" i="31"/>
  <c r="A9975" i="31"/>
  <c r="A9976" i="31"/>
  <c r="A9977" i="31"/>
  <c r="A9978" i="31"/>
  <c r="A9979" i="31"/>
  <c r="A9980" i="31"/>
  <c r="A9981" i="31"/>
  <c r="A9982" i="31"/>
  <c r="A9983" i="31"/>
  <c r="A9984" i="31"/>
  <c r="A9985" i="31"/>
  <c r="A9986" i="31"/>
  <c r="A9987" i="31"/>
  <c r="A9988" i="31"/>
  <c r="A9989" i="31"/>
  <c r="A9990" i="31"/>
  <c r="A9991" i="31"/>
  <c r="A9992" i="31"/>
  <c r="A9993" i="31"/>
  <c r="A9994" i="31"/>
  <c r="A9995" i="31"/>
  <c r="A9996" i="31"/>
  <c r="A9997" i="31"/>
  <c r="A9998" i="31"/>
  <c r="A9999" i="31"/>
  <c r="A10000" i="31"/>
  <c r="A10001" i="31"/>
  <c r="A10002" i="31"/>
  <c r="A10003" i="31"/>
  <c r="A10004" i="31"/>
  <c r="A10005" i="31"/>
  <c r="A10006" i="31"/>
  <c r="A10007" i="31"/>
  <c r="A10008" i="31"/>
  <c r="A10009" i="31"/>
  <c r="A10010" i="31"/>
  <c r="A10011" i="31"/>
  <c r="A10012" i="31"/>
  <c r="A10013" i="31"/>
  <c r="A10014" i="31"/>
  <c r="A10015" i="31"/>
  <c r="A10016" i="31"/>
  <c r="A10017" i="31"/>
  <c r="A10018" i="31"/>
  <c r="A10019" i="31"/>
  <c r="A10020" i="31"/>
  <c r="A10021" i="31"/>
  <c r="A10022" i="31"/>
  <c r="A10023" i="31"/>
  <c r="A10024" i="31"/>
  <c r="A10025" i="31"/>
  <c r="A10026" i="31"/>
  <c r="A10027" i="31"/>
  <c r="A10028" i="31"/>
  <c r="A10029" i="31"/>
  <c r="A10030" i="31"/>
  <c r="A10031" i="31"/>
  <c r="A10032" i="31"/>
  <c r="A10033" i="31"/>
  <c r="A10034" i="31"/>
  <c r="A10035" i="31"/>
  <c r="A10036" i="31"/>
  <c r="A10037" i="31"/>
  <c r="A10038" i="31"/>
  <c r="A10039" i="31"/>
  <c r="A10040" i="31"/>
  <c r="A10041" i="31"/>
  <c r="A10042" i="31"/>
  <c r="A10043" i="31"/>
  <c r="A10044" i="31"/>
  <c r="A10045" i="31"/>
  <c r="A10046" i="31"/>
  <c r="A10047" i="31"/>
  <c r="A10048" i="31"/>
  <c r="A10049" i="31"/>
  <c r="A10050" i="31"/>
  <c r="A10051" i="31"/>
  <c r="A10052" i="31"/>
  <c r="A10053" i="31"/>
  <c r="A10054" i="31"/>
  <c r="A10055" i="31"/>
  <c r="A10056" i="31"/>
  <c r="A10057" i="31"/>
  <c r="A10058" i="31"/>
  <c r="A10059" i="31"/>
  <c r="A10060" i="31"/>
  <c r="A10061" i="31"/>
  <c r="A10062" i="31"/>
  <c r="A10063" i="31"/>
  <c r="A10064" i="31"/>
  <c r="A10065" i="31"/>
  <c r="A10066" i="31"/>
  <c r="A10067" i="31"/>
  <c r="A10068" i="31"/>
  <c r="A10069" i="31"/>
  <c r="A10070" i="31"/>
  <c r="A10071" i="31"/>
  <c r="A10072" i="31"/>
  <c r="A10073" i="31"/>
  <c r="A10074" i="31"/>
  <c r="A10075" i="31"/>
  <c r="A10076" i="31"/>
  <c r="A10077" i="31"/>
  <c r="A10078" i="31"/>
  <c r="A10079" i="31"/>
  <c r="A10080" i="31"/>
  <c r="A10081" i="31"/>
  <c r="A10082" i="31"/>
  <c r="A10083" i="31"/>
  <c r="A10084" i="31"/>
  <c r="A10085" i="31"/>
  <c r="A10086" i="31"/>
  <c r="A10087" i="31"/>
  <c r="A10088" i="31"/>
  <c r="A10089" i="31"/>
  <c r="A10090" i="31"/>
  <c r="A10091" i="31"/>
  <c r="A10092" i="31"/>
  <c r="A10093" i="31"/>
  <c r="A10094" i="31"/>
  <c r="A10095" i="31"/>
  <c r="A10096" i="31"/>
  <c r="A10097" i="31"/>
  <c r="A10098" i="31"/>
  <c r="A10099" i="31"/>
  <c r="A10100" i="31"/>
  <c r="A10101" i="31"/>
  <c r="A10102" i="31"/>
  <c r="A10103" i="31"/>
  <c r="A10104" i="31"/>
  <c r="A10105" i="31"/>
  <c r="A10106" i="31"/>
  <c r="A10107" i="31"/>
  <c r="A10108" i="31"/>
  <c r="A10109" i="31"/>
  <c r="A10110" i="31"/>
  <c r="A10111" i="31"/>
  <c r="A10112" i="31"/>
  <c r="A10113" i="31"/>
  <c r="A10114" i="31"/>
  <c r="A10115" i="31"/>
  <c r="A10116" i="31"/>
  <c r="A10117" i="31"/>
  <c r="A10118" i="31"/>
  <c r="A10119" i="31"/>
  <c r="A10120" i="31"/>
  <c r="A10121" i="31"/>
  <c r="A10122" i="31"/>
  <c r="A10123" i="31"/>
  <c r="A10124" i="31"/>
  <c r="A10125" i="31"/>
  <c r="A10126" i="31"/>
  <c r="A10127" i="31"/>
  <c r="A10128" i="31"/>
  <c r="A10129" i="31"/>
  <c r="A10130" i="31"/>
  <c r="A10131" i="31"/>
  <c r="A10132" i="31"/>
  <c r="A10133" i="31"/>
  <c r="A10134" i="31"/>
  <c r="A10135" i="31"/>
  <c r="A10136" i="31"/>
  <c r="A10137" i="31"/>
  <c r="A10138" i="31"/>
  <c r="A10139" i="31"/>
  <c r="A10140" i="31"/>
  <c r="A10141" i="31"/>
  <c r="A10142" i="31"/>
  <c r="A10143" i="31"/>
  <c r="A10144" i="31"/>
  <c r="A10145" i="31"/>
  <c r="A10146" i="31"/>
  <c r="A10147" i="31"/>
  <c r="A10148" i="31"/>
  <c r="A10149" i="31"/>
  <c r="A10150" i="31"/>
  <c r="A10151" i="31"/>
  <c r="A10152" i="31"/>
  <c r="A10153" i="31"/>
  <c r="A10154" i="31"/>
  <c r="A10155" i="31"/>
  <c r="A10156" i="31"/>
  <c r="A10157" i="31"/>
  <c r="A10158" i="31"/>
  <c r="A10159" i="31"/>
  <c r="A10160" i="31"/>
  <c r="A10161" i="31"/>
  <c r="A10162" i="31"/>
  <c r="A10163" i="31"/>
  <c r="A10164" i="31"/>
  <c r="A10165" i="31"/>
  <c r="A10166" i="31"/>
  <c r="A10167" i="31"/>
  <c r="A10168" i="31"/>
  <c r="A10169" i="31"/>
  <c r="A10170" i="31"/>
  <c r="A10171" i="31"/>
  <c r="A10172" i="31"/>
  <c r="A10173" i="31"/>
  <c r="A10174" i="31"/>
  <c r="A10175" i="31"/>
  <c r="A10176" i="31"/>
  <c r="A10177" i="31"/>
  <c r="A10178" i="31"/>
  <c r="A10179" i="31"/>
  <c r="A10180" i="31"/>
  <c r="A10181" i="31"/>
  <c r="A10182" i="31"/>
  <c r="A10183" i="31"/>
  <c r="A10184" i="31"/>
  <c r="A10185" i="31"/>
  <c r="A10186" i="31"/>
  <c r="A10187" i="31"/>
  <c r="A10188" i="31"/>
  <c r="A10189" i="31"/>
  <c r="A10190" i="31"/>
  <c r="A10191" i="31"/>
  <c r="A10192" i="31"/>
  <c r="A10193" i="31"/>
  <c r="A10194" i="31"/>
  <c r="A10195" i="31"/>
  <c r="A10196" i="31"/>
  <c r="A10197" i="31"/>
  <c r="A10198" i="31"/>
  <c r="A10199" i="31"/>
  <c r="A10200" i="31"/>
  <c r="A10201" i="31"/>
  <c r="A10202" i="31"/>
  <c r="A10203" i="31"/>
  <c r="A10204" i="31"/>
  <c r="A10205" i="31"/>
  <c r="A10206" i="31"/>
  <c r="A10207" i="31"/>
  <c r="A10208" i="31"/>
  <c r="A10209" i="31"/>
  <c r="A10210" i="31"/>
  <c r="A10211" i="31"/>
  <c r="A10212" i="31"/>
  <c r="A10213" i="31"/>
  <c r="A10214" i="31"/>
  <c r="A10215" i="31"/>
  <c r="A10216" i="31"/>
  <c r="A10217" i="31"/>
  <c r="A10218" i="31"/>
  <c r="A10219" i="31"/>
  <c r="A10220" i="31"/>
  <c r="A10221" i="31"/>
  <c r="A10222" i="31"/>
  <c r="A10223" i="31"/>
  <c r="A10224" i="31"/>
  <c r="A10225" i="31"/>
  <c r="A10226" i="31"/>
  <c r="A10227" i="31"/>
  <c r="A10228" i="31"/>
  <c r="A10229" i="31"/>
  <c r="A10230" i="31"/>
  <c r="A10231" i="31"/>
  <c r="A10232" i="31"/>
  <c r="A10233" i="31"/>
  <c r="A10234" i="31"/>
  <c r="A10235" i="31"/>
  <c r="A10236" i="31"/>
  <c r="A10237" i="31"/>
  <c r="A10238" i="31"/>
  <c r="A10239" i="31"/>
  <c r="A10240" i="31"/>
  <c r="A10241" i="31"/>
  <c r="A10242" i="31"/>
  <c r="A10243" i="31"/>
  <c r="A10244" i="31"/>
  <c r="A10245" i="31"/>
  <c r="A10246" i="31"/>
  <c r="A10247" i="31"/>
  <c r="A10248" i="31"/>
  <c r="A10249" i="31"/>
  <c r="A10250" i="31"/>
  <c r="A10251" i="31"/>
  <c r="A10252" i="31"/>
  <c r="A10253" i="31"/>
  <c r="A10254" i="31"/>
  <c r="A10255" i="31"/>
  <c r="A10256" i="31"/>
  <c r="A10257" i="31"/>
  <c r="A10258" i="31"/>
  <c r="A10259" i="31"/>
  <c r="A10260" i="31"/>
  <c r="A10261" i="31"/>
  <c r="A10262" i="31"/>
  <c r="A10263" i="31"/>
  <c r="A10264" i="31"/>
  <c r="A10265" i="31"/>
  <c r="A10266" i="31"/>
  <c r="A10267" i="31"/>
  <c r="A10268" i="31"/>
  <c r="A10269" i="31"/>
  <c r="A10270" i="31"/>
  <c r="A10271" i="31"/>
  <c r="A10272" i="31"/>
  <c r="A10273" i="31"/>
  <c r="A10274" i="31"/>
  <c r="A10275" i="31"/>
  <c r="A10276" i="31"/>
  <c r="A10277" i="31"/>
  <c r="A10278" i="31"/>
  <c r="A10279" i="31"/>
  <c r="A10280" i="31"/>
  <c r="A10281" i="31"/>
  <c r="A10282" i="31"/>
  <c r="A10283" i="31"/>
  <c r="A10284" i="31"/>
  <c r="A10285" i="31"/>
  <c r="A10286" i="31"/>
  <c r="A10287" i="31"/>
  <c r="A10288" i="31"/>
  <c r="A10289" i="31"/>
  <c r="A10290" i="31"/>
  <c r="A10291" i="31"/>
  <c r="A10292" i="31"/>
  <c r="A10293" i="31"/>
  <c r="A10294" i="31"/>
  <c r="A10295" i="31"/>
  <c r="A10296" i="31"/>
  <c r="A10297" i="31"/>
  <c r="A10298" i="31"/>
  <c r="A10299" i="31"/>
  <c r="A10300" i="31"/>
  <c r="A10301" i="31"/>
  <c r="A10302" i="31"/>
  <c r="A10303" i="31"/>
  <c r="A10304" i="31"/>
  <c r="A10305" i="31"/>
  <c r="A10306" i="31"/>
  <c r="A10307" i="31"/>
  <c r="A10308" i="31"/>
  <c r="A10309" i="31"/>
  <c r="A10310" i="31"/>
  <c r="A10311" i="31"/>
  <c r="A10312" i="31"/>
  <c r="A10313" i="31"/>
  <c r="A10314" i="31"/>
  <c r="A10315" i="31"/>
  <c r="A10316" i="31"/>
  <c r="A10317" i="31"/>
  <c r="A10318" i="31"/>
  <c r="A10319" i="31"/>
  <c r="A10320" i="31"/>
  <c r="A10321" i="31"/>
  <c r="A10322" i="31"/>
  <c r="A10323" i="31"/>
  <c r="A10324" i="31"/>
  <c r="A10325" i="31"/>
  <c r="A10326" i="31"/>
  <c r="A10327" i="31"/>
  <c r="A10328" i="31"/>
  <c r="A10329" i="31"/>
  <c r="A10330" i="31"/>
  <c r="A10331" i="31"/>
  <c r="A10332" i="31"/>
  <c r="A10333" i="31"/>
  <c r="A10334" i="31"/>
  <c r="A10335" i="31"/>
  <c r="A10336" i="31"/>
  <c r="A10337" i="31"/>
  <c r="A10338" i="31"/>
  <c r="A10339" i="31"/>
  <c r="A10340" i="31"/>
  <c r="A10341" i="31"/>
  <c r="A10342" i="31"/>
  <c r="A10343" i="31"/>
  <c r="A10344" i="31"/>
  <c r="A10345" i="31"/>
  <c r="A10346" i="31"/>
  <c r="A10347" i="31"/>
  <c r="A10348" i="31"/>
  <c r="A10349" i="31"/>
  <c r="A10350" i="31"/>
  <c r="A10351" i="31"/>
  <c r="A10352" i="31"/>
  <c r="A10353" i="31"/>
  <c r="A10354" i="31"/>
  <c r="A10355" i="31"/>
  <c r="A10356" i="31"/>
  <c r="A10357" i="31"/>
  <c r="A10358" i="31"/>
  <c r="A10359" i="31"/>
  <c r="A10360" i="31"/>
  <c r="A10361" i="31"/>
  <c r="A10362" i="31"/>
  <c r="A10363" i="31"/>
  <c r="A10364" i="31"/>
  <c r="A10365" i="31"/>
  <c r="A10366" i="31"/>
  <c r="A10367" i="31"/>
  <c r="A10368" i="31"/>
  <c r="A10369" i="31"/>
  <c r="A10370" i="31"/>
  <c r="A10371" i="31"/>
  <c r="A10372" i="31"/>
  <c r="A10373" i="31"/>
  <c r="A10374" i="31"/>
  <c r="A10375" i="31"/>
  <c r="A10376" i="31"/>
  <c r="A10377" i="31"/>
  <c r="A10378" i="31"/>
  <c r="A10379" i="31"/>
  <c r="A10380" i="31"/>
  <c r="A10381" i="31"/>
  <c r="A10382" i="31"/>
  <c r="A10383" i="31"/>
  <c r="A10384" i="31"/>
  <c r="A10385" i="31"/>
  <c r="A10386" i="31"/>
  <c r="A10387" i="31"/>
  <c r="A10388" i="31"/>
  <c r="A10389" i="31"/>
  <c r="A10390" i="31"/>
  <c r="A10391" i="31"/>
  <c r="A10392" i="31"/>
  <c r="A10393" i="31"/>
  <c r="A10394" i="31"/>
  <c r="A10395" i="31"/>
  <c r="A10396" i="31"/>
  <c r="A10397" i="31"/>
  <c r="A10398" i="31"/>
  <c r="A10399" i="31"/>
  <c r="A10400" i="31"/>
  <c r="A10401" i="31"/>
  <c r="A10402" i="31"/>
  <c r="A10403" i="31"/>
  <c r="A10404" i="31"/>
  <c r="A10405" i="31"/>
  <c r="A10406" i="31"/>
  <c r="A10407" i="31"/>
  <c r="A10408" i="31"/>
  <c r="A10409" i="31"/>
  <c r="A10410" i="31"/>
  <c r="A10411" i="31"/>
  <c r="A10412" i="31"/>
  <c r="A10413" i="31"/>
  <c r="A10414" i="31"/>
  <c r="A10415" i="31"/>
  <c r="A10416" i="31"/>
  <c r="A10417" i="31"/>
  <c r="A10418" i="31"/>
  <c r="A10419" i="31"/>
  <c r="A10420" i="31"/>
  <c r="A10421" i="31"/>
  <c r="A10422" i="31"/>
  <c r="A10423" i="31"/>
  <c r="A10424" i="31"/>
  <c r="A10425" i="31"/>
  <c r="A10426" i="31"/>
  <c r="A10427" i="31"/>
  <c r="A10428" i="31"/>
  <c r="A10429" i="31"/>
  <c r="A10430" i="31"/>
  <c r="A10431" i="31"/>
  <c r="A10432" i="31"/>
  <c r="A10433" i="31"/>
  <c r="A10434" i="31"/>
  <c r="A10435" i="31"/>
  <c r="A10436" i="31"/>
  <c r="A10437" i="31"/>
  <c r="A10438" i="31"/>
  <c r="A10439" i="31"/>
  <c r="A10440" i="31"/>
  <c r="A10441" i="31"/>
  <c r="A10442" i="31"/>
  <c r="A10443" i="31"/>
  <c r="A10444" i="31"/>
  <c r="A10445" i="31"/>
  <c r="A10446" i="31"/>
  <c r="A10447" i="31"/>
  <c r="A10448" i="31"/>
  <c r="A10449" i="31"/>
  <c r="A10450" i="31"/>
  <c r="A10451" i="31"/>
  <c r="A10452" i="31"/>
  <c r="A10453" i="31"/>
  <c r="A10454" i="31"/>
  <c r="A10455" i="31"/>
  <c r="A10456" i="31"/>
  <c r="A10457" i="31"/>
  <c r="A10458" i="31"/>
  <c r="A10459" i="31"/>
  <c r="A10460" i="31"/>
  <c r="A10461" i="31"/>
  <c r="A10462" i="31"/>
  <c r="A10463" i="31"/>
  <c r="A10464" i="31"/>
  <c r="A10465" i="31"/>
  <c r="A10466" i="31"/>
  <c r="A10467" i="31"/>
  <c r="A10468" i="31"/>
  <c r="A10469" i="31"/>
  <c r="A10470" i="31"/>
  <c r="A10471" i="31"/>
  <c r="A10472" i="31"/>
  <c r="A10473" i="31"/>
  <c r="A10474" i="31"/>
  <c r="A10475" i="31"/>
  <c r="A10476" i="31"/>
  <c r="A10477" i="31"/>
  <c r="A10478" i="31"/>
  <c r="A10479" i="31"/>
  <c r="A10480" i="31"/>
  <c r="A10481" i="31"/>
  <c r="A10482" i="31"/>
  <c r="A10483" i="31"/>
  <c r="A10484" i="31"/>
  <c r="A10485" i="31"/>
  <c r="A10486" i="31"/>
  <c r="A10487" i="31"/>
  <c r="A10488" i="31"/>
  <c r="A10489" i="31"/>
  <c r="A10490" i="31"/>
  <c r="A10491" i="31"/>
  <c r="A10492" i="31"/>
  <c r="A10493" i="31"/>
  <c r="A10494" i="31"/>
  <c r="A10495" i="31"/>
  <c r="A10496" i="31"/>
  <c r="A10497" i="31"/>
  <c r="A10498" i="31"/>
  <c r="A10499" i="31"/>
  <c r="A10500" i="31"/>
  <c r="A10501" i="31"/>
  <c r="A10502" i="31"/>
  <c r="A10503" i="31"/>
  <c r="A10504" i="31"/>
  <c r="A10505" i="31"/>
  <c r="A10506" i="31"/>
  <c r="A10507" i="31"/>
  <c r="A10508" i="31"/>
  <c r="A10509" i="31"/>
  <c r="A10510" i="31"/>
  <c r="A10511" i="31"/>
  <c r="A10512" i="31"/>
  <c r="A10513" i="31"/>
  <c r="A10514" i="31"/>
  <c r="A10515" i="31"/>
  <c r="A10516" i="31"/>
  <c r="A10517" i="31"/>
  <c r="A10518" i="31"/>
  <c r="A10519" i="31"/>
  <c r="A10520" i="31"/>
  <c r="A10521" i="31"/>
  <c r="A10522" i="31"/>
  <c r="A10523" i="31"/>
  <c r="A10524" i="31"/>
  <c r="A10525" i="31"/>
  <c r="A10526" i="31"/>
  <c r="A10527" i="31"/>
  <c r="A10528" i="31"/>
  <c r="A10529" i="31"/>
  <c r="A10530" i="31"/>
  <c r="A10531" i="31"/>
  <c r="A10532" i="31"/>
  <c r="A10533" i="31"/>
  <c r="A10534" i="31"/>
  <c r="A10535" i="31"/>
  <c r="A10536" i="31"/>
  <c r="A10537" i="31"/>
  <c r="A10538" i="31"/>
  <c r="A10539" i="31"/>
  <c r="A10540" i="31"/>
  <c r="A10541" i="31"/>
  <c r="A10542" i="31"/>
  <c r="A10543" i="31"/>
  <c r="A10544" i="31"/>
  <c r="A10545" i="31"/>
  <c r="A10546" i="31"/>
  <c r="A10547" i="31"/>
  <c r="A10548" i="31"/>
  <c r="A10549" i="31"/>
  <c r="A10550" i="31"/>
  <c r="A10551" i="31"/>
  <c r="A10552" i="31"/>
  <c r="A10553" i="31"/>
  <c r="A10554" i="31"/>
  <c r="A10555" i="31"/>
  <c r="A10556" i="31"/>
  <c r="A10557" i="31"/>
  <c r="A10558" i="31"/>
  <c r="A10559" i="31"/>
  <c r="A10560" i="31"/>
  <c r="A10561" i="31"/>
  <c r="A10562" i="31"/>
  <c r="A10563" i="31"/>
  <c r="A10564" i="31"/>
  <c r="A10565" i="31"/>
  <c r="A10566" i="31"/>
  <c r="A10567" i="31"/>
  <c r="A10568" i="31"/>
  <c r="A10569" i="31"/>
  <c r="A10570" i="31"/>
  <c r="A10571" i="31"/>
  <c r="A10572" i="31"/>
  <c r="A10573" i="31"/>
  <c r="A10574" i="31"/>
  <c r="A10575" i="31"/>
  <c r="A10576" i="31"/>
  <c r="A10577" i="31"/>
  <c r="A10578" i="31"/>
  <c r="A10579" i="31"/>
  <c r="A10580" i="31"/>
  <c r="A10581" i="31"/>
  <c r="A10582" i="31"/>
  <c r="A10583" i="31"/>
  <c r="A10584" i="31"/>
  <c r="A10585" i="31"/>
  <c r="A10586" i="31"/>
  <c r="A10587" i="31"/>
  <c r="A10588" i="31"/>
  <c r="A10589" i="31"/>
  <c r="A10590" i="31"/>
  <c r="A10591" i="31"/>
  <c r="A10592" i="31"/>
  <c r="A10593" i="31"/>
  <c r="A10594" i="31"/>
  <c r="A10595" i="31"/>
  <c r="A10596" i="31"/>
  <c r="A10597" i="31"/>
  <c r="A10598" i="31"/>
  <c r="A10599" i="31"/>
  <c r="A10600" i="31"/>
  <c r="A10601" i="31"/>
  <c r="A10602" i="31"/>
  <c r="A10603" i="31"/>
  <c r="A10604" i="31"/>
  <c r="A10605" i="31"/>
  <c r="A10606" i="31"/>
  <c r="A10607" i="31"/>
  <c r="A10608" i="31"/>
  <c r="A10609" i="31"/>
  <c r="A10610" i="31"/>
  <c r="A10611" i="31"/>
  <c r="A10612" i="31"/>
  <c r="A10613" i="31"/>
  <c r="A10614" i="31"/>
  <c r="A10615" i="31"/>
  <c r="A10616" i="31"/>
  <c r="A10617" i="31"/>
  <c r="A10618" i="31"/>
  <c r="A10619" i="31"/>
  <c r="A10620" i="31"/>
  <c r="A10621" i="31"/>
  <c r="A10622" i="31"/>
  <c r="A10623" i="31"/>
  <c r="A10624" i="31"/>
  <c r="A10625" i="31"/>
  <c r="A10626" i="31"/>
  <c r="A10627" i="31"/>
  <c r="A10628" i="31"/>
  <c r="A10629" i="31"/>
  <c r="A10630" i="31"/>
  <c r="A10631" i="31"/>
  <c r="A10632" i="31"/>
  <c r="A10633" i="31"/>
  <c r="A10634" i="31"/>
  <c r="A10635" i="31"/>
  <c r="A10636" i="31"/>
  <c r="A10637" i="31"/>
  <c r="A10638" i="31"/>
  <c r="A10639" i="31"/>
  <c r="A10640" i="31"/>
  <c r="A10641" i="31"/>
  <c r="A10642" i="31"/>
  <c r="A10643" i="31"/>
  <c r="A10644" i="31"/>
  <c r="A10645" i="31"/>
  <c r="A10646" i="31"/>
  <c r="A10647" i="31"/>
  <c r="A10648" i="31"/>
  <c r="A10649" i="31"/>
  <c r="A10650" i="31"/>
  <c r="A10651" i="31"/>
  <c r="A10652" i="31"/>
  <c r="A10653" i="31"/>
  <c r="A10654" i="31"/>
  <c r="A10655" i="31"/>
  <c r="A10656" i="31"/>
  <c r="A10657" i="31"/>
  <c r="A10658" i="31"/>
  <c r="A10659" i="31"/>
  <c r="A10660" i="31"/>
  <c r="A10661" i="31"/>
  <c r="A10662" i="31"/>
  <c r="A10663" i="31"/>
  <c r="A10664" i="31"/>
  <c r="A10665" i="31"/>
  <c r="A10666" i="31"/>
  <c r="A10667" i="31"/>
  <c r="A10668" i="31"/>
  <c r="A10669" i="31"/>
  <c r="A10670" i="31"/>
  <c r="A10671" i="31"/>
  <c r="A10672" i="31"/>
  <c r="A10673" i="31"/>
  <c r="A10674" i="31"/>
  <c r="A10675" i="31"/>
  <c r="A10676" i="31"/>
  <c r="A10677" i="31"/>
  <c r="A10678" i="31"/>
  <c r="A10679" i="31"/>
  <c r="A10680" i="31"/>
  <c r="A10681" i="31"/>
  <c r="A10682" i="31"/>
  <c r="A10683" i="31"/>
  <c r="A10684" i="31"/>
  <c r="A10685" i="31"/>
  <c r="A10686" i="31"/>
  <c r="A10687" i="31"/>
  <c r="A10688" i="31"/>
  <c r="A10689" i="31"/>
  <c r="A10690" i="31"/>
  <c r="A10691" i="31"/>
  <c r="A10692" i="31"/>
  <c r="A10693" i="31"/>
  <c r="A10694" i="31"/>
  <c r="A10695" i="31"/>
  <c r="A10696" i="31"/>
  <c r="A10697" i="31"/>
  <c r="A10698" i="31"/>
  <c r="A10699" i="31"/>
  <c r="A10700" i="31"/>
  <c r="A10701" i="31"/>
  <c r="A10702" i="31"/>
  <c r="A10703" i="31"/>
  <c r="A10704" i="31"/>
  <c r="A10705" i="31"/>
  <c r="A10706" i="31"/>
  <c r="A10707" i="31"/>
  <c r="A10708" i="31"/>
  <c r="A10709" i="31"/>
  <c r="A10710" i="31"/>
  <c r="A10711" i="31"/>
  <c r="A10712" i="31"/>
  <c r="A10713" i="31"/>
  <c r="A10714" i="31"/>
  <c r="A10715" i="31"/>
  <c r="A10716" i="31"/>
  <c r="A10717" i="31"/>
  <c r="A10718" i="31"/>
  <c r="A10719" i="31"/>
  <c r="A10720" i="31"/>
  <c r="A10721" i="31"/>
  <c r="A10722" i="31"/>
  <c r="A10723" i="31"/>
  <c r="A10724" i="31"/>
  <c r="A10725" i="31"/>
  <c r="A10726" i="31"/>
  <c r="A10727" i="31"/>
  <c r="A10728" i="31"/>
  <c r="A10729" i="31"/>
  <c r="A10730" i="31"/>
  <c r="A10731" i="31"/>
  <c r="A10732" i="31"/>
  <c r="A10733" i="31"/>
  <c r="A10734" i="31"/>
  <c r="A10735" i="31"/>
  <c r="A10736" i="31"/>
  <c r="A10737" i="31"/>
  <c r="A10738" i="31"/>
  <c r="A10739" i="31"/>
  <c r="A10740" i="31"/>
  <c r="A10741" i="31"/>
  <c r="A10742" i="31"/>
  <c r="A10743" i="31"/>
  <c r="A10744" i="31"/>
  <c r="A10745" i="31"/>
  <c r="A10746" i="31"/>
  <c r="A10747" i="31"/>
  <c r="A10748" i="31"/>
  <c r="A10749" i="31"/>
  <c r="A10750" i="31"/>
  <c r="A10751" i="31"/>
  <c r="A10752" i="31"/>
  <c r="A10753" i="31"/>
  <c r="A10754" i="31"/>
  <c r="A10755" i="31"/>
  <c r="A10756" i="31"/>
  <c r="A10757" i="31"/>
  <c r="A10758" i="31"/>
  <c r="A10759" i="31"/>
  <c r="A10760" i="31"/>
  <c r="A10761" i="31"/>
  <c r="A10762" i="31"/>
  <c r="A10763" i="31"/>
  <c r="A10764" i="31"/>
  <c r="A10765" i="31"/>
  <c r="A10766" i="31"/>
  <c r="A10767" i="31"/>
  <c r="A10768" i="31"/>
  <c r="A10769" i="31"/>
  <c r="A10770" i="31"/>
  <c r="A10771" i="31"/>
  <c r="A10772" i="31"/>
  <c r="A10773" i="31"/>
  <c r="A10774" i="31"/>
  <c r="A10775" i="31"/>
  <c r="A10776" i="31"/>
  <c r="A10777" i="31"/>
  <c r="A10778" i="31"/>
  <c r="A10779" i="31"/>
  <c r="A10780" i="31"/>
  <c r="A10781" i="31"/>
  <c r="A10782" i="31"/>
  <c r="A10783" i="31"/>
  <c r="A10784" i="31"/>
  <c r="A10785" i="31"/>
  <c r="A10786" i="31"/>
  <c r="A10787" i="31"/>
  <c r="A10788" i="31"/>
  <c r="A10789" i="31"/>
  <c r="A10790" i="31"/>
  <c r="A10791" i="31"/>
  <c r="A10792" i="31"/>
  <c r="A10793" i="31"/>
  <c r="A10794" i="31"/>
  <c r="A10795" i="31"/>
  <c r="A10796" i="31"/>
  <c r="A10797" i="31"/>
  <c r="A10798" i="31"/>
  <c r="A10799" i="31"/>
  <c r="A10800" i="31"/>
  <c r="A10801" i="31"/>
  <c r="A10802" i="31"/>
  <c r="A10803" i="31"/>
  <c r="A10804" i="31"/>
  <c r="A10805" i="31"/>
  <c r="A10806" i="31"/>
  <c r="A10807" i="31"/>
  <c r="A10808" i="31"/>
  <c r="A10809" i="31"/>
  <c r="A10810" i="31"/>
  <c r="A10811" i="31"/>
  <c r="A10812" i="31"/>
  <c r="A10813" i="31"/>
  <c r="A10814" i="31"/>
  <c r="A10815" i="31"/>
  <c r="A10816" i="31"/>
  <c r="A10817" i="31"/>
  <c r="A10818" i="31"/>
  <c r="A10819" i="31"/>
  <c r="A10820" i="31"/>
  <c r="A10821" i="31"/>
  <c r="A10822" i="31"/>
  <c r="A10823" i="31"/>
  <c r="A10824" i="31"/>
  <c r="A10825" i="31"/>
  <c r="A10826" i="31"/>
  <c r="A10827" i="31"/>
  <c r="A10828" i="31"/>
  <c r="A10829" i="31"/>
  <c r="A10830" i="31"/>
  <c r="A10831" i="31"/>
  <c r="A10832" i="31"/>
  <c r="A10833" i="31"/>
  <c r="A10834" i="31"/>
  <c r="A10835" i="31"/>
  <c r="A10836" i="31"/>
  <c r="A10837" i="31"/>
  <c r="A10838" i="31"/>
  <c r="A10839" i="31"/>
  <c r="A10840" i="31"/>
  <c r="A10841" i="31"/>
  <c r="A10842" i="31"/>
  <c r="A10843" i="31"/>
  <c r="A10844" i="31"/>
  <c r="A10845" i="31"/>
  <c r="A10846" i="31"/>
  <c r="A10847" i="31"/>
  <c r="A10848" i="31"/>
  <c r="A10849" i="31"/>
  <c r="A10850" i="31"/>
  <c r="A10851" i="31"/>
  <c r="A10852" i="31"/>
  <c r="A10853" i="31"/>
  <c r="A10854" i="31"/>
  <c r="A10855" i="31"/>
  <c r="A10856" i="31"/>
  <c r="A10857" i="31"/>
  <c r="A10858" i="31"/>
  <c r="A10859" i="31"/>
  <c r="A10860" i="31"/>
  <c r="A10861" i="31"/>
  <c r="A10862" i="31"/>
  <c r="A10863" i="31"/>
  <c r="A10864" i="31"/>
  <c r="A10865" i="31"/>
  <c r="A10866" i="31"/>
  <c r="A10867" i="31"/>
  <c r="A10868" i="31"/>
  <c r="A10869" i="31"/>
  <c r="A10870" i="31"/>
  <c r="A10871" i="31"/>
  <c r="A10872" i="31"/>
  <c r="A10873" i="31"/>
  <c r="A10874" i="31"/>
  <c r="A10875" i="31"/>
  <c r="A10876" i="31"/>
  <c r="A10877" i="31"/>
  <c r="A10878" i="31"/>
  <c r="A10879" i="31"/>
  <c r="A10880" i="31"/>
  <c r="A10881" i="31"/>
  <c r="A10882" i="31"/>
  <c r="A10883" i="31"/>
  <c r="A10884" i="31"/>
  <c r="A10885" i="31"/>
  <c r="A10886" i="31"/>
  <c r="A10887" i="31"/>
  <c r="A10888" i="31"/>
  <c r="A10889" i="31"/>
  <c r="A10890" i="31"/>
  <c r="A10891" i="31"/>
  <c r="A10892" i="31"/>
  <c r="A10893" i="31"/>
  <c r="A10894" i="31"/>
  <c r="A10895" i="31"/>
  <c r="A10896" i="31"/>
  <c r="A10897" i="31"/>
  <c r="A10898" i="31"/>
  <c r="A10899" i="31"/>
  <c r="A10900" i="31"/>
  <c r="A10901" i="31"/>
  <c r="A10902" i="31"/>
  <c r="A10903" i="31"/>
  <c r="A10904" i="31"/>
  <c r="A10905" i="31"/>
  <c r="A10906" i="31"/>
  <c r="A10907" i="31"/>
  <c r="A10908" i="31"/>
  <c r="A10909" i="31"/>
  <c r="A10910" i="31"/>
  <c r="A10911" i="31"/>
  <c r="A10912" i="31"/>
  <c r="A10913" i="31"/>
  <c r="A10914" i="31"/>
  <c r="A10915" i="31"/>
  <c r="A10916" i="31"/>
  <c r="A10917" i="31"/>
  <c r="A10918" i="31"/>
  <c r="A10919" i="31"/>
  <c r="A10920" i="31"/>
  <c r="A10921" i="31"/>
  <c r="A10922" i="31"/>
  <c r="A10923" i="31"/>
  <c r="A10924" i="31"/>
  <c r="A10925" i="31"/>
  <c r="A10926" i="31"/>
  <c r="A10927" i="31"/>
  <c r="A10928" i="31"/>
  <c r="A10929" i="31"/>
  <c r="A10930" i="31"/>
  <c r="A10931" i="31"/>
  <c r="A10932" i="31"/>
  <c r="A10933" i="31"/>
  <c r="A10934" i="31"/>
  <c r="A10935" i="31"/>
  <c r="A10936" i="31"/>
  <c r="A10937" i="31"/>
  <c r="A10938" i="31"/>
  <c r="A10939" i="31"/>
  <c r="A10940" i="31"/>
  <c r="A10941" i="31"/>
  <c r="A10942" i="31"/>
  <c r="A10943" i="31"/>
  <c r="A10944" i="31"/>
  <c r="A10945" i="31"/>
  <c r="A10946" i="31"/>
  <c r="A10947" i="31"/>
  <c r="A10948" i="31"/>
  <c r="A10949" i="31"/>
  <c r="A10950" i="31"/>
  <c r="A10951" i="31"/>
  <c r="A10952" i="31"/>
  <c r="A10953" i="31"/>
  <c r="A10954" i="31"/>
  <c r="A10955" i="31"/>
  <c r="A10956" i="31"/>
  <c r="A10957" i="31"/>
  <c r="A10958" i="31"/>
  <c r="A10959" i="31"/>
  <c r="A10960" i="31"/>
  <c r="A10961" i="31"/>
  <c r="A10962" i="31"/>
  <c r="A10963" i="31"/>
  <c r="A10964" i="31"/>
  <c r="A10965" i="31"/>
  <c r="A10966" i="31"/>
  <c r="A10967" i="31"/>
  <c r="A10968" i="31"/>
  <c r="A10969" i="31"/>
  <c r="A10970" i="31"/>
  <c r="A10971" i="31"/>
  <c r="A10972" i="31"/>
  <c r="A10973" i="31"/>
  <c r="A10974" i="31"/>
  <c r="A10975" i="31"/>
  <c r="A10976" i="31"/>
  <c r="A10977" i="31"/>
  <c r="A10978" i="31"/>
  <c r="A10979" i="31"/>
  <c r="A10980" i="31"/>
  <c r="A10981" i="31"/>
  <c r="A10982" i="31"/>
  <c r="A10983" i="31"/>
  <c r="A10984" i="31"/>
  <c r="A10985" i="31"/>
  <c r="A10986" i="31"/>
  <c r="A10987" i="31"/>
  <c r="A10988" i="31"/>
  <c r="A10989" i="31"/>
  <c r="A10990" i="31"/>
  <c r="A10991" i="31"/>
  <c r="A10992" i="31"/>
  <c r="A10993" i="31"/>
  <c r="A10994" i="31"/>
  <c r="A10995" i="31"/>
  <c r="A10996" i="31"/>
  <c r="A10997" i="31"/>
  <c r="A10998" i="31"/>
  <c r="A10999" i="31"/>
  <c r="A11000" i="31"/>
  <c r="A11001" i="31"/>
  <c r="A11002" i="31"/>
  <c r="A11003" i="31"/>
  <c r="A11004" i="31"/>
  <c r="A11005" i="31"/>
  <c r="A11006" i="31"/>
  <c r="A11007" i="31"/>
  <c r="A11008" i="31"/>
  <c r="A11009" i="31"/>
  <c r="A11010" i="31"/>
  <c r="A11011" i="31"/>
  <c r="A11012" i="31"/>
  <c r="A11013" i="31"/>
  <c r="A11014" i="31"/>
  <c r="A11015" i="31"/>
  <c r="A11016" i="31"/>
  <c r="A11017" i="31"/>
  <c r="A11018" i="31"/>
  <c r="A11019" i="31"/>
  <c r="A11020" i="31"/>
  <c r="A11021" i="31"/>
  <c r="A11022" i="31"/>
  <c r="A11023" i="31"/>
  <c r="A11024" i="31"/>
  <c r="A11025" i="31"/>
  <c r="A11026" i="31"/>
  <c r="A11027" i="31"/>
  <c r="A11028" i="31"/>
  <c r="A11029" i="31"/>
  <c r="A11030" i="31"/>
  <c r="A11031" i="31"/>
  <c r="A11032" i="31"/>
  <c r="A11033" i="31"/>
  <c r="A11034" i="31"/>
  <c r="A11035" i="31"/>
  <c r="A11036" i="31"/>
  <c r="A11037" i="31"/>
  <c r="A11038" i="31"/>
  <c r="A11039" i="31"/>
  <c r="A11040" i="31"/>
  <c r="A11041" i="31"/>
  <c r="A11042" i="31"/>
  <c r="A11043" i="31"/>
  <c r="A11044" i="31"/>
  <c r="A11045" i="31"/>
  <c r="A11046" i="31"/>
  <c r="A11047" i="31"/>
  <c r="A11048" i="31"/>
  <c r="A11049" i="31"/>
  <c r="A11050" i="31"/>
  <c r="A11051" i="31"/>
  <c r="A11052" i="31"/>
  <c r="A11053" i="31"/>
  <c r="A11054" i="31"/>
  <c r="A11055" i="31"/>
  <c r="A11056" i="31"/>
  <c r="A11057" i="31"/>
  <c r="A11058" i="31"/>
  <c r="A11059" i="31"/>
  <c r="A11060" i="31"/>
  <c r="A11061" i="31"/>
  <c r="A11062" i="31"/>
  <c r="A11063" i="31"/>
  <c r="A11064" i="31"/>
  <c r="A11065" i="31"/>
  <c r="A11066" i="31"/>
  <c r="A11067" i="31"/>
  <c r="A11068" i="31"/>
  <c r="A11069" i="31"/>
  <c r="A11070" i="31"/>
  <c r="A11071" i="31"/>
  <c r="A11072" i="31"/>
  <c r="A11073" i="31"/>
  <c r="A11074" i="31"/>
  <c r="A11075" i="31"/>
  <c r="A11076" i="31"/>
  <c r="A11077" i="31"/>
  <c r="A11078" i="31"/>
  <c r="A11079" i="31"/>
  <c r="A11080" i="31"/>
  <c r="A11081" i="31"/>
  <c r="A11082" i="31"/>
  <c r="A11083" i="31"/>
  <c r="A11084" i="31"/>
  <c r="A11085" i="31"/>
  <c r="A11086" i="31"/>
  <c r="A11087" i="31"/>
  <c r="A11088" i="31"/>
  <c r="A11089" i="31"/>
  <c r="A11090" i="31"/>
  <c r="A11091" i="31"/>
  <c r="A11092" i="31"/>
  <c r="A11093" i="31"/>
  <c r="A11094" i="31"/>
  <c r="A11095" i="31"/>
  <c r="A11096" i="31"/>
  <c r="A11097" i="31"/>
  <c r="A11098" i="31"/>
  <c r="A11099" i="31"/>
  <c r="A11100" i="31"/>
  <c r="A11101" i="31"/>
  <c r="A11102" i="31"/>
  <c r="A11103" i="31"/>
  <c r="A11104" i="31"/>
  <c r="A11105" i="31"/>
  <c r="A11106" i="31"/>
  <c r="A11107" i="31"/>
  <c r="A11108" i="31"/>
  <c r="A11109" i="31"/>
  <c r="A11110" i="31"/>
  <c r="A11111" i="31"/>
  <c r="A11112" i="31"/>
  <c r="A11113" i="31"/>
  <c r="A11114" i="31"/>
  <c r="A11115" i="31"/>
  <c r="A11116" i="31"/>
  <c r="A11117" i="31"/>
  <c r="A11118" i="31"/>
  <c r="A11119" i="31"/>
  <c r="A11120" i="31"/>
  <c r="A11121" i="31"/>
  <c r="A11122" i="31"/>
  <c r="A11123" i="31"/>
  <c r="A11124" i="31"/>
  <c r="A11125" i="31"/>
  <c r="A11126" i="31"/>
  <c r="A11127" i="31"/>
  <c r="A11128" i="31"/>
  <c r="A11129" i="31"/>
  <c r="A11130" i="31"/>
  <c r="A11131" i="31"/>
  <c r="A11132" i="31"/>
  <c r="A11133" i="31"/>
  <c r="A11134" i="31"/>
  <c r="A11135" i="31"/>
  <c r="A11136" i="31"/>
  <c r="A11137" i="31"/>
  <c r="A11138" i="31"/>
  <c r="A11139" i="31"/>
  <c r="A11140" i="31"/>
  <c r="A11141" i="31"/>
  <c r="A11142" i="31"/>
  <c r="A11143" i="31"/>
  <c r="A11144" i="31"/>
  <c r="A11145" i="31"/>
  <c r="A11146" i="31"/>
  <c r="A11147" i="31"/>
  <c r="A11148" i="31"/>
  <c r="A11149" i="31"/>
  <c r="A11150" i="31"/>
  <c r="A11151" i="31"/>
  <c r="A11152" i="31"/>
  <c r="A11153" i="31"/>
  <c r="A11154" i="31"/>
  <c r="A11155" i="31"/>
  <c r="A11156" i="31"/>
  <c r="A11157" i="31"/>
  <c r="A11158" i="31"/>
  <c r="A11159" i="31"/>
  <c r="A11160" i="31"/>
  <c r="A11161" i="31"/>
  <c r="A11162" i="31"/>
  <c r="A11163" i="31"/>
  <c r="A11164" i="31"/>
  <c r="A11165" i="31"/>
  <c r="A11166" i="31"/>
  <c r="A11167" i="31"/>
  <c r="A11168" i="31"/>
  <c r="A11169" i="31"/>
  <c r="A11170" i="31"/>
  <c r="A11171" i="31"/>
  <c r="A11172" i="31"/>
  <c r="A11173" i="31"/>
  <c r="A11174" i="31"/>
  <c r="A11175" i="31"/>
  <c r="A11176" i="31"/>
  <c r="A11177" i="31"/>
  <c r="A11178" i="31"/>
  <c r="A11179" i="31"/>
  <c r="A11180" i="31"/>
  <c r="A11181" i="31"/>
  <c r="A11182" i="31"/>
  <c r="A11183" i="31"/>
  <c r="A11184" i="31"/>
  <c r="A11185" i="31"/>
  <c r="A11186" i="31"/>
  <c r="A11187" i="31"/>
  <c r="A11188" i="31"/>
  <c r="A11189" i="31"/>
  <c r="A11190" i="31"/>
  <c r="A11191" i="31"/>
  <c r="A11192" i="31"/>
  <c r="A11193" i="31"/>
  <c r="A11194" i="31"/>
  <c r="A11195" i="31"/>
  <c r="A11196" i="31"/>
  <c r="A11197" i="31"/>
  <c r="A11198" i="31"/>
  <c r="A11199" i="31"/>
  <c r="A11200" i="31"/>
  <c r="A11201" i="31"/>
  <c r="A11202" i="31"/>
  <c r="A11203" i="31"/>
  <c r="A11204" i="31"/>
  <c r="A11205" i="31"/>
  <c r="A11206" i="31"/>
  <c r="A11207" i="31"/>
  <c r="A11208" i="31"/>
  <c r="A11209" i="31"/>
  <c r="A11210" i="31"/>
  <c r="A11211" i="31"/>
  <c r="A11212" i="31"/>
  <c r="A11213" i="31"/>
  <c r="A11214" i="31"/>
  <c r="A11215" i="31"/>
  <c r="A11216" i="31"/>
  <c r="A11217" i="31"/>
  <c r="A11218" i="31"/>
  <c r="A11219" i="31"/>
  <c r="A11220" i="31"/>
  <c r="A11221" i="31"/>
  <c r="A11222" i="31"/>
  <c r="A11223" i="31"/>
  <c r="A11224" i="31"/>
  <c r="A11225" i="31"/>
  <c r="A11226" i="31"/>
  <c r="A11227" i="31"/>
  <c r="A11228" i="31"/>
  <c r="A11229" i="31"/>
  <c r="A11230" i="31"/>
  <c r="A11231" i="31"/>
  <c r="A11232" i="31"/>
  <c r="A11233" i="31"/>
  <c r="A11234" i="31"/>
  <c r="A11235" i="31"/>
  <c r="A11236" i="31"/>
  <c r="A11237" i="31"/>
  <c r="A11238" i="31"/>
  <c r="A11239" i="31"/>
  <c r="A11240" i="31"/>
  <c r="A11241" i="31"/>
  <c r="A11242" i="31"/>
  <c r="A11243" i="31"/>
  <c r="A11244" i="31"/>
  <c r="A11245" i="31"/>
  <c r="A11246" i="31"/>
  <c r="A11247" i="31"/>
  <c r="A11248" i="31"/>
  <c r="A11249" i="31"/>
  <c r="A11250" i="31"/>
  <c r="A11251" i="31"/>
  <c r="A11252" i="31"/>
  <c r="A11253" i="31"/>
  <c r="A11254" i="31"/>
  <c r="A11255" i="31"/>
  <c r="A11256" i="31"/>
  <c r="A11257" i="31"/>
  <c r="A11258" i="31"/>
  <c r="A11259" i="31"/>
  <c r="A11260" i="31"/>
  <c r="A11261" i="31"/>
  <c r="A11262" i="31"/>
  <c r="A11263" i="31"/>
  <c r="A11264" i="31"/>
  <c r="A11265" i="31"/>
  <c r="A11266" i="31"/>
  <c r="A11267" i="31"/>
  <c r="A11268" i="31"/>
  <c r="A11269" i="31"/>
  <c r="A11270" i="31"/>
  <c r="A11271" i="31"/>
  <c r="A11272" i="31"/>
  <c r="A11273" i="31"/>
  <c r="A11274" i="31"/>
  <c r="A11275" i="31"/>
  <c r="A11276" i="31"/>
  <c r="A11277" i="31"/>
  <c r="A11278" i="31"/>
  <c r="A11279" i="31"/>
  <c r="A11280" i="31"/>
  <c r="A11281" i="31"/>
  <c r="A11282" i="31"/>
  <c r="A11283" i="31"/>
  <c r="A11284" i="31"/>
  <c r="A11285" i="31"/>
  <c r="A11286" i="31"/>
  <c r="A11287" i="31"/>
  <c r="A11288" i="31"/>
  <c r="A11289" i="31"/>
  <c r="A11290" i="31"/>
  <c r="A11291" i="31"/>
  <c r="A11292" i="31"/>
  <c r="A11293" i="31"/>
  <c r="A11294" i="31"/>
  <c r="A11295" i="31"/>
  <c r="A11296" i="31"/>
  <c r="A11297" i="31"/>
  <c r="A11298" i="31"/>
  <c r="A11299" i="31"/>
  <c r="A11300" i="31"/>
  <c r="A11301" i="31"/>
  <c r="A11302" i="31"/>
  <c r="A11303" i="31"/>
  <c r="A11304" i="31"/>
  <c r="A11305" i="31"/>
  <c r="A11306" i="31"/>
  <c r="A11307" i="31"/>
  <c r="A11308" i="31"/>
  <c r="A11309" i="31"/>
  <c r="A11310" i="31"/>
  <c r="A11311" i="31"/>
  <c r="A11312" i="31"/>
  <c r="A11313" i="31"/>
  <c r="A11314" i="31"/>
  <c r="A11315" i="31"/>
  <c r="A11316" i="31"/>
  <c r="A11317" i="31"/>
  <c r="A11318" i="31"/>
  <c r="A11319" i="31"/>
  <c r="A11320" i="31"/>
  <c r="A11321" i="31"/>
  <c r="A11322" i="31"/>
  <c r="A11323" i="31"/>
  <c r="A11324" i="31"/>
  <c r="A11325" i="31"/>
  <c r="A11326" i="31"/>
  <c r="A11327" i="31"/>
  <c r="A11328" i="31"/>
  <c r="A11329" i="31"/>
  <c r="A11330" i="31"/>
  <c r="A11331" i="31"/>
  <c r="A11332" i="31"/>
  <c r="A11333" i="31"/>
  <c r="A11334" i="31"/>
  <c r="A11335" i="31"/>
  <c r="A11336" i="31"/>
  <c r="A11337" i="31"/>
  <c r="A11338" i="31"/>
  <c r="A11339" i="31"/>
  <c r="A11340" i="31"/>
  <c r="A11341" i="31"/>
  <c r="A11342" i="31"/>
  <c r="A11343" i="31"/>
  <c r="A11344" i="31"/>
  <c r="A11345" i="31"/>
  <c r="A11346" i="31"/>
  <c r="A11347" i="31"/>
  <c r="A11348" i="31"/>
  <c r="A11349" i="31"/>
  <c r="A11350" i="31"/>
  <c r="A11351" i="31"/>
  <c r="A11352" i="31"/>
  <c r="A11353" i="31"/>
  <c r="A11354" i="31"/>
  <c r="A11355" i="31"/>
  <c r="A11356" i="31"/>
  <c r="A11357" i="31"/>
  <c r="A11358" i="31"/>
  <c r="A11359" i="31"/>
  <c r="A11360" i="31"/>
  <c r="A11361" i="31"/>
  <c r="A11362" i="31"/>
  <c r="A11363" i="31"/>
  <c r="A11364" i="31"/>
  <c r="A11365" i="31"/>
  <c r="A11366" i="31"/>
  <c r="A11367" i="31"/>
  <c r="A11368" i="31"/>
  <c r="A11369" i="31"/>
  <c r="A11370" i="31"/>
  <c r="A11371" i="31"/>
  <c r="A11372" i="31"/>
  <c r="A11373" i="31"/>
  <c r="A11374" i="31"/>
  <c r="A11375" i="31"/>
  <c r="A11376" i="31"/>
  <c r="A11377" i="31"/>
  <c r="A11378" i="31"/>
  <c r="A11379" i="31"/>
  <c r="A11380" i="31"/>
  <c r="A11381" i="31"/>
  <c r="A11382" i="31"/>
  <c r="A11383" i="31"/>
  <c r="A11384" i="31"/>
  <c r="A11385" i="31"/>
  <c r="A11386" i="31"/>
  <c r="A11387" i="31"/>
  <c r="A11388" i="31"/>
  <c r="A11389" i="31"/>
  <c r="A11390" i="31"/>
  <c r="A11391" i="31"/>
  <c r="A11392" i="31"/>
  <c r="A11393" i="31"/>
  <c r="A11394" i="31"/>
  <c r="A11395" i="31"/>
  <c r="A11396" i="31"/>
  <c r="A11397" i="31"/>
  <c r="A11398" i="31"/>
  <c r="A11399" i="31"/>
  <c r="A11400" i="31"/>
  <c r="A11401" i="31"/>
  <c r="A11402" i="31"/>
  <c r="A11403" i="31"/>
  <c r="A11404" i="31"/>
  <c r="A11405" i="31"/>
  <c r="A11406" i="31"/>
  <c r="A11407" i="31"/>
  <c r="A11408" i="31"/>
  <c r="A11409" i="31"/>
  <c r="A11410" i="31"/>
  <c r="A11411" i="31"/>
  <c r="A11412" i="31"/>
  <c r="A11413" i="31"/>
  <c r="A11414" i="31"/>
  <c r="A11415" i="31"/>
  <c r="A11416" i="31"/>
  <c r="A11417" i="31"/>
  <c r="A11418" i="31"/>
  <c r="A11419" i="31"/>
  <c r="A11420" i="31"/>
  <c r="A11421" i="31"/>
  <c r="A11422" i="31"/>
  <c r="A11423" i="31"/>
  <c r="A11424" i="31"/>
  <c r="A11425" i="31"/>
  <c r="A11426" i="31"/>
  <c r="A11427" i="31"/>
  <c r="A11428" i="31"/>
  <c r="A11429" i="31"/>
  <c r="A11430" i="31"/>
  <c r="A11431" i="31"/>
  <c r="A11432" i="31"/>
  <c r="A11433" i="31"/>
  <c r="A11434" i="31"/>
  <c r="A11435" i="31"/>
  <c r="A11436" i="31"/>
  <c r="A11437" i="31"/>
  <c r="A11438" i="31"/>
  <c r="A11439" i="31"/>
  <c r="A11440" i="31"/>
  <c r="A11441" i="31"/>
  <c r="A11442" i="31"/>
  <c r="A11443" i="31"/>
  <c r="A11444" i="31"/>
  <c r="A11445" i="31"/>
  <c r="A11446" i="31"/>
  <c r="A11447" i="31"/>
  <c r="A11448" i="31"/>
  <c r="A11449" i="31"/>
  <c r="A11450" i="31"/>
  <c r="A11451" i="31"/>
  <c r="A11452" i="31"/>
  <c r="A11453" i="31"/>
  <c r="A11454" i="31"/>
  <c r="A11455" i="31"/>
  <c r="A11456" i="31"/>
  <c r="A11457" i="31"/>
  <c r="A11458" i="31"/>
  <c r="A11459" i="31"/>
  <c r="A11460" i="31"/>
  <c r="A11461" i="31"/>
  <c r="A11462" i="31"/>
  <c r="A11463" i="31"/>
  <c r="A11464" i="31"/>
  <c r="A11465" i="31"/>
  <c r="A11466" i="31"/>
  <c r="A11467" i="31"/>
  <c r="A11468" i="31"/>
  <c r="A11469" i="31"/>
  <c r="A11470" i="31"/>
  <c r="A11471" i="31"/>
  <c r="A11472" i="31"/>
  <c r="A11473" i="31"/>
  <c r="A11474" i="31"/>
  <c r="A11475" i="31"/>
  <c r="A11476" i="31"/>
  <c r="A11477" i="31"/>
  <c r="A11478" i="31"/>
  <c r="A11479" i="31"/>
  <c r="A11480" i="31"/>
  <c r="A11481" i="31"/>
  <c r="A11482" i="31"/>
  <c r="A11483" i="31"/>
  <c r="A11484" i="31"/>
  <c r="A11485" i="31"/>
  <c r="A11486" i="31"/>
  <c r="A11487" i="31"/>
  <c r="A11488" i="31"/>
  <c r="A11489" i="31"/>
  <c r="A11490" i="31"/>
  <c r="A11491" i="31"/>
  <c r="A11492" i="31"/>
  <c r="A11493" i="31"/>
  <c r="A11494" i="31"/>
  <c r="A11495" i="31"/>
  <c r="A11496" i="31"/>
  <c r="A11497" i="31"/>
  <c r="A11498" i="31"/>
  <c r="A11499" i="31"/>
  <c r="A11500" i="31"/>
  <c r="A11501" i="31"/>
  <c r="A11502" i="31"/>
  <c r="A11503" i="31"/>
  <c r="A11504" i="31"/>
  <c r="A11505" i="31"/>
  <c r="A11506" i="31"/>
  <c r="A11507" i="31"/>
  <c r="A11508" i="31"/>
  <c r="A11509" i="31"/>
  <c r="A11510" i="31"/>
  <c r="A11511" i="31"/>
  <c r="A11512" i="31"/>
  <c r="A11513" i="31"/>
  <c r="A11514" i="31"/>
  <c r="A11515" i="31"/>
  <c r="A11516" i="31"/>
  <c r="A11517" i="31"/>
  <c r="A11518" i="31"/>
  <c r="A11519" i="31"/>
  <c r="A11520" i="31"/>
  <c r="A11521" i="31"/>
  <c r="A11522" i="31"/>
  <c r="A11523" i="31"/>
  <c r="A11524" i="31"/>
  <c r="A11525" i="31"/>
  <c r="A11526" i="31"/>
  <c r="A11527" i="31"/>
  <c r="A11528" i="31"/>
  <c r="A11529" i="31"/>
  <c r="A11530" i="31"/>
  <c r="A11531" i="31"/>
  <c r="A11532" i="31"/>
  <c r="A11533" i="31"/>
  <c r="A11534" i="31"/>
  <c r="A11535" i="31"/>
  <c r="A11536" i="31"/>
  <c r="A11537" i="31"/>
  <c r="A11538" i="31"/>
  <c r="A11539" i="31"/>
  <c r="A11540" i="31"/>
  <c r="A11541" i="31"/>
  <c r="A11542" i="31"/>
  <c r="A11543" i="31"/>
  <c r="A11544" i="31"/>
  <c r="A11545" i="31"/>
  <c r="A11546" i="31"/>
  <c r="A11547" i="31"/>
  <c r="A11548" i="31"/>
  <c r="A11549" i="31"/>
  <c r="A11550" i="31"/>
  <c r="A11551" i="31"/>
  <c r="A11552" i="31"/>
  <c r="A11553" i="31"/>
  <c r="A11554" i="31"/>
  <c r="A11555" i="31"/>
  <c r="A11556" i="31"/>
  <c r="A11557" i="31"/>
  <c r="A11558" i="31"/>
  <c r="A11559" i="31"/>
  <c r="A11560" i="31"/>
  <c r="A11561" i="31"/>
  <c r="A11562" i="31"/>
  <c r="A11563" i="31"/>
  <c r="A11564" i="31"/>
  <c r="A11565" i="31"/>
  <c r="A11566" i="31"/>
  <c r="A11567" i="31"/>
  <c r="A11568" i="31"/>
  <c r="A11569" i="31"/>
  <c r="A11570" i="31"/>
  <c r="A11571" i="31"/>
  <c r="A11572" i="31"/>
  <c r="A11573" i="31"/>
  <c r="A11574" i="31"/>
  <c r="A11575" i="31"/>
  <c r="A11576" i="31"/>
  <c r="A11577" i="31"/>
  <c r="A11578" i="31"/>
  <c r="A11579" i="31"/>
  <c r="A11580" i="31"/>
  <c r="A11581" i="31"/>
  <c r="A11582" i="31"/>
  <c r="A11583" i="31"/>
  <c r="A11584" i="31"/>
  <c r="A11585" i="31"/>
  <c r="A11586" i="31"/>
  <c r="A11587" i="31"/>
  <c r="A11588" i="31"/>
  <c r="A11589" i="31"/>
  <c r="A11590" i="31"/>
  <c r="A11591" i="31"/>
  <c r="A11592" i="31"/>
  <c r="A11593" i="31"/>
  <c r="A11594" i="31"/>
  <c r="A11595" i="31"/>
  <c r="A11596" i="31"/>
  <c r="A11597" i="31"/>
  <c r="A11598" i="31"/>
  <c r="A11599" i="31"/>
  <c r="A11600" i="31"/>
  <c r="A11601" i="31"/>
  <c r="A11602" i="31"/>
  <c r="A11603" i="31"/>
  <c r="A11604" i="31"/>
  <c r="A11605" i="31"/>
  <c r="A11606" i="31"/>
  <c r="A11607" i="31"/>
  <c r="A11608" i="31"/>
  <c r="A11609" i="31"/>
  <c r="A11610" i="31"/>
  <c r="A11611" i="31"/>
  <c r="A11612" i="31"/>
  <c r="A11613" i="31"/>
  <c r="A11614" i="31"/>
  <c r="A11615" i="31"/>
  <c r="A11616" i="31"/>
  <c r="A11617" i="31"/>
  <c r="A11618" i="31"/>
  <c r="A11619" i="31"/>
  <c r="A11620" i="31"/>
  <c r="A11621" i="31"/>
  <c r="A11622" i="31"/>
  <c r="A11623" i="31"/>
  <c r="A11624" i="31"/>
  <c r="A11625" i="31"/>
  <c r="A11626" i="31"/>
  <c r="A11627" i="31"/>
  <c r="A11628" i="31"/>
  <c r="A11629" i="31"/>
  <c r="A11630" i="31"/>
  <c r="A11631" i="31"/>
  <c r="A11632" i="31"/>
  <c r="A11633" i="31"/>
  <c r="A11634" i="31"/>
  <c r="A11635" i="31"/>
  <c r="A11636" i="31"/>
  <c r="A11637" i="31"/>
  <c r="A11638" i="31"/>
  <c r="A11639" i="31"/>
  <c r="A11640" i="31"/>
  <c r="A11641" i="31"/>
  <c r="A11642" i="31"/>
  <c r="A11643" i="31"/>
  <c r="A11644" i="31"/>
  <c r="A11645" i="31"/>
  <c r="A11646" i="31"/>
  <c r="A11647" i="31"/>
  <c r="A11648" i="31"/>
  <c r="A11649" i="31"/>
  <c r="A11650" i="31"/>
  <c r="A11651" i="31"/>
  <c r="A11652" i="31"/>
  <c r="A11653" i="31"/>
  <c r="A11654" i="31"/>
  <c r="A11655" i="31"/>
  <c r="A11656" i="31"/>
  <c r="A11657" i="31"/>
  <c r="A11658" i="31"/>
  <c r="A11659" i="31"/>
  <c r="A11660" i="31"/>
  <c r="A11661" i="31"/>
  <c r="A11662" i="31"/>
  <c r="A11663" i="31"/>
  <c r="A11664" i="31"/>
  <c r="A11665" i="31"/>
  <c r="A11666" i="31"/>
  <c r="A11667" i="31"/>
  <c r="A11668" i="31"/>
  <c r="A11669" i="31"/>
  <c r="A11670" i="31"/>
  <c r="A11671" i="31"/>
  <c r="A11672" i="31"/>
  <c r="A11673" i="31"/>
  <c r="A11674" i="31"/>
  <c r="A11675" i="31"/>
  <c r="A11676" i="31"/>
  <c r="A11677" i="31"/>
  <c r="A11678" i="31"/>
  <c r="A11679" i="31"/>
  <c r="A11680" i="31"/>
  <c r="A11681" i="31"/>
  <c r="A11682" i="31"/>
  <c r="A11683" i="31"/>
  <c r="A11684" i="31"/>
  <c r="A11685" i="31"/>
  <c r="A11686" i="31"/>
  <c r="A11687" i="31"/>
  <c r="A11688" i="31"/>
  <c r="A11689" i="31"/>
  <c r="A11690" i="31"/>
  <c r="A11691" i="31"/>
  <c r="A11692" i="31"/>
  <c r="A11693" i="31"/>
  <c r="A11694" i="31"/>
  <c r="A11695" i="31"/>
  <c r="A11696" i="31"/>
  <c r="A11697" i="31"/>
  <c r="A11698" i="31"/>
  <c r="A11699" i="31"/>
  <c r="A11700" i="31"/>
  <c r="A11701" i="31"/>
  <c r="A11702" i="31"/>
  <c r="A11703" i="31"/>
  <c r="A11704" i="31"/>
  <c r="A11705" i="31"/>
  <c r="A11706" i="31"/>
  <c r="A11707" i="31"/>
  <c r="A11708" i="31"/>
  <c r="A11709" i="31"/>
  <c r="A11710" i="31"/>
  <c r="A11711" i="31"/>
  <c r="A11712" i="31"/>
  <c r="A11713" i="31"/>
  <c r="A11714" i="31"/>
  <c r="A11715" i="31"/>
  <c r="A11716" i="31"/>
  <c r="A11717" i="31"/>
  <c r="A11718" i="31"/>
  <c r="A11719" i="31"/>
  <c r="A11720" i="31"/>
  <c r="A11721" i="31"/>
  <c r="A11722" i="31"/>
  <c r="A11723" i="31"/>
  <c r="A11724" i="31"/>
  <c r="A11725" i="31"/>
  <c r="A11726" i="31"/>
  <c r="A11727" i="31"/>
  <c r="A11728" i="31"/>
  <c r="A11729" i="31"/>
  <c r="A11730" i="31"/>
  <c r="A11731" i="31"/>
  <c r="A11732" i="31"/>
  <c r="A11733" i="31"/>
  <c r="A11734" i="31"/>
  <c r="A11735" i="31"/>
  <c r="A11736" i="31"/>
  <c r="A11737" i="31"/>
  <c r="A11738" i="31"/>
  <c r="A11739" i="31"/>
  <c r="A11740" i="31"/>
  <c r="A11741" i="31"/>
  <c r="A11742" i="31"/>
  <c r="A11743" i="31"/>
  <c r="A11744" i="31"/>
  <c r="A11745" i="31"/>
  <c r="A11746" i="31"/>
  <c r="A11747" i="31"/>
  <c r="A11748" i="31"/>
  <c r="A11749" i="31"/>
  <c r="A11750" i="31"/>
  <c r="A11751" i="31"/>
  <c r="A11752" i="31"/>
  <c r="A11753" i="31"/>
  <c r="A11754" i="31"/>
  <c r="A11755" i="31"/>
  <c r="A11756" i="31"/>
  <c r="A11757" i="31"/>
  <c r="A11758" i="31"/>
  <c r="A11759" i="31"/>
  <c r="A11760" i="31"/>
  <c r="A11761" i="31"/>
  <c r="A11762" i="31"/>
  <c r="A11763" i="31"/>
  <c r="A11764" i="31"/>
  <c r="A11765" i="31"/>
  <c r="A11766" i="31"/>
  <c r="A11767" i="31"/>
  <c r="A11768" i="31"/>
  <c r="A11769" i="31"/>
  <c r="A11770" i="31"/>
  <c r="A11771" i="31"/>
  <c r="A11772" i="31"/>
  <c r="A11773" i="31"/>
  <c r="A11774" i="31"/>
  <c r="A11775" i="31"/>
  <c r="A11776" i="31"/>
  <c r="A11777" i="31"/>
  <c r="A11778" i="31"/>
  <c r="A11779" i="31"/>
  <c r="A11780" i="31"/>
  <c r="A11781" i="31"/>
  <c r="A11782" i="31"/>
  <c r="A11783" i="31"/>
  <c r="A11784" i="31"/>
  <c r="A11785" i="31"/>
  <c r="A11786" i="31"/>
  <c r="A11787" i="31"/>
  <c r="A11788" i="31"/>
  <c r="A11789" i="31"/>
  <c r="A11790" i="31"/>
  <c r="A11791" i="31"/>
  <c r="A11792" i="31"/>
  <c r="A11793" i="31"/>
  <c r="A11794" i="31"/>
  <c r="A11795" i="31"/>
  <c r="A11796" i="31"/>
  <c r="A11797" i="31"/>
  <c r="A11798" i="31"/>
  <c r="A11799" i="31"/>
  <c r="A11800" i="31"/>
  <c r="A11801" i="31"/>
  <c r="A11802" i="31"/>
  <c r="A11803" i="31"/>
  <c r="A11804" i="31"/>
  <c r="A11805" i="31"/>
  <c r="A11806" i="31"/>
  <c r="A11807" i="31"/>
  <c r="A11808" i="31"/>
  <c r="A11809" i="31"/>
  <c r="A11810" i="31"/>
  <c r="A11811" i="31"/>
  <c r="A11812" i="31"/>
  <c r="A11813" i="31"/>
  <c r="A11814" i="31"/>
  <c r="A11815" i="31"/>
  <c r="A11816" i="31"/>
  <c r="A11817" i="31"/>
  <c r="A11818" i="31"/>
  <c r="A11819" i="31"/>
  <c r="A11820" i="31"/>
  <c r="A11821" i="31"/>
  <c r="A11822" i="31"/>
  <c r="A11823" i="31"/>
  <c r="A11824" i="31"/>
  <c r="A11825" i="31"/>
  <c r="A11826" i="31"/>
  <c r="A11827" i="31"/>
  <c r="A11828" i="31"/>
  <c r="A11829" i="31"/>
  <c r="A11830" i="31"/>
  <c r="A11831" i="31"/>
  <c r="A11832" i="31"/>
  <c r="A11833" i="31"/>
  <c r="A11834" i="31"/>
  <c r="A11835" i="31"/>
  <c r="A11836" i="31"/>
  <c r="A11837" i="31"/>
  <c r="A11838" i="31"/>
  <c r="A11839" i="31"/>
  <c r="A11840" i="31"/>
  <c r="A11841" i="31"/>
  <c r="A11842" i="31"/>
  <c r="A11843" i="31"/>
  <c r="A11844" i="31"/>
  <c r="A11845" i="31"/>
  <c r="A11846" i="31"/>
  <c r="A11847" i="31"/>
  <c r="A11848" i="31"/>
  <c r="A11849" i="31"/>
  <c r="A11850" i="31"/>
  <c r="A11851" i="31"/>
  <c r="A11852" i="31"/>
  <c r="A11853" i="31"/>
  <c r="A11854" i="31"/>
  <c r="A11855" i="31"/>
  <c r="A11856" i="31"/>
  <c r="A11857" i="31"/>
  <c r="A11858" i="31"/>
  <c r="A11859" i="31"/>
  <c r="A11860" i="31"/>
  <c r="A11861" i="31"/>
  <c r="A11862" i="31"/>
  <c r="A11863" i="31"/>
  <c r="A11864" i="31"/>
  <c r="A11865" i="31"/>
  <c r="A11866" i="31"/>
  <c r="A11867" i="31"/>
  <c r="A11868" i="31"/>
  <c r="A11869" i="31"/>
  <c r="A11870" i="31"/>
  <c r="A11871" i="31"/>
  <c r="A11872" i="31"/>
  <c r="A11873" i="31"/>
  <c r="A11874" i="31"/>
  <c r="A11875" i="31"/>
  <c r="A11876" i="31"/>
  <c r="A11877" i="31"/>
  <c r="A11878" i="31"/>
  <c r="A11879" i="31"/>
  <c r="A11880" i="31"/>
  <c r="A11881" i="31"/>
  <c r="A11882" i="31"/>
  <c r="A11883" i="31"/>
  <c r="A11884" i="31"/>
  <c r="A11885" i="31"/>
  <c r="A11886" i="31"/>
  <c r="A11887" i="31"/>
  <c r="A11888" i="31"/>
  <c r="A11889" i="31"/>
  <c r="A11890" i="31"/>
  <c r="A11891" i="31"/>
  <c r="A11892" i="31"/>
  <c r="A11893" i="31"/>
  <c r="A11894" i="31"/>
  <c r="A11895" i="31"/>
  <c r="A11896" i="31"/>
  <c r="A11897" i="31"/>
  <c r="A11898" i="31"/>
  <c r="A11899" i="31"/>
  <c r="A11900" i="31"/>
  <c r="A11901" i="31"/>
  <c r="A11902" i="31"/>
  <c r="A11903" i="31"/>
  <c r="A11904" i="31"/>
  <c r="A11905" i="31"/>
  <c r="A11906" i="31"/>
  <c r="A11907" i="31"/>
  <c r="A11908" i="31"/>
  <c r="A11909" i="31"/>
  <c r="A11910" i="31"/>
  <c r="A11911" i="31"/>
  <c r="A11912" i="31"/>
  <c r="A11913" i="31"/>
  <c r="A11914" i="31"/>
  <c r="A11915" i="31"/>
  <c r="A11916" i="31"/>
  <c r="A11917" i="31"/>
  <c r="A11918" i="31"/>
  <c r="A11919" i="31"/>
  <c r="A11920" i="31"/>
  <c r="A11921" i="31"/>
  <c r="A11922" i="31"/>
  <c r="A11923" i="31"/>
  <c r="A11924" i="31"/>
  <c r="A11925" i="31"/>
  <c r="A11926" i="31"/>
  <c r="A11927" i="31"/>
  <c r="A11928" i="31"/>
  <c r="A11929" i="31"/>
  <c r="A11930" i="31"/>
  <c r="A11931" i="31"/>
  <c r="A11932" i="31"/>
  <c r="A11933" i="31"/>
  <c r="A11934" i="31"/>
  <c r="A11935" i="31"/>
  <c r="A11936" i="31"/>
  <c r="A11937" i="31"/>
  <c r="A11938" i="31"/>
  <c r="A11939" i="31"/>
  <c r="A11940" i="31"/>
  <c r="A11941" i="31"/>
  <c r="A11942" i="31"/>
  <c r="A11943" i="31"/>
  <c r="A11944" i="31"/>
  <c r="A11945" i="31"/>
  <c r="A11946" i="31"/>
  <c r="A11947" i="31"/>
  <c r="A11948" i="31"/>
  <c r="A11949" i="31"/>
  <c r="A11950" i="31"/>
  <c r="A11951" i="31"/>
  <c r="A11952" i="31"/>
  <c r="A11953" i="31"/>
  <c r="A11954" i="31"/>
  <c r="A11955" i="31"/>
  <c r="A11956" i="31"/>
  <c r="A11957" i="31"/>
  <c r="A11958" i="31"/>
  <c r="A11959" i="31"/>
  <c r="A11960" i="31"/>
  <c r="A11961" i="31"/>
  <c r="A11962" i="31"/>
  <c r="A11963" i="31"/>
  <c r="A11964" i="31"/>
  <c r="A11965" i="31"/>
  <c r="A11966" i="31"/>
  <c r="A11967" i="31"/>
  <c r="A11968" i="31"/>
  <c r="A11969" i="31"/>
  <c r="A11970" i="31"/>
  <c r="A11971" i="31"/>
  <c r="A11972" i="31"/>
  <c r="A11973" i="31"/>
  <c r="A11974" i="31"/>
  <c r="A11975" i="31"/>
  <c r="A11976" i="31"/>
  <c r="A11977" i="31"/>
  <c r="A11978" i="31"/>
  <c r="A11979" i="31"/>
  <c r="A11980" i="31"/>
  <c r="A11981" i="31"/>
  <c r="A11982" i="31"/>
  <c r="A11983" i="31"/>
  <c r="A11984" i="31"/>
  <c r="A11985" i="31"/>
  <c r="A11986" i="31"/>
  <c r="A11987" i="31"/>
  <c r="A11988" i="31"/>
  <c r="A11989" i="31"/>
  <c r="A11990" i="31"/>
  <c r="A11991" i="31"/>
  <c r="A11992" i="31"/>
  <c r="A11993" i="31"/>
  <c r="A11994" i="31"/>
  <c r="A11995" i="31"/>
  <c r="A11996" i="31"/>
  <c r="A11997" i="31"/>
  <c r="A11998" i="31"/>
  <c r="A11999" i="31"/>
  <c r="A12000" i="31"/>
  <c r="A12001" i="31"/>
  <c r="A12002" i="31"/>
  <c r="A12003" i="31"/>
  <c r="A12004" i="31"/>
  <c r="A12005" i="31"/>
  <c r="A12006" i="31"/>
  <c r="A12007" i="31"/>
  <c r="A12008" i="31"/>
  <c r="A12009" i="31"/>
  <c r="A12010" i="31"/>
  <c r="A12011" i="31"/>
  <c r="A12012" i="31"/>
  <c r="A12013" i="31"/>
  <c r="A12014" i="31"/>
  <c r="A12015" i="31"/>
  <c r="A12016" i="31"/>
  <c r="A12017" i="31"/>
  <c r="A12018" i="31"/>
  <c r="A12019" i="31"/>
  <c r="A12020" i="31"/>
  <c r="A12021" i="31"/>
  <c r="A12022" i="31"/>
  <c r="A12023" i="31"/>
  <c r="A12024" i="31"/>
  <c r="A12025" i="31"/>
  <c r="A12026" i="31"/>
  <c r="A12027" i="31"/>
  <c r="A12028" i="31"/>
  <c r="A12029" i="31"/>
  <c r="A12030" i="31"/>
  <c r="A12031" i="31"/>
  <c r="A12032" i="31"/>
  <c r="A12033" i="31"/>
  <c r="A12034" i="31"/>
  <c r="A12035" i="31"/>
  <c r="A12036" i="31"/>
  <c r="A12037" i="31"/>
  <c r="A12038" i="31"/>
  <c r="A12039" i="31"/>
  <c r="A12040" i="31"/>
  <c r="A12041" i="31"/>
  <c r="A12042" i="31"/>
  <c r="A12043" i="31"/>
  <c r="A12044" i="31"/>
  <c r="A12045" i="31"/>
  <c r="A12046" i="31"/>
  <c r="A12047" i="31"/>
  <c r="A12048" i="31"/>
  <c r="A12049" i="31"/>
  <c r="A12050" i="31"/>
  <c r="A12051" i="31"/>
  <c r="A12052" i="31"/>
  <c r="A12053" i="31"/>
  <c r="A12054" i="31"/>
  <c r="A12055" i="31"/>
  <c r="A12056" i="31"/>
  <c r="A12057" i="31"/>
  <c r="A12058" i="31"/>
  <c r="A12059" i="31"/>
  <c r="A12060" i="31"/>
  <c r="A12061" i="31"/>
  <c r="A12062" i="31"/>
  <c r="A12063" i="31"/>
  <c r="A12064" i="31"/>
  <c r="A12065" i="31"/>
  <c r="A12066" i="31"/>
  <c r="A12067" i="31"/>
  <c r="A12068" i="31"/>
  <c r="A12069" i="31"/>
  <c r="A12070" i="31"/>
  <c r="A12071" i="31"/>
  <c r="A12072" i="31"/>
  <c r="A12073" i="31"/>
  <c r="A12074" i="31"/>
  <c r="A12075" i="31"/>
  <c r="A12076" i="31"/>
  <c r="A12077" i="31"/>
  <c r="A12078" i="31"/>
  <c r="A12079" i="31"/>
  <c r="A12080" i="31"/>
  <c r="A12081" i="31"/>
  <c r="A12082" i="31"/>
  <c r="A12083" i="31"/>
  <c r="A12084" i="31"/>
  <c r="A12085" i="31"/>
  <c r="A12086" i="31"/>
  <c r="A12087" i="31"/>
  <c r="A12088" i="31"/>
  <c r="A12089" i="31"/>
  <c r="A12090" i="31"/>
  <c r="A12091" i="31"/>
  <c r="A12092" i="31"/>
  <c r="A12093" i="31"/>
  <c r="A12094" i="31"/>
  <c r="A12095" i="31"/>
  <c r="A12096" i="31"/>
  <c r="A12097" i="31"/>
  <c r="A12098" i="31"/>
  <c r="A12099" i="31"/>
  <c r="A12100" i="31"/>
  <c r="A12101" i="31"/>
  <c r="A12102" i="31"/>
  <c r="A12103" i="31"/>
  <c r="A12104" i="31"/>
  <c r="A12105" i="31"/>
  <c r="A12106" i="31"/>
  <c r="A12107" i="31"/>
  <c r="A12108" i="31"/>
  <c r="A12109" i="31"/>
  <c r="A12110" i="31"/>
  <c r="A12111" i="31"/>
  <c r="A12112" i="31"/>
  <c r="A12113" i="31"/>
  <c r="A12114" i="31"/>
  <c r="A12115" i="31"/>
  <c r="A12116" i="31"/>
  <c r="A12117" i="31"/>
  <c r="A12118" i="31"/>
  <c r="A12119" i="31"/>
  <c r="A12120" i="31"/>
  <c r="A12121" i="31"/>
  <c r="A12122" i="31"/>
  <c r="A12123" i="31"/>
  <c r="A12124" i="31"/>
  <c r="A12125" i="31"/>
  <c r="A12126" i="31"/>
  <c r="A12127" i="31"/>
  <c r="A12128" i="31"/>
  <c r="A12129" i="31"/>
  <c r="A12130" i="31"/>
  <c r="A12131" i="31"/>
  <c r="A12132" i="31"/>
  <c r="A12133" i="31"/>
  <c r="A12134" i="31"/>
  <c r="A12135" i="31"/>
  <c r="A12136" i="31"/>
  <c r="A12137" i="31"/>
  <c r="A12138" i="31"/>
  <c r="A12139" i="31"/>
  <c r="A12140" i="31"/>
  <c r="A12141" i="31"/>
  <c r="A12142" i="31"/>
  <c r="A12143" i="31"/>
  <c r="A12144" i="31"/>
  <c r="A12145" i="31"/>
  <c r="A12146" i="31"/>
  <c r="A12147" i="31"/>
  <c r="A12148" i="31"/>
  <c r="A12149" i="31"/>
  <c r="A12150" i="31"/>
  <c r="A12151" i="31"/>
  <c r="A12152" i="31"/>
  <c r="A12153" i="31"/>
  <c r="A12154" i="31"/>
  <c r="A12155" i="31"/>
  <c r="A12156" i="31"/>
  <c r="A12157" i="31"/>
  <c r="A12158" i="31"/>
  <c r="A12159" i="31"/>
  <c r="A12160" i="31"/>
  <c r="A12161" i="31"/>
  <c r="A12162" i="31"/>
  <c r="A12163" i="31"/>
  <c r="A12164" i="31"/>
  <c r="A12165" i="31"/>
  <c r="A12166" i="31"/>
  <c r="A12167" i="31"/>
  <c r="A12168" i="31"/>
  <c r="A12169" i="31"/>
  <c r="A12170" i="31"/>
  <c r="A12171" i="31"/>
  <c r="A12172" i="31"/>
  <c r="A12173" i="31"/>
  <c r="A12174" i="31"/>
  <c r="A12175" i="31"/>
  <c r="A12176" i="31"/>
  <c r="A12177" i="31"/>
  <c r="A12178" i="31"/>
  <c r="A12179" i="31"/>
  <c r="A12180" i="31"/>
  <c r="A12181" i="31"/>
  <c r="A12182" i="31"/>
  <c r="A12183" i="31"/>
  <c r="A12184" i="31"/>
  <c r="A12185" i="31"/>
  <c r="A12186" i="31"/>
  <c r="A12187" i="31"/>
  <c r="A12188" i="31"/>
  <c r="A12189" i="31"/>
  <c r="A12190" i="31"/>
  <c r="A12191" i="31"/>
  <c r="A12192" i="31"/>
  <c r="A12193" i="31"/>
  <c r="A12194" i="31"/>
  <c r="A12195" i="31"/>
  <c r="A12196" i="31"/>
  <c r="A12197" i="31"/>
  <c r="A12198" i="31"/>
  <c r="A12199" i="31"/>
  <c r="A12200" i="31"/>
  <c r="A12201" i="31"/>
  <c r="A12202" i="31"/>
  <c r="A12203" i="31"/>
  <c r="A12204" i="31"/>
  <c r="A12205" i="31"/>
  <c r="A12206" i="31"/>
  <c r="A12207" i="31"/>
  <c r="A12208" i="31"/>
  <c r="A12209" i="31"/>
  <c r="A12210" i="31"/>
  <c r="A12211" i="31"/>
  <c r="A12212" i="31"/>
  <c r="A12213" i="31"/>
  <c r="A12214" i="31"/>
  <c r="A12215" i="31"/>
  <c r="A12216" i="31"/>
  <c r="A12217" i="31"/>
  <c r="A12218" i="31"/>
  <c r="A12219" i="31"/>
  <c r="A12220" i="31"/>
  <c r="A12221" i="31"/>
  <c r="A12222" i="31"/>
  <c r="A12223" i="31"/>
  <c r="A12224" i="31"/>
  <c r="A12225" i="31"/>
  <c r="A12226" i="31"/>
  <c r="A12227" i="31"/>
  <c r="A12228" i="31"/>
  <c r="A12229" i="31"/>
  <c r="A12230" i="31"/>
  <c r="A12231" i="31"/>
  <c r="A12232" i="31"/>
  <c r="A12233" i="31"/>
  <c r="A12234" i="31"/>
  <c r="A12235" i="31"/>
  <c r="A12236" i="31"/>
  <c r="A12237" i="31"/>
  <c r="A12238" i="31"/>
  <c r="A12239" i="31"/>
  <c r="A12240" i="31"/>
  <c r="A12241" i="31"/>
  <c r="A12242" i="31"/>
  <c r="A12243" i="31"/>
  <c r="A12244" i="31"/>
  <c r="A12245" i="31"/>
  <c r="A12246" i="31"/>
  <c r="A12247" i="31"/>
  <c r="A12248" i="31"/>
  <c r="A12249" i="31"/>
  <c r="A12250" i="31"/>
  <c r="A12251" i="31"/>
  <c r="A12252" i="31"/>
  <c r="A12253" i="31"/>
  <c r="A12254" i="31"/>
  <c r="A12255" i="31"/>
  <c r="A12256" i="31"/>
  <c r="A12257" i="31"/>
  <c r="A12258" i="31"/>
  <c r="A12259" i="31"/>
  <c r="A12260" i="31"/>
  <c r="A12261" i="31"/>
  <c r="A12262" i="31"/>
  <c r="A12263" i="31"/>
  <c r="A12264" i="31"/>
  <c r="A12265" i="31"/>
  <c r="A12266" i="31"/>
  <c r="A12267" i="31"/>
  <c r="A12268" i="31"/>
  <c r="A12269" i="31"/>
  <c r="A12270" i="31"/>
  <c r="A12271" i="31"/>
  <c r="A12272" i="31"/>
  <c r="A12273" i="31"/>
  <c r="A12274" i="31"/>
  <c r="A12275" i="31"/>
  <c r="A12276" i="31"/>
  <c r="A12277" i="31"/>
  <c r="A12278" i="31"/>
  <c r="A12279" i="31"/>
  <c r="A12280" i="31"/>
  <c r="A12281" i="31"/>
  <c r="A12282" i="31"/>
  <c r="A12283" i="31"/>
  <c r="A12284" i="31"/>
  <c r="A12285" i="31"/>
  <c r="A12286" i="31"/>
  <c r="A12287" i="31"/>
  <c r="A12288" i="31"/>
  <c r="A12289" i="31"/>
  <c r="A12290" i="31"/>
  <c r="A12291" i="31"/>
  <c r="A12292" i="31"/>
  <c r="A12293" i="31"/>
  <c r="A12294" i="31"/>
  <c r="A12295" i="31"/>
  <c r="A12296" i="31"/>
  <c r="A12297" i="31"/>
  <c r="A12298" i="31"/>
  <c r="A12299" i="31"/>
  <c r="A12300" i="31"/>
  <c r="A12301" i="31"/>
  <c r="A12302" i="31"/>
  <c r="A12303" i="31"/>
  <c r="A12304" i="31"/>
  <c r="A12305" i="31"/>
  <c r="A12306" i="31"/>
  <c r="A12307" i="31"/>
  <c r="A12308" i="31"/>
  <c r="A12309" i="31"/>
  <c r="A12310" i="31"/>
  <c r="A12311" i="31"/>
  <c r="A12312" i="31"/>
  <c r="A12313" i="31"/>
  <c r="A12314" i="31"/>
  <c r="A12315" i="31"/>
  <c r="A12316" i="31"/>
  <c r="A12317" i="31"/>
  <c r="A12318" i="31"/>
  <c r="A12319" i="31"/>
  <c r="A12320" i="31"/>
  <c r="A12321" i="31"/>
  <c r="A12322" i="31"/>
  <c r="A12323" i="31"/>
  <c r="A12324" i="31"/>
  <c r="A12325" i="31"/>
  <c r="A12326" i="31"/>
  <c r="A12327" i="31"/>
  <c r="A12328" i="31"/>
  <c r="A12329" i="31"/>
  <c r="A12330" i="31"/>
  <c r="A12331" i="31"/>
  <c r="A12332" i="31"/>
  <c r="A12333" i="31"/>
  <c r="A12334" i="31"/>
  <c r="A12335" i="31"/>
  <c r="A12336" i="31"/>
  <c r="A12337" i="31"/>
  <c r="A12338" i="31"/>
  <c r="A12339" i="31"/>
  <c r="A12340" i="31"/>
  <c r="A12341" i="31"/>
  <c r="A12342" i="31"/>
  <c r="A12343" i="31"/>
  <c r="A12344" i="31"/>
  <c r="A12345" i="31"/>
  <c r="A12346" i="31"/>
  <c r="A12347" i="31"/>
  <c r="A12348" i="31"/>
  <c r="A12349" i="31"/>
  <c r="A12350" i="31"/>
  <c r="A12351" i="31"/>
  <c r="A12352" i="31"/>
  <c r="A12353" i="31"/>
  <c r="A12354" i="31"/>
  <c r="A12355" i="31"/>
  <c r="A12356" i="31"/>
  <c r="A12357" i="31"/>
  <c r="A12358" i="31"/>
  <c r="A12359" i="31"/>
  <c r="A12360" i="31"/>
  <c r="A12361" i="31"/>
  <c r="A12362" i="31"/>
  <c r="A12363" i="31"/>
  <c r="A12364" i="31"/>
  <c r="A12365" i="31"/>
  <c r="A12366" i="31"/>
  <c r="A12367" i="31"/>
  <c r="A12368" i="31"/>
  <c r="A12369" i="31"/>
  <c r="A12370" i="31"/>
  <c r="A12371" i="31"/>
  <c r="A12372" i="31"/>
  <c r="A12373" i="31"/>
  <c r="A12374" i="31"/>
  <c r="A12375" i="31"/>
  <c r="A12376" i="31"/>
  <c r="A12377" i="31"/>
  <c r="A12378" i="31"/>
  <c r="A12379" i="31"/>
  <c r="A12380" i="31"/>
  <c r="A12381" i="31"/>
  <c r="A12382" i="31"/>
  <c r="A12383" i="31"/>
  <c r="A12384" i="31"/>
  <c r="A12385" i="31"/>
  <c r="A12386" i="31"/>
  <c r="A12387" i="31"/>
  <c r="A12388" i="31"/>
  <c r="A12389" i="31"/>
  <c r="A12390" i="31"/>
  <c r="A12391" i="31"/>
  <c r="A12392" i="31"/>
  <c r="A12393" i="31"/>
  <c r="A12394" i="31"/>
  <c r="A12395" i="31"/>
  <c r="A12396" i="31"/>
  <c r="A12397" i="31"/>
  <c r="A12398" i="31"/>
  <c r="A12399" i="31"/>
  <c r="A12400" i="31"/>
  <c r="A12401" i="31"/>
  <c r="A12402" i="31"/>
  <c r="A12403" i="31"/>
  <c r="A12404" i="31"/>
  <c r="A12405" i="31"/>
  <c r="A12406" i="31"/>
  <c r="A12407" i="31"/>
  <c r="A12408" i="31"/>
  <c r="A12409" i="31"/>
  <c r="A12410" i="31"/>
  <c r="A12411" i="31"/>
  <c r="A12412" i="31"/>
  <c r="A12413" i="31"/>
  <c r="A12414" i="31"/>
  <c r="A12415" i="31"/>
  <c r="A12416" i="31"/>
  <c r="A12417" i="31"/>
  <c r="A12418" i="31"/>
  <c r="A12419" i="31"/>
  <c r="A12420" i="31"/>
  <c r="A12421" i="31"/>
  <c r="A12422" i="31"/>
  <c r="A12423" i="31"/>
  <c r="A12424" i="31"/>
  <c r="A12425" i="31"/>
  <c r="A12426" i="31"/>
  <c r="A12427" i="31"/>
  <c r="A12428" i="31"/>
  <c r="A12429" i="31"/>
  <c r="A12430" i="31"/>
  <c r="A12431" i="31"/>
  <c r="A12432" i="31"/>
  <c r="A12433" i="31"/>
  <c r="A12434" i="31"/>
  <c r="A12435" i="31"/>
  <c r="A12436" i="31"/>
  <c r="A12437" i="31"/>
  <c r="A12438" i="31"/>
  <c r="A12439" i="31"/>
  <c r="A12440" i="31"/>
  <c r="A12441" i="31"/>
  <c r="A12442" i="31"/>
  <c r="A12443" i="31"/>
  <c r="A12444" i="31"/>
  <c r="A12445" i="31"/>
  <c r="A12446" i="31"/>
  <c r="A12447" i="31"/>
  <c r="A12448" i="31"/>
  <c r="A12449" i="31"/>
  <c r="A12450" i="31"/>
  <c r="A12451" i="31"/>
  <c r="A12452" i="31"/>
  <c r="A12453" i="31"/>
  <c r="A12454" i="31"/>
  <c r="A12455" i="31"/>
  <c r="A12456" i="31"/>
  <c r="A12457" i="31"/>
  <c r="A12458" i="31"/>
  <c r="A12459" i="31"/>
  <c r="A12460" i="31"/>
  <c r="A12461" i="31"/>
  <c r="A12462" i="31"/>
  <c r="A12463" i="31"/>
  <c r="A12464" i="31"/>
  <c r="A12465" i="31"/>
  <c r="A12466" i="31"/>
  <c r="A12467" i="31"/>
  <c r="A12468" i="31"/>
  <c r="A12469" i="31"/>
  <c r="A12470" i="31"/>
  <c r="A12471" i="31"/>
  <c r="A12472" i="31"/>
  <c r="A12473" i="31"/>
  <c r="A12474" i="31"/>
  <c r="A12475" i="31"/>
  <c r="A12476" i="31"/>
  <c r="A12477" i="31"/>
  <c r="A12478" i="31"/>
  <c r="A12479" i="31"/>
  <c r="A12480" i="31"/>
  <c r="A12481" i="31"/>
  <c r="A12482" i="31"/>
  <c r="A12483" i="31"/>
  <c r="A12484" i="31"/>
  <c r="A12485" i="31"/>
  <c r="A12486" i="31"/>
  <c r="A12487" i="31"/>
  <c r="A12488" i="31"/>
  <c r="A12489" i="31"/>
  <c r="A12490" i="31"/>
  <c r="A12491" i="31"/>
  <c r="A12492" i="31"/>
  <c r="A12493" i="31"/>
  <c r="A12494" i="31"/>
  <c r="A12495" i="31"/>
  <c r="A12496" i="31"/>
  <c r="A12497" i="31"/>
  <c r="A12498" i="31"/>
  <c r="A12499" i="31"/>
  <c r="A12500" i="31"/>
  <c r="A12501" i="31"/>
  <c r="A12502" i="31"/>
  <c r="A12503" i="31"/>
  <c r="A12504" i="31"/>
  <c r="A12505" i="31"/>
  <c r="A12506" i="31"/>
  <c r="A12507" i="31"/>
  <c r="A12508" i="31"/>
  <c r="A12509" i="31"/>
  <c r="A12510" i="31"/>
  <c r="A12511" i="31"/>
  <c r="A12512" i="31"/>
  <c r="A12513" i="31"/>
  <c r="A12514" i="31"/>
  <c r="A12515" i="31"/>
  <c r="A12516" i="31"/>
  <c r="A12517" i="31"/>
  <c r="A12518" i="31"/>
  <c r="A12519" i="31"/>
  <c r="A12520" i="31"/>
  <c r="A12521" i="31"/>
  <c r="A12522" i="31"/>
  <c r="A12523" i="31"/>
  <c r="A12524" i="31"/>
  <c r="A12525" i="31"/>
  <c r="A12526" i="31"/>
  <c r="A12527" i="31"/>
  <c r="A12528" i="31"/>
  <c r="A12529" i="31"/>
  <c r="A12530" i="31"/>
  <c r="A12531" i="31"/>
  <c r="A12532" i="31"/>
  <c r="A12533" i="31"/>
  <c r="A12534" i="31"/>
  <c r="A12535" i="31"/>
  <c r="A12536" i="31"/>
  <c r="A12537" i="31"/>
  <c r="A12538" i="31"/>
  <c r="A12539" i="31"/>
  <c r="A12540" i="31"/>
  <c r="A12541" i="31"/>
  <c r="A12542" i="31"/>
  <c r="A12543" i="31"/>
  <c r="A12544" i="31"/>
  <c r="A12545" i="31"/>
  <c r="A12546" i="31"/>
  <c r="A12547" i="31"/>
  <c r="A12548" i="31"/>
  <c r="A12549" i="31"/>
  <c r="A12550" i="31"/>
  <c r="A12551" i="31"/>
  <c r="A12552" i="31"/>
  <c r="A12553" i="31"/>
  <c r="A12554" i="31"/>
  <c r="A12555" i="31"/>
  <c r="A12556" i="31"/>
  <c r="A12557" i="31"/>
  <c r="A12558" i="31"/>
  <c r="A12559" i="31"/>
  <c r="A12560" i="31"/>
  <c r="A12561" i="31"/>
  <c r="A12562" i="31"/>
  <c r="A12563" i="31"/>
  <c r="A12564" i="31"/>
  <c r="A12565" i="31"/>
  <c r="A12566" i="31"/>
  <c r="A12567" i="31"/>
  <c r="A12568" i="31"/>
  <c r="A12569" i="31"/>
  <c r="A12570" i="31"/>
  <c r="A12571" i="31"/>
  <c r="A12572" i="31"/>
  <c r="A12573" i="31"/>
  <c r="A12574" i="31"/>
  <c r="A12575" i="31"/>
  <c r="A12576" i="31"/>
  <c r="A12577" i="31"/>
  <c r="A12578" i="31"/>
  <c r="A12579" i="31"/>
  <c r="A12580" i="31"/>
  <c r="A12581" i="31"/>
  <c r="A12582" i="31"/>
  <c r="A12583" i="31"/>
  <c r="A12584" i="31"/>
  <c r="A12585" i="31"/>
  <c r="A12586" i="31"/>
  <c r="A12587" i="31"/>
  <c r="A12588" i="31"/>
  <c r="A12589" i="31"/>
  <c r="A12590" i="31"/>
  <c r="A12591" i="31"/>
  <c r="A12592" i="31"/>
  <c r="A12593" i="31"/>
  <c r="A12594" i="31"/>
  <c r="A12595" i="31"/>
  <c r="A12596" i="31"/>
  <c r="A12597" i="31"/>
  <c r="A12598" i="31"/>
  <c r="A12599" i="31"/>
  <c r="A12600" i="31"/>
  <c r="A12601" i="31"/>
  <c r="A12602" i="31"/>
  <c r="A12603" i="31"/>
  <c r="A12604" i="31"/>
  <c r="A12605" i="31"/>
  <c r="A12606" i="31"/>
  <c r="A12607" i="31"/>
  <c r="A12608" i="31"/>
  <c r="A12609" i="31"/>
  <c r="A12610" i="31"/>
  <c r="A12611" i="31"/>
  <c r="A12612" i="31"/>
  <c r="A12613" i="31"/>
  <c r="A12614" i="31"/>
  <c r="A12615" i="31"/>
  <c r="A12616" i="31"/>
  <c r="A12617" i="31"/>
  <c r="A12618" i="31"/>
  <c r="A12619" i="31"/>
  <c r="A12620" i="31"/>
  <c r="A12621" i="31"/>
  <c r="A12622" i="31"/>
  <c r="A12623" i="31"/>
  <c r="A12624" i="31"/>
  <c r="A12625" i="31"/>
  <c r="A12626" i="31"/>
  <c r="A12627" i="31"/>
  <c r="A12628" i="31"/>
  <c r="A12629" i="31"/>
  <c r="A12630" i="31"/>
  <c r="A12631" i="31"/>
  <c r="A12632" i="31"/>
  <c r="A12633" i="31"/>
  <c r="A12634" i="31"/>
  <c r="A12635" i="31"/>
  <c r="A12636" i="31"/>
  <c r="A12637" i="31"/>
  <c r="A12638" i="31"/>
  <c r="A12639" i="31"/>
  <c r="A12640" i="31"/>
  <c r="A12641" i="31"/>
  <c r="A12642" i="31"/>
  <c r="A12643" i="31"/>
  <c r="A12644" i="31"/>
  <c r="A12645" i="31"/>
  <c r="A12646" i="31"/>
  <c r="A12647" i="31"/>
  <c r="A12648" i="31"/>
  <c r="A12649" i="31"/>
  <c r="A12650" i="31"/>
  <c r="A12651" i="31"/>
  <c r="A12652" i="31"/>
  <c r="A12653" i="31"/>
  <c r="A12654" i="31"/>
  <c r="A12655" i="31"/>
  <c r="A12656" i="31"/>
  <c r="A12657" i="31"/>
  <c r="A12658" i="31"/>
  <c r="A12659" i="31"/>
  <c r="A12660" i="31"/>
  <c r="A12661" i="31"/>
  <c r="A12662" i="31"/>
  <c r="A12663" i="31"/>
  <c r="A12664" i="31"/>
  <c r="A12665" i="31"/>
  <c r="A12666" i="31"/>
  <c r="A12667" i="31"/>
  <c r="A12668" i="31"/>
  <c r="A12669" i="31"/>
  <c r="A12670" i="31"/>
  <c r="A12671" i="31"/>
  <c r="A12672" i="31"/>
  <c r="A12673" i="31"/>
  <c r="A12674" i="31"/>
  <c r="A12675" i="31"/>
  <c r="A12676" i="31"/>
  <c r="A12677" i="31"/>
  <c r="A12678" i="31"/>
  <c r="A12679" i="31"/>
  <c r="A12680" i="31"/>
  <c r="A12681" i="31"/>
  <c r="A12682" i="31"/>
  <c r="A12683" i="31"/>
  <c r="A12684" i="31"/>
  <c r="A12685" i="31"/>
  <c r="A12686" i="31"/>
  <c r="A12687" i="31"/>
  <c r="A12688" i="31"/>
  <c r="A12689" i="31"/>
  <c r="A12690" i="31"/>
  <c r="A12691" i="31"/>
  <c r="A12692" i="31"/>
  <c r="A12693" i="31"/>
  <c r="A12694" i="31"/>
  <c r="A12695" i="31"/>
  <c r="A12696" i="31"/>
  <c r="A12697" i="31"/>
  <c r="A12698" i="31"/>
  <c r="A12699" i="31"/>
  <c r="A12700" i="31"/>
  <c r="A12701" i="31"/>
  <c r="A12702" i="31"/>
  <c r="A12703" i="31"/>
  <c r="A12704" i="31"/>
  <c r="A12705" i="31"/>
  <c r="A12706" i="31"/>
  <c r="A12707" i="31"/>
  <c r="A12708" i="31"/>
  <c r="A12709" i="31"/>
  <c r="A12710" i="31"/>
  <c r="A12711" i="31"/>
  <c r="A12712" i="31"/>
  <c r="A12713" i="31"/>
  <c r="A12714" i="31"/>
  <c r="A12715" i="31"/>
  <c r="A12716" i="31"/>
  <c r="A12717" i="31"/>
  <c r="A12718" i="31"/>
  <c r="A12719" i="31"/>
  <c r="A12720" i="31"/>
  <c r="A12721" i="31"/>
  <c r="A12722" i="31"/>
  <c r="A12723" i="31"/>
  <c r="A12724" i="31"/>
  <c r="A12725" i="31"/>
  <c r="A12726" i="31"/>
  <c r="A12727" i="31"/>
  <c r="A12728" i="31"/>
  <c r="A12729" i="31"/>
  <c r="A12730" i="31"/>
  <c r="A12731" i="31"/>
  <c r="A12732" i="31"/>
  <c r="A12733" i="31"/>
  <c r="A12734" i="31"/>
  <c r="A12735" i="31"/>
  <c r="A12736" i="31"/>
  <c r="A12737" i="31"/>
  <c r="A12738" i="31"/>
  <c r="A12739" i="31"/>
  <c r="A12740" i="31"/>
  <c r="A12741" i="31"/>
  <c r="A12742" i="31"/>
  <c r="A12743" i="31"/>
  <c r="A12744" i="31"/>
  <c r="A12745" i="31"/>
  <c r="A12746" i="31"/>
  <c r="A12747" i="31"/>
  <c r="A12748" i="31"/>
  <c r="A12749" i="31"/>
  <c r="A12750" i="31"/>
  <c r="A12751" i="31"/>
  <c r="A12752" i="31"/>
  <c r="A12753" i="31"/>
  <c r="A12754" i="31"/>
  <c r="A12755" i="31"/>
  <c r="A12756" i="31"/>
  <c r="A12757" i="31"/>
  <c r="A12758" i="31"/>
  <c r="A12759" i="31"/>
  <c r="A12760" i="31"/>
  <c r="A12761" i="31"/>
  <c r="A12762" i="31"/>
  <c r="A12763" i="31"/>
  <c r="A12764" i="31"/>
  <c r="A12765" i="31"/>
  <c r="A12766" i="31"/>
  <c r="A12767" i="31"/>
  <c r="A12768" i="31"/>
  <c r="A12769" i="31"/>
  <c r="A12770" i="31"/>
  <c r="A12771" i="31"/>
  <c r="A12772" i="31"/>
  <c r="A12773" i="31"/>
  <c r="A12774" i="31"/>
  <c r="A12775" i="31"/>
  <c r="A12776" i="31"/>
  <c r="A12777" i="31"/>
  <c r="A12778" i="31"/>
  <c r="A12779" i="31"/>
  <c r="A12780" i="31"/>
  <c r="A12781" i="31"/>
  <c r="A12782" i="31"/>
  <c r="A12783" i="31"/>
  <c r="A12784" i="31"/>
  <c r="A12785" i="31"/>
  <c r="A12786" i="31"/>
  <c r="A12787" i="31"/>
  <c r="A12788" i="31"/>
  <c r="A12789" i="31"/>
  <c r="A12790" i="31"/>
  <c r="A12791" i="31"/>
  <c r="A12792" i="31"/>
  <c r="A12793" i="31"/>
  <c r="A12794" i="31"/>
  <c r="A12795" i="31"/>
  <c r="A12796" i="31"/>
  <c r="A12797" i="31"/>
  <c r="A12798" i="31"/>
  <c r="A12799" i="31"/>
  <c r="A12800" i="31"/>
  <c r="A12801" i="31"/>
  <c r="A12802" i="31"/>
  <c r="A12803" i="31"/>
  <c r="A12804" i="31"/>
  <c r="A12805" i="31"/>
  <c r="A12806" i="31"/>
  <c r="A12807" i="31"/>
  <c r="A12808" i="31"/>
  <c r="A12809" i="31"/>
  <c r="A12810" i="31"/>
  <c r="A12811" i="31"/>
  <c r="A12812" i="31"/>
  <c r="A12813" i="31"/>
  <c r="A12814" i="31"/>
  <c r="A12815" i="31"/>
  <c r="A12816" i="31"/>
  <c r="A12817" i="31"/>
  <c r="A12818" i="31"/>
  <c r="A12819" i="31"/>
  <c r="A12820" i="31"/>
  <c r="A12821" i="31"/>
  <c r="A12822" i="31"/>
  <c r="A12823" i="31"/>
  <c r="A12824" i="31"/>
  <c r="A12825" i="31"/>
  <c r="A12826" i="31"/>
  <c r="A12827" i="31"/>
  <c r="A12828" i="31"/>
  <c r="A12829" i="31"/>
  <c r="A12830" i="31"/>
  <c r="A12831" i="31"/>
  <c r="A12832" i="31"/>
  <c r="A12833" i="31"/>
  <c r="A12834" i="31"/>
  <c r="A12835" i="31"/>
  <c r="A12836" i="31"/>
  <c r="A12837" i="31"/>
  <c r="A12838" i="31"/>
  <c r="A12839" i="31"/>
  <c r="A12840" i="31"/>
  <c r="A12841" i="31"/>
  <c r="A12842" i="31"/>
  <c r="A12843" i="31"/>
  <c r="A12844" i="31"/>
  <c r="A12845" i="31"/>
  <c r="A12846" i="31"/>
  <c r="A12847" i="31"/>
  <c r="A12848" i="31"/>
  <c r="A12849" i="31"/>
  <c r="A12850" i="31"/>
  <c r="A12851" i="31"/>
  <c r="A12852" i="31"/>
  <c r="A12853" i="31"/>
  <c r="A12854" i="31"/>
  <c r="A12855" i="31"/>
  <c r="A12856" i="31"/>
  <c r="A12857" i="31"/>
  <c r="A12858" i="31"/>
  <c r="A12859" i="31"/>
  <c r="A12860" i="31"/>
  <c r="A12861" i="31"/>
  <c r="A12862" i="31"/>
  <c r="A12863" i="31"/>
  <c r="A12864" i="31"/>
  <c r="A12865" i="31"/>
  <c r="A12866" i="31"/>
  <c r="A12867" i="31"/>
  <c r="A12868" i="31"/>
  <c r="A12869" i="31"/>
  <c r="A12870" i="31"/>
  <c r="A12871" i="31"/>
  <c r="A12872" i="31"/>
  <c r="A12873" i="31"/>
  <c r="A12874" i="31"/>
  <c r="A12875" i="31"/>
  <c r="A12876" i="31"/>
  <c r="A12877" i="31"/>
  <c r="A12878" i="31"/>
  <c r="A12879" i="31"/>
  <c r="A12880" i="31"/>
  <c r="A12881" i="31"/>
  <c r="A12882" i="31"/>
  <c r="A12883" i="31"/>
  <c r="A12884" i="31"/>
  <c r="A12885" i="31"/>
  <c r="A12886" i="31"/>
  <c r="A12887" i="31"/>
  <c r="A12888" i="31"/>
  <c r="A12889" i="31"/>
  <c r="A12890" i="31"/>
  <c r="A12891" i="31"/>
  <c r="A12892" i="31"/>
  <c r="A12893" i="31"/>
  <c r="A12894" i="31"/>
  <c r="A12895" i="31"/>
  <c r="A12896" i="31"/>
  <c r="A12897" i="31"/>
  <c r="A12898" i="31"/>
  <c r="A12899" i="31"/>
  <c r="A12900" i="31"/>
  <c r="A12901" i="31"/>
  <c r="A12902" i="31"/>
  <c r="A12903" i="31"/>
  <c r="A12904" i="31"/>
  <c r="A12905" i="31"/>
  <c r="A12906" i="31"/>
  <c r="A12907" i="31"/>
  <c r="A12908" i="31"/>
  <c r="A12909" i="31"/>
  <c r="A12910" i="31"/>
  <c r="A12911" i="31"/>
  <c r="A12912" i="31"/>
  <c r="A12913" i="31"/>
  <c r="A12914" i="31"/>
  <c r="A12915" i="31"/>
  <c r="A12916" i="31"/>
  <c r="A12917" i="31"/>
  <c r="A12918" i="31"/>
  <c r="A12919" i="31"/>
  <c r="A12920" i="31"/>
  <c r="A12921" i="31"/>
  <c r="A12922" i="31"/>
  <c r="A12923" i="31"/>
  <c r="A12924" i="31"/>
  <c r="A12925" i="31"/>
  <c r="A12926" i="31"/>
  <c r="A12927" i="31"/>
  <c r="A12928" i="31"/>
  <c r="A12929" i="31"/>
  <c r="A12930" i="31"/>
  <c r="A12931" i="31"/>
  <c r="A12932" i="31"/>
  <c r="A12933" i="31"/>
  <c r="A12934" i="31"/>
  <c r="A12935" i="31"/>
  <c r="A12936" i="31"/>
  <c r="A12937" i="31"/>
  <c r="A12938" i="31"/>
  <c r="A12939" i="31"/>
  <c r="A12940" i="31"/>
  <c r="A12941" i="31"/>
  <c r="A12942" i="31"/>
  <c r="A12943" i="31"/>
  <c r="A12944" i="31"/>
  <c r="A12945" i="31"/>
  <c r="A12946" i="31"/>
  <c r="A12947" i="31"/>
  <c r="A12948" i="31"/>
  <c r="A12949" i="31"/>
  <c r="A12950" i="31"/>
  <c r="A12951" i="31"/>
  <c r="A12952" i="31"/>
  <c r="A12953" i="31"/>
  <c r="A12954" i="31"/>
  <c r="A12955" i="31"/>
  <c r="A12956" i="31"/>
  <c r="A12957" i="31"/>
  <c r="A12958" i="31"/>
  <c r="A12959" i="31"/>
  <c r="A12960" i="31"/>
  <c r="A12961" i="31"/>
  <c r="A12962" i="31"/>
  <c r="A12963" i="31"/>
  <c r="A12964" i="31"/>
  <c r="A12965" i="31"/>
  <c r="A12966" i="31"/>
  <c r="A12967" i="31"/>
  <c r="A12968" i="31"/>
  <c r="A12969" i="31"/>
  <c r="A12970" i="31"/>
  <c r="A12971" i="31"/>
  <c r="A12972" i="31"/>
  <c r="A12973" i="31"/>
  <c r="A12974" i="31"/>
  <c r="A12975" i="31"/>
  <c r="A12976" i="31"/>
  <c r="A12977" i="31"/>
  <c r="A12978" i="31"/>
  <c r="A12979" i="31"/>
  <c r="A12980" i="31"/>
  <c r="A12981" i="31"/>
  <c r="A12982" i="31"/>
  <c r="A12983" i="31"/>
  <c r="A12984" i="31"/>
  <c r="A12985" i="31"/>
  <c r="A12986" i="31"/>
  <c r="A12987" i="31"/>
  <c r="A12988" i="31"/>
  <c r="A12989" i="31"/>
  <c r="A12990" i="31"/>
  <c r="A12991" i="31"/>
  <c r="A12992" i="31"/>
  <c r="A12993" i="31"/>
  <c r="A12994" i="31"/>
  <c r="A12995" i="31"/>
  <c r="A12996" i="31"/>
  <c r="A12997" i="31"/>
  <c r="A12998" i="31"/>
  <c r="A12999" i="31"/>
  <c r="A13000" i="31"/>
  <c r="A13001" i="31"/>
  <c r="A13002" i="31"/>
  <c r="A13003" i="31"/>
  <c r="A13004" i="31"/>
  <c r="A13005" i="31"/>
  <c r="A13006" i="31"/>
  <c r="A13007" i="31"/>
  <c r="A13008" i="31"/>
  <c r="A13009" i="31"/>
  <c r="A13010" i="31"/>
  <c r="A13011" i="31"/>
  <c r="A13012" i="31"/>
  <c r="A13013" i="31"/>
  <c r="A13014" i="31"/>
  <c r="A13015" i="31"/>
  <c r="A13016" i="31"/>
  <c r="A13017" i="31"/>
  <c r="A13018" i="31"/>
  <c r="A13019" i="31"/>
  <c r="A13020" i="31"/>
  <c r="A13021" i="31"/>
  <c r="A13022" i="31"/>
  <c r="A13023" i="31"/>
  <c r="A13024" i="31"/>
  <c r="A13025" i="31"/>
  <c r="A13026" i="31"/>
  <c r="A13027" i="31"/>
  <c r="A13028" i="31"/>
  <c r="A13029" i="31"/>
  <c r="A13030" i="31"/>
  <c r="A13031" i="31"/>
  <c r="A13032" i="31"/>
  <c r="A13033" i="31"/>
  <c r="A13034" i="31"/>
  <c r="A13035" i="31"/>
  <c r="A13036" i="31"/>
  <c r="A13037" i="31"/>
  <c r="A13038" i="31"/>
  <c r="A13039" i="31"/>
  <c r="A13040" i="31"/>
  <c r="A13041" i="31"/>
  <c r="A13042" i="31"/>
  <c r="A13043" i="31"/>
  <c r="A13044" i="31"/>
  <c r="A13045" i="31"/>
  <c r="A13046" i="31"/>
  <c r="A13047" i="31"/>
  <c r="A13048" i="31"/>
  <c r="A13049" i="31"/>
  <c r="A13050" i="31"/>
  <c r="A13051" i="31"/>
  <c r="A13052" i="31"/>
  <c r="A13053" i="31"/>
  <c r="A13054" i="31"/>
  <c r="A13055" i="31"/>
  <c r="A13056" i="31"/>
  <c r="A13057" i="31"/>
  <c r="A13058" i="31"/>
  <c r="A13059" i="31"/>
  <c r="A13060" i="31"/>
  <c r="A13061" i="31"/>
  <c r="A13062" i="31"/>
  <c r="A13063" i="31"/>
  <c r="A13064" i="31"/>
  <c r="A13065" i="31"/>
  <c r="A13066" i="31"/>
  <c r="A13067" i="31"/>
  <c r="A13068" i="31"/>
  <c r="A13069" i="31"/>
  <c r="A13070" i="31"/>
  <c r="A13071" i="31"/>
  <c r="A13072" i="31"/>
  <c r="A13073" i="31"/>
  <c r="A13074" i="31"/>
  <c r="A13075" i="31"/>
  <c r="A13076" i="31"/>
  <c r="A13077" i="31"/>
  <c r="A13078" i="31"/>
  <c r="A13079" i="31"/>
  <c r="A13080" i="31"/>
  <c r="A13081" i="31"/>
  <c r="A13082" i="31"/>
  <c r="A13083" i="31"/>
  <c r="A13084" i="31"/>
  <c r="A13085" i="31"/>
  <c r="A13086" i="31"/>
  <c r="A13087" i="31"/>
  <c r="A13088" i="31"/>
  <c r="A13089" i="31"/>
  <c r="A13090" i="31"/>
  <c r="A13091" i="31"/>
  <c r="A13092" i="31"/>
  <c r="A13093" i="31"/>
  <c r="A13094" i="31"/>
  <c r="A13095" i="31"/>
  <c r="A13096" i="31"/>
  <c r="A13097" i="31"/>
  <c r="A13098" i="31"/>
  <c r="A13099" i="31"/>
  <c r="A13100" i="31"/>
  <c r="A13101" i="31"/>
  <c r="A13102" i="31"/>
  <c r="A13103" i="31"/>
  <c r="A13104" i="31"/>
  <c r="A13105" i="31"/>
  <c r="A13106" i="31"/>
  <c r="A13107" i="31"/>
  <c r="A13108" i="31"/>
  <c r="A13109" i="31"/>
  <c r="A13110" i="31"/>
  <c r="A13111" i="31"/>
  <c r="A13112" i="31"/>
  <c r="A13113" i="31"/>
  <c r="A13114" i="31"/>
  <c r="A13115" i="31"/>
  <c r="A13116" i="31"/>
  <c r="A13117" i="31"/>
  <c r="A13118" i="31"/>
  <c r="A13119" i="31"/>
  <c r="A13120" i="31"/>
  <c r="A13121" i="31"/>
  <c r="A13122" i="31"/>
  <c r="A13123" i="31"/>
  <c r="A13124" i="31"/>
  <c r="A13125" i="31"/>
  <c r="A13126" i="31"/>
  <c r="A13127" i="31"/>
  <c r="A13128" i="31"/>
  <c r="A13129" i="31"/>
  <c r="A13130" i="31"/>
  <c r="A13131" i="31"/>
  <c r="A13132" i="31"/>
  <c r="A13133" i="31"/>
  <c r="A13134" i="31"/>
  <c r="A13135" i="31"/>
  <c r="A13136" i="31"/>
  <c r="A13137" i="31"/>
  <c r="A13138" i="31"/>
  <c r="A13139" i="31"/>
  <c r="A13140" i="31"/>
  <c r="A13141" i="31"/>
  <c r="A13142" i="31"/>
  <c r="A13143" i="31"/>
  <c r="A13144" i="31"/>
  <c r="A13145" i="31"/>
  <c r="A13146" i="31"/>
  <c r="A13147" i="31"/>
  <c r="A13148" i="31"/>
  <c r="A13149" i="31"/>
  <c r="A13150" i="31"/>
  <c r="A13151" i="31"/>
  <c r="A13152" i="31"/>
  <c r="A13153" i="31"/>
  <c r="A13154" i="31"/>
  <c r="A13155" i="31"/>
  <c r="A13156" i="31"/>
  <c r="A13157" i="31"/>
  <c r="A13158" i="31"/>
  <c r="A13159" i="31"/>
  <c r="A13160" i="31"/>
  <c r="A13161" i="31"/>
  <c r="A13162" i="31"/>
  <c r="A13163" i="31"/>
  <c r="A13164" i="31"/>
  <c r="A13165" i="31"/>
  <c r="A13166" i="31"/>
  <c r="A13167" i="31"/>
  <c r="A13168" i="31"/>
  <c r="A13169" i="31"/>
  <c r="A13170" i="31"/>
  <c r="A13171" i="31"/>
  <c r="A13172" i="31"/>
  <c r="A13173" i="31"/>
  <c r="A13174" i="31"/>
  <c r="A13175" i="31"/>
  <c r="A13176" i="31"/>
  <c r="A13177" i="31"/>
  <c r="A13178" i="31"/>
  <c r="A13179" i="31"/>
  <c r="A13180" i="31"/>
  <c r="A13181" i="31"/>
  <c r="A13182" i="31"/>
  <c r="A13183" i="31"/>
  <c r="A13184" i="31"/>
  <c r="A13185" i="31"/>
  <c r="A13186" i="31"/>
  <c r="A13187" i="31"/>
  <c r="A13188" i="31"/>
  <c r="A13189" i="31"/>
  <c r="A13190" i="31"/>
  <c r="A13191" i="31"/>
  <c r="A13192" i="31"/>
  <c r="A13193" i="31"/>
  <c r="A13194" i="31"/>
  <c r="A13195" i="31"/>
  <c r="A13196" i="31"/>
  <c r="A13197" i="31"/>
  <c r="A13198" i="31"/>
  <c r="A13199" i="31"/>
  <c r="A13200" i="31"/>
  <c r="A13201" i="31"/>
  <c r="A13202" i="31"/>
  <c r="A13203" i="31"/>
  <c r="A13204" i="31"/>
  <c r="A13205" i="31"/>
  <c r="A13206" i="31"/>
  <c r="A13207" i="31"/>
  <c r="A13208" i="31"/>
  <c r="A13209" i="31"/>
  <c r="A13210" i="31"/>
  <c r="A13211" i="31"/>
  <c r="A13212" i="31"/>
  <c r="A13213" i="31"/>
  <c r="A13214" i="31"/>
  <c r="A13215" i="31"/>
  <c r="A13216" i="31"/>
  <c r="A13217" i="31"/>
  <c r="A13218" i="31"/>
  <c r="A13219" i="31"/>
  <c r="A13220" i="31"/>
  <c r="A13221" i="31"/>
  <c r="A13222" i="31"/>
  <c r="A13223" i="31"/>
  <c r="A13224" i="31"/>
  <c r="A13225" i="31"/>
  <c r="A13226" i="31"/>
  <c r="A13227" i="31"/>
  <c r="A13228" i="31"/>
  <c r="A13229" i="31"/>
  <c r="A13230" i="31"/>
  <c r="A13231" i="31"/>
  <c r="A13232" i="31"/>
  <c r="A13233" i="31"/>
  <c r="A13234" i="31"/>
  <c r="A13235" i="31"/>
  <c r="A13236" i="31"/>
  <c r="A13237" i="31"/>
  <c r="A13238" i="31"/>
  <c r="A13239" i="31"/>
  <c r="A13240" i="31"/>
  <c r="A13241" i="31"/>
  <c r="A13242" i="31"/>
  <c r="A13243" i="31"/>
  <c r="A13244" i="31"/>
  <c r="A13245" i="31"/>
  <c r="A13246" i="31"/>
  <c r="A13247" i="31"/>
  <c r="A13248" i="31"/>
  <c r="A13249" i="31"/>
  <c r="A13250" i="31"/>
  <c r="A13251" i="31"/>
  <c r="A13252" i="31"/>
  <c r="A13253" i="31"/>
  <c r="A13254" i="31"/>
  <c r="A13255" i="31"/>
  <c r="A13256" i="31"/>
  <c r="A13257" i="31"/>
  <c r="A13258" i="31"/>
  <c r="A13259" i="31"/>
  <c r="A13260" i="31"/>
  <c r="A13261" i="31"/>
  <c r="A13262" i="31"/>
  <c r="A13263" i="31"/>
  <c r="A13264" i="31"/>
  <c r="A13265" i="31"/>
  <c r="A13266" i="31"/>
  <c r="A13267" i="31"/>
  <c r="A13268" i="31"/>
  <c r="A13269" i="31"/>
  <c r="A13270" i="31"/>
  <c r="A13271" i="31"/>
  <c r="A13272" i="31"/>
  <c r="A13273" i="31"/>
  <c r="A13274" i="31"/>
  <c r="A13275" i="31"/>
  <c r="A13276" i="31"/>
  <c r="A13277" i="31"/>
  <c r="A13278" i="31"/>
  <c r="A13279" i="31"/>
  <c r="A13280" i="31"/>
  <c r="A13281" i="31"/>
  <c r="A13282" i="31"/>
  <c r="A13283" i="31"/>
  <c r="A13284" i="31"/>
  <c r="A13285" i="31"/>
  <c r="A13286" i="31"/>
  <c r="A13287" i="31"/>
  <c r="A13288" i="31"/>
  <c r="A13289" i="31"/>
  <c r="A13290" i="31"/>
  <c r="A13291" i="31"/>
  <c r="A13292" i="31"/>
  <c r="A13293" i="31"/>
  <c r="A13294" i="31"/>
  <c r="A13295" i="31"/>
  <c r="A13296" i="31"/>
  <c r="A13297" i="31"/>
  <c r="A13298" i="31"/>
  <c r="A13299" i="31"/>
  <c r="A13300" i="31"/>
  <c r="A13301" i="31"/>
  <c r="A13302" i="31"/>
  <c r="A13303" i="31"/>
  <c r="A13304" i="31"/>
  <c r="A13305" i="31"/>
  <c r="A13306" i="31"/>
  <c r="A13307" i="31"/>
  <c r="A13308" i="31"/>
  <c r="A13309" i="31"/>
  <c r="A13310" i="31"/>
  <c r="A13311" i="31"/>
  <c r="A13312" i="31"/>
  <c r="A13313" i="31"/>
  <c r="A13314" i="31"/>
  <c r="A13315" i="31"/>
  <c r="A13316" i="31"/>
  <c r="A13317" i="31"/>
  <c r="A13318" i="31"/>
  <c r="A13319" i="31"/>
  <c r="A13320" i="31"/>
  <c r="A13321" i="31"/>
  <c r="A13322" i="31"/>
  <c r="A13323" i="31"/>
  <c r="A13324" i="31"/>
  <c r="A13325" i="31"/>
  <c r="A13326" i="31"/>
  <c r="A13327" i="31"/>
  <c r="A13328" i="31"/>
  <c r="A13329" i="31"/>
  <c r="A13330" i="31"/>
  <c r="A13331" i="31"/>
  <c r="A13332" i="31"/>
  <c r="A13333" i="31"/>
  <c r="A13334" i="31"/>
  <c r="A13335" i="31"/>
  <c r="A13336" i="31"/>
  <c r="A13337" i="31"/>
  <c r="A13338" i="31"/>
  <c r="A13339" i="31"/>
  <c r="A13340" i="31"/>
  <c r="A13341" i="31"/>
  <c r="A13342" i="31"/>
  <c r="A13343" i="31"/>
  <c r="A13344" i="31"/>
  <c r="A13345" i="31"/>
  <c r="A13346" i="31"/>
  <c r="A13347" i="31"/>
  <c r="A13348" i="31"/>
  <c r="A13349" i="31"/>
  <c r="A13350" i="31"/>
  <c r="A13351" i="31"/>
  <c r="A13352" i="31"/>
  <c r="A13353" i="31"/>
  <c r="A13354" i="31"/>
  <c r="A13355" i="31"/>
  <c r="A13356" i="31"/>
  <c r="A13357" i="31"/>
  <c r="A13358" i="31"/>
  <c r="A13359" i="31"/>
  <c r="A13360" i="31"/>
  <c r="A13361" i="31"/>
  <c r="A13362" i="31"/>
  <c r="A13363" i="31"/>
  <c r="A13364" i="31"/>
  <c r="A13365" i="31"/>
  <c r="A13366" i="31"/>
  <c r="A13367" i="31"/>
  <c r="A13368" i="31"/>
  <c r="A13369" i="31"/>
  <c r="A13370" i="31"/>
  <c r="A13371" i="31"/>
  <c r="A13372" i="31"/>
  <c r="A13373" i="31"/>
  <c r="A13374" i="31"/>
  <c r="A13375" i="31"/>
  <c r="A13376" i="31"/>
  <c r="A13377" i="31"/>
  <c r="A13378" i="31"/>
  <c r="A13379" i="31"/>
  <c r="A13380" i="31"/>
  <c r="A13381" i="31"/>
  <c r="A13382" i="31"/>
  <c r="A13383" i="31"/>
  <c r="A13384" i="31"/>
  <c r="A13385" i="31"/>
  <c r="A13386" i="31"/>
  <c r="A13387" i="31"/>
  <c r="A13388" i="31"/>
  <c r="A13389" i="31"/>
  <c r="A13390" i="31"/>
  <c r="A13391" i="31"/>
  <c r="A13392" i="31"/>
  <c r="A13393" i="31"/>
  <c r="A13394" i="31"/>
  <c r="A13395" i="31"/>
  <c r="A13396" i="31"/>
  <c r="A13397" i="31"/>
  <c r="A13398" i="31"/>
  <c r="A13399" i="31"/>
  <c r="A13400" i="31"/>
  <c r="A13401" i="31"/>
  <c r="A13402" i="31"/>
  <c r="A13403" i="31"/>
  <c r="A13404" i="31"/>
  <c r="A13405" i="31"/>
  <c r="A13406" i="31"/>
  <c r="A13407" i="31"/>
  <c r="A13408" i="31"/>
  <c r="A13409" i="31"/>
  <c r="A13410" i="31"/>
  <c r="A13411" i="31"/>
  <c r="A13412" i="31"/>
  <c r="A13413" i="31"/>
  <c r="A13414" i="31"/>
  <c r="A13415" i="31"/>
  <c r="A13416" i="31"/>
  <c r="A13417" i="31"/>
  <c r="A13418" i="31"/>
  <c r="A13419" i="31"/>
  <c r="A13420" i="31"/>
  <c r="A13421" i="31"/>
  <c r="A13422" i="31"/>
  <c r="A13423" i="31"/>
  <c r="A13424" i="31"/>
  <c r="A13425" i="31"/>
  <c r="A13426" i="31"/>
  <c r="A13427" i="31"/>
  <c r="A13428" i="31"/>
  <c r="A13429" i="31"/>
  <c r="A13430" i="31"/>
  <c r="A13431" i="31"/>
  <c r="A13432" i="31"/>
  <c r="A13433" i="31"/>
  <c r="A13434" i="31"/>
  <c r="A13435" i="31"/>
  <c r="A13436" i="31"/>
  <c r="A13437" i="31"/>
  <c r="A13438" i="31"/>
  <c r="A13439" i="31"/>
  <c r="A13440" i="31"/>
  <c r="A13441" i="31"/>
  <c r="A13442" i="31"/>
  <c r="A13443" i="31"/>
  <c r="A13444" i="31"/>
  <c r="A13445" i="31"/>
  <c r="A13446" i="31"/>
  <c r="A13447" i="31"/>
  <c r="A13448" i="31"/>
  <c r="A13449" i="31"/>
  <c r="A13450" i="31"/>
  <c r="A13451" i="31"/>
  <c r="A13452" i="31"/>
  <c r="A13453" i="31"/>
  <c r="A13454" i="31"/>
  <c r="A13455" i="31"/>
  <c r="A13456" i="31"/>
  <c r="A13457" i="31"/>
  <c r="A13458" i="31"/>
  <c r="A13459" i="31"/>
  <c r="A13460" i="31"/>
  <c r="A13461" i="31"/>
  <c r="A13462" i="31"/>
  <c r="A13463" i="31"/>
  <c r="A13464" i="31"/>
  <c r="A13465" i="31"/>
  <c r="A13466" i="31"/>
  <c r="A13467" i="31"/>
  <c r="A13468" i="31"/>
  <c r="A13469" i="31"/>
  <c r="A13470" i="31"/>
  <c r="A13471" i="31"/>
  <c r="A13472" i="31"/>
  <c r="A13473" i="31"/>
  <c r="A13474" i="31"/>
  <c r="A13475" i="31"/>
  <c r="A13476" i="31"/>
  <c r="A13477" i="31"/>
  <c r="A13478" i="31"/>
  <c r="A13479" i="31"/>
  <c r="A13480" i="31"/>
  <c r="A13481" i="31"/>
  <c r="A13482" i="31"/>
  <c r="A13483" i="31"/>
  <c r="A13484" i="31"/>
  <c r="A13485" i="31"/>
  <c r="A13486" i="31"/>
  <c r="A13487" i="31"/>
  <c r="A13488" i="31"/>
  <c r="A13489" i="31"/>
  <c r="A13490" i="31"/>
  <c r="A13491" i="31"/>
  <c r="A13492" i="31"/>
  <c r="A13493" i="31"/>
  <c r="A13494" i="31"/>
  <c r="A13495" i="31"/>
  <c r="A13496" i="31"/>
  <c r="A13497" i="31"/>
  <c r="A13498" i="31"/>
  <c r="A13499" i="31"/>
  <c r="A13500" i="31"/>
  <c r="A13501" i="31"/>
  <c r="A13502" i="31"/>
  <c r="A13503" i="31"/>
  <c r="A13504" i="31"/>
  <c r="A13505" i="31"/>
  <c r="A13506" i="31"/>
  <c r="A13507" i="31"/>
  <c r="A13508" i="31"/>
  <c r="A13509" i="31"/>
  <c r="A13510" i="31"/>
  <c r="A13511" i="31"/>
  <c r="A13512" i="31"/>
  <c r="A13513" i="31"/>
  <c r="A13514" i="31"/>
  <c r="A13515" i="31"/>
  <c r="A13516" i="31"/>
  <c r="A13517" i="31"/>
  <c r="A13518" i="31"/>
  <c r="A13519" i="31"/>
  <c r="A13520" i="31"/>
  <c r="A13521" i="31"/>
  <c r="A13522" i="31"/>
  <c r="A13523" i="31"/>
  <c r="A13524" i="31"/>
  <c r="A13525" i="31"/>
  <c r="A13526" i="31"/>
  <c r="A13527" i="31"/>
  <c r="A13528" i="31"/>
  <c r="A13529" i="31"/>
  <c r="A13530" i="31"/>
  <c r="A13531" i="31"/>
  <c r="A13532" i="31"/>
  <c r="A13533" i="31"/>
  <c r="A13534" i="31"/>
  <c r="A13535" i="31"/>
  <c r="A13536" i="31"/>
  <c r="A13537" i="31"/>
  <c r="A13538" i="31"/>
  <c r="A13539" i="31"/>
  <c r="A13540" i="31"/>
  <c r="A13541" i="31"/>
  <c r="A13542" i="31"/>
  <c r="A13543" i="31"/>
  <c r="A13544" i="31"/>
  <c r="A13545" i="31"/>
  <c r="A13546" i="31"/>
  <c r="A13547" i="31"/>
  <c r="A13548" i="31"/>
  <c r="A13549" i="31"/>
  <c r="A13550" i="31"/>
  <c r="A13551" i="31"/>
  <c r="A13552" i="31"/>
  <c r="A13553" i="31"/>
  <c r="A13554" i="31"/>
  <c r="A13555" i="31"/>
  <c r="A13556" i="31"/>
  <c r="A13557" i="31"/>
  <c r="A13558" i="31"/>
  <c r="A13559" i="31"/>
  <c r="A13560" i="31"/>
  <c r="A13561" i="31"/>
  <c r="A13562" i="31"/>
  <c r="A13563" i="31"/>
  <c r="A13564" i="31"/>
  <c r="A13565" i="31"/>
  <c r="A13566" i="31"/>
  <c r="A13567" i="31"/>
  <c r="A13568" i="31"/>
  <c r="A13569" i="31"/>
  <c r="A13570" i="31"/>
  <c r="A13571" i="31"/>
  <c r="A13572" i="31"/>
  <c r="A13573" i="31"/>
  <c r="A13574" i="31"/>
  <c r="A13575" i="31"/>
  <c r="A13576" i="31"/>
  <c r="A13577" i="31"/>
  <c r="A13578" i="31"/>
  <c r="A13579" i="31"/>
  <c r="A13580" i="31"/>
  <c r="A13581" i="31"/>
  <c r="A13582" i="31"/>
  <c r="A13583" i="31"/>
  <c r="A13584" i="31"/>
  <c r="A13585" i="31"/>
  <c r="A13586" i="31"/>
  <c r="A13587" i="31"/>
  <c r="A13588" i="31"/>
  <c r="A13589" i="31"/>
  <c r="A13590" i="31"/>
  <c r="A13591" i="31"/>
  <c r="A13592" i="31"/>
  <c r="A13593" i="31"/>
  <c r="A13594" i="31"/>
  <c r="A13595" i="31"/>
  <c r="A13596" i="31"/>
  <c r="A13597" i="31"/>
  <c r="A13598" i="31"/>
  <c r="A13599" i="31"/>
  <c r="A13600" i="31"/>
  <c r="A13601" i="31"/>
  <c r="A13602" i="31"/>
  <c r="A13603" i="31"/>
  <c r="A13604" i="31"/>
  <c r="A13605" i="31"/>
  <c r="A13606" i="31"/>
  <c r="A13607" i="31"/>
  <c r="A13608" i="31"/>
  <c r="A13609" i="31"/>
  <c r="A13610" i="31"/>
  <c r="A13611" i="31"/>
  <c r="A13612" i="31"/>
  <c r="A13613" i="31"/>
  <c r="A13614" i="31"/>
  <c r="A13615" i="31"/>
  <c r="A13616" i="31"/>
  <c r="A13617" i="31"/>
  <c r="A13618" i="31"/>
  <c r="A13619" i="31"/>
  <c r="A13620" i="31"/>
  <c r="A13621" i="31"/>
  <c r="A13622" i="31"/>
  <c r="A13623" i="31"/>
  <c r="A13624" i="31"/>
  <c r="A13625" i="31"/>
  <c r="A13626" i="31"/>
  <c r="A13627" i="31"/>
  <c r="A13628" i="31"/>
  <c r="A13629" i="31"/>
  <c r="A13630" i="31"/>
  <c r="A13631" i="31"/>
  <c r="A13632" i="31"/>
  <c r="A13633" i="31"/>
  <c r="A13634" i="31"/>
  <c r="A13635" i="31"/>
  <c r="A13636" i="31"/>
  <c r="A13637" i="31"/>
  <c r="A13638" i="31"/>
  <c r="A13639" i="31"/>
  <c r="A13640" i="31"/>
  <c r="A13641" i="31"/>
  <c r="A13642" i="31"/>
  <c r="A13643" i="31"/>
  <c r="A13644" i="31"/>
  <c r="A13645" i="31"/>
  <c r="A13646" i="31"/>
  <c r="A13647" i="31"/>
  <c r="A13648" i="31"/>
  <c r="A13649" i="31"/>
  <c r="A13650" i="31"/>
  <c r="A13651" i="31"/>
  <c r="A13652" i="31"/>
  <c r="A13653" i="31"/>
  <c r="A13654" i="31"/>
  <c r="A13655" i="31"/>
  <c r="A13656" i="31"/>
  <c r="A13657" i="31"/>
  <c r="A13658" i="31"/>
  <c r="A13659" i="31"/>
  <c r="A13660" i="31"/>
  <c r="A13661" i="31"/>
  <c r="A13662" i="31"/>
  <c r="A13663" i="31"/>
  <c r="A13664" i="31"/>
  <c r="A13665" i="31"/>
  <c r="A13666" i="31"/>
  <c r="A13667" i="31"/>
  <c r="A13668" i="31"/>
  <c r="A13669" i="31"/>
  <c r="A13670" i="31"/>
  <c r="A13671" i="31"/>
  <c r="A13672" i="31"/>
  <c r="A13673" i="31"/>
  <c r="A13674" i="31"/>
  <c r="A13675" i="31"/>
  <c r="A13676" i="31"/>
  <c r="A13677" i="31"/>
  <c r="A13678" i="31"/>
  <c r="A13679" i="31"/>
  <c r="A13680" i="31"/>
  <c r="A13681" i="31"/>
  <c r="A13682" i="31"/>
  <c r="A13683" i="31"/>
  <c r="A13684" i="31"/>
  <c r="A13685" i="31"/>
  <c r="A13686" i="31"/>
  <c r="A13687" i="31"/>
  <c r="A13688" i="31"/>
  <c r="A13689" i="31"/>
  <c r="A13690" i="31"/>
  <c r="A13691" i="31"/>
  <c r="A13692" i="31"/>
  <c r="A13693" i="31"/>
  <c r="A13694" i="31"/>
  <c r="A13695" i="31"/>
  <c r="A13696" i="31"/>
  <c r="A13697" i="31"/>
  <c r="A13698" i="31"/>
  <c r="A13699" i="31"/>
  <c r="A13700" i="31"/>
  <c r="A13701" i="31"/>
  <c r="A13702" i="31"/>
  <c r="A13703" i="31"/>
  <c r="A13704" i="31"/>
  <c r="A13705" i="31"/>
  <c r="A13706" i="31"/>
  <c r="A13707" i="31"/>
  <c r="A13708" i="31"/>
  <c r="A13709" i="31"/>
  <c r="A13710" i="31"/>
  <c r="A13711" i="31"/>
  <c r="A13712" i="31"/>
  <c r="A13713" i="31"/>
  <c r="A13714" i="31"/>
  <c r="A13715" i="31"/>
  <c r="A13716" i="31"/>
  <c r="A13717" i="31"/>
  <c r="A13718" i="31"/>
  <c r="A13719" i="31"/>
  <c r="A13720" i="31"/>
  <c r="A13721" i="31"/>
  <c r="A13722" i="31"/>
  <c r="A13723" i="31"/>
  <c r="A13724" i="31"/>
  <c r="A13725" i="31"/>
  <c r="A13726" i="31"/>
  <c r="A13727" i="31"/>
  <c r="A13728" i="31"/>
  <c r="A13729" i="31"/>
  <c r="A13730" i="31"/>
  <c r="A13731" i="31"/>
  <c r="A13732" i="31"/>
  <c r="A13733" i="31"/>
  <c r="A13734" i="31"/>
  <c r="A13735" i="31"/>
  <c r="A13736" i="31"/>
  <c r="A13737" i="31"/>
  <c r="A13738" i="31"/>
  <c r="A13739" i="31"/>
  <c r="A13740" i="31"/>
  <c r="A13741" i="31"/>
  <c r="A13742" i="31"/>
  <c r="A13743" i="31"/>
  <c r="A13744" i="31"/>
  <c r="A13745" i="31"/>
  <c r="A13746" i="31"/>
  <c r="A13747" i="31"/>
  <c r="A13748" i="31"/>
  <c r="A13749" i="31"/>
  <c r="A13750" i="31"/>
  <c r="A13751" i="31"/>
  <c r="A13752" i="31"/>
  <c r="A13753" i="31"/>
  <c r="A13754" i="31"/>
  <c r="A13755" i="31"/>
  <c r="A13756" i="31"/>
  <c r="A13757" i="31"/>
  <c r="A13758" i="31"/>
  <c r="A13759" i="31"/>
  <c r="A13760" i="31"/>
  <c r="A13761" i="31"/>
  <c r="A13762" i="31"/>
  <c r="A13763" i="31"/>
  <c r="A13764" i="31"/>
  <c r="A13765" i="31"/>
  <c r="A13766" i="31"/>
  <c r="A13767" i="31"/>
  <c r="A13768" i="31"/>
  <c r="A13769" i="31"/>
  <c r="A13770" i="31"/>
  <c r="A13771" i="31"/>
  <c r="A13772" i="31"/>
  <c r="A13773" i="31"/>
  <c r="A13774" i="31"/>
  <c r="A13775" i="31"/>
  <c r="A13776" i="31"/>
  <c r="A13777" i="31"/>
  <c r="A13778" i="31"/>
  <c r="A13779" i="31"/>
  <c r="A13780" i="31"/>
  <c r="A13781" i="31"/>
  <c r="A13782" i="31"/>
  <c r="A13783" i="31"/>
  <c r="A13784" i="31"/>
  <c r="A13785" i="31"/>
  <c r="A13786" i="31"/>
  <c r="A13787" i="31"/>
  <c r="A13788" i="31"/>
  <c r="A13789" i="31"/>
  <c r="A13790" i="31"/>
  <c r="A13791" i="31"/>
  <c r="A13792" i="31"/>
  <c r="A13793" i="31"/>
  <c r="A13794" i="31"/>
  <c r="A13795" i="31"/>
  <c r="A13796" i="31"/>
  <c r="A13797" i="31"/>
  <c r="A13798" i="31"/>
  <c r="A13799" i="31"/>
  <c r="A13800" i="31"/>
  <c r="A13801" i="31"/>
  <c r="A13802" i="31"/>
  <c r="A13803" i="31"/>
  <c r="A13804" i="31"/>
  <c r="A13805" i="31"/>
  <c r="A13806" i="31"/>
  <c r="A13807" i="31"/>
  <c r="A13808" i="31"/>
  <c r="A13809" i="31"/>
  <c r="A13810" i="31"/>
  <c r="A13811" i="31"/>
  <c r="A13812" i="31"/>
  <c r="A13813" i="31"/>
  <c r="A13814" i="31"/>
  <c r="A13815" i="31"/>
  <c r="A13816" i="31"/>
  <c r="A13817" i="31"/>
  <c r="A13818" i="31"/>
  <c r="A13819" i="31"/>
  <c r="A13820" i="31"/>
  <c r="A13821" i="31"/>
  <c r="A13822" i="31"/>
  <c r="A13823" i="31"/>
  <c r="A13824" i="31"/>
  <c r="A13825" i="31"/>
  <c r="A13826" i="31"/>
  <c r="A13827" i="31"/>
  <c r="A13828" i="31"/>
  <c r="A13829" i="31"/>
  <c r="A13830" i="31"/>
  <c r="A13831" i="31"/>
  <c r="A13832" i="31"/>
  <c r="A13833" i="31"/>
  <c r="A13834" i="31"/>
  <c r="A13835" i="31"/>
  <c r="A13836" i="31"/>
  <c r="A13837" i="31"/>
  <c r="A13838" i="31"/>
  <c r="A13839" i="31"/>
  <c r="A13840" i="31"/>
  <c r="A13841" i="31"/>
  <c r="A13842" i="31"/>
  <c r="A13843" i="31"/>
  <c r="A13844" i="31"/>
  <c r="A13845" i="31"/>
  <c r="A13846" i="31"/>
  <c r="A13847" i="31"/>
  <c r="A13848" i="31"/>
  <c r="A13849" i="31"/>
  <c r="A13850" i="31"/>
  <c r="A13851" i="31"/>
  <c r="A13852" i="31"/>
  <c r="A13853" i="31"/>
  <c r="A13854" i="31"/>
  <c r="A13855" i="31"/>
  <c r="A13856" i="31"/>
  <c r="A13857" i="31"/>
  <c r="A13858" i="31"/>
  <c r="A13859" i="31"/>
  <c r="A13860" i="31"/>
  <c r="A13861" i="31"/>
  <c r="A13862" i="31"/>
  <c r="A13863" i="31"/>
  <c r="A13864" i="31"/>
  <c r="A13865" i="31"/>
  <c r="A13866" i="31"/>
  <c r="A13867" i="31"/>
  <c r="A13868" i="31"/>
  <c r="A13869" i="31"/>
  <c r="A13870" i="31"/>
  <c r="A13871" i="31"/>
  <c r="A13872" i="31"/>
  <c r="A13873" i="31"/>
  <c r="A13874" i="31"/>
  <c r="A13875" i="31"/>
  <c r="A13876" i="31"/>
  <c r="A13877" i="31"/>
  <c r="A13878" i="31"/>
  <c r="A13879" i="31"/>
  <c r="A13880" i="31"/>
  <c r="A13881" i="31"/>
  <c r="A13882" i="31"/>
  <c r="A13883" i="31"/>
  <c r="A13884" i="31"/>
  <c r="A13885" i="31"/>
  <c r="A13886" i="31"/>
  <c r="A13887" i="31"/>
  <c r="A13888" i="31"/>
  <c r="A13889" i="31"/>
  <c r="A13890" i="31"/>
  <c r="A13891" i="31"/>
  <c r="A13892" i="31"/>
  <c r="A13893" i="31"/>
  <c r="A13894" i="31"/>
  <c r="A13895" i="31"/>
  <c r="A13896" i="31"/>
  <c r="A13897" i="31"/>
  <c r="A13898" i="31"/>
  <c r="A13899" i="31"/>
  <c r="A13900" i="31"/>
  <c r="A13901" i="31"/>
  <c r="A13902" i="31"/>
  <c r="A13903" i="31"/>
  <c r="A13904" i="31"/>
  <c r="A13905" i="31"/>
  <c r="A13906" i="31"/>
  <c r="A13907" i="31"/>
  <c r="A13908" i="31"/>
  <c r="A13909" i="31"/>
  <c r="A13910" i="31"/>
  <c r="A13911" i="31"/>
  <c r="A13912" i="31"/>
  <c r="A13913" i="31"/>
  <c r="A13914" i="31"/>
  <c r="A13915" i="31"/>
  <c r="A13916" i="31"/>
  <c r="A13917" i="31"/>
  <c r="A13918" i="31"/>
  <c r="A13919" i="31"/>
  <c r="A13920" i="31"/>
  <c r="A13921" i="31"/>
  <c r="A13922" i="31"/>
  <c r="A13923" i="31"/>
  <c r="A13924" i="31"/>
  <c r="A13925" i="31"/>
  <c r="A13926" i="31"/>
  <c r="A13927" i="31"/>
  <c r="A13928" i="31"/>
  <c r="A13929" i="31"/>
  <c r="A13930" i="31"/>
  <c r="A13931" i="31"/>
  <c r="A13932" i="31"/>
  <c r="A13933" i="31"/>
  <c r="A13934" i="31"/>
  <c r="A13935" i="31"/>
  <c r="A13936" i="31"/>
  <c r="A13937" i="31"/>
  <c r="A13938" i="31"/>
  <c r="A13939" i="31"/>
  <c r="A13940" i="31"/>
  <c r="A13941" i="31"/>
  <c r="A13942" i="31"/>
  <c r="A13943" i="31"/>
  <c r="A13944" i="31"/>
  <c r="A13945" i="31"/>
  <c r="A13946" i="31"/>
  <c r="A13947" i="31"/>
  <c r="A13948" i="31"/>
  <c r="A13949" i="31"/>
  <c r="A13950" i="31"/>
  <c r="A13951" i="31"/>
  <c r="A13952" i="31"/>
  <c r="A13953" i="31"/>
  <c r="A13954" i="31"/>
  <c r="A13955" i="31"/>
  <c r="A13956" i="31"/>
  <c r="A13957" i="31"/>
  <c r="A13958" i="31"/>
  <c r="A13959" i="31"/>
  <c r="A13960" i="31"/>
  <c r="A13961" i="31"/>
  <c r="A13962" i="31"/>
  <c r="A13963" i="31"/>
  <c r="A13964" i="31"/>
  <c r="A13965" i="31"/>
  <c r="A13966" i="31"/>
  <c r="A13967" i="31"/>
  <c r="A13968" i="31"/>
  <c r="A13969" i="31"/>
  <c r="A13970" i="31"/>
  <c r="A13971" i="31"/>
  <c r="A13972" i="31"/>
  <c r="A13973" i="31"/>
  <c r="A13974" i="31"/>
  <c r="A13975" i="31"/>
  <c r="A13976" i="31"/>
  <c r="A13977" i="31"/>
  <c r="A13978" i="31"/>
  <c r="A13979" i="31"/>
  <c r="A13980" i="31"/>
  <c r="A13981" i="31"/>
  <c r="A13982" i="31"/>
  <c r="A13983" i="31"/>
  <c r="A13984" i="31"/>
  <c r="G34" i="3"/>
  <c r="M24" i="10"/>
  <c r="M23" i="10"/>
  <c r="M22" i="10"/>
  <c r="H38" i="3"/>
  <c r="H34" i="3"/>
  <c r="H20" i="3"/>
  <c r="J74" i="2"/>
  <c r="J72" i="2"/>
  <c r="J69" i="2"/>
  <c r="J55" i="1"/>
  <c r="J56" i="1" s="1"/>
  <c r="J53" i="1"/>
  <c r="J54" i="1" s="1"/>
  <c r="J51" i="1"/>
  <c r="J52" i="1" s="1"/>
  <c r="K34" i="1"/>
  <c r="K51" i="1"/>
  <c r="K53" i="1"/>
  <c r="K55" i="1"/>
  <c r="J34" i="1"/>
  <c r="J35" i="1" s="1"/>
  <c r="F84" i="3"/>
  <c r="L53" i="10" s="1"/>
  <c r="F77" i="3"/>
  <c r="F67" i="3"/>
  <c r="L48" i="10" s="1"/>
  <c r="F70" i="3"/>
  <c r="F65" i="3"/>
  <c r="L47" i="10" s="1"/>
  <c r="F61" i="3"/>
  <c r="F54" i="3"/>
  <c r="L44" i="10" s="1"/>
  <c r="F24" i="3"/>
  <c r="F16" i="3"/>
  <c r="F12" i="3"/>
  <c r="F8" i="3"/>
  <c r="L3" i="10" s="1"/>
  <c r="C10" i="42"/>
  <c r="B10" i="42"/>
  <c r="C9" i="42"/>
  <c r="B9" i="42"/>
  <c r="C8" i="42"/>
  <c r="B8" i="42"/>
  <c r="C7" i="42"/>
  <c r="B7" i="42"/>
  <c r="C6" i="42"/>
  <c r="A6" i="42" s="1"/>
  <c r="F6" i="42" s="1"/>
  <c r="B6" i="42"/>
  <c r="C5" i="42"/>
  <c r="B5" i="42"/>
  <c r="C4" i="42"/>
  <c r="B4" i="42"/>
  <c r="C3" i="42"/>
  <c r="B3" i="42"/>
  <c r="A2" i="41"/>
  <c r="A3" i="41"/>
  <c r="A4" i="41"/>
  <c r="A5" i="41"/>
  <c r="A6" i="41"/>
  <c r="A7" i="41"/>
  <c r="A8" i="41"/>
  <c r="A9" i="41"/>
  <c r="A10" i="41"/>
  <c r="A11" i="41"/>
  <c r="A12" i="41"/>
  <c r="A13" i="41"/>
  <c r="A14" i="41"/>
  <c r="A15" i="41"/>
  <c r="A16" i="41"/>
  <c r="A17" i="41"/>
  <c r="A18" i="41"/>
  <c r="A19" i="41"/>
  <c r="A20" i="41"/>
  <c r="A21" i="41"/>
  <c r="A22" i="41"/>
  <c r="A23" i="41"/>
  <c r="A24" i="41"/>
  <c r="A25" i="41"/>
  <c r="A26" i="41"/>
  <c r="A27" i="41"/>
  <c r="A28" i="41"/>
  <c r="A29" i="41"/>
  <c r="A30" i="41"/>
  <c r="A31" i="41"/>
  <c r="A32" i="41"/>
  <c r="A33" i="41"/>
  <c r="A34" i="41"/>
  <c r="A35" i="41"/>
  <c r="A36" i="41"/>
  <c r="A37" i="41"/>
  <c r="A38" i="41"/>
  <c r="A39" i="41"/>
  <c r="A40" i="41"/>
  <c r="A41" i="41"/>
  <c r="A42" i="41"/>
  <c r="A43" i="41"/>
  <c r="A44" i="41"/>
  <c r="A45" i="41"/>
  <c r="A46" i="41"/>
  <c r="A47" i="41"/>
  <c r="A48" i="41"/>
  <c r="A49" i="41"/>
  <c r="A50" i="41"/>
  <c r="A51" i="41"/>
  <c r="A52" i="41"/>
  <c r="A53" i="41"/>
  <c r="A54" i="41"/>
  <c r="A55" i="41"/>
  <c r="A56" i="41"/>
  <c r="A57" i="41"/>
  <c r="A58" i="41"/>
  <c r="A59" i="41"/>
  <c r="A60" i="41"/>
  <c r="A61" i="41"/>
  <c r="A62" i="41"/>
  <c r="A63" i="41"/>
  <c r="A64" i="41"/>
  <c r="A65" i="41"/>
  <c r="A66" i="41"/>
  <c r="A67" i="41"/>
  <c r="A68" i="41"/>
  <c r="A69" i="41"/>
  <c r="A70" i="41"/>
  <c r="A71" i="41"/>
  <c r="A72" i="41"/>
  <c r="A73" i="41"/>
  <c r="A74" i="41"/>
  <c r="A75" i="41"/>
  <c r="A76" i="41"/>
  <c r="A77" i="41"/>
  <c r="A78" i="41"/>
  <c r="A79" i="41"/>
  <c r="A80" i="41"/>
  <c r="A81" i="41"/>
  <c r="A82" i="41"/>
  <c r="A83" i="41"/>
  <c r="A84" i="41"/>
  <c r="A85" i="41"/>
  <c r="A86" i="41"/>
  <c r="A87" i="41"/>
  <c r="A88" i="41"/>
  <c r="A89" i="41"/>
  <c r="A90" i="41"/>
  <c r="A91" i="41"/>
  <c r="A92" i="41"/>
  <c r="A93" i="41"/>
  <c r="A94" i="41"/>
  <c r="A95" i="41"/>
  <c r="A96" i="41"/>
  <c r="A97" i="41"/>
  <c r="A98" i="41"/>
  <c r="A99" i="41"/>
  <c r="A100" i="41"/>
  <c r="A101" i="41"/>
  <c r="A102" i="41"/>
  <c r="A103" i="41"/>
  <c r="A104" i="41"/>
  <c r="A105" i="41"/>
  <c r="A106" i="41"/>
  <c r="A107" i="41"/>
  <c r="A108" i="41"/>
  <c r="A109" i="41"/>
  <c r="A110" i="41"/>
  <c r="A111" i="41"/>
  <c r="A112" i="41"/>
  <c r="A113" i="41"/>
  <c r="A114" i="41"/>
  <c r="A115" i="41"/>
  <c r="A116" i="41"/>
  <c r="A117" i="41"/>
  <c r="A118" i="41"/>
  <c r="A119" i="41"/>
  <c r="A120" i="41"/>
  <c r="A121" i="41"/>
  <c r="A122" i="41"/>
  <c r="A123" i="41"/>
  <c r="A124" i="41"/>
  <c r="A125" i="41"/>
  <c r="A126" i="41"/>
  <c r="A127" i="41"/>
  <c r="A128" i="41"/>
  <c r="A129" i="41"/>
  <c r="A130" i="41"/>
  <c r="A131" i="41"/>
  <c r="A132" i="41"/>
  <c r="A133" i="41"/>
  <c r="A134" i="41"/>
  <c r="A135" i="41"/>
  <c r="A136" i="41"/>
  <c r="A137" i="41"/>
  <c r="A138" i="41"/>
  <c r="A139" i="41"/>
  <c r="A140" i="41"/>
  <c r="A141" i="41"/>
  <c r="A142" i="41"/>
  <c r="A143" i="41"/>
  <c r="A144" i="41"/>
  <c r="A145" i="41"/>
  <c r="A146" i="41"/>
  <c r="A147" i="41"/>
  <c r="A148" i="41"/>
  <c r="A149" i="41"/>
  <c r="A150" i="41"/>
  <c r="A151" i="41"/>
  <c r="A152" i="41"/>
  <c r="A153" i="41"/>
  <c r="A154" i="41"/>
  <c r="A155" i="41"/>
  <c r="A156" i="41"/>
  <c r="A157" i="41"/>
  <c r="A158" i="41"/>
  <c r="A159" i="41"/>
  <c r="A160" i="41"/>
  <c r="A161" i="41"/>
  <c r="A162" i="41"/>
  <c r="A163" i="41"/>
  <c r="A164" i="41"/>
  <c r="A165" i="41"/>
  <c r="A166" i="41"/>
  <c r="A167" i="41"/>
  <c r="A168" i="41"/>
  <c r="A169" i="41"/>
  <c r="A170" i="41"/>
  <c r="A171" i="41"/>
  <c r="A172" i="41"/>
  <c r="A173" i="41"/>
  <c r="A174" i="41"/>
  <c r="A175" i="41"/>
  <c r="A176" i="41"/>
  <c r="A177" i="41"/>
  <c r="A178" i="41"/>
  <c r="A179" i="41"/>
  <c r="A180" i="41"/>
  <c r="A181" i="41"/>
  <c r="A182" i="41"/>
  <c r="A183" i="41"/>
  <c r="A184" i="41"/>
  <c r="A185" i="41"/>
  <c r="A186" i="41"/>
  <c r="A187" i="41"/>
  <c r="A188" i="41"/>
  <c r="A189" i="41"/>
  <c r="A190" i="41"/>
  <c r="A191" i="41"/>
  <c r="A192" i="41"/>
  <c r="A193" i="41"/>
  <c r="A194" i="41"/>
  <c r="A195" i="41"/>
  <c r="A196" i="41"/>
  <c r="A197" i="41"/>
  <c r="A198" i="41"/>
  <c r="A199" i="41"/>
  <c r="A200" i="41"/>
  <c r="A201" i="41"/>
  <c r="A202" i="41"/>
  <c r="A203" i="41"/>
  <c r="A204" i="41"/>
  <c r="A205" i="41"/>
  <c r="A206" i="41"/>
  <c r="A207" i="41"/>
  <c r="A208" i="41"/>
  <c r="A209" i="41"/>
  <c r="A210" i="41"/>
  <c r="A211" i="41"/>
  <c r="A212" i="41"/>
  <c r="A213" i="41"/>
  <c r="A214" i="41"/>
  <c r="A215" i="41"/>
  <c r="A216" i="41"/>
  <c r="A217" i="41"/>
  <c r="A218" i="41"/>
  <c r="A219" i="41"/>
  <c r="A220" i="41"/>
  <c r="A221" i="41"/>
  <c r="A222" i="41"/>
  <c r="A223" i="41"/>
  <c r="A224" i="41"/>
  <c r="A225" i="41"/>
  <c r="A226" i="41"/>
  <c r="A227" i="41"/>
  <c r="A228" i="41"/>
  <c r="A229" i="41"/>
  <c r="A230" i="41"/>
  <c r="A231" i="41"/>
  <c r="A232" i="41"/>
  <c r="A233" i="41"/>
  <c r="A234" i="41"/>
  <c r="A235" i="41"/>
  <c r="A236" i="41"/>
  <c r="A237" i="41"/>
  <c r="A238" i="41"/>
  <c r="A239" i="41"/>
  <c r="A240" i="41"/>
  <c r="A241" i="41"/>
  <c r="A242" i="41"/>
  <c r="A243" i="41"/>
  <c r="A244" i="41"/>
  <c r="A245" i="41"/>
  <c r="A246" i="41"/>
  <c r="A247" i="41"/>
  <c r="A248" i="41"/>
  <c r="A249" i="41"/>
  <c r="A250" i="41"/>
  <c r="A251" i="41"/>
  <c r="A252" i="41"/>
  <c r="A253" i="41"/>
  <c r="A254" i="41"/>
  <c r="A255" i="41"/>
  <c r="A256" i="41"/>
  <c r="A257" i="41"/>
  <c r="A258" i="41"/>
  <c r="A259" i="41"/>
  <c r="A260" i="41"/>
  <c r="A261" i="41"/>
  <c r="A262" i="41"/>
  <c r="A263" i="41"/>
  <c r="A264" i="41"/>
  <c r="A265" i="41"/>
  <c r="A266" i="41"/>
  <c r="A267" i="41"/>
  <c r="A268" i="41"/>
  <c r="A269" i="41"/>
  <c r="A270" i="41"/>
  <c r="A271" i="41"/>
  <c r="A272" i="41"/>
  <c r="A273" i="41"/>
  <c r="A274" i="41"/>
  <c r="A275" i="41"/>
  <c r="A276" i="41"/>
  <c r="A277" i="41"/>
  <c r="A278" i="41"/>
  <c r="A279" i="41"/>
  <c r="A280" i="41"/>
  <c r="A281" i="41"/>
  <c r="A282" i="41"/>
  <c r="A283" i="41"/>
  <c r="A284" i="41"/>
  <c r="A285" i="41"/>
  <c r="A286" i="41"/>
  <c r="A287" i="41"/>
  <c r="A288" i="41"/>
  <c r="A289" i="41"/>
  <c r="A290" i="41"/>
  <c r="A291" i="41"/>
  <c r="A292" i="41"/>
  <c r="A293" i="41"/>
  <c r="A294" i="41"/>
  <c r="A295" i="41"/>
  <c r="A296" i="41"/>
  <c r="A297" i="41"/>
  <c r="A298" i="41"/>
  <c r="A299" i="41"/>
  <c r="A300" i="41"/>
  <c r="A301" i="41"/>
  <c r="A302" i="41"/>
  <c r="A303" i="41"/>
  <c r="A304" i="41"/>
  <c r="A305" i="41"/>
  <c r="A306" i="41"/>
  <c r="A307" i="41"/>
  <c r="A308" i="41"/>
  <c r="A309" i="41"/>
  <c r="A310" i="41"/>
  <c r="A311" i="41"/>
  <c r="A312" i="41"/>
  <c r="A313" i="41"/>
  <c r="A314" i="41"/>
  <c r="A315" i="41"/>
  <c r="A316" i="41"/>
  <c r="A317" i="41"/>
  <c r="A318" i="41"/>
  <c r="A319" i="41"/>
  <c r="A320" i="41"/>
  <c r="A321" i="41"/>
  <c r="A322" i="41"/>
  <c r="A323" i="41"/>
  <c r="A324" i="41"/>
  <c r="A325" i="41"/>
  <c r="A326" i="41"/>
  <c r="A327" i="41"/>
  <c r="A328" i="41"/>
  <c r="A329" i="41"/>
  <c r="A330" i="41"/>
  <c r="A331" i="41"/>
  <c r="A332" i="41"/>
  <c r="A333" i="41"/>
  <c r="A334" i="41"/>
  <c r="A335" i="41"/>
  <c r="A336" i="41"/>
  <c r="A337" i="41"/>
  <c r="A338" i="41"/>
  <c r="A339" i="41"/>
  <c r="A340" i="41"/>
  <c r="A341" i="41"/>
  <c r="A342" i="41"/>
  <c r="A343" i="41"/>
  <c r="A344" i="41"/>
  <c r="A345" i="41"/>
  <c r="A346" i="41"/>
  <c r="A347" i="41"/>
  <c r="A348" i="41"/>
  <c r="A349" i="41"/>
  <c r="A350" i="41"/>
  <c r="A351" i="41"/>
  <c r="A352" i="41"/>
  <c r="A353" i="41"/>
  <c r="A354" i="41"/>
  <c r="A355" i="41"/>
  <c r="A356" i="41"/>
  <c r="A357" i="41"/>
  <c r="A358" i="41"/>
  <c r="A359" i="41"/>
  <c r="A360" i="41"/>
  <c r="A361" i="41"/>
  <c r="A362" i="41"/>
  <c r="A363" i="41"/>
  <c r="A364" i="41"/>
  <c r="A365" i="41"/>
  <c r="A366" i="41"/>
  <c r="A367" i="41"/>
  <c r="A368" i="41"/>
  <c r="A369" i="41"/>
  <c r="A370" i="41"/>
  <c r="A371" i="41"/>
  <c r="A372" i="41"/>
  <c r="A373" i="41"/>
  <c r="A374" i="41"/>
  <c r="A375" i="41"/>
  <c r="A376" i="41"/>
  <c r="A377" i="41"/>
  <c r="A378" i="41"/>
  <c r="A379" i="41"/>
  <c r="A380" i="41"/>
  <c r="A381" i="41"/>
  <c r="A382" i="41"/>
  <c r="A383" i="41"/>
  <c r="A384" i="41"/>
  <c r="A385" i="41"/>
  <c r="A386" i="41"/>
  <c r="A387" i="41"/>
  <c r="A388" i="41"/>
  <c r="A389" i="41"/>
  <c r="A390" i="41"/>
  <c r="A391" i="41"/>
  <c r="A392" i="41"/>
  <c r="A393" i="41"/>
  <c r="A394" i="41"/>
  <c r="A395" i="41"/>
  <c r="A396" i="41"/>
  <c r="A397" i="41"/>
  <c r="A398" i="41"/>
  <c r="A399" i="41"/>
  <c r="A400" i="41"/>
  <c r="A401" i="41"/>
  <c r="A402" i="41"/>
  <c r="A403" i="41"/>
  <c r="A404" i="41"/>
  <c r="A405" i="41"/>
  <c r="A406" i="41"/>
  <c r="A407" i="41"/>
  <c r="A408" i="41"/>
  <c r="A409" i="41"/>
  <c r="A410" i="41"/>
  <c r="A411" i="41"/>
  <c r="A412" i="41"/>
  <c r="A413" i="41"/>
  <c r="A414" i="41"/>
  <c r="A415" i="41"/>
  <c r="A416" i="41"/>
  <c r="A417" i="41"/>
  <c r="A418" i="41"/>
  <c r="A419" i="41"/>
  <c r="A420" i="41"/>
  <c r="A421" i="41"/>
  <c r="A422" i="41"/>
  <c r="A423" i="41"/>
  <c r="A424" i="41"/>
  <c r="A425" i="41"/>
  <c r="A426" i="41"/>
  <c r="A427" i="41"/>
  <c r="A428" i="41"/>
  <c r="A429" i="41"/>
  <c r="A430" i="41"/>
  <c r="A431" i="41"/>
  <c r="A432" i="41"/>
  <c r="A433" i="41"/>
  <c r="A434" i="41"/>
  <c r="A435" i="41"/>
  <c r="A436" i="41"/>
  <c r="A437" i="41"/>
  <c r="A438" i="41"/>
  <c r="A439" i="41"/>
  <c r="A440" i="41"/>
  <c r="A441" i="41"/>
  <c r="A442" i="41"/>
  <c r="A443" i="41"/>
  <c r="A444" i="41"/>
  <c r="A445" i="41"/>
  <c r="A446" i="41"/>
  <c r="A447" i="41"/>
  <c r="A448" i="41"/>
  <c r="A449" i="41"/>
  <c r="A450" i="41"/>
  <c r="A451" i="41"/>
  <c r="A452" i="41"/>
  <c r="A453" i="41"/>
  <c r="A454" i="41"/>
  <c r="A455" i="41"/>
  <c r="A456" i="41"/>
  <c r="A457" i="41"/>
  <c r="A458" i="41"/>
  <c r="A459" i="41"/>
  <c r="A460" i="41"/>
  <c r="A461" i="41"/>
  <c r="A462" i="41"/>
  <c r="A463" i="41"/>
  <c r="A464" i="41"/>
  <c r="A465" i="41"/>
  <c r="A466" i="41"/>
  <c r="A467" i="41"/>
  <c r="A468" i="41"/>
  <c r="A469" i="41"/>
  <c r="A470" i="41"/>
  <c r="A471" i="41"/>
  <c r="A472" i="41"/>
  <c r="A473" i="41"/>
  <c r="A474" i="41"/>
  <c r="A475" i="41"/>
  <c r="A476" i="41"/>
  <c r="A477" i="41"/>
  <c r="A478" i="41"/>
  <c r="A479" i="41"/>
  <c r="A480" i="41"/>
  <c r="A481" i="41"/>
  <c r="A482" i="41"/>
  <c r="A483" i="41"/>
  <c r="A484" i="41"/>
  <c r="A485" i="41"/>
  <c r="A486" i="41"/>
  <c r="A487" i="41"/>
  <c r="A488" i="41"/>
  <c r="A489" i="41"/>
  <c r="A490" i="41"/>
  <c r="A491" i="41"/>
  <c r="A492" i="41"/>
  <c r="A493" i="41"/>
  <c r="A494" i="41"/>
  <c r="A495" i="41"/>
  <c r="A496" i="41"/>
  <c r="A497" i="41"/>
  <c r="A498" i="41"/>
  <c r="A499" i="41"/>
  <c r="A500" i="41"/>
  <c r="A501" i="41"/>
  <c r="A502" i="41"/>
  <c r="A503" i="41"/>
  <c r="A504" i="41"/>
  <c r="A505" i="41"/>
  <c r="A506" i="41"/>
  <c r="A507" i="41"/>
  <c r="A508" i="41"/>
  <c r="A509" i="41"/>
  <c r="A510" i="41"/>
  <c r="A511" i="41"/>
  <c r="A512" i="41"/>
  <c r="A513" i="41"/>
  <c r="A514" i="41"/>
  <c r="A515" i="41"/>
  <c r="A516" i="41"/>
  <c r="A517" i="41"/>
  <c r="A518" i="41"/>
  <c r="A519" i="41"/>
  <c r="A520" i="41"/>
  <c r="A521" i="41"/>
  <c r="A522" i="41"/>
  <c r="A523" i="41"/>
  <c r="A524" i="41"/>
  <c r="A525" i="41"/>
  <c r="A526" i="41"/>
  <c r="A527" i="41"/>
  <c r="A528" i="41"/>
  <c r="A529" i="41"/>
  <c r="A530" i="41"/>
  <c r="A531" i="41"/>
  <c r="A532" i="41"/>
  <c r="A533" i="41"/>
  <c r="A534" i="41"/>
  <c r="A535" i="41"/>
  <c r="A536" i="41"/>
  <c r="A537" i="41"/>
  <c r="A538" i="41"/>
  <c r="A539" i="41"/>
  <c r="A540" i="41"/>
  <c r="A541" i="41"/>
  <c r="A542" i="41"/>
  <c r="A543" i="41"/>
  <c r="A544" i="41"/>
  <c r="A545" i="41"/>
  <c r="A546" i="41"/>
  <c r="A547" i="41"/>
  <c r="A548" i="41"/>
  <c r="A549" i="41"/>
  <c r="A550" i="41"/>
  <c r="A551" i="41"/>
  <c r="A552" i="41"/>
  <c r="A553" i="41"/>
  <c r="A554" i="41"/>
  <c r="A555" i="41"/>
  <c r="A556" i="41"/>
  <c r="A557" i="41"/>
  <c r="A558" i="41"/>
  <c r="A559" i="41"/>
  <c r="A560" i="41"/>
  <c r="A561" i="41"/>
  <c r="A562" i="41"/>
  <c r="A563" i="41"/>
  <c r="A564" i="41"/>
  <c r="A565" i="41"/>
  <c r="A566" i="41"/>
  <c r="A567" i="41"/>
  <c r="A568" i="41"/>
  <c r="A569" i="41"/>
  <c r="A570" i="41"/>
  <c r="A571" i="41"/>
  <c r="A572" i="41"/>
  <c r="A573" i="41"/>
  <c r="A574" i="41"/>
  <c r="A575" i="41"/>
  <c r="A576" i="41"/>
  <c r="A577" i="41"/>
  <c r="A578" i="41"/>
  <c r="A579" i="41"/>
  <c r="A580" i="41"/>
  <c r="A581" i="41"/>
  <c r="A582" i="41"/>
  <c r="A583" i="41"/>
  <c r="A584" i="41"/>
  <c r="A585" i="41"/>
  <c r="A586" i="41"/>
  <c r="A587" i="41"/>
  <c r="A588" i="41"/>
  <c r="A589" i="41"/>
  <c r="A590" i="41"/>
  <c r="A591" i="41"/>
  <c r="A592" i="41"/>
  <c r="A593" i="41"/>
  <c r="A594" i="41"/>
  <c r="A595" i="41"/>
  <c r="A596" i="41"/>
  <c r="A597" i="41"/>
  <c r="A598" i="41"/>
  <c r="A599" i="41"/>
  <c r="A600" i="41"/>
  <c r="A601" i="41"/>
  <c r="A602" i="41"/>
  <c r="A603" i="41"/>
  <c r="A604" i="41"/>
  <c r="A605" i="41"/>
  <c r="A606" i="41"/>
  <c r="A607" i="41"/>
  <c r="A608" i="41"/>
  <c r="A609" i="41"/>
  <c r="A610" i="41"/>
  <c r="A611" i="41"/>
  <c r="A612" i="41"/>
  <c r="A613" i="41"/>
  <c r="A614" i="41"/>
  <c r="A615" i="41"/>
  <c r="A616" i="41"/>
  <c r="A617" i="41"/>
  <c r="A618" i="41"/>
  <c r="A619" i="41"/>
  <c r="A620" i="41"/>
  <c r="A621" i="41"/>
  <c r="A622" i="41"/>
  <c r="A623" i="41"/>
  <c r="A624" i="41"/>
  <c r="A625" i="41"/>
  <c r="A626" i="41"/>
  <c r="A627" i="41"/>
  <c r="A628" i="41"/>
  <c r="A629" i="41"/>
  <c r="A630" i="41"/>
  <c r="A631" i="41"/>
  <c r="A632" i="41"/>
  <c r="A633" i="41"/>
  <c r="H24" i="3"/>
  <c r="G92" i="3"/>
  <c r="AQ4" i="32"/>
  <c r="B50" i="17" s="1"/>
  <c r="F14" i="15"/>
  <c r="G14" i="15"/>
  <c r="H14" i="15"/>
  <c r="I14" i="15"/>
  <c r="J14" i="15"/>
  <c r="F15" i="15"/>
  <c r="G15" i="15"/>
  <c r="H15" i="15"/>
  <c r="I15" i="15"/>
  <c r="J15" i="15"/>
  <c r="F16" i="15"/>
  <c r="G16" i="15"/>
  <c r="H16" i="15"/>
  <c r="I16" i="15"/>
  <c r="J16" i="15"/>
  <c r="F74" i="2"/>
  <c r="J24" i="10" s="1"/>
  <c r="F72" i="2"/>
  <c r="D23" i="40" s="1"/>
  <c r="F69" i="2"/>
  <c r="H29" i="7" s="1"/>
  <c r="H24" i="10"/>
  <c r="H23" i="10"/>
  <c r="H22" i="10"/>
  <c r="K22" i="10"/>
  <c r="K23" i="10"/>
  <c r="K24" i="10"/>
  <c r="G24" i="10"/>
  <c r="G23" i="10"/>
  <c r="G22" i="10"/>
  <c r="F22" i="10"/>
  <c r="F23" i="10"/>
  <c r="F24" i="10"/>
  <c r="E24" i="10"/>
  <c r="E23" i="10"/>
  <c r="E22" i="10"/>
  <c r="D24" i="10"/>
  <c r="D23" i="10"/>
  <c r="D22" i="10"/>
  <c r="C22" i="10"/>
  <c r="C23" i="10"/>
  <c r="C24" i="10"/>
  <c r="A22" i="10"/>
  <c r="A23" i="10"/>
  <c r="A24" i="10"/>
  <c r="C14" i="5"/>
  <c r="H44" i="10" s="1"/>
  <c r="B15" i="28"/>
  <c r="C15" i="28"/>
  <c r="A15" i="28" s="1"/>
  <c r="E14" i="15"/>
  <c r="E15" i="15"/>
  <c r="E16" i="15"/>
  <c r="D14" i="15"/>
  <c r="D15" i="15"/>
  <c r="D16" i="15"/>
  <c r="A14" i="15"/>
  <c r="A15" i="15"/>
  <c r="A16" i="15"/>
  <c r="C14" i="15"/>
  <c r="C15" i="15"/>
  <c r="C16" i="15"/>
  <c r="J37" i="2"/>
  <c r="M14" i="10"/>
  <c r="K14" i="10"/>
  <c r="H14" i="10"/>
  <c r="G14" i="10"/>
  <c r="F14" i="10"/>
  <c r="E14" i="10"/>
  <c r="D14" i="10"/>
  <c r="A14" i="10"/>
  <c r="C14" i="10"/>
  <c r="F20" i="1"/>
  <c r="I7" i="10" s="1"/>
  <c r="A9245" i="31"/>
  <c r="A9246" i="31"/>
  <c r="A9247" i="31"/>
  <c r="A9248" i="31"/>
  <c r="A9249" i="31"/>
  <c r="A9250" i="31"/>
  <c r="A9251" i="31"/>
  <c r="A9252" i="31"/>
  <c r="A9253" i="31"/>
  <c r="A9254" i="31"/>
  <c r="A9255" i="31"/>
  <c r="A9256" i="31"/>
  <c r="A9257" i="31"/>
  <c r="A9258" i="31"/>
  <c r="A9259" i="31"/>
  <c r="A9260" i="31"/>
  <c r="A9261" i="31"/>
  <c r="A9262" i="31"/>
  <c r="A9263" i="31"/>
  <c r="A9264" i="31"/>
  <c r="A9265" i="31"/>
  <c r="A9266" i="31"/>
  <c r="A9267" i="31"/>
  <c r="A9268" i="31"/>
  <c r="A9269" i="31"/>
  <c r="A9270" i="31"/>
  <c r="A9271" i="31"/>
  <c r="A9272" i="31"/>
  <c r="A9273" i="31"/>
  <c r="A9274" i="31"/>
  <c r="A9275" i="31"/>
  <c r="A9276" i="31"/>
  <c r="A9277" i="31"/>
  <c r="A9278" i="31"/>
  <c r="A9279" i="31"/>
  <c r="A9280" i="31"/>
  <c r="A9281" i="31"/>
  <c r="A9282" i="31"/>
  <c r="A9283" i="31"/>
  <c r="A9284" i="31"/>
  <c r="A9285" i="31"/>
  <c r="A9286" i="31"/>
  <c r="A9287" i="31"/>
  <c r="A9288" i="31"/>
  <c r="A9289" i="31"/>
  <c r="A9290" i="31"/>
  <c r="A9291" i="31"/>
  <c r="A9292" i="31"/>
  <c r="A9293" i="31"/>
  <c r="A9294" i="31"/>
  <c r="A9295" i="31"/>
  <c r="A9296" i="31"/>
  <c r="A9297" i="31"/>
  <c r="A9298" i="31"/>
  <c r="A9299" i="31"/>
  <c r="A9300" i="31"/>
  <c r="A9301" i="31"/>
  <c r="A9302" i="31"/>
  <c r="A9303" i="31"/>
  <c r="A9304" i="31"/>
  <c r="A9305" i="31"/>
  <c r="A9306" i="31"/>
  <c r="A9307" i="31"/>
  <c r="A9308" i="31"/>
  <c r="A9309" i="31"/>
  <c r="A9310" i="31"/>
  <c r="A9311" i="31"/>
  <c r="A9312" i="31"/>
  <c r="A9313" i="31"/>
  <c r="A9314" i="31"/>
  <c r="A9315" i="31"/>
  <c r="A9316" i="31"/>
  <c r="A9317" i="31"/>
  <c r="A9318" i="31"/>
  <c r="A9319" i="31"/>
  <c r="A9320" i="31"/>
  <c r="A9321" i="31"/>
  <c r="A9322" i="31"/>
  <c r="A9323" i="31"/>
  <c r="A4663" i="31"/>
  <c r="A4664" i="31"/>
  <c r="A4665" i="31"/>
  <c r="A4666" i="31"/>
  <c r="A4667" i="31"/>
  <c r="A4668" i="31"/>
  <c r="A4669" i="31"/>
  <c r="A4670" i="31"/>
  <c r="A4671" i="31"/>
  <c r="A4672" i="31"/>
  <c r="A4673" i="31"/>
  <c r="A4674" i="31"/>
  <c r="A4675" i="31"/>
  <c r="A4676" i="31"/>
  <c r="A4677" i="31"/>
  <c r="A4678" i="31"/>
  <c r="A4679" i="31"/>
  <c r="A4680" i="31"/>
  <c r="A4681" i="31"/>
  <c r="A4682" i="31"/>
  <c r="A4683" i="31"/>
  <c r="A4684" i="31"/>
  <c r="A4685" i="31"/>
  <c r="A4686" i="31"/>
  <c r="A4687" i="31"/>
  <c r="A4688" i="31"/>
  <c r="A4689" i="31"/>
  <c r="A4690" i="31"/>
  <c r="A4691" i="31"/>
  <c r="A4692" i="31"/>
  <c r="A4693" i="31"/>
  <c r="A4694" i="31"/>
  <c r="A4695" i="31"/>
  <c r="A4696" i="31"/>
  <c r="A4697" i="31"/>
  <c r="A4698" i="31"/>
  <c r="A4699" i="31"/>
  <c r="A4700" i="31"/>
  <c r="A4701" i="31"/>
  <c r="A4702" i="31"/>
  <c r="A4703" i="31"/>
  <c r="A4704" i="31"/>
  <c r="A4705" i="31"/>
  <c r="A4706" i="31"/>
  <c r="A4707" i="31"/>
  <c r="A4708" i="31"/>
  <c r="A4709" i="31"/>
  <c r="A4710" i="31"/>
  <c r="A4711" i="31"/>
  <c r="A4712" i="31"/>
  <c r="A4713" i="31"/>
  <c r="A4714" i="31"/>
  <c r="A4715" i="31"/>
  <c r="A4716" i="31"/>
  <c r="A4717" i="31"/>
  <c r="A4718" i="31"/>
  <c r="A4719" i="31"/>
  <c r="A4720" i="31"/>
  <c r="A4721" i="31"/>
  <c r="A4722" i="31"/>
  <c r="A4723" i="31"/>
  <c r="A4724" i="31"/>
  <c r="A4725" i="31"/>
  <c r="A4726" i="31"/>
  <c r="A4727" i="31"/>
  <c r="A4728" i="31"/>
  <c r="A4729" i="31"/>
  <c r="A4730" i="31"/>
  <c r="A4731" i="31"/>
  <c r="A4732" i="31"/>
  <c r="A4733" i="31"/>
  <c r="A4734" i="31"/>
  <c r="A4735" i="31"/>
  <c r="A4736" i="31"/>
  <c r="A4737" i="31"/>
  <c r="A4738" i="31"/>
  <c r="A4739" i="31"/>
  <c r="A4740" i="31"/>
  <c r="A4741" i="31"/>
  <c r="A4742" i="31"/>
  <c r="A4743" i="31"/>
  <c r="A4744" i="31"/>
  <c r="A4745" i="31"/>
  <c r="A4746" i="31"/>
  <c r="A4747" i="31"/>
  <c r="A4748" i="31"/>
  <c r="A4749" i="31"/>
  <c r="A4750" i="31"/>
  <c r="A4751" i="31"/>
  <c r="A4752" i="31"/>
  <c r="A4753" i="31"/>
  <c r="A4754" i="31"/>
  <c r="A4755" i="31"/>
  <c r="A4756" i="31"/>
  <c r="A4757" i="31"/>
  <c r="A4758" i="31"/>
  <c r="A4759" i="31"/>
  <c r="A4760" i="31"/>
  <c r="A4761" i="31"/>
  <c r="A4762" i="31"/>
  <c r="A4763" i="31"/>
  <c r="A4764" i="31"/>
  <c r="A4765" i="31"/>
  <c r="A4766" i="31"/>
  <c r="A4767" i="31"/>
  <c r="A4768" i="31"/>
  <c r="A4769" i="31"/>
  <c r="A4770" i="31"/>
  <c r="A4771" i="31"/>
  <c r="A4772" i="31"/>
  <c r="A4773" i="31"/>
  <c r="A4774" i="31"/>
  <c r="A4775" i="31"/>
  <c r="A4776" i="31"/>
  <c r="A4777" i="31"/>
  <c r="A4778" i="31"/>
  <c r="A4779" i="31"/>
  <c r="A4780" i="31"/>
  <c r="A4781" i="31"/>
  <c r="A4782" i="31"/>
  <c r="A4783" i="31"/>
  <c r="A4784" i="31"/>
  <c r="A4785" i="31"/>
  <c r="A4786" i="31"/>
  <c r="A4787" i="31"/>
  <c r="A4788" i="31"/>
  <c r="A4789" i="31"/>
  <c r="A4790" i="31"/>
  <c r="A4791" i="31"/>
  <c r="A4792" i="31"/>
  <c r="A4793" i="31"/>
  <c r="A4794" i="31"/>
  <c r="A4795" i="31"/>
  <c r="A4796" i="31"/>
  <c r="A4797" i="31"/>
  <c r="A4798" i="31"/>
  <c r="A4799" i="31"/>
  <c r="A4800" i="31"/>
  <c r="A4801" i="31"/>
  <c r="A4802" i="31"/>
  <c r="A4803" i="31"/>
  <c r="A4804" i="31"/>
  <c r="A4805" i="31"/>
  <c r="A4806" i="31"/>
  <c r="A4807" i="31"/>
  <c r="A4808" i="31"/>
  <c r="A4809" i="31"/>
  <c r="A4810" i="31"/>
  <c r="A4811" i="31"/>
  <c r="A4812" i="31"/>
  <c r="A4813" i="31"/>
  <c r="A4814" i="31"/>
  <c r="A4815" i="31"/>
  <c r="A4816" i="31"/>
  <c r="A4817" i="31"/>
  <c r="A4818" i="31"/>
  <c r="A4819" i="31"/>
  <c r="A4820" i="31"/>
  <c r="A4821" i="31"/>
  <c r="A4822" i="31"/>
  <c r="A4823" i="31"/>
  <c r="A4824" i="31"/>
  <c r="A4825" i="31"/>
  <c r="A4826" i="31"/>
  <c r="A4827" i="31"/>
  <c r="A4828" i="31"/>
  <c r="A4829" i="31"/>
  <c r="A4830" i="31"/>
  <c r="A4831" i="31"/>
  <c r="A4832" i="31"/>
  <c r="A4833" i="31"/>
  <c r="A4834" i="31"/>
  <c r="A4835" i="31"/>
  <c r="A4836" i="31"/>
  <c r="A4837" i="31"/>
  <c r="A4838" i="31"/>
  <c r="A4839" i="31"/>
  <c r="A4840" i="31"/>
  <c r="A4841" i="31"/>
  <c r="A4842" i="31"/>
  <c r="A4843" i="31"/>
  <c r="A4844" i="31"/>
  <c r="A4845" i="31"/>
  <c r="A4846" i="31"/>
  <c r="A4847" i="31"/>
  <c r="A4848" i="31"/>
  <c r="A4849" i="31"/>
  <c r="A4850" i="31"/>
  <c r="A4851" i="31"/>
  <c r="A4852" i="31"/>
  <c r="A4853" i="31"/>
  <c r="A4854" i="31"/>
  <c r="A4855" i="31"/>
  <c r="A4856" i="31"/>
  <c r="A4857" i="31"/>
  <c r="A4858" i="31"/>
  <c r="A4859" i="31"/>
  <c r="A4860" i="31"/>
  <c r="A4861" i="31"/>
  <c r="A4862" i="31"/>
  <c r="A4863" i="31"/>
  <c r="A4864" i="31"/>
  <c r="A4865" i="31"/>
  <c r="A4866" i="31"/>
  <c r="A4867" i="31"/>
  <c r="A4868" i="31"/>
  <c r="A4869" i="31"/>
  <c r="A4870" i="31"/>
  <c r="A4871" i="31"/>
  <c r="A4872" i="31"/>
  <c r="A4873" i="31"/>
  <c r="A4874" i="31"/>
  <c r="A4875" i="31"/>
  <c r="A4876" i="31"/>
  <c r="A4877" i="31"/>
  <c r="A4878" i="31"/>
  <c r="A4879" i="31"/>
  <c r="A4880" i="31"/>
  <c r="A4881" i="31"/>
  <c r="A4882" i="31"/>
  <c r="A4883" i="31"/>
  <c r="A4884" i="31"/>
  <c r="A4885" i="31"/>
  <c r="A4886" i="31"/>
  <c r="A4887" i="31"/>
  <c r="A4888" i="31"/>
  <c r="A4889" i="31"/>
  <c r="A4890" i="31"/>
  <c r="A4891" i="31"/>
  <c r="A4892" i="31"/>
  <c r="A4893" i="31"/>
  <c r="A4894" i="31"/>
  <c r="A4895" i="31"/>
  <c r="A4896" i="31"/>
  <c r="A4897" i="31"/>
  <c r="A4898" i="31"/>
  <c r="A4899" i="31"/>
  <c r="A4900" i="31"/>
  <c r="A4901" i="31"/>
  <c r="A4902" i="31"/>
  <c r="A4903" i="31"/>
  <c r="A4904" i="31"/>
  <c r="A4905" i="31"/>
  <c r="A4906" i="31"/>
  <c r="A4907" i="31"/>
  <c r="A4908" i="31"/>
  <c r="A4909" i="31"/>
  <c r="A4910" i="31"/>
  <c r="A4911" i="31"/>
  <c r="A4912" i="31"/>
  <c r="A4913" i="31"/>
  <c r="A4914" i="31"/>
  <c r="A4915" i="31"/>
  <c r="A4916" i="31"/>
  <c r="A4917" i="31"/>
  <c r="A4918" i="31"/>
  <c r="A4919" i="31"/>
  <c r="A4920" i="31"/>
  <c r="A4921" i="31"/>
  <c r="A4922" i="31"/>
  <c r="A4923" i="31"/>
  <c r="A4924" i="31"/>
  <c r="A4925" i="31"/>
  <c r="A4926" i="31"/>
  <c r="A4927" i="31"/>
  <c r="A4928" i="31"/>
  <c r="A4929" i="31"/>
  <c r="A4930" i="31"/>
  <c r="A4931" i="31"/>
  <c r="A4932" i="31"/>
  <c r="A4933" i="31"/>
  <c r="A4934" i="31"/>
  <c r="A4935" i="31"/>
  <c r="A4936" i="31"/>
  <c r="A4937" i="31"/>
  <c r="A4938" i="31"/>
  <c r="A4939" i="31"/>
  <c r="A4940" i="31"/>
  <c r="A4941" i="31"/>
  <c r="A4942" i="31"/>
  <c r="A4943" i="31"/>
  <c r="A4944" i="31"/>
  <c r="A4945" i="31"/>
  <c r="A4946" i="31"/>
  <c r="A4947" i="31"/>
  <c r="A4948" i="31"/>
  <c r="A4949" i="31"/>
  <c r="A4950" i="31"/>
  <c r="A4951" i="31"/>
  <c r="A4952" i="31"/>
  <c r="A4953" i="31"/>
  <c r="A4954" i="31"/>
  <c r="A4955" i="31"/>
  <c r="A4956" i="31"/>
  <c r="A4957" i="31"/>
  <c r="A4958" i="31"/>
  <c r="A4959" i="31"/>
  <c r="A4960" i="31"/>
  <c r="A4961" i="31"/>
  <c r="A4962" i="31"/>
  <c r="A4963" i="31"/>
  <c r="A4964" i="31"/>
  <c r="A4965" i="31"/>
  <c r="A4966" i="31"/>
  <c r="A4967" i="31"/>
  <c r="A4968" i="31"/>
  <c r="A4969" i="31"/>
  <c r="A4970" i="31"/>
  <c r="A4971" i="31"/>
  <c r="A4972" i="31"/>
  <c r="A4973" i="31"/>
  <c r="A4974" i="31"/>
  <c r="A4975" i="31"/>
  <c r="A4976" i="31"/>
  <c r="A4977" i="31"/>
  <c r="A4978" i="31"/>
  <c r="A4979" i="31"/>
  <c r="A4980" i="31"/>
  <c r="A4981" i="31"/>
  <c r="A4982" i="31"/>
  <c r="A4983" i="31"/>
  <c r="A4984" i="31"/>
  <c r="A4985" i="31"/>
  <c r="A4986" i="31"/>
  <c r="A4987" i="31"/>
  <c r="A4988" i="31"/>
  <c r="A4989" i="31"/>
  <c r="A4990" i="31"/>
  <c r="A4991" i="31"/>
  <c r="A4992" i="31"/>
  <c r="A4993" i="31"/>
  <c r="A4994" i="31"/>
  <c r="A4995" i="31"/>
  <c r="A4996" i="31"/>
  <c r="A4997" i="31"/>
  <c r="A4998" i="31"/>
  <c r="A4999" i="31"/>
  <c r="A5000" i="31"/>
  <c r="A5001" i="31"/>
  <c r="A5002" i="31"/>
  <c r="A5003" i="31"/>
  <c r="A5004" i="31"/>
  <c r="A5005" i="31"/>
  <c r="A5006" i="31"/>
  <c r="A5007" i="31"/>
  <c r="A5008" i="31"/>
  <c r="A5009" i="31"/>
  <c r="A5010" i="31"/>
  <c r="A5011" i="31"/>
  <c r="A5012" i="31"/>
  <c r="A5013" i="31"/>
  <c r="A5014" i="31"/>
  <c r="A5015" i="31"/>
  <c r="A5016" i="31"/>
  <c r="A5017" i="31"/>
  <c r="A5018" i="31"/>
  <c r="A5019" i="31"/>
  <c r="A5020" i="31"/>
  <c r="A5021" i="31"/>
  <c r="A5022" i="31"/>
  <c r="A5023" i="31"/>
  <c r="A5024" i="31"/>
  <c r="A5025" i="31"/>
  <c r="A5026" i="31"/>
  <c r="A5027" i="31"/>
  <c r="A5028" i="31"/>
  <c r="A5029" i="31"/>
  <c r="A5030" i="31"/>
  <c r="A5031" i="31"/>
  <c r="A5032" i="31"/>
  <c r="A5033" i="31"/>
  <c r="A5034" i="31"/>
  <c r="A5035" i="31"/>
  <c r="A5036" i="31"/>
  <c r="A5037" i="31"/>
  <c r="A5038" i="31"/>
  <c r="A5039" i="31"/>
  <c r="A5040" i="31"/>
  <c r="A5041" i="31"/>
  <c r="A5042" i="31"/>
  <c r="A5043" i="31"/>
  <c r="A5044" i="31"/>
  <c r="A5045" i="31"/>
  <c r="A5046" i="31"/>
  <c r="A5047" i="31"/>
  <c r="A5048" i="31"/>
  <c r="A5049" i="31"/>
  <c r="A5050" i="31"/>
  <c r="A5051" i="31"/>
  <c r="A5052" i="31"/>
  <c r="A5053" i="31"/>
  <c r="A5054" i="31"/>
  <c r="A5055" i="31"/>
  <c r="A5056" i="31"/>
  <c r="A5057" i="31"/>
  <c r="A5058" i="31"/>
  <c r="A5059" i="31"/>
  <c r="A5060" i="31"/>
  <c r="A5061" i="31"/>
  <c r="A5062" i="31"/>
  <c r="A5063" i="31"/>
  <c r="A5064" i="31"/>
  <c r="A5065" i="31"/>
  <c r="A5066" i="31"/>
  <c r="A5067" i="31"/>
  <c r="A5068" i="31"/>
  <c r="A5069" i="31"/>
  <c r="A5070" i="31"/>
  <c r="A5071" i="31"/>
  <c r="A5072" i="31"/>
  <c r="A5073" i="31"/>
  <c r="A5074" i="31"/>
  <c r="A5075" i="31"/>
  <c r="A5076" i="31"/>
  <c r="A5077" i="31"/>
  <c r="A5078" i="31"/>
  <c r="A5079" i="31"/>
  <c r="A5080" i="31"/>
  <c r="A5081" i="31"/>
  <c r="A5082" i="31"/>
  <c r="A5083" i="31"/>
  <c r="A5084" i="31"/>
  <c r="A5085" i="31"/>
  <c r="A5086" i="31"/>
  <c r="A5087" i="31"/>
  <c r="A5088" i="31"/>
  <c r="A5089" i="31"/>
  <c r="A5090" i="31"/>
  <c r="A5091" i="31"/>
  <c r="A5092" i="31"/>
  <c r="A5093" i="31"/>
  <c r="A5094" i="31"/>
  <c r="A5095" i="31"/>
  <c r="A5096" i="31"/>
  <c r="A5097" i="31"/>
  <c r="A5098" i="31"/>
  <c r="A5099" i="31"/>
  <c r="A5100" i="31"/>
  <c r="A5101" i="31"/>
  <c r="A5102" i="31"/>
  <c r="A5103" i="31"/>
  <c r="A5104" i="31"/>
  <c r="A5105" i="31"/>
  <c r="A5106" i="31"/>
  <c r="A5107" i="31"/>
  <c r="A5108" i="31"/>
  <c r="A5109" i="31"/>
  <c r="A5110" i="31"/>
  <c r="A5111" i="31"/>
  <c r="A5112" i="31"/>
  <c r="A5113" i="31"/>
  <c r="A5114" i="31"/>
  <c r="A5115" i="31"/>
  <c r="A5116" i="31"/>
  <c r="A5117" i="31"/>
  <c r="A5118" i="31"/>
  <c r="A5119" i="31"/>
  <c r="A5120" i="31"/>
  <c r="A5121" i="31"/>
  <c r="A5122" i="31"/>
  <c r="A5123" i="31"/>
  <c r="A5124" i="31"/>
  <c r="A5125" i="31"/>
  <c r="A5126" i="31"/>
  <c r="A5127" i="31"/>
  <c r="A5128" i="31"/>
  <c r="A5129" i="31"/>
  <c r="A5130" i="31"/>
  <c r="A5131" i="31"/>
  <c r="A5132" i="31"/>
  <c r="A5133" i="31"/>
  <c r="A5134" i="31"/>
  <c r="A5135" i="31"/>
  <c r="A5136" i="31"/>
  <c r="A5137" i="31"/>
  <c r="A5138" i="31"/>
  <c r="A5139" i="31"/>
  <c r="A5140" i="31"/>
  <c r="A5141" i="31"/>
  <c r="A5142" i="31"/>
  <c r="A5143" i="31"/>
  <c r="A5144" i="31"/>
  <c r="A5145" i="31"/>
  <c r="A5146" i="31"/>
  <c r="A5147" i="31"/>
  <c r="A5148" i="31"/>
  <c r="A5149" i="31"/>
  <c r="A5150" i="31"/>
  <c r="A5151" i="31"/>
  <c r="A5152" i="31"/>
  <c r="A5153" i="31"/>
  <c r="A5154" i="31"/>
  <c r="A5155" i="31"/>
  <c r="A5156" i="31"/>
  <c r="A5157" i="31"/>
  <c r="A5158" i="31"/>
  <c r="A5159" i="31"/>
  <c r="A5160" i="31"/>
  <c r="A5161" i="31"/>
  <c r="A5162" i="31"/>
  <c r="A5163" i="31"/>
  <c r="A5164" i="31"/>
  <c r="A5165" i="31"/>
  <c r="A5166" i="31"/>
  <c r="A5167" i="31"/>
  <c r="A5168" i="31"/>
  <c r="A5169" i="31"/>
  <c r="A5170" i="31"/>
  <c r="A5171" i="31"/>
  <c r="A5172" i="31"/>
  <c r="A5173" i="31"/>
  <c r="A5174" i="31"/>
  <c r="A5175" i="31"/>
  <c r="A5176" i="31"/>
  <c r="A5177" i="31"/>
  <c r="A5178" i="31"/>
  <c r="A5179" i="31"/>
  <c r="A5180" i="31"/>
  <c r="A5181" i="31"/>
  <c r="A5182" i="31"/>
  <c r="A5183" i="31"/>
  <c r="A5184" i="31"/>
  <c r="A5185" i="31"/>
  <c r="A5186" i="31"/>
  <c r="A5187" i="31"/>
  <c r="A5188" i="31"/>
  <c r="A5189" i="31"/>
  <c r="A5190" i="31"/>
  <c r="A5191" i="31"/>
  <c r="A5192" i="31"/>
  <c r="A5193" i="31"/>
  <c r="A5194" i="31"/>
  <c r="A5195" i="31"/>
  <c r="A5196" i="31"/>
  <c r="A5197" i="31"/>
  <c r="A5198" i="31"/>
  <c r="A5199" i="31"/>
  <c r="A5200" i="31"/>
  <c r="A5201" i="31"/>
  <c r="A5202" i="31"/>
  <c r="A5203" i="31"/>
  <c r="A5204" i="31"/>
  <c r="A5205" i="31"/>
  <c r="A5206" i="31"/>
  <c r="A5207" i="31"/>
  <c r="A5208" i="31"/>
  <c r="A5209" i="31"/>
  <c r="A5210" i="31"/>
  <c r="A5211" i="31"/>
  <c r="A5212" i="31"/>
  <c r="A5213" i="31"/>
  <c r="A5214" i="31"/>
  <c r="A5215" i="31"/>
  <c r="A5216" i="31"/>
  <c r="A5217" i="31"/>
  <c r="A5218" i="31"/>
  <c r="A5219" i="31"/>
  <c r="A5220" i="31"/>
  <c r="A5221" i="31"/>
  <c r="A5222" i="31"/>
  <c r="A5223" i="31"/>
  <c r="A5224" i="31"/>
  <c r="A5225" i="31"/>
  <c r="A5226" i="31"/>
  <c r="A5227" i="31"/>
  <c r="A5228" i="31"/>
  <c r="A5229" i="31"/>
  <c r="A5230" i="31"/>
  <c r="A5231" i="31"/>
  <c r="A5232" i="31"/>
  <c r="A5233" i="31"/>
  <c r="A5234" i="31"/>
  <c r="A5235" i="31"/>
  <c r="A5236" i="31"/>
  <c r="A5237" i="31"/>
  <c r="A5238" i="31"/>
  <c r="A5239" i="31"/>
  <c r="A5240" i="31"/>
  <c r="A5241" i="31"/>
  <c r="A5242" i="31"/>
  <c r="A5243" i="31"/>
  <c r="A5244" i="31"/>
  <c r="A5245" i="31"/>
  <c r="A5246" i="31"/>
  <c r="A5247" i="31"/>
  <c r="A5248" i="31"/>
  <c r="A5249" i="31"/>
  <c r="A5250" i="31"/>
  <c r="A5251" i="31"/>
  <c r="A5252" i="31"/>
  <c r="A5253" i="31"/>
  <c r="A5254" i="31"/>
  <c r="A5255" i="31"/>
  <c r="A5256" i="31"/>
  <c r="A5257" i="31"/>
  <c r="A5258" i="31"/>
  <c r="A5259" i="31"/>
  <c r="A5260" i="31"/>
  <c r="A5261" i="31"/>
  <c r="A5262" i="31"/>
  <c r="A5263" i="31"/>
  <c r="A5264" i="31"/>
  <c r="A5265" i="31"/>
  <c r="A5266" i="31"/>
  <c r="A5267" i="31"/>
  <c r="A5268" i="31"/>
  <c r="A5269" i="31"/>
  <c r="A5270" i="31"/>
  <c r="A5271" i="31"/>
  <c r="A5272" i="31"/>
  <c r="A5273" i="31"/>
  <c r="A5274" i="31"/>
  <c r="A5275" i="31"/>
  <c r="A5276" i="31"/>
  <c r="A5277" i="31"/>
  <c r="A5278" i="31"/>
  <c r="A5279" i="31"/>
  <c r="A5280" i="31"/>
  <c r="A5281" i="31"/>
  <c r="A5282" i="31"/>
  <c r="A5283" i="31"/>
  <c r="A5284" i="31"/>
  <c r="A5285" i="31"/>
  <c r="A5286" i="31"/>
  <c r="A5287" i="31"/>
  <c r="A5288" i="31"/>
  <c r="A5289" i="31"/>
  <c r="A5290" i="31"/>
  <c r="A5291" i="31"/>
  <c r="A5292" i="31"/>
  <c r="A5293" i="31"/>
  <c r="A5294" i="31"/>
  <c r="A5295" i="31"/>
  <c r="A5296" i="31"/>
  <c r="A5297" i="31"/>
  <c r="A5298" i="31"/>
  <c r="A5299" i="31"/>
  <c r="A5300" i="31"/>
  <c r="A5301" i="31"/>
  <c r="A5302" i="31"/>
  <c r="A5303" i="31"/>
  <c r="A5304" i="31"/>
  <c r="A5305" i="31"/>
  <c r="A5306" i="31"/>
  <c r="A5307" i="31"/>
  <c r="A5308" i="31"/>
  <c r="A5309" i="31"/>
  <c r="A5310" i="31"/>
  <c r="A5311" i="31"/>
  <c r="A5312" i="31"/>
  <c r="A5313" i="31"/>
  <c r="A5314" i="31"/>
  <c r="A5315" i="31"/>
  <c r="A5316" i="31"/>
  <c r="A5317" i="31"/>
  <c r="A5318" i="31"/>
  <c r="A5319" i="31"/>
  <c r="A5320" i="31"/>
  <c r="A5321" i="31"/>
  <c r="A5322" i="31"/>
  <c r="A5323" i="31"/>
  <c r="A5324" i="31"/>
  <c r="A5325" i="31"/>
  <c r="A5326" i="31"/>
  <c r="A5327" i="31"/>
  <c r="A5328" i="31"/>
  <c r="A5329" i="31"/>
  <c r="A5330" i="31"/>
  <c r="A5331" i="31"/>
  <c r="A5332" i="31"/>
  <c r="A5333" i="31"/>
  <c r="A5334" i="31"/>
  <c r="A5335" i="31"/>
  <c r="A5336" i="31"/>
  <c r="A5337" i="31"/>
  <c r="A5338" i="31"/>
  <c r="A5339" i="31"/>
  <c r="A5340" i="31"/>
  <c r="A5341" i="31"/>
  <c r="A5342" i="31"/>
  <c r="A5343" i="31"/>
  <c r="A5344" i="31"/>
  <c r="A5345" i="31"/>
  <c r="A5346" i="31"/>
  <c r="A5347" i="31"/>
  <c r="A5348" i="31"/>
  <c r="A5349" i="31"/>
  <c r="A5350" i="31"/>
  <c r="A5351" i="31"/>
  <c r="A5352" i="31"/>
  <c r="A5353" i="31"/>
  <c r="A5354" i="31"/>
  <c r="A5355" i="31"/>
  <c r="A5356" i="31"/>
  <c r="A5357" i="31"/>
  <c r="A5358" i="31"/>
  <c r="A5359" i="31"/>
  <c r="A5360" i="31"/>
  <c r="A5361" i="31"/>
  <c r="A5362" i="31"/>
  <c r="A5363" i="31"/>
  <c r="A5364" i="31"/>
  <c r="A5365" i="31"/>
  <c r="A5366" i="31"/>
  <c r="A5367" i="31"/>
  <c r="A5368" i="31"/>
  <c r="A5369" i="31"/>
  <c r="A5370" i="31"/>
  <c r="A5371" i="31"/>
  <c r="A5372" i="31"/>
  <c r="A5373" i="31"/>
  <c r="A5374" i="31"/>
  <c r="A5375" i="31"/>
  <c r="A5376" i="31"/>
  <c r="A5377" i="31"/>
  <c r="A5378" i="31"/>
  <c r="A5379" i="31"/>
  <c r="A5380" i="31"/>
  <c r="A5381" i="31"/>
  <c r="A5382" i="31"/>
  <c r="A5383" i="31"/>
  <c r="A5384" i="31"/>
  <c r="A5385" i="31"/>
  <c r="A5386" i="31"/>
  <c r="A5387" i="31"/>
  <c r="A5388" i="31"/>
  <c r="A5389" i="31"/>
  <c r="A5390" i="31"/>
  <c r="A5391" i="31"/>
  <c r="A5392" i="31"/>
  <c r="A5393" i="31"/>
  <c r="A5394" i="31"/>
  <c r="A5395" i="31"/>
  <c r="A5396" i="31"/>
  <c r="A5397" i="31"/>
  <c r="A5398" i="31"/>
  <c r="A5399" i="31"/>
  <c r="A5400" i="31"/>
  <c r="A5401" i="31"/>
  <c r="A5402" i="31"/>
  <c r="A5403" i="31"/>
  <c r="A5404" i="31"/>
  <c r="A5405" i="31"/>
  <c r="A5406" i="31"/>
  <c r="A5407" i="31"/>
  <c r="A5408" i="31"/>
  <c r="A5409" i="31"/>
  <c r="A5410" i="31"/>
  <c r="A5411" i="31"/>
  <c r="A5412" i="31"/>
  <c r="A5413" i="31"/>
  <c r="A5414" i="31"/>
  <c r="A5415" i="31"/>
  <c r="A5416" i="31"/>
  <c r="A5417" i="31"/>
  <c r="A5418" i="31"/>
  <c r="A5419" i="31"/>
  <c r="A5420" i="31"/>
  <c r="A5421" i="31"/>
  <c r="A5422" i="31"/>
  <c r="A5423" i="31"/>
  <c r="A5424" i="31"/>
  <c r="A5425" i="31"/>
  <c r="A5426" i="31"/>
  <c r="A5427" i="31"/>
  <c r="A5428" i="31"/>
  <c r="A5429" i="31"/>
  <c r="A5430" i="31"/>
  <c r="A5431" i="31"/>
  <c r="A5432" i="31"/>
  <c r="A5433" i="31"/>
  <c r="A5434" i="31"/>
  <c r="A5435" i="31"/>
  <c r="A5436" i="31"/>
  <c r="A5437" i="31"/>
  <c r="A5438" i="31"/>
  <c r="A5439" i="31"/>
  <c r="A5440" i="31"/>
  <c r="A5441" i="31"/>
  <c r="A5442" i="31"/>
  <c r="A5443" i="31"/>
  <c r="A5444" i="31"/>
  <c r="A5445" i="31"/>
  <c r="A5446" i="31"/>
  <c r="A5447" i="31"/>
  <c r="A5448" i="31"/>
  <c r="A5449" i="31"/>
  <c r="A5450" i="31"/>
  <c r="A5451" i="31"/>
  <c r="A5452" i="31"/>
  <c r="A5453" i="31"/>
  <c r="A5454" i="31"/>
  <c r="A5455" i="31"/>
  <c r="A5456" i="31"/>
  <c r="A5457" i="31"/>
  <c r="A5458" i="31"/>
  <c r="A5459" i="31"/>
  <c r="A5460" i="31"/>
  <c r="A5461" i="31"/>
  <c r="A5462" i="31"/>
  <c r="A5463" i="31"/>
  <c r="A5464" i="31"/>
  <c r="A5465" i="31"/>
  <c r="A5466" i="31"/>
  <c r="A5467" i="31"/>
  <c r="A5468" i="31"/>
  <c r="A5469" i="31"/>
  <c r="A5470" i="31"/>
  <c r="A5471" i="31"/>
  <c r="A5472" i="31"/>
  <c r="A5473" i="31"/>
  <c r="A5474" i="31"/>
  <c r="A5475" i="31"/>
  <c r="A5476" i="31"/>
  <c r="A5477" i="31"/>
  <c r="A5478" i="31"/>
  <c r="A5479" i="31"/>
  <c r="A5480" i="31"/>
  <c r="A5481" i="31"/>
  <c r="A5482" i="31"/>
  <c r="A5483" i="31"/>
  <c r="A5484" i="31"/>
  <c r="A5485" i="31"/>
  <c r="A5486" i="31"/>
  <c r="A5487" i="31"/>
  <c r="A5488" i="31"/>
  <c r="A5489" i="31"/>
  <c r="A5490" i="31"/>
  <c r="A5491" i="31"/>
  <c r="A5492" i="31"/>
  <c r="A5493" i="31"/>
  <c r="A5494" i="31"/>
  <c r="A5495" i="31"/>
  <c r="A5496" i="31"/>
  <c r="A5497" i="31"/>
  <c r="A5498" i="31"/>
  <c r="A5499" i="31"/>
  <c r="A5500" i="31"/>
  <c r="A5501" i="31"/>
  <c r="A5502" i="31"/>
  <c r="A5503" i="31"/>
  <c r="A5504" i="31"/>
  <c r="A5505" i="31"/>
  <c r="A5506" i="31"/>
  <c r="A5507" i="31"/>
  <c r="A5508" i="31"/>
  <c r="A5509" i="31"/>
  <c r="A5510" i="31"/>
  <c r="A5511" i="31"/>
  <c r="A5512" i="31"/>
  <c r="A5513" i="31"/>
  <c r="A5514" i="31"/>
  <c r="A5515" i="31"/>
  <c r="A5516" i="31"/>
  <c r="A5517" i="31"/>
  <c r="A5518" i="31"/>
  <c r="A5519" i="31"/>
  <c r="A5520" i="31"/>
  <c r="A5521" i="31"/>
  <c r="A5522" i="31"/>
  <c r="A5523" i="31"/>
  <c r="A5524" i="31"/>
  <c r="A5525" i="31"/>
  <c r="A5526" i="31"/>
  <c r="A5527" i="31"/>
  <c r="A5528" i="31"/>
  <c r="A5529" i="31"/>
  <c r="A5530" i="31"/>
  <c r="A5531" i="31"/>
  <c r="A5532" i="31"/>
  <c r="A5533" i="31"/>
  <c r="A5534" i="31"/>
  <c r="A5535" i="31"/>
  <c r="A5536" i="31"/>
  <c r="A5537" i="31"/>
  <c r="A5538" i="31"/>
  <c r="A5539" i="31"/>
  <c r="A5540" i="31"/>
  <c r="A5541" i="31"/>
  <c r="A5542" i="31"/>
  <c r="A5543" i="31"/>
  <c r="A5544" i="31"/>
  <c r="A5545" i="31"/>
  <c r="A5546" i="31"/>
  <c r="A5547" i="31"/>
  <c r="A5548" i="31"/>
  <c r="A5549" i="31"/>
  <c r="A5550" i="31"/>
  <c r="A5551" i="31"/>
  <c r="A5552" i="31"/>
  <c r="A5553" i="31"/>
  <c r="A5554" i="31"/>
  <c r="A5555" i="31"/>
  <c r="A5556" i="31"/>
  <c r="A5557" i="31"/>
  <c r="A5558" i="31"/>
  <c r="A5559" i="31"/>
  <c r="A5560" i="31"/>
  <c r="A5561" i="31"/>
  <c r="A5562" i="31"/>
  <c r="A5563" i="31"/>
  <c r="A5564" i="31"/>
  <c r="A5565" i="31"/>
  <c r="A5566" i="31"/>
  <c r="A5567" i="31"/>
  <c r="A5568" i="31"/>
  <c r="A5569" i="31"/>
  <c r="A5570" i="31"/>
  <c r="A5571" i="31"/>
  <c r="A5572" i="31"/>
  <c r="A5573" i="31"/>
  <c r="A5574" i="31"/>
  <c r="A5575" i="31"/>
  <c r="A5576" i="31"/>
  <c r="A5577" i="31"/>
  <c r="A5578" i="31"/>
  <c r="A5579" i="31"/>
  <c r="A5580" i="31"/>
  <c r="A5581" i="31"/>
  <c r="A5582" i="31"/>
  <c r="A5583" i="31"/>
  <c r="A5584" i="31"/>
  <c r="A5585" i="31"/>
  <c r="A5586" i="31"/>
  <c r="A5587" i="31"/>
  <c r="A5588" i="31"/>
  <c r="A5589" i="31"/>
  <c r="A5590" i="31"/>
  <c r="A5591" i="31"/>
  <c r="A5592" i="31"/>
  <c r="A5593" i="31"/>
  <c r="A5594" i="31"/>
  <c r="A5595" i="31"/>
  <c r="A5596" i="31"/>
  <c r="A5597" i="31"/>
  <c r="A5598" i="31"/>
  <c r="A5599" i="31"/>
  <c r="A5600" i="31"/>
  <c r="A5601" i="31"/>
  <c r="A5602" i="31"/>
  <c r="A5603" i="31"/>
  <c r="A5604" i="31"/>
  <c r="A5605" i="31"/>
  <c r="A5606" i="31"/>
  <c r="A5607" i="31"/>
  <c r="A5608" i="31"/>
  <c r="A5609" i="31"/>
  <c r="A5610" i="31"/>
  <c r="A5611" i="31"/>
  <c r="A5612" i="31"/>
  <c r="A5613" i="31"/>
  <c r="A5614" i="31"/>
  <c r="A5615" i="31"/>
  <c r="A5616" i="31"/>
  <c r="A5617" i="31"/>
  <c r="A5618" i="31"/>
  <c r="A5619" i="31"/>
  <c r="A5620" i="31"/>
  <c r="A5621" i="31"/>
  <c r="A5622" i="31"/>
  <c r="A5623" i="31"/>
  <c r="A5624" i="31"/>
  <c r="A5625" i="31"/>
  <c r="A5626" i="31"/>
  <c r="A5627" i="31"/>
  <c r="A5628" i="31"/>
  <c r="A5629" i="31"/>
  <c r="A5630" i="31"/>
  <c r="A5631" i="31"/>
  <c r="A5632" i="31"/>
  <c r="A5633" i="31"/>
  <c r="A5634" i="31"/>
  <c r="A5635" i="31"/>
  <c r="A5636" i="31"/>
  <c r="A5637" i="31"/>
  <c r="A5638" i="31"/>
  <c r="A5639" i="31"/>
  <c r="A5640" i="31"/>
  <c r="A5641" i="31"/>
  <c r="A5642" i="31"/>
  <c r="A5643" i="31"/>
  <c r="A5644" i="31"/>
  <c r="A5645" i="31"/>
  <c r="A5646" i="31"/>
  <c r="A5647" i="31"/>
  <c r="A5648" i="31"/>
  <c r="A5649" i="31"/>
  <c r="A5650" i="31"/>
  <c r="A5651" i="31"/>
  <c r="A5652" i="31"/>
  <c r="A5653" i="31"/>
  <c r="A5654" i="31"/>
  <c r="A5655" i="31"/>
  <c r="A5656" i="31"/>
  <c r="A5657" i="31"/>
  <c r="A5658" i="31"/>
  <c r="A5659" i="31"/>
  <c r="A5660" i="31"/>
  <c r="A5661" i="31"/>
  <c r="A5662" i="31"/>
  <c r="A5663" i="31"/>
  <c r="A5664" i="31"/>
  <c r="A5665" i="31"/>
  <c r="A5666" i="31"/>
  <c r="A5667" i="31"/>
  <c r="A5668" i="31"/>
  <c r="A5669" i="31"/>
  <c r="A5670" i="31"/>
  <c r="A5671" i="31"/>
  <c r="A5672" i="31"/>
  <c r="A5673" i="31"/>
  <c r="A5674" i="31"/>
  <c r="A5675" i="31"/>
  <c r="A5676" i="31"/>
  <c r="A5677" i="31"/>
  <c r="A5678" i="31"/>
  <c r="A5679" i="31"/>
  <c r="A5680" i="31"/>
  <c r="A5681" i="31"/>
  <c r="A5682" i="31"/>
  <c r="A5683" i="31"/>
  <c r="A5684" i="31"/>
  <c r="A5685" i="31"/>
  <c r="A5686" i="31"/>
  <c r="A5687" i="31"/>
  <c r="A5688" i="31"/>
  <c r="A5689" i="31"/>
  <c r="A5690" i="31"/>
  <c r="A5691" i="31"/>
  <c r="A5692" i="31"/>
  <c r="A5693" i="31"/>
  <c r="A5694" i="31"/>
  <c r="A5695" i="31"/>
  <c r="A5696" i="31"/>
  <c r="A5697" i="31"/>
  <c r="A5698" i="31"/>
  <c r="A5699" i="31"/>
  <c r="A5700" i="31"/>
  <c r="A5701" i="31"/>
  <c r="A5702" i="31"/>
  <c r="A5703" i="31"/>
  <c r="A5704" i="31"/>
  <c r="A5705" i="31"/>
  <c r="A5706" i="31"/>
  <c r="A5707" i="31"/>
  <c r="A5708" i="31"/>
  <c r="A5709" i="31"/>
  <c r="A5710" i="31"/>
  <c r="A5711" i="31"/>
  <c r="A5712" i="31"/>
  <c r="A5713" i="31"/>
  <c r="A5714" i="31"/>
  <c r="A5715" i="31"/>
  <c r="A5716" i="31"/>
  <c r="A5717" i="31"/>
  <c r="A5718" i="31"/>
  <c r="A5719" i="31"/>
  <c r="A5720" i="31"/>
  <c r="A5721" i="31"/>
  <c r="A5722" i="31"/>
  <c r="A5723" i="31"/>
  <c r="A5724" i="31"/>
  <c r="A5725" i="31"/>
  <c r="A5726" i="31"/>
  <c r="A5727" i="31"/>
  <c r="A5728" i="31"/>
  <c r="A5729" i="31"/>
  <c r="A5730" i="31"/>
  <c r="A5731" i="31"/>
  <c r="A5732" i="31"/>
  <c r="A5733" i="31"/>
  <c r="A5734" i="31"/>
  <c r="A5735" i="31"/>
  <c r="A5736" i="31"/>
  <c r="A5737" i="31"/>
  <c r="A5738" i="31"/>
  <c r="A5739" i="31"/>
  <c r="A5740" i="31"/>
  <c r="A5741" i="31"/>
  <c r="A5742" i="31"/>
  <c r="A5743" i="31"/>
  <c r="A5744" i="31"/>
  <c r="A5745" i="31"/>
  <c r="A5746" i="31"/>
  <c r="A5747" i="31"/>
  <c r="A5748" i="31"/>
  <c r="A5749" i="31"/>
  <c r="A5750" i="31"/>
  <c r="A5751" i="31"/>
  <c r="A5752" i="31"/>
  <c r="A5753" i="31"/>
  <c r="A5754" i="31"/>
  <c r="A5755" i="31"/>
  <c r="A5756" i="31"/>
  <c r="A5757" i="31"/>
  <c r="A5758" i="31"/>
  <c r="A5759" i="31"/>
  <c r="A5760" i="31"/>
  <c r="A5761" i="31"/>
  <c r="A5762" i="31"/>
  <c r="A5763" i="31"/>
  <c r="A5764" i="31"/>
  <c r="A5765" i="31"/>
  <c r="A5766" i="31"/>
  <c r="A5767" i="31"/>
  <c r="A5768" i="31"/>
  <c r="A5769" i="31"/>
  <c r="A5770" i="31"/>
  <c r="A5771" i="31"/>
  <c r="A5772" i="31"/>
  <c r="A5773" i="31"/>
  <c r="A5774" i="31"/>
  <c r="A5775" i="31"/>
  <c r="A5776" i="31"/>
  <c r="A5777" i="31"/>
  <c r="A5778" i="31"/>
  <c r="A5779" i="31"/>
  <c r="A5780" i="31"/>
  <c r="A5781" i="31"/>
  <c r="A5782" i="31"/>
  <c r="A5783" i="31"/>
  <c r="A5784" i="31"/>
  <c r="A5785" i="31"/>
  <c r="A5786" i="31"/>
  <c r="A5787" i="31"/>
  <c r="A5788" i="31"/>
  <c r="A5789" i="31"/>
  <c r="A5790" i="31"/>
  <c r="A5791" i="31"/>
  <c r="A5792" i="31"/>
  <c r="A5793" i="31"/>
  <c r="A5794" i="31"/>
  <c r="A5795" i="31"/>
  <c r="A5796" i="31"/>
  <c r="A5797" i="31"/>
  <c r="A5798" i="31"/>
  <c r="A5799" i="31"/>
  <c r="A5800" i="31"/>
  <c r="A5801" i="31"/>
  <c r="A5802" i="31"/>
  <c r="A5803" i="31"/>
  <c r="A5804" i="31"/>
  <c r="A5805" i="31"/>
  <c r="A5806" i="31"/>
  <c r="A5807" i="31"/>
  <c r="A5808" i="31"/>
  <c r="A5809" i="31"/>
  <c r="A5810" i="31"/>
  <c r="A5811" i="31"/>
  <c r="A5812" i="31"/>
  <c r="A5813" i="31"/>
  <c r="A5814" i="31"/>
  <c r="A5815" i="31"/>
  <c r="A5816" i="31"/>
  <c r="A5817" i="31"/>
  <c r="A5818" i="31"/>
  <c r="A5819" i="31"/>
  <c r="A5820" i="31"/>
  <c r="A5821" i="31"/>
  <c r="A5822" i="31"/>
  <c r="A5823" i="31"/>
  <c r="A5824" i="31"/>
  <c r="A5825" i="31"/>
  <c r="A5826" i="31"/>
  <c r="A5827" i="31"/>
  <c r="A5828" i="31"/>
  <c r="A5829" i="31"/>
  <c r="A5830" i="31"/>
  <c r="A5831" i="31"/>
  <c r="A5832" i="31"/>
  <c r="A5833" i="31"/>
  <c r="A5834" i="31"/>
  <c r="A5835" i="31"/>
  <c r="A5836" i="31"/>
  <c r="A5837" i="31"/>
  <c r="A5838" i="31"/>
  <c r="A5839" i="31"/>
  <c r="A5840" i="31"/>
  <c r="A5841" i="31"/>
  <c r="A5842" i="31"/>
  <c r="A5843" i="31"/>
  <c r="A5844" i="31"/>
  <c r="A5845" i="31"/>
  <c r="A5846" i="31"/>
  <c r="A5847" i="31"/>
  <c r="A5848" i="31"/>
  <c r="A5849" i="31"/>
  <c r="A5850" i="31"/>
  <c r="A5851" i="31"/>
  <c r="A5852" i="31"/>
  <c r="A5853" i="31"/>
  <c r="A5854" i="31"/>
  <c r="A5855" i="31"/>
  <c r="A5856" i="31"/>
  <c r="A5857" i="31"/>
  <c r="A5858" i="31"/>
  <c r="A5859" i="31"/>
  <c r="A5860" i="31"/>
  <c r="A5861" i="31"/>
  <c r="A5862" i="31"/>
  <c r="A5863" i="31"/>
  <c r="A5864" i="31"/>
  <c r="A5865" i="31"/>
  <c r="A5866" i="31"/>
  <c r="A5867" i="31"/>
  <c r="A5868" i="31"/>
  <c r="A5869" i="31"/>
  <c r="A5870" i="31"/>
  <c r="A5871" i="31"/>
  <c r="A5872" i="31"/>
  <c r="A5873" i="31"/>
  <c r="A5874" i="31"/>
  <c r="A5875" i="31"/>
  <c r="A5876" i="31"/>
  <c r="A5877" i="31"/>
  <c r="A5878" i="31"/>
  <c r="A5879" i="31"/>
  <c r="A5880" i="31"/>
  <c r="A5881" i="31"/>
  <c r="A5882" i="31"/>
  <c r="A5883" i="31"/>
  <c r="A5884" i="31"/>
  <c r="A5885" i="31"/>
  <c r="A5886" i="31"/>
  <c r="A5887" i="31"/>
  <c r="A5888" i="31"/>
  <c r="A5889" i="31"/>
  <c r="A5890" i="31"/>
  <c r="A5891" i="31"/>
  <c r="A5892" i="31"/>
  <c r="A5893" i="31"/>
  <c r="A5894" i="31"/>
  <c r="A5895" i="31"/>
  <c r="A5896" i="31"/>
  <c r="A5897" i="31"/>
  <c r="A5898" i="31"/>
  <c r="A5899" i="31"/>
  <c r="A5900" i="31"/>
  <c r="A5901" i="31"/>
  <c r="A5902" i="31"/>
  <c r="A5903" i="31"/>
  <c r="A5904" i="31"/>
  <c r="A5905" i="31"/>
  <c r="A5906" i="31"/>
  <c r="A5907" i="31"/>
  <c r="A5908" i="31"/>
  <c r="A5909" i="31"/>
  <c r="A5910" i="31"/>
  <c r="A5911" i="31"/>
  <c r="A5912" i="31"/>
  <c r="A5913" i="31"/>
  <c r="A5914" i="31"/>
  <c r="A5915" i="31"/>
  <c r="A5916" i="31"/>
  <c r="A5917" i="31"/>
  <c r="A5918" i="31"/>
  <c r="A5919" i="31"/>
  <c r="A5920" i="31"/>
  <c r="A5921" i="31"/>
  <c r="A5922" i="31"/>
  <c r="A5923" i="31"/>
  <c r="A5924" i="31"/>
  <c r="A5925" i="31"/>
  <c r="A5926" i="31"/>
  <c r="A5927" i="31"/>
  <c r="A5928" i="31"/>
  <c r="A5929" i="31"/>
  <c r="A5930" i="31"/>
  <c r="A5931" i="31"/>
  <c r="A5932" i="31"/>
  <c r="A5933" i="31"/>
  <c r="A5934" i="31"/>
  <c r="A5935" i="31"/>
  <c r="A5936" i="31"/>
  <c r="A5937" i="31"/>
  <c r="A5938" i="31"/>
  <c r="A5939" i="31"/>
  <c r="A5940" i="31"/>
  <c r="A5941" i="31"/>
  <c r="A5942" i="31"/>
  <c r="A5943" i="31"/>
  <c r="A5944" i="31"/>
  <c r="A5945" i="31"/>
  <c r="A5946" i="31"/>
  <c r="A5947" i="31"/>
  <c r="A5948" i="31"/>
  <c r="A5949" i="31"/>
  <c r="A5950" i="31"/>
  <c r="A5951" i="31"/>
  <c r="A5952" i="31"/>
  <c r="A5953" i="31"/>
  <c r="A5954" i="31"/>
  <c r="A5955" i="31"/>
  <c r="A5956" i="31"/>
  <c r="A5957" i="31"/>
  <c r="A5958" i="31"/>
  <c r="A5959" i="31"/>
  <c r="A5960" i="31"/>
  <c r="A5961" i="31"/>
  <c r="A5962" i="31"/>
  <c r="A5963" i="31"/>
  <c r="A5964" i="31"/>
  <c r="A5965" i="31"/>
  <c r="A5966" i="31"/>
  <c r="A5967" i="31"/>
  <c r="A5968" i="31"/>
  <c r="A5969" i="31"/>
  <c r="A5970" i="31"/>
  <c r="A5971" i="31"/>
  <c r="A5972" i="31"/>
  <c r="A5973" i="31"/>
  <c r="A5974" i="31"/>
  <c r="A5975" i="31"/>
  <c r="A5976" i="31"/>
  <c r="A5977" i="31"/>
  <c r="A5978" i="31"/>
  <c r="A5979" i="31"/>
  <c r="A5980" i="31"/>
  <c r="A5981" i="31"/>
  <c r="A5982" i="31"/>
  <c r="A5983" i="31"/>
  <c r="A5984" i="31"/>
  <c r="A5985" i="31"/>
  <c r="A5986" i="31"/>
  <c r="A5987" i="31"/>
  <c r="A5988" i="31"/>
  <c r="A5989" i="31"/>
  <c r="A5990" i="31"/>
  <c r="A5991" i="31"/>
  <c r="A5992" i="31"/>
  <c r="A5993" i="31"/>
  <c r="A5994" i="31"/>
  <c r="A5995" i="31"/>
  <c r="A5996" i="31"/>
  <c r="A5997" i="31"/>
  <c r="A5998" i="31"/>
  <c r="A5999" i="31"/>
  <c r="A6000" i="31"/>
  <c r="A6001" i="31"/>
  <c r="A6002" i="31"/>
  <c r="A6003" i="31"/>
  <c r="A6004" i="31"/>
  <c r="A6005" i="31"/>
  <c r="A6006" i="31"/>
  <c r="A6007" i="31"/>
  <c r="A6008" i="31"/>
  <c r="A6009" i="31"/>
  <c r="A6010" i="31"/>
  <c r="A6011" i="31"/>
  <c r="A6012" i="31"/>
  <c r="A6013" i="31"/>
  <c r="A6014" i="31"/>
  <c r="A6015" i="31"/>
  <c r="A6016" i="31"/>
  <c r="A6017" i="31"/>
  <c r="A6018" i="31"/>
  <c r="A6019" i="31"/>
  <c r="A6020" i="31"/>
  <c r="A6021" i="31"/>
  <c r="A6022" i="31"/>
  <c r="A6023" i="31"/>
  <c r="A6024" i="31"/>
  <c r="A6025" i="31"/>
  <c r="A6026" i="31"/>
  <c r="A6027" i="31"/>
  <c r="A6028" i="31"/>
  <c r="A6029" i="31"/>
  <c r="A6030" i="31"/>
  <c r="A6031" i="31"/>
  <c r="A6032" i="31"/>
  <c r="A6033" i="31"/>
  <c r="A6034" i="31"/>
  <c r="A6035" i="31"/>
  <c r="A6036" i="31"/>
  <c r="A6037" i="31"/>
  <c r="A6038" i="31"/>
  <c r="A6039" i="31"/>
  <c r="A6040" i="31"/>
  <c r="A6041" i="31"/>
  <c r="A6042" i="31"/>
  <c r="A6043" i="31"/>
  <c r="A6044" i="31"/>
  <c r="A6045" i="31"/>
  <c r="A6046" i="31"/>
  <c r="A6047" i="31"/>
  <c r="A6048" i="31"/>
  <c r="A6049" i="31"/>
  <c r="A6050" i="31"/>
  <c r="A6051" i="31"/>
  <c r="A6052" i="31"/>
  <c r="A6053" i="31"/>
  <c r="A6054" i="31"/>
  <c r="A6055" i="31"/>
  <c r="A6056" i="31"/>
  <c r="A6057" i="31"/>
  <c r="A6058" i="31"/>
  <c r="A6059" i="31"/>
  <c r="A6060" i="31"/>
  <c r="A6061" i="31"/>
  <c r="A6062" i="31"/>
  <c r="A6063" i="31"/>
  <c r="A6064" i="31"/>
  <c r="A6065" i="31"/>
  <c r="A6066" i="31"/>
  <c r="A6067" i="31"/>
  <c r="A6068" i="31"/>
  <c r="A6069" i="31"/>
  <c r="A6070" i="31"/>
  <c r="A6071" i="31"/>
  <c r="A6072" i="31"/>
  <c r="A6073" i="31"/>
  <c r="A6074" i="31"/>
  <c r="A6075" i="31"/>
  <c r="A6076" i="31"/>
  <c r="A6077" i="31"/>
  <c r="A6078" i="31"/>
  <c r="A6079" i="31"/>
  <c r="A6080" i="31"/>
  <c r="A6081" i="31"/>
  <c r="A6082" i="31"/>
  <c r="A6083" i="31"/>
  <c r="A6084" i="31"/>
  <c r="A6085" i="31"/>
  <c r="A6086" i="31"/>
  <c r="A6087" i="31"/>
  <c r="A6088" i="31"/>
  <c r="A6089" i="31"/>
  <c r="A6090" i="31"/>
  <c r="A6091" i="31"/>
  <c r="A6092" i="31"/>
  <c r="A6093" i="31"/>
  <c r="A6094" i="31"/>
  <c r="A6095" i="31"/>
  <c r="A6096" i="31"/>
  <c r="A6097" i="31"/>
  <c r="A6098" i="31"/>
  <c r="A6099" i="31"/>
  <c r="A6100" i="31"/>
  <c r="A6101" i="31"/>
  <c r="A6102" i="31"/>
  <c r="A6103" i="31"/>
  <c r="A6104" i="31"/>
  <c r="A6105" i="31"/>
  <c r="A6106" i="31"/>
  <c r="A6107" i="31"/>
  <c r="A6108" i="31"/>
  <c r="A6109" i="31"/>
  <c r="A6110" i="31"/>
  <c r="A6111" i="31"/>
  <c r="A6112" i="31"/>
  <c r="A6113" i="31"/>
  <c r="A6114" i="31"/>
  <c r="A6115" i="31"/>
  <c r="A6116" i="31"/>
  <c r="A6117" i="31"/>
  <c r="A6118" i="31"/>
  <c r="A6119" i="31"/>
  <c r="A6120" i="31"/>
  <c r="A6121" i="31"/>
  <c r="A6122" i="31"/>
  <c r="A6123" i="31"/>
  <c r="A6124" i="31"/>
  <c r="A6125" i="31"/>
  <c r="A6126" i="31"/>
  <c r="A6127" i="31"/>
  <c r="A6128" i="31"/>
  <c r="A6129" i="31"/>
  <c r="A6130" i="31"/>
  <c r="A6131" i="31"/>
  <c r="A6132" i="31"/>
  <c r="A6133" i="31"/>
  <c r="A6134" i="31"/>
  <c r="A6135" i="31"/>
  <c r="A6136" i="31"/>
  <c r="A6137" i="31"/>
  <c r="A6138" i="31"/>
  <c r="A6139" i="31"/>
  <c r="A6140" i="31"/>
  <c r="A6141" i="31"/>
  <c r="A6142" i="31"/>
  <c r="A6143" i="31"/>
  <c r="A6144" i="31"/>
  <c r="A6145" i="31"/>
  <c r="A6146" i="31"/>
  <c r="A6147" i="31"/>
  <c r="A6148" i="31"/>
  <c r="A6149" i="31"/>
  <c r="A6150" i="31"/>
  <c r="A6151" i="31"/>
  <c r="A6152" i="31"/>
  <c r="A6153" i="31"/>
  <c r="A6154" i="31"/>
  <c r="A6155" i="31"/>
  <c r="A6156" i="31"/>
  <c r="A6157" i="31"/>
  <c r="A6158" i="31"/>
  <c r="A6159" i="31"/>
  <c r="A6160" i="31"/>
  <c r="A6161" i="31"/>
  <c r="A6162" i="31"/>
  <c r="A6163" i="31"/>
  <c r="A6164" i="31"/>
  <c r="A6165" i="31"/>
  <c r="A6166" i="31"/>
  <c r="A6167" i="31"/>
  <c r="A6168" i="31"/>
  <c r="A6169" i="31"/>
  <c r="A6170" i="31"/>
  <c r="A6171" i="31"/>
  <c r="A6172" i="31"/>
  <c r="A6173" i="31"/>
  <c r="A6174" i="31"/>
  <c r="A6175" i="31"/>
  <c r="A6176" i="31"/>
  <c r="A6177" i="31"/>
  <c r="A6178" i="31"/>
  <c r="A6179" i="31"/>
  <c r="A6180" i="31"/>
  <c r="A6181" i="31"/>
  <c r="A6182" i="31"/>
  <c r="A6183" i="31"/>
  <c r="A6184" i="31"/>
  <c r="A6185" i="31"/>
  <c r="A6186" i="31"/>
  <c r="A6187" i="31"/>
  <c r="A6188" i="31"/>
  <c r="A6189" i="31"/>
  <c r="A6190" i="31"/>
  <c r="A6191" i="31"/>
  <c r="A6192" i="31"/>
  <c r="A6193" i="31"/>
  <c r="A6194" i="31"/>
  <c r="A6195" i="31"/>
  <c r="A6196" i="31"/>
  <c r="A6197" i="31"/>
  <c r="A6198" i="31"/>
  <c r="A6199" i="31"/>
  <c r="A6200" i="31"/>
  <c r="A6201" i="31"/>
  <c r="A6202" i="31"/>
  <c r="A6203" i="31"/>
  <c r="A6204" i="31"/>
  <c r="A6205" i="31"/>
  <c r="A6206" i="31"/>
  <c r="A6207" i="31"/>
  <c r="A6208" i="31"/>
  <c r="A6209" i="31"/>
  <c r="A6210" i="31"/>
  <c r="A6211" i="31"/>
  <c r="A6212" i="31"/>
  <c r="A6213" i="31"/>
  <c r="A6214" i="31"/>
  <c r="A6215" i="31"/>
  <c r="A6216" i="31"/>
  <c r="A6217" i="31"/>
  <c r="A6218" i="31"/>
  <c r="A6219" i="31"/>
  <c r="A6220" i="31"/>
  <c r="A6221" i="31"/>
  <c r="A6222" i="31"/>
  <c r="A6223" i="31"/>
  <c r="A6224" i="31"/>
  <c r="A6225" i="31"/>
  <c r="A6226" i="31"/>
  <c r="A6227" i="31"/>
  <c r="A6228" i="31"/>
  <c r="A6229" i="31"/>
  <c r="A6230" i="31"/>
  <c r="A6231" i="31"/>
  <c r="A6232" i="31"/>
  <c r="A6233" i="31"/>
  <c r="A6234" i="31"/>
  <c r="A6235" i="31"/>
  <c r="A6236" i="31"/>
  <c r="A6237" i="31"/>
  <c r="A6238" i="31"/>
  <c r="A6239" i="31"/>
  <c r="A6240" i="31"/>
  <c r="A6241" i="31"/>
  <c r="A6242" i="31"/>
  <c r="A6243" i="31"/>
  <c r="A6244" i="31"/>
  <c r="A6245" i="31"/>
  <c r="A6246" i="31"/>
  <c r="A6247" i="31"/>
  <c r="A6248" i="31"/>
  <c r="A6249" i="31"/>
  <c r="A6250" i="31"/>
  <c r="A6251" i="31"/>
  <c r="A6252" i="31"/>
  <c r="A6253" i="31"/>
  <c r="A6254" i="31"/>
  <c r="A6255" i="31"/>
  <c r="A6256" i="31"/>
  <c r="A6257" i="31"/>
  <c r="A6258" i="31"/>
  <c r="A6259" i="31"/>
  <c r="A6260" i="31"/>
  <c r="A6261" i="31"/>
  <c r="A6262" i="31"/>
  <c r="A6263" i="31"/>
  <c r="A6264" i="31"/>
  <c r="A6265" i="31"/>
  <c r="A6266" i="31"/>
  <c r="A6267" i="31"/>
  <c r="A6268" i="31"/>
  <c r="A6269" i="31"/>
  <c r="A6270" i="31"/>
  <c r="A6271" i="31"/>
  <c r="A6272" i="31"/>
  <c r="A6273" i="31"/>
  <c r="A6274" i="31"/>
  <c r="A6275" i="31"/>
  <c r="A6276" i="31"/>
  <c r="A6277" i="31"/>
  <c r="A6278" i="31"/>
  <c r="A6279" i="31"/>
  <c r="A6280" i="31"/>
  <c r="A6281" i="31"/>
  <c r="A6282" i="31"/>
  <c r="A6283" i="31"/>
  <c r="A6284" i="31"/>
  <c r="A6285" i="31"/>
  <c r="A6286" i="31"/>
  <c r="A6287" i="31"/>
  <c r="A6288" i="31"/>
  <c r="A6289" i="31"/>
  <c r="A6290" i="31"/>
  <c r="A6291" i="31"/>
  <c r="A6292" i="31"/>
  <c r="A6293" i="31"/>
  <c r="A6294" i="31"/>
  <c r="A6295" i="31"/>
  <c r="A6296" i="31"/>
  <c r="A6297" i="31"/>
  <c r="A6298" i="31"/>
  <c r="A6299" i="31"/>
  <c r="A6300" i="31"/>
  <c r="A6301" i="31"/>
  <c r="A6302" i="31"/>
  <c r="A6303" i="31"/>
  <c r="A6304" i="31"/>
  <c r="A6305" i="31"/>
  <c r="A6306" i="31"/>
  <c r="A6307" i="31"/>
  <c r="A6308" i="31"/>
  <c r="A6309" i="31"/>
  <c r="A6310" i="31"/>
  <c r="A6311" i="31"/>
  <c r="A6312" i="31"/>
  <c r="A6313" i="31"/>
  <c r="A6314" i="31"/>
  <c r="A6315" i="31"/>
  <c r="A6316" i="31"/>
  <c r="A6317" i="31"/>
  <c r="A6318" i="31"/>
  <c r="A6319" i="31"/>
  <c r="A6320" i="31"/>
  <c r="A6321" i="31"/>
  <c r="A6322" i="31"/>
  <c r="A6323" i="31"/>
  <c r="A6324" i="31"/>
  <c r="A6325" i="31"/>
  <c r="A6326" i="31"/>
  <c r="A6327" i="31"/>
  <c r="A6328" i="31"/>
  <c r="A6329" i="31"/>
  <c r="A6330" i="31"/>
  <c r="A6331" i="31"/>
  <c r="A6332" i="31"/>
  <c r="A6333" i="31"/>
  <c r="A6334" i="31"/>
  <c r="A6335" i="31"/>
  <c r="A6336" i="31"/>
  <c r="A6337" i="31"/>
  <c r="A6338" i="31"/>
  <c r="A6339" i="31"/>
  <c r="A6340" i="31"/>
  <c r="A6341" i="31"/>
  <c r="A6342" i="31"/>
  <c r="A6343" i="31"/>
  <c r="A6344" i="31"/>
  <c r="A6345" i="31"/>
  <c r="A6346" i="31"/>
  <c r="A6347" i="31"/>
  <c r="A6348" i="31"/>
  <c r="A6349" i="31"/>
  <c r="A6350" i="31"/>
  <c r="A6351" i="31"/>
  <c r="A6352" i="31"/>
  <c r="A6353" i="31"/>
  <c r="A6354" i="31"/>
  <c r="A6355" i="31"/>
  <c r="A6356" i="31"/>
  <c r="A6357" i="31"/>
  <c r="A6358" i="31"/>
  <c r="A6359" i="31"/>
  <c r="A6360" i="31"/>
  <c r="A6361" i="31"/>
  <c r="A6362" i="31"/>
  <c r="A6363" i="31"/>
  <c r="A6364" i="31"/>
  <c r="A6365" i="31"/>
  <c r="A6366" i="31"/>
  <c r="A6367" i="31"/>
  <c r="A6368" i="31"/>
  <c r="A6369" i="31"/>
  <c r="A6370" i="31"/>
  <c r="A6371" i="31"/>
  <c r="A6372" i="31"/>
  <c r="A6373" i="31"/>
  <c r="A6374" i="31"/>
  <c r="A6375" i="31"/>
  <c r="A6376" i="31"/>
  <c r="A6377" i="31"/>
  <c r="A6378" i="31"/>
  <c r="A6379" i="31"/>
  <c r="A6380" i="31"/>
  <c r="A6381" i="31"/>
  <c r="A6382" i="31"/>
  <c r="A6383" i="31"/>
  <c r="A6384" i="31"/>
  <c r="A6385" i="31"/>
  <c r="A6386" i="31"/>
  <c r="A6387" i="31"/>
  <c r="A6388" i="31"/>
  <c r="A6389" i="31"/>
  <c r="A6390" i="31"/>
  <c r="A6391" i="31"/>
  <c r="A6392" i="31"/>
  <c r="A6393" i="31"/>
  <c r="A6394" i="31"/>
  <c r="A6395" i="31"/>
  <c r="A6396" i="31"/>
  <c r="A6397" i="31"/>
  <c r="A6398" i="31"/>
  <c r="A6399" i="31"/>
  <c r="A6400" i="31"/>
  <c r="A6401" i="31"/>
  <c r="A6402" i="31"/>
  <c r="A6403" i="31"/>
  <c r="A6404" i="31"/>
  <c r="A6405" i="31"/>
  <c r="A6406" i="31"/>
  <c r="A6407" i="31"/>
  <c r="A6408" i="31"/>
  <c r="A6409" i="31"/>
  <c r="A6410" i="31"/>
  <c r="A6411" i="31"/>
  <c r="A6412" i="31"/>
  <c r="A6413" i="31"/>
  <c r="A6414" i="31"/>
  <c r="A6415" i="31"/>
  <c r="A6416" i="31"/>
  <c r="A6417" i="31"/>
  <c r="A6418" i="31"/>
  <c r="A6419" i="31"/>
  <c r="A6420" i="31"/>
  <c r="A6421" i="31"/>
  <c r="A6422" i="31"/>
  <c r="A6423" i="31"/>
  <c r="A6424" i="31"/>
  <c r="A6425" i="31"/>
  <c r="A6426" i="31"/>
  <c r="A6427" i="31"/>
  <c r="A6428" i="31"/>
  <c r="A6429" i="31"/>
  <c r="A6430" i="31"/>
  <c r="A6431" i="31"/>
  <c r="A6432" i="31"/>
  <c r="A6433" i="31"/>
  <c r="A6434" i="31"/>
  <c r="A6435" i="31"/>
  <c r="A6436" i="31"/>
  <c r="A6437" i="31"/>
  <c r="A6438" i="31"/>
  <c r="A6439" i="31"/>
  <c r="A6440" i="31"/>
  <c r="A6441" i="31"/>
  <c r="A6442" i="31"/>
  <c r="A6443" i="31"/>
  <c r="A6444" i="31"/>
  <c r="A6445" i="31"/>
  <c r="A6446" i="31"/>
  <c r="A6447" i="31"/>
  <c r="A6448" i="31"/>
  <c r="A6449" i="31"/>
  <c r="A6450" i="31"/>
  <c r="A6451" i="31"/>
  <c r="A6452" i="31"/>
  <c r="A6453" i="31"/>
  <c r="A6454" i="31"/>
  <c r="A6455" i="31"/>
  <c r="A6456" i="31"/>
  <c r="A6457" i="31"/>
  <c r="A6458" i="31"/>
  <c r="A6459" i="31"/>
  <c r="A6460" i="31"/>
  <c r="A6461" i="31"/>
  <c r="A6462" i="31"/>
  <c r="A6463" i="31"/>
  <c r="A6464" i="31"/>
  <c r="A6465" i="31"/>
  <c r="A6466" i="31"/>
  <c r="A6467" i="31"/>
  <c r="A6468" i="31"/>
  <c r="A6469" i="31"/>
  <c r="A6470" i="31"/>
  <c r="A6471" i="31"/>
  <c r="A6472" i="31"/>
  <c r="A6473" i="31"/>
  <c r="A6474" i="31"/>
  <c r="A6475" i="31"/>
  <c r="A6476" i="31"/>
  <c r="A6477" i="31"/>
  <c r="A6478" i="31"/>
  <c r="A6479" i="31"/>
  <c r="A6480" i="31"/>
  <c r="A6481" i="31"/>
  <c r="A6482" i="31"/>
  <c r="A6483" i="31"/>
  <c r="A6484" i="31"/>
  <c r="A6485" i="31"/>
  <c r="A6486" i="31"/>
  <c r="A6487" i="31"/>
  <c r="A6488" i="31"/>
  <c r="A6489" i="31"/>
  <c r="A6490" i="31"/>
  <c r="A6491" i="31"/>
  <c r="A6492" i="31"/>
  <c r="A6493" i="31"/>
  <c r="A6494" i="31"/>
  <c r="A6495" i="31"/>
  <c r="A6496" i="31"/>
  <c r="A6497" i="31"/>
  <c r="A6498" i="31"/>
  <c r="A6499" i="31"/>
  <c r="A6500" i="31"/>
  <c r="A6501" i="31"/>
  <c r="A6502" i="31"/>
  <c r="A6503" i="31"/>
  <c r="A6504" i="31"/>
  <c r="A6505" i="31"/>
  <c r="A6506" i="31"/>
  <c r="A6507" i="31"/>
  <c r="A6508" i="31"/>
  <c r="A6509" i="31"/>
  <c r="A6510" i="31"/>
  <c r="A6511" i="31"/>
  <c r="A6512" i="31"/>
  <c r="A6513" i="31"/>
  <c r="A6514" i="31"/>
  <c r="A6515" i="31"/>
  <c r="A6516" i="31"/>
  <c r="A6517" i="31"/>
  <c r="A6518" i="31"/>
  <c r="A6519" i="31"/>
  <c r="A6520" i="31"/>
  <c r="A6521" i="31"/>
  <c r="A6522" i="31"/>
  <c r="A6523" i="31"/>
  <c r="A6524" i="31"/>
  <c r="A6525" i="31"/>
  <c r="A6526" i="31"/>
  <c r="A6527" i="31"/>
  <c r="A6528" i="31"/>
  <c r="A6529" i="31"/>
  <c r="A6530" i="31"/>
  <c r="A6531" i="31"/>
  <c r="A6532" i="31"/>
  <c r="A6533" i="31"/>
  <c r="A6534" i="31"/>
  <c r="A6535" i="31"/>
  <c r="A6536" i="31"/>
  <c r="A6537" i="31"/>
  <c r="A6538" i="31"/>
  <c r="A6539" i="31"/>
  <c r="A6540" i="31"/>
  <c r="A6541" i="31"/>
  <c r="A6542" i="31"/>
  <c r="A6543" i="31"/>
  <c r="A6544" i="31"/>
  <c r="A6545" i="31"/>
  <c r="A6546" i="31"/>
  <c r="A6547" i="31"/>
  <c r="A6548" i="31"/>
  <c r="A6549" i="31"/>
  <c r="A6550" i="31"/>
  <c r="A6551" i="31"/>
  <c r="A6552" i="31"/>
  <c r="A6553" i="31"/>
  <c r="A6554" i="31"/>
  <c r="A6555" i="31"/>
  <c r="A6556" i="31"/>
  <c r="A6557" i="31"/>
  <c r="A6558" i="31"/>
  <c r="A6559" i="31"/>
  <c r="A6560" i="31"/>
  <c r="A6561" i="31"/>
  <c r="A6562" i="31"/>
  <c r="A6563" i="31"/>
  <c r="A6564" i="31"/>
  <c r="A6565" i="31"/>
  <c r="A6566" i="31"/>
  <c r="A6567" i="31"/>
  <c r="A6568" i="31"/>
  <c r="A6569" i="31"/>
  <c r="A6570" i="31"/>
  <c r="A6571" i="31"/>
  <c r="A6572" i="31"/>
  <c r="A6573" i="31"/>
  <c r="A6574" i="31"/>
  <c r="A6575" i="31"/>
  <c r="A6576" i="31"/>
  <c r="A6577" i="31"/>
  <c r="A6578" i="31"/>
  <c r="A6579" i="31"/>
  <c r="A6580" i="31"/>
  <c r="A6581" i="31"/>
  <c r="A6582" i="31"/>
  <c r="A6583" i="31"/>
  <c r="A6584" i="31"/>
  <c r="A6585" i="31"/>
  <c r="A6586" i="31"/>
  <c r="A6587" i="31"/>
  <c r="A6588" i="31"/>
  <c r="A6589" i="31"/>
  <c r="A6590" i="31"/>
  <c r="A6591" i="31"/>
  <c r="A6592" i="31"/>
  <c r="A6593" i="31"/>
  <c r="A6594" i="31"/>
  <c r="A6595" i="31"/>
  <c r="A6596" i="31"/>
  <c r="A6597" i="31"/>
  <c r="A6598" i="31"/>
  <c r="A6599" i="31"/>
  <c r="A6600" i="31"/>
  <c r="A6601" i="31"/>
  <c r="A6602" i="31"/>
  <c r="A6603" i="31"/>
  <c r="A6604" i="31"/>
  <c r="A6605" i="31"/>
  <c r="A6606" i="31"/>
  <c r="A6607" i="31"/>
  <c r="A6608" i="31"/>
  <c r="A6609" i="31"/>
  <c r="A6610" i="31"/>
  <c r="A6611" i="31"/>
  <c r="A6612" i="31"/>
  <c r="A6613" i="31"/>
  <c r="A6614" i="31"/>
  <c r="A6615" i="31"/>
  <c r="A6616" i="31"/>
  <c r="A6617" i="31"/>
  <c r="A6618" i="31"/>
  <c r="A6619" i="31"/>
  <c r="A6620" i="31"/>
  <c r="A6621" i="31"/>
  <c r="A6622" i="31"/>
  <c r="A6623" i="31"/>
  <c r="A6624" i="31"/>
  <c r="A6625" i="31"/>
  <c r="A6626" i="31"/>
  <c r="A6627" i="31"/>
  <c r="A6628" i="31"/>
  <c r="A6629" i="31"/>
  <c r="A6630" i="31"/>
  <c r="A6631" i="31"/>
  <c r="A6632" i="31"/>
  <c r="A6633" i="31"/>
  <c r="A6634" i="31"/>
  <c r="A6635" i="31"/>
  <c r="A6636" i="31"/>
  <c r="A6637" i="31"/>
  <c r="A6638" i="31"/>
  <c r="A6639" i="31"/>
  <c r="A6640" i="31"/>
  <c r="A6641" i="31"/>
  <c r="A6642" i="31"/>
  <c r="A6643" i="31"/>
  <c r="A6644" i="31"/>
  <c r="A6645" i="31"/>
  <c r="A6646" i="31"/>
  <c r="A6647" i="31"/>
  <c r="A6648" i="31"/>
  <c r="A6649" i="31"/>
  <c r="A6650" i="31"/>
  <c r="A6651" i="31"/>
  <c r="A6652" i="31"/>
  <c r="A6653" i="31"/>
  <c r="A6654" i="31"/>
  <c r="A6655" i="31"/>
  <c r="A6656" i="31"/>
  <c r="A6657" i="31"/>
  <c r="A6658" i="31"/>
  <c r="A6659" i="31"/>
  <c r="A6660" i="31"/>
  <c r="A6661" i="31"/>
  <c r="A6662" i="31"/>
  <c r="A6663" i="31"/>
  <c r="A6664" i="31"/>
  <c r="A6665" i="31"/>
  <c r="A6666" i="31"/>
  <c r="A6667" i="31"/>
  <c r="A6668" i="31"/>
  <c r="A6669" i="31"/>
  <c r="A6670" i="31"/>
  <c r="A6671" i="31"/>
  <c r="A6672" i="31"/>
  <c r="A6673" i="31"/>
  <c r="A6674" i="31"/>
  <c r="A6675" i="31"/>
  <c r="A6676" i="31"/>
  <c r="A6677" i="31"/>
  <c r="A6678" i="31"/>
  <c r="A6679" i="31"/>
  <c r="A6680" i="31"/>
  <c r="A6681" i="31"/>
  <c r="A6682" i="31"/>
  <c r="A6683" i="31"/>
  <c r="A6684" i="31"/>
  <c r="A6685" i="31"/>
  <c r="A6686" i="31"/>
  <c r="A6687" i="31"/>
  <c r="A6688" i="31"/>
  <c r="A6689" i="31"/>
  <c r="A6690" i="31"/>
  <c r="A6691" i="31"/>
  <c r="A6692" i="31"/>
  <c r="A6693" i="31"/>
  <c r="A6694" i="31"/>
  <c r="A6695" i="31"/>
  <c r="A6696" i="31"/>
  <c r="A6697" i="31"/>
  <c r="A6698" i="31"/>
  <c r="A6699" i="31"/>
  <c r="A6700" i="31"/>
  <c r="A6701" i="31"/>
  <c r="A6702" i="31"/>
  <c r="A6703" i="31"/>
  <c r="A6704" i="31"/>
  <c r="A6705" i="31"/>
  <c r="A6706" i="31"/>
  <c r="A6707" i="31"/>
  <c r="A6708" i="31"/>
  <c r="A6709" i="31"/>
  <c r="A6710" i="31"/>
  <c r="A6711" i="31"/>
  <c r="A6712" i="31"/>
  <c r="A6713" i="31"/>
  <c r="A6714" i="31"/>
  <c r="A6715" i="31"/>
  <c r="A6716" i="31"/>
  <c r="A6717" i="31"/>
  <c r="A6718" i="31"/>
  <c r="A6719" i="31"/>
  <c r="A6720" i="31"/>
  <c r="A6721" i="31"/>
  <c r="A6722" i="31"/>
  <c r="A6723" i="31"/>
  <c r="A6724" i="31"/>
  <c r="A6725" i="31"/>
  <c r="A6726" i="31"/>
  <c r="A6727" i="31"/>
  <c r="A6728" i="31"/>
  <c r="A6729" i="31"/>
  <c r="A6730" i="31"/>
  <c r="A6731" i="31"/>
  <c r="A6732" i="31"/>
  <c r="A6733" i="31"/>
  <c r="A6734" i="31"/>
  <c r="A6735" i="31"/>
  <c r="A6736" i="31"/>
  <c r="A6737" i="31"/>
  <c r="A6738" i="31"/>
  <c r="A6739" i="31"/>
  <c r="A6740" i="31"/>
  <c r="A6741" i="31"/>
  <c r="A6742" i="31"/>
  <c r="A6743" i="31"/>
  <c r="A6744" i="31"/>
  <c r="A6745" i="31"/>
  <c r="A6746" i="31"/>
  <c r="A6747" i="31"/>
  <c r="A6748" i="31"/>
  <c r="A6749" i="31"/>
  <c r="A6750" i="31"/>
  <c r="A6751" i="31"/>
  <c r="A6752" i="31"/>
  <c r="A6753" i="31"/>
  <c r="A6754" i="31"/>
  <c r="A6755" i="31"/>
  <c r="A6756" i="31"/>
  <c r="A6757" i="31"/>
  <c r="A6758" i="31"/>
  <c r="A6759" i="31"/>
  <c r="A6760" i="31"/>
  <c r="A6761" i="31"/>
  <c r="A6762" i="31"/>
  <c r="A6763" i="31"/>
  <c r="A6764" i="31"/>
  <c r="A6765" i="31"/>
  <c r="A6766" i="31"/>
  <c r="A6767" i="31"/>
  <c r="A6768" i="31"/>
  <c r="A6769" i="31"/>
  <c r="A6770" i="31"/>
  <c r="A6771" i="31"/>
  <c r="A6772" i="31"/>
  <c r="A6773" i="31"/>
  <c r="A6774" i="31"/>
  <c r="A6775" i="31"/>
  <c r="A6776" i="31"/>
  <c r="A6777" i="31"/>
  <c r="A6778" i="31"/>
  <c r="A6779" i="31"/>
  <c r="A6780" i="31"/>
  <c r="A6781" i="31"/>
  <c r="A6782" i="31"/>
  <c r="A6783" i="31"/>
  <c r="A6784" i="31"/>
  <c r="A6785" i="31"/>
  <c r="A6786" i="31"/>
  <c r="A6787" i="31"/>
  <c r="A6788" i="31"/>
  <c r="A6789" i="31"/>
  <c r="A6790" i="31"/>
  <c r="A6791" i="31"/>
  <c r="A6792" i="31"/>
  <c r="A6793" i="31"/>
  <c r="A6794" i="31"/>
  <c r="A6795" i="31"/>
  <c r="A6796" i="31"/>
  <c r="A6797" i="31"/>
  <c r="A6798" i="31"/>
  <c r="A6799" i="31"/>
  <c r="A6800" i="31"/>
  <c r="A6801" i="31"/>
  <c r="A6802" i="31"/>
  <c r="A6803" i="31"/>
  <c r="A6804" i="31"/>
  <c r="A6805" i="31"/>
  <c r="A6806" i="31"/>
  <c r="A6807" i="31"/>
  <c r="A6808" i="31"/>
  <c r="A6809" i="31"/>
  <c r="A6810" i="31"/>
  <c r="A6811" i="31"/>
  <c r="A6812" i="31"/>
  <c r="A6813" i="31"/>
  <c r="A6814" i="31"/>
  <c r="A6815" i="31"/>
  <c r="A6816" i="31"/>
  <c r="A6817" i="31"/>
  <c r="A6818" i="31"/>
  <c r="A6819" i="31"/>
  <c r="A6820" i="31"/>
  <c r="A6821" i="31"/>
  <c r="A6822" i="31"/>
  <c r="A6823" i="31"/>
  <c r="A6824" i="31"/>
  <c r="A6825" i="31"/>
  <c r="A6826" i="31"/>
  <c r="A6827" i="31"/>
  <c r="A6828" i="31"/>
  <c r="A6829" i="31"/>
  <c r="A6830" i="31"/>
  <c r="A6831" i="31"/>
  <c r="A6832" i="31"/>
  <c r="A6833" i="31"/>
  <c r="A6834" i="31"/>
  <c r="A6835" i="31"/>
  <c r="A6836" i="31"/>
  <c r="A6837" i="31"/>
  <c r="A6838" i="31"/>
  <c r="A6839" i="31"/>
  <c r="A6840" i="31"/>
  <c r="A6841" i="31"/>
  <c r="A6842" i="31"/>
  <c r="A6843" i="31"/>
  <c r="A6844" i="31"/>
  <c r="A6845" i="31"/>
  <c r="A6846" i="31"/>
  <c r="A6847" i="31"/>
  <c r="A6848" i="31"/>
  <c r="A6849" i="31"/>
  <c r="A6850" i="31"/>
  <c r="A6851" i="31"/>
  <c r="A6852" i="31"/>
  <c r="A6853" i="31"/>
  <c r="A6854" i="31"/>
  <c r="A6855" i="31"/>
  <c r="A6856" i="31"/>
  <c r="A6857" i="31"/>
  <c r="A6858" i="31"/>
  <c r="A6859" i="31"/>
  <c r="A6860" i="31"/>
  <c r="A6861" i="31"/>
  <c r="A6862" i="31"/>
  <c r="A6863" i="31"/>
  <c r="A6864" i="31"/>
  <c r="A6865" i="31"/>
  <c r="A6866" i="31"/>
  <c r="A6867" i="31"/>
  <c r="A6868" i="31"/>
  <c r="A6869" i="31"/>
  <c r="A6870" i="31"/>
  <c r="A6871" i="31"/>
  <c r="A6872" i="31"/>
  <c r="A6873" i="31"/>
  <c r="A6874" i="31"/>
  <c r="A6875" i="31"/>
  <c r="A6876" i="31"/>
  <c r="A6877" i="31"/>
  <c r="A6878" i="31"/>
  <c r="A6879" i="31"/>
  <c r="A6880" i="31"/>
  <c r="A6881" i="31"/>
  <c r="A6882" i="31"/>
  <c r="A6883" i="31"/>
  <c r="A6884" i="31"/>
  <c r="A6885" i="31"/>
  <c r="A6886" i="31"/>
  <c r="A6887" i="31"/>
  <c r="A6888" i="31"/>
  <c r="A6889" i="31"/>
  <c r="A6890" i="31"/>
  <c r="A6891" i="31"/>
  <c r="A6892" i="31"/>
  <c r="A6893" i="31"/>
  <c r="A6894" i="31"/>
  <c r="A6895" i="31"/>
  <c r="A6896" i="31"/>
  <c r="A6897" i="31"/>
  <c r="A6898" i="31"/>
  <c r="A6899" i="31"/>
  <c r="A6900" i="31"/>
  <c r="A6901" i="31"/>
  <c r="A6902" i="31"/>
  <c r="A6903" i="31"/>
  <c r="A6904" i="31"/>
  <c r="A6905" i="31"/>
  <c r="A6906" i="31"/>
  <c r="A6907" i="31"/>
  <c r="A6908" i="31"/>
  <c r="A6909" i="31"/>
  <c r="A6910" i="31"/>
  <c r="A6911" i="31"/>
  <c r="A6912" i="31"/>
  <c r="A6913" i="31"/>
  <c r="A6914" i="31"/>
  <c r="A6915" i="31"/>
  <c r="A6916" i="31"/>
  <c r="A6917" i="31"/>
  <c r="A6918" i="31"/>
  <c r="A6919" i="31"/>
  <c r="A6920" i="31"/>
  <c r="A6921" i="31"/>
  <c r="A6922" i="31"/>
  <c r="A6923" i="31"/>
  <c r="A6924" i="31"/>
  <c r="A6925" i="31"/>
  <c r="A6926" i="31"/>
  <c r="A6927" i="31"/>
  <c r="A6928" i="31"/>
  <c r="A6929" i="31"/>
  <c r="A6930" i="31"/>
  <c r="A6931" i="31"/>
  <c r="A6932" i="31"/>
  <c r="A6933" i="31"/>
  <c r="A6934" i="31"/>
  <c r="A6935" i="31"/>
  <c r="A6936" i="31"/>
  <c r="A6937" i="31"/>
  <c r="A6938" i="31"/>
  <c r="A6939" i="31"/>
  <c r="A6940" i="31"/>
  <c r="A6941" i="31"/>
  <c r="A6942" i="31"/>
  <c r="A6943" i="31"/>
  <c r="A6944" i="31"/>
  <c r="A6945" i="31"/>
  <c r="A6946" i="31"/>
  <c r="A6947" i="31"/>
  <c r="A6948" i="31"/>
  <c r="A6949" i="31"/>
  <c r="A6950" i="31"/>
  <c r="A6951" i="31"/>
  <c r="A6952" i="31"/>
  <c r="A6953" i="31"/>
  <c r="A6954" i="31"/>
  <c r="A6955" i="31"/>
  <c r="A6956" i="31"/>
  <c r="A6957" i="31"/>
  <c r="A6958" i="31"/>
  <c r="A6959" i="31"/>
  <c r="A6960" i="31"/>
  <c r="A6961" i="31"/>
  <c r="A6962" i="31"/>
  <c r="A6963" i="31"/>
  <c r="A6964" i="31"/>
  <c r="A6965" i="31"/>
  <c r="A6966" i="31"/>
  <c r="A6967" i="31"/>
  <c r="A6968" i="31"/>
  <c r="A6969" i="31"/>
  <c r="A6970" i="31"/>
  <c r="A6971" i="31"/>
  <c r="A6972" i="31"/>
  <c r="A6973" i="31"/>
  <c r="A6974" i="31"/>
  <c r="A6975" i="31"/>
  <c r="A6976" i="31"/>
  <c r="A6977" i="31"/>
  <c r="A6978" i="31"/>
  <c r="A6979" i="31"/>
  <c r="A6980" i="31"/>
  <c r="A6981" i="31"/>
  <c r="A6982" i="31"/>
  <c r="A6983" i="31"/>
  <c r="A6984" i="31"/>
  <c r="A6985" i="31"/>
  <c r="A6986" i="31"/>
  <c r="A6987" i="31"/>
  <c r="A6988" i="31"/>
  <c r="A6989" i="31"/>
  <c r="A6990" i="31"/>
  <c r="A6991" i="31"/>
  <c r="A6992" i="31"/>
  <c r="A6993" i="31"/>
  <c r="A6994" i="31"/>
  <c r="A6995" i="31"/>
  <c r="A6996" i="31"/>
  <c r="A6997" i="31"/>
  <c r="A6998" i="31"/>
  <c r="A6999" i="31"/>
  <c r="A7000" i="31"/>
  <c r="A7001" i="31"/>
  <c r="A7002" i="31"/>
  <c r="A7003" i="31"/>
  <c r="A7004" i="31"/>
  <c r="A7005" i="31"/>
  <c r="A7006" i="31"/>
  <c r="A7007" i="31"/>
  <c r="A7008" i="31"/>
  <c r="A7009" i="31"/>
  <c r="A7010" i="31"/>
  <c r="A7011" i="31"/>
  <c r="A7012" i="31"/>
  <c r="A7013" i="31"/>
  <c r="A7014" i="31"/>
  <c r="A7015" i="31"/>
  <c r="A7016" i="31"/>
  <c r="A7017" i="31"/>
  <c r="A7018" i="31"/>
  <c r="A7019" i="31"/>
  <c r="A7020" i="31"/>
  <c r="A7021" i="31"/>
  <c r="A7022" i="31"/>
  <c r="A7023" i="31"/>
  <c r="A7024" i="31"/>
  <c r="A7025" i="31"/>
  <c r="A7026" i="31"/>
  <c r="A7027" i="31"/>
  <c r="A7028" i="31"/>
  <c r="A7029" i="31"/>
  <c r="A7030" i="31"/>
  <c r="A7031" i="31"/>
  <c r="A7032" i="31"/>
  <c r="A7033" i="31"/>
  <c r="A7034" i="31"/>
  <c r="A7035" i="31"/>
  <c r="A7036" i="31"/>
  <c r="A7037" i="31"/>
  <c r="A7038" i="31"/>
  <c r="A7039" i="31"/>
  <c r="A7040" i="31"/>
  <c r="A7041" i="31"/>
  <c r="A7042" i="31"/>
  <c r="A7043" i="31"/>
  <c r="A7044" i="31"/>
  <c r="A7045" i="31"/>
  <c r="A7046" i="31"/>
  <c r="A7047" i="31"/>
  <c r="A7048" i="31"/>
  <c r="A7049" i="31"/>
  <c r="A7050" i="31"/>
  <c r="A7051" i="31"/>
  <c r="A7052" i="31"/>
  <c r="A7053" i="31"/>
  <c r="A7054" i="31"/>
  <c r="A7055" i="31"/>
  <c r="A7056" i="31"/>
  <c r="A7057" i="31"/>
  <c r="A7058" i="31"/>
  <c r="A7059" i="31"/>
  <c r="A7060" i="31"/>
  <c r="A7061" i="31"/>
  <c r="A7062" i="31"/>
  <c r="A7063" i="31"/>
  <c r="A7064" i="31"/>
  <c r="A7065" i="31"/>
  <c r="A7066" i="31"/>
  <c r="A7067" i="31"/>
  <c r="A7068" i="31"/>
  <c r="A7069" i="31"/>
  <c r="A7070" i="31"/>
  <c r="A7071" i="31"/>
  <c r="A7072" i="31"/>
  <c r="A7073" i="31"/>
  <c r="A7074" i="31"/>
  <c r="A7075" i="31"/>
  <c r="A7076" i="31"/>
  <c r="A7077" i="31"/>
  <c r="A7078" i="31"/>
  <c r="A7079" i="31"/>
  <c r="A7080" i="31"/>
  <c r="A7081" i="31"/>
  <c r="A7082" i="31"/>
  <c r="A7083" i="31"/>
  <c r="A7084" i="31"/>
  <c r="A7085" i="31"/>
  <c r="A7086" i="31"/>
  <c r="A7087" i="31"/>
  <c r="A7088" i="31"/>
  <c r="A7089" i="31"/>
  <c r="A7090" i="31"/>
  <c r="A7091" i="31"/>
  <c r="A7092" i="31"/>
  <c r="A7093" i="31"/>
  <c r="A7094" i="31"/>
  <c r="A7095" i="31"/>
  <c r="A7096" i="31"/>
  <c r="A7097" i="31"/>
  <c r="A7098" i="31"/>
  <c r="A7099" i="31"/>
  <c r="A7100" i="31"/>
  <c r="A7101" i="31"/>
  <c r="A7102" i="31"/>
  <c r="A7103" i="31"/>
  <c r="A7104" i="31"/>
  <c r="A7105" i="31"/>
  <c r="A7106" i="31"/>
  <c r="A7107" i="31"/>
  <c r="A7108" i="31"/>
  <c r="A7109" i="31"/>
  <c r="A7110" i="31"/>
  <c r="A7111" i="31"/>
  <c r="A7112" i="31"/>
  <c r="A7113" i="31"/>
  <c r="A7114" i="31"/>
  <c r="A7115" i="31"/>
  <c r="A7116" i="31"/>
  <c r="A7117" i="31"/>
  <c r="A7118" i="31"/>
  <c r="A7119" i="31"/>
  <c r="A7120" i="31"/>
  <c r="A7121" i="31"/>
  <c r="A7122" i="31"/>
  <c r="A7123" i="31"/>
  <c r="A7124" i="31"/>
  <c r="A7125" i="31"/>
  <c r="A7126" i="31"/>
  <c r="A7127" i="31"/>
  <c r="A7128" i="31"/>
  <c r="A7129" i="31"/>
  <c r="A7130" i="31"/>
  <c r="A7131" i="31"/>
  <c r="A7132" i="31"/>
  <c r="A7133" i="31"/>
  <c r="A7134" i="31"/>
  <c r="A7135" i="31"/>
  <c r="A7136" i="31"/>
  <c r="A7137" i="31"/>
  <c r="A7138" i="31"/>
  <c r="A7139" i="31"/>
  <c r="A7140" i="31"/>
  <c r="A7141" i="31"/>
  <c r="A7142" i="31"/>
  <c r="A7143" i="31"/>
  <c r="A7144" i="31"/>
  <c r="A7145" i="31"/>
  <c r="A7146" i="31"/>
  <c r="A7147" i="31"/>
  <c r="A7148" i="31"/>
  <c r="A7149" i="31"/>
  <c r="A7150" i="31"/>
  <c r="A7151" i="31"/>
  <c r="A7152" i="31"/>
  <c r="A7153" i="31"/>
  <c r="A7154" i="31"/>
  <c r="A7155" i="31"/>
  <c r="A7156" i="31"/>
  <c r="A7157" i="31"/>
  <c r="A7158" i="31"/>
  <c r="A7159" i="31"/>
  <c r="A7160" i="31"/>
  <c r="A7161" i="31"/>
  <c r="A7162" i="31"/>
  <c r="A7163" i="31"/>
  <c r="A7164" i="31"/>
  <c r="A7165" i="31"/>
  <c r="A7166" i="31"/>
  <c r="A7167" i="31"/>
  <c r="A7168" i="31"/>
  <c r="A7169" i="31"/>
  <c r="A7170" i="31"/>
  <c r="A7171" i="31"/>
  <c r="A7172" i="31"/>
  <c r="A7173" i="31"/>
  <c r="A7174" i="31"/>
  <c r="A7175" i="31"/>
  <c r="A7176" i="31"/>
  <c r="A7177" i="31"/>
  <c r="A7178" i="31"/>
  <c r="A7179" i="31"/>
  <c r="A7180" i="31"/>
  <c r="A7181" i="31"/>
  <c r="A7182" i="31"/>
  <c r="A7183" i="31"/>
  <c r="A7184" i="31"/>
  <c r="A7185" i="31"/>
  <c r="A7186" i="31"/>
  <c r="A7187" i="31"/>
  <c r="A7188" i="31"/>
  <c r="A7189" i="31"/>
  <c r="A7190" i="31"/>
  <c r="A7191" i="31"/>
  <c r="A7192" i="31"/>
  <c r="A7193" i="31"/>
  <c r="A7194" i="31"/>
  <c r="A7195" i="31"/>
  <c r="A7196" i="31"/>
  <c r="A7197" i="31"/>
  <c r="A7198" i="31"/>
  <c r="A7199" i="31"/>
  <c r="A7200" i="31"/>
  <c r="A7201" i="31"/>
  <c r="A7202" i="31"/>
  <c r="A7203" i="31"/>
  <c r="A7204" i="31"/>
  <c r="A7205" i="31"/>
  <c r="A7206" i="31"/>
  <c r="A7207" i="31"/>
  <c r="A7208" i="31"/>
  <c r="A7209" i="31"/>
  <c r="A7210" i="31"/>
  <c r="A7211" i="31"/>
  <c r="A7212" i="31"/>
  <c r="A7213" i="31"/>
  <c r="A7214" i="31"/>
  <c r="A7215" i="31"/>
  <c r="A7216" i="31"/>
  <c r="A7217" i="31"/>
  <c r="A7218" i="31"/>
  <c r="A7219" i="31"/>
  <c r="A7220" i="31"/>
  <c r="A7221" i="31"/>
  <c r="A7222" i="31"/>
  <c r="A7223" i="31"/>
  <c r="A7224" i="31"/>
  <c r="A7225" i="31"/>
  <c r="A7226" i="31"/>
  <c r="A7227" i="31"/>
  <c r="A7228" i="31"/>
  <c r="A7229" i="31"/>
  <c r="A7230" i="31"/>
  <c r="A7231" i="31"/>
  <c r="A7232" i="31"/>
  <c r="A7233" i="31"/>
  <c r="A7234" i="31"/>
  <c r="A7235" i="31"/>
  <c r="A7236" i="31"/>
  <c r="A7237" i="31"/>
  <c r="A7238" i="31"/>
  <c r="A7239" i="31"/>
  <c r="A7240" i="31"/>
  <c r="A7241" i="31"/>
  <c r="A7242" i="31"/>
  <c r="A7243" i="31"/>
  <c r="A7244" i="31"/>
  <c r="A7245" i="31"/>
  <c r="A7246" i="31"/>
  <c r="A7247" i="31"/>
  <c r="A7248" i="31"/>
  <c r="A7249" i="31"/>
  <c r="A7250" i="31"/>
  <c r="A7251" i="31"/>
  <c r="A7252" i="31"/>
  <c r="A7253" i="31"/>
  <c r="A7254" i="31"/>
  <c r="A7255" i="31"/>
  <c r="A7256" i="31"/>
  <c r="A7257" i="31"/>
  <c r="A7258" i="31"/>
  <c r="A7259" i="31"/>
  <c r="A7260" i="31"/>
  <c r="A7261" i="31"/>
  <c r="A7262" i="31"/>
  <c r="A7263" i="31"/>
  <c r="A7264" i="31"/>
  <c r="A7265" i="31"/>
  <c r="A7266" i="31"/>
  <c r="A7267" i="31"/>
  <c r="A7268" i="31"/>
  <c r="A7269" i="31"/>
  <c r="A7270" i="31"/>
  <c r="A7271" i="31"/>
  <c r="A7272" i="31"/>
  <c r="A7273" i="31"/>
  <c r="A7274" i="31"/>
  <c r="A7275" i="31"/>
  <c r="A7276" i="31"/>
  <c r="A7277" i="31"/>
  <c r="A7278" i="31"/>
  <c r="A7279" i="31"/>
  <c r="A7280" i="31"/>
  <c r="A7281" i="31"/>
  <c r="A7282" i="31"/>
  <c r="A7283" i="31"/>
  <c r="A7284" i="31"/>
  <c r="A7285" i="31"/>
  <c r="A7286" i="31"/>
  <c r="A7287" i="31"/>
  <c r="A7288" i="31"/>
  <c r="A7289" i="31"/>
  <c r="A7290" i="31"/>
  <c r="A7291" i="31"/>
  <c r="A7292" i="31"/>
  <c r="A7293" i="31"/>
  <c r="A7294" i="31"/>
  <c r="A7295" i="31"/>
  <c r="A7296" i="31"/>
  <c r="A7297" i="31"/>
  <c r="A7298" i="31"/>
  <c r="A7299" i="31"/>
  <c r="A7300" i="31"/>
  <c r="A7301" i="31"/>
  <c r="A7302" i="31"/>
  <c r="A7303" i="31"/>
  <c r="A7304" i="31"/>
  <c r="A7305" i="31"/>
  <c r="A7306" i="31"/>
  <c r="A7307" i="31"/>
  <c r="A7308" i="31"/>
  <c r="A7309" i="31"/>
  <c r="A7310" i="31"/>
  <c r="A7311" i="31"/>
  <c r="A7312" i="31"/>
  <c r="A7313" i="31"/>
  <c r="A7314" i="31"/>
  <c r="A7315" i="31"/>
  <c r="A7316" i="31"/>
  <c r="A7317" i="31"/>
  <c r="A7318" i="31"/>
  <c r="A7319" i="31"/>
  <c r="A7320" i="31"/>
  <c r="A7321" i="31"/>
  <c r="A7322" i="31"/>
  <c r="A7323" i="31"/>
  <c r="A7324" i="31"/>
  <c r="A7325" i="31"/>
  <c r="A7326" i="31"/>
  <c r="A7327" i="31"/>
  <c r="A7328" i="31"/>
  <c r="A7329" i="31"/>
  <c r="A7330" i="31"/>
  <c r="A7331" i="31"/>
  <c r="A7332" i="31"/>
  <c r="A7333" i="31"/>
  <c r="A7334" i="31"/>
  <c r="A7335" i="31"/>
  <c r="A7336" i="31"/>
  <c r="A7337" i="31"/>
  <c r="A7338" i="31"/>
  <c r="A7339" i="31"/>
  <c r="A7340" i="31"/>
  <c r="A7341" i="31"/>
  <c r="A7342" i="31"/>
  <c r="A7343" i="31"/>
  <c r="A7344" i="31"/>
  <c r="A7345" i="31"/>
  <c r="A7346" i="31"/>
  <c r="A7347" i="31"/>
  <c r="A7348" i="31"/>
  <c r="A7349" i="31"/>
  <c r="A7350" i="31"/>
  <c r="A7351" i="31"/>
  <c r="A7352" i="31"/>
  <c r="A7353" i="31"/>
  <c r="A7354" i="31"/>
  <c r="A7355" i="31"/>
  <c r="A7356" i="31"/>
  <c r="A7357" i="31"/>
  <c r="A7358" i="31"/>
  <c r="A7359" i="31"/>
  <c r="A7360" i="31"/>
  <c r="A7361" i="31"/>
  <c r="A7362" i="31"/>
  <c r="A7363" i="31"/>
  <c r="A7364" i="31"/>
  <c r="A7365" i="31"/>
  <c r="A7366" i="31"/>
  <c r="A7367" i="31"/>
  <c r="A7368" i="31"/>
  <c r="A7369" i="31"/>
  <c r="A7370" i="31"/>
  <c r="A7371" i="31"/>
  <c r="A7372" i="31"/>
  <c r="A7373" i="31"/>
  <c r="A7374" i="31"/>
  <c r="A7375" i="31"/>
  <c r="A7376" i="31"/>
  <c r="A7377" i="31"/>
  <c r="A7378" i="31"/>
  <c r="A7379" i="31"/>
  <c r="A7380" i="31"/>
  <c r="A7381" i="31"/>
  <c r="A7382" i="31"/>
  <c r="A7383" i="31"/>
  <c r="A7384" i="31"/>
  <c r="A7385" i="31"/>
  <c r="A7386" i="31"/>
  <c r="A7387" i="31"/>
  <c r="A7388" i="31"/>
  <c r="A7389" i="31"/>
  <c r="A7390" i="31"/>
  <c r="A7391" i="31"/>
  <c r="A7392" i="31"/>
  <c r="A7393" i="31"/>
  <c r="A7394" i="31"/>
  <c r="A7395" i="31"/>
  <c r="A7396" i="31"/>
  <c r="A7397" i="31"/>
  <c r="A7398" i="31"/>
  <c r="A7399" i="31"/>
  <c r="A7400" i="31"/>
  <c r="A7401" i="31"/>
  <c r="A7402" i="31"/>
  <c r="A7403" i="31"/>
  <c r="A7404" i="31"/>
  <c r="A7405" i="31"/>
  <c r="A7406" i="31"/>
  <c r="A7407" i="31"/>
  <c r="A7408" i="31"/>
  <c r="A7409" i="31"/>
  <c r="A7410" i="31"/>
  <c r="A7411" i="31"/>
  <c r="A7412" i="31"/>
  <c r="A7413" i="31"/>
  <c r="A7414" i="31"/>
  <c r="A7415" i="31"/>
  <c r="A7416" i="31"/>
  <c r="A7417" i="31"/>
  <c r="A7418" i="31"/>
  <c r="A7419" i="31"/>
  <c r="A7420" i="31"/>
  <c r="A7421" i="31"/>
  <c r="A7422" i="31"/>
  <c r="A7423" i="31"/>
  <c r="A7424" i="31"/>
  <c r="A7425" i="31"/>
  <c r="A7426" i="31"/>
  <c r="A7427" i="31"/>
  <c r="A7428" i="31"/>
  <c r="A7429" i="31"/>
  <c r="A7430" i="31"/>
  <c r="A7431" i="31"/>
  <c r="A7432" i="31"/>
  <c r="A7433" i="31"/>
  <c r="A7434" i="31"/>
  <c r="A7435" i="31"/>
  <c r="A7436" i="31"/>
  <c r="A7437" i="31"/>
  <c r="A7438" i="31"/>
  <c r="A7439" i="31"/>
  <c r="A7440" i="31"/>
  <c r="A7441" i="31"/>
  <c r="A7442" i="31"/>
  <c r="A7443" i="31"/>
  <c r="A7444" i="31"/>
  <c r="A7445" i="31"/>
  <c r="A7446" i="31"/>
  <c r="A7447" i="31"/>
  <c r="A7448" i="31"/>
  <c r="A7449" i="31"/>
  <c r="A7450" i="31"/>
  <c r="A7451" i="31"/>
  <c r="A7452" i="31"/>
  <c r="A7453" i="31"/>
  <c r="A7454" i="31"/>
  <c r="A7455" i="31"/>
  <c r="A7456" i="31"/>
  <c r="A7457" i="31"/>
  <c r="A7458" i="31"/>
  <c r="A7459" i="31"/>
  <c r="A7460" i="31"/>
  <c r="A7461" i="31"/>
  <c r="A7462" i="31"/>
  <c r="A7463" i="31"/>
  <c r="A7464" i="31"/>
  <c r="A7465" i="31"/>
  <c r="A7466" i="31"/>
  <c r="A7467" i="31"/>
  <c r="A7468" i="31"/>
  <c r="A7469" i="31"/>
  <c r="A7470" i="31"/>
  <c r="A7471" i="31"/>
  <c r="A7472" i="31"/>
  <c r="A7473" i="31"/>
  <c r="A7474" i="31"/>
  <c r="A7475" i="31"/>
  <c r="A7476" i="31"/>
  <c r="A7477" i="31"/>
  <c r="A7478" i="31"/>
  <c r="A7479" i="31"/>
  <c r="A7480" i="31"/>
  <c r="A7481" i="31"/>
  <c r="A7482" i="31"/>
  <c r="A7483" i="31"/>
  <c r="A7484" i="31"/>
  <c r="A7485" i="31"/>
  <c r="A7486" i="31"/>
  <c r="A7487" i="31"/>
  <c r="A7488" i="31"/>
  <c r="A7489" i="31"/>
  <c r="A7490" i="31"/>
  <c r="A7491" i="31"/>
  <c r="A7492" i="31"/>
  <c r="A7493" i="31"/>
  <c r="A7494" i="31"/>
  <c r="A7495" i="31"/>
  <c r="A7496" i="31"/>
  <c r="A7497" i="31"/>
  <c r="A7498" i="31"/>
  <c r="A7499" i="31"/>
  <c r="A7500" i="31"/>
  <c r="A7501" i="31"/>
  <c r="A7502" i="31"/>
  <c r="A7503" i="31"/>
  <c r="A7504" i="31"/>
  <c r="A7505" i="31"/>
  <c r="A7506" i="31"/>
  <c r="A7507" i="31"/>
  <c r="A7508" i="31"/>
  <c r="A7509" i="31"/>
  <c r="A7510" i="31"/>
  <c r="A7511" i="31"/>
  <c r="A7512" i="31"/>
  <c r="A7513" i="31"/>
  <c r="A7514" i="31"/>
  <c r="A7515" i="31"/>
  <c r="A7516" i="31"/>
  <c r="A7517" i="31"/>
  <c r="A7518" i="31"/>
  <c r="A7519" i="31"/>
  <c r="A7520" i="31"/>
  <c r="A7521" i="31"/>
  <c r="A7522" i="31"/>
  <c r="A7523" i="31"/>
  <c r="A7524" i="31"/>
  <c r="A7525" i="31"/>
  <c r="A7526" i="31"/>
  <c r="A7527" i="31"/>
  <c r="A7528" i="31"/>
  <c r="A7529" i="31"/>
  <c r="A7530" i="31"/>
  <c r="A7531" i="31"/>
  <c r="A7532" i="31"/>
  <c r="A7533" i="31"/>
  <c r="A7534" i="31"/>
  <c r="A7535" i="31"/>
  <c r="A7536" i="31"/>
  <c r="A7537" i="31"/>
  <c r="A7538" i="31"/>
  <c r="A7539" i="31"/>
  <c r="A7540" i="31"/>
  <c r="A7541" i="31"/>
  <c r="A7542" i="31"/>
  <c r="A7543" i="31"/>
  <c r="A7544" i="31"/>
  <c r="A7545" i="31"/>
  <c r="A7546" i="31"/>
  <c r="A7547" i="31"/>
  <c r="A7548" i="31"/>
  <c r="A7549" i="31"/>
  <c r="A7550" i="31"/>
  <c r="A7551" i="31"/>
  <c r="A7552" i="31"/>
  <c r="A7553" i="31"/>
  <c r="A7554" i="31"/>
  <c r="A7555" i="31"/>
  <c r="A7556" i="31"/>
  <c r="A7557" i="31"/>
  <c r="A7558" i="31"/>
  <c r="A7559" i="31"/>
  <c r="A7560" i="31"/>
  <c r="A7561" i="31"/>
  <c r="A7562" i="31"/>
  <c r="A7563" i="31"/>
  <c r="A7564" i="31"/>
  <c r="A7565" i="31"/>
  <c r="A7566" i="31"/>
  <c r="A7567" i="31"/>
  <c r="A7568" i="31"/>
  <c r="A7569" i="31"/>
  <c r="A7570" i="31"/>
  <c r="A7571" i="31"/>
  <c r="A7572" i="31"/>
  <c r="A7573" i="31"/>
  <c r="A7574" i="31"/>
  <c r="A7575" i="31"/>
  <c r="A7576" i="31"/>
  <c r="A7577" i="31"/>
  <c r="A7578" i="31"/>
  <c r="A7579" i="31"/>
  <c r="A7580" i="31"/>
  <c r="A7581" i="31"/>
  <c r="A7582" i="31"/>
  <c r="A7583" i="31"/>
  <c r="A7584" i="31"/>
  <c r="A7585" i="31"/>
  <c r="A7586" i="31"/>
  <c r="A7587" i="31"/>
  <c r="A7588" i="31"/>
  <c r="A7589" i="31"/>
  <c r="A7590" i="31"/>
  <c r="A7591" i="31"/>
  <c r="A7592" i="31"/>
  <c r="A7593" i="31"/>
  <c r="A7594" i="31"/>
  <c r="A7595" i="31"/>
  <c r="A7596" i="31"/>
  <c r="A7597" i="31"/>
  <c r="A7598" i="31"/>
  <c r="A7599" i="31"/>
  <c r="A7600" i="31"/>
  <c r="A7601" i="31"/>
  <c r="A7602" i="31"/>
  <c r="A7603" i="31"/>
  <c r="A7604" i="31"/>
  <c r="A7605" i="31"/>
  <c r="A7606" i="31"/>
  <c r="A7607" i="31"/>
  <c r="A7608" i="31"/>
  <c r="A7609" i="31"/>
  <c r="A7610" i="31"/>
  <c r="A7611" i="31"/>
  <c r="A7612" i="31"/>
  <c r="A7613" i="31"/>
  <c r="A7614" i="31"/>
  <c r="A7615" i="31"/>
  <c r="A7616" i="31"/>
  <c r="A7617" i="31"/>
  <c r="A7618" i="31"/>
  <c r="A7619" i="31"/>
  <c r="A7620" i="31"/>
  <c r="A7621" i="31"/>
  <c r="A7622" i="31"/>
  <c r="A7623" i="31"/>
  <c r="A7624" i="31"/>
  <c r="A7625" i="31"/>
  <c r="A7626" i="31"/>
  <c r="A7627" i="31"/>
  <c r="A7628" i="31"/>
  <c r="A7629" i="31"/>
  <c r="A7630" i="31"/>
  <c r="A7631" i="31"/>
  <c r="A7632" i="31"/>
  <c r="A7633" i="31"/>
  <c r="A7634" i="31"/>
  <c r="A7635" i="31"/>
  <c r="A7636" i="31"/>
  <c r="A7637" i="31"/>
  <c r="A7638" i="31"/>
  <c r="A7639" i="31"/>
  <c r="A7640" i="31"/>
  <c r="A7641" i="31"/>
  <c r="A7642" i="31"/>
  <c r="A7643" i="31"/>
  <c r="A7644" i="31"/>
  <c r="A7645" i="31"/>
  <c r="A7646" i="31"/>
  <c r="A7647" i="31"/>
  <c r="A7648" i="31"/>
  <c r="A7649" i="31"/>
  <c r="A7650" i="31"/>
  <c r="A7651" i="31"/>
  <c r="A7652" i="31"/>
  <c r="A7653" i="31"/>
  <c r="A7654" i="31"/>
  <c r="A7655" i="31"/>
  <c r="A7656" i="31"/>
  <c r="A7657" i="31"/>
  <c r="A7658" i="31"/>
  <c r="A7659" i="31"/>
  <c r="A7660" i="31"/>
  <c r="A7661" i="31"/>
  <c r="A7662" i="31"/>
  <c r="A7663" i="31"/>
  <c r="A7664" i="31"/>
  <c r="A7665" i="31"/>
  <c r="A7666" i="31"/>
  <c r="A7667" i="31"/>
  <c r="A7668" i="31"/>
  <c r="A7669" i="31"/>
  <c r="A7670" i="31"/>
  <c r="A7671" i="31"/>
  <c r="A7672" i="31"/>
  <c r="A7673" i="31"/>
  <c r="A7674" i="31"/>
  <c r="A7675" i="31"/>
  <c r="A7676" i="31"/>
  <c r="A7677" i="31"/>
  <c r="A7678" i="31"/>
  <c r="A7679" i="31"/>
  <c r="A7680" i="31"/>
  <c r="A7681" i="31"/>
  <c r="A7682" i="31"/>
  <c r="A7683" i="31"/>
  <c r="A7684" i="31"/>
  <c r="A7685" i="31"/>
  <c r="A7686" i="31"/>
  <c r="A7687" i="31"/>
  <c r="A7688" i="31"/>
  <c r="A7689" i="31"/>
  <c r="A7690" i="31"/>
  <c r="A7691" i="31"/>
  <c r="A7692" i="31"/>
  <c r="A7693" i="31"/>
  <c r="A7694" i="31"/>
  <c r="A7695" i="31"/>
  <c r="A7696" i="31"/>
  <c r="A7697" i="31"/>
  <c r="A7698" i="31"/>
  <c r="A7699" i="31"/>
  <c r="A7700" i="31"/>
  <c r="A7701" i="31"/>
  <c r="A7702" i="31"/>
  <c r="A7703" i="31"/>
  <c r="A7704" i="31"/>
  <c r="A7705" i="31"/>
  <c r="A7706" i="31"/>
  <c r="A7707" i="31"/>
  <c r="A7708" i="31"/>
  <c r="A7709" i="31"/>
  <c r="A7710" i="31"/>
  <c r="A7711" i="31"/>
  <c r="A7712" i="31"/>
  <c r="A7713" i="31"/>
  <c r="A7714" i="31"/>
  <c r="A7715" i="31"/>
  <c r="A7716" i="31"/>
  <c r="A7717" i="31"/>
  <c r="A7718" i="31"/>
  <c r="A7719" i="31"/>
  <c r="A7720" i="31"/>
  <c r="A7721" i="31"/>
  <c r="A7722" i="31"/>
  <c r="A7723" i="31"/>
  <c r="A7724" i="31"/>
  <c r="A7725" i="31"/>
  <c r="A7726" i="31"/>
  <c r="A7727" i="31"/>
  <c r="A7728" i="31"/>
  <c r="A7729" i="31"/>
  <c r="A7730" i="31"/>
  <c r="A7731" i="31"/>
  <c r="A7732" i="31"/>
  <c r="A7733" i="31"/>
  <c r="A7734" i="31"/>
  <c r="A7735" i="31"/>
  <c r="A7736" i="31"/>
  <c r="A7737" i="31"/>
  <c r="A7738" i="31"/>
  <c r="A7739" i="31"/>
  <c r="A7740" i="31"/>
  <c r="A7741" i="31"/>
  <c r="A7742" i="31"/>
  <c r="A7743" i="31"/>
  <c r="A7744" i="31"/>
  <c r="A7745" i="31"/>
  <c r="A7746" i="31"/>
  <c r="A7747" i="31"/>
  <c r="A7748" i="31"/>
  <c r="A7749" i="31"/>
  <c r="A7750" i="31"/>
  <c r="A7751" i="31"/>
  <c r="A7752" i="31"/>
  <c r="A7753" i="31"/>
  <c r="A7754" i="31"/>
  <c r="A7755" i="31"/>
  <c r="A7756" i="31"/>
  <c r="A7757" i="31"/>
  <c r="A7758" i="31"/>
  <c r="A7759" i="31"/>
  <c r="A7760" i="31"/>
  <c r="A7761" i="31"/>
  <c r="A7762" i="31"/>
  <c r="A7763" i="31"/>
  <c r="A7764" i="31"/>
  <c r="A7765" i="31"/>
  <c r="A7766" i="31"/>
  <c r="A7767" i="31"/>
  <c r="A7768" i="31"/>
  <c r="A7769" i="31"/>
  <c r="A7770" i="31"/>
  <c r="A7771" i="31"/>
  <c r="A7772" i="31"/>
  <c r="A7773" i="31"/>
  <c r="A7774" i="31"/>
  <c r="A7775" i="31"/>
  <c r="A7776" i="31"/>
  <c r="A7777" i="31"/>
  <c r="A7778" i="31"/>
  <c r="A7779" i="31"/>
  <c r="A7780" i="31"/>
  <c r="A7781" i="31"/>
  <c r="A7782" i="31"/>
  <c r="A7783" i="31"/>
  <c r="A7784" i="31"/>
  <c r="A7785" i="31"/>
  <c r="A7786" i="31"/>
  <c r="A7787" i="31"/>
  <c r="A7788" i="31"/>
  <c r="A7789" i="31"/>
  <c r="A7790" i="31"/>
  <c r="A7791" i="31"/>
  <c r="A7792" i="31"/>
  <c r="A7793" i="31"/>
  <c r="A7794" i="31"/>
  <c r="A7795" i="31"/>
  <c r="A7796" i="31"/>
  <c r="A7797" i="31"/>
  <c r="A7798" i="31"/>
  <c r="A7799" i="31"/>
  <c r="A7800" i="31"/>
  <c r="A7801" i="31"/>
  <c r="A7802" i="31"/>
  <c r="A7803" i="31"/>
  <c r="A7804" i="31"/>
  <c r="A7805" i="31"/>
  <c r="A7806" i="31"/>
  <c r="A7807" i="31"/>
  <c r="A7808" i="31"/>
  <c r="A7809" i="31"/>
  <c r="A7810" i="31"/>
  <c r="A7811" i="31"/>
  <c r="A7812" i="31"/>
  <c r="A7813" i="31"/>
  <c r="A7814" i="31"/>
  <c r="A7815" i="31"/>
  <c r="A7816" i="31"/>
  <c r="A7817" i="31"/>
  <c r="A7818" i="31"/>
  <c r="A7819" i="31"/>
  <c r="A7820" i="31"/>
  <c r="A7821" i="31"/>
  <c r="A7822" i="31"/>
  <c r="A7823" i="31"/>
  <c r="A7824" i="31"/>
  <c r="A7825" i="31"/>
  <c r="A7826" i="31"/>
  <c r="A7827" i="31"/>
  <c r="A7828" i="31"/>
  <c r="A7829" i="31"/>
  <c r="A7830" i="31"/>
  <c r="A7831" i="31"/>
  <c r="A7832" i="31"/>
  <c r="A7833" i="31"/>
  <c r="A7834" i="31"/>
  <c r="A7835" i="31"/>
  <c r="A7836" i="31"/>
  <c r="A7837" i="31"/>
  <c r="A7838" i="31"/>
  <c r="A7839" i="31"/>
  <c r="A7840" i="31"/>
  <c r="A7841" i="31"/>
  <c r="A7842" i="31"/>
  <c r="A7843" i="31"/>
  <c r="A7844" i="31"/>
  <c r="A7845" i="31"/>
  <c r="A7846" i="31"/>
  <c r="A7847" i="31"/>
  <c r="A7848" i="31"/>
  <c r="A7849" i="31"/>
  <c r="A7850" i="31"/>
  <c r="A7851" i="31"/>
  <c r="A7852" i="31"/>
  <c r="A7853" i="31"/>
  <c r="A7854" i="31"/>
  <c r="A7855" i="31"/>
  <c r="A7856" i="31"/>
  <c r="A7857" i="31"/>
  <c r="A7858" i="31"/>
  <c r="A7859" i="31"/>
  <c r="A7860" i="31"/>
  <c r="A7861" i="31"/>
  <c r="A7862" i="31"/>
  <c r="A7863" i="31"/>
  <c r="A7864" i="31"/>
  <c r="A7865" i="31"/>
  <c r="A7866" i="31"/>
  <c r="A7867" i="31"/>
  <c r="A7868" i="31"/>
  <c r="A7869" i="31"/>
  <c r="A7870" i="31"/>
  <c r="A7871" i="31"/>
  <c r="A7872" i="31"/>
  <c r="A7873" i="31"/>
  <c r="A7874" i="31"/>
  <c r="A7875" i="31"/>
  <c r="A7876" i="31"/>
  <c r="A7877" i="31"/>
  <c r="A7878" i="31"/>
  <c r="A7879" i="31"/>
  <c r="A7880" i="31"/>
  <c r="A7881" i="31"/>
  <c r="A7882" i="31"/>
  <c r="A7883" i="31"/>
  <c r="A7884" i="31"/>
  <c r="A7885" i="31"/>
  <c r="A7886" i="31"/>
  <c r="A7887" i="31"/>
  <c r="A7888" i="31"/>
  <c r="A7889" i="31"/>
  <c r="A7890" i="31"/>
  <c r="A7891" i="31"/>
  <c r="A7892" i="31"/>
  <c r="A7893" i="31"/>
  <c r="A7894" i="31"/>
  <c r="A7895" i="31"/>
  <c r="A7896" i="31"/>
  <c r="A7897" i="31"/>
  <c r="A7898" i="31"/>
  <c r="A7899" i="31"/>
  <c r="A7900" i="31"/>
  <c r="A7901" i="31"/>
  <c r="A7902" i="31"/>
  <c r="A7903" i="31"/>
  <c r="A7904" i="31"/>
  <c r="A7905" i="31"/>
  <c r="A7906" i="31"/>
  <c r="A7907" i="31"/>
  <c r="A7908" i="31"/>
  <c r="A7909" i="31"/>
  <c r="A7910" i="31"/>
  <c r="A7911" i="31"/>
  <c r="A7912" i="31"/>
  <c r="A7913" i="31"/>
  <c r="A7914" i="31"/>
  <c r="A7915" i="31"/>
  <c r="A7916" i="31"/>
  <c r="A7917" i="31"/>
  <c r="A7918" i="31"/>
  <c r="A7919" i="31"/>
  <c r="A7920" i="31"/>
  <c r="A7921" i="31"/>
  <c r="A7922" i="31"/>
  <c r="A7923" i="31"/>
  <c r="A7924" i="31"/>
  <c r="A7925" i="31"/>
  <c r="A7926" i="31"/>
  <c r="A7927" i="31"/>
  <c r="A7928" i="31"/>
  <c r="A7929" i="31"/>
  <c r="A7930" i="31"/>
  <c r="A7931" i="31"/>
  <c r="A7932" i="31"/>
  <c r="A7933" i="31"/>
  <c r="A7934" i="31"/>
  <c r="A7935" i="31"/>
  <c r="A7936" i="31"/>
  <c r="A7937" i="31"/>
  <c r="A7938" i="31"/>
  <c r="A7939" i="31"/>
  <c r="A7940" i="31"/>
  <c r="A7941" i="31"/>
  <c r="A7942" i="31"/>
  <c r="A7943" i="31"/>
  <c r="A7944" i="31"/>
  <c r="A7945" i="31"/>
  <c r="A7946" i="31"/>
  <c r="A7947" i="31"/>
  <c r="A7948" i="31"/>
  <c r="A7949" i="31"/>
  <c r="A7950" i="31"/>
  <c r="A7951" i="31"/>
  <c r="A7952" i="31"/>
  <c r="A7953" i="31"/>
  <c r="A7954" i="31"/>
  <c r="A7955" i="31"/>
  <c r="A7956" i="31"/>
  <c r="A7957" i="31"/>
  <c r="A7958" i="31"/>
  <c r="A7959" i="31"/>
  <c r="A7960" i="31"/>
  <c r="A7961" i="31"/>
  <c r="A7962" i="31"/>
  <c r="A7963" i="31"/>
  <c r="A7964" i="31"/>
  <c r="A7965" i="31"/>
  <c r="A7966" i="31"/>
  <c r="A7967" i="31"/>
  <c r="A7968" i="31"/>
  <c r="A7969" i="31"/>
  <c r="A7970" i="31"/>
  <c r="A7971" i="31"/>
  <c r="A7972" i="31"/>
  <c r="A7973" i="31"/>
  <c r="A7974" i="31"/>
  <c r="A7975" i="31"/>
  <c r="A7976" i="31"/>
  <c r="A7977" i="31"/>
  <c r="A7978" i="31"/>
  <c r="A7979" i="31"/>
  <c r="A7980" i="31"/>
  <c r="A7981" i="31"/>
  <c r="A7982" i="31"/>
  <c r="A7983" i="31"/>
  <c r="A7984" i="31"/>
  <c r="A7985" i="31"/>
  <c r="A7986" i="31"/>
  <c r="A7987" i="31"/>
  <c r="A7988" i="31"/>
  <c r="A7989" i="31"/>
  <c r="A7990" i="31"/>
  <c r="A7991" i="31"/>
  <c r="A7992" i="31"/>
  <c r="A7993" i="31"/>
  <c r="A7994" i="31"/>
  <c r="A7995" i="31"/>
  <c r="A7996" i="31"/>
  <c r="A7997" i="31"/>
  <c r="A7998" i="31"/>
  <c r="A7999" i="31"/>
  <c r="A8000" i="31"/>
  <c r="A8001" i="31"/>
  <c r="A8002" i="31"/>
  <c r="A8003" i="31"/>
  <c r="A8004" i="31"/>
  <c r="A8005" i="31"/>
  <c r="A8006" i="31"/>
  <c r="A8007" i="31"/>
  <c r="A8008" i="31"/>
  <c r="A8009" i="31"/>
  <c r="A8010" i="31"/>
  <c r="A8011" i="31"/>
  <c r="A8012" i="31"/>
  <c r="A8013" i="31"/>
  <c r="A8014" i="31"/>
  <c r="A8015" i="31"/>
  <c r="A8016" i="31"/>
  <c r="A8017" i="31"/>
  <c r="A8018" i="31"/>
  <c r="A8019" i="31"/>
  <c r="A8020" i="31"/>
  <c r="A8021" i="31"/>
  <c r="A8022" i="31"/>
  <c r="A8023" i="31"/>
  <c r="A8024" i="31"/>
  <c r="A8025" i="31"/>
  <c r="A8026" i="31"/>
  <c r="A8027" i="31"/>
  <c r="A8028" i="31"/>
  <c r="A8029" i="31"/>
  <c r="A8030" i="31"/>
  <c r="A8031" i="31"/>
  <c r="A8032" i="31"/>
  <c r="A8033" i="31"/>
  <c r="A8034" i="31"/>
  <c r="A8035" i="31"/>
  <c r="A8036" i="31"/>
  <c r="A8037" i="31"/>
  <c r="A8038" i="31"/>
  <c r="A8039" i="31"/>
  <c r="A8040" i="31"/>
  <c r="A8041" i="31"/>
  <c r="A8042" i="31"/>
  <c r="A8043" i="31"/>
  <c r="A8044" i="31"/>
  <c r="A8045" i="31"/>
  <c r="A8046" i="31"/>
  <c r="A8047" i="31"/>
  <c r="A8048" i="31"/>
  <c r="A8049" i="31"/>
  <c r="A8050" i="31"/>
  <c r="A8051" i="31"/>
  <c r="A8052" i="31"/>
  <c r="A8053" i="31"/>
  <c r="A8054" i="31"/>
  <c r="A8055" i="31"/>
  <c r="A8056" i="31"/>
  <c r="A8057" i="31"/>
  <c r="A8058" i="31"/>
  <c r="A8059" i="31"/>
  <c r="A8060" i="31"/>
  <c r="A8061" i="31"/>
  <c r="A8062" i="31"/>
  <c r="A8063" i="31"/>
  <c r="A8064" i="31"/>
  <c r="A8065" i="31"/>
  <c r="A8066" i="31"/>
  <c r="A8067" i="31"/>
  <c r="A8068" i="31"/>
  <c r="A8069" i="31"/>
  <c r="A8070" i="31"/>
  <c r="A8071" i="31"/>
  <c r="A8072" i="31"/>
  <c r="A8073" i="31"/>
  <c r="A8074" i="31"/>
  <c r="A8075" i="31"/>
  <c r="A8076" i="31"/>
  <c r="A8077" i="31"/>
  <c r="A8078" i="31"/>
  <c r="A8079" i="31"/>
  <c r="A8080" i="31"/>
  <c r="A8081" i="31"/>
  <c r="A8082" i="31"/>
  <c r="A8083" i="31"/>
  <c r="A8084" i="31"/>
  <c r="A8085" i="31"/>
  <c r="A8086" i="31"/>
  <c r="A8087" i="31"/>
  <c r="A8088" i="31"/>
  <c r="A8089" i="31"/>
  <c r="A8090" i="31"/>
  <c r="A8091" i="31"/>
  <c r="A8092" i="31"/>
  <c r="A8093" i="31"/>
  <c r="A8094" i="31"/>
  <c r="A8095" i="31"/>
  <c r="A8096" i="31"/>
  <c r="A8097" i="31"/>
  <c r="A8098" i="31"/>
  <c r="A8099" i="31"/>
  <c r="A8100" i="31"/>
  <c r="A8101" i="31"/>
  <c r="A8102" i="31"/>
  <c r="A8103" i="31"/>
  <c r="A8104" i="31"/>
  <c r="A8105" i="31"/>
  <c r="A8106" i="31"/>
  <c r="A8107" i="31"/>
  <c r="A8108" i="31"/>
  <c r="A8109" i="31"/>
  <c r="A8110" i="31"/>
  <c r="A8111" i="31"/>
  <c r="A8112" i="31"/>
  <c r="A8113" i="31"/>
  <c r="A8114" i="31"/>
  <c r="A8115" i="31"/>
  <c r="A8116" i="31"/>
  <c r="A8117" i="31"/>
  <c r="A8118" i="31"/>
  <c r="A8119" i="31"/>
  <c r="A8120" i="31"/>
  <c r="A8121" i="31"/>
  <c r="A8122" i="31"/>
  <c r="A8123" i="31"/>
  <c r="A8124" i="31"/>
  <c r="A8125" i="31"/>
  <c r="A8126" i="31"/>
  <c r="A8127" i="31"/>
  <c r="A8128" i="31"/>
  <c r="A8129" i="31"/>
  <c r="A8130" i="31"/>
  <c r="A8131" i="31"/>
  <c r="A8132" i="31"/>
  <c r="A8133" i="31"/>
  <c r="A8134" i="31"/>
  <c r="A8135" i="31"/>
  <c r="A8136" i="31"/>
  <c r="A8137" i="31"/>
  <c r="A8138" i="31"/>
  <c r="A8139" i="31"/>
  <c r="A8140" i="31"/>
  <c r="A8141" i="31"/>
  <c r="A8142" i="31"/>
  <c r="A8143" i="31"/>
  <c r="A8144" i="31"/>
  <c r="A8145" i="31"/>
  <c r="A8146" i="31"/>
  <c r="A8147" i="31"/>
  <c r="A8148" i="31"/>
  <c r="A8149" i="31"/>
  <c r="A8150" i="31"/>
  <c r="A8151" i="31"/>
  <c r="A8152" i="31"/>
  <c r="A8153" i="31"/>
  <c r="A8154" i="31"/>
  <c r="A8155" i="31"/>
  <c r="A8156" i="31"/>
  <c r="A8157" i="31"/>
  <c r="A8158" i="31"/>
  <c r="A8159" i="31"/>
  <c r="A8160" i="31"/>
  <c r="A8161" i="31"/>
  <c r="A8162" i="31"/>
  <c r="A8163" i="31"/>
  <c r="A8164" i="31"/>
  <c r="A8165" i="31"/>
  <c r="A8166" i="31"/>
  <c r="A8167" i="31"/>
  <c r="A8168" i="31"/>
  <c r="A8169" i="31"/>
  <c r="A8170" i="31"/>
  <c r="A8171" i="31"/>
  <c r="A8172" i="31"/>
  <c r="A8173" i="31"/>
  <c r="A8174" i="31"/>
  <c r="A8175" i="31"/>
  <c r="A8176" i="31"/>
  <c r="A8177" i="31"/>
  <c r="A8178" i="31"/>
  <c r="A8179" i="31"/>
  <c r="A8180" i="31"/>
  <c r="A8181" i="31"/>
  <c r="A8182" i="31"/>
  <c r="A8183" i="31"/>
  <c r="A8184" i="31"/>
  <c r="A8185" i="31"/>
  <c r="A8186" i="31"/>
  <c r="A8187" i="31"/>
  <c r="A8188" i="31"/>
  <c r="A8189" i="31"/>
  <c r="A8190" i="31"/>
  <c r="A8191" i="31"/>
  <c r="A8192" i="31"/>
  <c r="A8193" i="31"/>
  <c r="A8194" i="31"/>
  <c r="A8195" i="31"/>
  <c r="A8196" i="31"/>
  <c r="A8197" i="31"/>
  <c r="A8198" i="31"/>
  <c r="A8199" i="31"/>
  <c r="A8200" i="31"/>
  <c r="A8201" i="31"/>
  <c r="A8202" i="31"/>
  <c r="A8203" i="31"/>
  <c r="A8204" i="31"/>
  <c r="A8205" i="31"/>
  <c r="A8206" i="31"/>
  <c r="A8207" i="31"/>
  <c r="A8208" i="31"/>
  <c r="A8209" i="31"/>
  <c r="A8210" i="31"/>
  <c r="A8211" i="31"/>
  <c r="A8212" i="31"/>
  <c r="A8213" i="31"/>
  <c r="A8214" i="31"/>
  <c r="A8215" i="31"/>
  <c r="A8216" i="31"/>
  <c r="A8217" i="31"/>
  <c r="A8218" i="31"/>
  <c r="A8219" i="31"/>
  <c r="A8220" i="31"/>
  <c r="A8221" i="31"/>
  <c r="A8222" i="31"/>
  <c r="A8223" i="31"/>
  <c r="A8224" i="31"/>
  <c r="A8225" i="31"/>
  <c r="A8226" i="31"/>
  <c r="A8227" i="31"/>
  <c r="A8228" i="31"/>
  <c r="A8229" i="31"/>
  <c r="A8230" i="31"/>
  <c r="A8231" i="31"/>
  <c r="A8232" i="31"/>
  <c r="A8233" i="31"/>
  <c r="A8234" i="31"/>
  <c r="A8235" i="31"/>
  <c r="A8236" i="31"/>
  <c r="A8237" i="31"/>
  <c r="A8238" i="31"/>
  <c r="A8239" i="31"/>
  <c r="A8240" i="31"/>
  <c r="A8241" i="31"/>
  <c r="A8242" i="31"/>
  <c r="A8243" i="31"/>
  <c r="A8244" i="31"/>
  <c r="A8245" i="31"/>
  <c r="A8246" i="31"/>
  <c r="A8247" i="31"/>
  <c r="A8248" i="31"/>
  <c r="A8249" i="31"/>
  <c r="A8250" i="31"/>
  <c r="A8251" i="31"/>
  <c r="A8252" i="31"/>
  <c r="A8253" i="31"/>
  <c r="A8254" i="31"/>
  <c r="A8255" i="31"/>
  <c r="A8256" i="31"/>
  <c r="A8257" i="31"/>
  <c r="A8258" i="31"/>
  <c r="A8259" i="31"/>
  <c r="A8260" i="31"/>
  <c r="A8261" i="31"/>
  <c r="A8262" i="31"/>
  <c r="A8263" i="31"/>
  <c r="A8264" i="31"/>
  <c r="A8265" i="31"/>
  <c r="A8266" i="31"/>
  <c r="A8267" i="31"/>
  <c r="A8268" i="31"/>
  <c r="A8269" i="31"/>
  <c r="A8270" i="31"/>
  <c r="A8271" i="31"/>
  <c r="A8272" i="31"/>
  <c r="A8273" i="31"/>
  <c r="A8274" i="31"/>
  <c r="A8275" i="31"/>
  <c r="A8276" i="31"/>
  <c r="A8277" i="31"/>
  <c r="A8278" i="31"/>
  <c r="A8279" i="31"/>
  <c r="A8280" i="31"/>
  <c r="A8281" i="31"/>
  <c r="A8282" i="31"/>
  <c r="A8283" i="31"/>
  <c r="A8284" i="31"/>
  <c r="A8285" i="31"/>
  <c r="A8286" i="31"/>
  <c r="A8287" i="31"/>
  <c r="A8288" i="31"/>
  <c r="A8289" i="31"/>
  <c r="A8290" i="31"/>
  <c r="A8291" i="31"/>
  <c r="A8292" i="31"/>
  <c r="A8293" i="31"/>
  <c r="A8294" i="31"/>
  <c r="A8295" i="31"/>
  <c r="A8296" i="31"/>
  <c r="A8297" i="31"/>
  <c r="A8298" i="31"/>
  <c r="A8299" i="31"/>
  <c r="A8300" i="31"/>
  <c r="A8301" i="31"/>
  <c r="A8302" i="31"/>
  <c r="A8303" i="31"/>
  <c r="A8304" i="31"/>
  <c r="A8305" i="31"/>
  <c r="A8306" i="31"/>
  <c r="A8307" i="31"/>
  <c r="A8308" i="31"/>
  <c r="A8309" i="31"/>
  <c r="A8310" i="31"/>
  <c r="A8311" i="31"/>
  <c r="A8312" i="31"/>
  <c r="A8313" i="31"/>
  <c r="A8314" i="31"/>
  <c r="A8315" i="31"/>
  <c r="A8316" i="31"/>
  <c r="A8317" i="31"/>
  <c r="A8318" i="31"/>
  <c r="A8319" i="31"/>
  <c r="A8320" i="31"/>
  <c r="A8321" i="31"/>
  <c r="A8322" i="31"/>
  <c r="A8323" i="31"/>
  <c r="A8324" i="31"/>
  <c r="A8325" i="31"/>
  <c r="A8326" i="31"/>
  <c r="A8327" i="31"/>
  <c r="A8328" i="31"/>
  <c r="A8329" i="31"/>
  <c r="A8330" i="31"/>
  <c r="A8331" i="31"/>
  <c r="A8332" i="31"/>
  <c r="A8333" i="31"/>
  <c r="A8334" i="31"/>
  <c r="A8335" i="31"/>
  <c r="A8336" i="31"/>
  <c r="A8337" i="31"/>
  <c r="A8338" i="31"/>
  <c r="A8339" i="31"/>
  <c r="A8340" i="31"/>
  <c r="A8341" i="31"/>
  <c r="A8342" i="31"/>
  <c r="A8343" i="31"/>
  <c r="A8344" i="31"/>
  <c r="A8345" i="31"/>
  <c r="A8346" i="31"/>
  <c r="A8347" i="31"/>
  <c r="A8348" i="31"/>
  <c r="A8349" i="31"/>
  <c r="A8350" i="31"/>
  <c r="A8351" i="31"/>
  <c r="A8352" i="31"/>
  <c r="A8353" i="31"/>
  <c r="A8354" i="31"/>
  <c r="A8355" i="31"/>
  <c r="A8356" i="31"/>
  <c r="A8357" i="31"/>
  <c r="A8358" i="31"/>
  <c r="A8359" i="31"/>
  <c r="A8360" i="31"/>
  <c r="A8361" i="31"/>
  <c r="A8362" i="31"/>
  <c r="A8363" i="31"/>
  <c r="A8364" i="31"/>
  <c r="A8365" i="31"/>
  <c r="A8366" i="31"/>
  <c r="A8367" i="31"/>
  <c r="A8368" i="31"/>
  <c r="A8369" i="31"/>
  <c r="A8370" i="31"/>
  <c r="A8371" i="31"/>
  <c r="A8372" i="31"/>
  <c r="A8373" i="31"/>
  <c r="A8374" i="31"/>
  <c r="A8375" i="31"/>
  <c r="A8376" i="31"/>
  <c r="A8377" i="31"/>
  <c r="A8378" i="31"/>
  <c r="A8379" i="31"/>
  <c r="A8380" i="31"/>
  <c r="A8381" i="31"/>
  <c r="A8382" i="31"/>
  <c r="A8383" i="31"/>
  <c r="A8384" i="31"/>
  <c r="A8385" i="31"/>
  <c r="A8386" i="31"/>
  <c r="A8387" i="31"/>
  <c r="A8388" i="31"/>
  <c r="A8389" i="31"/>
  <c r="A8390" i="31"/>
  <c r="A8391" i="31"/>
  <c r="A8392" i="31"/>
  <c r="A8393" i="31"/>
  <c r="A8394" i="31"/>
  <c r="A8395" i="31"/>
  <c r="A8396" i="31"/>
  <c r="A8397" i="31"/>
  <c r="A8398" i="31"/>
  <c r="A8399" i="31"/>
  <c r="A8400" i="31"/>
  <c r="A8401" i="31"/>
  <c r="A8402" i="31"/>
  <c r="A8403" i="31"/>
  <c r="A8404" i="31"/>
  <c r="A8405" i="31"/>
  <c r="A8406" i="31"/>
  <c r="A8407" i="31"/>
  <c r="A8408" i="31"/>
  <c r="A8409" i="31"/>
  <c r="A8410" i="31"/>
  <c r="A8411" i="31"/>
  <c r="A8412" i="31"/>
  <c r="A8413" i="31"/>
  <c r="A8414" i="31"/>
  <c r="A8415" i="31"/>
  <c r="A8416" i="31"/>
  <c r="A8417" i="31"/>
  <c r="A8418" i="31"/>
  <c r="A8419" i="31"/>
  <c r="A8420" i="31"/>
  <c r="A8421" i="31"/>
  <c r="A8422" i="31"/>
  <c r="A8423" i="31"/>
  <c r="A8424" i="31"/>
  <c r="A8425" i="31"/>
  <c r="A8426" i="31"/>
  <c r="A8427" i="31"/>
  <c r="A8428" i="31"/>
  <c r="A8429" i="31"/>
  <c r="A8430" i="31"/>
  <c r="A8431" i="31"/>
  <c r="A8432" i="31"/>
  <c r="A8433" i="31"/>
  <c r="A8434" i="31"/>
  <c r="A8435" i="31"/>
  <c r="A8436" i="31"/>
  <c r="A8437" i="31"/>
  <c r="A8438" i="31"/>
  <c r="A8439" i="31"/>
  <c r="A8440" i="31"/>
  <c r="A8441" i="31"/>
  <c r="A8442" i="31"/>
  <c r="A8443" i="31"/>
  <c r="A8444" i="31"/>
  <c r="A8445" i="31"/>
  <c r="A8446" i="31"/>
  <c r="A8447" i="31"/>
  <c r="A8448" i="31"/>
  <c r="A8449" i="31"/>
  <c r="A8450" i="31"/>
  <c r="A8451" i="31"/>
  <c r="A8452" i="31"/>
  <c r="A8453" i="31"/>
  <c r="A8454" i="31"/>
  <c r="A8455" i="31"/>
  <c r="A8456" i="31"/>
  <c r="A8457" i="31"/>
  <c r="A8458" i="31"/>
  <c r="A8459" i="31"/>
  <c r="A8460" i="31"/>
  <c r="A8461" i="31"/>
  <c r="A8462" i="31"/>
  <c r="A8463" i="31"/>
  <c r="A8464" i="31"/>
  <c r="A8465" i="31"/>
  <c r="A8466" i="31"/>
  <c r="A8467" i="31"/>
  <c r="A8468" i="31"/>
  <c r="A8469" i="31"/>
  <c r="A8470" i="31"/>
  <c r="A8471" i="31"/>
  <c r="A8472" i="31"/>
  <c r="A8473" i="31"/>
  <c r="A8474" i="31"/>
  <c r="A8475" i="31"/>
  <c r="A8476" i="31"/>
  <c r="A8477" i="31"/>
  <c r="A8478" i="31"/>
  <c r="A8479" i="31"/>
  <c r="A8480" i="31"/>
  <c r="A8481" i="31"/>
  <c r="A8482" i="31"/>
  <c r="A8483" i="31"/>
  <c r="A8484" i="31"/>
  <c r="A8485" i="31"/>
  <c r="A8486" i="31"/>
  <c r="A8487" i="31"/>
  <c r="A8488" i="31"/>
  <c r="A8489" i="31"/>
  <c r="A8490" i="31"/>
  <c r="A8491" i="31"/>
  <c r="A8492" i="31"/>
  <c r="A8493" i="31"/>
  <c r="A8494" i="31"/>
  <c r="A8495" i="31"/>
  <c r="A8496" i="31"/>
  <c r="A8497" i="31"/>
  <c r="A8498" i="31"/>
  <c r="A8499" i="31"/>
  <c r="A8500" i="31"/>
  <c r="A8501" i="31"/>
  <c r="A8502" i="31"/>
  <c r="A8503" i="31"/>
  <c r="A8504" i="31"/>
  <c r="A8505" i="31"/>
  <c r="A8506" i="31"/>
  <c r="A8507" i="31"/>
  <c r="A8508" i="31"/>
  <c r="A8509" i="31"/>
  <c r="A8510" i="31"/>
  <c r="A8511" i="31"/>
  <c r="A8512" i="31"/>
  <c r="A8513" i="31"/>
  <c r="A8514" i="31"/>
  <c r="A8515" i="31"/>
  <c r="A8516" i="31"/>
  <c r="A8517" i="31"/>
  <c r="A8518" i="31"/>
  <c r="A8519" i="31"/>
  <c r="A8520" i="31"/>
  <c r="A8521" i="31"/>
  <c r="A8522" i="31"/>
  <c r="A8523" i="31"/>
  <c r="A8524" i="31"/>
  <c r="A8525" i="31"/>
  <c r="A8526" i="31"/>
  <c r="A8527" i="31"/>
  <c r="A8528" i="31"/>
  <c r="A8529" i="31"/>
  <c r="A8530" i="31"/>
  <c r="A8531" i="31"/>
  <c r="A8532" i="31"/>
  <c r="A8533" i="31"/>
  <c r="A8534" i="31"/>
  <c r="A8535" i="31"/>
  <c r="A8536" i="31"/>
  <c r="A8537" i="31"/>
  <c r="A8538" i="31"/>
  <c r="A8539" i="31"/>
  <c r="A8540" i="31"/>
  <c r="A8541" i="31"/>
  <c r="A8542" i="31"/>
  <c r="A8543" i="31"/>
  <c r="A8544" i="31"/>
  <c r="A8545" i="31"/>
  <c r="A8546" i="31"/>
  <c r="A8547" i="31"/>
  <c r="A8548" i="31"/>
  <c r="A8549" i="31"/>
  <c r="A8550" i="31"/>
  <c r="A8551" i="31"/>
  <c r="A8552" i="31"/>
  <c r="A8553" i="31"/>
  <c r="A8554" i="31"/>
  <c r="A8555" i="31"/>
  <c r="A8556" i="31"/>
  <c r="A8557" i="31"/>
  <c r="A8558" i="31"/>
  <c r="A8559" i="31"/>
  <c r="A8560" i="31"/>
  <c r="A8561" i="31"/>
  <c r="A8562" i="31"/>
  <c r="A8563" i="31"/>
  <c r="A8564" i="31"/>
  <c r="A8565" i="31"/>
  <c r="A8566" i="31"/>
  <c r="A8567" i="31"/>
  <c r="A8568" i="31"/>
  <c r="A8569" i="31"/>
  <c r="A8570" i="31"/>
  <c r="A8571" i="31"/>
  <c r="A8572" i="31"/>
  <c r="A8573" i="31"/>
  <c r="A8574" i="31"/>
  <c r="A8575" i="31"/>
  <c r="A8576" i="31"/>
  <c r="A8577" i="31"/>
  <c r="A8578" i="31"/>
  <c r="A8579" i="31"/>
  <c r="A8580" i="31"/>
  <c r="A8581" i="31"/>
  <c r="A8582" i="31"/>
  <c r="A8583" i="31"/>
  <c r="A8584" i="31"/>
  <c r="A8585" i="31"/>
  <c r="A8586" i="31"/>
  <c r="A8587" i="31"/>
  <c r="A8588" i="31"/>
  <c r="A8589" i="31"/>
  <c r="A8590" i="31"/>
  <c r="A8591" i="31"/>
  <c r="A8592" i="31"/>
  <c r="A8593" i="31"/>
  <c r="A8594" i="31"/>
  <c r="A8595" i="31"/>
  <c r="A8596" i="31"/>
  <c r="A8597" i="31"/>
  <c r="A8598" i="31"/>
  <c r="A8599" i="31"/>
  <c r="A8600" i="31"/>
  <c r="A8601" i="31"/>
  <c r="A8602" i="31"/>
  <c r="A8603" i="31"/>
  <c r="A8604" i="31"/>
  <c r="A8605" i="31"/>
  <c r="A8606" i="31"/>
  <c r="A8607" i="31"/>
  <c r="A8608" i="31"/>
  <c r="A8609" i="31"/>
  <c r="A8610" i="31"/>
  <c r="A8611" i="31"/>
  <c r="A8612" i="31"/>
  <c r="A8613" i="31"/>
  <c r="A8614" i="31"/>
  <c r="A8615" i="31"/>
  <c r="A8616" i="31"/>
  <c r="A8617" i="31"/>
  <c r="A8618" i="31"/>
  <c r="A8619" i="31"/>
  <c r="A8620" i="31"/>
  <c r="A8621" i="31"/>
  <c r="A8622" i="31"/>
  <c r="A8623" i="31"/>
  <c r="A8624" i="31"/>
  <c r="A8625" i="31"/>
  <c r="A8626" i="31"/>
  <c r="A8627" i="31"/>
  <c r="A8628" i="31"/>
  <c r="A8629" i="31"/>
  <c r="A8630" i="31"/>
  <c r="A8631" i="31"/>
  <c r="A8632" i="31"/>
  <c r="A8633" i="31"/>
  <c r="A8634" i="31"/>
  <c r="A8635" i="31"/>
  <c r="A8636" i="31"/>
  <c r="A8637" i="31"/>
  <c r="A8638" i="31"/>
  <c r="A8639" i="31"/>
  <c r="A8640" i="31"/>
  <c r="A8641" i="31"/>
  <c r="A8642" i="31"/>
  <c r="A8643" i="31"/>
  <c r="A8644" i="31"/>
  <c r="A8645" i="31"/>
  <c r="A8646" i="31"/>
  <c r="A8647" i="31"/>
  <c r="A8648" i="31"/>
  <c r="A8649" i="31"/>
  <c r="A8650" i="31"/>
  <c r="A8651" i="31"/>
  <c r="A8652" i="31"/>
  <c r="A8653" i="31"/>
  <c r="A8654" i="31"/>
  <c r="A8655" i="31"/>
  <c r="A8656" i="31"/>
  <c r="A8657" i="31"/>
  <c r="A8658" i="31"/>
  <c r="A8659" i="31"/>
  <c r="A8660" i="31"/>
  <c r="A8661" i="31"/>
  <c r="A8662" i="31"/>
  <c r="A8663" i="31"/>
  <c r="A8664" i="31"/>
  <c r="A8665" i="31"/>
  <c r="A8666" i="31"/>
  <c r="A8667" i="31"/>
  <c r="A8668" i="31"/>
  <c r="A8669" i="31"/>
  <c r="A8670" i="31"/>
  <c r="A8671" i="31"/>
  <c r="A8672" i="31"/>
  <c r="A8673" i="31"/>
  <c r="A8674" i="31"/>
  <c r="A8675" i="31"/>
  <c r="A8676" i="31"/>
  <c r="A8677" i="31"/>
  <c r="A8678" i="31"/>
  <c r="A8679" i="31"/>
  <c r="A8680" i="31"/>
  <c r="A8681" i="31"/>
  <c r="A8682" i="31"/>
  <c r="A8683" i="31"/>
  <c r="A8684" i="31"/>
  <c r="A8685" i="31"/>
  <c r="A8686" i="31"/>
  <c r="A8687" i="31"/>
  <c r="A8688" i="31"/>
  <c r="A8689" i="31"/>
  <c r="A8690" i="31"/>
  <c r="A8691" i="31"/>
  <c r="A8692" i="31"/>
  <c r="A8693" i="31"/>
  <c r="A8694" i="31"/>
  <c r="A8695" i="31"/>
  <c r="A8696" i="31"/>
  <c r="A8697" i="31"/>
  <c r="A8698" i="31"/>
  <c r="A8699" i="31"/>
  <c r="A8700" i="31"/>
  <c r="A8701" i="31"/>
  <c r="A8702" i="31"/>
  <c r="A8703" i="31"/>
  <c r="A8704" i="31"/>
  <c r="A8705" i="31"/>
  <c r="A8706" i="31"/>
  <c r="A8707" i="31"/>
  <c r="A8708" i="31"/>
  <c r="A8709" i="31"/>
  <c r="A8710" i="31"/>
  <c r="A8711" i="31"/>
  <c r="A8712" i="31"/>
  <c r="A8713" i="31"/>
  <c r="A8714" i="31"/>
  <c r="A8715" i="31"/>
  <c r="A8716" i="31"/>
  <c r="A8717" i="31"/>
  <c r="A8718" i="31"/>
  <c r="A8719" i="31"/>
  <c r="A8720" i="31"/>
  <c r="A8721" i="31"/>
  <c r="A8722" i="31"/>
  <c r="A8723" i="31"/>
  <c r="A8724" i="31"/>
  <c r="A8725" i="31"/>
  <c r="A8726" i="31"/>
  <c r="A8727" i="31"/>
  <c r="A8728" i="31"/>
  <c r="A8729" i="31"/>
  <c r="A8730" i="31"/>
  <c r="A8731" i="31"/>
  <c r="A8732" i="31"/>
  <c r="A8733" i="31"/>
  <c r="A8734" i="31"/>
  <c r="A8735" i="31"/>
  <c r="A8736" i="31"/>
  <c r="A8737" i="31"/>
  <c r="A8738" i="31"/>
  <c r="A8739" i="31"/>
  <c r="A8740" i="31"/>
  <c r="A8741" i="31"/>
  <c r="A8742" i="31"/>
  <c r="A8743" i="31"/>
  <c r="A8744" i="31"/>
  <c r="A8745" i="31"/>
  <c r="A8746" i="31"/>
  <c r="A8747" i="31"/>
  <c r="A8748" i="31"/>
  <c r="A8749" i="31"/>
  <c r="A8750" i="31"/>
  <c r="A8751" i="31"/>
  <c r="A8752" i="31"/>
  <c r="A8753" i="31"/>
  <c r="A8754" i="31"/>
  <c r="A8755" i="31"/>
  <c r="A8756" i="31"/>
  <c r="A8757" i="31"/>
  <c r="A8758" i="31"/>
  <c r="A8759" i="31"/>
  <c r="A8760" i="31"/>
  <c r="A8761" i="31"/>
  <c r="A8762" i="31"/>
  <c r="A8763" i="31"/>
  <c r="A8764" i="31"/>
  <c r="A8765" i="31"/>
  <c r="A8766" i="31"/>
  <c r="A8767" i="31"/>
  <c r="A8768" i="31"/>
  <c r="A8769" i="31"/>
  <c r="A8770" i="31"/>
  <c r="A8771" i="31"/>
  <c r="A8772" i="31"/>
  <c r="A8773" i="31"/>
  <c r="A8774" i="31"/>
  <c r="A8775" i="31"/>
  <c r="A8776" i="31"/>
  <c r="A8777" i="31"/>
  <c r="A8778" i="31"/>
  <c r="A8779" i="31"/>
  <c r="A8780" i="31"/>
  <c r="A8781" i="31"/>
  <c r="A8782" i="31"/>
  <c r="A8783" i="31"/>
  <c r="A8784" i="31"/>
  <c r="A8785" i="31"/>
  <c r="A8786" i="31"/>
  <c r="A8787" i="31"/>
  <c r="A8788" i="31"/>
  <c r="A8789" i="31"/>
  <c r="A8790" i="31"/>
  <c r="A8791" i="31"/>
  <c r="A8792" i="31"/>
  <c r="A8793" i="31"/>
  <c r="A8794" i="31"/>
  <c r="A8795" i="31"/>
  <c r="A8796" i="31"/>
  <c r="A8797" i="31"/>
  <c r="A8798" i="31"/>
  <c r="A8799" i="31"/>
  <c r="A8800" i="31"/>
  <c r="A8801" i="31"/>
  <c r="A8802" i="31"/>
  <c r="A8803" i="31"/>
  <c r="A8804" i="31"/>
  <c r="A8805" i="31"/>
  <c r="A8806" i="31"/>
  <c r="A8807" i="31"/>
  <c r="A8808" i="31"/>
  <c r="A8809" i="31"/>
  <c r="A8810" i="31"/>
  <c r="A8811" i="31"/>
  <c r="A8812" i="31"/>
  <c r="A8813" i="31"/>
  <c r="A8814" i="31"/>
  <c r="A8815" i="31"/>
  <c r="A8816" i="31"/>
  <c r="A8817" i="31"/>
  <c r="A8818" i="31"/>
  <c r="A8819" i="31"/>
  <c r="A8820" i="31"/>
  <c r="A8821" i="31"/>
  <c r="A8822" i="31"/>
  <c r="A8823" i="31"/>
  <c r="A8824" i="31"/>
  <c r="A8825" i="31"/>
  <c r="A8826" i="31"/>
  <c r="A8827" i="31"/>
  <c r="A8828" i="31"/>
  <c r="A8829" i="31"/>
  <c r="A8830" i="31"/>
  <c r="A8831" i="31"/>
  <c r="A8832" i="31"/>
  <c r="A8833" i="31"/>
  <c r="A8834" i="31"/>
  <c r="A8835" i="31"/>
  <c r="A8836" i="31"/>
  <c r="A8837" i="31"/>
  <c r="A8838" i="31"/>
  <c r="A8839" i="31"/>
  <c r="A8840" i="31"/>
  <c r="A8841" i="31"/>
  <c r="A8842" i="31"/>
  <c r="A8843" i="31"/>
  <c r="A8844" i="31"/>
  <c r="A8845" i="31"/>
  <c r="A8846" i="31"/>
  <c r="A8847" i="31"/>
  <c r="A8848" i="31"/>
  <c r="A8849" i="31"/>
  <c r="A8850" i="31"/>
  <c r="A8851" i="31"/>
  <c r="A8852" i="31"/>
  <c r="A8853" i="31"/>
  <c r="A8854" i="31"/>
  <c r="A8855" i="31"/>
  <c r="A8856" i="31"/>
  <c r="A8857" i="31"/>
  <c r="A8858" i="31"/>
  <c r="A8859" i="31"/>
  <c r="A8860" i="31"/>
  <c r="A8861" i="31"/>
  <c r="A8862" i="31"/>
  <c r="A8863" i="31"/>
  <c r="A8864" i="31"/>
  <c r="A8865" i="31"/>
  <c r="A8866" i="31"/>
  <c r="A8867" i="31"/>
  <c r="A8868" i="31"/>
  <c r="A8869" i="31"/>
  <c r="A8870" i="31"/>
  <c r="A8871" i="31"/>
  <c r="A8872" i="31"/>
  <c r="A8873" i="31"/>
  <c r="A8874" i="31"/>
  <c r="A8875" i="31"/>
  <c r="A8876" i="31"/>
  <c r="A8877" i="31"/>
  <c r="A8878" i="31"/>
  <c r="A8879" i="31"/>
  <c r="A8880" i="31"/>
  <c r="A8881" i="31"/>
  <c r="A8882" i="31"/>
  <c r="A8883" i="31"/>
  <c r="A8884" i="31"/>
  <c r="A8885" i="31"/>
  <c r="A8886" i="31"/>
  <c r="A8887" i="31"/>
  <c r="A8888" i="31"/>
  <c r="A8889" i="31"/>
  <c r="A8890" i="31"/>
  <c r="A8891" i="31"/>
  <c r="A8892" i="31"/>
  <c r="A8893" i="31"/>
  <c r="A8894" i="31"/>
  <c r="A8895" i="31"/>
  <c r="A8896" i="31"/>
  <c r="A8897" i="31"/>
  <c r="A8898" i="31"/>
  <c r="A8899" i="31"/>
  <c r="A8900" i="31"/>
  <c r="A8901" i="31"/>
  <c r="A8902" i="31"/>
  <c r="A8903" i="31"/>
  <c r="A8904" i="31"/>
  <c r="A8905" i="31"/>
  <c r="A8906" i="31"/>
  <c r="A8907" i="31"/>
  <c r="A8908" i="31"/>
  <c r="A8909" i="31"/>
  <c r="A8910" i="31"/>
  <c r="A8911" i="31"/>
  <c r="A8912" i="31"/>
  <c r="A8913" i="31"/>
  <c r="A8914" i="31"/>
  <c r="A8915" i="31"/>
  <c r="A8916" i="31"/>
  <c r="A8917" i="31"/>
  <c r="A8918" i="31"/>
  <c r="A8919" i="31"/>
  <c r="A8920" i="31"/>
  <c r="A8921" i="31"/>
  <c r="A8922" i="31"/>
  <c r="A8923" i="31"/>
  <c r="A8924" i="31"/>
  <c r="A8925" i="31"/>
  <c r="A8926" i="31"/>
  <c r="A8927" i="31"/>
  <c r="A8928" i="31"/>
  <c r="A8929" i="31"/>
  <c r="A8930" i="31"/>
  <c r="A8931" i="31"/>
  <c r="A8932" i="31"/>
  <c r="A8933" i="31"/>
  <c r="A8934" i="31"/>
  <c r="A8935" i="31"/>
  <c r="A8936" i="31"/>
  <c r="A8937" i="31"/>
  <c r="A8938" i="31"/>
  <c r="A8939" i="31"/>
  <c r="A8940" i="31"/>
  <c r="A8941" i="31"/>
  <c r="A8942" i="31"/>
  <c r="A8943" i="31"/>
  <c r="A8944" i="31"/>
  <c r="A8945" i="31"/>
  <c r="A8946" i="31"/>
  <c r="A8947" i="31"/>
  <c r="A8948" i="31"/>
  <c r="A8949" i="31"/>
  <c r="A8950" i="31"/>
  <c r="A8951" i="31"/>
  <c r="A8952" i="31"/>
  <c r="A8953" i="31"/>
  <c r="A8954" i="31"/>
  <c r="A8955" i="31"/>
  <c r="A8956" i="31"/>
  <c r="A8957" i="31"/>
  <c r="A8958" i="31"/>
  <c r="A8959" i="31"/>
  <c r="A8960" i="31"/>
  <c r="A8961" i="31"/>
  <c r="A8962" i="31"/>
  <c r="A8963" i="31"/>
  <c r="A8964" i="31"/>
  <c r="A8965" i="31"/>
  <c r="A8966" i="31"/>
  <c r="A8967" i="31"/>
  <c r="A8968" i="31"/>
  <c r="A8969" i="31"/>
  <c r="A8970" i="31"/>
  <c r="A8971" i="31"/>
  <c r="A8972" i="31"/>
  <c r="A8973" i="31"/>
  <c r="A8974" i="31"/>
  <c r="A8975" i="31"/>
  <c r="A8976" i="31"/>
  <c r="A8977" i="31"/>
  <c r="A8978" i="31"/>
  <c r="A8979" i="31"/>
  <c r="A8980" i="31"/>
  <c r="A8981" i="31"/>
  <c r="A8982" i="31"/>
  <c r="A8983" i="31"/>
  <c r="A8984" i="31"/>
  <c r="A8985" i="31"/>
  <c r="A8986" i="31"/>
  <c r="A8987" i="31"/>
  <c r="A8988" i="31"/>
  <c r="A8989" i="31"/>
  <c r="A8990" i="31"/>
  <c r="A8991" i="31"/>
  <c r="A8992" i="31"/>
  <c r="A8993" i="31"/>
  <c r="A8994" i="31"/>
  <c r="A8995" i="31"/>
  <c r="A8996" i="31"/>
  <c r="A8997" i="31"/>
  <c r="A8998" i="31"/>
  <c r="A8999" i="31"/>
  <c r="A9000" i="31"/>
  <c r="A9001" i="31"/>
  <c r="A9002" i="31"/>
  <c r="A9003" i="31"/>
  <c r="A9004" i="31"/>
  <c r="A9005" i="31"/>
  <c r="A9006" i="31"/>
  <c r="A9007" i="31"/>
  <c r="A9008" i="31"/>
  <c r="A9009" i="31"/>
  <c r="A9010" i="31"/>
  <c r="A9011" i="31"/>
  <c r="A9012" i="31"/>
  <c r="A9013" i="31"/>
  <c r="A9014" i="31"/>
  <c r="A9015" i="31"/>
  <c r="A9016" i="31"/>
  <c r="A9017" i="31"/>
  <c r="A9018" i="31"/>
  <c r="A9019" i="31"/>
  <c r="A9020" i="31"/>
  <c r="A9021" i="31"/>
  <c r="A9022" i="31"/>
  <c r="A9023" i="31"/>
  <c r="A9024" i="31"/>
  <c r="A9025" i="31"/>
  <c r="A9026" i="31"/>
  <c r="A9027" i="31"/>
  <c r="A9028" i="31"/>
  <c r="A9029" i="31"/>
  <c r="A9030" i="31"/>
  <c r="A9031" i="31"/>
  <c r="A9032" i="31"/>
  <c r="A9033" i="31"/>
  <c r="A9034" i="31"/>
  <c r="A9035" i="31"/>
  <c r="A9036" i="31"/>
  <c r="A9037" i="31"/>
  <c r="A9038" i="31"/>
  <c r="A9039" i="31"/>
  <c r="A9040" i="31"/>
  <c r="A9041" i="31"/>
  <c r="A9042" i="31"/>
  <c r="A9043" i="31"/>
  <c r="A9044" i="31"/>
  <c r="A9045" i="31"/>
  <c r="A9046" i="31"/>
  <c r="A9047" i="31"/>
  <c r="A9048" i="31"/>
  <c r="A9049" i="31"/>
  <c r="A9050" i="31"/>
  <c r="A9051" i="31"/>
  <c r="A9052" i="31"/>
  <c r="A9053" i="31"/>
  <c r="A9054" i="31"/>
  <c r="A9055" i="31"/>
  <c r="A9056" i="31"/>
  <c r="A9057" i="31"/>
  <c r="A9058" i="31"/>
  <c r="A9059" i="31"/>
  <c r="A9060" i="31"/>
  <c r="A9061" i="31"/>
  <c r="A9062" i="31"/>
  <c r="A9063" i="31"/>
  <c r="A9064" i="31"/>
  <c r="A9065" i="31"/>
  <c r="A9066" i="31"/>
  <c r="A9067" i="31"/>
  <c r="A9068" i="31"/>
  <c r="A9069" i="31"/>
  <c r="A9070" i="31"/>
  <c r="A9071" i="31"/>
  <c r="A9072" i="31"/>
  <c r="A9073" i="31"/>
  <c r="A9074" i="31"/>
  <c r="A9075" i="31"/>
  <c r="A9076" i="31"/>
  <c r="A9077" i="31"/>
  <c r="A9078" i="31"/>
  <c r="A9079" i="31"/>
  <c r="A9080" i="31"/>
  <c r="A9081" i="31"/>
  <c r="A9082" i="31"/>
  <c r="A9083" i="31"/>
  <c r="A9084" i="31"/>
  <c r="A9085" i="31"/>
  <c r="A9086" i="31"/>
  <c r="A9087" i="31"/>
  <c r="A9088" i="31"/>
  <c r="A9089" i="31"/>
  <c r="A9090" i="31"/>
  <c r="A9091" i="31"/>
  <c r="A9092" i="31"/>
  <c r="A9093" i="31"/>
  <c r="A9094" i="31"/>
  <c r="A9095" i="31"/>
  <c r="A9096" i="31"/>
  <c r="A9097" i="31"/>
  <c r="A9098" i="31"/>
  <c r="A9099" i="31"/>
  <c r="A9100" i="31"/>
  <c r="A9101" i="31"/>
  <c r="A9102" i="31"/>
  <c r="A9103" i="31"/>
  <c r="A9104" i="31"/>
  <c r="A9105" i="31"/>
  <c r="A9106" i="31"/>
  <c r="A9107" i="31"/>
  <c r="A9108" i="31"/>
  <c r="A9109" i="31"/>
  <c r="A9110" i="31"/>
  <c r="A9111" i="31"/>
  <c r="A9112" i="31"/>
  <c r="A9113" i="31"/>
  <c r="A9114" i="31"/>
  <c r="A9115" i="31"/>
  <c r="A9116" i="31"/>
  <c r="A9117" i="31"/>
  <c r="A9118" i="31"/>
  <c r="A9119" i="31"/>
  <c r="A9120" i="31"/>
  <c r="A9121" i="31"/>
  <c r="A9122" i="31"/>
  <c r="A9123" i="31"/>
  <c r="A9124" i="31"/>
  <c r="A9125" i="31"/>
  <c r="A9126" i="31"/>
  <c r="A9127" i="31"/>
  <c r="A9128" i="31"/>
  <c r="A9129" i="31"/>
  <c r="A9130" i="31"/>
  <c r="A9131" i="31"/>
  <c r="A9132" i="31"/>
  <c r="A9133" i="31"/>
  <c r="A9134" i="31"/>
  <c r="A9135" i="31"/>
  <c r="A9136" i="31"/>
  <c r="A9137" i="31"/>
  <c r="A9138" i="31"/>
  <c r="A9139" i="31"/>
  <c r="A9140" i="31"/>
  <c r="A9141" i="31"/>
  <c r="A9142" i="31"/>
  <c r="A9143" i="31"/>
  <c r="A9144" i="31"/>
  <c r="A9145" i="31"/>
  <c r="A9146" i="31"/>
  <c r="A9147" i="31"/>
  <c r="A9148" i="31"/>
  <c r="A9149" i="31"/>
  <c r="A9150" i="31"/>
  <c r="A9151" i="31"/>
  <c r="A9152" i="31"/>
  <c r="A9153" i="31"/>
  <c r="A9154" i="31"/>
  <c r="A9155" i="31"/>
  <c r="A9156" i="31"/>
  <c r="A9157" i="31"/>
  <c r="A9158" i="31"/>
  <c r="A9159" i="31"/>
  <c r="A9160" i="31"/>
  <c r="A9161" i="31"/>
  <c r="A9162" i="31"/>
  <c r="A9163" i="31"/>
  <c r="A9164" i="31"/>
  <c r="A9165" i="31"/>
  <c r="A9166" i="31"/>
  <c r="A9167" i="31"/>
  <c r="A9168" i="31"/>
  <c r="A9169" i="31"/>
  <c r="A9170" i="31"/>
  <c r="A9171" i="31"/>
  <c r="A9172" i="31"/>
  <c r="A9173" i="31"/>
  <c r="A9174" i="31"/>
  <c r="A9175" i="31"/>
  <c r="A9176" i="31"/>
  <c r="A9177" i="31"/>
  <c r="A9178" i="31"/>
  <c r="A9179" i="31"/>
  <c r="A9180" i="31"/>
  <c r="A9181" i="31"/>
  <c r="A9182" i="31"/>
  <c r="A9183" i="31"/>
  <c r="A9184" i="31"/>
  <c r="A9185" i="31"/>
  <c r="A9186" i="31"/>
  <c r="A9187" i="31"/>
  <c r="A9188" i="31"/>
  <c r="A9189" i="31"/>
  <c r="A9190" i="31"/>
  <c r="A9191" i="31"/>
  <c r="A9192" i="31"/>
  <c r="A9193" i="31"/>
  <c r="A9194" i="31"/>
  <c r="A9195" i="31"/>
  <c r="A9196" i="31"/>
  <c r="A9197" i="31"/>
  <c r="A9198" i="31"/>
  <c r="A9199" i="31"/>
  <c r="A9200" i="31"/>
  <c r="A9201" i="31"/>
  <c r="A9202" i="31"/>
  <c r="A9203" i="31"/>
  <c r="A9204" i="31"/>
  <c r="A9205" i="31"/>
  <c r="A9206" i="31"/>
  <c r="A9207" i="31"/>
  <c r="A9208" i="31"/>
  <c r="A9209" i="31"/>
  <c r="A9210" i="31"/>
  <c r="A9211" i="31"/>
  <c r="A9212" i="31"/>
  <c r="A9213" i="31"/>
  <c r="A9214" i="31"/>
  <c r="A9215" i="31"/>
  <c r="A9216" i="31"/>
  <c r="A9217" i="31"/>
  <c r="A9218" i="31"/>
  <c r="A9219" i="31"/>
  <c r="A9220" i="31"/>
  <c r="A9221" i="31"/>
  <c r="A9222" i="31"/>
  <c r="A9223" i="31"/>
  <c r="A9224" i="31"/>
  <c r="A9225" i="31"/>
  <c r="A9226" i="31"/>
  <c r="A9227" i="31"/>
  <c r="A9228" i="31"/>
  <c r="A9229" i="31"/>
  <c r="A9230" i="31"/>
  <c r="A9231" i="31"/>
  <c r="A9232" i="31"/>
  <c r="A9233" i="31"/>
  <c r="A9234" i="31"/>
  <c r="A9235" i="31"/>
  <c r="A9236" i="31"/>
  <c r="A9237" i="31"/>
  <c r="A9238" i="31"/>
  <c r="A9239" i="31"/>
  <c r="A9240" i="31"/>
  <c r="A9241" i="31"/>
  <c r="A9242" i="31"/>
  <c r="A9243" i="31"/>
  <c r="A9244" i="31"/>
  <c r="D2" i="5"/>
  <c r="J2" i="7" s="1"/>
  <c r="H12" i="17"/>
  <c r="F56" i="1"/>
  <c r="I24" i="10" s="1"/>
  <c r="F52" i="1"/>
  <c r="I22" i="10" s="1"/>
  <c r="F54" i="1"/>
  <c r="I23" i="10" s="1"/>
  <c r="P3" i="17"/>
  <c r="P4" i="17"/>
  <c r="P5" i="17"/>
  <c r="P6" i="17"/>
  <c r="P7" i="17"/>
  <c r="P8" i="17"/>
  <c r="P9" i="17"/>
  <c r="P10" i="17"/>
  <c r="P2" i="17"/>
  <c r="C3" i="17"/>
  <c r="C4" i="17"/>
  <c r="C5" i="17"/>
  <c r="C6" i="17"/>
  <c r="C7" i="17"/>
  <c r="C8" i="17"/>
  <c r="C9" i="17"/>
  <c r="C10" i="17"/>
  <c r="C2" i="17"/>
  <c r="A3" i="17"/>
  <c r="A4" i="17"/>
  <c r="A5" i="17"/>
  <c r="A6" i="17"/>
  <c r="A7" i="17"/>
  <c r="A8" i="17"/>
  <c r="A9" i="17"/>
  <c r="A10" i="17"/>
  <c r="A2" i="17"/>
  <c r="J3" i="15"/>
  <c r="J4" i="15"/>
  <c r="J5" i="15"/>
  <c r="J6" i="15"/>
  <c r="J7" i="15"/>
  <c r="J8" i="15"/>
  <c r="J9" i="15"/>
  <c r="J10" i="15"/>
  <c r="J11" i="15"/>
  <c r="J12" i="15"/>
  <c r="J13" i="15"/>
  <c r="J17" i="15"/>
  <c r="J18" i="15"/>
  <c r="J19" i="15"/>
  <c r="J20" i="15"/>
  <c r="J21" i="15"/>
  <c r="J22" i="15"/>
  <c r="J23" i="15"/>
  <c r="J24" i="15"/>
  <c r="J25" i="15"/>
  <c r="J26" i="15"/>
  <c r="J27" i="15"/>
  <c r="J28" i="15"/>
  <c r="J2" i="15"/>
  <c r="K2" i="10"/>
  <c r="C3" i="15"/>
  <c r="C4" i="15"/>
  <c r="C5" i="15"/>
  <c r="C6" i="15"/>
  <c r="C7" i="15"/>
  <c r="C8" i="15"/>
  <c r="C9" i="15"/>
  <c r="C10" i="15"/>
  <c r="C11" i="15"/>
  <c r="C12" i="15"/>
  <c r="C13" i="15"/>
  <c r="C17" i="15"/>
  <c r="C18" i="15"/>
  <c r="C19" i="15"/>
  <c r="C20" i="15"/>
  <c r="C21" i="15"/>
  <c r="C22" i="15"/>
  <c r="C23" i="15"/>
  <c r="C24" i="15"/>
  <c r="C25" i="15"/>
  <c r="C26" i="15"/>
  <c r="C27" i="15"/>
  <c r="C28" i="15"/>
  <c r="C2" i="15"/>
  <c r="A3" i="15"/>
  <c r="A4" i="15"/>
  <c r="A5" i="15"/>
  <c r="A6" i="15"/>
  <c r="A7" i="15"/>
  <c r="A8" i="15"/>
  <c r="A9" i="15"/>
  <c r="A10" i="15"/>
  <c r="A11" i="15"/>
  <c r="A12" i="15"/>
  <c r="A13" i="15"/>
  <c r="A17" i="15"/>
  <c r="A18" i="15"/>
  <c r="A19" i="15"/>
  <c r="A20" i="15"/>
  <c r="A21" i="15"/>
  <c r="A22" i="15"/>
  <c r="A23" i="15"/>
  <c r="A24" i="15"/>
  <c r="A25" i="15"/>
  <c r="A26" i="15"/>
  <c r="A27" i="15"/>
  <c r="A28" i="15"/>
  <c r="A2" i="15"/>
  <c r="Z53" i="10"/>
  <c r="Z52" i="10"/>
  <c r="Z51" i="10"/>
  <c r="Z50" i="10"/>
  <c r="Z49" i="10"/>
  <c r="Z48" i="10"/>
  <c r="Z47" i="10"/>
  <c r="Z46" i="10"/>
  <c r="Z45" i="10"/>
  <c r="Z44" i="10"/>
  <c r="Z43" i="10"/>
  <c r="V53" i="10"/>
  <c r="V52" i="10"/>
  <c r="V51" i="10"/>
  <c r="V50" i="10"/>
  <c r="V49" i="10"/>
  <c r="V48" i="10"/>
  <c r="V47" i="10"/>
  <c r="V46" i="10"/>
  <c r="V45" i="10"/>
  <c r="V44" i="10"/>
  <c r="V43" i="10"/>
  <c r="R53" i="10"/>
  <c r="R52" i="10"/>
  <c r="R51" i="10"/>
  <c r="R50" i="10"/>
  <c r="R49" i="10"/>
  <c r="R48" i="10"/>
  <c r="R47" i="10"/>
  <c r="R46" i="10"/>
  <c r="R45" i="10"/>
  <c r="R44" i="10"/>
  <c r="R43" i="10"/>
  <c r="N53" i="10"/>
  <c r="N52" i="10"/>
  <c r="N51" i="10"/>
  <c r="N50" i="10"/>
  <c r="N49" i="10"/>
  <c r="N48" i="10"/>
  <c r="N47" i="10"/>
  <c r="N46" i="10"/>
  <c r="N45" i="10"/>
  <c r="N44" i="10"/>
  <c r="N43" i="10"/>
  <c r="A3" i="10"/>
  <c r="A4" i="10"/>
  <c r="A5" i="10"/>
  <c r="A6" i="10"/>
  <c r="A7" i="10"/>
  <c r="A8" i="10"/>
  <c r="A9" i="10"/>
  <c r="A10" i="10"/>
  <c r="A11" i="10"/>
  <c r="A12" i="10"/>
  <c r="A13" i="10"/>
  <c r="A15" i="10"/>
  <c r="A16" i="10"/>
  <c r="A17" i="10"/>
  <c r="A18" i="10"/>
  <c r="A19" i="10"/>
  <c r="A20" i="10"/>
  <c r="A21"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2" i="10"/>
  <c r="H6" i="10"/>
  <c r="C2" i="10"/>
  <c r="C3" i="10"/>
  <c r="C4" i="10"/>
  <c r="C5" i="10"/>
  <c r="C6" i="10"/>
  <c r="C7" i="10"/>
  <c r="C8" i="10"/>
  <c r="C9" i="10"/>
  <c r="C10" i="10"/>
  <c r="C11" i="10"/>
  <c r="C12" i="10"/>
  <c r="C13" i="10"/>
  <c r="C15" i="10"/>
  <c r="C16" i="10"/>
  <c r="C17" i="10"/>
  <c r="C18" i="10"/>
  <c r="C19" i="10"/>
  <c r="C20" i="10"/>
  <c r="C21" i="10"/>
  <c r="C25" i="10"/>
  <c r="C26" i="10"/>
  <c r="C27" i="10"/>
  <c r="C28" i="10"/>
  <c r="C29" i="10"/>
  <c r="C30" i="10"/>
  <c r="C31" i="10"/>
  <c r="C32" i="10"/>
  <c r="C33" i="10"/>
  <c r="C34" i="10"/>
  <c r="C35" i="10"/>
  <c r="C36" i="10"/>
  <c r="C37" i="10"/>
  <c r="C38" i="10"/>
  <c r="C39" i="10"/>
  <c r="C41" i="10"/>
  <c r="C42" i="10"/>
  <c r="C43" i="10"/>
  <c r="C44" i="10"/>
  <c r="C45" i="10"/>
  <c r="C46" i="10"/>
  <c r="C47" i="10"/>
  <c r="C48" i="10"/>
  <c r="C49" i="10"/>
  <c r="C50" i="10"/>
  <c r="C51" i="10"/>
  <c r="C52" i="10"/>
  <c r="C53" i="10"/>
  <c r="C54" i="10"/>
  <c r="C55" i="10"/>
  <c r="C56" i="10"/>
  <c r="C57" i="10"/>
  <c r="C58" i="10"/>
  <c r="C59" i="10"/>
  <c r="C60" i="10"/>
  <c r="C40" i="10"/>
  <c r="A4584" i="31"/>
  <c r="A4585" i="31"/>
  <c r="A4586" i="31"/>
  <c r="A4587" i="31"/>
  <c r="A4588" i="31"/>
  <c r="A4589" i="31"/>
  <c r="A4590" i="31"/>
  <c r="A4591" i="31"/>
  <c r="A4592" i="31"/>
  <c r="A4593" i="31"/>
  <c r="A4594" i="31"/>
  <c r="A4595" i="31"/>
  <c r="A4596" i="31"/>
  <c r="A4597" i="31"/>
  <c r="A4598" i="31"/>
  <c r="A4599" i="31"/>
  <c r="A4600" i="31"/>
  <c r="A4601" i="31"/>
  <c r="A4602" i="31"/>
  <c r="A4603" i="31"/>
  <c r="A4604" i="31"/>
  <c r="A4605" i="31"/>
  <c r="A4606" i="31"/>
  <c r="A4607" i="31"/>
  <c r="A4608" i="31"/>
  <c r="A4609" i="31"/>
  <c r="A4610" i="31"/>
  <c r="A4611" i="31"/>
  <c r="A4612" i="31"/>
  <c r="A4613" i="31"/>
  <c r="A4614" i="31"/>
  <c r="A4615" i="31"/>
  <c r="A4616" i="31"/>
  <c r="A4617" i="31"/>
  <c r="A4618" i="31"/>
  <c r="A4619" i="31"/>
  <c r="A4620" i="31"/>
  <c r="A4621" i="31"/>
  <c r="A4622" i="31"/>
  <c r="A4623" i="31"/>
  <c r="A4624" i="31"/>
  <c r="A4625" i="31"/>
  <c r="A4626" i="31"/>
  <c r="A4627" i="31"/>
  <c r="A4628" i="31"/>
  <c r="A4629" i="31"/>
  <c r="A4630" i="31"/>
  <c r="A4631" i="31"/>
  <c r="A4632" i="31"/>
  <c r="A4633" i="31"/>
  <c r="A4634" i="31"/>
  <c r="A4635" i="31"/>
  <c r="A4636" i="31"/>
  <c r="A4637" i="31"/>
  <c r="A4638" i="31"/>
  <c r="A4639" i="31"/>
  <c r="A4640" i="31"/>
  <c r="A4641" i="31"/>
  <c r="A4642" i="31"/>
  <c r="A4643" i="31"/>
  <c r="A4644" i="31"/>
  <c r="A4645" i="31"/>
  <c r="A4646" i="31"/>
  <c r="A4647" i="31"/>
  <c r="A4648" i="31"/>
  <c r="A4649" i="31"/>
  <c r="A4650" i="31"/>
  <c r="A4651" i="31"/>
  <c r="A4652" i="31"/>
  <c r="A4653" i="31"/>
  <c r="A4654" i="31"/>
  <c r="A4655" i="31"/>
  <c r="A4656" i="31"/>
  <c r="A4657" i="31"/>
  <c r="A4658" i="31"/>
  <c r="A4659" i="31"/>
  <c r="A4660" i="31"/>
  <c r="A4661" i="31"/>
  <c r="A4662" i="31"/>
  <c r="A2" i="31"/>
  <c r="A3" i="31"/>
  <c r="A4" i="31"/>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A63" i="31"/>
  <c r="A64" i="31"/>
  <c r="A65" i="31"/>
  <c r="A66" i="31"/>
  <c r="A67" i="31"/>
  <c r="A68" i="31"/>
  <c r="A69" i="31"/>
  <c r="A70" i="31"/>
  <c r="A71" i="31"/>
  <c r="A72" i="31"/>
  <c r="A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c r="A123" i="31"/>
  <c r="A124" i="31"/>
  <c r="A125" i="31"/>
  <c r="A126" i="31"/>
  <c r="A127" i="31"/>
  <c r="A128" i="31"/>
  <c r="A129" i="31"/>
  <c r="A130" i="31"/>
  <c r="A131" i="31"/>
  <c r="A132" i="31"/>
  <c r="A133" i="31"/>
  <c r="A134" i="31"/>
  <c r="A135" i="31"/>
  <c r="A136" i="31"/>
  <c r="A137" i="31"/>
  <c r="A138" i="31"/>
  <c r="A139" i="31"/>
  <c r="A140" i="31"/>
  <c r="A141" i="31"/>
  <c r="A142" i="31"/>
  <c r="A143" i="31"/>
  <c r="A144" i="31"/>
  <c r="A145" i="31"/>
  <c r="A146" i="31"/>
  <c r="A147" i="31"/>
  <c r="A148" i="31"/>
  <c r="A149" i="31"/>
  <c r="A150" i="31"/>
  <c r="A151" i="31"/>
  <c r="A152" i="31"/>
  <c r="A153" i="31"/>
  <c r="A154" i="31"/>
  <c r="A155" i="31"/>
  <c r="A156" i="31"/>
  <c r="A157" i="31"/>
  <c r="A158" i="31"/>
  <c r="A159" i="31"/>
  <c r="A160" i="31"/>
  <c r="A161" i="31"/>
  <c r="A162" i="31"/>
  <c r="A163" i="31"/>
  <c r="A164" i="31"/>
  <c r="A165" i="31"/>
  <c r="A166" i="31"/>
  <c r="A167" i="31"/>
  <c r="A168" i="31"/>
  <c r="A169" i="31"/>
  <c r="A170" i="31"/>
  <c r="A171" i="31"/>
  <c r="A172" i="31"/>
  <c r="A173" i="31"/>
  <c r="A174" i="31"/>
  <c r="A175" i="31"/>
  <c r="A176" i="31"/>
  <c r="A177" i="31"/>
  <c r="A178" i="31"/>
  <c r="A179" i="31"/>
  <c r="A180" i="31"/>
  <c r="A181" i="31"/>
  <c r="A182" i="31"/>
  <c r="A183" i="31"/>
  <c r="A184" i="31"/>
  <c r="A185" i="31"/>
  <c r="A186" i="31"/>
  <c r="A187" i="31"/>
  <c r="A188" i="31"/>
  <c r="A189" i="31"/>
  <c r="A190" i="31"/>
  <c r="A191" i="31"/>
  <c r="A192" i="31"/>
  <c r="A193" i="31"/>
  <c r="A194" i="31"/>
  <c r="A195" i="31"/>
  <c r="A196" i="31"/>
  <c r="A197" i="31"/>
  <c r="A198" i="31"/>
  <c r="A199" i="31"/>
  <c r="A200" i="31"/>
  <c r="A201" i="31"/>
  <c r="A202" i="31"/>
  <c r="A203" i="31"/>
  <c r="A204" i="31"/>
  <c r="A205" i="31"/>
  <c r="A206" i="31"/>
  <c r="A207" i="31"/>
  <c r="A208" i="31"/>
  <c r="A209" i="31"/>
  <c r="A210" i="31"/>
  <c r="A211" i="31"/>
  <c r="A212" i="31"/>
  <c r="A213" i="31"/>
  <c r="A214" i="31"/>
  <c r="A215" i="31"/>
  <c r="A216" i="31"/>
  <c r="A217" i="31"/>
  <c r="A218" i="31"/>
  <c r="A219" i="31"/>
  <c r="A220" i="31"/>
  <c r="A221" i="31"/>
  <c r="A222" i="31"/>
  <c r="A223" i="31"/>
  <c r="A224" i="31"/>
  <c r="A225" i="31"/>
  <c r="A226" i="31"/>
  <c r="A227" i="31"/>
  <c r="A228" i="31"/>
  <c r="A229" i="31"/>
  <c r="A230" i="31"/>
  <c r="A231" i="31"/>
  <c r="A232" i="31"/>
  <c r="A233" i="31"/>
  <c r="A234" i="31"/>
  <c r="A235" i="31"/>
  <c r="A236" i="31"/>
  <c r="A237" i="31"/>
  <c r="A238" i="31"/>
  <c r="A239" i="31"/>
  <c r="A240" i="31"/>
  <c r="A241" i="31"/>
  <c r="A242" i="31"/>
  <c r="A243" i="31"/>
  <c r="A244" i="31"/>
  <c r="A245" i="31"/>
  <c r="A246" i="31"/>
  <c r="A247" i="31"/>
  <c r="A248" i="31"/>
  <c r="A249" i="31"/>
  <c r="A250" i="31"/>
  <c r="A251" i="31"/>
  <c r="A252" i="31"/>
  <c r="A253" i="31"/>
  <c r="A254" i="31"/>
  <c r="A255" i="31"/>
  <c r="A256" i="31"/>
  <c r="A257" i="31"/>
  <c r="A258" i="31"/>
  <c r="A259" i="31"/>
  <c r="A260" i="31"/>
  <c r="A261" i="31"/>
  <c r="A262" i="31"/>
  <c r="A263" i="31"/>
  <c r="A264" i="31"/>
  <c r="A265" i="31"/>
  <c r="A266" i="31"/>
  <c r="A267" i="31"/>
  <c r="A268" i="31"/>
  <c r="A269" i="31"/>
  <c r="A270" i="31"/>
  <c r="A271" i="31"/>
  <c r="A272" i="31"/>
  <c r="A273" i="31"/>
  <c r="A274" i="31"/>
  <c r="A275" i="31"/>
  <c r="A276" i="31"/>
  <c r="A277" i="31"/>
  <c r="A278" i="31"/>
  <c r="A279" i="31"/>
  <c r="A280" i="31"/>
  <c r="A281" i="31"/>
  <c r="A282" i="31"/>
  <c r="A283" i="31"/>
  <c r="A284" i="31"/>
  <c r="A285" i="31"/>
  <c r="A286" i="31"/>
  <c r="A287" i="31"/>
  <c r="A288" i="31"/>
  <c r="A289" i="31"/>
  <c r="A290" i="31"/>
  <c r="A291" i="31"/>
  <c r="A292" i="31"/>
  <c r="A293" i="31"/>
  <c r="A294" i="31"/>
  <c r="A295" i="31"/>
  <c r="A296" i="31"/>
  <c r="A297" i="31"/>
  <c r="A298" i="31"/>
  <c r="A299" i="31"/>
  <c r="A300" i="31"/>
  <c r="A301" i="31"/>
  <c r="A302" i="31"/>
  <c r="A303" i="31"/>
  <c r="A304" i="31"/>
  <c r="A305" i="31"/>
  <c r="A306" i="31"/>
  <c r="A307" i="31"/>
  <c r="A308" i="31"/>
  <c r="A309" i="31"/>
  <c r="A310" i="31"/>
  <c r="A311" i="31"/>
  <c r="A312" i="31"/>
  <c r="A313" i="31"/>
  <c r="A314" i="31"/>
  <c r="A315" i="31"/>
  <c r="A316" i="31"/>
  <c r="A317" i="31"/>
  <c r="A318" i="31"/>
  <c r="A319" i="31"/>
  <c r="A320" i="31"/>
  <c r="A321" i="31"/>
  <c r="A322" i="31"/>
  <c r="A323" i="31"/>
  <c r="A324" i="31"/>
  <c r="A325" i="31"/>
  <c r="A326" i="31"/>
  <c r="A327" i="31"/>
  <c r="A328" i="31"/>
  <c r="A329" i="31"/>
  <c r="A330" i="31"/>
  <c r="A331" i="31"/>
  <c r="A332" i="31"/>
  <c r="A333" i="31"/>
  <c r="A334" i="31"/>
  <c r="A335" i="31"/>
  <c r="A336" i="31"/>
  <c r="A337" i="31"/>
  <c r="A338" i="31"/>
  <c r="A339" i="31"/>
  <c r="A340" i="31"/>
  <c r="A341" i="31"/>
  <c r="A342" i="31"/>
  <c r="A343" i="31"/>
  <c r="A344" i="31"/>
  <c r="A345" i="31"/>
  <c r="A346" i="31"/>
  <c r="A347" i="31"/>
  <c r="A348" i="31"/>
  <c r="A349" i="31"/>
  <c r="A350" i="31"/>
  <c r="A351" i="31"/>
  <c r="A352" i="31"/>
  <c r="A353" i="31"/>
  <c r="A354" i="31"/>
  <c r="A355" i="31"/>
  <c r="A356" i="31"/>
  <c r="A357" i="31"/>
  <c r="A358" i="31"/>
  <c r="A359" i="31"/>
  <c r="A360" i="31"/>
  <c r="A361" i="31"/>
  <c r="A362" i="31"/>
  <c r="A363" i="31"/>
  <c r="A364" i="31"/>
  <c r="A365" i="31"/>
  <c r="A366" i="31"/>
  <c r="A367" i="31"/>
  <c r="A368" i="31"/>
  <c r="A369" i="31"/>
  <c r="A370" i="31"/>
  <c r="A371" i="31"/>
  <c r="A372" i="31"/>
  <c r="A373" i="31"/>
  <c r="A374" i="31"/>
  <c r="A375" i="31"/>
  <c r="A376" i="31"/>
  <c r="A377" i="31"/>
  <c r="A378" i="31"/>
  <c r="A379" i="31"/>
  <c r="A380" i="31"/>
  <c r="A381" i="31"/>
  <c r="A382" i="31"/>
  <c r="A383" i="31"/>
  <c r="A384" i="31"/>
  <c r="A385" i="31"/>
  <c r="A386" i="31"/>
  <c r="A387" i="31"/>
  <c r="A388" i="31"/>
  <c r="A389" i="31"/>
  <c r="A390" i="31"/>
  <c r="A391" i="31"/>
  <c r="A392" i="31"/>
  <c r="A393" i="31"/>
  <c r="A394" i="31"/>
  <c r="A395" i="31"/>
  <c r="A396" i="31"/>
  <c r="A397" i="31"/>
  <c r="A398" i="31"/>
  <c r="A399" i="31"/>
  <c r="A400" i="31"/>
  <c r="A401" i="31"/>
  <c r="A402" i="31"/>
  <c r="A403" i="31"/>
  <c r="A404" i="31"/>
  <c r="A405" i="31"/>
  <c r="A406" i="31"/>
  <c r="A407" i="31"/>
  <c r="A408" i="31"/>
  <c r="A409" i="31"/>
  <c r="A410" i="31"/>
  <c r="A411" i="31"/>
  <c r="A412" i="31"/>
  <c r="A413" i="31"/>
  <c r="A414" i="31"/>
  <c r="A415" i="31"/>
  <c r="A416" i="31"/>
  <c r="A417" i="31"/>
  <c r="A418" i="31"/>
  <c r="A419" i="31"/>
  <c r="A420" i="31"/>
  <c r="A421" i="31"/>
  <c r="A422" i="31"/>
  <c r="A423" i="31"/>
  <c r="A424" i="31"/>
  <c r="A425" i="31"/>
  <c r="A426" i="31"/>
  <c r="A427" i="31"/>
  <c r="A428" i="31"/>
  <c r="A429" i="31"/>
  <c r="A430" i="31"/>
  <c r="A431" i="31"/>
  <c r="A432" i="31"/>
  <c r="A433" i="31"/>
  <c r="A434" i="31"/>
  <c r="A435" i="31"/>
  <c r="A436" i="31"/>
  <c r="A437" i="31"/>
  <c r="A438" i="31"/>
  <c r="A439" i="31"/>
  <c r="A440" i="31"/>
  <c r="A441" i="31"/>
  <c r="A442" i="31"/>
  <c r="A443" i="31"/>
  <c r="A444" i="31"/>
  <c r="A445" i="31"/>
  <c r="A446" i="31"/>
  <c r="A447" i="31"/>
  <c r="A448" i="31"/>
  <c r="A449" i="31"/>
  <c r="A450" i="31"/>
  <c r="A451" i="31"/>
  <c r="A452" i="31"/>
  <c r="A453" i="31"/>
  <c r="A454" i="31"/>
  <c r="A455" i="31"/>
  <c r="A456" i="31"/>
  <c r="A457" i="31"/>
  <c r="A458" i="31"/>
  <c r="A459" i="31"/>
  <c r="A460" i="31"/>
  <c r="A461" i="31"/>
  <c r="A462" i="31"/>
  <c r="A463" i="31"/>
  <c r="A464" i="31"/>
  <c r="A465" i="31"/>
  <c r="A466" i="31"/>
  <c r="A467" i="31"/>
  <c r="A468" i="31"/>
  <c r="A469" i="31"/>
  <c r="A470" i="31"/>
  <c r="A471" i="31"/>
  <c r="A472" i="31"/>
  <c r="A473" i="31"/>
  <c r="A474" i="31"/>
  <c r="A475" i="31"/>
  <c r="A476" i="31"/>
  <c r="A477" i="31"/>
  <c r="A478" i="31"/>
  <c r="A479" i="31"/>
  <c r="A480" i="31"/>
  <c r="A481" i="31"/>
  <c r="A482" i="31"/>
  <c r="A483" i="31"/>
  <c r="A484" i="31"/>
  <c r="A485" i="31"/>
  <c r="A486" i="31"/>
  <c r="A487" i="31"/>
  <c r="A488" i="31"/>
  <c r="A489" i="31"/>
  <c r="A490" i="31"/>
  <c r="A491" i="31"/>
  <c r="A492" i="31"/>
  <c r="A493" i="31"/>
  <c r="A494" i="31"/>
  <c r="A495" i="31"/>
  <c r="A496" i="31"/>
  <c r="A497" i="31"/>
  <c r="A498" i="31"/>
  <c r="A499" i="31"/>
  <c r="A500" i="31"/>
  <c r="A501" i="31"/>
  <c r="A502" i="31"/>
  <c r="A503" i="31"/>
  <c r="A504" i="31"/>
  <c r="A505" i="31"/>
  <c r="A506" i="31"/>
  <c r="A507" i="31"/>
  <c r="A508" i="31"/>
  <c r="A509" i="31"/>
  <c r="A510" i="31"/>
  <c r="A511" i="31"/>
  <c r="A512" i="31"/>
  <c r="A513" i="31"/>
  <c r="A514" i="31"/>
  <c r="A515" i="31"/>
  <c r="A516" i="31"/>
  <c r="A517" i="31"/>
  <c r="A518" i="31"/>
  <c r="A519" i="31"/>
  <c r="A520" i="31"/>
  <c r="A521" i="31"/>
  <c r="A522" i="31"/>
  <c r="A523" i="31"/>
  <c r="A524" i="31"/>
  <c r="A525" i="31"/>
  <c r="A526" i="31"/>
  <c r="A527" i="31"/>
  <c r="A528" i="31"/>
  <c r="A529" i="31"/>
  <c r="A530" i="31"/>
  <c r="A531" i="31"/>
  <c r="A532" i="31"/>
  <c r="A533" i="31"/>
  <c r="A534" i="31"/>
  <c r="A535" i="31"/>
  <c r="A536" i="31"/>
  <c r="A537" i="31"/>
  <c r="A538" i="31"/>
  <c r="A539" i="31"/>
  <c r="A540" i="31"/>
  <c r="A541" i="31"/>
  <c r="A542" i="31"/>
  <c r="A543" i="31"/>
  <c r="A544" i="31"/>
  <c r="A545" i="31"/>
  <c r="A546" i="31"/>
  <c r="A547" i="31"/>
  <c r="A548" i="31"/>
  <c r="A549" i="31"/>
  <c r="A550" i="31"/>
  <c r="A551" i="31"/>
  <c r="A552" i="31"/>
  <c r="A553" i="31"/>
  <c r="A554" i="31"/>
  <c r="A555" i="31"/>
  <c r="A556" i="31"/>
  <c r="A557" i="31"/>
  <c r="A558" i="31"/>
  <c r="A559" i="31"/>
  <c r="A560" i="31"/>
  <c r="A561" i="31"/>
  <c r="A562" i="31"/>
  <c r="A563" i="31"/>
  <c r="A564" i="31"/>
  <c r="A565" i="31"/>
  <c r="A566" i="31"/>
  <c r="A567" i="31"/>
  <c r="A568" i="31"/>
  <c r="A569" i="31"/>
  <c r="A570" i="31"/>
  <c r="A571" i="31"/>
  <c r="A572" i="31"/>
  <c r="A573" i="31"/>
  <c r="A574" i="31"/>
  <c r="A575" i="31"/>
  <c r="A576" i="31"/>
  <c r="A577" i="31"/>
  <c r="A578" i="31"/>
  <c r="A579" i="31"/>
  <c r="A580" i="31"/>
  <c r="A581" i="31"/>
  <c r="A582" i="31"/>
  <c r="A583" i="31"/>
  <c r="A584" i="31"/>
  <c r="A585" i="31"/>
  <c r="A586" i="31"/>
  <c r="A587" i="31"/>
  <c r="A588" i="31"/>
  <c r="A589" i="31"/>
  <c r="A590" i="31"/>
  <c r="A591" i="31"/>
  <c r="A592" i="31"/>
  <c r="A593" i="31"/>
  <c r="A594" i="31"/>
  <c r="A595" i="31"/>
  <c r="A596" i="31"/>
  <c r="A597" i="31"/>
  <c r="A598" i="31"/>
  <c r="A599" i="31"/>
  <c r="A600" i="31"/>
  <c r="A601" i="31"/>
  <c r="A602" i="31"/>
  <c r="A603" i="31"/>
  <c r="A604" i="31"/>
  <c r="A605" i="31"/>
  <c r="A606" i="31"/>
  <c r="A607" i="31"/>
  <c r="A608" i="31"/>
  <c r="A609" i="31"/>
  <c r="A610" i="31"/>
  <c r="A611" i="31"/>
  <c r="A612" i="31"/>
  <c r="A613" i="31"/>
  <c r="A614" i="31"/>
  <c r="A615" i="31"/>
  <c r="A616" i="31"/>
  <c r="A617" i="31"/>
  <c r="A618" i="31"/>
  <c r="A619" i="31"/>
  <c r="A620" i="31"/>
  <c r="A621" i="31"/>
  <c r="A622" i="31"/>
  <c r="A623" i="31"/>
  <c r="A624" i="31"/>
  <c r="A625" i="31"/>
  <c r="A626" i="31"/>
  <c r="A627" i="31"/>
  <c r="A628" i="31"/>
  <c r="A629" i="31"/>
  <c r="A630" i="31"/>
  <c r="A631" i="31"/>
  <c r="A632" i="31"/>
  <c r="A633" i="31"/>
  <c r="A634" i="31"/>
  <c r="A635" i="31"/>
  <c r="A636" i="31"/>
  <c r="A637" i="31"/>
  <c r="A638" i="31"/>
  <c r="A639" i="31"/>
  <c r="A640" i="31"/>
  <c r="A641" i="31"/>
  <c r="A642" i="31"/>
  <c r="A643" i="31"/>
  <c r="A644" i="31"/>
  <c r="A645" i="31"/>
  <c r="A646" i="31"/>
  <c r="A647" i="31"/>
  <c r="A648" i="31"/>
  <c r="A649" i="31"/>
  <c r="A650" i="31"/>
  <c r="A651" i="31"/>
  <c r="A652" i="31"/>
  <c r="A653" i="31"/>
  <c r="A654" i="31"/>
  <c r="A655" i="31"/>
  <c r="A656" i="31"/>
  <c r="A657" i="31"/>
  <c r="A658" i="31"/>
  <c r="A659" i="31"/>
  <c r="A660" i="31"/>
  <c r="A661" i="31"/>
  <c r="A662" i="31"/>
  <c r="A663" i="31"/>
  <c r="A664" i="31"/>
  <c r="A665" i="31"/>
  <c r="A666" i="31"/>
  <c r="A667" i="31"/>
  <c r="A668" i="31"/>
  <c r="A669" i="31"/>
  <c r="A670" i="31"/>
  <c r="A671" i="31"/>
  <c r="A672" i="31"/>
  <c r="A673" i="31"/>
  <c r="A674" i="31"/>
  <c r="A675" i="31"/>
  <c r="A676" i="31"/>
  <c r="A677" i="31"/>
  <c r="A678" i="31"/>
  <c r="A679" i="31"/>
  <c r="A680" i="31"/>
  <c r="A681" i="31"/>
  <c r="A682" i="31"/>
  <c r="A683" i="31"/>
  <c r="A684" i="31"/>
  <c r="A685" i="31"/>
  <c r="A686" i="31"/>
  <c r="A687" i="31"/>
  <c r="A688" i="31"/>
  <c r="A689" i="31"/>
  <c r="A690" i="31"/>
  <c r="A691" i="31"/>
  <c r="A692" i="31"/>
  <c r="A693" i="31"/>
  <c r="A694" i="31"/>
  <c r="A695" i="31"/>
  <c r="A696" i="31"/>
  <c r="A697" i="31"/>
  <c r="A698" i="31"/>
  <c r="A699" i="31"/>
  <c r="A700" i="31"/>
  <c r="A701" i="31"/>
  <c r="A702" i="31"/>
  <c r="A703" i="31"/>
  <c r="A704" i="31"/>
  <c r="A705" i="31"/>
  <c r="A706" i="31"/>
  <c r="A707" i="31"/>
  <c r="A708" i="31"/>
  <c r="A709" i="31"/>
  <c r="A710" i="31"/>
  <c r="A711" i="31"/>
  <c r="A712" i="31"/>
  <c r="A713" i="31"/>
  <c r="A714" i="31"/>
  <c r="A715" i="31"/>
  <c r="A716" i="31"/>
  <c r="A717" i="31"/>
  <c r="A718" i="31"/>
  <c r="A719" i="31"/>
  <c r="A720" i="31"/>
  <c r="A721" i="31"/>
  <c r="A722" i="31"/>
  <c r="A723" i="31"/>
  <c r="A724" i="31"/>
  <c r="A725" i="31"/>
  <c r="A726" i="31"/>
  <c r="A727" i="31"/>
  <c r="A728" i="31"/>
  <c r="A729" i="31"/>
  <c r="A730" i="31"/>
  <c r="A731" i="31"/>
  <c r="A732" i="31"/>
  <c r="A733" i="31"/>
  <c r="A734" i="31"/>
  <c r="A735" i="31"/>
  <c r="A736" i="31"/>
  <c r="A737" i="31"/>
  <c r="A738" i="31"/>
  <c r="A739" i="31"/>
  <c r="A740" i="31"/>
  <c r="A741" i="31"/>
  <c r="A742" i="31"/>
  <c r="A743" i="31"/>
  <c r="A744" i="31"/>
  <c r="A745" i="31"/>
  <c r="A746" i="31"/>
  <c r="A747" i="31"/>
  <c r="A748" i="31"/>
  <c r="A749" i="31"/>
  <c r="A750" i="31"/>
  <c r="A751" i="31"/>
  <c r="A752" i="31"/>
  <c r="A753" i="31"/>
  <c r="A754" i="31"/>
  <c r="A755" i="31"/>
  <c r="A756" i="31"/>
  <c r="A757" i="31"/>
  <c r="A758" i="31"/>
  <c r="A759" i="31"/>
  <c r="A760" i="31"/>
  <c r="A761" i="31"/>
  <c r="A762" i="31"/>
  <c r="A763" i="31"/>
  <c r="A764" i="31"/>
  <c r="A765" i="31"/>
  <c r="A766" i="31"/>
  <c r="A767" i="31"/>
  <c r="A768" i="31"/>
  <c r="A769" i="31"/>
  <c r="A770" i="31"/>
  <c r="A771" i="31"/>
  <c r="A772" i="31"/>
  <c r="A773" i="31"/>
  <c r="A774" i="31"/>
  <c r="A775" i="31"/>
  <c r="A776" i="31"/>
  <c r="A777" i="31"/>
  <c r="A778" i="31"/>
  <c r="A779" i="31"/>
  <c r="A780" i="31"/>
  <c r="A781" i="31"/>
  <c r="A782" i="31"/>
  <c r="A783" i="31"/>
  <c r="A784" i="31"/>
  <c r="A785" i="31"/>
  <c r="A786" i="31"/>
  <c r="A787" i="31"/>
  <c r="A788" i="31"/>
  <c r="A789" i="31"/>
  <c r="A790" i="31"/>
  <c r="A791" i="31"/>
  <c r="A792" i="31"/>
  <c r="A793" i="31"/>
  <c r="A794" i="31"/>
  <c r="A795" i="31"/>
  <c r="A796" i="31"/>
  <c r="A797" i="31"/>
  <c r="A798" i="31"/>
  <c r="A799" i="31"/>
  <c r="A800" i="31"/>
  <c r="A801" i="31"/>
  <c r="A802" i="31"/>
  <c r="A803" i="31"/>
  <c r="A804" i="31"/>
  <c r="A805" i="31"/>
  <c r="A806" i="31"/>
  <c r="A807" i="31"/>
  <c r="A808" i="31"/>
  <c r="A809" i="31"/>
  <c r="A810" i="31"/>
  <c r="A811" i="31"/>
  <c r="A812" i="31"/>
  <c r="A813" i="31"/>
  <c r="A814" i="31"/>
  <c r="A815" i="31"/>
  <c r="A816" i="31"/>
  <c r="A817" i="31"/>
  <c r="A818" i="31"/>
  <c r="A819" i="31"/>
  <c r="A820" i="31"/>
  <c r="A821" i="31"/>
  <c r="A822" i="31"/>
  <c r="A823" i="31"/>
  <c r="A824" i="31"/>
  <c r="A825" i="31"/>
  <c r="A826" i="31"/>
  <c r="A827" i="31"/>
  <c r="A828" i="31"/>
  <c r="A829" i="31"/>
  <c r="A830" i="31"/>
  <c r="A831" i="31"/>
  <c r="A832" i="31"/>
  <c r="A833" i="31"/>
  <c r="A834" i="31"/>
  <c r="A835" i="31"/>
  <c r="A836" i="31"/>
  <c r="A837" i="31"/>
  <c r="A838" i="31"/>
  <c r="A839" i="31"/>
  <c r="A840" i="31"/>
  <c r="A841" i="31"/>
  <c r="A842" i="31"/>
  <c r="A843" i="31"/>
  <c r="A844" i="31"/>
  <c r="A845" i="31"/>
  <c r="A846" i="31"/>
  <c r="A847" i="31"/>
  <c r="A848" i="31"/>
  <c r="A849" i="31"/>
  <c r="A850" i="31"/>
  <c r="A851" i="31"/>
  <c r="A852" i="31"/>
  <c r="A853" i="31"/>
  <c r="A854" i="31"/>
  <c r="A855" i="31"/>
  <c r="A856" i="31"/>
  <c r="A857" i="31"/>
  <c r="A858" i="31"/>
  <c r="A859" i="31"/>
  <c r="A860" i="31"/>
  <c r="A861" i="31"/>
  <c r="A862" i="31"/>
  <c r="A863" i="31"/>
  <c r="A864" i="31"/>
  <c r="A865" i="31"/>
  <c r="A866" i="31"/>
  <c r="A867" i="31"/>
  <c r="A868" i="31"/>
  <c r="A869" i="31"/>
  <c r="A870" i="31"/>
  <c r="A871" i="31"/>
  <c r="A872" i="31"/>
  <c r="A873" i="31"/>
  <c r="A874" i="31"/>
  <c r="A875" i="31"/>
  <c r="A876" i="31"/>
  <c r="A877" i="31"/>
  <c r="A878" i="31"/>
  <c r="A879" i="31"/>
  <c r="A880" i="31"/>
  <c r="A881" i="31"/>
  <c r="A882" i="31"/>
  <c r="A883" i="31"/>
  <c r="A884" i="31"/>
  <c r="A885" i="31"/>
  <c r="A886" i="31"/>
  <c r="A887" i="31"/>
  <c r="A888" i="31"/>
  <c r="A889" i="31"/>
  <c r="A890" i="31"/>
  <c r="A891" i="31"/>
  <c r="A892" i="31"/>
  <c r="A893" i="31"/>
  <c r="A894" i="31"/>
  <c r="A895" i="31"/>
  <c r="A896" i="31"/>
  <c r="A897" i="31"/>
  <c r="A898" i="31"/>
  <c r="A899" i="31"/>
  <c r="A900" i="31"/>
  <c r="A901" i="31"/>
  <c r="A902" i="31"/>
  <c r="A903" i="31"/>
  <c r="A904" i="31"/>
  <c r="A905" i="31"/>
  <c r="A906" i="31"/>
  <c r="A907" i="31"/>
  <c r="A908" i="31"/>
  <c r="A909" i="31"/>
  <c r="A910" i="31"/>
  <c r="A911" i="31"/>
  <c r="A912" i="31"/>
  <c r="A913" i="31"/>
  <c r="A914" i="31"/>
  <c r="A915" i="31"/>
  <c r="A916" i="31"/>
  <c r="A917" i="31"/>
  <c r="A918" i="31"/>
  <c r="A919" i="31"/>
  <c r="A920" i="31"/>
  <c r="A921" i="31"/>
  <c r="A922" i="31"/>
  <c r="A923" i="31"/>
  <c r="A924" i="31"/>
  <c r="A925" i="31"/>
  <c r="A926" i="31"/>
  <c r="A927" i="31"/>
  <c r="A928" i="31"/>
  <c r="A929" i="31"/>
  <c r="A930" i="31"/>
  <c r="A931" i="31"/>
  <c r="A932" i="31"/>
  <c r="A933" i="31"/>
  <c r="A934" i="31"/>
  <c r="A935" i="31"/>
  <c r="A936" i="31"/>
  <c r="A937" i="31"/>
  <c r="A938" i="31"/>
  <c r="A939" i="31"/>
  <c r="A940" i="31"/>
  <c r="A941" i="31"/>
  <c r="A942" i="31"/>
  <c r="A943" i="31"/>
  <c r="A944" i="31"/>
  <c r="A945" i="31"/>
  <c r="A946" i="31"/>
  <c r="A947" i="31"/>
  <c r="A948" i="31"/>
  <c r="A949" i="31"/>
  <c r="A950" i="31"/>
  <c r="A951" i="31"/>
  <c r="A952" i="31"/>
  <c r="A953" i="31"/>
  <c r="A954" i="31"/>
  <c r="A955" i="31"/>
  <c r="A956" i="31"/>
  <c r="A957" i="31"/>
  <c r="A958" i="31"/>
  <c r="A959" i="31"/>
  <c r="A960" i="31"/>
  <c r="A961" i="31"/>
  <c r="A962" i="31"/>
  <c r="A963" i="31"/>
  <c r="A964" i="31"/>
  <c r="A965" i="31"/>
  <c r="A966" i="31"/>
  <c r="A967" i="31"/>
  <c r="A968" i="31"/>
  <c r="A969" i="31"/>
  <c r="A970" i="31"/>
  <c r="A971" i="31"/>
  <c r="A972" i="31"/>
  <c r="A973" i="31"/>
  <c r="A974" i="31"/>
  <c r="A975" i="31"/>
  <c r="A976" i="31"/>
  <c r="A977" i="31"/>
  <c r="A978" i="31"/>
  <c r="A979" i="31"/>
  <c r="A980" i="31"/>
  <c r="A981" i="31"/>
  <c r="A982" i="31"/>
  <c r="A983" i="31"/>
  <c r="A984" i="31"/>
  <c r="A985" i="31"/>
  <c r="A986" i="31"/>
  <c r="A987" i="31"/>
  <c r="A988" i="31"/>
  <c r="A989" i="31"/>
  <c r="A990" i="31"/>
  <c r="A991" i="31"/>
  <c r="A992" i="31"/>
  <c r="A993" i="31"/>
  <c r="A994" i="31"/>
  <c r="A995" i="31"/>
  <c r="A996" i="31"/>
  <c r="A997" i="31"/>
  <c r="A998" i="31"/>
  <c r="A999" i="31"/>
  <c r="A1000" i="31"/>
  <c r="A1001" i="31"/>
  <c r="A1002" i="31"/>
  <c r="A1003" i="31"/>
  <c r="A1004" i="31"/>
  <c r="A1005" i="31"/>
  <c r="A1006" i="31"/>
  <c r="A1007" i="31"/>
  <c r="A1008" i="31"/>
  <c r="A1009" i="31"/>
  <c r="A1010" i="31"/>
  <c r="A1011" i="31"/>
  <c r="A1012" i="31"/>
  <c r="A1013" i="31"/>
  <c r="A1014" i="31"/>
  <c r="A1015" i="31"/>
  <c r="A1016" i="31"/>
  <c r="A1017" i="31"/>
  <c r="A1018" i="31"/>
  <c r="A1019" i="31"/>
  <c r="A1020" i="31"/>
  <c r="A1021" i="31"/>
  <c r="A1022" i="31"/>
  <c r="A1023" i="31"/>
  <c r="A1024" i="31"/>
  <c r="A1025" i="31"/>
  <c r="A1026" i="31"/>
  <c r="A1027" i="31"/>
  <c r="A1028" i="31"/>
  <c r="A1029" i="31"/>
  <c r="A1030" i="31"/>
  <c r="A1031" i="31"/>
  <c r="A1032" i="31"/>
  <c r="A1033" i="31"/>
  <c r="A1034" i="31"/>
  <c r="A1035" i="31"/>
  <c r="A1036" i="31"/>
  <c r="A1037" i="31"/>
  <c r="A1038" i="31"/>
  <c r="A1039" i="31"/>
  <c r="A1040" i="31"/>
  <c r="A1041" i="31"/>
  <c r="A1042" i="31"/>
  <c r="A1043" i="31"/>
  <c r="A1044" i="31"/>
  <c r="A1045" i="31"/>
  <c r="A1046" i="31"/>
  <c r="A1047" i="31"/>
  <c r="A1048" i="31"/>
  <c r="A1049" i="31"/>
  <c r="A1050" i="31"/>
  <c r="A1051" i="31"/>
  <c r="A1052" i="31"/>
  <c r="A1053" i="31"/>
  <c r="A1054" i="31"/>
  <c r="A1055" i="31"/>
  <c r="A1056" i="31"/>
  <c r="A1057" i="31"/>
  <c r="A1058" i="31"/>
  <c r="A1059" i="31"/>
  <c r="A1060" i="31"/>
  <c r="A1061" i="31"/>
  <c r="A1062" i="31"/>
  <c r="A1063" i="31"/>
  <c r="A1064" i="31"/>
  <c r="A1065" i="31"/>
  <c r="A1066" i="31"/>
  <c r="A1067" i="31"/>
  <c r="A1068" i="31"/>
  <c r="A1069" i="31"/>
  <c r="A1070" i="31"/>
  <c r="A1071" i="31"/>
  <c r="A1072" i="31"/>
  <c r="A1073" i="31"/>
  <c r="A1074" i="31"/>
  <c r="A1075" i="31"/>
  <c r="A1076" i="31"/>
  <c r="A1077" i="31"/>
  <c r="A1078" i="31"/>
  <c r="A1079" i="31"/>
  <c r="A1080" i="31"/>
  <c r="A1081" i="31"/>
  <c r="A1082" i="31"/>
  <c r="A1083" i="31"/>
  <c r="A1084" i="31"/>
  <c r="A1085" i="31"/>
  <c r="A1086" i="31"/>
  <c r="A1087" i="31"/>
  <c r="A1088" i="31"/>
  <c r="A1089" i="31"/>
  <c r="A1090" i="31"/>
  <c r="A1091" i="31"/>
  <c r="A1092" i="31"/>
  <c r="A1093" i="31"/>
  <c r="A1094" i="31"/>
  <c r="A1095" i="31"/>
  <c r="A1096" i="31"/>
  <c r="A1097" i="31"/>
  <c r="A1098" i="31"/>
  <c r="A1099" i="31"/>
  <c r="A1100" i="31"/>
  <c r="A1101" i="31"/>
  <c r="A1102" i="31"/>
  <c r="A1103" i="31"/>
  <c r="A1104" i="31"/>
  <c r="A1105" i="31"/>
  <c r="A1106" i="31"/>
  <c r="A1107" i="31"/>
  <c r="A1108" i="31"/>
  <c r="A1109" i="31"/>
  <c r="A1110" i="31"/>
  <c r="A1111" i="31"/>
  <c r="A1112" i="31"/>
  <c r="A1113" i="31"/>
  <c r="A1114" i="31"/>
  <c r="A1115" i="31"/>
  <c r="A1116" i="31"/>
  <c r="A1117" i="31"/>
  <c r="A1118" i="31"/>
  <c r="A1119" i="31"/>
  <c r="A1120" i="31"/>
  <c r="A1121" i="31"/>
  <c r="A1122" i="31"/>
  <c r="A1123" i="31"/>
  <c r="A1124" i="31"/>
  <c r="A1125" i="31"/>
  <c r="A1126" i="31"/>
  <c r="A1127" i="31"/>
  <c r="A1128" i="31"/>
  <c r="A1129" i="31"/>
  <c r="A1130" i="31"/>
  <c r="A1131" i="31"/>
  <c r="A1132" i="31"/>
  <c r="A1133" i="31"/>
  <c r="A1134" i="31"/>
  <c r="A1135" i="31"/>
  <c r="A1136" i="31"/>
  <c r="A1137" i="31"/>
  <c r="A1138" i="31"/>
  <c r="A1139" i="31"/>
  <c r="A1140" i="31"/>
  <c r="A1141" i="31"/>
  <c r="A1142" i="31"/>
  <c r="A1143" i="31"/>
  <c r="A1144" i="31"/>
  <c r="A1145" i="31"/>
  <c r="A1146" i="31"/>
  <c r="A1147" i="31"/>
  <c r="A1148" i="31"/>
  <c r="A1149" i="31"/>
  <c r="A1150" i="31"/>
  <c r="A1151" i="31"/>
  <c r="A1152" i="31"/>
  <c r="A1153" i="31"/>
  <c r="A1154" i="31"/>
  <c r="A1155" i="31"/>
  <c r="A1156" i="31"/>
  <c r="A1157" i="31"/>
  <c r="A1158" i="31"/>
  <c r="A1159" i="31"/>
  <c r="A1160" i="31"/>
  <c r="A1161" i="31"/>
  <c r="A1162" i="31"/>
  <c r="A1163" i="31"/>
  <c r="A1164" i="31"/>
  <c r="A1165" i="31"/>
  <c r="A1166" i="31"/>
  <c r="A1167" i="31"/>
  <c r="A1168" i="31"/>
  <c r="A1169" i="31"/>
  <c r="A1170" i="31"/>
  <c r="A1171" i="31"/>
  <c r="A1172" i="31"/>
  <c r="A1173" i="31"/>
  <c r="A1174" i="31"/>
  <c r="A1175" i="31"/>
  <c r="A1176" i="31"/>
  <c r="A1177" i="31"/>
  <c r="A1178" i="31"/>
  <c r="A1179" i="31"/>
  <c r="A1180" i="31"/>
  <c r="A1181" i="31"/>
  <c r="A1182" i="31"/>
  <c r="A1183" i="31"/>
  <c r="A1184" i="31"/>
  <c r="A1185" i="31"/>
  <c r="A1186" i="31"/>
  <c r="A1187" i="31"/>
  <c r="A1188" i="31"/>
  <c r="A1189" i="31"/>
  <c r="A1190" i="31"/>
  <c r="A1191" i="31"/>
  <c r="A1192" i="31"/>
  <c r="A1193" i="31"/>
  <c r="A1194" i="31"/>
  <c r="A1195" i="31"/>
  <c r="A1196" i="31"/>
  <c r="A1197" i="31"/>
  <c r="A1198" i="31"/>
  <c r="A1199" i="31"/>
  <c r="A1200" i="31"/>
  <c r="A1201" i="31"/>
  <c r="A1202" i="31"/>
  <c r="A1203" i="31"/>
  <c r="A1204" i="31"/>
  <c r="A1205" i="31"/>
  <c r="A1206" i="31"/>
  <c r="A1207" i="31"/>
  <c r="A1208" i="31"/>
  <c r="A1209" i="31"/>
  <c r="A1210" i="31"/>
  <c r="A1211" i="31"/>
  <c r="A1212" i="31"/>
  <c r="A1213" i="31"/>
  <c r="A1214" i="31"/>
  <c r="A1215" i="31"/>
  <c r="A1216" i="31"/>
  <c r="A1217" i="31"/>
  <c r="A1218" i="31"/>
  <c r="A1219" i="31"/>
  <c r="A1220" i="31"/>
  <c r="A1221" i="31"/>
  <c r="A1222" i="31"/>
  <c r="A1223" i="31"/>
  <c r="A1224" i="31"/>
  <c r="A1225" i="31"/>
  <c r="A1226" i="31"/>
  <c r="A1227" i="31"/>
  <c r="A1228" i="31"/>
  <c r="A1229" i="31"/>
  <c r="A1230" i="31"/>
  <c r="A1231" i="31"/>
  <c r="A1232" i="31"/>
  <c r="A1233" i="31"/>
  <c r="A1234" i="31"/>
  <c r="A1235" i="31"/>
  <c r="A1236" i="31"/>
  <c r="A1237" i="31"/>
  <c r="A1238" i="31"/>
  <c r="A1239" i="31"/>
  <c r="A1240" i="31"/>
  <c r="A1241" i="31"/>
  <c r="A1242" i="31"/>
  <c r="A1243" i="31"/>
  <c r="A1244" i="31"/>
  <c r="A1245" i="31"/>
  <c r="A1246" i="31"/>
  <c r="A1247" i="31"/>
  <c r="A1248" i="31"/>
  <c r="A1249" i="31"/>
  <c r="A1250" i="31"/>
  <c r="A1251" i="31"/>
  <c r="A1252" i="31"/>
  <c r="A1253" i="31"/>
  <c r="A1254" i="31"/>
  <c r="A1255" i="31"/>
  <c r="A1256" i="31"/>
  <c r="A1257" i="31"/>
  <c r="A1258" i="31"/>
  <c r="A1259" i="31"/>
  <c r="A1260" i="31"/>
  <c r="A1261" i="31"/>
  <c r="A1262" i="31"/>
  <c r="A1263" i="31"/>
  <c r="A1264" i="31"/>
  <c r="A1265" i="31"/>
  <c r="A1266" i="31"/>
  <c r="A1267" i="31"/>
  <c r="A1268" i="31"/>
  <c r="A1269" i="31"/>
  <c r="A1270" i="31"/>
  <c r="A1271" i="31"/>
  <c r="A1272" i="31"/>
  <c r="A1273" i="31"/>
  <c r="A1274" i="31"/>
  <c r="A1275" i="31"/>
  <c r="A1276" i="31"/>
  <c r="A1277" i="31"/>
  <c r="A1278" i="31"/>
  <c r="A1279" i="31"/>
  <c r="A1280" i="31"/>
  <c r="A1281" i="31"/>
  <c r="A1282" i="31"/>
  <c r="A1283" i="31"/>
  <c r="A1284" i="31"/>
  <c r="A1285" i="31"/>
  <c r="A1286" i="31"/>
  <c r="A1287" i="31"/>
  <c r="A1288" i="31"/>
  <c r="A1289" i="31"/>
  <c r="A1290" i="31"/>
  <c r="A1291" i="31"/>
  <c r="A1292" i="31"/>
  <c r="A1293" i="31"/>
  <c r="A1294" i="31"/>
  <c r="A1295" i="31"/>
  <c r="A1296" i="31"/>
  <c r="A1297" i="31"/>
  <c r="A1298" i="31"/>
  <c r="A1299" i="31"/>
  <c r="A1300" i="31"/>
  <c r="A1301" i="31"/>
  <c r="A1302" i="31"/>
  <c r="A1303" i="31"/>
  <c r="A1304" i="31"/>
  <c r="A1305" i="31"/>
  <c r="A1306" i="31"/>
  <c r="A1307" i="31"/>
  <c r="A1308" i="31"/>
  <c r="A1309" i="31"/>
  <c r="A1310" i="31"/>
  <c r="A1311" i="31"/>
  <c r="A1312" i="31"/>
  <c r="A1313" i="31"/>
  <c r="A1314" i="31"/>
  <c r="A1315" i="31"/>
  <c r="A1316" i="31"/>
  <c r="A1317" i="31"/>
  <c r="A1318" i="31"/>
  <c r="A1319" i="31"/>
  <c r="A1320" i="31"/>
  <c r="A1321" i="31"/>
  <c r="A1322" i="31"/>
  <c r="A1323" i="31"/>
  <c r="A1324" i="31"/>
  <c r="A1325" i="31"/>
  <c r="A1326" i="31"/>
  <c r="A1327" i="31"/>
  <c r="A1328" i="31"/>
  <c r="A1329" i="31"/>
  <c r="A1330" i="31"/>
  <c r="A1331" i="31"/>
  <c r="A1332" i="31"/>
  <c r="A1333" i="31"/>
  <c r="A1334" i="31"/>
  <c r="A1335" i="31"/>
  <c r="A1336" i="31"/>
  <c r="A1337" i="31"/>
  <c r="A1338" i="31"/>
  <c r="A1339" i="31"/>
  <c r="A1340" i="31"/>
  <c r="A1341" i="31"/>
  <c r="A1342" i="31"/>
  <c r="A1343" i="31"/>
  <c r="A1344" i="31"/>
  <c r="A1345" i="31"/>
  <c r="A1346" i="31"/>
  <c r="A1347" i="31"/>
  <c r="A1348" i="31"/>
  <c r="A1349" i="31"/>
  <c r="A1350" i="31"/>
  <c r="A1351" i="31"/>
  <c r="A1352" i="31"/>
  <c r="A1353" i="31"/>
  <c r="A1354" i="31"/>
  <c r="A1355" i="31"/>
  <c r="A1356" i="31"/>
  <c r="A1357" i="31"/>
  <c r="A1358" i="31"/>
  <c r="A1359" i="31"/>
  <c r="A1360" i="31"/>
  <c r="A1361" i="31"/>
  <c r="A1362" i="31"/>
  <c r="A1363" i="31"/>
  <c r="A1364" i="31"/>
  <c r="A1365" i="31"/>
  <c r="A1366" i="31"/>
  <c r="A1367" i="31"/>
  <c r="A1368" i="31"/>
  <c r="A1369" i="31"/>
  <c r="A1370" i="31"/>
  <c r="A1371" i="31"/>
  <c r="A1372" i="31"/>
  <c r="A1373" i="31"/>
  <c r="A1374" i="31"/>
  <c r="A1375" i="31"/>
  <c r="A1376" i="31"/>
  <c r="A1377" i="31"/>
  <c r="A1378" i="31"/>
  <c r="A1379" i="31"/>
  <c r="A1380" i="31"/>
  <c r="A1381" i="31"/>
  <c r="A1382" i="31"/>
  <c r="A1383" i="31"/>
  <c r="A1384" i="31"/>
  <c r="A1385" i="31"/>
  <c r="A1386" i="31"/>
  <c r="A1387" i="31"/>
  <c r="A1388" i="31"/>
  <c r="A1389" i="31"/>
  <c r="A1390" i="31"/>
  <c r="A1391" i="31"/>
  <c r="A1392" i="31"/>
  <c r="A1393" i="31"/>
  <c r="A1394" i="31"/>
  <c r="A1395" i="31"/>
  <c r="A1396" i="31"/>
  <c r="A1397" i="31"/>
  <c r="A1398" i="31"/>
  <c r="A1399" i="31"/>
  <c r="A1400" i="31"/>
  <c r="A1401" i="31"/>
  <c r="A1402" i="31"/>
  <c r="A1403" i="31"/>
  <c r="A1404" i="31"/>
  <c r="A1405" i="31"/>
  <c r="A1406" i="31"/>
  <c r="A1407" i="31"/>
  <c r="A1408" i="31"/>
  <c r="A1409" i="31"/>
  <c r="A1410" i="31"/>
  <c r="A1411" i="31"/>
  <c r="A1412" i="31"/>
  <c r="A1413" i="31"/>
  <c r="A1414" i="31"/>
  <c r="A1415" i="31"/>
  <c r="A1416" i="31"/>
  <c r="A1417" i="31"/>
  <c r="A1418" i="31"/>
  <c r="A1419" i="31"/>
  <c r="A1420" i="31"/>
  <c r="A1421" i="31"/>
  <c r="A1422" i="31"/>
  <c r="A1423" i="31"/>
  <c r="A1424" i="31"/>
  <c r="A1425" i="31"/>
  <c r="A1426" i="31"/>
  <c r="A1427" i="31"/>
  <c r="A1428" i="31"/>
  <c r="A1429" i="31"/>
  <c r="A1430" i="31"/>
  <c r="A1431" i="31"/>
  <c r="A1432" i="31"/>
  <c r="A1433" i="31"/>
  <c r="A1434" i="31"/>
  <c r="A1435" i="31"/>
  <c r="A1436" i="31"/>
  <c r="A1437" i="31"/>
  <c r="A1438" i="31"/>
  <c r="A1439" i="31"/>
  <c r="A1440" i="31"/>
  <c r="A1441" i="31"/>
  <c r="A1442" i="31"/>
  <c r="A1443" i="31"/>
  <c r="A1444" i="31"/>
  <c r="A1445" i="31"/>
  <c r="A1446" i="31"/>
  <c r="A1447" i="31"/>
  <c r="A1448" i="31"/>
  <c r="A1449" i="31"/>
  <c r="A1450" i="31"/>
  <c r="A1451" i="31"/>
  <c r="A1452" i="31"/>
  <c r="A1453" i="31"/>
  <c r="A1454" i="31"/>
  <c r="A1455" i="31"/>
  <c r="A1456" i="31"/>
  <c r="A1457" i="31"/>
  <c r="A1458" i="31"/>
  <c r="A1459" i="31"/>
  <c r="A1460" i="31"/>
  <c r="A1461" i="31"/>
  <c r="A1462" i="31"/>
  <c r="A1463" i="31"/>
  <c r="A1464" i="31"/>
  <c r="A1465" i="31"/>
  <c r="A1466" i="31"/>
  <c r="A1467" i="31"/>
  <c r="A1468" i="31"/>
  <c r="A1469" i="31"/>
  <c r="A1470" i="31"/>
  <c r="A1471" i="31"/>
  <c r="A1472" i="31"/>
  <c r="A1473" i="31"/>
  <c r="A1474" i="31"/>
  <c r="A1475" i="31"/>
  <c r="A1476" i="31"/>
  <c r="A1477" i="31"/>
  <c r="A1478" i="31"/>
  <c r="A1479" i="31"/>
  <c r="A1480" i="31"/>
  <c r="A1481" i="31"/>
  <c r="A1482" i="31"/>
  <c r="A1483" i="31"/>
  <c r="A1484" i="31"/>
  <c r="A1485" i="31"/>
  <c r="A1486" i="31"/>
  <c r="A1487" i="31"/>
  <c r="A1488" i="31"/>
  <c r="A1489" i="31"/>
  <c r="A1490" i="31"/>
  <c r="A1491" i="31"/>
  <c r="A1492" i="31"/>
  <c r="A1493" i="31"/>
  <c r="A1494" i="31"/>
  <c r="A1495" i="31"/>
  <c r="A1496" i="31"/>
  <c r="A1497" i="31"/>
  <c r="A1498" i="31"/>
  <c r="A1499" i="31"/>
  <c r="A1500" i="31"/>
  <c r="A1501" i="31"/>
  <c r="A1502" i="31"/>
  <c r="A1503" i="31"/>
  <c r="A1504" i="31"/>
  <c r="A1505" i="31"/>
  <c r="A1506" i="31"/>
  <c r="A1507" i="31"/>
  <c r="A1508" i="31"/>
  <c r="A1509" i="31"/>
  <c r="A1510" i="31"/>
  <c r="A1511" i="31"/>
  <c r="A1512" i="31"/>
  <c r="A1513" i="31"/>
  <c r="A1514" i="31"/>
  <c r="A1515" i="31"/>
  <c r="A1516" i="31"/>
  <c r="A1517" i="31"/>
  <c r="A1518" i="31"/>
  <c r="A1519" i="31"/>
  <c r="A1520" i="31"/>
  <c r="A1521" i="31"/>
  <c r="A1522" i="31"/>
  <c r="A1523" i="31"/>
  <c r="A1524" i="31"/>
  <c r="A1525" i="31"/>
  <c r="A1526" i="31"/>
  <c r="A1527" i="31"/>
  <c r="A1528" i="31"/>
  <c r="A1529" i="31"/>
  <c r="A1530" i="31"/>
  <c r="A1531" i="31"/>
  <c r="A1532" i="31"/>
  <c r="A1533" i="31"/>
  <c r="A1534" i="31"/>
  <c r="A1535" i="31"/>
  <c r="A1536" i="31"/>
  <c r="A1537" i="31"/>
  <c r="A1538" i="31"/>
  <c r="A1539" i="31"/>
  <c r="A1540" i="31"/>
  <c r="A1541" i="31"/>
  <c r="A1542" i="31"/>
  <c r="A1543" i="31"/>
  <c r="A1544" i="31"/>
  <c r="A1545" i="31"/>
  <c r="A1546" i="31"/>
  <c r="A1547" i="31"/>
  <c r="A1548" i="31"/>
  <c r="A1549" i="31"/>
  <c r="A1550" i="31"/>
  <c r="A1551" i="31"/>
  <c r="A1552" i="31"/>
  <c r="A1553" i="31"/>
  <c r="A1554" i="31"/>
  <c r="A1555" i="31"/>
  <c r="A1556" i="31"/>
  <c r="A1557" i="31"/>
  <c r="A1558" i="31"/>
  <c r="A1559" i="31"/>
  <c r="A1560" i="31"/>
  <c r="A1561" i="31"/>
  <c r="A1562" i="31"/>
  <c r="A1563" i="31"/>
  <c r="A1564" i="31"/>
  <c r="A1565" i="31"/>
  <c r="A1566" i="31"/>
  <c r="A1567" i="31"/>
  <c r="A1568" i="31"/>
  <c r="A1569" i="31"/>
  <c r="A1570" i="31"/>
  <c r="A1571" i="31"/>
  <c r="A1572" i="31"/>
  <c r="A1573" i="31"/>
  <c r="A1574" i="31"/>
  <c r="A1575" i="31"/>
  <c r="A1576" i="31"/>
  <c r="A1577" i="31"/>
  <c r="A1578" i="31"/>
  <c r="A1579" i="31"/>
  <c r="A1580" i="31"/>
  <c r="A1581" i="31"/>
  <c r="A1582" i="31"/>
  <c r="A1583" i="31"/>
  <c r="A1584" i="31"/>
  <c r="A1585" i="31"/>
  <c r="A1586" i="31"/>
  <c r="A1587" i="31"/>
  <c r="A1588" i="31"/>
  <c r="A1589" i="31"/>
  <c r="A1590" i="31"/>
  <c r="A1591" i="31"/>
  <c r="A1592" i="31"/>
  <c r="A1593" i="31"/>
  <c r="A1594" i="31"/>
  <c r="A1595" i="31"/>
  <c r="A1596" i="31"/>
  <c r="A1597" i="31"/>
  <c r="A1598" i="31"/>
  <c r="A1599" i="31"/>
  <c r="A1600" i="31"/>
  <c r="A1601" i="31"/>
  <c r="A1602" i="31"/>
  <c r="A1603" i="31"/>
  <c r="A1604" i="31"/>
  <c r="A1605" i="31"/>
  <c r="A1606" i="31"/>
  <c r="A1607" i="31"/>
  <c r="A1608" i="31"/>
  <c r="A1609" i="31"/>
  <c r="A1610" i="31"/>
  <c r="A1611" i="31"/>
  <c r="A1612" i="31"/>
  <c r="A1613" i="31"/>
  <c r="A1614" i="31"/>
  <c r="A1615" i="31"/>
  <c r="A1616" i="31"/>
  <c r="A1617" i="31"/>
  <c r="A1618" i="31"/>
  <c r="A1619" i="31"/>
  <c r="A1620" i="31"/>
  <c r="A1621" i="31"/>
  <c r="A1622" i="31"/>
  <c r="A1623" i="31"/>
  <c r="A1624" i="31"/>
  <c r="A1625" i="31"/>
  <c r="A1626" i="31"/>
  <c r="A1627" i="31"/>
  <c r="A1628" i="31"/>
  <c r="A1629" i="31"/>
  <c r="A1630" i="31"/>
  <c r="A1631" i="31"/>
  <c r="A1632" i="31"/>
  <c r="A1633" i="31"/>
  <c r="A1634" i="31"/>
  <c r="A1635" i="31"/>
  <c r="A1636" i="31"/>
  <c r="A1637" i="31"/>
  <c r="A1638" i="31"/>
  <c r="A1639" i="31"/>
  <c r="A1640" i="31"/>
  <c r="A1641" i="31"/>
  <c r="A1642" i="31"/>
  <c r="A1643" i="31"/>
  <c r="A1644" i="31"/>
  <c r="A1645" i="31"/>
  <c r="A1646" i="31"/>
  <c r="A1647" i="31"/>
  <c r="A1648" i="31"/>
  <c r="A1649" i="31"/>
  <c r="A1650" i="31"/>
  <c r="A1651" i="31"/>
  <c r="A1652" i="31"/>
  <c r="A1653" i="31"/>
  <c r="A1654" i="31"/>
  <c r="A1655" i="31"/>
  <c r="A1656" i="31"/>
  <c r="A1657" i="31"/>
  <c r="A1658" i="31"/>
  <c r="A1659" i="31"/>
  <c r="A1660" i="31"/>
  <c r="A1661" i="31"/>
  <c r="A1662" i="31"/>
  <c r="A1663" i="31"/>
  <c r="A1664" i="31"/>
  <c r="A1665" i="31"/>
  <c r="A1666" i="31"/>
  <c r="A1667" i="31"/>
  <c r="A1668" i="31"/>
  <c r="A1669" i="31"/>
  <c r="A1670" i="31"/>
  <c r="A1671" i="31"/>
  <c r="A1672" i="31"/>
  <c r="A1673" i="31"/>
  <c r="A1674" i="31"/>
  <c r="A1675" i="31"/>
  <c r="A1676" i="31"/>
  <c r="A1677" i="31"/>
  <c r="A1678" i="31"/>
  <c r="A1679" i="31"/>
  <c r="A1680" i="31"/>
  <c r="A1681" i="31"/>
  <c r="A1682" i="31"/>
  <c r="A1683" i="31"/>
  <c r="A1684" i="31"/>
  <c r="A1685" i="31"/>
  <c r="A1686" i="31"/>
  <c r="A1687" i="31"/>
  <c r="A1688" i="31"/>
  <c r="A1689" i="31"/>
  <c r="A1690" i="31"/>
  <c r="A1691" i="31"/>
  <c r="A1692" i="31"/>
  <c r="A1693" i="31"/>
  <c r="A1694" i="31"/>
  <c r="A1695" i="31"/>
  <c r="A1696" i="31"/>
  <c r="A1697" i="31"/>
  <c r="A1698" i="31"/>
  <c r="A1699" i="31"/>
  <c r="A1700" i="31"/>
  <c r="A1701" i="31"/>
  <c r="A1702" i="31"/>
  <c r="A1703" i="31"/>
  <c r="A1704" i="31"/>
  <c r="A1705" i="31"/>
  <c r="A1706" i="31"/>
  <c r="A1707" i="31"/>
  <c r="A1708" i="31"/>
  <c r="A1709" i="31"/>
  <c r="A1710" i="31"/>
  <c r="A1711" i="31"/>
  <c r="A1712" i="31"/>
  <c r="A1713" i="31"/>
  <c r="A1714" i="31"/>
  <c r="A1715" i="31"/>
  <c r="A1716" i="31"/>
  <c r="A1717" i="31"/>
  <c r="A1718" i="31"/>
  <c r="A1719" i="31"/>
  <c r="A1720" i="31"/>
  <c r="A1721" i="31"/>
  <c r="A1722" i="31"/>
  <c r="A1723" i="31"/>
  <c r="A1724" i="31"/>
  <c r="A1725" i="31"/>
  <c r="A1726" i="31"/>
  <c r="A1727" i="31"/>
  <c r="A1728" i="31"/>
  <c r="A1729" i="31"/>
  <c r="A1730" i="31"/>
  <c r="A1731" i="31"/>
  <c r="A1732" i="31"/>
  <c r="A1733" i="31"/>
  <c r="A1734" i="31"/>
  <c r="A1735" i="31"/>
  <c r="A1736" i="31"/>
  <c r="A1737" i="31"/>
  <c r="A1738" i="31"/>
  <c r="A1739" i="31"/>
  <c r="A1740" i="31"/>
  <c r="A1741" i="31"/>
  <c r="A1742" i="31"/>
  <c r="A1743" i="31"/>
  <c r="A1744" i="31"/>
  <c r="A1745" i="31"/>
  <c r="A1746" i="31"/>
  <c r="A1747" i="31"/>
  <c r="A1748" i="31"/>
  <c r="A1749" i="31"/>
  <c r="A1750" i="31"/>
  <c r="A1751" i="31"/>
  <c r="A1752" i="31"/>
  <c r="A1753" i="31"/>
  <c r="A1754" i="31"/>
  <c r="A1755" i="31"/>
  <c r="A1756" i="31"/>
  <c r="A1757" i="31"/>
  <c r="A1758" i="31"/>
  <c r="A1759" i="31"/>
  <c r="A1760" i="31"/>
  <c r="A1761" i="31"/>
  <c r="A1762" i="31"/>
  <c r="A1763" i="31"/>
  <c r="A1764" i="31"/>
  <c r="A1765" i="31"/>
  <c r="A1766" i="31"/>
  <c r="A1767" i="31"/>
  <c r="A1768" i="31"/>
  <c r="A1769" i="31"/>
  <c r="A1770" i="31"/>
  <c r="A1771" i="31"/>
  <c r="A1772" i="31"/>
  <c r="A1773" i="31"/>
  <c r="A1774" i="31"/>
  <c r="A1775" i="31"/>
  <c r="A1776" i="31"/>
  <c r="A1777" i="31"/>
  <c r="A1778" i="31"/>
  <c r="A1779" i="31"/>
  <c r="A1780" i="31"/>
  <c r="A1781" i="31"/>
  <c r="A1782" i="31"/>
  <c r="A1783" i="31"/>
  <c r="A1784" i="31"/>
  <c r="A1785" i="31"/>
  <c r="A1786" i="31"/>
  <c r="A1787" i="31"/>
  <c r="A1788" i="31"/>
  <c r="A1789" i="31"/>
  <c r="A1790" i="31"/>
  <c r="A1791" i="31"/>
  <c r="A1792" i="31"/>
  <c r="A1793" i="31"/>
  <c r="A1794" i="31"/>
  <c r="A1795" i="31"/>
  <c r="A1796" i="31"/>
  <c r="A1797" i="31"/>
  <c r="A1798" i="31"/>
  <c r="A1799" i="31"/>
  <c r="A1800" i="31"/>
  <c r="A1801" i="31"/>
  <c r="A1802" i="31"/>
  <c r="A1803" i="31"/>
  <c r="A1804" i="31"/>
  <c r="A1805" i="31"/>
  <c r="A1806" i="31"/>
  <c r="A1807" i="31"/>
  <c r="A1808" i="31"/>
  <c r="A1809" i="31"/>
  <c r="A1810" i="31"/>
  <c r="A1811" i="31"/>
  <c r="A1812" i="31"/>
  <c r="A1813" i="31"/>
  <c r="A1814" i="31"/>
  <c r="A1815" i="31"/>
  <c r="A1816" i="31"/>
  <c r="A1817" i="31"/>
  <c r="A1818" i="31"/>
  <c r="A1819" i="31"/>
  <c r="A1820" i="31"/>
  <c r="A1821" i="31"/>
  <c r="A1822" i="31"/>
  <c r="A1823" i="31"/>
  <c r="A1824" i="31"/>
  <c r="A1825" i="31"/>
  <c r="A1826" i="31"/>
  <c r="A1827" i="31"/>
  <c r="A1828" i="31"/>
  <c r="A1829" i="31"/>
  <c r="A1830" i="31"/>
  <c r="A1831" i="31"/>
  <c r="A1832" i="31"/>
  <c r="A1833" i="31"/>
  <c r="A1834" i="31"/>
  <c r="A1835" i="31"/>
  <c r="A1836" i="31"/>
  <c r="A1837" i="31"/>
  <c r="A1838" i="31"/>
  <c r="A1839" i="31"/>
  <c r="A1840" i="31"/>
  <c r="A1841" i="31"/>
  <c r="A1842" i="31"/>
  <c r="A1843" i="31"/>
  <c r="A1844" i="31"/>
  <c r="A1845" i="31"/>
  <c r="A1846" i="31"/>
  <c r="A1847" i="31"/>
  <c r="A1848" i="31"/>
  <c r="A1849" i="31"/>
  <c r="A1850" i="31"/>
  <c r="A1851" i="31"/>
  <c r="A1852" i="31"/>
  <c r="A1853" i="31"/>
  <c r="A1854" i="31"/>
  <c r="A1855" i="31"/>
  <c r="A1856" i="31"/>
  <c r="A1857" i="31"/>
  <c r="A1858" i="31"/>
  <c r="A1859" i="31"/>
  <c r="A1860" i="31"/>
  <c r="A1861" i="31"/>
  <c r="A1862" i="31"/>
  <c r="A1863" i="31"/>
  <c r="A1864" i="31"/>
  <c r="A1865" i="31"/>
  <c r="A1866" i="31"/>
  <c r="A1867" i="31"/>
  <c r="A1868" i="31"/>
  <c r="A1869" i="31"/>
  <c r="A1870" i="31"/>
  <c r="A1871" i="31"/>
  <c r="A1872" i="31"/>
  <c r="A1873" i="31"/>
  <c r="A1874" i="31"/>
  <c r="A1875" i="31"/>
  <c r="A1876" i="31"/>
  <c r="A1877" i="31"/>
  <c r="A1878" i="31"/>
  <c r="A1879" i="31"/>
  <c r="A1880" i="31"/>
  <c r="A1881" i="31"/>
  <c r="A1882" i="31"/>
  <c r="A1883" i="31"/>
  <c r="A1884" i="31"/>
  <c r="A1885" i="31"/>
  <c r="A1886" i="31"/>
  <c r="A1887" i="31"/>
  <c r="A1888" i="31"/>
  <c r="A1889" i="31"/>
  <c r="A1890" i="31"/>
  <c r="A1891" i="31"/>
  <c r="A1892" i="31"/>
  <c r="A1893" i="31"/>
  <c r="A1894" i="31"/>
  <c r="A1895" i="31"/>
  <c r="A1896" i="31"/>
  <c r="A1897" i="31"/>
  <c r="A1898" i="31"/>
  <c r="A1899" i="31"/>
  <c r="A1900" i="31"/>
  <c r="A1901" i="31"/>
  <c r="A1902" i="31"/>
  <c r="A1903" i="31"/>
  <c r="A1904" i="31"/>
  <c r="A1905" i="31"/>
  <c r="A1906" i="31"/>
  <c r="A1907" i="31"/>
  <c r="A1908" i="31"/>
  <c r="A1909" i="31"/>
  <c r="A1910" i="31"/>
  <c r="A1911" i="31"/>
  <c r="A1912" i="31"/>
  <c r="A1913" i="31"/>
  <c r="A1914" i="31"/>
  <c r="A1915" i="31"/>
  <c r="A1916" i="31"/>
  <c r="A1917" i="31"/>
  <c r="A1918" i="31"/>
  <c r="A1919" i="31"/>
  <c r="A1920" i="31"/>
  <c r="A1921" i="31"/>
  <c r="A1922" i="31"/>
  <c r="A1923" i="31"/>
  <c r="A1924" i="31"/>
  <c r="A1925" i="31"/>
  <c r="A1926" i="31"/>
  <c r="A1927" i="31"/>
  <c r="A1928" i="31"/>
  <c r="A1929" i="31"/>
  <c r="A1930" i="31"/>
  <c r="A1931" i="31"/>
  <c r="A1932" i="31"/>
  <c r="A1933" i="31"/>
  <c r="A1934" i="31"/>
  <c r="A1935" i="31"/>
  <c r="A1936" i="31"/>
  <c r="A1937" i="31"/>
  <c r="A1938" i="31"/>
  <c r="A1939" i="31"/>
  <c r="A1940" i="31"/>
  <c r="A1941" i="31"/>
  <c r="A1942" i="31"/>
  <c r="A1943" i="31"/>
  <c r="A1944" i="31"/>
  <c r="A1945" i="31"/>
  <c r="A1946" i="31"/>
  <c r="A1947" i="31"/>
  <c r="A1948" i="31"/>
  <c r="A1949" i="31"/>
  <c r="A1950" i="31"/>
  <c r="A1951" i="31"/>
  <c r="A1952" i="31"/>
  <c r="A1953" i="31"/>
  <c r="A1954" i="31"/>
  <c r="A1955" i="31"/>
  <c r="A1956" i="31"/>
  <c r="A1957" i="31"/>
  <c r="A1958" i="31"/>
  <c r="A1959" i="31"/>
  <c r="A1960" i="31"/>
  <c r="A1961" i="31"/>
  <c r="A1962" i="31"/>
  <c r="A1963" i="31"/>
  <c r="A1964" i="31"/>
  <c r="A1965" i="31"/>
  <c r="A1966" i="31"/>
  <c r="A1967" i="31"/>
  <c r="A1968" i="31"/>
  <c r="A1969" i="31"/>
  <c r="A1970" i="31"/>
  <c r="A1971" i="31"/>
  <c r="A1972" i="31"/>
  <c r="A1973" i="31"/>
  <c r="A1974" i="31"/>
  <c r="A1975" i="31"/>
  <c r="A1976" i="31"/>
  <c r="A1977" i="31"/>
  <c r="A1978" i="31"/>
  <c r="A1979" i="31"/>
  <c r="A1980" i="31"/>
  <c r="A1981" i="31"/>
  <c r="A1982" i="31"/>
  <c r="A1983" i="31"/>
  <c r="A1984" i="31"/>
  <c r="A1985" i="31"/>
  <c r="A1986" i="31"/>
  <c r="A1987" i="31"/>
  <c r="A1988" i="31"/>
  <c r="A1989" i="31"/>
  <c r="A1990" i="31"/>
  <c r="A1991" i="31"/>
  <c r="A1992" i="31"/>
  <c r="A1993" i="31"/>
  <c r="A1994" i="31"/>
  <c r="A1995" i="31"/>
  <c r="A1996" i="31"/>
  <c r="A1997" i="31"/>
  <c r="A1998" i="31"/>
  <c r="A1999" i="31"/>
  <c r="A2000" i="31"/>
  <c r="A2001" i="31"/>
  <c r="A2002" i="31"/>
  <c r="A2003" i="31"/>
  <c r="A2004" i="31"/>
  <c r="A2005" i="31"/>
  <c r="A2006" i="31"/>
  <c r="A2007" i="31"/>
  <c r="A2008" i="31"/>
  <c r="A2009" i="31"/>
  <c r="A2010" i="31"/>
  <c r="A2011" i="31"/>
  <c r="A2012" i="31"/>
  <c r="A2013" i="31"/>
  <c r="A2014" i="31"/>
  <c r="A2015" i="31"/>
  <c r="A2016" i="31"/>
  <c r="A2017" i="31"/>
  <c r="A2018" i="31"/>
  <c r="A2019" i="31"/>
  <c r="A2020" i="31"/>
  <c r="A2021" i="31"/>
  <c r="A2022" i="31"/>
  <c r="A2023" i="31"/>
  <c r="A2024" i="31"/>
  <c r="A2025" i="31"/>
  <c r="A2026" i="31"/>
  <c r="A2027" i="31"/>
  <c r="A2028" i="31"/>
  <c r="A2029" i="31"/>
  <c r="A2030" i="31"/>
  <c r="A2031" i="31"/>
  <c r="A2032" i="31"/>
  <c r="A2033" i="31"/>
  <c r="A2034" i="31"/>
  <c r="A2035" i="31"/>
  <c r="A2036" i="31"/>
  <c r="A2037" i="31"/>
  <c r="A2038" i="31"/>
  <c r="A2039" i="31"/>
  <c r="A2040" i="31"/>
  <c r="A2041" i="31"/>
  <c r="A2042" i="31"/>
  <c r="A2043" i="31"/>
  <c r="A2044" i="31"/>
  <c r="A2045" i="31"/>
  <c r="A2046" i="31"/>
  <c r="A2047" i="31"/>
  <c r="A2048" i="31"/>
  <c r="A2049" i="31"/>
  <c r="A2050" i="31"/>
  <c r="A2051" i="31"/>
  <c r="A2052" i="31"/>
  <c r="A2053" i="31"/>
  <c r="A2054" i="31"/>
  <c r="A2055" i="31"/>
  <c r="A2056" i="31"/>
  <c r="A2057" i="31"/>
  <c r="A2058" i="31"/>
  <c r="A2059" i="31"/>
  <c r="A2060" i="31"/>
  <c r="A2061" i="31"/>
  <c r="A2062" i="31"/>
  <c r="A2063" i="31"/>
  <c r="A2064" i="31"/>
  <c r="A2065" i="31"/>
  <c r="A2066" i="31"/>
  <c r="A2067" i="31"/>
  <c r="A2068" i="31"/>
  <c r="A2069" i="31"/>
  <c r="A2070" i="31"/>
  <c r="A2071" i="31"/>
  <c r="A2072" i="31"/>
  <c r="A2073" i="31"/>
  <c r="A2074" i="31"/>
  <c r="A2075" i="31"/>
  <c r="A2076" i="31"/>
  <c r="A2077" i="31"/>
  <c r="A2078" i="31"/>
  <c r="A2079" i="31"/>
  <c r="A2080" i="31"/>
  <c r="A2081" i="31"/>
  <c r="A2082" i="31"/>
  <c r="A2083" i="31"/>
  <c r="A2084" i="31"/>
  <c r="A2085" i="31"/>
  <c r="A2086" i="31"/>
  <c r="A2087" i="31"/>
  <c r="A2088" i="31"/>
  <c r="A2089" i="31"/>
  <c r="A2090" i="31"/>
  <c r="A2091" i="31"/>
  <c r="A2092" i="31"/>
  <c r="A2093" i="31"/>
  <c r="A2094" i="31"/>
  <c r="A2095" i="31"/>
  <c r="A2096" i="31"/>
  <c r="A2097" i="31"/>
  <c r="A2098" i="31"/>
  <c r="A2099" i="31"/>
  <c r="A2100" i="31"/>
  <c r="A2101" i="31"/>
  <c r="A2102" i="31"/>
  <c r="A2103" i="31"/>
  <c r="A2104" i="31"/>
  <c r="A2105" i="31"/>
  <c r="A2106" i="31"/>
  <c r="A2107" i="31"/>
  <c r="A2108" i="31"/>
  <c r="A2109" i="31"/>
  <c r="A2110" i="31"/>
  <c r="A2111" i="31"/>
  <c r="A2112" i="31"/>
  <c r="A2113" i="31"/>
  <c r="A2114" i="31"/>
  <c r="A2115" i="31"/>
  <c r="A2116" i="31"/>
  <c r="A2117" i="31"/>
  <c r="A2118" i="31"/>
  <c r="A2119" i="31"/>
  <c r="A2120" i="31"/>
  <c r="A2121" i="31"/>
  <c r="A2122" i="31"/>
  <c r="A2123" i="31"/>
  <c r="A2124" i="31"/>
  <c r="A2125" i="31"/>
  <c r="A2126" i="31"/>
  <c r="A2127" i="31"/>
  <c r="A2128" i="31"/>
  <c r="A2129" i="31"/>
  <c r="A2130" i="31"/>
  <c r="A2131" i="31"/>
  <c r="A2132" i="31"/>
  <c r="A2133" i="31"/>
  <c r="A2134" i="31"/>
  <c r="A2135" i="31"/>
  <c r="A2136" i="31"/>
  <c r="A2137" i="31"/>
  <c r="A2138" i="31"/>
  <c r="A2139" i="31"/>
  <c r="A2140" i="31"/>
  <c r="A2141" i="31"/>
  <c r="A2142" i="31"/>
  <c r="A2143" i="31"/>
  <c r="A2144" i="31"/>
  <c r="A2145" i="31"/>
  <c r="A2146" i="31"/>
  <c r="A2147" i="31"/>
  <c r="A2148" i="31"/>
  <c r="A2149" i="31"/>
  <c r="A2150" i="31"/>
  <c r="A2151" i="31"/>
  <c r="A2152" i="31"/>
  <c r="A2153" i="31"/>
  <c r="A2154" i="31"/>
  <c r="A2155" i="31"/>
  <c r="A2156" i="31"/>
  <c r="A2157" i="31"/>
  <c r="A2158" i="31"/>
  <c r="A2159" i="31"/>
  <c r="A2160" i="31"/>
  <c r="A2161" i="31"/>
  <c r="A2162" i="31"/>
  <c r="A2163" i="31"/>
  <c r="A2164" i="31"/>
  <c r="A2165" i="31"/>
  <c r="A2166" i="31"/>
  <c r="A2167" i="31"/>
  <c r="A2168" i="31"/>
  <c r="A2169" i="31"/>
  <c r="A2170" i="31"/>
  <c r="A2171" i="31"/>
  <c r="A2172" i="31"/>
  <c r="A2173" i="31"/>
  <c r="A2174" i="31"/>
  <c r="A2175" i="31"/>
  <c r="A2176" i="31"/>
  <c r="A2177" i="31"/>
  <c r="A2178" i="31"/>
  <c r="A2179" i="31"/>
  <c r="A2180" i="31"/>
  <c r="A2181" i="31"/>
  <c r="A2182" i="31"/>
  <c r="A2183" i="31"/>
  <c r="A2184" i="31"/>
  <c r="A2185" i="31"/>
  <c r="A2186" i="31"/>
  <c r="A2187" i="31"/>
  <c r="A2188" i="31"/>
  <c r="A2189" i="31"/>
  <c r="A2190" i="31"/>
  <c r="A2191" i="31"/>
  <c r="A2192" i="31"/>
  <c r="A2193" i="31"/>
  <c r="A2194" i="31"/>
  <c r="A2195" i="31"/>
  <c r="A2196" i="31"/>
  <c r="A2197" i="31"/>
  <c r="A2198" i="31"/>
  <c r="A2199" i="31"/>
  <c r="A2200" i="31"/>
  <c r="A2201" i="31"/>
  <c r="A2202" i="31"/>
  <c r="A2203" i="31"/>
  <c r="A2204" i="31"/>
  <c r="A2205" i="31"/>
  <c r="A2206" i="31"/>
  <c r="A2207" i="31"/>
  <c r="A2208" i="31"/>
  <c r="A2209" i="31"/>
  <c r="A2210" i="31"/>
  <c r="A2211" i="31"/>
  <c r="A2212" i="31"/>
  <c r="A2213" i="31"/>
  <c r="A2214" i="31"/>
  <c r="A2215" i="31"/>
  <c r="A2216" i="31"/>
  <c r="A2217" i="31"/>
  <c r="A2218" i="31"/>
  <c r="A2219" i="31"/>
  <c r="A2220" i="31"/>
  <c r="A2221" i="31"/>
  <c r="A2222" i="31"/>
  <c r="A2223" i="31"/>
  <c r="A2224" i="31"/>
  <c r="A2225" i="31"/>
  <c r="A2226" i="31"/>
  <c r="A2227" i="31"/>
  <c r="A2228" i="31"/>
  <c r="A2229" i="31"/>
  <c r="A2230" i="31"/>
  <c r="A2231" i="31"/>
  <c r="A2232" i="31"/>
  <c r="A2233" i="31"/>
  <c r="A2234" i="31"/>
  <c r="A2235" i="31"/>
  <c r="A2236" i="31"/>
  <c r="A2237" i="31"/>
  <c r="A2238" i="31"/>
  <c r="A2239" i="31"/>
  <c r="A2240" i="31"/>
  <c r="A2241" i="31"/>
  <c r="A2242" i="31"/>
  <c r="A2243" i="31"/>
  <c r="A2244" i="31"/>
  <c r="A2245" i="31"/>
  <c r="A2246" i="31"/>
  <c r="A2247" i="31"/>
  <c r="A2248" i="31"/>
  <c r="A2249" i="31"/>
  <c r="A2250" i="31"/>
  <c r="A2251" i="31"/>
  <c r="A2252" i="31"/>
  <c r="A2253" i="31"/>
  <c r="A2254" i="31"/>
  <c r="A2255" i="31"/>
  <c r="A2256" i="31"/>
  <c r="A2257" i="31"/>
  <c r="A2258" i="31"/>
  <c r="A2259" i="31"/>
  <c r="A2260" i="31"/>
  <c r="A2261" i="31"/>
  <c r="A2262" i="31"/>
  <c r="A2263" i="31"/>
  <c r="A2264" i="31"/>
  <c r="A2265" i="31"/>
  <c r="A2266" i="31"/>
  <c r="A2267" i="31"/>
  <c r="A2268" i="31"/>
  <c r="A2269" i="31"/>
  <c r="A2270" i="31"/>
  <c r="A2271" i="31"/>
  <c r="A2272" i="31"/>
  <c r="A2273" i="31"/>
  <c r="A2274" i="31"/>
  <c r="A2275" i="31"/>
  <c r="A2276" i="31"/>
  <c r="A2277" i="31"/>
  <c r="A2278" i="31"/>
  <c r="A2279" i="31"/>
  <c r="A2280" i="31"/>
  <c r="A2281" i="31"/>
  <c r="A2282" i="31"/>
  <c r="A2283" i="31"/>
  <c r="A2284" i="31"/>
  <c r="A2285" i="31"/>
  <c r="A2286" i="31"/>
  <c r="A2287" i="31"/>
  <c r="A2288" i="31"/>
  <c r="A2289" i="31"/>
  <c r="A2290" i="31"/>
  <c r="A2291" i="31"/>
  <c r="A2292" i="31"/>
  <c r="A2293" i="31"/>
  <c r="A2294" i="31"/>
  <c r="A2295" i="31"/>
  <c r="A2296" i="31"/>
  <c r="A2297" i="31"/>
  <c r="A2298" i="31"/>
  <c r="A2299" i="31"/>
  <c r="A2300" i="31"/>
  <c r="A2301" i="31"/>
  <c r="A2302" i="31"/>
  <c r="A2303" i="31"/>
  <c r="A2304" i="31"/>
  <c r="A2305" i="31"/>
  <c r="A2306" i="31"/>
  <c r="A2307" i="31"/>
  <c r="A2308" i="31"/>
  <c r="A2309" i="31"/>
  <c r="A2310" i="31"/>
  <c r="A2311" i="31"/>
  <c r="A2312" i="31"/>
  <c r="A2313" i="31"/>
  <c r="A2314" i="31"/>
  <c r="A2315" i="31"/>
  <c r="A2316" i="31"/>
  <c r="A2317" i="31"/>
  <c r="A2318" i="31"/>
  <c r="A2319" i="31"/>
  <c r="A2320" i="31"/>
  <c r="A2321" i="31"/>
  <c r="A2322" i="31"/>
  <c r="A2323" i="31"/>
  <c r="A2324" i="31"/>
  <c r="A2325" i="31"/>
  <c r="A2326" i="31"/>
  <c r="A2327" i="31"/>
  <c r="A2328" i="31"/>
  <c r="A2329" i="31"/>
  <c r="A2330" i="31"/>
  <c r="A2331" i="31"/>
  <c r="A2332" i="31"/>
  <c r="A2333" i="31"/>
  <c r="A2334" i="31"/>
  <c r="A2335" i="31"/>
  <c r="A2336" i="31"/>
  <c r="A2337" i="31"/>
  <c r="A2338" i="31"/>
  <c r="A2339" i="31"/>
  <c r="A2340" i="31"/>
  <c r="A2341" i="31"/>
  <c r="A2342" i="31"/>
  <c r="A2343" i="31"/>
  <c r="A2344" i="31"/>
  <c r="A2345" i="31"/>
  <c r="A2346" i="31"/>
  <c r="A2347" i="31"/>
  <c r="A2348" i="31"/>
  <c r="A2349" i="31"/>
  <c r="A2350" i="31"/>
  <c r="A2351" i="31"/>
  <c r="A2352" i="31"/>
  <c r="A2353" i="31"/>
  <c r="A2354" i="31"/>
  <c r="A2355" i="31"/>
  <c r="A2356" i="31"/>
  <c r="A2357" i="31"/>
  <c r="A2358" i="31"/>
  <c r="A2359" i="31"/>
  <c r="A2360" i="31"/>
  <c r="A2361" i="31"/>
  <c r="A2362" i="31"/>
  <c r="A2363" i="31"/>
  <c r="A2364" i="31"/>
  <c r="A2365" i="31"/>
  <c r="A2366" i="31"/>
  <c r="A2367" i="31"/>
  <c r="A2368" i="31"/>
  <c r="A2369" i="31"/>
  <c r="A2370" i="31"/>
  <c r="A2371" i="31"/>
  <c r="A2372" i="31"/>
  <c r="A2373" i="31"/>
  <c r="A2374" i="31"/>
  <c r="A2375" i="31"/>
  <c r="A2376" i="31"/>
  <c r="A2377" i="31"/>
  <c r="A2378" i="31"/>
  <c r="A2379" i="31"/>
  <c r="A2380" i="31"/>
  <c r="A2381" i="31"/>
  <c r="A2382" i="31"/>
  <c r="A2383" i="31"/>
  <c r="A2384" i="31"/>
  <c r="A2385" i="31"/>
  <c r="A2386" i="31"/>
  <c r="A2387" i="31"/>
  <c r="A2388" i="31"/>
  <c r="A2389" i="31"/>
  <c r="A2390" i="31"/>
  <c r="A2391" i="31"/>
  <c r="A2392" i="31"/>
  <c r="A2393" i="31"/>
  <c r="A2394" i="31"/>
  <c r="A2395" i="31"/>
  <c r="A2396" i="31"/>
  <c r="A2397" i="31"/>
  <c r="A2398" i="31"/>
  <c r="A2399" i="31"/>
  <c r="A2400" i="31"/>
  <c r="A2401" i="31"/>
  <c r="A2402" i="31"/>
  <c r="A2403" i="31"/>
  <c r="A2404" i="31"/>
  <c r="A2405" i="31"/>
  <c r="A2406" i="31"/>
  <c r="A2407" i="31"/>
  <c r="A2408" i="31"/>
  <c r="A2409" i="31"/>
  <c r="A2410" i="31"/>
  <c r="A2411" i="31"/>
  <c r="A2412" i="31"/>
  <c r="A2413" i="31"/>
  <c r="A2414" i="31"/>
  <c r="A2415" i="31"/>
  <c r="A2416" i="31"/>
  <c r="A2417" i="31"/>
  <c r="A2418" i="31"/>
  <c r="A2419" i="31"/>
  <c r="A2420" i="31"/>
  <c r="A2421" i="31"/>
  <c r="A2422" i="31"/>
  <c r="A2423" i="31"/>
  <c r="A2424" i="31"/>
  <c r="A2425" i="31"/>
  <c r="A2426" i="31"/>
  <c r="A2427" i="31"/>
  <c r="A2428" i="31"/>
  <c r="A2429" i="31"/>
  <c r="A2430" i="31"/>
  <c r="A2431" i="31"/>
  <c r="A2432" i="31"/>
  <c r="A2433" i="31"/>
  <c r="A2434" i="31"/>
  <c r="A2435" i="31"/>
  <c r="A2436" i="31"/>
  <c r="A2437" i="31"/>
  <c r="A2438" i="31"/>
  <c r="A2439" i="31"/>
  <c r="A2440" i="31"/>
  <c r="A2441" i="31"/>
  <c r="A2442" i="31"/>
  <c r="A2443" i="31"/>
  <c r="A2444" i="31"/>
  <c r="A2445" i="31"/>
  <c r="A2446" i="31"/>
  <c r="A2447" i="31"/>
  <c r="A2448" i="31"/>
  <c r="A2449" i="31"/>
  <c r="A2450" i="31"/>
  <c r="A2451" i="31"/>
  <c r="A2452" i="31"/>
  <c r="A2453" i="31"/>
  <c r="A2454" i="31"/>
  <c r="A2455" i="31"/>
  <c r="A2456" i="31"/>
  <c r="A2457" i="31"/>
  <c r="A2458" i="31"/>
  <c r="A2459" i="31"/>
  <c r="A2460" i="31"/>
  <c r="A2461" i="31"/>
  <c r="A2462" i="31"/>
  <c r="A2463" i="31"/>
  <c r="A2464" i="31"/>
  <c r="A2465" i="31"/>
  <c r="A2466" i="31"/>
  <c r="A2467" i="31"/>
  <c r="A2468" i="31"/>
  <c r="A2469" i="31"/>
  <c r="A2470" i="31"/>
  <c r="A2471" i="31"/>
  <c r="A2472" i="31"/>
  <c r="A2473" i="31"/>
  <c r="A2474" i="31"/>
  <c r="A2475" i="31"/>
  <c r="A2476" i="31"/>
  <c r="A2477" i="31"/>
  <c r="A2478" i="31"/>
  <c r="A2479" i="31"/>
  <c r="A2480" i="31"/>
  <c r="A2481" i="31"/>
  <c r="A2482" i="31"/>
  <c r="A2483" i="31"/>
  <c r="A2484" i="31"/>
  <c r="A2485" i="31"/>
  <c r="A2486" i="31"/>
  <c r="A2487" i="31"/>
  <c r="A2488" i="31"/>
  <c r="A2489" i="31"/>
  <c r="A2490" i="31"/>
  <c r="A2491" i="31"/>
  <c r="A2492" i="31"/>
  <c r="A2493" i="31"/>
  <c r="A2494" i="31"/>
  <c r="A2495" i="31"/>
  <c r="A2496" i="31"/>
  <c r="A2497" i="31"/>
  <c r="A2498" i="31"/>
  <c r="A2499" i="31"/>
  <c r="A2500" i="31"/>
  <c r="A2501" i="31"/>
  <c r="A2502" i="31"/>
  <c r="A2503" i="31"/>
  <c r="A2504" i="31"/>
  <c r="A2505" i="31"/>
  <c r="A2506" i="31"/>
  <c r="A2507" i="31"/>
  <c r="A2508" i="31"/>
  <c r="A2509" i="31"/>
  <c r="A2510" i="31"/>
  <c r="A2511" i="31"/>
  <c r="A2512" i="31"/>
  <c r="A2513" i="31"/>
  <c r="A2514" i="31"/>
  <c r="A2515" i="31"/>
  <c r="A2516" i="31"/>
  <c r="A2517" i="31"/>
  <c r="A2518" i="31"/>
  <c r="A2519" i="31"/>
  <c r="A2520" i="31"/>
  <c r="A2521" i="31"/>
  <c r="A2522" i="31"/>
  <c r="A2523" i="31"/>
  <c r="A2524" i="31"/>
  <c r="A2525" i="31"/>
  <c r="A2526" i="31"/>
  <c r="A2527" i="31"/>
  <c r="A2528" i="31"/>
  <c r="A2529" i="31"/>
  <c r="A2530" i="31"/>
  <c r="A2531" i="31"/>
  <c r="A2532" i="31"/>
  <c r="A2533" i="31"/>
  <c r="A2534" i="31"/>
  <c r="A2535" i="31"/>
  <c r="A2536" i="31"/>
  <c r="A2537" i="31"/>
  <c r="A2538" i="31"/>
  <c r="A2539" i="31"/>
  <c r="A2540" i="31"/>
  <c r="A2541" i="31"/>
  <c r="A2542" i="31"/>
  <c r="A2543" i="31"/>
  <c r="A2544" i="31"/>
  <c r="A2545" i="31"/>
  <c r="A2546" i="31"/>
  <c r="A2547" i="31"/>
  <c r="A2548" i="31"/>
  <c r="A2549" i="31"/>
  <c r="A2550" i="31"/>
  <c r="A2551" i="31"/>
  <c r="A2552" i="31"/>
  <c r="A2553" i="31"/>
  <c r="A2554" i="31"/>
  <c r="A2555" i="31"/>
  <c r="A2556" i="31"/>
  <c r="A2557" i="31"/>
  <c r="A2558" i="31"/>
  <c r="A2559" i="31"/>
  <c r="A2560" i="31"/>
  <c r="A2561" i="31"/>
  <c r="A2562" i="31"/>
  <c r="A2563" i="31"/>
  <c r="A2564" i="31"/>
  <c r="A2565" i="31"/>
  <c r="A2566" i="31"/>
  <c r="A2567" i="31"/>
  <c r="A2568" i="31"/>
  <c r="A2569" i="31"/>
  <c r="A2570" i="31"/>
  <c r="A2571" i="31"/>
  <c r="A2572" i="31"/>
  <c r="A2573" i="31"/>
  <c r="A2574" i="31"/>
  <c r="A2575" i="31"/>
  <c r="A2576" i="31"/>
  <c r="A2577" i="31"/>
  <c r="A2578" i="31"/>
  <c r="A2579" i="31"/>
  <c r="A2580" i="31"/>
  <c r="A2581" i="31"/>
  <c r="A2582" i="31"/>
  <c r="A2583" i="31"/>
  <c r="A2584" i="31"/>
  <c r="A2585" i="31"/>
  <c r="A2586" i="31"/>
  <c r="A2587" i="31"/>
  <c r="A2588" i="31"/>
  <c r="A2589" i="31"/>
  <c r="A2590" i="31"/>
  <c r="A2591" i="31"/>
  <c r="A2592" i="31"/>
  <c r="A2593" i="31"/>
  <c r="A2594" i="31"/>
  <c r="A2595" i="31"/>
  <c r="A2596" i="31"/>
  <c r="A2597" i="31"/>
  <c r="A2598" i="31"/>
  <c r="A2599" i="31"/>
  <c r="A2600" i="31"/>
  <c r="A2601" i="31"/>
  <c r="A2602" i="31"/>
  <c r="A2603" i="31"/>
  <c r="A2604" i="31"/>
  <c r="A2605" i="31"/>
  <c r="A2606" i="31"/>
  <c r="A2607" i="31"/>
  <c r="A2608" i="31"/>
  <c r="A2609" i="31"/>
  <c r="A2610" i="31"/>
  <c r="A2611" i="31"/>
  <c r="A2612" i="31"/>
  <c r="A2613" i="31"/>
  <c r="A2614" i="31"/>
  <c r="A2615" i="31"/>
  <c r="A2616" i="31"/>
  <c r="A2617" i="31"/>
  <c r="A2618" i="31"/>
  <c r="A2619" i="31"/>
  <c r="A2620" i="31"/>
  <c r="A2621" i="31"/>
  <c r="A2622" i="31"/>
  <c r="A2623" i="31"/>
  <c r="A2624" i="31"/>
  <c r="A2625" i="31"/>
  <c r="A2626" i="31"/>
  <c r="A2627" i="31"/>
  <c r="A2628" i="31"/>
  <c r="A2629" i="31"/>
  <c r="A2630" i="31"/>
  <c r="A2631" i="31"/>
  <c r="A2632" i="31"/>
  <c r="A2633" i="31"/>
  <c r="A2634" i="31"/>
  <c r="A2635" i="31"/>
  <c r="A2636" i="31"/>
  <c r="A2637" i="31"/>
  <c r="A2638" i="31"/>
  <c r="A2639" i="31"/>
  <c r="A2640" i="31"/>
  <c r="A2641" i="31"/>
  <c r="A2642" i="31"/>
  <c r="A2643" i="31"/>
  <c r="A2644" i="31"/>
  <c r="A2645" i="31"/>
  <c r="A2646" i="31"/>
  <c r="A2647" i="31"/>
  <c r="A2648" i="31"/>
  <c r="A2649" i="31"/>
  <c r="A2650" i="31"/>
  <c r="A2651" i="31"/>
  <c r="A2652" i="31"/>
  <c r="A2653" i="31"/>
  <c r="A2654" i="31"/>
  <c r="A2655" i="31"/>
  <c r="A2656" i="31"/>
  <c r="A2657" i="31"/>
  <c r="A2658" i="31"/>
  <c r="A2659" i="31"/>
  <c r="A2660" i="31"/>
  <c r="A2661" i="31"/>
  <c r="A2662" i="31"/>
  <c r="A2663" i="31"/>
  <c r="A2664" i="31"/>
  <c r="A2665" i="31"/>
  <c r="A2666" i="31"/>
  <c r="A2667" i="31"/>
  <c r="A2668" i="31"/>
  <c r="A2669" i="31"/>
  <c r="A2670" i="31"/>
  <c r="A2671" i="31"/>
  <c r="A2672" i="31"/>
  <c r="A2673" i="31"/>
  <c r="A2674" i="31"/>
  <c r="A2675" i="31"/>
  <c r="A2676" i="31"/>
  <c r="A2677" i="31"/>
  <c r="A2678" i="31"/>
  <c r="A2679" i="31"/>
  <c r="A2680" i="31"/>
  <c r="A2681" i="31"/>
  <c r="A2682" i="31"/>
  <c r="A2683" i="31"/>
  <c r="A2684" i="31"/>
  <c r="A2685" i="31"/>
  <c r="A2686" i="31"/>
  <c r="A2687" i="31"/>
  <c r="A2688" i="31"/>
  <c r="A2689" i="31"/>
  <c r="A2690" i="31"/>
  <c r="A2691" i="31"/>
  <c r="A2692" i="31"/>
  <c r="A2693" i="31"/>
  <c r="A2694" i="31"/>
  <c r="A2695" i="31"/>
  <c r="A2696" i="31"/>
  <c r="A2697" i="31"/>
  <c r="A2698" i="31"/>
  <c r="A2699" i="31"/>
  <c r="A2700" i="31"/>
  <c r="A2701" i="31"/>
  <c r="A2702" i="31"/>
  <c r="A2703" i="31"/>
  <c r="A2704" i="31"/>
  <c r="A2705" i="31"/>
  <c r="A2706" i="31"/>
  <c r="A2707" i="31"/>
  <c r="A2708" i="31"/>
  <c r="A2709" i="31"/>
  <c r="A2710" i="31"/>
  <c r="A2711" i="31"/>
  <c r="A2712" i="31"/>
  <c r="A2713" i="31"/>
  <c r="A2714" i="31"/>
  <c r="A2715" i="31"/>
  <c r="A2716" i="31"/>
  <c r="A2717" i="31"/>
  <c r="A2718" i="31"/>
  <c r="A2719" i="31"/>
  <c r="A2720" i="31"/>
  <c r="A2721" i="31"/>
  <c r="A2722" i="31"/>
  <c r="A2723" i="31"/>
  <c r="A2724" i="31"/>
  <c r="A2725" i="31"/>
  <c r="A2726" i="31"/>
  <c r="A2727" i="31"/>
  <c r="A2728" i="31"/>
  <c r="A2729" i="31"/>
  <c r="A2730" i="31"/>
  <c r="A2731" i="31"/>
  <c r="A2732" i="31"/>
  <c r="A2733" i="31"/>
  <c r="A2734" i="31"/>
  <c r="A2735" i="31"/>
  <c r="A2736" i="31"/>
  <c r="A2737" i="31"/>
  <c r="A2738" i="31"/>
  <c r="A2739" i="31"/>
  <c r="A2740" i="31"/>
  <c r="A2741" i="31"/>
  <c r="A2742" i="31"/>
  <c r="A2743" i="31"/>
  <c r="A2744" i="31"/>
  <c r="A2745" i="31"/>
  <c r="A2746" i="31"/>
  <c r="A2747" i="31"/>
  <c r="A2748" i="31"/>
  <c r="A2749" i="31"/>
  <c r="A2750" i="31"/>
  <c r="A2751" i="31"/>
  <c r="A2752" i="31"/>
  <c r="A2753" i="31"/>
  <c r="A2754" i="31"/>
  <c r="A2755" i="31"/>
  <c r="A2756" i="31"/>
  <c r="A2757" i="31"/>
  <c r="A2758" i="31"/>
  <c r="A2759" i="31"/>
  <c r="A2760" i="31"/>
  <c r="A2761" i="31"/>
  <c r="A2762" i="31"/>
  <c r="A2763" i="31"/>
  <c r="A2764" i="31"/>
  <c r="A2765" i="31"/>
  <c r="A2766" i="31"/>
  <c r="A2767" i="31"/>
  <c r="A2768" i="31"/>
  <c r="A2769" i="31"/>
  <c r="A2770" i="31"/>
  <c r="A2771" i="31"/>
  <c r="A2772" i="31"/>
  <c r="A2773" i="31"/>
  <c r="A2774" i="31"/>
  <c r="A2775" i="31"/>
  <c r="A2776" i="31"/>
  <c r="A2777" i="31"/>
  <c r="A2778" i="31"/>
  <c r="A2779" i="31"/>
  <c r="A2780" i="31"/>
  <c r="A2781" i="31"/>
  <c r="A2782" i="31"/>
  <c r="A2783" i="31"/>
  <c r="A2784" i="31"/>
  <c r="A2785" i="31"/>
  <c r="A2786" i="31"/>
  <c r="A2787" i="31"/>
  <c r="A2788" i="31"/>
  <c r="A2789" i="31"/>
  <c r="A2790" i="31"/>
  <c r="A2791" i="31"/>
  <c r="A2792" i="31"/>
  <c r="A2793" i="31"/>
  <c r="A2794" i="31"/>
  <c r="A2795" i="31"/>
  <c r="A2796" i="31"/>
  <c r="A2797" i="31"/>
  <c r="A2798" i="31"/>
  <c r="A2799" i="31"/>
  <c r="A2800" i="31"/>
  <c r="A2801" i="31"/>
  <c r="A2802" i="31"/>
  <c r="A2803" i="31"/>
  <c r="A2804" i="31"/>
  <c r="A2805" i="31"/>
  <c r="A2806" i="31"/>
  <c r="A2807" i="31"/>
  <c r="A2808" i="31"/>
  <c r="A2809" i="31"/>
  <c r="A2810" i="31"/>
  <c r="A2811" i="31"/>
  <c r="A2812" i="31"/>
  <c r="A2813" i="31"/>
  <c r="A2814" i="31"/>
  <c r="A2815" i="31"/>
  <c r="A2816" i="31"/>
  <c r="A2817" i="31"/>
  <c r="A2818" i="31"/>
  <c r="A2819" i="31"/>
  <c r="A2820" i="31"/>
  <c r="A2821" i="31"/>
  <c r="A2822" i="31"/>
  <c r="A2823" i="31"/>
  <c r="A2824" i="31"/>
  <c r="A2825" i="31"/>
  <c r="A2826" i="31"/>
  <c r="A2827" i="31"/>
  <c r="A2828" i="31"/>
  <c r="A2829" i="31"/>
  <c r="A2830" i="31"/>
  <c r="A2831" i="31"/>
  <c r="A2832" i="31"/>
  <c r="A2833" i="31"/>
  <c r="A2834" i="31"/>
  <c r="A2835" i="31"/>
  <c r="A2836" i="31"/>
  <c r="A2837" i="31"/>
  <c r="A2838" i="31"/>
  <c r="A2839" i="31"/>
  <c r="A2840" i="31"/>
  <c r="A2841" i="31"/>
  <c r="A2842" i="31"/>
  <c r="A2843" i="31"/>
  <c r="A2844" i="31"/>
  <c r="A2845" i="31"/>
  <c r="A2846" i="31"/>
  <c r="A2847" i="31"/>
  <c r="A2848" i="31"/>
  <c r="A2849" i="31"/>
  <c r="A2850" i="31"/>
  <c r="A2851" i="31"/>
  <c r="A2852" i="31"/>
  <c r="A2853" i="31"/>
  <c r="A2854" i="31"/>
  <c r="A2855" i="31"/>
  <c r="A2856" i="31"/>
  <c r="A2857" i="31"/>
  <c r="A2858" i="31"/>
  <c r="A2859" i="31"/>
  <c r="A2860" i="31"/>
  <c r="A2861" i="31"/>
  <c r="A2862" i="31"/>
  <c r="A2863" i="31"/>
  <c r="A2864" i="31"/>
  <c r="A2865" i="31"/>
  <c r="A2866" i="31"/>
  <c r="A2867" i="31"/>
  <c r="A2868" i="31"/>
  <c r="A2869" i="31"/>
  <c r="A2870" i="31"/>
  <c r="A2871" i="31"/>
  <c r="A2872" i="31"/>
  <c r="A2873" i="31"/>
  <c r="A2874" i="31"/>
  <c r="A2875" i="31"/>
  <c r="A2876" i="31"/>
  <c r="A2877" i="31"/>
  <c r="A2878" i="31"/>
  <c r="A2879" i="31"/>
  <c r="A2880" i="31"/>
  <c r="A2881" i="31"/>
  <c r="A2882" i="31"/>
  <c r="A2883" i="31"/>
  <c r="A2884" i="31"/>
  <c r="A2885" i="31"/>
  <c r="A2886" i="31"/>
  <c r="A2887" i="31"/>
  <c r="A2888" i="31"/>
  <c r="A2889" i="31"/>
  <c r="A2890" i="31"/>
  <c r="A2891" i="31"/>
  <c r="A2892" i="31"/>
  <c r="A2893" i="31"/>
  <c r="A2894" i="31"/>
  <c r="A2895" i="31"/>
  <c r="A2896" i="31"/>
  <c r="A2897" i="31"/>
  <c r="A2898" i="31"/>
  <c r="A2899" i="31"/>
  <c r="A2900" i="31"/>
  <c r="A2901" i="31"/>
  <c r="A2902" i="31"/>
  <c r="A2903" i="31"/>
  <c r="A2904" i="31"/>
  <c r="A2905" i="31"/>
  <c r="A2906" i="31"/>
  <c r="A2907" i="31"/>
  <c r="A2908" i="31"/>
  <c r="A2909" i="31"/>
  <c r="A2910" i="31"/>
  <c r="A2911" i="31"/>
  <c r="A2912" i="31"/>
  <c r="A2913" i="31"/>
  <c r="A2914" i="31"/>
  <c r="A2915" i="31"/>
  <c r="A2916" i="31"/>
  <c r="A2917" i="31"/>
  <c r="A2918" i="31"/>
  <c r="A2919" i="31"/>
  <c r="A2920" i="31"/>
  <c r="A2921" i="31"/>
  <c r="A2922" i="31"/>
  <c r="A2923" i="31"/>
  <c r="A2924" i="31"/>
  <c r="A2925" i="31"/>
  <c r="A2926" i="31"/>
  <c r="A2927" i="31"/>
  <c r="A2928" i="31"/>
  <c r="A2929" i="31"/>
  <c r="A2930" i="31"/>
  <c r="A2931" i="31"/>
  <c r="A2932" i="31"/>
  <c r="A2933" i="31"/>
  <c r="A2934" i="31"/>
  <c r="A2935" i="31"/>
  <c r="A2936" i="31"/>
  <c r="A2937" i="31"/>
  <c r="A2938" i="31"/>
  <c r="A2939" i="31"/>
  <c r="A2940" i="31"/>
  <c r="A2941" i="31"/>
  <c r="A2942" i="31"/>
  <c r="A2943" i="31"/>
  <c r="A2944" i="31"/>
  <c r="A2945" i="31"/>
  <c r="A2946" i="31"/>
  <c r="A2947" i="31"/>
  <c r="A2948" i="31"/>
  <c r="A2949" i="31"/>
  <c r="A2950" i="31"/>
  <c r="A2951" i="31"/>
  <c r="A2952" i="31"/>
  <c r="A2953" i="31"/>
  <c r="A2954" i="31"/>
  <c r="A2955" i="31"/>
  <c r="A2956" i="31"/>
  <c r="A2957" i="31"/>
  <c r="A2958" i="31"/>
  <c r="A2959" i="31"/>
  <c r="A2960" i="31"/>
  <c r="A2961" i="31"/>
  <c r="A2962" i="31"/>
  <c r="A2963" i="31"/>
  <c r="A2964" i="31"/>
  <c r="A2965" i="31"/>
  <c r="A2966" i="31"/>
  <c r="A2967" i="31"/>
  <c r="A2968" i="31"/>
  <c r="A2969" i="31"/>
  <c r="A2970" i="31"/>
  <c r="A2971" i="31"/>
  <c r="A2972" i="31"/>
  <c r="A2973" i="31"/>
  <c r="A2974" i="31"/>
  <c r="A2975" i="31"/>
  <c r="A2976" i="31"/>
  <c r="A2977" i="31"/>
  <c r="A2978" i="31"/>
  <c r="A2979" i="31"/>
  <c r="A2980" i="31"/>
  <c r="A2981" i="31"/>
  <c r="A2982" i="31"/>
  <c r="A2983" i="31"/>
  <c r="A2984" i="31"/>
  <c r="A2985" i="31"/>
  <c r="A2986" i="31"/>
  <c r="A2987" i="31"/>
  <c r="A2988" i="31"/>
  <c r="A2989" i="31"/>
  <c r="A2990" i="31"/>
  <c r="A2991" i="31"/>
  <c r="A2992" i="31"/>
  <c r="A2993" i="31"/>
  <c r="A2994" i="31"/>
  <c r="A2995" i="31"/>
  <c r="A2996" i="31"/>
  <c r="A2997" i="31"/>
  <c r="A2998" i="31"/>
  <c r="A2999" i="31"/>
  <c r="A3000" i="31"/>
  <c r="A3001" i="31"/>
  <c r="A3002" i="31"/>
  <c r="A3003" i="31"/>
  <c r="A3004" i="31"/>
  <c r="A3005" i="31"/>
  <c r="A3006" i="31"/>
  <c r="A3007" i="31"/>
  <c r="A3008" i="31"/>
  <c r="A3009" i="31"/>
  <c r="A3010" i="31"/>
  <c r="A3011" i="31"/>
  <c r="A3012" i="31"/>
  <c r="A3013" i="31"/>
  <c r="A3014" i="31"/>
  <c r="A3015" i="31"/>
  <c r="A3016" i="31"/>
  <c r="A3017" i="31"/>
  <c r="A3018" i="31"/>
  <c r="A3019" i="31"/>
  <c r="A3020" i="31"/>
  <c r="A3021" i="31"/>
  <c r="A3022" i="31"/>
  <c r="A3023" i="31"/>
  <c r="A3024" i="31"/>
  <c r="A3025" i="31"/>
  <c r="A3026" i="31"/>
  <c r="A3027" i="31"/>
  <c r="A3028" i="31"/>
  <c r="A3029" i="31"/>
  <c r="A3030" i="31"/>
  <c r="A3031" i="31"/>
  <c r="A3032" i="31"/>
  <c r="A3033" i="31"/>
  <c r="A3034" i="31"/>
  <c r="A3035" i="31"/>
  <c r="A3036" i="31"/>
  <c r="A3037" i="31"/>
  <c r="A3038" i="31"/>
  <c r="A3039" i="31"/>
  <c r="A3040" i="31"/>
  <c r="A3041" i="31"/>
  <c r="A3042" i="31"/>
  <c r="A3043" i="31"/>
  <c r="A3044" i="31"/>
  <c r="A3045" i="31"/>
  <c r="A3046" i="31"/>
  <c r="A3047" i="31"/>
  <c r="A3048" i="31"/>
  <c r="A3049" i="31"/>
  <c r="A3050" i="31"/>
  <c r="A3051" i="31"/>
  <c r="A3052" i="31"/>
  <c r="A3053" i="31"/>
  <c r="A3054" i="31"/>
  <c r="A3055" i="31"/>
  <c r="A3056" i="31"/>
  <c r="A3057" i="31"/>
  <c r="A3058" i="31"/>
  <c r="A3059" i="31"/>
  <c r="A3060" i="31"/>
  <c r="A3061" i="31"/>
  <c r="A3062" i="31"/>
  <c r="A3063" i="31"/>
  <c r="A3064" i="31"/>
  <c r="A3065" i="31"/>
  <c r="A3066" i="31"/>
  <c r="A3067" i="31"/>
  <c r="A3068" i="31"/>
  <c r="A3069" i="31"/>
  <c r="A3070" i="31"/>
  <c r="A3071" i="31"/>
  <c r="A3072" i="31"/>
  <c r="A3073" i="31"/>
  <c r="A3074" i="31"/>
  <c r="A3075" i="31"/>
  <c r="A3076" i="31"/>
  <c r="A3077" i="31"/>
  <c r="A3078" i="31"/>
  <c r="A3079" i="31"/>
  <c r="A3080" i="31"/>
  <c r="A3081" i="31"/>
  <c r="A3082" i="31"/>
  <c r="A3083" i="31"/>
  <c r="A3084" i="31"/>
  <c r="A3085" i="31"/>
  <c r="A3086" i="31"/>
  <c r="A3087" i="31"/>
  <c r="A3088" i="31"/>
  <c r="A3089" i="31"/>
  <c r="A3090" i="31"/>
  <c r="A3091" i="31"/>
  <c r="A3092" i="31"/>
  <c r="A3093" i="31"/>
  <c r="A3094" i="31"/>
  <c r="A3095" i="31"/>
  <c r="A3096" i="31"/>
  <c r="A3097" i="31"/>
  <c r="A3098" i="31"/>
  <c r="A3099" i="31"/>
  <c r="A3100" i="31"/>
  <c r="A3101" i="31"/>
  <c r="A3102" i="31"/>
  <c r="A3103" i="31"/>
  <c r="A3104" i="31"/>
  <c r="A3105" i="31"/>
  <c r="A3106" i="31"/>
  <c r="A3107" i="31"/>
  <c r="A3108" i="31"/>
  <c r="A3109" i="31"/>
  <c r="A3110" i="31"/>
  <c r="A3111" i="31"/>
  <c r="A3112" i="31"/>
  <c r="A3113" i="31"/>
  <c r="A3114" i="31"/>
  <c r="A3115" i="31"/>
  <c r="A3116" i="31"/>
  <c r="A3117" i="31"/>
  <c r="A3118" i="31"/>
  <c r="A3119" i="31"/>
  <c r="A3120" i="31"/>
  <c r="A3121" i="31"/>
  <c r="A3122" i="31"/>
  <c r="A3123" i="31"/>
  <c r="A3124" i="31"/>
  <c r="A3125" i="31"/>
  <c r="A3126" i="31"/>
  <c r="A3127" i="31"/>
  <c r="A3128" i="31"/>
  <c r="A3129" i="31"/>
  <c r="A3130" i="31"/>
  <c r="A3131" i="31"/>
  <c r="A3132" i="31"/>
  <c r="A3133" i="31"/>
  <c r="A3134" i="31"/>
  <c r="A3135" i="31"/>
  <c r="A3136" i="31"/>
  <c r="A3137" i="31"/>
  <c r="A3138" i="31"/>
  <c r="A3139" i="31"/>
  <c r="A3140" i="31"/>
  <c r="A3141" i="31"/>
  <c r="A3142" i="31"/>
  <c r="A3143" i="31"/>
  <c r="A3144" i="31"/>
  <c r="A3145" i="31"/>
  <c r="A3146" i="31"/>
  <c r="A3147" i="31"/>
  <c r="A3148" i="31"/>
  <c r="A3149" i="31"/>
  <c r="A3150" i="31"/>
  <c r="A3151" i="31"/>
  <c r="A3152" i="31"/>
  <c r="A3153" i="31"/>
  <c r="A3154" i="31"/>
  <c r="A3155" i="31"/>
  <c r="A3156" i="31"/>
  <c r="A3157" i="31"/>
  <c r="A3158" i="31"/>
  <c r="A3159" i="31"/>
  <c r="A3160" i="31"/>
  <c r="A3161" i="31"/>
  <c r="A3162" i="31"/>
  <c r="A3163" i="31"/>
  <c r="A3164" i="31"/>
  <c r="A3165" i="31"/>
  <c r="A3166" i="31"/>
  <c r="A3167" i="31"/>
  <c r="A3168" i="31"/>
  <c r="A3169" i="31"/>
  <c r="A3170" i="31"/>
  <c r="A3171" i="31"/>
  <c r="A3172" i="31"/>
  <c r="A3173" i="31"/>
  <c r="A3174" i="31"/>
  <c r="A3175" i="31"/>
  <c r="A3176" i="31"/>
  <c r="A3177" i="31"/>
  <c r="A3178" i="31"/>
  <c r="A3179" i="31"/>
  <c r="A3180" i="31"/>
  <c r="A3181" i="31"/>
  <c r="A3182" i="31"/>
  <c r="A3183" i="31"/>
  <c r="A3184" i="31"/>
  <c r="A3185" i="31"/>
  <c r="A3186" i="31"/>
  <c r="A3187" i="31"/>
  <c r="A3188" i="31"/>
  <c r="A3189" i="31"/>
  <c r="A3190" i="31"/>
  <c r="A3191" i="31"/>
  <c r="A3192" i="31"/>
  <c r="A3193" i="31"/>
  <c r="A3194" i="31"/>
  <c r="A3195" i="31"/>
  <c r="A3196" i="31"/>
  <c r="A3197" i="31"/>
  <c r="A3198" i="31"/>
  <c r="A3199" i="31"/>
  <c r="A3200" i="31"/>
  <c r="A3201" i="31"/>
  <c r="A3202" i="31"/>
  <c r="A3203" i="31"/>
  <c r="A3204" i="31"/>
  <c r="A3205" i="31"/>
  <c r="A3206" i="31"/>
  <c r="A3207" i="31"/>
  <c r="A3208" i="31"/>
  <c r="A3209" i="31"/>
  <c r="A3210" i="31"/>
  <c r="A3211" i="31"/>
  <c r="A3212" i="31"/>
  <c r="A3213" i="31"/>
  <c r="A3214" i="31"/>
  <c r="A3215" i="31"/>
  <c r="A3216" i="31"/>
  <c r="A3217" i="31"/>
  <c r="A3218" i="31"/>
  <c r="A3219" i="31"/>
  <c r="A3220" i="31"/>
  <c r="A3221" i="31"/>
  <c r="A3222" i="31"/>
  <c r="A3223" i="31"/>
  <c r="A3224" i="31"/>
  <c r="A3225" i="31"/>
  <c r="A3226" i="31"/>
  <c r="A3227" i="31"/>
  <c r="A3228" i="31"/>
  <c r="A3229" i="31"/>
  <c r="A3230" i="31"/>
  <c r="A3231" i="31"/>
  <c r="A3232" i="31"/>
  <c r="A3233" i="31"/>
  <c r="A3234" i="31"/>
  <c r="A3235" i="31"/>
  <c r="A3236" i="31"/>
  <c r="A3237" i="31"/>
  <c r="A3238" i="31"/>
  <c r="A3239" i="31"/>
  <c r="A3240" i="31"/>
  <c r="A3241" i="31"/>
  <c r="A3242" i="31"/>
  <c r="A3243" i="31"/>
  <c r="A3244" i="31"/>
  <c r="A3245" i="31"/>
  <c r="A3246" i="31"/>
  <c r="A3247" i="31"/>
  <c r="A3248" i="31"/>
  <c r="A3249" i="31"/>
  <c r="A3250" i="31"/>
  <c r="A3251" i="31"/>
  <c r="A3252" i="31"/>
  <c r="A3253" i="31"/>
  <c r="A3254" i="31"/>
  <c r="A3255" i="31"/>
  <c r="A3256" i="31"/>
  <c r="A3257" i="31"/>
  <c r="A3258" i="31"/>
  <c r="A3259" i="31"/>
  <c r="A3260" i="31"/>
  <c r="A3261" i="31"/>
  <c r="A3262" i="31"/>
  <c r="A3263" i="31"/>
  <c r="A3264" i="31"/>
  <c r="A3265" i="31"/>
  <c r="A3266" i="31"/>
  <c r="A3267" i="31"/>
  <c r="A3268" i="31"/>
  <c r="A3269" i="31"/>
  <c r="A3270" i="31"/>
  <c r="A3271" i="31"/>
  <c r="A3272" i="31"/>
  <c r="A3273" i="31"/>
  <c r="A3274" i="31"/>
  <c r="A3275" i="31"/>
  <c r="A3276" i="31"/>
  <c r="A3277" i="31"/>
  <c r="A3278" i="31"/>
  <c r="A3279" i="31"/>
  <c r="A3280" i="31"/>
  <c r="A3281" i="31"/>
  <c r="A3282" i="31"/>
  <c r="A3283" i="31"/>
  <c r="A3284" i="31"/>
  <c r="A3285" i="31"/>
  <c r="A3286" i="31"/>
  <c r="A3287" i="31"/>
  <c r="A3288" i="31"/>
  <c r="A3289" i="31"/>
  <c r="A3290" i="31"/>
  <c r="A3291" i="31"/>
  <c r="A3292" i="31"/>
  <c r="A3293" i="31"/>
  <c r="A3294" i="31"/>
  <c r="A3295" i="31"/>
  <c r="A3296" i="31"/>
  <c r="A3297" i="31"/>
  <c r="A3298" i="31"/>
  <c r="A3299" i="31"/>
  <c r="A3300" i="31"/>
  <c r="A3301" i="31"/>
  <c r="A3302" i="31"/>
  <c r="A3303" i="31"/>
  <c r="A3304" i="31"/>
  <c r="A3305" i="31"/>
  <c r="A3306" i="31"/>
  <c r="A3307" i="31"/>
  <c r="A3308" i="31"/>
  <c r="A3309" i="31"/>
  <c r="A3310" i="31"/>
  <c r="A3311" i="31"/>
  <c r="A3312" i="31"/>
  <c r="A3313" i="31"/>
  <c r="A3314" i="31"/>
  <c r="A3315" i="31"/>
  <c r="A3316" i="31"/>
  <c r="A3317" i="31"/>
  <c r="A3318" i="31"/>
  <c r="A3319" i="31"/>
  <c r="A3320" i="31"/>
  <c r="A3321" i="31"/>
  <c r="A3322" i="31"/>
  <c r="A3323" i="31"/>
  <c r="A3324" i="31"/>
  <c r="A3325" i="31"/>
  <c r="A3326" i="31"/>
  <c r="A3327" i="31"/>
  <c r="A3328" i="31"/>
  <c r="A3329" i="31"/>
  <c r="A3330" i="31"/>
  <c r="A3331" i="31"/>
  <c r="A3332" i="31"/>
  <c r="A3333" i="31"/>
  <c r="A3334" i="31"/>
  <c r="A3335" i="31"/>
  <c r="A3336" i="31"/>
  <c r="A3337" i="31"/>
  <c r="A3338" i="31"/>
  <c r="A3339" i="31"/>
  <c r="A3340" i="31"/>
  <c r="A3341" i="31"/>
  <c r="A3342" i="31"/>
  <c r="A3343" i="31"/>
  <c r="A3344" i="31"/>
  <c r="A3345" i="31"/>
  <c r="A3346" i="31"/>
  <c r="A3347" i="31"/>
  <c r="A3348" i="31"/>
  <c r="A3349" i="31"/>
  <c r="A3350" i="31"/>
  <c r="A3351" i="31"/>
  <c r="A3352" i="31"/>
  <c r="A3353" i="31"/>
  <c r="A3354" i="31"/>
  <c r="A3355" i="31"/>
  <c r="A3356" i="31"/>
  <c r="A3357" i="31"/>
  <c r="A3358" i="31"/>
  <c r="A3359" i="31"/>
  <c r="A3360" i="31"/>
  <c r="A3361" i="31"/>
  <c r="A3362" i="31"/>
  <c r="A3363" i="31"/>
  <c r="A3364" i="31"/>
  <c r="A3365" i="31"/>
  <c r="A3366" i="31"/>
  <c r="A3367" i="31"/>
  <c r="A3368" i="31"/>
  <c r="A3369" i="31"/>
  <c r="A3370" i="31"/>
  <c r="A3371" i="31"/>
  <c r="A3372" i="31"/>
  <c r="A3373" i="31"/>
  <c r="A3374" i="31"/>
  <c r="A3375" i="31"/>
  <c r="A3376" i="31"/>
  <c r="A3377" i="31"/>
  <c r="A3378" i="31"/>
  <c r="A3379" i="31"/>
  <c r="A3380" i="31"/>
  <c r="A3381" i="31"/>
  <c r="A3382" i="31"/>
  <c r="A3383" i="31"/>
  <c r="A3384" i="31"/>
  <c r="A3385" i="31"/>
  <c r="A3386" i="31"/>
  <c r="A3387" i="31"/>
  <c r="A3388" i="31"/>
  <c r="A3389" i="31"/>
  <c r="A3390" i="31"/>
  <c r="A3391" i="31"/>
  <c r="A3392" i="31"/>
  <c r="A3393" i="31"/>
  <c r="A3394" i="31"/>
  <c r="A3395" i="31"/>
  <c r="A3396" i="31"/>
  <c r="A3397" i="31"/>
  <c r="A3398" i="31"/>
  <c r="A3399" i="31"/>
  <c r="A3400" i="31"/>
  <c r="A3401" i="31"/>
  <c r="A3402" i="31"/>
  <c r="A3403" i="31"/>
  <c r="A3404" i="31"/>
  <c r="A3405" i="31"/>
  <c r="A3406" i="31"/>
  <c r="A3407" i="31"/>
  <c r="A3408" i="31"/>
  <c r="A3409" i="31"/>
  <c r="A3410" i="31"/>
  <c r="A3411" i="31"/>
  <c r="A3412" i="31"/>
  <c r="A3413" i="31"/>
  <c r="A3414" i="31"/>
  <c r="A3415" i="31"/>
  <c r="A3416" i="31"/>
  <c r="A3417" i="31"/>
  <c r="A3418" i="31"/>
  <c r="A3419" i="31"/>
  <c r="A3420" i="31"/>
  <c r="A3421" i="31"/>
  <c r="A3422" i="31"/>
  <c r="A3423" i="31"/>
  <c r="A3424" i="31"/>
  <c r="A3425" i="31"/>
  <c r="A3426" i="31"/>
  <c r="A3427" i="31"/>
  <c r="A3428" i="31"/>
  <c r="A3429" i="31"/>
  <c r="A3430" i="31"/>
  <c r="A3431" i="31"/>
  <c r="A3432" i="31"/>
  <c r="A3433" i="31"/>
  <c r="A3434" i="31"/>
  <c r="A3435" i="31"/>
  <c r="A3436" i="31"/>
  <c r="A3437" i="31"/>
  <c r="A3438" i="31"/>
  <c r="A3439" i="31"/>
  <c r="A3440" i="31"/>
  <c r="A3441" i="31"/>
  <c r="A3442" i="31"/>
  <c r="A3443" i="31"/>
  <c r="A3444" i="31"/>
  <c r="A3445" i="31"/>
  <c r="A3446" i="31"/>
  <c r="A3447" i="31"/>
  <c r="A3448" i="31"/>
  <c r="A3449" i="31"/>
  <c r="A3450" i="31"/>
  <c r="A3451" i="31"/>
  <c r="A3452" i="31"/>
  <c r="A3453" i="31"/>
  <c r="A3454" i="31"/>
  <c r="A3455" i="31"/>
  <c r="A3456" i="31"/>
  <c r="A3457" i="31"/>
  <c r="A3458" i="31"/>
  <c r="A3459" i="31"/>
  <c r="A3460" i="31"/>
  <c r="A3461" i="31"/>
  <c r="A3462" i="31"/>
  <c r="A3463" i="31"/>
  <c r="A3464" i="31"/>
  <c r="A3465" i="31"/>
  <c r="A3466" i="31"/>
  <c r="A3467" i="31"/>
  <c r="A3468" i="31"/>
  <c r="A3469" i="31"/>
  <c r="A3470" i="31"/>
  <c r="A3471" i="31"/>
  <c r="A3472" i="31"/>
  <c r="A3473" i="31"/>
  <c r="A3474" i="31"/>
  <c r="A3475" i="31"/>
  <c r="A3476" i="31"/>
  <c r="A3477" i="31"/>
  <c r="A3478" i="31"/>
  <c r="A3479" i="31"/>
  <c r="A3480" i="31"/>
  <c r="A3481" i="31"/>
  <c r="A3482" i="31"/>
  <c r="A3483" i="31"/>
  <c r="A3484" i="31"/>
  <c r="A3485" i="31"/>
  <c r="A3486" i="31"/>
  <c r="A3487" i="31"/>
  <c r="A3488" i="31"/>
  <c r="A3489" i="31"/>
  <c r="A3490" i="31"/>
  <c r="A3491" i="31"/>
  <c r="A3492" i="31"/>
  <c r="A3493" i="31"/>
  <c r="A3494" i="31"/>
  <c r="A3495" i="31"/>
  <c r="A3496" i="31"/>
  <c r="A3497" i="31"/>
  <c r="A3498" i="31"/>
  <c r="A3499" i="31"/>
  <c r="A3500" i="31"/>
  <c r="A3501" i="31"/>
  <c r="A3502" i="31"/>
  <c r="A3503" i="31"/>
  <c r="A3504" i="31"/>
  <c r="A3505" i="31"/>
  <c r="A3506" i="31"/>
  <c r="A3507" i="31"/>
  <c r="A3508" i="31"/>
  <c r="A3509" i="31"/>
  <c r="A3510" i="31"/>
  <c r="A3511" i="31"/>
  <c r="A3512" i="31"/>
  <c r="A3513" i="31"/>
  <c r="A3514" i="31"/>
  <c r="A3515" i="31"/>
  <c r="A3516" i="31"/>
  <c r="A3517" i="31"/>
  <c r="A3518" i="31"/>
  <c r="A3519" i="31"/>
  <c r="A3520" i="31"/>
  <c r="A3521" i="31"/>
  <c r="A3522" i="31"/>
  <c r="A3523" i="31"/>
  <c r="A3524" i="31"/>
  <c r="A3525" i="31"/>
  <c r="A3526" i="31"/>
  <c r="A3527" i="31"/>
  <c r="A3528" i="31"/>
  <c r="A3529" i="31"/>
  <c r="A3530" i="31"/>
  <c r="A3531" i="31"/>
  <c r="A3532" i="31"/>
  <c r="A3533" i="31"/>
  <c r="A3534" i="31"/>
  <c r="A3535" i="31"/>
  <c r="A3536" i="31"/>
  <c r="A3537" i="31"/>
  <c r="A3538" i="31"/>
  <c r="A3539" i="31"/>
  <c r="A3540" i="31"/>
  <c r="A3541" i="31"/>
  <c r="A3542" i="31"/>
  <c r="A3543" i="31"/>
  <c r="A3544" i="31"/>
  <c r="A3545" i="31"/>
  <c r="A3546" i="31"/>
  <c r="A3547" i="31"/>
  <c r="A3548" i="31"/>
  <c r="A3549" i="31"/>
  <c r="A3550" i="31"/>
  <c r="A3551" i="31"/>
  <c r="A3552" i="31"/>
  <c r="A3553" i="31"/>
  <c r="A3554" i="31"/>
  <c r="A3555" i="31"/>
  <c r="A3556" i="31"/>
  <c r="A3557" i="31"/>
  <c r="A3558" i="31"/>
  <c r="A3559" i="31"/>
  <c r="A3560" i="31"/>
  <c r="A3561" i="31"/>
  <c r="A3562" i="31"/>
  <c r="A3563" i="31"/>
  <c r="A3564" i="31"/>
  <c r="A3565" i="31"/>
  <c r="A3566" i="31"/>
  <c r="A3567" i="31"/>
  <c r="A3568" i="31"/>
  <c r="A3569" i="31"/>
  <c r="A3570" i="31"/>
  <c r="A3571" i="31"/>
  <c r="A3572" i="31"/>
  <c r="A3573" i="31"/>
  <c r="A3574" i="31"/>
  <c r="A3575" i="31"/>
  <c r="A3576" i="31"/>
  <c r="A3577" i="31"/>
  <c r="A3578" i="31"/>
  <c r="A3579" i="31"/>
  <c r="A3580" i="31"/>
  <c r="A3581" i="31"/>
  <c r="A3582" i="31"/>
  <c r="A3583" i="31"/>
  <c r="A3584" i="31"/>
  <c r="A3585" i="31"/>
  <c r="A3586" i="31"/>
  <c r="A3587" i="31"/>
  <c r="A3588" i="31"/>
  <c r="A3589" i="31"/>
  <c r="A3590" i="31"/>
  <c r="A3591" i="31"/>
  <c r="A3592" i="31"/>
  <c r="A3593" i="31"/>
  <c r="A3594" i="31"/>
  <c r="A3595" i="31"/>
  <c r="A3596" i="31"/>
  <c r="A3597" i="31"/>
  <c r="A3598" i="31"/>
  <c r="A3599" i="31"/>
  <c r="A3600" i="31"/>
  <c r="A3601" i="31"/>
  <c r="A3602" i="31"/>
  <c r="A3603" i="31"/>
  <c r="A3604" i="31"/>
  <c r="A3605" i="31"/>
  <c r="A3606" i="31"/>
  <c r="A3607" i="31"/>
  <c r="A3608" i="31"/>
  <c r="A3609" i="31"/>
  <c r="A3610" i="31"/>
  <c r="A3611" i="31"/>
  <c r="A3612" i="31"/>
  <c r="A3613" i="31"/>
  <c r="A3614" i="31"/>
  <c r="A3615" i="31"/>
  <c r="A3616" i="31"/>
  <c r="A3617" i="31"/>
  <c r="A3618" i="31"/>
  <c r="A3619" i="31"/>
  <c r="A3620" i="31"/>
  <c r="A3621" i="31"/>
  <c r="A3622" i="31"/>
  <c r="A3623" i="31"/>
  <c r="A3624" i="31"/>
  <c r="A3625" i="31"/>
  <c r="A3626" i="31"/>
  <c r="A3627" i="31"/>
  <c r="A3628" i="31"/>
  <c r="A3629" i="31"/>
  <c r="A3630" i="31"/>
  <c r="A3631" i="31"/>
  <c r="A3632" i="31"/>
  <c r="A3633" i="31"/>
  <c r="A3634" i="31"/>
  <c r="A3635" i="31"/>
  <c r="A3636" i="31"/>
  <c r="A3637" i="31"/>
  <c r="A3638" i="31"/>
  <c r="A3639" i="31"/>
  <c r="A3640" i="31"/>
  <c r="A3641" i="31"/>
  <c r="A3642" i="31"/>
  <c r="A3643" i="31"/>
  <c r="A3644" i="31"/>
  <c r="A3645" i="31"/>
  <c r="A3646" i="31"/>
  <c r="A3647" i="31"/>
  <c r="A3648" i="31"/>
  <c r="A3649" i="31"/>
  <c r="A3650" i="31"/>
  <c r="A3651" i="31"/>
  <c r="A3652" i="31"/>
  <c r="A3653" i="31"/>
  <c r="A3654" i="31"/>
  <c r="A3655" i="31"/>
  <c r="A3656" i="31"/>
  <c r="A3657" i="31"/>
  <c r="A3658" i="31"/>
  <c r="A3659" i="31"/>
  <c r="A3660" i="31"/>
  <c r="A3661" i="31"/>
  <c r="A3662" i="31"/>
  <c r="A3663" i="31"/>
  <c r="A3664" i="31"/>
  <c r="A3665" i="31"/>
  <c r="A3666" i="31"/>
  <c r="A3667" i="31"/>
  <c r="A3668" i="31"/>
  <c r="A3669" i="31"/>
  <c r="A3670" i="31"/>
  <c r="A3671" i="31"/>
  <c r="A3672" i="31"/>
  <c r="A3673" i="31"/>
  <c r="A3674" i="31"/>
  <c r="A3675" i="31"/>
  <c r="A3676" i="31"/>
  <c r="A3677" i="31"/>
  <c r="A3678" i="31"/>
  <c r="A3679" i="31"/>
  <c r="A3680" i="31"/>
  <c r="A3681" i="31"/>
  <c r="A3682" i="31"/>
  <c r="A3683" i="31"/>
  <c r="A3684" i="31"/>
  <c r="A3685" i="31"/>
  <c r="A3686" i="31"/>
  <c r="A3687" i="31"/>
  <c r="A3688" i="31"/>
  <c r="A3689" i="31"/>
  <c r="A3690" i="31"/>
  <c r="A3691" i="31"/>
  <c r="A3692" i="31"/>
  <c r="A3693" i="31"/>
  <c r="A3694" i="31"/>
  <c r="A3695" i="31"/>
  <c r="A3696" i="31"/>
  <c r="A3697" i="31"/>
  <c r="A3698" i="31"/>
  <c r="A3699" i="31"/>
  <c r="A3700" i="31"/>
  <c r="A3701" i="31"/>
  <c r="A3702" i="31"/>
  <c r="A3703" i="31"/>
  <c r="A3704" i="31"/>
  <c r="A3705" i="31"/>
  <c r="A3706" i="31"/>
  <c r="A3707" i="31"/>
  <c r="A3708" i="31"/>
  <c r="A3709" i="31"/>
  <c r="A3710" i="31"/>
  <c r="A3711" i="31"/>
  <c r="A3712" i="31"/>
  <c r="A3713" i="31"/>
  <c r="A3714" i="31"/>
  <c r="A3715" i="31"/>
  <c r="A3716" i="31"/>
  <c r="A3717" i="31"/>
  <c r="A3718" i="31"/>
  <c r="A3719" i="31"/>
  <c r="A3720" i="31"/>
  <c r="A3721" i="31"/>
  <c r="A3722" i="31"/>
  <c r="A3723" i="31"/>
  <c r="A3724" i="31"/>
  <c r="A3725" i="31"/>
  <c r="A3726" i="31"/>
  <c r="A3727" i="31"/>
  <c r="A3728" i="31"/>
  <c r="A3729" i="31"/>
  <c r="A3730" i="31"/>
  <c r="A3731" i="31"/>
  <c r="A3732" i="31"/>
  <c r="A3733" i="31"/>
  <c r="A3734" i="31"/>
  <c r="A3735" i="31"/>
  <c r="A3736" i="31"/>
  <c r="A3737" i="31"/>
  <c r="A3738" i="31"/>
  <c r="A3739" i="31"/>
  <c r="A3740" i="31"/>
  <c r="A3741" i="31"/>
  <c r="A3742" i="31"/>
  <c r="A3743" i="31"/>
  <c r="A3744" i="31"/>
  <c r="A3745" i="31"/>
  <c r="A3746" i="31"/>
  <c r="A3747" i="31"/>
  <c r="A3748" i="31"/>
  <c r="A3749" i="31"/>
  <c r="A3750" i="31"/>
  <c r="A3751" i="31"/>
  <c r="A3752" i="31"/>
  <c r="A3753" i="31"/>
  <c r="A3754" i="31"/>
  <c r="A3755" i="31"/>
  <c r="A3756" i="31"/>
  <c r="A3757" i="31"/>
  <c r="A3758" i="31"/>
  <c r="A3759" i="31"/>
  <c r="A3760" i="31"/>
  <c r="A3761" i="31"/>
  <c r="A3762" i="31"/>
  <c r="A3763" i="31"/>
  <c r="A3764" i="31"/>
  <c r="A3765" i="31"/>
  <c r="A3766" i="31"/>
  <c r="A3767" i="31"/>
  <c r="A3768" i="31"/>
  <c r="A3769" i="31"/>
  <c r="A3770" i="31"/>
  <c r="A3771" i="31"/>
  <c r="A3772" i="31"/>
  <c r="A3773" i="31"/>
  <c r="A3774" i="31"/>
  <c r="A3775" i="31"/>
  <c r="A3776" i="31"/>
  <c r="A3777" i="31"/>
  <c r="A3778" i="31"/>
  <c r="A3779" i="31"/>
  <c r="A3780" i="31"/>
  <c r="A3781" i="31"/>
  <c r="A3782" i="31"/>
  <c r="A3783" i="31"/>
  <c r="A3784" i="31"/>
  <c r="A3785" i="31"/>
  <c r="A3786" i="31"/>
  <c r="A3787" i="31"/>
  <c r="A3788" i="31"/>
  <c r="A3789" i="31"/>
  <c r="A3790" i="31"/>
  <c r="A3791" i="31"/>
  <c r="A3792" i="31"/>
  <c r="A3793" i="31"/>
  <c r="A3794" i="31"/>
  <c r="A3795" i="31"/>
  <c r="A3796" i="31"/>
  <c r="A3797" i="31"/>
  <c r="A3798" i="31"/>
  <c r="A3799" i="31"/>
  <c r="A3800" i="31"/>
  <c r="A3801" i="31"/>
  <c r="A3802" i="31"/>
  <c r="A3803" i="31"/>
  <c r="A3804" i="31"/>
  <c r="A3805" i="31"/>
  <c r="A3806" i="31"/>
  <c r="A3807" i="31"/>
  <c r="A3808" i="31"/>
  <c r="A3809" i="31"/>
  <c r="A3810" i="31"/>
  <c r="A3811" i="31"/>
  <c r="A3812" i="31"/>
  <c r="A3813" i="31"/>
  <c r="A3814" i="31"/>
  <c r="A3815" i="31"/>
  <c r="A3816" i="31"/>
  <c r="A3817" i="31"/>
  <c r="A3818" i="31"/>
  <c r="A3819" i="31"/>
  <c r="A3820" i="31"/>
  <c r="A3821" i="31"/>
  <c r="A3822" i="31"/>
  <c r="A3823" i="31"/>
  <c r="A3824" i="31"/>
  <c r="A3825" i="31"/>
  <c r="A3826" i="31"/>
  <c r="A3827" i="31"/>
  <c r="A3828" i="31"/>
  <c r="A3829" i="31"/>
  <c r="A3830" i="31"/>
  <c r="A3831" i="31"/>
  <c r="A3832" i="31"/>
  <c r="A3833" i="31"/>
  <c r="A3834" i="31"/>
  <c r="A3835" i="31"/>
  <c r="A3836" i="31"/>
  <c r="A3837" i="31"/>
  <c r="A3838" i="31"/>
  <c r="A3839" i="31"/>
  <c r="A3840" i="31"/>
  <c r="A3841" i="31"/>
  <c r="A3842" i="31"/>
  <c r="A3843" i="31"/>
  <c r="A3844" i="31"/>
  <c r="A3845" i="31"/>
  <c r="A3846" i="31"/>
  <c r="A3847" i="31"/>
  <c r="A3848" i="31"/>
  <c r="A3849" i="31"/>
  <c r="A3850" i="31"/>
  <c r="A3851" i="31"/>
  <c r="A3852" i="31"/>
  <c r="A3853" i="31"/>
  <c r="A3854" i="31"/>
  <c r="A3855" i="31"/>
  <c r="A3856" i="31"/>
  <c r="A3857" i="31"/>
  <c r="A3858" i="31"/>
  <c r="A3859" i="31"/>
  <c r="A3860" i="31"/>
  <c r="A3861" i="31"/>
  <c r="A3862" i="31"/>
  <c r="A3863" i="31"/>
  <c r="A3864" i="31"/>
  <c r="A3865" i="31"/>
  <c r="A3866" i="31"/>
  <c r="A3867" i="31"/>
  <c r="A3868" i="31"/>
  <c r="A3869" i="31"/>
  <c r="A3870" i="31"/>
  <c r="A3871" i="31"/>
  <c r="A3872" i="31"/>
  <c r="A3873" i="31"/>
  <c r="A3874" i="31"/>
  <c r="A3875" i="31"/>
  <c r="A3876" i="31"/>
  <c r="A3877" i="31"/>
  <c r="A3878" i="31"/>
  <c r="A3879" i="31"/>
  <c r="A3880" i="31"/>
  <c r="A3881" i="31"/>
  <c r="A3882" i="31"/>
  <c r="A3883" i="31"/>
  <c r="A3884" i="31"/>
  <c r="A3885" i="31"/>
  <c r="A3886" i="31"/>
  <c r="A3887" i="31"/>
  <c r="A3888" i="31"/>
  <c r="A3889" i="31"/>
  <c r="A3890" i="31"/>
  <c r="A3891" i="31"/>
  <c r="A3892" i="31"/>
  <c r="A3893" i="31"/>
  <c r="A3894" i="31"/>
  <c r="A3895" i="31"/>
  <c r="A3896" i="31"/>
  <c r="A3897" i="31"/>
  <c r="A3898" i="31"/>
  <c r="A3899" i="31"/>
  <c r="A3900" i="31"/>
  <c r="A3901" i="31"/>
  <c r="A3902" i="31"/>
  <c r="A3903" i="31"/>
  <c r="A3904" i="31"/>
  <c r="A3905" i="31"/>
  <c r="A3906" i="31"/>
  <c r="A3907" i="31"/>
  <c r="A3908" i="31"/>
  <c r="A3909" i="31"/>
  <c r="A3910" i="31"/>
  <c r="A3911" i="31"/>
  <c r="A3912" i="31"/>
  <c r="A3913" i="31"/>
  <c r="A3914" i="31"/>
  <c r="A3915" i="31"/>
  <c r="A3916" i="31"/>
  <c r="A3917" i="31"/>
  <c r="A3918" i="31"/>
  <c r="A3919" i="31"/>
  <c r="A3920" i="31"/>
  <c r="A3921" i="31"/>
  <c r="A3922" i="31"/>
  <c r="A3923" i="31"/>
  <c r="A3924" i="31"/>
  <c r="A3925" i="31"/>
  <c r="A3926" i="31"/>
  <c r="A3927" i="31"/>
  <c r="A3928" i="31"/>
  <c r="A3929" i="31"/>
  <c r="A3930" i="31"/>
  <c r="A3931" i="31"/>
  <c r="A3932" i="31"/>
  <c r="A3933" i="31"/>
  <c r="A3934" i="31"/>
  <c r="A3935" i="31"/>
  <c r="A3936" i="31"/>
  <c r="A3937" i="31"/>
  <c r="A3938" i="31"/>
  <c r="A3939" i="31"/>
  <c r="A3940" i="31"/>
  <c r="A3941" i="31"/>
  <c r="A3942" i="31"/>
  <c r="A3943" i="31"/>
  <c r="A3944" i="31"/>
  <c r="A3945" i="31"/>
  <c r="A3946" i="31"/>
  <c r="A3947" i="31"/>
  <c r="A3948" i="31"/>
  <c r="A3949" i="31"/>
  <c r="A3950" i="31"/>
  <c r="A3951" i="31"/>
  <c r="A3952" i="31"/>
  <c r="A3953" i="31"/>
  <c r="A3954" i="31"/>
  <c r="A3955" i="31"/>
  <c r="A3956" i="31"/>
  <c r="A3957" i="31"/>
  <c r="A3958" i="31"/>
  <c r="A3959" i="31"/>
  <c r="A3960" i="31"/>
  <c r="A3961" i="31"/>
  <c r="A3962" i="31"/>
  <c r="A3963" i="31"/>
  <c r="A3964" i="31"/>
  <c r="A3965" i="31"/>
  <c r="A3966" i="31"/>
  <c r="A3967" i="31"/>
  <c r="A3968" i="31"/>
  <c r="A3969" i="31"/>
  <c r="A3970" i="31"/>
  <c r="A3971" i="31"/>
  <c r="A3972" i="31"/>
  <c r="A3973" i="31"/>
  <c r="A3974" i="31"/>
  <c r="A3975" i="31"/>
  <c r="A3976" i="31"/>
  <c r="A3977" i="31"/>
  <c r="A3978" i="31"/>
  <c r="A3979" i="31"/>
  <c r="A3980" i="31"/>
  <c r="A3981" i="31"/>
  <c r="A3982" i="31"/>
  <c r="A3983" i="31"/>
  <c r="A3984" i="31"/>
  <c r="A3985" i="31"/>
  <c r="A3986" i="31"/>
  <c r="A3987" i="31"/>
  <c r="A3988" i="31"/>
  <c r="A3989" i="31"/>
  <c r="A3990" i="31"/>
  <c r="A3991" i="31"/>
  <c r="A3992" i="31"/>
  <c r="A3993" i="31"/>
  <c r="A3994" i="31"/>
  <c r="A3995" i="31"/>
  <c r="A3996" i="31"/>
  <c r="A3997" i="31"/>
  <c r="A3998" i="31"/>
  <c r="A3999" i="31"/>
  <c r="A4000" i="31"/>
  <c r="A4001" i="31"/>
  <c r="A4002" i="31"/>
  <c r="A4003" i="31"/>
  <c r="A4004" i="31"/>
  <c r="A4005" i="31"/>
  <c r="A4006" i="31"/>
  <c r="A4007" i="31"/>
  <c r="A4008" i="31"/>
  <c r="A4009" i="31"/>
  <c r="A4010" i="31"/>
  <c r="A4011" i="31"/>
  <c r="A4012" i="31"/>
  <c r="A4013" i="31"/>
  <c r="A4014" i="31"/>
  <c r="A4015" i="31"/>
  <c r="A4016" i="31"/>
  <c r="A4017" i="31"/>
  <c r="A4018" i="31"/>
  <c r="A4019" i="31"/>
  <c r="A4020" i="31"/>
  <c r="A4021" i="31"/>
  <c r="A4022" i="31"/>
  <c r="A4023" i="31"/>
  <c r="A4024" i="31"/>
  <c r="A4025" i="31"/>
  <c r="A4026" i="31"/>
  <c r="A4027" i="31"/>
  <c r="A4028" i="31"/>
  <c r="A4029" i="31"/>
  <c r="A4030" i="31"/>
  <c r="A4031" i="31"/>
  <c r="A4032" i="31"/>
  <c r="A4033" i="31"/>
  <c r="A4034" i="31"/>
  <c r="A4035" i="31"/>
  <c r="A4036" i="31"/>
  <c r="A4037" i="31"/>
  <c r="A4038" i="31"/>
  <c r="A4039" i="31"/>
  <c r="A4040" i="31"/>
  <c r="A4041" i="31"/>
  <c r="A4042" i="31"/>
  <c r="A4043" i="31"/>
  <c r="A4044" i="31"/>
  <c r="A4045" i="31"/>
  <c r="A4046" i="31"/>
  <c r="A4047" i="31"/>
  <c r="A4048" i="31"/>
  <c r="A4049" i="31"/>
  <c r="A4050" i="31"/>
  <c r="A4051" i="31"/>
  <c r="A4052" i="31"/>
  <c r="A4053" i="31"/>
  <c r="A4054" i="31"/>
  <c r="A4055" i="31"/>
  <c r="A4056" i="31"/>
  <c r="A4057" i="31"/>
  <c r="A4058" i="31"/>
  <c r="A4059" i="31"/>
  <c r="A4060" i="31"/>
  <c r="A4061" i="31"/>
  <c r="A4062" i="31"/>
  <c r="A4063" i="31"/>
  <c r="A4064" i="31"/>
  <c r="A4065" i="31"/>
  <c r="A4066" i="31"/>
  <c r="A4067" i="31"/>
  <c r="A4068" i="31"/>
  <c r="A4069" i="31"/>
  <c r="A4070" i="31"/>
  <c r="A4071" i="31"/>
  <c r="A4072" i="31"/>
  <c r="A4073" i="31"/>
  <c r="A4074" i="31"/>
  <c r="A4075" i="31"/>
  <c r="A4076" i="31"/>
  <c r="A4077" i="31"/>
  <c r="A4078" i="31"/>
  <c r="A4079" i="31"/>
  <c r="A4080" i="31"/>
  <c r="A4081" i="31"/>
  <c r="A4082" i="31"/>
  <c r="A4083" i="31"/>
  <c r="A4084" i="31"/>
  <c r="A4085" i="31"/>
  <c r="A4086" i="31"/>
  <c r="A4087" i="31"/>
  <c r="A4088" i="31"/>
  <c r="A4089" i="31"/>
  <c r="A4090" i="31"/>
  <c r="A4091" i="31"/>
  <c r="A4092" i="31"/>
  <c r="A4093" i="31"/>
  <c r="A4094" i="31"/>
  <c r="A4095" i="31"/>
  <c r="A4096" i="31"/>
  <c r="A4097" i="31"/>
  <c r="A4098" i="31"/>
  <c r="A4099" i="31"/>
  <c r="A4100" i="31"/>
  <c r="A4101" i="31"/>
  <c r="A4102" i="31"/>
  <c r="A4103" i="31"/>
  <c r="A4104" i="31"/>
  <c r="A4105" i="31"/>
  <c r="A4106" i="31"/>
  <c r="A4107" i="31"/>
  <c r="A4108" i="31"/>
  <c r="A4109" i="31"/>
  <c r="A4110" i="31"/>
  <c r="A4111" i="31"/>
  <c r="A4112" i="31"/>
  <c r="A4113" i="31"/>
  <c r="A4114" i="31"/>
  <c r="A4115" i="31"/>
  <c r="A4116" i="31"/>
  <c r="A4117" i="31"/>
  <c r="A4118" i="31"/>
  <c r="A4119" i="31"/>
  <c r="A4120" i="31"/>
  <c r="A4121" i="31"/>
  <c r="A4122" i="31"/>
  <c r="A4123" i="31"/>
  <c r="A4124" i="31"/>
  <c r="A4125" i="31"/>
  <c r="A4126" i="31"/>
  <c r="A4127" i="31"/>
  <c r="A4128" i="31"/>
  <c r="A4129" i="31"/>
  <c r="A4130" i="31"/>
  <c r="A4131" i="31"/>
  <c r="A4132" i="31"/>
  <c r="A4133" i="31"/>
  <c r="A4134" i="31"/>
  <c r="A4135" i="31"/>
  <c r="A4136" i="31"/>
  <c r="A4137" i="31"/>
  <c r="A4138" i="31"/>
  <c r="A4139" i="31"/>
  <c r="A4140" i="31"/>
  <c r="A4141" i="31"/>
  <c r="A4142" i="31"/>
  <c r="A4143" i="31"/>
  <c r="A4144" i="31"/>
  <c r="A4145" i="31"/>
  <c r="A4146" i="31"/>
  <c r="A4147" i="31"/>
  <c r="A4148" i="31"/>
  <c r="A4149" i="31"/>
  <c r="A4150" i="31"/>
  <c r="A4151" i="31"/>
  <c r="A4152" i="31"/>
  <c r="A4153" i="31"/>
  <c r="A4154" i="31"/>
  <c r="A4155" i="31"/>
  <c r="A4156" i="31"/>
  <c r="A4157" i="31"/>
  <c r="A4158" i="31"/>
  <c r="A4159" i="31"/>
  <c r="A4160" i="31"/>
  <c r="A4161" i="31"/>
  <c r="A4162" i="31"/>
  <c r="A4163" i="31"/>
  <c r="A4164" i="31"/>
  <c r="A4165" i="31"/>
  <c r="A4166" i="31"/>
  <c r="A4167" i="31"/>
  <c r="A4168" i="31"/>
  <c r="A4169" i="31"/>
  <c r="A4170" i="31"/>
  <c r="A4171" i="31"/>
  <c r="A4172" i="31"/>
  <c r="A4173" i="31"/>
  <c r="A4174" i="31"/>
  <c r="A4175" i="31"/>
  <c r="A4176" i="31"/>
  <c r="A4177" i="31"/>
  <c r="A4178" i="31"/>
  <c r="A4179" i="31"/>
  <c r="A4180" i="31"/>
  <c r="A4181" i="31"/>
  <c r="A4182" i="31"/>
  <c r="A4183" i="31"/>
  <c r="A4184" i="31"/>
  <c r="A4185" i="31"/>
  <c r="A4186" i="31"/>
  <c r="A4187" i="31"/>
  <c r="A4188" i="31"/>
  <c r="A4189" i="31"/>
  <c r="A4190" i="31"/>
  <c r="A4191" i="31"/>
  <c r="A4192" i="31"/>
  <c r="A4193" i="31"/>
  <c r="A4194" i="31"/>
  <c r="A4195" i="31"/>
  <c r="A4196" i="31"/>
  <c r="A4197" i="31"/>
  <c r="A4198" i="31"/>
  <c r="A4199" i="31"/>
  <c r="A4200" i="31"/>
  <c r="A4201" i="31"/>
  <c r="A4202" i="31"/>
  <c r="A4203" i="31"/>
  <c r="A4204" i="31"/>
  <c r="A4205" i="31"/>
  <c r="A4206" i="31"/>
  <c r="A4207" i="31"/>
  <c r="A4208" i="31"/>
  <c r="A4209" i="31"/>
  <c r="A4210" i="31"/>
  <c r="A4211" i="31"/>
  <c r="A4212" i="31"/>
  <c r="A4213" i="31"/>
  <c r="A4214" i="31"/>
  <c r="A4215" i="31"/>
  <c r="A4216" i="31"/>
  <c r="A4217" i="31"/>
  <c r="A4218" i="31"/>
  <c r="A4219" i="31"/>
  <c r="A4220" i="31"/>
  <c r="A4221" i="31"/>
  <c r="A4222" i="31"/>
  <c r="A4223" i="31"/>
  <c r="A4224" i="31"/>
  <c r="A4225" i="31"/>
  <c r="A4226" i="31"/>
  <c r="A4227" i="31"/>
  <c r="A4228" i="31"/>
  <c r="A4229" i="31"/>
  <c r="A4230" i="31"/>
  <c r="A4231" i="31"/>
  <c r="A4232" i="31"/>
  <c r="A4233" i="31"/>
  <c r="A4234" i="31"/>
  <c r="A4235" i="31"/>
  <c r="A4236" i="31"/>
  <c r="A4237" i="31"/>
  <c r="A4238" i="31"/>
  <c r="A4239" i="31"/>
  <c r="A4240" i="31"/>
  <c r="A4241" i="31"/>
  <c r="A4242" i="31"/>
  <c r="A4243" i="31"/>
  <c r="A4244" i="31"/>
  <c r="A4245" i="31"/>
  <c r="A4246" i="31"/>
  <c r="A4247" i="31"/>
  <c r="A4248" i="31"/>
  <c r="A4249" i="31"/>
  <c r="A4250" i="31"/>
  <c r="A4251" i="31"/>
  <c r="A4252" i="31"/>
  <c r="A4253" i="31"/>
  <c r="A4254" i="31"/>
  <c r="A4255" i="31"/>
  <c r="A4256" i="31"/>
  <c r="A4257" i="31"/>
  <c r="A4258" i="31"/>
  <c r="A4259" i="31"/>
  <c r="A4260" i="31"/>
  <c r="A4261" i="31"/>
  <c r="A4262" i="31"/>
  <c r="A4263" i="31"/>
  <c r="A4264" i="31"/>
  <c r="A4265" i="31"/>
  <c r="A4266" i="31"/>
  <c r="A4267" i="31"/>
  <c r="A4268" i="31"/>
  <c r="A4269" i="31"/>
  <c r="A4270" i="31"/>
  <c r="A4271" i="31"/>
  <c r="A4272" i="31"/>
  <c r="A4273" i="31"/>
  <c r="A4274" i="31"/>
  <c r="A4275" i="31"/>
  <c r="A4276" i="31"/>
  <c r="A4277" i="31"/>
  <c r="A4278" i="31"/>
  <c r="A4279" i="31"/>
  <c r="A4280" i="31"/>
  <c r="A4281" i="31"/>
  <c r="A4282" i="31"/>
  <c r="A4283" i="31"/>
  <c r="A4284" i="31"/>
  <c r="A4285" i="31"/>
  <c r="A4286" i="31"/>
  <c r="A4287" i="31"/>
  <c r="A4288" i="31"/>
  <c r="A4289" i="31"/>
  <c r="A4290" i="31"/>
  <c r="A4291" i="31"/>
  <c r="A4292" i="31"/>
  <c r="A4293" i="31"/>
  <c r="A4294" i="31"/>
  <c r="A4295" i="31"/>
  <c r="A4296" i="31"/>
  <c r="A4297" i="31"/>
  <c r="A4298" i="31"/>
  <c r="A4299" i="31"/>
  <c r="A4300" i="31"/>
  <c r="A4301" i="31"/>
  <c r="A4302" i="31"/>
  <c r="A4303" i="31"/>
  <c r="A4304" i="31"/>
  <c r="A4305" i="31"/>
  <c r="A4306" i="31"/>
  <c r="A4307" i="31"/>
  <c r="A4308" i="31"/>
  <c r="A4309" i="31"/>
  <c r="A4310" i="31"/>
  <c r="A4311" i="31"/>
  <c r="A4312" i="31"/>
  <c r="A4313" i="31"/>
  <c r="A4314" i="31"/>
  <c r="A4315" i="31"/>
  <c r="A4316" i="31"/>
  <c r="A4317" i="31"/>
  <c r="A4318" i="31"/>
  <c r="A4319" i="31"/>
  <c r="A4320" i="31"/>
  <c r="A4321" i="31"/>
  <c r="A4322" i="31"/>
  <c r="A4323" i="31"/>
  <c r="A4324" i="31"/>
  <c r="A4325" i="31"/>
  <c r="A4326" i="31"/>
  <c r="A4327" i="31"/>
  <c r="A4328" i="31"/>
  <c r="A4329" i="31"/>
  <c r="A4330" i="31"/>
  <c r="A4331" i="31"/>
  <c r="A4332" i="31"/>
  <c r="A4333" i="31"/>
  <c r="A4334" i="31"/>
  <c r="A4335" i="31"/>
  <c r="A4336" i="31"/>
  <c r="A4337" i="31"/>
  <c r="A4338" i="31"/>
  <c r="A4339" i="31"/>
  <c r="A4340" i="31"/>
  <c r="A4341" i="31"/>
  <c r="A4342" i="31"/>
  <c r="A4343" i="31"/>
  <c r="A4344" i="31"/>
  <c r="A4345" i="31"/>
  <c r="A4346" i="31"/>
  <c r="A4347" i="31"/>
  <c r="A4348" i="31"/>
  <c r="A4349" i="31"/>
  <c r="A4350" i="31"/>
  <c r="A4351" i="31"/>
  <c r="A4352" i="31"/>
  <c r="A4353" i="31"/>
  <c r="A4354" i="31"/>
  <c r="A4355" i="31"/>
  <c r="A4356" i="31"/>
  <c r="A4357" i="31"/>
  <c r="A4358" i="31"/>
  <c r="A4359" i="31"/>
  <c r="A4360" i="31"/>
  <c r="A4361" i="31"/>
  <c r="A4362" i="31"/>
  <c r="A4363" i="31"/>
  <c r="A4364" i="31"/>
  <c r="A4365" i="31"/>
  <c r="A4366" i="31"/>
  <c r="A4367" i="31"/>
  <c r="A4368" i="31"/>
  <c r="A4369" i="31"/>
  <c r="A4370" i="31"/>
  <c r="A4371" i="31"/>
  <c r="A4372" i="31"/>
  <c r="A4373" i="31"/>
  <c r="A4374" i="31"/>
  <c r="A4375" i="31"/>
  <c r="A4376" i="31"/>
  <c r="A4377" i="31"/>
  <c r="A4378" i="31"/>
  <c r="A4379" i="31"/>
  <c r="A4380" i="31"/>
  <c r="A4381" i="31"/>
  <c r="A4382" i="31"/>
  <c r="A4383" i="31"/>
  <c r="A4384" i="31"/>
  <c r="A4385" i="31"/>
  <c r="A4386" i="31"/>
  <c r="A4387" i="31"/>
  <c r="A4388" i="31"/>
  <c r="A4389" i="31"/>
  <c r="A4390" i="31"/>
  <c r="A4391" i="31"/>
  <c r="A4392" i="31"/>
  <c r="A4393" i="31"/>
  <c r="A4394" i="31"/>
  <c r="A4395" i="31"/>
  <c r="A4396" i="31"/>
  <c r="A4397" i="31"/>
  <c r="A4398" i="31"/>
  <c r="A4399" i="31"/>
  <c r="A4400" i="31"/>
  <c r="A4401" i="31"/>
  <c r="A4402" i="31"/>
  <c r="A4403" i="31"/>
  <c r="A4404" i="31"/>
  <c r="A4405" i="31"/>
  <c r="A4406" i="31"/>
  <c r="A4407" i="31"/>
  <c r="A4408" i="31"/>
  <c r="A4409" i="31"/>
  <c r="A4410" i="31"/>
  <c r="A4411" i="31"/>
  <c r="A4412" i="31"/>
  <c r="A4413" i="31"/>
  <c r="A4414" i="31"/>
  <c r="A4415" i="31"/>
  <c r="A4416" i="31"/>
  <c r="A4417" i="31"/>
  <c r="A4418" i="31"/>
  <c r="A4419" i="31"/>
  <c r="A4420" i="31"/>
  <c r="A4421" i="31"/>
  <c r="A4422" i="31"/>
  <c r="A4423" i="31"/>
  <c r="A4424" i="31"/>
  <c r="A4425" i="31"/>
  <c r="A4426" i="31"/>
  <c r="A4427" i="31"/>
  <c r="A4428" i="31"/>
  <c r="A4429" i="31"/>
  <c r="A4430" i="31"/>
  <c r="A4431" i="31"/>
  <c r="A4432" i="31"/>
  <c r="A4433" i="31"/>
  <c r="A4434" i="31"/>
  <c r="A4435" i="31"/>
  <c r="A4436" i="31"/>
  <c r="A4437" i="31"/>
  <c r="A4438" i="31"/>
  <c r="A4439" i="31"/>
  <c r="A4440" i="31"/>
  <c r="A4441" i="31"/>
  <c r="A4442" i="31"/>
  <c r="A4443" i="31"/>
  <c r="A4444" i="31"/>
  <c r="A4445" i="31"/>
  <c r="A4446" i="31"/>
  <c r="A4447" i="31"/>
  <c r="A4448" i="31"/>
  <c r="A4449" i="31"/>
  <c r="A4450" i="31"/>
  <c r="A4451" i="31"/>
  <c r="A4452" i="31"/>
  <c r="A4453" i="31"/>
  <c r="A4454" i="31"/>
  <c r="A4455" i="31"/>
  <c r="A4456" i="31"/>
  <c r="A4457" i="31"/>
  <c r="A4458" i="31"/>
  <c r="A4459" i="31"/>
  <c r="A4460" i="31"/>
  <c r="A4461" i="31"/>
  <c r="A4462" i="31"/>
  <c r="A4463" i="31"/>
  <c r="A4464" i="31"/>
  <c r="A4465" i="31"/>
  <c r="A4466" i="31"/>
  <c r="A4467" i="31"/>
  <c r="A4468" i="31"/>
  <c r="A4469" i="31"/>
  <c r="A4470" i="31"/>
  <c r="A4471" i="31"/>
  <c r="A4472" i="31"/>
  <c r="A4473" i="31"/>
  <c r="A4474" i="31"/>
  <c r="A4475" i="31"/>
  <c r="A4476" i="31"/>
  <c r="A4477" i="31"/>
  <c r="A4478" i="31"/>
  <c r="A4479" i="31"/>
  <c r="A4480" i="31"/>
  <c r="A4481" i="31"/>
  <c r="A4482" i="31"/>
  <c r="A4483" i="31"/>
  <c r="A4484" i="31"/>
  <c r="A4485" i="31"/>
  <c r="A4486" i="31"/>
  <c r="A4487" i="31"/>
  <c r="A4488" i="31"/>
  <c r="A4489" i="31"/>
  <c r="A4490" i="31"/>
  <c r="A4491" i="31"/>
  <c r="A4492" i="31"/>
  <c r="A4493" i="31"/>
  <c r="A4494" i="31"/>
  <c r="A4495" i="31"/>
  <c r="A4496" i="31"/>
  <c r="A4497" i="31"/>
  <c r="A4498" i="31"/>
  <c r="A4499" i="31"/>
  <c r="A4500" i="31"/>
  <c r="A4501" i="31"/>
  <c r="A4502" i="31"/>
  <c r="A4503" i="31"/>
  <c r="A4504" i="31"/>
  <c r="A4505" i="31"/>
  <c r="A4506" i="31"/>
  <c r="A4507" i="31"/>
  <c r="A4508" i="31"/>
  <c r="A4509" i="31"/>
  <c r="A4510" i="31"/>
  <c r="A4511" i="31"/>
  <c r="A4512" i="31"/>
  <c r="A4513" i="31"/>
  <c r="A4514" i="31"/>
  <c r="A4515" i="31"/>
  <c r="A4516" i="31"/>
  <c r="A4517" i="31"/>
  <c r="A4518" i="31"/>
  <c r="A4519" i="31"/>
  <c r="A4520" i="31"/>
  <c r="A4521" i="31"/>
  <c r="A4522" i="31"/>
  <c r="A4523" i="31"/>
  <c r="A4524" i="31"/>
  <c r="A4525" i="31"/>
  <c r="A4526" i="31"/>
  <c r="A4527" i="31"/>
  <c r="A4528" i="31"/>
  <c r="A4529" i="31"/>
  <c r="A4530" i="31"/>
  <c r="A4531" i="31"/>
  <c r="A4532" i="31"/>
  <c r="A4533" i="31"/>
  <c r="A4534" i="31"/>
  <c r="A4535" i="31"/>
  <c r="A4536" i="31"/>
  <c r="A4537" i="31"/>
  <c r="A4538" i="31"/>
  <c r="A4539" i="31"/>
  <c r="A4540" i="31"/>
  <c r="A4541" i="31"/>
  <c r="A4542" i="31"/>
  <c r="A4543" i="31"/>
  <c r="A4544" i="31"/>
  <c r="A4545" i="31"/>
  <c r="A4546" i="31"/>
  <c r="A4547" i="31"/>
  <c r="A4548" i="31"/>
  <c r="A4549" i="31"/>
  <c r="A4550" i="31"/>
  <c r="A4551" i="31"/>
  <c r="A4552" i="31"/>
  <c r="A4553" i="31"/>
  <c r="A4554" i="31"/>
  <c r="A4555" i="31"/>
  <c r="A4556" i="31"/>
  <c r="A4557" i="31"/>
  <c r="A4558" i="31"/>
  <c r="A4559" i="31"/>
  <c r="A4560" i="31"/>
  <c r="A4561" i="31"/>
  <c r="A4562" i="31"/>
  <c r="A4563" i="31"/>
  <c r="A4564" i="31"/>
  <c r="A4565" i="31"/>
  <c r="A4566" i="31"/>
  <c r="A4567" i="31"/>
  <c r="A4568" i="31"/>
  <c r="A4569" i="31"/>
  <c r="A4570" i="31"/>
  <c r="A4571" i="31"/>
  <c r="A4572" i="31"/>
  <c r="A4573" i="31"/>
  <c r="A4574" i="31"/>
  <c r="A4575" i="31"/>
  <c r="A4576" i="31"/>
  <c r="A4577" i="31"/>
  <c r="A4578" i="31"/>
  <c r="A4579" i="31"/>
  <c r="A4580" i="31"/>
  <c r="A4581" i="31"/>
  <c r="A4582" i="31"/>
  <c r="A4583" i="31"/>
  <c r="K4" i="10"/>
  <c r="K5" i="10"/>
  <c r="K6" i="10"/>
  <c r="K7" i="10"/>
  <c r="K8" i="10"/>
  <c r="K9" i="10"/>
  <c r="K10" i="10"/>
  <c r="K11" i="10"/>
  <c r="K12" i="10"/>
  <c r="K13" i="10"/>
  <c r="K15" i="10"/>
  <c r="K16" i="10"/>
  <c r="K17" i="10"/>
  <c r="K18" i="10"/>
  <c r="K19" i="10"/>
  <c r="K20" i="10"/>
  <c r="K21"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3" i="10"/>
  <c r="G105" i="3"/>
  <c r="M59" i="10"/>
  <c r="G108" i="3"/>
  <c r="M60" i="10"/>
  <c r="G102" i="3"/>
  <c r="M58" i="10"/>
  <c r="G99" i="3"/>
  <c r="M57" i="10"/>
  <c r="G96" i="3"/>
  <c r="M56" i="10"/>
  <c r="G94" i="3"/>
  <c r="M55" i="10"/>
  <c r="M54" i="10"/>
  <c r="G26" i="1"/>
  <c r="G15" i="1"/>
  <c r="I7" i="15"/>
  <c r="H7" i="15"/>
  <c r="G7" i="15"/>
  <c r="F7" i="15"/>
  <c r="I6" i="15"/>
  <c r="H6" i="15"/>
  <c r="G6" i="15"/>
  <c r="F6" i="15"/>
  <c r="I5" i="15"/>
  <c r="H5" i="15"/>
  <c r="G5" i="15"/>
  <c r="F5" i="15"/>
  <c r="E3" i="15"/>
  <c r="E4" i="15"/>
  <c r="E5" i="15"/>
  <c r="E6" i="15"/>
  <c r="E7" i="15"/>
  <c r="E8" i="15"/>
  <c r="E9" i="15"/>
  <c r="E10" i="15"/>
  <c r="E11" i="15"/>
  <c r="E12" i="15"/>
  <c r="E13" i="15"/>
  <c r="E17" i="15"/>
  <c r="E18" i="15"/>
  <c r="E19" i="15"/>
  <c r="E20" i="15"/>
  <c r="E21" i="15"/>
  <c r="E22" i="15"/>
  <c r="E23" i="15"/>
  <c r="E24" i="15"/>
  <c r="E25" i="15"/>
  <c r="E26" i="15"/>
  <c r="E27" i="15"/>
  <c r="E28" i="15"/>
  <c r="E2" i="15"/>
  <c r="D3" i="15"/>
  <c r="D4" i="15"/>
  <c r="D5" i="15"/>
  <c r="D6" i="15"/>
  <c r="D7" i="15"/>
  <c r="D8" i="15"/>
  <c r="D9" i="15"/>
  <c r="D10" i="15"/>
  <c r="D11" i="15"/>
  <c r="D12" i="15"/>
  <c r="D13" i="15"/>
  <c r="D17" i="15"/>
  <c r="D18" i="15"/>
  <c r="D19" i="15"/>
  <c r="D20" i="15"/>
  <c r="D21" i="15"/>
  <c r="D22" i="15"/>
  <c r="D23" i="15"/>
  <c r="D24" i="15"/>
  <c r="D25" i="15"/>
  <c r="D26" i="15"/>
  <c r="D27" i="15"/>
  <c r="D28" i="15"/>
  <c r="D2" i="15"/>
  <c r="C71" i="24"/>
  <c r="B71" i="24"/>
  <c r="C70" i="24"/>
  <c r="A70" i="24" s="1"/>
  <c r="B70" i="24"/>
  <c r="C69" i="24"/>
  <c r="B69" i="24"/>
  <c r="C68" i="24"/>
  <c r="A68" i="24" s="1"/>
  <c r="B68" i="24"/>
  <c r="C67" i="24"/>
  <c r="B67" i="24"/>
  <c r="C66" i="24"/>
  <c r="B66" i="24"/>
  <c r="C65" i="24"/>
  <c r="B65" i="24"/>
  <c r="C64" i="24"/>
  <c r="B64" i="24"/>
  <c r="C63" i="24"/>
  <c r="A63" i="24" s="1"/>
  <c r="B63" i="24"/>
  <c r="C62" i="24"/>
  <c r="B62" i="24"/>
  <c r="C61" i="24"/>
  <c r="A61" i="24" s="1"/>
  <c r="B61" i="24"/>
  <c r="C60" i="24"/>
  <c r="B60" i="24"/>
  <c r="C59" i="24"/>
  <c r="B59" i="24"/>
  <c r="C58" i="24"/>
  <c r="B58" i="24"/>
  <c r="C57" i="24"/>
  <c r="B57" i="24"/>
  <c r="C56" i="24"/>
  <c r="A56" i="24" s="1"/>
  <c r="B56" i="24"/>
  <c r="C55" i="24"/>
  <c r="B55" i="24"/>
  <c r="C54" i="24"/>
  <c r="A54" i="24" s="1"/>
  <c r="B54" i="24"/>
  <c r="C53" i="24"/>
  <c r="B53" i="24"/>
  <c r="C52" i="24"/>
  <c r="B52" i="24"/>
  <c r="C51" i="24"/>
  <c r="B51" i="24"/>
  <c r="C50" i="24"/>
  <c r="B50" i="24"/>
  <c r="C49" i="24"/>
  <c r="A49" i="24" s="1"/>
  <c r="B49" i="24"/>
  <c r="C48" i="24"/>
  <c r="B48" i="24"/>
  <c r="C47" i="24"/>
  <c r="A47" i="24" s="1"/>
  <c r="B47" i="24"/>
  <c r="C46" i="24"/>
  <c r="B46" i="24"/>
  <c r="C45" i="24"/>
  <c r="B45" i="24"/>
  <c r="C44" i="24"/>
  <c r="B44" i="24"/>
  <c r="C43" i="24"/>
  <c r="B43" i="24"/>
  <c r="C42" i="24"/>
  <c r="A42" i="24" s="1"/>
  <c r="B42" i="24"/>
  <c r="C41" i="24"/>
  <c r="B41" i="24"/>
  <c r="C40" i="24"/>
  <c r="A40" i="24" s="1"/>
  <c r="B40" i="24"/>
  <c r="C39" i="24"/>
  <c r="B39" i="24"/>
  <c r="C38" i="24"/>
  <c r="B38" i="24"/>
  <c r="C37" i="24"/>
  <c r="B37" i="24"/>
  <c r="C36" i="24"/>
  <c r="B36" i="24"/>
  <c r="C35" i="24"/>
  <c r="A35" i="24" s="1"/>
  <c r="B35" i="24"/>
  <c r="C34" i="24"/>
  <c r="B34" i="24"/>
  <c r="C33" i="24"/>
  <c r="A33" i="24" s="1"/>
  <c r="B33" i="24"/>
  <c r="C32" i="24"/>
  <c r="B32" i="24"/>
  <c r="C31" i="24"/>
  <c r="B31" i="24"/>
  <c r="C30" i="24"/>
  <c r="B30" i="24"/>
  <c r="C29" i="24"/>
  <c r="B29" i="24"/>
  <c r="C28" i="24"/>
  <c r="A28" i="24" s="1"/>
  <c r="B28" i="24"/>
  <c r="C27" i="24"/>
  <c r="B27" i="24"/>
  <c r="C26" i="24"/>
  <c r="A26" i="24" s="1"/>
  <c r="B26" i="24"/>
  <c r="C25" i="24"/>
  <c r="B25" i="24"/>
  <c r="C24" i="24"/>
  <c r="B24" i="24"/>
  <c r="C23" i="24"/>
  <c r="B23" i="24"/>
  <c r="C22" i="24"/>
  <c r="B22" i="24"/>
  <c r="C21" i="24"/>
  <c r="A21" i="24" s="1"/>
  <c r="B21" i="24"/>
  <c r="C20" i="24"/>
  <c r="B20" i="24"/>
  <c r="C19" i="24"/>
  <c r="A19" i="24" s="1"/>
  <c r="B19" i="24"/>
  <c r="C18" i="24"/>
  <c r="B18" i="24"/>
  <c r="C17" i="24"/>
  <c r="B17" i="24"/>
  <c r="C16" i="24"/>
  <c r="B16" i="24"/>
  <c r="C15" i="24"/>
  <c r="B15" i="24"/>
  <c r="C14" i="24"/>
  <c r="A14" i="24" s="1"/>
  <c r="B14" i="24"/>
  <c r="C13" i="24"/>
  <c r="B13" i="24"/>
  <c r="C12" i="24"/>
  <c r="A12" i="24" s="1"/>
  <c r="B12" i="24"/>
  <c r="C11" i="24"/>
  <c r="B11" i="24"/>
  <c r="C10" i="24"/>
  <c r="B10" i="24"/>
  <c r="C9" i="24"/>
  <c r="B9" i="24"/>
  <c r="C8" i="24"/>
  <c r="B8" i="24"/>
  <c r="C7" i="24"/>
  <c r="A7" i="24" s="1"/>
  <c r="B7" i="24"/>
  <c r="C6" i="24"/>
  <c r="B6" i="24"/>
  <c r="C5" i="24"/>
  <c r="A5" i="24" s="1"/>
  <c r="B5" i="24"/>
  <c r="C4" i="24"/>
  <c r="B4" i="24"/>
  <c r="C3" i="24"/>
  <c r="B3" i="24"/>
  <c r="D14" i="5"/>
  <c r="O44" i="10" s="1"/>
  <c r="E14" i="5"/>
  <c r="I21" i="17" s="1"/>
  <c r="F14" i="5"/>
  <c r="J21" i="17" s="1"/>
  <c r="G14" i="5"/>
  <c r="K21" i="17" s="1"/>
  <c r="H103" i="5"/>
  <c r="H94" i="5"/>
  <c r="D121" i="5"/>
  <c r="H112" i="17" s="1"/>
  <c r="E121" i="5"/>
  <c r="I112" i="17" s="1"/>
  <c r="F121" i="5"/>
  <c r="G121" i="5"/>
  <c r="K112" i="17" s="1"/>
  <c r="C121" i="5"/>
  <c r="G112" i="17" s="1"/>
  <c r="C98" i="5"/>
  <c r="G96" i="17" s="1"/>
  <c r="C91" i="5"/>
  <c r="G91" i="17" s="1"/>
  <c r="C84" i="5"/>
  <c r="G58" i="3" s="1"/>
  <c r="D45" i="40" s="1"/>
  <c r="C75" i="5"/>
  <c r="G77" i="17" s="1"/>
  <c r="C64" i="5"/>
  <c r="G68" i="17" s="1"/>
  <c r="C47" i="5"/>
  <c r="G54" i="17" s="1"/>
  <c r="C32" i="5"/>
  <c r="I51" i="10" s="1"/>
  <c r="D106" i="5"/>
  <c r="H101" i="17" s="1"/>
  <c r="E106" i="5"/>
  <c r="I101" i="17" s="1"/>
  <c r="F106" i="5"/>
  <c r="J101" i="17" s="1"/>
  <c r="G106" i="5"/>
  <c r="K101" i="17" s="1"/>
  <c r="C106" i="5"/>
  <c r="G101" i="17" s="1"/>
  <c r="D110" i="5"/>
  <c r="H104" i="17" s="1"/>
  <c r="E110" i="5"/>
  <c r="I104" i="17" s="1"/>
  <c r="F110" i="5"/>
  <c r="J104" i="17" s="1"/>
  <c r="G110" i="5"/>
  <c r="K104" i="17" s="1"/>
  <c r="C110" i="5"/>
  <c r="G104" i="17" s="1"/>
  <c r="K5" i="1"/>
  <c r="K8" i="1"/>
  <c r="K9" i="1"/>
  <c r="K10" i="1"/>
  <c r="K12" i="1"/>
  <c r="K15" i="1"/>
  <c r="K16" i="1"/>
  <c r="K17" i="1"/>
  <c r="K18" i="1"/>
  <c r="K19" i="1"/>
  <c r="K21" i="1"/>
  <c r="K23" i="1"/>
  <c r="K24" i="1"/>
  <c r="K26" i="1"/>
  <c r="K27" i="1"/>
  <c r="K28" i="1"/>
  <c r="K29" i="1"/>
  <c r="K30" i="1"/>
  <c r="K31" i="1"/>
  <c r="K32" i="1"/>
  <c r="K33" i="1"/>
  <c r="K37" i="1"/>
  <c r="K38" i="1"/>
  <c r="K39" i="1"/>
  <c r="K40" i="1"/>
  <c r="K41" i="1"/>
  <c r="K42" i="1"/>
  <c r="K43" i="1"/>
  <c r="K45" i="1"/>
  <c r="K47" i="1"/>
  <c r="K48" i="1"/>
  <c r="K49" i="1"/>
  <c r="K58" i="1"/>
  <c r="K59" i="1"/>
  <c r="K60" i="1"/>
  <c r="K61" i="1"/>
  <c r="K62" i="1"/>
  <c r="K63" i="1"/>
  <c r="K64" i="1"/>
  <c r="K65" i="1"/>
  <c r="K66" i="1"/>
  <c r="K69" i="1"/>
  <c r="K70" i="1"/>
  <c r="K71" i="1"/>
  <c r="K73" i="1"/>
  <c r="K74" i="1"/>
  <c r="K75" i="1"/>
  <c r="K76" i="1"/>
  <c r="K77" i="1"/>
  <c r="K79" i="1"/>
  <c r="K80" i="1"/>
  <c r="K81" i="1"/>
  <c r="K82" i="1"/>
  <c r="K83" i="1"/>
  <c r="K84" i="1"/>
  <c r="K85" i="1"/>
  <c r="K86" i="1"/>
  <c r="K88" i="1"/>
  <c r="K89" i="1"/>
  <c r="K90" i="1"/>
  <c r="K91" i="1"/>
  <c r="K92" i="1"/>
  <c r="K93" i="1"/>
  <c r="K94" i="1"/>
  <c r="K95" i="1"/>
  <c r="H115" i="5"/>
  <c r="H69" i="5"/>
  <c r="H36" i="5"/>
  <c r="H24" i="5"/>
  <c r="H21" i="5"/>
  <c r="H18" i="5"/>
  <c r="D98" i="5"/>
  <c r="H96" i="17" s="1"/>
  <c r="E98" i="5"/>
  <c r="I96" i="17" s="1"/>
  <c r="F98" i="5"/>
  <c r="J96" i="17" s="1"/>
  <c r="G98" i="5"/>
  <c r="K96" i="17" s="1"/>
  <c r="D75" i="5"/>
  <c r="H77" i="17" s="1"/>
  <c r="E75" i="5"/>
  <c r="I77" i="17" s="1"/>
  <c r="F75" i="5"/>
  <c r="J77" i="17" s="1"/>
  <c r="G75" i="5"/>
  <c r="K77" i="17" s="1"/>
  <c r="D47" i="5"/>
  <c r="O43" i="10" s="1"/>
  <c r="E47" i="5"/>
  <c r="I54" i="17" s="1"/>
  <c r="F47" i="5"/>
  <c r="J54" i="17" s="1"/>
  <c r="G47" i="5"/>
  <c r="K54" i="17" s="1"/>
  <c r="G21" i="15"/>
  <c r="F27" i="15"/>
  <c r="F94" i="2"/>
  <c r="D30" i="40" s="1"/>
  <c r="F108" i="3"/>
  <c r="D60" i="40" s="1"/>
  <c r="F96" i="3"/>
  <c r="J56" i="10" s="1"/>
  <c r="L73" i="3"/>
  <c r="M50" i="10"/>
  <c r="L70" i="3"/>
  <c r="M49" i="10"/>
  <c r="D32" i="5"/>
  <c r="P52" i="10" s="1"/>
  <c r="E32" i="5"/>
  <c r="T52" i="10" s="1"/>
  <c r="F32" i="5"/>
  <c r="X49" i="10" s="1"/>
  <c r="G32" i="5"/>
  <c r="AB51" i="10" s="1"/>
  <c r="D15" i="5"/>
  <c r="O52" i="10" s="1"/>
  <c r="E15" i="5"/>
  <c r="S52" i="10" s="1"/>
  <c r="F15" i="5"/>
  <c r="J22" i="17" s="1"/>
  <c r="G15" i="5"/>
  <c r="K22" i="17" s="1"/>
  <c r="C15" i="5"/>
  <c r="I47" i="10" s="1"/>
  <c r="C141" i="5"/>
  <c r="G54" i="3" s="1"/>
  <c r="D141" i="5"/>
  <c r="H54" i="3" s="1"/>
  <c r="H127" i="17"/>
  <c r="E141" i="5"/>
  <c r="I127" i="17" s="1"/>
  <c r="F141" i="5"/>
  <c r="J51" i="3" s="1"/>
  <c r="L54" i="3"/>
  <c r="M44" i="10"/>
  <c r="L51" i="3"/>
  <c r="G12" i="17"/>
  <c r="J8" i="1"/>
  <c r="G8" i="1" s="1"/>
  <c r="F31" i="10"/>
  <c r="B31" i="28"/>
  <c r="C31" i="28"/>
  <c r="A31" i="28" s="1"/>
  <c r="B31" i="27"/>
  <c r="C31" i="27"/>
  <c r="J90" i="2"/>
  <c r="M29" i="10"/>
  <c r="J87" i="2"/>
  <c r="H30" i="3"/>
  <c r="I56" i="10"/>
  <c r="F6" i="1"/>
  <c r="H59" i="10" s="1"/>
  <c r="F11" i="1"/>
  <c r="K11" i="1" s="1"/>
  <c r="AB50" i="10"/>
  <c r="X50" i="10"/>
  <c r="T50" i="10"/>
  <c r="P50" i="10"/>
  <c r="I50" i="10"/>
  <c r="AA50" i="10"/>
  <c r="W50" i="10"/>
  <c r="S50" i="10"/>
  <c r="O50" i="10"/>
  <c r="H50" i="10"/>
  <c r="E50" i="10"/>
  <c r="D50" i="10"/>
  <c r="B62" i="28"/>
  <c r="C62" i="28"/>
  <c r="I73" i="3"/>
  <c r="K65" i="7" s="1"/>
  <c r="J73" i="3"/>
  <c r="Y50" i="10" s="1"/>
  <c r="K73" i="3"/>
  <c r="AC50" i="10" s="1"/>
  <c r="H73" i="3"/>
  <c r="Q50" i="10" s="1"/>
  <c r="G73" i="3"/>
  <c r="H65" i="7" s="1"/>
  <c r="B65" i="7"/>
  <c r="B57" i="7"/>
  <c r="E44" i="10"/>
  <c r="D44" i="10"/>
  <c r="E60" i="10"/>
  <c r="D60" i="10"/>
  <c r="H29" i="10"/>
  <c r="G29" i="10"/>
  <c r="F29" i="10"/>
  <c r="E29" i="10"/>
  <c r="D29" i="10"/>
  <c r="H4" i="10"/>
  <c r="C61" i="28"/>
  <c r="B61" i="28"/>
  <c r="C60" i="28"/>
  <c r="B60" i="28"/>
  <c r="C59" i="28"/>
  <c r="B59" i="28"/>
  <c r="C58" i="28"/>
  <c r="B58" i="28"/>
  <c r="C57" i="28"/>
  <c r="A57" i="28" s="1"/>
  <c r="B57" i="28"/>
  <c r="C56" i="28"/>
  <c r="B56" i="28"/>
  <c r="C55" i="28"/>
  <c r="B55" i="28"/>
  <c r="C54" i="28"/>
  <c r="B54" i="28"/>
  <c r="C53" i="28"/>
  <c r="B53" i="28"/>
  <c r="C52" i="28"/>
  <c r="B52" i="28"/>
  <c r="C51" i="28"/>
  <c r="B51" i="28"/>
  <c r="C50" i="28"/>
  <c r="A50" i="28" s="1"/>
  <c r="B50" i="28"/>
  <c r="C49" i="28"/>
  <c r="B49" i="28"/>
  <c r="C48" i="28"/>
  <c r="B48" i="28"/>
  <c r="C47" i="28"/>
  <c r="B47" i="28"/>
  <c r="C46" i="28"/>
  <c r="B46" i="28"/>
  <c r="C45" i="28"/>
  <c r="B45" i="28"/>
  <c r="C44" i="28"/>
  <c r="B44" i="28"/>
  <c r="C43" i="28"/>
  <c r="A43" i="28" s="1"/>
  <c r="B43" i="28"/>
  <c r="C42" i="28"/>
  <c r="B42" i="28"/>
  <c r="C41" i="28"/>
  <c r="B41" i="28"/>
  <c r="C40" i="28"/>
  <c r="B40" i="28"/>
  <c r="C39" i="28"/>
  <c r="B39" i="28"/>
  <c r="C38" i="28"/>
  <c r="B38" i="28"/>
  <c r="C37" i="28"/>
  <c r="B37" i="28"/>
  <c r="C36" i="28"/>
  <c r="A36" i="28" s="1"/>
  <c r="B36" i="28"/>
  <c r="C35" i="28"/>
  <c r="B35" i="28"/>
  <c r="C34" i="28"/>
  <c r="B34" i="28"/>
  <c r="C33" i="28"/>
  <c r="B33" i="28"/>
  <c r="C32" i="28"/>
  <c r="B32" i="28"/>
  <c r="C30" i="28"/>
  <c r="B30" i="28"/>
  <c r="C29" i="28"/>
  <c r="B29" i="28"/>
  <c r="C28" i="28"/>
  <c r="A28" i="28" s="1"/>
  <c r="B28" i="28"/>
  <c r="C27" i="28"/>
  <c r="B27" i="28"/>
  <c r="C26" i="28"/>
  <c r="B26" i="28"/>
  <c r="C22" i="28"/>
  <c r="B22" i="28"/>
  <c r="C21" i="28"/>
  <c r="B21" i="28"/>
  <c r="C20" i="28"/>
  <c r="B20" i="28"/>
  <c r="C19" i="28"/>
  <c r="B19" i="28"/>
  <c r="C18" i="28"/>
  <c r="A18" i="28" s="1"/>
  <c r="B18" i="28"/>
  <c r="C17" i="28"/>
  <c r="B17" i="28"/>
  <c r="C16" i="28"/>
  <c r="B16" i="28"/>
  <c r="C14" i="28"/>
  <c r="B14" i="28"/>
  <c r="C13" i="28"/>
  <c r="B13" i="28"/>
  <c r="C12" i="28"/>
  <c r="B12" i="28"/>
  <c r="C11" i="28"/>
  <c r="B11" i="28"/>
  <c r="C10" i="28"/>
  <c r="A10" i="28" s="1"/>
  <c r="B10" i="28"/>
  <c r="C9" i="28"/>
  <c r="B9" i="28"/>
  <c r="C8" i="28"/>
  <c r="B8" i="28"/>
  <c r="C7" i="28"/>
  <c r="B7" i="28"/>
  <c r="C6" i="28"/>
  <c r="B6" i="28"/>
  <c r="C5" i="28"/>
  <c r="B5" i="28"/>
  <c r="C4" i="28"/>
  <c r="B4" i="28"/>
  <c r="C3" i="28"/>
  <c r="A3" i="28" s="1"/>
  <c r="B3" i="28"/>
  <c r="I3" i="15"/>
  <c r="I4" i="15"/>
  <c r="I8" i="15"/>
  <c r="I9" i="15"/>
  <c r="I10" i="15"/>
  <c r="I11" i="15"/>
  <c r="I12" i="15"/>
  <c r="I13" i="15"/>
  <c r="I17" i="15"/>
  <c r="I18" i="15"/>
  <c r="I19" i="15"/>
  <c r="I20" i="15"/>
  <c r="I21" i="15"/>
  <c r="I22" i="15"/>
  <c r="I23" i="15"/>
  <c r="I24" i="15"/>
  <c r="I25" i="15"/>
  <c r="I26" i="15"/>
  <c r="I27" i="15"/>
  <c r="I28" i="15"/>
  <c r="I2" i="15"/>
  <c r="C2" i="5"/>
  <c r="H54" i="7" s="1"/>
  <c r="F9" i="10"/>
  <c r="F8" i="10"/>
  <c r="F7" i="10"/>
  <c r="F6" i="10"/>
  <c r="F5" i="10"/>
  <c r="F4" i="10"/>
  <c r="F3" i="10"/>
  <c r="F2" i="10"/>
  <c r="K72" i="1"/>
  <c r="F50" i="1"/>
  <c r="I21" i="10" s="1"/>
  <c r="F67" i="1"/>
  <c r="K67" i="1" s="1"/>
  <c r="F44" i="1"/>
  <c r="F56" i="2" s="1"/>
  <c r="F22" i="1"/>
  <c r="I8" i="10" s="1"/>
  <c r="J26" i="1"/>
  <c r="J28" i="1"/>
  <c r="J29" i="1" s="1"/>
  <c r="G29" i="1" s="1"/>
  <c r="G28" i="1"/>
  <c r="J30" i="1"/>
  <c r="G30" i="1" s="1"/>
  <c r="J32" i="1"/>
  <c r="G32" i="1" s="1"/>
  <c r="J37" i="1"/>
  <c r="G37" i="1" s="1"/>
  <c r="J39" i="1"/>
  <c r="J40" i="1"/>
  <c r="J41" i="1" s="1"/>
  <c r="J43" i="1"/>
  <c r="G43" i="1" s="1"/>
  <c r="J45" i="1"/>
  <c r="J47" i="1"/>
  <c r="J48" i="1" s="1"/>
  <c r="G48" i="1" s="1"/>
  <c r="J49" i="1"/>
  <c r="G49" i="1" s="1"/>
  <c r="J58" i="1"/>
  <c r="J59" i="1" s="1"/>
  <c r="G59" i="1" s="1"/>
  <c r="J60" i="1"/>
  <c r="G60" i="1" s="1"/>
  <c r="J62" i="1"/>
  <c r="G62" i="1" s="1"/>
  <c r="J64" i="1"/>
  <c r="G64" i="1" s="1"/>
  <c r="J66" i="1"/>
  <c r="G66" i="1" s="1"/>
  <c r="J69" i="1"/>
  <c r="J70" i="1" s="1"/>
  <c r="G70" i="1" s="1"/>
  <c r="J71" i="1"/>
  <c r="G72" i="1" s="1"/>
  <c r="J73" i="1"/>
  <c r="G73" i="1" s="1"/>
  <c r="J75" i="1"/>
  <c r="G75" i="1" s="1"/>
  <c r="J77" i="1"/>
  <c r="J79" i="1"/>
  <c r="G79" i="1" s="1"/>
  <c r="J80" i="1"/>
  <c r="G80" i="1" s="1"/>
  <c r="J83" i="1"/>
  <c r="G83" i="1" s="1"/>
  <c r="J85" i="1"/>
  <c r="G85" i="1" s="1"/>
  <c r="J88" i="1"/>
  <c r="G88" i="1"/>
  <c r="J90" i="1"/>
  <c r="J91" i="1" s="1"/>
  <c r="G91" i="1" s="1"/>
  <c r="J92" i="1"/>
  <c r="J93" i="1" s="1"/>
  <c r="G93" i="1" s="1"/>
  <c r="J94" i="1"/>
  <c r="G94" i="1" s="1"/>
  <c r="J15" i="1"/>
  <c r="J16" i="1" s="1"/>
  <c r="G16" i="1" s="1"/>
  <c r="J17" i="1"/>
  <c r="G17" i="1" s="1"/>
  <c r="J19" i="1"/>
  <c r="G19" i="1" s="1"/>
  <c r="J21" i="1"/>
  <c r="J22" i="1" s="1"/>
  <c r="J23" i="1"/>
  <c r="G23" i="1"/>
  <c r="F7" i="2"/>
  <c r="D2" i="40" s="1"/>
  <c r="J10" i="1"/>
  <c r="G10" i="1" s="1"/>
  <c r="J12" i="1"/>
  <c r="G12" i="1" s="1"/>
  <c r="F13" i="1"/>
  <c r="I4" i="10" s="1"/>
  <c r="F10" i="2"/>
  <c r="D3" i="40" s="1"/>
  <c r="J66" i="2"/>
  <c r="M21" i="10"/>
  <c r="F87" i="2"/>
  <c r="H36" i="7" s="1"/>
  <c r="H21" i="10"/>
  <c r="G21" i="10"/>
  <c r="F21" i="10"/>
  <c r="E21" i="10"/>
  <c r="D21" i="10"/>
  <c r="F2" i="1"/>
  <c r="A50" i="1"/>
  <c r="B13" i="27"/>
  <c r="C13" i="27"/>
  <c r="B14" i="27"/>
  <c r="C14" i="27"/>
  <c r="B16" i="27"/>
  <c r="C16" i="27"/>
  <c r="I9" i="10"/>
  <c r="H9" i="10"/>
  <c r="H8" i="10"/>
  <c r="I6" i="10"/>
  <c r="H7" i="10"/>
  <c r="G9" i="10"/>
  <c r="G8" i="10"/>
  <c r="G7" i="10"/>
  <c r="E9" i="10"/>
  <c r="E7" i="10"/>
  <c r="D7" i="10"/>
  <c r="E8" i="10"/>
  <c r="D8" i="10"/>
  <c r="D9" i="10"/>
  <c r="J13" i="2"/>
  <c r="M4" i="10"/>
  <c r="J10" i="2"/>
  <c r="H8" i="3"/>
  <c r="J28" i="2"/>
  <c r="H12" i="3"/>
  <c r="J25" i="2"/>
  <c r="M8" i="10"/>
  <c r="J22" i="2"/>
  <c r="M7" i="10"/>
  <c r="F28" i="2"/>
  <c r="D9" i="40" s="1"/>
  <c r="F20" i="2"/>
  <c r="H10" i="7" s="1"/>
  <c r="A24" i="1"/>
  <c r="A22" i="1"/>
  <c r="A20" i="1"/>
  <c r="H3" i="10"/>
  <c r="G4" i="10"/>
  <c r="E4" i="10"/>
  <c r="D4" i="10"/>
  <c r="A13" i="1"/>
  <c r="B3" i="27"/>
  <c r="C3" i="27"/>
  <c r="C4" i="27"/>
  <c r="C5" i="27"/>
  <c r="C6" i="27"/>
  <c r="C7" i="27"/>
  <c r="C8" i="27"/>
  <c r="C9" i="27"/>
  <c r="C10" i="27"/>
  <c r="C11" i="27"/>
  <c r="C12" i="27"/>
  <c r="C17" i="27"/>
  <c r="C18" i="27"/>
  <c r="C19" i="27"/>
  <c r="C20" i="27"/>
  <c r="C21" i="27"/>
  <c r="C22" i="27"/>
  <c r="C26" i="27"/>
  <c r="C27" i="27"/>
  <c r="C28" i="27"/>
  <c r="C29" i="27"/>
  <c r="C30"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F42" i="10"/>
  <c r="F41" i="10"/>
  <c r="F40" i="10"/>
  <c r="F39" i="10"/>
  <c r="F38" i="10"/>
  <c r="F37" i="10"/>
  <c r="F36" i="10"/>
  <c r="F35" i="10"/>
  <c r="F34" i="10"/>
  <c r="F33" i="10"/>
  <c r="F32" i="10"/>
  <c r="F30" i="10"/>
  <c r="F28" i="10"/>
  <c r="F27" i="10"/>
  <c r="F26" i="10"/>
  <c r="F25" i="10"/>
  <c r="F20" i="10"/>
  <c r="F19" i="10"/>
  <c r="F18" i="10"/>
  <c r="F17" i="10"/>
  <c r="F16" i="10"/>
  <c r="F15" i="10"/>
  <c r="F13" i="10"/>
  <c r="F12" i="10"/>
  <c r="F11" i="10"/>
  <c r="F10" i="10"/>
  <c r="B4" i="27"/>
  <c r="B5" i="27"/>
  <c r="B6" i="27"/>
  <c r="B7" i="27"/>
  <c r="B8" i="27"/>
  <c r="B9" i="27"/>
  <c r="B10" i="27"/>
  <c r="B11" i="27"/>
  <c r="B12" i="27"/>
  <c r="B17" i="27"/>
  <c r="B18" i="27"/>
  <c r="B19" i="27"/>
  <c r="B20" i="27"/>
  <c r="B21" i="27"/>
  <c r="B22" i="27"/>
  <c r="B26" i="27"/>
  <c r="B27" i="27"/>
  <c r="B28" i="27"/>
  <c r="B29" i="27"/>
  <c r="B30" i="27"/>
  <c r="B32" i="27"/>
  <c r="B33" i="27"/>
  <c r="B34" i="27"/>
  <c r="B35" i="27"/>
  <c r="B36" i="27"/>
  <c r="B37" i="27"/>
  <c r="B38" i="27"/>
  <c r="B39" i="27"/>
  <c r="B40" i="27"/>
  <c r="B41" i="27"/>
  <c r="B42" i="27"/>
  <c r="B43" i="27"/>
  <c r="B44" i="27"/>
  <c r="B45" i="27"/>
  <c r="B46" i="27"/>
  <c r="B47" i="27"/>
  <c r="B48" i="27"/>
  <c r="B49" i="27"/>
  <c r="B50" i="27"/>
  <c r="B51" i="27"/>
  <c r="B52" i="27"/>
  <c r="B53" i="27"/>
  <c r="B54" i="27"/>
  <c r="B55" i="27"/>
  <c r="B56" i="27"/>
  <c r="B57" i="27"/>
  <c r="B58" i="27"/>
  <c r="B59" i="27"/>
  <c r="B60" i="27"/>
  <c r="B61" i="27"/>
  <c r="B62" i="27"/>
  <c r="A23" i="29"/>
  <c r="A22" i="29"/>
  <c r="A21" i="29"/>
  <c r="A20" i="29"/>
  <c r="A19" i="29"/>
  <c r="A18" i="29"/>
  <c r="A17" i="29"/>
  <c r="A16" i="29"/>
  <c r="A15" i="29"/>
  <c r="A14" i="29"/>
  <c r="A13" i="29"/>
  <c r="A12" i="29"/>
  <c r="A11" i="29"/>
  <c r="A10" i="29"/>
  <c r="A9" i="29"/>
  <c r="A8" i="29"/>
  <c r="A7" i="29"/>
  <c r="A6" i="29"/>
  <c r="A5" i="29"/>
  <c r="A4" i="29"/>
  <c r="A3" i="29"/>
  <c r="A2" i="29"/>
  <c r="F2" i="5"/>
  <c r="L2" i="7" s="1"/>
  <c r="I17" i="10"/>
  <c r="F53" i="2"/>
  <c r="J17" i="10" s="1"/>
  <c r="F3" i="17"/>
  <c r="G3" i="17"/>
  <c r="H3" i="17"/>
  <c r="I3" i="17"/>
  <c r="J3" i="17"/>
  <c r="K3" i="17"/>
  <c r="L3" i="17"/>
  <c r="M3" i="17"/>
  <c r="N3" i="17"/>
  <c r="F4" i="17"/>
  <c r="G4" i="17"/>
  <c r="H4" i="17"/>
  <c r="I4" i="17"/>
  <c r="J4" i="17"/>
  <c r="K4" i="17"/>
  <c r="L4" i="17"/>
  <c r="M4" i="17"/>
  <c r="N4" i="17"/>
  <c r="F5" i="17"/>
  <c r="G5" i="17"/>
  <c r="H5" i="17"/>
  <c r="I5" i="17"/>
  <c r="J5" i="17"/>
  <c r="K5" i="17"/>
  <c r="L5" i="17"/>
  <c r="M5" i="17"/>
  <c r="N5" i="17"/>
  <c r="F6" i="17"/>
  <c r="G6" i="17"/>
  <c r="H6" i="17"/>
  <c r="I6" i="17"/>
  <c r="J6" i="17"/>
  <c r="K6" i="17"/>
  <c r="L6" i="17"/>
  <c r="M6" i="17"/>
  <c r="N6" i="17"/>
  <c r="F7" i="17"/>
  <c r="G7" i="17"/>
  <c r="H7" i="17"/>
  <c r="I7" i="17"/>
  <c r="J7" i="17"/>
  <c r="K7" i="17"/>
  <c r="L7" i="17"/>
  <c r="M7" i="17"/>
  <c r="N7" i="17"/>
  <c r="F8" i="17"/>
  <c r="G8" i="17"/>
  <c r="H8" i="17"/>
  <c r="I8" i="17"/>
  <c r="J8" i="17"/>
  <c r="K8" i="17"/>
  <c r="L8" i="17"/>
  <c r="M8" i="17"/>
  <c r="N8" i="17"/>
  <c r="F9" i="17"/>
  <c r="G9" i="17"/>
  <c r="H9" i="17"/>
  <c r="I9" i="17"/>
  <c r="J9" i="17"/>
  <c r="K9" i="17"/>
  <c r="L9" i="17"/>
  <c r="M9" i="17"/>
  <c r="N9" i="17"/>
  <c r="F10" i="17"/>
  <c r="G10" i="17"/>
  <c r="H10" i="17"/>
  <c r="I10" i="17"/>
  <c r="J10" i="17"/>
  <c r="K10" i="17"/>
  <c r="L10" i="17"/>
  <c r="M10" i="17"/>
  <c r="N10" i="17"/>
  <c r="E3" i="17"/>
  <c r="E4" i="17"/>
  <c r="E5" i="17"/>
  <c r="E6" i="17"/>
  <c r="E7" i="17"/>
  <c r="E8" i="17"/>
  <c r="E9" i="17"/>
  <c r="E10" i="17"/>
  <c r="M1" i="16"/>
  <c r="R2" i="7"/>
  <c r="J2" i="5"/>
  <c r="K7" i="16"/>
  <c r="K8" i="16"/>
  <c r="K9" i="16"/>
  <c r="K10" i="16"/>
  <c r="K11" i="16"/>
  <c r="K12" i="16"/>
  <c r="L1" i="16"/>
  <c r="H2" i="5"/>
  <c r="C137" i="5"/>
  <c r="G124" i="17" s="1"/>
  <c r="D64" i="5"/>
  <c r="H68" i="17" s="1"/>
  <c r="E64" i="5"/>
  <c r="S45" i="10" s="1"/>
  <c r="F64" i="5"/>
  <c r="J68" i="17" s="1"/>
  <c r="G64" i="5"/>
  <c r="K68" i="17" s="1"/>
  <c r="D84" i="5"/>
  <c r="H61" i="3" s="1"/>
  <c r="E84" i="5"/>
  <c r="T45" i="10" s="1"/>
  <c r="F84" i="5"/>
  <c r="J85" i="17" s="1"/>
  <c r="G84" i="5"/>
  <c r="K58" i="3" s="1"/>
  <c r="M59" i="7" s="1"/>
  <c r="D91" i="5"/>
  <c r="H91" i="17" s="1"/>
  <c r="E91" i="5"/>
  <c r="S49" i="10" s="1"/>
  <c r="F91" i="5"/>
  <c r="J91" i="17" s="1"/>
  <c r="G91" i="5"/>
  <c r="K91" i="17" s="1"/>
  <c r="C132" i="5"/>
  <c r="G121" i="17" s="1"/>
  <c r="D132" i="5"/>
  <c r="H121" i="17" s="1"/>
  <c r="E132" i="5"/>
  <c r="I121" i="17" s="1"/>
  <c r="F132" i="5"/>
  <c r="J121" i="17" s="1"/>
  <c r="G132" i="5"/>
  <c r="K121" i="17" s="1"/>
  <c r="D137" i="5"/>
  <c r="H124" i="17" s="1"/>
  <c r="E137" i="5"/>
  <c r="I124" i="17" s="1"/>
  <c r="F137" i="5"/>
  <c r="J124" i="17" s="1"/>
  <c r="G137" i="5"/>
  <c r="K124" i="17" s="1"/>
  <c r="G141" i="5"/>
  <c r="K51" i="3" s="1"/>
  <c r="C145" i="5"/>
  <c r="I53" i="10" s="1"/>
  <c r="D145" i="5"/>
  <c r="H84" i="3" s="1"/>
  <c r="Q53" i="10" s="1"/>
  <c r="E145" i="5"/>
  <c r="I130" i="17" s="1"/>
  <c r="F145" i="5"/>
  <c r="J130" i="17" s="1"/>
  <c r="G145" i="5"/>
  <c r="K84" i="3" s="1"/>
  <c r="H36" i="10"/>
  <c r="F113" i="2"/>
  <c r="D36" i="40" s="1"/>
  <c r="H39" i="10"/>
  <c r="H30" i="10"/>
  <c r="H2" i="15"/>
  <c r="H3" i="15"/>
  <c r="H4" i="15"/>
  <c r="H8" i="15"/>
  <c r="H9" i="15"/>
  <c r="H10" i="15"/>
  <c r="H11" i="15"/>
  <c r="H12" i="15"/>
  <c r="H13" i="15"/>
  <c r="H17" i="15"/>
  <c r="H18" i="15"/>
  <c r="H19" i="15"/>
  <c r="G2" i="15"/>
  <c r="G3" i="15"/>
  <c r="G4" i="15"/>
  <c r="G8" i="15"/>
  <c r="G9" i="15"/>
  <c r="G10" i="15"/>
  <c r="G11" i="15"/>
  <c r="G12" i="15"/>
  <c r="G13" i="15"/>
  <c r="G17" i="15"/>
  <c r="G18" i="15"/>
  <c r="G19" i="15"/>
  <c r="F2" i="15"/>
  <c r="F3" i="15"/>
  <c r="F4" i="15"/>
  <c r="F8" i="15"/>
  <c r="F9" i="15"/>
  <c r="F10" i="15"/>
  <c r="F11" i="15"/>
  <c r="F12" i="15"/>
  <c r="F13" i="15"/>
  <c r="F17" i="15"/>
  <c r="F18" i="15"/>
  <c r="F19" i="15"/>
  <c r="F20" i="15"/>
  <c r="G20" i="15"/>
  <c r="H20" i="15"/>
  <c r="F21" i="15"/>
  <c r="H21" i="15"/>
  <c r="F22" i="15"/>
  <c r="G22" i="15"/>
  <c r="H22" i="15"/>
  <c r="F23" i="15"/>
  <c r="G23" i="15"/>
  <c r="H23" i="15"/>
  <c r="F24" i="15"/>
  <c r="G24" i="15"/>
  <c r="H24" i="15"/>
  <c r="F25" i="15"/>
  <c r="G25" i="15"/>
  <c r="H25" i="15"/>
  <c r="F26" i="15"/>
  <c r="G26" i="15"/>
  <c r="H26" i="15"/>
  <c r="G27" i="15"/>
  <c r="H27" i="15"/>
  <c r="F28" i="15"/>
  <c r="G28" i="15"/>
  <c r="H28" i="15"/>
  <c r="I38" i="10"/>
  <c r="H38" i="10"/>
  <c r="I42" i="10"/>
  <c r="H42" i="10"/>
  <c r="I41" i="10"/>
  <c r="H41" i="10"/>
  <c r="I40" i="10"/>
  <c r="H40" i="10"/>
  <c r="I39" i="10"/>
  <c r="I37" i="10"/>
  <c r="H37" i="10"/>
  <c r="I36" i="10"/>
  <c r="H35" i="10"/>
  <c r="H34" i="10"/>
  <c r="I33" i="10"/>
  <c r="H33" i="10"/>
  <c r="I32" i="10"/>
  <c r="H32" i="10"/>
  <c r="H31" i="10"/>
  <c r="I30" i="10"/>
  <c r="I28" i="10"/>
  <c r="H28" i="10"/>
  <c r="I27" i="10"/>
  <c r="H27" i="10"/>
  <c r="I26" i="10"/>
  <c r="H26" i="10"/>
  <c r="H25" i="10"/>
  <c r="H20" i="10"/>
  <c r="H19" i="10"/>
  <c r="H18" i="10"/>
  <c r="H17" i="10"/>
  <c r="H16" i="10"/>
  <c r="I15" i="10"/>
  <c r="H15" i="10"/>
  <c r="I13" i="10"/>
  <c r="H13" i="10"/>
  <c r="I12" i="10"/>
  <c r="H12" i="10"/>
  <c r="I11" i="10"/>
  <c r="H11" i="10"/>
  <c r="I10" i="10"/>
  <c r="H10" i="10"/>
  <c r="H60" i="10"/>
  <c r="I60" i="10"/>
  <c r="H46" i="10"/>
  <c r="H47" i="10"/>
  <c r="H48" i="10"/>
  <c r="H55" i="10"/>
  <c r="H58" i="10"/>
  <c r="I5" i="10"/>
  <c r="H5" i="10"/>
  <c r="I2" i="10"/>
  <c r="H2" i="10"/>
  <c r="G42" i="10"/>
  <c r="G41" i="10"/>
  <c r="G40" i="10"/>
  <c r="G39" i="10"/>
  <c r="G38" i="10"/>
  <c r="G37" i="10"/>
  <c r="G36" i="10"/>
  <c r="G35" i="10"/>
  <c r="G34" i="10"/>
  <c r="G33" i="10"/>
  <c r="G32" i="10"/>
  <c r="G31" i="10"/>
  <c r="G30" i="10"/>
  <c r="G28" i="10"/>
  <c r="G27" i="10"/>
  <c r="G26" i="10"/>
  <c r="G25" i="10"/>
  <c r="G20" i="10"/>
  <c r="G19" i="10"/>
  <c r="G18" i="10"/>
  <c r="G17" i="10"/>
  <c r="G16" i="10"/>
  <c r="G15" i="10"/>
  <c r="G13" i="10"/>
  <c r="G12" i="10"/>
  <c r="G11" i="10"/>
  <c r="G10" i="10"/>
  <c r="G6" i="10"/>
  <c r="G5" i="10"/>
  <c r="G3" i="10"/>
  <c r="G2" i="10"/>
  <c r="AA48" i="10"/>
  <c r="W48" i="10"/>
  <c r="S48" i="10"/>
  <c r="O48" i="10"/>
  <c r="AA47" i="10"/>
  <c r="W47" i="10"/>
  <c r="S47" i="10"/>
  <c r="O47" i="10"/>
  <c r="AA46" i="10"/>
  <c r="W46" i="10"/>
  <c r="S46" i="10"/>
  <c r="O46" i="10"/>
  <c r="N1" i="17"/>
  <c r="N2" i="17"/>
  <c r="G1" i="17"/>
  <c r="H1" i="17"/>
  <c r="I1" i="17"/>
  <c r="J1" i="17"/>
  <c r="K1" i="17"/>
  <c r="L1" i="17"/>
  <c r="M1" i="17"/>
  <c r="F1" i="17"/>
  <c r="G2" i="17"/>
  <c r="H2" i="17"/>
  <c r="I2" i="17"/>
  <c r="J2" i="17"/>
  <c r="K2" i="17"/>
  <c r="L2" i="17"/>
  <c r="M2" i="17"/>
  <c r="F2" i="17"/>
  <c r="E2" i="17"/>
  <c r="C14" i="16"/>
  <c r="D14" i="16"/>
  <c r="E14" i="16"/>
  <c r="F14" i="16"/>
  <c r="G14" i="16"/>
  <c r="H14" i="16"/>
  <c r="I14" i="16"/>
  <c r="J14" i="16"/>
  <c r="B14" i="16"/>
  <c r="K6" i="16"/>
  <c r="K13" i="16"/>
  <c r="K5" i="16"/>
  <c r="E1" i="15"/>
  <c r="D59" i="10"/>
  <c r="D56" i="10"/>
  <c r="D55" i="10"/>
  <c r="D54" i="10"/>
  <c r="D58" i="10"/>
  <c r="D57" i="10"/>
  <c r="D43" i="10"/>
  <c r="D53" i="10"/>
  <c r="D52" i="10"/>
  <c r="D49" i="10"/>
  <c r="D48" i="10"/>
  <c r="D47" i="10"/>
  <c r="D46" i="10"/>
  <c r="D45" i="10"/>
  <c r="D51" i="10"/>
  <c r="D28" i="10"/>
  <c r="D27" i="10"/>
  <c r="D26" i="10"/>
  <c r="D25" i="10"/>
  <c r="D13" i="10"/>
  <c r="D12" i="10"/>
  <c r="D11" i="10"/>
  <c r="D10" i="10"/>
  <c r="D6" i="10"/>
  <c r="D5" i="10"/>
  <c r="D3" i="10"/>
  <c r="D2" i="10"/>
  <c r="D42" i="10"/>
  <c r="D41" i="10"/>
  <c r="D40" i="10"/>
  <c r="D39" i="10"/>
  <c r="D20" i="10"/>
  <c r="D34" i="10"/>
  <c r="D33" i="10"/>
  <c r="D32" i="10"/>
  <c r="D31" i="10"/>
  <c r="D30" i="10"/>
  <c r="D38" i="10"/>
  <c r="D37" i="10"/>
  <c r="D36" i="10"/>
  <c r="D35" i="10"/>
  <c r="D19" i="10"/>
  <c r="D18" i="10"/>
  <c r="D17" i="10"/>
  <c r="D16" i="10"/>
  <c r="D15" i="10"/>
  <c r="A38" i="1"/>
  <c r="A41" i="1"/>
  <c r="A42" i="1" s="1"/>
  <c r="A44" i="1"/>
  <c r="J47" i="2"/>
  <c r="M15" i="10"/>
  <c r="G56" i="2"/>
  <c r="H56" i="2"/>
  <c r="G53" i="2"/>
  <c r="H53" i="2"/>
  <c r="A82" i="1"/>
  <c r="A81" i="1" s="1"/>
  <c r="A84" i="1"/>
  <c r="A86" i="1"/>
  <c r="A70" i="1"/>
  <c r="G87" i="2"/>
  <c r="H87" i="2"/>
  <c r="I87" i="2"/>
  <c r="G84" i="2"/>
  <c r="H84" i="2"/>
  <c r="I84" i="2"/>
  <c r="F84" i="2"/>
  <c r="H35" i="7" s="1"/>
  <c r="G81" i="2"/>
  <c r="H81" i="2"/>
  <c r="I81" i="2"/>
  <c r="F81" i="2"/>
  <c r="H34" i="7" s="1"/>
  <c r="G78" i="2"/>
  <c r="H78" i="2"/>
  <c r="I78" i="2"/>
  <c r="G43" i="2"/>
  <c r="H43" i="2"/>
  <c r="I43" i="2"/>
  <c r="F43" i="2"/>
  <c r="G16" i="3" s="1"/>
  <c r="G40" i="2"/>
  <c r="H40" i="2"/>
  <c r="I40" i="2"/>
  <c r="F40" i="2"/>
  <c r="J12" i="10" s="1"/>
  <c r="G35" i="2"/>
  <c r="H35" i="2"/>
  <c r="I35" i="2"/>
  <c r="F35" i="2"/>
  <c r="G32" i="2"/>
  <c r="H32" i="2"/>
  <c r="I32" i="2"/>
  <c r="F32" i="2"/>
  <c r="D10" i="40" s="1"/>
  <c r="G20" i="2"/>
  <c r="H20" i="2"/>
  <c r="I20" i="2"/>
  <c r="G17" i="2"/>
  <c r="H17" i="2"/>
  <c r="I17" i="2"/>
  <c r="F17" i="2"/>
  <c r="J5" i="10" s="1"/>
  <c r="G10" i="2"/>
  <c r="H10" i="2"/>
  <c r="I10" i="2"/>
  <c r="G7" i="2"/>
  <c r="H7" i="2"/>
  <c r="I7" i="2"/>
  <c r="G132" i="2"/>
  <c r="H132" i="2"/>
  <c r="I132" i="2"/>
  <c r="F132" i="2"/>
  <c r="J42" i="10" s="1"/>
  <c r="G129" i="2"/>
  <c r="H129" i="2"/>
  <c r="I129" i="2"/>
  <c r="F129" i="2"/>
  <c r="J41" i="10" s="1"/>
  <c r="G126" i="2"/>
  <c r="H126" i="2"/>
  <c r="I126" i="2"/>
  <c r="F126" i="2"/>
  <c r="D40" i="40" s="1"/>
  <c r="G123" i="2"/>
  <c r="H123" i="2"/>
  <c r="I123" i="2"/>
  <c r="F123" i="2"/>
  <c r="D39" i="40" s="1"/>
  <c r="G63" i="2"/>
  <c r="H63" i="2"/>
  <c r="I63" i="2"/>
  <c r="G103" i="2"/>
  <c r="H103" i="2"/>
  <c r="I103" i="2"/>
  <c r="F103" i="2"/>
  <c r="J33" i="10" s="1"/>
  <c r="G100" i="2"/>
  <c r="H100" i="2"/>
  <c r="I100" i="2"/>
  <c r="F100" i="2"/>
  <c r="H41" i="7" s="1"/>
  <c r="G97" i="2"/>
  <c r="H97" i="2"/>
  <c r="I97" i="2"/>
  <c r="G94" i="2"/>
  <c r="H94" i="2"/>
  <c r="I94" i="2"/>
  <c r="G119" i="2"/>
  <c r="H119" i="2"/>
  <c r="I119" i="2"/>
  <c r="F119" i="2"/>
  <c r="J38" i="10" s="1"/>
  <c r="G116" i="2"/>
  <c r="H116" i="2"/>
  <c r="I116" i="2"/>
  <c r="F116" i="2"/>
  <c r="D37" i="40" s="1"/>
  <c r="G113" i="2"/>
  <c r="H113" i="2"/>
  <c r="I113" i="2"/>
  <c r="I56" i="2"/>
  <c r="I53" i="2"/>
  <c r="F47" i="2"/>
  <c r="D15" i="40" s="1"/>
  <c r="G47" i="2"/>
  <c r="H47" i="2"/>
  <c r="I47" i="2"/>
  <c r="A72" i="1"/>
  <c r="A74" i="1"/>
  <c r="A76" i="1"/>
  <c r="A48" i="1"/>
  <c r="F50" i="2"/>
  <c r="G20" i="3" s="1"/>
  <c r="G50" i="2"/>
  <c r="H50" i="2"/>
  <c r="F59" i="2"/>
  <c r="H25" i="7" s="1"/>
  <c r="G59" i="2"/>
  <c r="H59" i="2"/>
  <c r="F110" i="2"/>
  <c r="J35" i="10" s="1"/>
  <c r="G110" i="2"/>
  <c r="H110" i="2"/>
  <c r="F106" i="2"/>
  <c r="J34" i="10" s="1"/>
  <c r="G106" i="2"/>
  <c r="H106" i="2"/>
  <c r="A89" i="1"/>
  <c r="A91" i="1"/>
  <c r="A93" i="1"/>
  <c r="A95" i="1"/>
  <c r="A9" i="1"/>
  <c r="A11" i="1"/>
  <c r="A16" i="1"/>
  <c r="A18" i="1"/>
  <c r="A27" i="1"/>
  <c r="A29" i="1"/>
  <c r="A31" i="1"/>
  <c r="A33" i="1"/>
  <c r="E32" i="10"/>
  <c r="E59" i="10"/>
  <c r="E56" i="10"/>
  <c r="E55" i="10"/>
  <c r="E54" i="10"/>
  <c r="E58" i="10"/>
  <c r="E57" i="10"/>
  <c r="E43" i="10"/>
  <c r="E53" i="10"/>
  <c r="E52" i="10"/>
  <c r="E49" i="10"/>
  <c r="E48" i="10"/>
  <c r="E47" i="10"/>
  <c r="E46" i="10"/>
  <c r="E45" i="10"/>
  <c r="E51" i="10"/>
  <c r="E28" i="10"/>
  <c r="E27" i="10"/>
  <c r="E26" i="10"/>
  <c r="E25" i="10"/>
  <c r="E13" i="10"/>
  <c r="E12" i="10"/>
  <c r="E11" i="10"/>
  <c r="E10" i="10"/>
  <c r="E6" i="10"/>
  <c r="E5" i="10"/>
  <c r="E3" i="10"/>
  <c r="E2" i="10"/>
  <c r="E42" i="10"/>
  <c r="E41" i="10"/>
  <c r="E40" i="10"/>
  <c r="E39" i="10"/>
  <c r="E20" i="10"/>
  <c r="E34" i="10"/>
  <c r="E33" i="10"/>
  <c r="E31" i="10"/>
  <c r="E30" i="10"/>
  <c r="E38" i="10"/>
  <c r="E37" i="10"/>
  <c r="E36" i="10"/>
  <c r="E35" i="10"/>
  <c r="E19" i="10"/>
  <c r="E18" i="10"/>
  <c r="E17" i="10"/>
  <c r="E16" i="10"/>
  <c r="E15" i="10"/>
  <c r="I50" i="2"/>
  <c r="J84" i="2"/>
  <c r="J81" i="2"/>
  <c r="M26" i="10"/>
  <c r="J78" i="2"/>
  <c r="M25" i="10"/>
  <c r="J43" i="2"/>
  <c r="J40" i="2"/>
  <c r="M12" i="10"/>
  <c r="J35" i="2"/>
  <c r="M11" i="10"/>
  <c r="J32" i="2"/>
  <c r="M10" i="10"/>
  <c r="J20" i="2"/>
  <c r="M6" i="10"/>
  <c r="J17" i="2"/>
  <c r="M5" i="10"/>
  <c r="J7" i="2"/>
  <c r="M2" i="10"/>
  <c r="J132" i="2"/>
  <c r="J129" i="2"/>
  <c r="M41" i="10"/>
  <c r="J126" i="2"/>
  <c r="M40" i="10"/>
  <c r="J123" i="2"/>
  <c r="M39" i="10"/>
  <c r="J63" i="2"/>
  <c r="M20" i="10"/>
  <c r="J106" i="2"/>
  <c r="J103" i="2"/>
  <c r="M33" i="10"/>
  <c r="J100" i="2"/>
  <c r="M32" i="10"/>
  <c r="J97" i="2"/>
  <c r="M31" i="10"/>
  <c r="J94" i="2"/>
  <c r="M30" i="10"/>
  <c r="J119" i="2"/>
  <c r="J116" i="2"/>
  <c r="M37" i="10"/>
  <c r="J113" i="2"/>
  <c r="M36" i="10"/>
  <c r="J110" i="2"/>
  <c r="M35" i="10"/>
  <c r="J59" i="2"/>
  <c r="J56" i="2"/>
  <c r="M18" i="10"/>
  <c r="J53" i="2"/>
  <c r="M17" i="10"/>
  <c r="J50" i="2"/>
  <c r="M16" i="10"/>
  <c r="M43" i="10"/>
  <c r="L84" i="3"/>
  <c r="M53" i="10"/>
  <c r="L81" i="3"/>
  <c r="M52" i="10"/>
  <c r="L67" i="3"/>
  <c r="M48" i="10"/>
  <c r="L65" i="3"/>
  <c r="M47" i="10"/>
  <c r="L58" i="3"/>
  <c r="M45" i="10"/>
  <c r="L61" i="3"/>
  <c r="M46" i="10"/>
  <c r="L77" i="3"/>
  <c r="M51" i="10"/>
  <c r="B56" i="7"/>
  <c r="A55" i="7"/>
  <c r="B70" i="7"/>
  <c r="B69" i="7"/>
  <c r="A68" i="7"/>
  <c r="B64" i="7"/>
  <c r="B63" i="7"/>
  <c r="B62" i="7"/>
  <c r="A61" i="7"/>
  <c r="B60" i="7"/>
  <c r="B59" i="7"/>
  <c r="A58" i="7"/>
  <c r="A66" i="7"/>
  <c r="A32" i="7"/>
  <c r="A14" i="7"/>
  <c r="A8" i="7"/>
  <c r="A4" i="7"/>
  <c r="A49" i="7"/>
  <c r="A26" i="7"/>
  <c r="A38" i="7"/>
  <c r="A44" i="7"/>
  <c r="I110" i="2"/>
  <c r="I106" i="2"/>
  <c r="I59" i="2"/>
  <c r="A59" i="1"/>
  <c r="A61" i="1"/>
  <c r="A63" i="1"/>
  <c r="A65" i="1"/>
  <c r="I4" i="2"/>
  <c r="H4" i="2"/>
  <c r="G4" i="2"/>
  <c r="F63" i="2"/>
  <c r="H27" i="7" s="1"/>
  <c r="F78" i="2"/>
  <c r="H33" i="7" s="1"/>
  <c r="I20" i="10"/>
  <c r="I25" i="10"/>
  <c r="J39" i="10"/>
  <c r="D19" i="40"/>
  <c r="J11" i="10"/>
  <c r="D11" i="40"/>
  <c r="H16" i="7"/>
  <c r="J37" i="10"/>
  <c r="D16" i="40"/>
  <c r="H51" i="7"/>
  <c r="J86" i="1"/>
  <c r="G86" i="1" s="1"/>
  <c r="J38" i="1"/>
  <c r="G38" i="1" s="1"/>
  <c r="M38" i="10"/>
  <c r="M13" i="10"/>
  <c r="H16" i="3"/>
  <c r="M19" i="10"/>
  <c r="M42" i="10"/>
  <c r="H42" i="3"/>
  <c r="M34" i="10"/>
  <c r="M27" i="10"/>
  <c r="H28" i="3"/>
  <c r="M3" i="10"/>
  <c r="J27" i="1"/>
  <c r="G27" i="1" s="1"/>
  <c r="D2" i="7"/>
  <c r="D54" i="7" s="1"/>
  <c r="D71" i="7" s="1"/>
  <c r="K14" i="16"/>
  <c r="E2" i="7"/>
  <c r="E54" i="7" s="1"/>
  <c r="E71" i="7" s="1"/>
  <c r="F2" i="7"/>
  <c r="F54" i="7"/>
  <c r="F71" i="7" s="1"/>
  <c r="J76" i="1"/>
  <c r="G76" i="1" s="1"/>
  <c r="E2" i="5"/>
  <c r="K54" i="7" s="1"/>
  <c r="K12" i="17"/>
  <c r="I12" i="17"/>
  <c r="J12" i="17"/>
  <c r="D47" i="3"/>
  <c r="H47" i="3"/>
  <c r="C47" i="3"/>
  <c r="K47" i="3"/>
  <c r="F4" i="3"/>
  <c r="C4" i="3"/>
  <c r="J47" i="3"/>
  <c r="E4" i="3"/>
  <c r="I47" i="3"/>
  <c r="D4" i="3"/>
  <c r="F47" i="3"/>
  <c r="C89" i="3"/>
  <c r="E47" i="3"/>
  <c r="E4" i="2"/>
  <c r="D4" i="2"/>
  <c r="D89" i="3"/>
  <c r="C4" i="2"/>
  <c r="F89" i="3"/>
  <c r="E89" i="3"/>
  <c r="F4" i="2"/>
  <c r="G2" i="5"/>
  <c r="M2" i="7" s="1"/>
  <c r="F97" i="2"/>
  <c r="D31" i="40" s="1"/>
  <c r="I31" i="10"/>
  <c r="F22" i="2"/>
  <c r="J7" i="10" s="1"/>
  <c r="F66" i="2"/>
  <c r="D21" i="40" s="1"/>
  <c r="J95" i="1"/>
  <c r="G95" i="1" s="1"/>
  <c r="J84" i="1"/>
  <c r="G84" i="1" s="1"/>
  <c r="J74" i="1"/>
  <c r="G74" i="1"/>
  <c r="H46" i="7"/>
  <c r="F13" i="2"/>
  <c r="J4" i="10" s="1"/>
  <c r="J58" i="3"/>
  <c r="Y45" i="10" s="1"/>
  <c r="X45" i="10"/>
  <c r="M9" i="10"/>
  <c r="K61" i="3"/>
  <c r="M60" i="7" s="1"/>
  <c r="H45" i="10"/>
  <c r="AB45" i="10"/>
  <c r="J9" i="1"/>
  <c r="G9" i="1" s="1"/>
  <c r="J20" i="1"/>
  <c r="J24" i="1"/>
  <c r="G24" i="1" s="1"/>
  <c r="F25" i="2"/>
  <c r="H12" i="7" s="1"/>
  <c r="F90" i="2"/>
  <c r="H37" i="7" s="1"/>
  <c r="I29" i="10"/>
  <c r="H47" i="7"/>
  <c r="M28" i="10"/>
  <c r="J13" i="1"/>
  <c r="J89" i="1"/>
  <c r="G89" i="1" s="1"/>
  <c r="C24" i="3"/>
  <c r="A35" i="28" l="1"/>
  <c r="F35" i="28" s="1"/>
  <c r="C34" i="40" s="1"/>
  <c r="A25" i="27"/>
  <c r="F25" i="27" s="1"/>
  <c r="E31" i="7" s="1"/>
  <c r="A24" i="27"/>
  <c r="F24" i="27" s="1"/>
  <c r="D24" i="3" s="1"/>
  <c r="A23" i="27"/>
  <c r="F23" i="27" s="1"/>
  <c r="E29" i="7" s="1"/>
  <c r="A15" i="27"/>
  <c r="F15" i="27" s="1"/>
  <c r="E19" i="7" s="1"/>
  <c r="A53" i="27"/>
  <c r="A22" i="27"/>
  <c r="F22" i="27" s="1"/>
  <c r="D66" i="2" s="1"/>
  <c r="A6" i="27"/>
  <c r="F6" i="27" s="1"/>
  <c r="E9" i="7" s="1"/>
  <c r="A19" i="27"/>
  <c r="A17" i="27"/>
  <c r="A45" i="27"/>
  <c r="F45" i="27" s="1"/>
  <c r="D54" i="3" s="1"/>
  <c r="A32" i="27"/>
  <c r="F32" i="27" s="1"/>
  <c r="D34" i="3" s="1"/>
  <c r="A58" i="27"/>
  <c r="F58" i="27" s="1"/>
  <c r="E75" i="7" s="1"/>
  <c r="A44" i="27"/>
  <c r="F44" i="27" s="1"/>
  <c r="D51" i="3" s="1"/>
  <c r="A30" i="27"/>
  <c r="F30" i="27" s="1"/>
  <c r="E37" i="7" s="1"/>
  <c r="A11" i="27"/>
  <c r="F11" i="27" s="1"/>
  <c r="D32" i="2" s="1"/>
  <c r="A60" i="27"/>
  <c r="F60" i="27" s="1"/>
  <c r="E77" i="7" s="1"/>
  <c r="A46" i="27"/>
  <c r="F46" i="27" s="1"/>
  <c r="D58" i="3" s="1"/>
  <c r="A33" i="27"/>
  <c r="A59" i="27"/>
  <c r="F59" i="27" s="1"/>
  <c r="D102" i="3" s="1"/>
  <c r="A12" i="27"/>
  <c r="F12" i="27" s="1"/>
  <c r="D35" i="2" s="1"/>
  <c r="A10" i="27"/>
  <c r="F10" i="27" s="1"/>
  <c r="D12" i="3" s="1"/>
  <c r="A54" i="27"/>
  <c r="F54" i="27" s="1"/>
  <c r="A40" i="27"/>
  <c r="A26" i="27"/>
  <c r="F26" i="27" s="1"/>
  <c r="D78" i="2" s="1"/>
  <c r="A7" i="27"/>
  <c r="F7" i="27" s="1"/>
  <c r="E10" i="7" s="1"/>
  <c r="A14" i="27"/>
  <c r="F14" i="27" s="1"/>
  <c r="A6" i="24"/>
  <c r="A13" i="24"/>
  <c r="A20" i="24"/>
  <c r="A27" i="24"/>
  <c r="A34" i="24"/>
  <c r="A41" i="24"/>
  <c r="F41" i="24" s="1"/>
  <c r="C129" i="2" s="1"/>
  <c r="A48" i="24"/>
  <c r="A55" i="24"/>
  <c r="A62" i="24"/>
  <c r="A69" i="24"/>
  <c r="A8" i="24"/>
  <c r="A15" i="24"/>
  <c r="F15" i="24" s="1"/>
  <c r="C47" i="2" s="1"/>
  <c r="A22" i="24"/>
  <c r="F22" i="24" s="1"/>
  <c r="A29" i="24"/>
  <c r="F29" i="24" s="1"/>
  <c r="D39" i="7" s="1"/>
  <c r="A36" i="24"/>
  <c r="A43" i="24"/>
  <c r="A50" i="24"/>
  <c r="A57" i="24"/>
  <c r="A64" i="24"/>
  <c r="A71" i="24"/>
  <c r="A9" i="24"/>
  <c r="F9" i="24" s="1"/>
  <c r="A16" i="24"/>
  <c r="F16" i="24" s="1"/>
  <c r="D22" i="7" s="1"/>
  <c r="A23" i="24"/>
  <c r="F23" i="24" s="1"/>
  <c r="C66" i="2" s="1"/>
  <c r="A30" i="24"/>
  <c r="F30" i="24" s="1"/>
  <c r="C34" i="3" s="1"/>
  <c r="A37" i="24"/>
  <c r="F37" i="24" s="1"/>
  <c r="D48" i="7" s="1"/>
  <c r="A44" i="24"/>
  <c r="F44" i="24" s="1"/>
  <c r="D57" i="7" s="1"/>
  <c r="A51" i="24"/>
  <c r="F51" i="24" s="1"/>
  <c r="D67" i="7" s="1"/>
  <c r="A58" i="24"/>
  <c r="F58" i="24" s="1"/>
  <c r="D76" i="7" s="1"/>
  <c r="A65" i="24"/>
  <c r="F65" i="24" s="1"/>
  <c r="A3" i="24"/>
  <c r="A10" i="24"/>
  <c r="A17" i="24"/>
  <c r="A24" i="24"/>
  <c r="F24" i="24" s="1"/>
  <c r="C78" i="2" s="1"/>
  <c r="A31" i="24"/>
  <c r="F31" i="24" s="1"/>
  <c r="D41" i="7" s="1"/>
  <c r="A38" i="24"/>
  <c r="F38" i="24" s="1"/>
  <c r="A45" i="24"/>
  <c r="F45" i="24" s="1"/>
  <c r="A52" i="24"/>
  <c r="F52" i="24" s="1"/>
  <c r="A59" i="24"/>
  <c r="F59" i="24" s="1"/>
  <c r="A66" i="24"/>
  <c r="A4" i="24"/>
  <c r="F4" i="24" s="1"/>
  <c r="C10" i="2" s="1"/>
  <c r="A11" i="24"/>
  <c r="F11" i="24" s="1"/>
  <c r="A18" i="24"/>
  <c r="F18" i="24" s="1"/>
  <c r="A25" i="24"/>
  <c r="F25" i="24" s="1"/>
  <c r="A32" i="24"/>
  <c r="A39" i="24"/>
  <c r="F39" i="24" s="1"/>
  <c r="A46" i="24"/>
  <c r="A53" i="24"/>
  <c r="A60" i="24"/>
  <c r="A67" i="24"/>
  <c r="A57" i="27"/>
  <c r="F57" i="27" s="1"/>
  <c r="E74" i="7" s="1"/>
  <c r="A29" i="27"/>
  <c r="F29" i="27" s="1"/>
  <c r="A56" i="27"/>
  <c r="F56" i="27" s="1"/>
  <c r="A42" i="27"/>
  <c r="A28" i="27"/>
  <c r="F28" i="27" s="1"/>
  <c r="A9" i="27"/>
  <c r="F9" i="27" s="1"/>
  <c r="A16" i="27"/>
  <c r="F16" i="27" s="1"/>
  <c r="A43" i="27"/>
  <c r="F43" i="27" s="1"/>
  <c r="A55" i="27"/>
  <c r="F55" i="27" s="1"/>
  <c r="A41" i="27"/>
  <c r="F41" i="27" s="1"/>
  <c r="D126" i="2" s="1"/>
  <c r="A27" i="27"/>
  <c r="A8" i="27"/>
  <c r="F8" i="27" s="1"/>
  <c r="A31" i="27"/>
  <c r="F31" i="27" s="1"/>
  <c r="D94" i="2" s="1"/>
  <c r="A52" i="27"/>
  <c r="F52" i="27" s="1"/>
  <c r="D77" i="3" s="1"/>
  <c r="A39" i="27"/>
  <c r="F39" i="27" s="1"/>
  <c r="D119" i="2" s="1"/>
  <c r="A5" i="27"/>
  <c r="F5" i="27" s="1"/>
  <c r="E7" i="7" s="1"/>
  <c r="A13" i="27"/>
  <c r="A51" i="27"/>
  <c r="F51" i="27" s="1"/>
  <c r="E65" i="7" s="1"/>
  <c r="A21" i="27"/>
  <c r="F21" i="27" s="1"/>
  <c r="E27" i="7" s="1"/>
  <c r="A4" i="27"/>
  <c r="F4" i="27" s="1"/>
  <c r="D8" i="3" s="1"/>
  <c r="A38" i="27"/>
  <c r="F38" i="27" s="1"/>
  <c r="E47" i="7" s="1"/>
  <c r="A50" i="27"/>
  <c r="F50" i="27" s="1"/>
  <c r="E64" i="7" s="1"/>
  <c r="A37" i="27"/>
  <c r="F37" i="27" s="1"/>
  <c r="E46" i="7" s="1"/>
  <c r="A3" i="27"/>
  <c r="F3" i="27" s="1"/>
  <c r="E5" i="7" s="1"/>
  <c r="A49" i="27"/>
  <c r="F49" i="27" s="1"/>
  <c r="E63" i="7" s="1"/>
  <c r="A36" i="27"/>
  <c r="F36" i="27" s="1"/>
  <c r="E45" i="7" s="1"/>
  <c r="A20" i="27"/>
  <c r="F20" i="27" s="1"/>
  <c r="D59" i="2" s="1"/>
  <c r="A62" i="27"/>
  <c r="F62" i="27" s="1"/>
  <c r="A48" i="27"/>
  <c r="F48" i="27" s="1"/>
  <c r="D65" i="3" s="1"/>
  <c r="A35" i="27"/>
  <c r="F35" i="27" s="1"/>
  <c r="E43" i="7" s="1"/>
  <c r="A61" i="27"/>
  <c r="F61" i="27" s="1"/>
  <c r="E78" i="7" s="1"/>
  <c r="A47" i="27"/>
  <c r="F47" i="27" s="1"/>
  <c r="E60" i="7" s="1"/>
  <c r="A34" i="27"/>
  <c r="F34" i="27" s="1"/>
  <c r="D103" i="2" s="1"/>
  <c r="A18" i="27"/>
  <c r="F18" i="27" s="1"/>
  <c r="D53" i="2" s="1"/>
  <c r="A21" i="28"/>
  <c r="F21" i="28" s="1"/>
  <c r="E63" i="2" s="1"/>
  <c r="A60" i="28"/>
  <c r="A6" i="28"/>
  <c r="A13" i="28"/>
  <c r="A32" i="28"/>
  <c r="A39" i="28"/>
  <c r="F39" i="28" s="1"/>
  <c r="C38" i="40" s="1"/>
  <c r="E38" i="40" s="1"/>
  <c r="G38" i="40" s="1"/>
  <c r="A46" i="28"/>
  <c r="A53" i="28"/>
  <c r="A4" i="28"/>
  <c r="F4" i="28" s="1"/>
  <c r="A11" i="28"/>
  <c r="A19" i="28"/>
  <c r="F19" i="28" s="1"/>
  <c r="F24" i="7" s="1"/>
  <c r="A29" i="28"/>
  <c r="A37" i="28"/>
  <c r="F37" i="28" s="1"/>
  <c r="E113" i="2" s="1"/>
  <c r="A44" i="28"/>
  <c r="F44" i="28" s="1"/>
  <c r="F56" i="7" s="1"/>
  <c r="A51" i="28"/>
  <c r="F51" i="28" s="1"/>
  <c r="A58" i="28"/>
  <c r="F58" i="28" s="1"/>
  <c r="C57" i="40" s="1"/>
  <c r="A5" i="28"/>
  <c r="A12" i="28"/>
  <c r="A20" i="28"/>
  <c r="F20" i="28" s="1"/>
  <c r="F25" i="7" s="1"/>
  <c r="O25" i="7" s="1"/>
  <c r="A30" i="28"/>
  <c r="F30" i="28" s="1"/>
  <c r="C29" i="40" s="1"/>
  <c r="A38" i="28"/>
  <c r="A45" i="28"/>
  <c r="F45" i="28" s="1"/>
  <c r="C44" i="40" s="1"/>
  <c r="A52" i="28"/>
  <c r="F52" i="28" s="1"/>
  <c r="F67" i="7" s="1"/>
  <c r="A59" i="28"/>
  <c r="F59" i="28" s="1"/>
  <c r="F76" i="7" s="1"/>
  <c r="A24" i="28"/>
  <c r="A7" i="28"/>
  <c r="A14" i="28"/>
  <c r="F14" i="28" s="1"/>
  <c r="C13" i="40" s="1"/>
  <c r="A22" i="28"/>
  <c r="F22" i="28" s="1"/>
  <c r="E66" i="2" s="1"/>
  <c r="A33" i="28"/>
  <c r="F33" i="28" s="1"/>
  <c r="F41" i="7" s="1"/>
  <c r="O41" i="7" s="1"/>
  <c r="A40" i="28"/>
  <c r="A47" i="28"/>
  <c r="A54" i="28"/>
  <c r="A61" i="28"/>
  <c r="A8" i="28"/>
  <c r="A16" i="28"/>
  <c r="F16" i="28" s="1"/>
  <c r="F21" i="7" s="1"/>
  <c r="A26" i="28"/>
  <c r="A34" i="28"/>
  <c r="F34" i="28" s="1"/>
  <c r="C33" i="40" s="1"/>
  <c r="A41" i="28"/>
  <c r="A48" i="28"/>
  <c r="A55" i="28"/>
  <c r="A9" i="28"/>
  <c r="F9" i="28" s="1"/>
  <c r="E25" i="2" s="1"/>
  <c r="A17" i="28"/>
  <c r="F17" i="28" s="1"/>
  <c r="E50" i="2" s="1"/>
  <c r="A27" i="28"/>
  <c r="F27" i="28" s="1"/>
  <c r="F34" i="7" s="1"/>
  <c r="O34" i="7" s="1"/>
  <c r="A42" i="28"/>
  <c r="F42" i="28" s="1"/>
  <c r="F52" i="7" s="1"/>
  <c r="A49" i="28"/>
  <c r="F49" i="28" s="1"/>
  <c r="A56" i="28"/>
  <c r="F56" i="28" s="1"/>
  <c r="F73" i="7" s="1"/>
  <c r="A62" i="28"/>
  <c r="K20" i="1"/>
  <c r="J18" i="1"/>
  <c r="G18" i="1" s="1"/>
  <c r="J72" i="1"/>
  <c r="J65" i="1"/>
  <c r="G65" i="1" s="1"/>
  <c r="G30" i="3"/>
  <c r="J82" i="1"/>
  <c r="G82" i="1" s="1"/>
  <c r="J28" i="10"/>
  <c r="J81" i="1"/>
  <c r="G81" i="1" s="1"/>
  <c r="J19" i="10"/>
  <c r="J31" i="10"/>
  <c r="H48" i="7"/>
  <c r="D28" i="40"/>
  <c r="D38" i="40"/>
  <c r="D12" i="40"/>
  <c r="H17" i="7"/>
  <c r="G47" i="1"/>
  <c r="H42" i="7"/>
  <c r="J61" i="1"/>
  <c r="G61" i="1" s="1"/>
  <c r="J11" i="1"/>
  <c r="J31" i="1"/>
  <c r="G31" i="1" s="1"/>
  <c r="G90" i="1"/>
  <c r="J33" i="1"/>
  <c r="G33" i="1" s="1"/>
  <c r="D7" i="40"/>
  <c r="J63" i="1"/>
  <c r="G63" i="1" s="1"/>
  <c r="J15" i="10"/>
  <c r="D42" i="40"/>
  <c r="H50" i="7"/>
  <c r="J9" i="10"/>
  <c r="J16" i="10"/>
  <c r="D32" i="40"/>
  <c r="G12" i="3"/>
  <c r="J36" i="10"/>
  <c r="G42" i="3"/>
  <c r="J25" i="10"/>
  <c r="H45" i="7"/>
  <c r="G92" i="1"/>
  <c r="G58" i="1"/>
  <c r="H43" i="7"/>
  <c r="D35" i="40"/>
  <c r="D34" i="40"/>
  <c r="E34" i="40" s="1"/>
  <c r="G34" i="40" s="1"/>
  <c r="H21" i="7"/>
  <c r="D13" i="40"/>
  <c r="H53" i="7"/>
  <c r="J13" i="10"/>
  <c r="H18" i="7"/>
  <c r="H13" i="7"/>
  <c r="G38" i="3"/>
  <c r="J40" i="10"/>
  <c r="J26" i="10"/>
  <c r="H15" i="7"/>
  <c r="H40" i="7"/>
  <c r="H52" i="7"/>
  <c r="H9" i="7"/>
  <c r="D6" i="40"/>
  <c r="J10" i="10"/>
  <c r="J6" i="10"/>
  <c r="G28" i="3"/>
  <c r="H22" i="7"/>
  <c r="D5" i="40"/>
  <c r="D25" i="40"/>
  <c r="H7" i="7"/>
  <c r="J20" i="10"/>
  <c r="J2" i="10"/>
  <c r="D27" i="40"/>
  <c r="D20" i="40"/>
  <c r="D4" i="40"/>
  <c r="J27" i="10"/>
  <c r="H5" i="7"/>
  <c r="D33" i="40"/>
  <c r="J32" i="10"/>
  <c r="D26" i="40"/>
  <c r="H11" i="7"/>
  <c r="D41" i="40"/>
  <c r="AB46" i="10"/>
  <c r="K85" i="17"/>
  <c r="W44" i="10"/>
  <c r="K40" i="17"/>
  <c r="I85" i="17"/>
  <c r="I48" i="10"/>
  <c r="O4" i="11"/>
  <c r="D6" i="44" s="1"/>
  <c r="G127" i="17"/>
  <c r="H71" i="7"/>
  <c r="H34" i="17"/>
  <c r="W52" i="10"/>
  <c r="H49" i="10"/>
  <c r="H28" i="17"/>
  <c r="H54" i="10"/>
  <c r="J84" i="3"/>
  <c r="L70" i="7" s="1"/>
  <c r="O49" i="10"/>
  <c r="X53" i="10"/>
  <c r="G122" i="5"/>
  <c r="H43" i="10"/>
  <c r="AB48" i="10"/>
  <c r="O45" i="10"/>
  <c r="H130" i="17"/>
  <c r="I68" i="17"/>
  <c r="F48" i="5"/>
  <c r="J55" i="17" s="1"/>
  <c r="K127" i="17"/>
  <c r="H54" i="17"/>
  <c r="J46" i="17"/>
  <c r="T51" i="10"/>
  <c r="S44" i="10"/>
  <c r="G31" i="17"/>
  <c r="G23" i="17"/>
  <c r="I40" i="17"/>
  <c r="J54" i="3"/>
  <c r="Y44" i="10" s="1"/>
  <c r="AA49" i="10"/>
  <c r="W53" i="10"/>
  <c r="I54" i="3"/>
  <c r="U44" i="10" s="1"/>
  <c r="X43" i="10"/>
  <c r="T43" i="10"/>
  <c r="D99" i="5"/>
  <c r="H97" i="17" s="1"/>
  <c r="D122" i="5"/>
  <c r="H113" i="17" s="1"/>
  <c r="AA43" i="10"/>
  <c r="H58" i="3"/>
  <c r="Q45" i="10" s="1"/>
  <c r="D50" i="40"/>
  <c r="G85" i="17"/>
  <c r="G28" i="17"/>
  <c r="E122" i="5"/>
  <c r="I113" i="17" s="1"/>
  <c r="W43" i="10"/>
  <c r="I67" i="3"/>
  <c r="U48" i="10" s="1"/>
  <c r="I65" i="3"/>
  <c r="K62" i="7" s="1"/>
  <c r="P46" i="10"/>
  <c r="P53" i="10"/>
  <c r="X51" i="10"/>
  <c r="J127" i="17"/>
  <c r="J40" i="17"/>
  <c r="P45" i="10"/>
  <c r="T49" i="10"/>
  <c r="J61" i="3"/>
  <c r="L60" i="7" s="1"/>
  <c r="H85" i="17"/>
  <c r="F122" i="5"/>
  <c r="J113" i="17" s="1"/>
  <c r="J28" i="17"/>
  <c r="G46" i="17"/>
  <c r="S43" i="10"/>
  <c r="G61" i="3"/>
  <c r="J46" i="10" s="1"/>
  <c r="X46" i="10"/>
  <c r="AA44" i="10"/>
  <c r="AB47" i="10"/>
  <c r="I34" i="17"/>
  <c r="K54" i="3"/>
  <c r="K28" i="17"/>
  <c r="P49" i="10"/>
  <c r="L59" i="7"/>
  <c r="K70" i="3"/>
  <c r="AC49" i="10" s="1"/>
  <c r="I22" i="17"/>
  <c r="C122" i="5"/>
  <c r="H46" i="17"/>
  <c r="AB53" i="10"/>
  <c r="K130" i="17"/>
  <c r="F99" i="5"/>
  <c r="J97" i="17" s="1"/>
  <c r="K65" i="3"/>
  <c r="AC47" i="10" s="1"/>
  <c r="H21" i="17"/>
  <c r="I23" i="17"/>
  <c r="I91" i="17"/>
  <c r="K67" i="3"/>
  <c r="M63" i="7" s="1"/>
  <c r="H81" i="3"/>
  <c r="J69" i="7" s="1"/>
  <c r="E99" i="5"/>
  <c r="I97" i="17" s="1"/>
  <c r="G84" i="3"/>
  <c r="I45" i="10"/>
  <c r="G40" i="17"/>
  <c r="J112" i="17"/>
  <c r="I46" i="10"/>
  <c r="AC45" i="10"/>
  <c r="H70" i="3"/>
  <c r="J64" i="7" s="1"/>
  <c r="AA53" i="10"/>
  <c r="AB44" i="10"/>
  <c r="G34" i="17"/>
  <c r="K81" i="3"/>
  <c r="AC52" i="10" s="1"/>
  <c r="C99" i="5"/>
  <c r="G97" i="17" s="1"/>
  <c r="E48" i="5"/>
  <c r="I55" i="17" s="1"/>
  <c r="AB43" i="10"/>
  <c r="I61" i="3"/>
  <c r="U46" i="10" s="1"/>
  <c r="L54" i="7"/>
  <c r="T46" i="10"/>
  <c r="J54" i="7"/>
  <c r="G130" i="17"/>
  <c r="AA52" i="10"/>
  <c r="AC46" i="10"/>
  <c r="U50" i="10"/>
  <c r="G81" i="3"/>
  <c r="G65" i="3"/>
  <c r="J47" i="10" s="1"/>
  <c r="K46" i="17"/>
  <c r="L65" i="7"/>
  <c r="G22" i="17"/>
  <c r="G67" i="3"/>
  <c r="D48" i="40" s="1"/>
  <c r="H52" i="10"/>
  <c r="I52" i="10"/>
  <c r="G21" i="17"/>
  <c r="I49" i="10"/>
  <c r="H53" i="10"/>
  <c r="Q46" i="10"/>
  <c r="J60" i="7"/>
  <c r="AC53" i="10"/>
  <c r="M70" i="7"/>
  <c r="Q44" i="10"/>
  <c r="J57" i="7"/>
  <c r="H57" i="7"/>
  <c r="J44" i="10"/>
  <c r="D44" i="40"/>
  <c r="Y43" i="10"/>
  <c r="L56" i="7"/>
  <c r="K113" i="17"/>
  <c r="AC43" i="10"/>
  <c r="M56" i="7"/>
  <c r="C48" i="5"/>
  <c r="T44" i="10"/>
  <c r="J65" i="3"/>
  <c r="J34" i="17"/>
  <c r="J31" i="17"/>
  <c r="I44" i="10"/>
  <c r="I31" i="17"/>
  <c r="I46" i="17"/>
  <c r="P48" i="10"/>
  <c r="J67" i="3"/>
  <c r="I70" i="3"/>
  <c r="M54" i="7"/>
  <c r="W45" i="10"/>
  <c r="AA45" i="10"/>
  <c r="I58" i="3"/>
  <c r="S53" i="10"/>
  <c r="J81" i="3"/>
  <c r="X47" i="10"/>
  <c r="H40" i="17"/>
  <c r="H31" i="17"/>
  <c r="I28" i="17"/>
  <c r="K23" i="17"/>
  <c r="J23" i="17"/>
  <c r="K34" i="17"/>
  <c r="H23" i="17"/>
  <c r="AB52" i="10"/>
  <c r="K31" i="17"/>
  <c r="I43" i="10"/>
  <c r="P44" i="10"/>
  <c r="O53" i="10"/>
  <c r="G48" i="5"/>
  <c r="J70" i="3"/>
  <c r="G70" i="3"/>
  <c r="J49" i="10" s="1"/>
  <c r="I84" i="3"/>
  <c r="X52" i="10"/>
  <c r="T48" i="10"/>
  <c r="G51" i="3"/>
  <c r="H65" i="3"/>
  <c r="J62" i="7" s="1"/>
  <c r="X44" i="10"/>
  <c r="X48" i="10"/>
  <c r="W49" i="10"/>
  <c r="H57" i="10"/>
  <c r="J50" i="10"/>
  <c r="I81" i="3"/>
  <c r="H67" i="3"/>
  <c r="Q48" i="10" s="1"/>
  <c r="T47" i="10"/>
  <c r="H51" i="3"/>
  <c r="T53" i="10"/>
  <c r="I51" i="3"/>
  <c r="J45" i="10"/>
  <c r="P43" i="10"/>
  <c r="AB49" i="10"/>
  <c r="J60" i="10"/>
  <c r="H59" i="7"/>
  <c r="H22" i="17"/>
  <c r="G99" i="5"/>
  <c r="K97" i="17" s="1"/>
  <c r="P51" i="10"/>
  <c r="M65" i="7"/>
  <c r="D48" i="5"/>
  <c r="J65" i="7"/>
  <c r="P47" i="10"/>
  <c r="J70" i="7"/>
  <c r="H78" i="7"/>
  <c r="O5" i="11"/>
  <c r="D9" i="44" s="1"/>
  <c r="O10" i="11"/>
  <c r="D24" i="44" s="1"/>
  <c r="O24" i="11"/>
  <c r="D66" i="44" s="1"/>
  <c r="O15" i="11"/>
  <c r="D39" i="44" s="1"/>
  <c r="O18" i="11"/>
  <c r="D48" i="44" s="1"/>
  <c r="O30" i="11"/>
  <c r="D84" i="44" s="1"/>
  <c r="O22" i="11"/>
  <c r="D60" i="44" s="1"/>
  <c r="O19" i="11"/>
  <c r="D51" i="44" s="1"/>
  <c r="O23" i="11"/>
  <c r="D63" i="44" s="1"/>
  <c r="O27" i="11"/>
  <c r="D75" i="44" s="1"/>
  <c r="O6" i="11"/>
  <c r="D12" i="44" s="1"/>
  <c r="O29" i="11"/>
  <c r="D81" i="44" s="1"/>
  <c r="O20" i="11"/>
  <c r="D54" i="44" s="1"/>
  <c r="O16" i="11"/>
  <c r="D42" i="44" s="1"/>
  <c r="O21" i="11"/>
  <c r="D57" i="44" s="1"/>
  <c r="O7" i="11"/>
  <c r="D15" i="44" s="1"/>
  <c r="O25" i="11"/>
  <c r="D69" i="44" s="1"/>
  <c r="O26" i="11"/>
  <c r="D72" i="44" s="1"/>
  <c r="O12" i="11"/>
  <c r="D30" i="44" s="1"/>
  <c r="O17" i="11"/>
  <c r="D45" i="44" s="1"/>
  <c r="O11" i="11"/>
  <c r="D27" i="44" s="1"/>
  <c r="O28" i="11"/>
  <c r="D78" i="44" s="1"/>
  <c r="O9" i="11"/>
  <c r="D21" i="44" s="1"/>
  <c r="O14" i="11"/>
  <c r="D36" i="44" s="1"/>
  <c r="F28" i="28"/>
  <c r="C27" i="40" s="1"/>
  <c r="F43" i="28"/>
  <c r="E132" i="2" s="1"/>
  <c r="F57" i="28"/>
  <c r="F74" i="7" s="1"/>
  <c r="F10" i="24"/>
  <c r="C28" i="2" s="1"/>
  <c r="F36" i="28"/>
  <c r="E110" i="2" s="1"/>
  <c r="F50" i="28"/>
  <c r="C49" i="40" s="1"/>
  <c r="F3" i="24"/>
  <c r="D5" i="7" s="1"/>
  <c r="F17" i="24"/>
  <c r="C53" i="2" s="1"/>
  <c r="F66" i="24"/>
  <c r="F42" i="27"/>
  <c r="D129" i="2" s="1"/>
  <c r="F15" i="28"/>
  <c r="C14" i="40" s="1"/>
  <c r="F27" i="27"/>
  <c r="E34" i="7" s="1"/>
  <c r="F46" i="24"/>
  <c r="D60" i="7" s="1"/>
  <c r="F53" i="24"/>
  <c r="F60" i="24"/>
  <c r="D78" i="7" s="1"/>
  <c r="F67" i="24"/>
  <c r="F18" i="28"/>
  <c r="C17" i="40" s="1"/>
  <c r="F11" i="28"/>
  <c r="C10" i="40" s="1"/>
  <c r="E10" i="40" s="1"/>
  <c r="F29" i="28"/>
  <c r="E87" i="2" s="1"/>
  <c r="F32" i="24"/>
  <c r="C103" i="2" s="1"/>
  <c r="F40" i="27"/>
  <c r="D123" i="2" s="1"/>
  <c r="F3" i="28"/>
  <c r="C2" i="40" s="1"/>
  <c r="E2" i="40" s="1"/>
  <c r="F2" i="40" s="1"/>
  <c r="J2" i="40" s="1"/>
  <c r="I2" i="40" s="1"/>
  <c r="Q5" i="7" s="1"/>
  <c r="F12" i="28"/>
  <c r="C11" i="40" s="1"/>
  <c r="E11" i="40" s="1"/>
  <c r="F5" i="24"/>
  <c r="D7" i="7" s="1"/>
  <c r="F19" i="24"/>
  <c r="D25" i="7" s="1"/>
  <c r="F33" i="24"/>
  <c r="D43" i="7" s="1"/>
  <c r="F47" i="24"/>
  <c r="C65" i="3" s="1"/>
  <c r="F54" i="24"/>
  <c r="C92" i="3" s="1"/>
  <c r="F61" i="24"/>
  <c r="F68" i="24"/>
  <c r="F5" i="28"/>
  <c r="F7" i="7" s="1"/>
  <c r="F38" i="28"/>
  <c r="F47" i="7" s="1"/>
  <c r="O47" i="7" s="1"/>
  <c r="F12" i="24"/>
  <c r="C35" i="2" s="1"/>
  <c r="F26" i="24"/>
  <c r="D35" i="7" s="1"/>
  <c r="F40" i="24"/>
  <c r="C126" i="2" s="1"/>
  <c r="F13" i="27"/>
  <c r="D40" i="2" s="1"/>
  <c r="F13" i="28"/>
  <c r="F17" i="7" s="1"/>
  <c r="F53" i="28"/>
  <c r="C52" i="40" s="1"/>
  <c r="F31" i="28"/>
  <c r="C30" i="40" s="1"/>
  <c r="E30" i="40" s="1"/>
  <c r="G30" i="40" s="1"/>
  <c r="F13" i="24"/>
  <c r="C40" i="2" s="1"/>
  <c r="F27" i="24"/>
  <c r="C87" i="2" s="1"/>
  <c r="F48" i="24"/>
  <c r="D63" i="7" s="1"/>
  <c r="F55" i="24"/>
  <c r="D73" i="7" s="1"/>
  <c r="F62" i="24"/>
  <c r="F69" i="24"/>
  <c r="F25" i="28"/>
  <c r="C24" i="40" s="1"/>
  <c r="F53" i="27"/>
  <c r="D81" i="3" s="1"/>
  <c r="F6" i="28"/>
  <c r="C5" i="40" s="1"/>
  <c r="F32" i="28"/>
  <c r="E34" i="3" s="1"/>
  <c r="F46" i="28"/>
  <c r="E58" i="3" s="1"/>
  <c r="F60" i="28"/>
  <c r="E105" i="3" s="1"/>
  <c r="F6" i="24"/>
  <c r="C17" i="2" s="1"/>
  <c r="F20" i="24"/>
  <c r="F34" i="24"/>
  <c r="D45" i="7" s="1"/>
  <c r="F7" i="28"/>
  <c r="F10" i="7" s="1"/>
  <c r="O10" i="7" s="1"/>
  <c r="F40" i="28"/>
  <c r="F50" i="7" s="1"/>
  <c r="F54" i="28"/>
  <c r="E84" i="3" s="1"/>
  <c r="F7" i="24"/>
  <c r="D10" i="7" s="1"/>
  <c r="F21" i="24"/>
  <c r="C63" i="2" s="1"/>
  <c r="F35" i="24"/>
  <c r="C113" i="2" s="1"/>
  <c r="F49" i="24"/>
  <c r="D64" i="7" s="1"/>
  <c r="F56" i="24"/>
  <c r="D74" i="7" s="1"/>
  <c r="F63" i="24"/>
  <c r="F70" i="24"/>
  <c r="F24" i="28"/>
  <c r="E72" i="2" s="1"/>
  <c r="F10" i="28"/>
  <c r="C9" i="40" s="1"/>
  <c r="E9" i="40" s="1"/>
  <c r="F9" i="40" s="1"/>
  <c r="F47" i="28"/>
  <c r="C46" i="40" s="1"/>
  <c r="F61" i="28"/>
  <c r="F78" i="7" s="1"/>
  <c r="F14" i="24"/>
  <c r="D18" i="7" s="1"/>
  <c r="F28" i="24"/>
  <c r="C90" i="2" s="1"/>
  <c r="F42" i="24"/>
  <c r="D53" i="7" s="1"/>
  <c r="F19" i="27"/>
  <c r="E24" i="7" s="1"/>
  <c r="F48" i="28"/>
  <c r="E65" i="3" s="1"/>
  <c r="F8" i="24"/>
  <c r="D11" i="7" s="1"/>
  <c r="F43" i="24"/>
  <c r="C51" i="3" s="1"/>
  <c r="F57" i="24"/>
  <c r="C99" i="3" s="1"/>
  <c r="F71" i="24"/>
  <c r="F8" i="28"/>
  <c r="E22" i="2" s="1"/>
  <c r="F26" i="28"/>
  <c r="C25" i="40" s="1"/>
  <c r="F41" i="28"/>
  <c r="E126" i="2" s="1"/>
  <c r="F55" i="28"/>
  <c r="E92" i="3" s="1"/>
  <c r="F36" i="24"/>
  <c r="D47" i="7" s="1"/>
  <c r="F50" i="24"/>
  <c r="C73" i="3" s="1"/>
  <c r="F64" i="24"/>
  <c r="F23" i="28"/>
  <c r="F29" i="7" s="1"/>
  <c r="O29" i="7" s="1"/>
  <c r="F33" i="27"/>
  <c r="E41" i="7" s="1"/>
  <c r="F17" i="27"/>
  <c r="D20" i="3" s="1"/>
  <c r="F62" i="28"/>
  <c r="A4" i="42"/>
  <c r="F4" i="42" s="1"/>
  <c r="F34" i="3" s="1"/>
  <c r="L31" i="10" s="1"/>
  <c r="A9" i="42"/>
  <c r="F9" i="42" s="1"/>
  <c r="G69" i="7" s="1"/>
  <c r="A3" i="42"/>
  <c r="F3" i="42" s="1"/>
  <c r="G22" i="7" s="1"/>
  <c r="A5" i="42"/>
  <c r="F5" i="42" s="1"/>
  <c r="G46" i="7" s="1"/>
  <c r="I46" i="7" s="1"/>
  <c r="A10" i="42"/>
  <c r="F10" i="42" s="1"/>
  <c r="G56" i="7" s="1"/>
  <c r="A7" i="42"/>
  <c r="F7" i="42" s="1"/>
  <c r="F58" i="3" s="1"/>
  <c r="L45" i="10" s="1"/>
  <c r="A8" i="42"/>
  <c r="F8" i="42" s="1"/>
  <c r="G65" i="7" s="1"/>
  <c r="I65" i="7" s="1"/>
  <c r="K2" i="7"/>
  <c r="H2" i="7"/>
  <c r="G40" i="1"/>
  <c r="K13" i="1"/>
  <c r="G21" i="1"/>
  <c r="J44" i="1"/>
  <c r="J50" i="1"/>
  <c r="D29" i="40"/>
  <c r="J67" i="1"/>
  <c r="J29" i="10"/>
  <c r="H24" i="7"/>
  <c r="J18" i="10"/>
  <c r="D18" i="40"/>
  <c r="K44" i="1"/>
  <c r="I18" i="10"/>
  <c r="H23" i="7"/>
  <c r="D17" i="40"/>
  <c r="J42" i="1"/>
  <c r="G42" i="1" s="1"/>
  <c r="G41" i="1"/>
  <c r="B89" i="17"/>
  <c r="B5" i="15"/>
  <c r="H30" i="7"/>
  <c r="B18" i="15"/>
  <c r="B20" i="15"/>
  <c r="B14" i="10"/>
  <c r="B6" i="17"/>
  <c r="B22" i="10"/>
  <c r="B118" i="17"/>
  <c r="B45" i="17"/>
  <c r="B120" i="17"/>
  <c r="B79" i="17"/>
  <c r="B53" i="17"/>
  <c r="B11" i="15"/>
  <c r="B52" i="17"/>
  <c r="B19" i="10"/>
  <c r="B14" i="17"/>
  <c r="B29" i="10"/>
  <c r="B97" i="17"/>
  <c r="B10" i="10"/>
  <c r="B42" i="17"/>
  <c r="I3" i="10"/>
  <c r="B2" i="17"/>
  <c r="B10" i="17"/>
  <c r="B19" i="17"/>
  <c r="B39" i="10"/>
  <c r="B44" i="10"/>
  <c r="B55" i="17"/>
  <c r="B56" i="10"/>
  <c r="B17" i="17"/>
  <c r="B115" i="17"/>
  <c r="B22" i="15"/>
  <c r="B65" i="17"/>
  <c r="B128" i="17"/>
  <c r="B11" i="10"/>
  <c r="B119" i="17"/>
  <c r="B28" i="17"/>
  <c r="B55" i="10"/>
  <c r="B43" i="10"/>
  <c r="B6" i="10"/>
  <c r="B112" i="17"/>
  <c r="B78" i="17"/>
  <c r="B67" i="17"/>
  <c r="B19" i="15"/>
  <c r="B2" i="10"/>
  <c r="B38" i="10"/>
  <c r="B64" i="17"/>
  <c r="B104" i="17"/>
  <c r="B61" i="17"/>
  <c r="B8" i="10"/>
  <c r="B25" i="15"/>
  <c r="B111" i="17"/>
  <c r="B83" i="17"/>
  <c r="B22" i="17"/>
  <c r="B4" i="15"/>
  <c r="B30" i="10"/>
  <c r="B7" i="15"/>
  <c r="B44" i="17"/>
  <c r="B38" i="17"/>
  <c r="B129" i="17"/>
  <c r="B28" i="15"/>
  <c r="B8" i="17"/>
  <c r="B26" i="17"/>
  <c r="B18" i="17"/>
  <c r="B9" i="10"/>
  <c r="B4" i="10"/>
  <c r="B125" i="17"/>
  <c r="B13" i="17"/>
  <c r="B94" i="17"/>
  <c r="B25" i="10"/>
  <c r="B36" i="10"/>
  <c r="B35" i="17"/>
  <c r="B36" i="17"/>
  <c r="B71" i="17"/>
  <c r="B3" i="17"/>
  <c r="B6" i="15"/>
  <c r="B52" i="10"/>
  <c r="B102" i="17"/>
  <c r="B88" i="17"/>
  <c r="B90" i="17"/>
  <c r="H74" i="7"/>
  <c r="B75" i="17"/>
  <c r="B27" i="17"/>
  <c r="D16" i="7"/>
  <c r="B43" i="17"/>
  <c r="B87" i="17"/>
  <c r="B33" i="17"/>
  <c r="F94" i="3"/>
  <c r="H73" i="7" s="1"/>
  <c r="I55" i="10"/>
  <c r="J23" i="10"/>
  <c r="K4" i="1"/>
  <c r="B3" i="15"/>
  <c r="B27" i="10"/>
  <c r="B37" i="10"/>
  <c r="B69" i="17"/>
  <c r="B72" i="17"/>
  <c r="B82" i="17"/>
  <c r="B37" i="17"/>
  <c r="F99" i="3"/>
  <c r="J57" i="10" s="1"/>
  <c r="E67" i="3"/>
  <c r="C48" i="40"/>
  <c r="E96" i="3"/>
  <c r="C56" i="40"/>
  <c r="D56" i="40"/>
  <c r="C50" i="2"/>
  <c r="I14" i="10"/>
  <c r="K35" i="1"/>
  <c r="F37" i="2"/>
  <c r="E106" i="2"/>
  <c r="C119" i="2"/>
  <c r="E7" i="2"/>
  <c r="B10" i="15"/>
  <c r="B27" i="15"/>
  <c r="B17" i="10"/>
  <c r="B35" i="10"/>
  <c r="B46" i="10"/>
  <c r="B21" i="15"/>
  <c r="B54" i="10"/>
  <c r="B77" i="17"/>
  <c r="B101" i="17"/>
  <c r="B49" i="17"/>
  <c r="B63" i="17"/>
  <c r="B86" i="17"/>
  <c r="B58" i="17"/>
  <c r="B47" i="17"/>
  <c r="B130" i="17"/>
  <c r="B26" i="15"/>
  <c r="B16" i="10"/>
  <c r="B33" i="10"/>
  <c r="B51" i="10"/>
  <c r="B13" i="15"/>
  <c r="B58" i="10"/>
  <c r="B116" i="17"/>
  <c r="B126" i="17"/>
  <c r="B68" i="17"/>
  <c r="B122" i="17"/>
  <c r="B39" i="17"/>
  <c r="B24" i="17"/>
  <c r="B117" i="17"/>
  <c r="B106" i="17"/>
  <c r="B7" i="10"/>
  <c r="B24" i="10"/>
  <c r="B41" i="10"/>
  <c r="B59" i="10"/>
  <c r="B2" i="15"/>
  <c r="B9" i="17"/>
  <c r="B26" i="10"/>
  <c r="B95" i="17"/>
  <c r="B96" i="17"/>
  <c r="B57" i="17"/>
  <c r="B80" i="17"/>
  <c r="B25" i="17"/>
  <c r="B124" i="17"/>
  <c r="B62" i="17"/>
  <c r="B74" i="17"/>
  <c r="B34" i="17"/>
  <c r="B15" i="10"/>
  <c r="B32" i="10"/>
  <c r="B49" i="10"/>
  <c r="B8" i="15"/>
  <c r="B18" i="10"/>
  <c r="B16" i="15"/>
  <c r="B28" i="10"/>
  <c r="B84" i="17"/>
  <c r="B85" i="17"/>
  <c r="B29" i="17"/>
  <c r="B30" i="17"/>
  <c r="B110" i="17"/>
  <c r="B114" i="17"/>
  <c r="B121" i="17"/>
  <c r="B51" i="17"/>
  <c r="B31" i="17"/>
  <c r="B23" i="10"/>
  <c r="B40" i="10"/>
  <c r="B57" i="10"/>
  <c r="B24" i="15"/>
  <c r="B34" i="10"/>
  <c r="B5" i="10"/>
  <c r="B12" i="10"/>
  <c r="B59" i="17"/>
  <c r="B60" i="17"/>
  <c r="B123" i="17"/>
  <c r="B107" i="17"/>
  <c r="B100" i="17"/>
  <c r="B103" i="17"/>
  <c r="B109" i="17"/>
  <c r="B127" i="17"/>
  <c r="B46" i="17"/>
  <c r="B31" i="10"/>
  <c r="B48" i="10"/>
  <c r="B7" i="17"/>
  <c r="B13" i="10"/>
  <c r="B50" i="10"/>
  <c r="B21" i="10"/>
  <c r="B42" i="10"/>
  <c r="B48" i="17"/>
  <c r="B21" i="17"/>
  <c r="B113" i="17"/>
  <c r="B98" i="17"/>
  <c r="B91" i="17"/>
  <c r="B93" i="17"/>
  <c r="B99" i="17"/>
  <c r="B105" i="17"/>
  <c r="B23" i="17"/>
  <c r="B47" i="10"/>
  <c r="B5" i="17"/>
  <c r="B14" i="15"/>
  <c r="B45" i="10"/>
  <c r="B15" i="15"/>
  <c r="B53" i="10"/>
  <c r="B60" i="10"/>
  <c r="B20" i="17"/>
  <c r="B92" i="17"/>
  <c r="B108" i="17"/>
  <c r="B76" i="17"/>
  <c r="B56" i="17"/>
  <c r="B70" i="17"/>
  <c r="B66" i="17"/>
  <c r="B73" i="17"/>
  <c r="B4" i="17"/>
  <c r="B12" i="15"/>
  <c r="B3" i="10"/>
  <c r="B9" i="15"/>
  <c r="B20" i="10"/>
  <c r="B17" i="15"/>
  <c r="B23" i="15"/>
  <c r="B81" i="17"/>
  <c r="B16" i="17"/>
  <c r="B54" i="17"/>
  <c r="B40" i="17"/>
  <c r="B15" i="17"/>
  <c r="B32" i="17"/>
  <c r="B41" i="17"/>
  <c r="C97" i="2"/>
  <c r="G53" i="7"/>
  <c r="F42" i="3"/>
  <c r="L42" i="10" s="1"/>
  <c r="C25" i="2"/>
  <c r="D12" i="7"/>
  <c r="D28" i="7"/>
  <c r="D70" i="7"/>
  <c r="C84" i="3"/>
  <c r="E42" i="3"/>
  <c r="C42" i="40"/>
  <c r="F53" i="7"/>
  <c r="F63" i="7"/>
  <c r="F43" i="7"/>
  <c r="G24" i="3"/>
  <c r="J22" i="10"/>
  <c r="D8" i="40"/>
  <c r="J8" i="10"/>
  <c r="K56" i="1"/>
  <c r="G8" i="3"/>
  <c r="K50" i="1"/>
  <c r="J3" i="10"/>
  <c r="H6" i="7"/>
  <c r="I57" i="10"/>
  <c r="F92" i="3"/>
  <c r="K22" i="1"/>
  <c r="H28" i="7"/>
  <c r="J21" i="10"/>
  <c r="D22" i="40"/>
  <c r="H31" i="7"/>
  <c r="K52" i="1"/>
  <c r="F102" i="3"/>
  <c r="I54" i="10"/>
  <c r="K54" i="1"/>
  <c r="D24" i="40"/>
  <c r="H56" i="10"/>
  <c r="F105" i="3"/>
  <c r="G71" i="1"/>
  <c r="J30" i="10"/>
  <c r="H39" i="7"/>
  <c r="G69" i="1"/>
  <c r="C54" i="3" l="1"/>
  <c r="C28" i="3"/>
  <c r="C59" i="2"/>
  <c r="F12" i="7"/>
  <c r="O12" i="7" s="1"/>
  <c r="C77" i="3"/>
  <c r="C61" i="3"/>
  <c r="F6" i="7"/>
  <c r="E8" i="3"/>
  <c r="F64" i="7"/>
  <c r="E37" i="2"/>
  <c r="C106" i="2"/>
  <c r="F15" i="7"/>
  <c r="E13" i="2"/>
  <c r="D42" i="7"/>
  <c r="C102" i="3"/>
  <c r="D72" i="7"/>
  <c r="F45" i="7"/>
  <c r="O45" i="7" s="1"/>
  <c r="D62" i="7"/>
  <c r="C26" i="40"/>
  <c r="E26" i="40" s="1"/>
  <c r="F26" i="40" s="1"/>
  <c r="E81" i="2"/>
  <c r="F23" i="7"/>
  <c r="O23" i="7" s="1"/>
  <c r="C7" i="2"/>
  <c r="D15" i="7"/>
  <c r="C32" i="2"/>
  <c r="F65" i="7"/>
  <c r="O65" i="7" s="1"/>
  <c r="E73" i="3"/>
  <c r="C50" i="40"/>
  <c r="E50" i="40" s="1"/>
  <c r="F50" i="40" s="1"/>
  <c r="J50" i="40" s="1"/>
  <c r="C4" i="40"/>
  <c r="E24" i="40"/>
  <c r="F24" i="40" s="1"/>
  <c r="D51" i="7"/>
  <c r="C70" i="3"/>
  <c r="E16" i="7"/>
  <c r="E30" i="7"/>
  <c r="D97" i="2"/>
  <c r="D90" i="2"/>
  <c r="E76" i="7"/>
  <c r="E57" i="7"/>
  <c r="E40" i="7"/>
  <c r="E56" i="7"/>
  <c r="D99" i="3"/>
  <c r="E72" i="7"/>
  <c r="D92" i="3"/>
  <c r="D108" i="3"/>
  <c r="E15" i="7"/>
  <c r="E18" i="7"/>
  <c r="D16" i="3"/>
  <c r="D43" i="2"/>
  <c r="E21" i="7"/>
  <c r="D47" i="2"/>
  <c r="D28" i="3"/>
  <c r="E35" i="7"/>
  <c r="E42" i="7"/>
  <c r="D61" i="3"/>
  <c r="E52" i="7"/>
  <c r="D87" i="2"/>
  <c r="E36" i="7"/>
  <c r="E73" i="7"/>
  <c r="D94" i="3"/>
  <c r="D84" i="3"/>
  <c r="E70" i="7"/>
  <c r="E53" i="7"/>
  <c r="D132" i="2"/>
  <c r="D42" i="3"/>
  <c r="D84" i="2"/>
  <c r="D96" i="3"/>
  <c r="E33" i="7"/>
  <c r="D24" i="7"/>
  <c r="C56" i="2"/>
  <c r="D69" i="7"/>
  <c r="C81" i="3"/>
  <c r="D59" i="7"/>
  <c r="C58" i="3"/>
  <c r="D50" i="7"/>
  <c r="C123" i="2"/>
  <c r="C105" i="3"/>
  <c r="D77" i="7"/>
  <c r="C81" i="2"/>
  <c r="D34" i="7"/>
  <c r="C38" i="3"/>
  <c r="C67" i="3"/>
  <c r="C42" i="3"/>
  <c r="C30" i="3"/>
  <c r="D40" i="7"/>
  <c r="C20" i="2"/>
  <c r="C84" i="2"/>
  <c r="D33" i="7"/>
  <c r="D17" i="7"/>
  <c r="C108" i="3"/>
  <c r="D46" i="7"/>
  <c r="C110" i="2"/>
  <c r="D13" i="7"/>
  <c r="D6" i="7"/>
  <c r="C12" i="3"/>
  <c r="C8" i="3"/>
  <c r="D9" i="7"/>
  <c r="C96" i="3"/>
  <c r="C132" i="2"/>
  <c r="D37" i="7"/>
  <c r="C20" i="3"/>
  <c r="D22" i="2"/>
  <c r="E11" i="7"/>
  <c r="D25" i="2"/>
  <c r="E12" i="7"/>
  <c r="E50" i="7"/>
  <c r="E28" i="7"/>
  <c r="E48" i="7"/>
  <c r="D73" i="3"/>
  <c r="E51" i="7"/>
  <c r="D81" i="2"/>
  <c r="D56" i="2"/>
  <c r="D13" i="2"/>
  <c r="D17" i="2"/>
  <c r="E94" i="3"/>
  <c r="C60" i="40"/>
  <c r="E60" i="40" s="1"/>
  <c r="G60" i="40" s="1"/>
  <c r="F77" i="7"/>
  <c r="C41" i="40"/>
  <c r="E41" i="40" s="1"/>
  <c r="F41" i="40" s="1"/>
  <c r="E70" i="3"/>
  <c r="E108" i="3"/>
  <c r="E20" i="3"/>
  <c r="C31" i="40"/>
  <c r="E31" i="40" s="1"/>
  <c r="G31" i="40" s="1"/>
  <c r="C59" i="40"/>
  <c r="E129" i="2"/>
  <c r="F35" i="7"/>
  <c r="O35" i="7" s="1"/>
  <c r="F31" i="7"/>
  <c r="O31" i="7" s="1"/>
  <c r="C54" i="40"/>
  <c r="E123" i="2"/>
  <c r="E28" i="3"/>
  <c r="C55" i="40"/>
  <c r="C35" i="40"/>
  <c r="E35" i="40" s="1"/>
  <c r="F35" i="40" s="1"/>
  <c r="J35" i="40" s="1"/>
  <c r="I35" i="40" s="1"/>
  <c r="Q45" i="7" s="1"/>
  <c r="C16" i="40"/>
  <c r="E16" i="40" s="1"/>
  <c r="F16" i="40" s="1"/>
  <c r="J16" i="40" s="1"/>
  <c r="I16" i="40" s="1"/>
  <c r="Q22" i="7" s="1"/>
  <c r="E84" i="2"/>
  <c r="F19" i="7"/>
  <c r="C8" i="40"/>
  <c r="E8" i="40" s="1"/>
  <c r="G8" i="40" s="1"/>
  <c r="O73" i="7"/>
  <c r="F22" i="7"/>
  <c r="O22" i="7" s="1"/>
  <c r="O52" i="7"/>
  <c r="C94" i="3"/>
  <c r="F75" i="7"/>
  <c r="E53" i="2"/>
  <c r="C7" i="40"/>
  <c r="E7" i="40" s="1"/>
  <c r="F7" i="40" s="1"/>
  <c r="E99" i="3"/>
  <c r="F9" i="7"/>
  <c r="O9" i="7" s="1"/>
  <c r="F11" i="7"/>
  <c r="O11" i="7" s="1"/>
  <c r="F5" i="7"/>
  <c r="O5" i="7" s="1"/>
  <c r="C47" i="40"/>
  <c r="E39" i="7"/>
  <c r="O7" i="7"/>
  <c r="C13" i="2"/>
  <c r="C21" i="40"/>
  <c r="E21" i="40" s="1"/>
  <c r="F21" i="40" s="1"/>
  <c r="J21" i="40" s="1"/>
  <c r="C58" i="40"/>
  <c r="F28" i="7"/>
  <c r="O28" i="7" s="1"/>
  <c r="D20" i="2"/>
  <c r="F72" i="7"/>
  <c r="D63" i="2"/>
  <c r="D70" i="3"/>
  <c r="E17" i="40"/>
  <c r="F17" i="40" s="1"/>
  <c r="J17" i="40" s="1"/>
  <c r="O50" i="7"/>
  <c r="O17" i="7"/>
  <c r="E13" i="40"/>
  <c r="G13" i="40" s="1"/>
  <c r="O21" i="7"/>
  <c r="E42" i="40"/>
  <c r="G42" i="40" s="1"/>
  <c r="I53" i="7"/>
  <c r="G2" i="40"/>
  <c r="H2" i="40" s="1"/>
  <c r="O53" i="7"/>
  <c r="O43" i="7"/>
  <c r="O15" i="7"/>
  <c r="E5" i="40"/>
  <c r="F5" i="40" s="1"/>
  <c r="J5" i="40" s="1"/>
  <c r="I5" i="40" s="1"/>
  <c r="Q9" i="7" s="1"/>
  <c r="E29" i="40"/>
  <c r="F29" i="40" s="1"/>
  <c r="I22" i="7"/>
  <c r="E25" i="40"/>
  <c r="G25" i="40" s="1"/>
  <c r="E33" i="40"/>
  <c r="F33" i="40" s="1"/>
  <c r="F38" i="40"/>
  <c r="J38" i="40" s="1"/>
  <c r="I38" i="40" s="1"/>
  <c r="Q48" i="7" s="1"/>
  <c r="E27" i="40"/>
  <c r="F27" i="40" s="1"/>
  <c r="J27" i="40" s="1"/>
  <c r="I27" i="40" s="1"/>
  <c r="Q35" i="7" s="1"/>
  <c r="F34" i="40"/>
  <c r="H34" i="40" s="1"/>
  <c r="E4" i="40"/>
  <c r="G4" i="40" s="1"/>
  <c r="F50" i="5"/>
  <c r="J57" i="17" s="1"/>
  <c r="D46" i="40"/>
  <c r="E46" i="40" s="1"/>
  <c r="G46" i="40" s="1"/>
  <c r="Y53" i="10"/>
  <c r="J59" i="7"/>
  <c r="J77" i="3"/>
  <c r="L67" i="7" s="1"/>
  <c r="E50" i="5"/>
  <c r="I57" i="17" s="1"/>
  <c r="W51" i="10"/>
  <c r="M69" i="7"/>
  <c r="H63" i="7"/>
  <c r="Q52" i="10"/>
  <c r="K63" i="7"/>
  <c r="Y46" i="10"/>
  <c r="D124" i="5"/>
  <c r="E123" i="5" s="1"/>
  <c r="L57" i="7"/>
  <c r="U47" i="10"/>
  <c r="K57" i="7"/>
  <c r="H60" i="7"/>
  <c r="M64" i="7"/>
  <c r="C124" i="5"/>
  <c r="G113" i="17"/>
  <c r="H70" i="7"/>
  <c r="D53" i="40"/>
  <c r="AC48" i="10"/>
  <c r="S51" i="10"/>
  <c r="I77" i="3"/>
  <c r="M62" i="7"/>
  <c r="Q49" i="10"/>
  <c r="K60" i="7"/>
  <c r="J53" i="10"/>
  <c r="E48" i="40"/>
  <c r="G48" i="40" s="1"/>
  <c r="M57" i="7"/>
  <c r="AC44" i="10"/>
  <c r="D49" i="40"/>
  <c r="E49" i="40" s="1"/>
  <c r="E44" i="40"/>
  <c r="F44" i="40" s="1"/>
  <c r="J44" i="40" s="1"/>
  <c r="J48" i="10"/>
  <c r="D47" i="40"/>
  <c r="H62" i="7"/>
  <c r="D52" i="40"/>
  <c r="E52" i="40" s="1"/>
  <c r="J52" i="10"/>
  <c r="H69" i="7"/>
  <c r="I69" i="7" s="1"/>
  <c r="Q47" i="10"/>
  <c r="K59" i="7"/>
  <c r="U45" i="10"/>
  <c r="L62" i="7"/>
  <c r="Y47" i="10"/>
  <c r="K70" i="7"/>
  <c r="U53" i="10"/>
  <c r="Y48" i="10"/>
  <c r="L63" i="7"/>
  <c r="K69" i="7"/>
  <c r="U52" i="10"/>
  <c r="Y49" i="10"/>
  <c r="L64" i="7"/>
  <c r="G50" i="5"/>
  <c r="K57" i="17" s="1"/>
  <c r="K55" i="17"/>
  <c r="K77" i="3"/>
  <c r="AA51" i="10"/>
  <c r="J63" i="7"/>
  <c r="Y52" i="10"/>
  <c r="L69" i="7"/>
  <c r="C50" i="5"/>
  <c r="G57" i="17" s="1"/>
  <c r="H51" i="10"/>
  <c r="G55" i="17"/>
  <c r="G77" i="3"/>
  <c r="O63" i="7"/>
  <c r="U43" i="10"/>
  <c r="K56" i="7"/>
  <c r="D43" i="40"/>
  <c r="H56" i="7"/>
  <c r="O56" i="7" s="1"/>
  <c r="J43" i="10"/>
  <c r="H64" i="7"/>
  <c r="Q43" i="10"/>
  <c r="J56" i="7"/>
  <c r="K64" i="7"/>
  <c r="U49" i="10"/>
  <c r="O78" i="7"/>
  <c r="O51" i="10"/>
  <c r="H55" i="17"/>
  <c r="H77" i="3"/>
  <c r="D50" i="5"/>
  <c r="H57" i="17" s="1"/>
  <c r="E62" i="7"/>
  <c r="C39" i="40"/>
  <c r="E39" i="40" s="1"/>
  <c r="F39" i="40" s="1"/>
  <c r="E81" i="3"/>
  <c r="E67" i="7"/>
  <c r="E78" i="2"/>
  <c r="F69" i="7"/>
  <c r="D30" i="3"/>
  <c r="C32" i="40"/>
  <c r="E32" i="40" s="1"/>
  <c r="F32" i="40" s="1"/>
  <c r="J32" i="40" s="1"/>
  <c r="I32" i="40" s="1"/>
  <c r="Q41" i="7" s="1"/>
  <c r="C16" i="3"/>
  <c r="E94" i="2"/>
  <c r="F33" i="7"/>
  <c r="O33" i="7" s="1"/>
  <c r="D36" i="7"/>
  <c r="F39" i="7"/>
  <c r="O39" i="7" s="1"/>
  <c r="C53" i="40"/>
  <c r="E100" i="2"/>
  <c r="D38" i="3"/>
  <c r="D27" i="7"/>
  <c r="F70" i="7"/>
  <c r="D113" i="2"/>
  <c r="D106" i="2"/>
  <c r="C43" i="2"/>
  <c r="F40" i="7"/>
  <c r="O40" i="7" s="1"/>
  <c r="E23" i="7"/>
  <c r="C36" i="40"/>
  <c r="E36" i="40" s="1"/>
  <c r="F36" i="40" s="1"/>
  <c r="E28" i="2"/>
  <c r="E119" i="2"/>
  <c r="E13" i="7"/>
  <c r="D28" i="2"/>
  <c r="E10" i="2"/>
  <c r="F59" i="7"/>
  <c r="O59" i="7" s="1"/>
  <c r="E97" i="2"/>
  <c r="E102" i="3"/>
  <c r="C3" i="40"/>
  <c r="E3" i="40" s="1"/>
  <c r="G3" i="40" s="1"/>
  <c r="C45" i="40"/>
  <c r="E45" i="40" s="1"/>
  <c r="G45" i="40" s="1"/>
  <c r="E69" i="7"/>
  <c r="E74" i="2"/>
  <c r="E32" i="2"/>
  <c r="D50" i="2"/>
  <c r="E16" i="3"/>
  <c r="F16" i="7"/>
  <c r="O16" i="7" s="1"/>
  <c r="E17" i="7"/>
  <c r="D52" i="7"/>
  <c r="E35" i="2"/>
  <c r="F48" i="7"/>
  <c r="O48" i="7" s="1"/>
  <c r="F60" i="7"/>
  <c r="F13" i="7"/>
  <c r="O13" i="7" s="1"/>
  <c r="E61" i="3"/>
  <c r="E43" i="2"/>
  <c r="E17" i="2"/>
  <c r="F18" i="7"/>
  <c r="O18" i="7" s="1"/>
  <c r="D21" i="7"/>
  <c r="D23" i="7"/>
  <c r="D7" i="2"/>
  <c r="G9" i="40"/>
  <c r="H9" i="40" s="1"/>
  <c r="E59" i="2"/>
  <c r="E12" i="3"/>
  <c r="C19" i="40"/>
  <c r="E19" i="40" s="1"/>
  <c r="G19" i="40" s="1"/>
  <c r="E25" i="7"/>
  <c r="D116" i="2"/>
  <c r="C12" i="40"/>
  <c r="E12" i="40" s="1"/>
  <c r="F12" i="40" s="1"/>
  <c r="D67" i="3"/>
  <c r="E54" i="3"/>
  <c r="E59" i="7"/>
  <c r="D56" i="7"/>
  <c r="E24" i="3"/>
  <c r="C28" i="40"/>
  <c r="E28" i="40" s="1"/>
  <c r="F28" i="40" s="1"/>
  <c r="E40" i="2"/>
  <c r="C116" i="2"/>
  <c r="C100" i="2"/>
  <c r="C22" i="2"/>
  <c r="F30" i="7"/>
  <c r="O30" i="7" s="1"/>
  <c r="F36" i="7"/>
  <c r="O36" i="7" s="1"/>
  <c r="F62" i="7"/>
  <c r="C40" i="40"/>
  <c r="E40" i="40" s="1"/>
  <c r="F40" i="40" s="1"/>
  <c r="D75" i="7"/>
  <c r="E103" i="2"/>
  <c r="C18" i="40"/>
  <c r="E18" i="40" s="1"/>
  <c r="G18" i="40" s="1"/>
  <c r="F57" i="7"/>
  <c r="O57" i="7" s="1"/>
  <c r="E56" i="2"/>
  <c r="F51" i="7"/>
  <c r="O51" i="7" s="1"/>
  <c r="F42" i="7"/>
  <c r="O42" i="7" s="1"/>
  <c r="C43" i="40"/>
  <c r="E47" i="2"/>
  <c r="C20" i="40"/>
  <c r="E20" i="40" s="1"/>
  <c r="F20" i="40" s="1"/>
  <c r="E51" i="3"/>
  <c r="C15" i="40"/>
  <c r="E15" i="40" s="1"/>
  <c r="F15" i="40" s="1"/>
  <c r="J15" i="40" s="1"/>
  <c r="I15" i="40" s="1"/>
  <c r="Q21" i="7" s="1"/>
  <c r="C6" i="40"/>
  <c r="E6" i="40" s="1"/>
  <c r="F6" i="40" s="1"/>
  <c r="D10" i="2"/>
  <c r="C51" i="40"/>
  <c r="D110" i="2"/>
  <c r="D100" i="2"/>
  <c r="E20" i="2"/>
  <c r="E6" i="7"/>
  <c r="E77" i="3"/>
  <c r="E90" i="2"/>
  <c r="D65" i="7"/>
  <c r="E30" i="3"/>
  <c r="F37" i="7"/>
  <c r="O37" i="7" s="1"/>
  <c r="E38" i="3"/>
  <c r="F27" i="7"/>
  <c r="O27" i="7" s="1"/>
  <c r="C23" i="40"/>
  <c r="E23" i="40" s="1"/>
  <c r="F23" i="40" s="1"/>
  <c r="J23" i="40" s="1"/>
  <c r="E116" i="2"/>
  <c r="C37" i="40"/>
  <c r="E37" i="40" s="1"/>
  <c r="F37" i="40" s="1"/>
  <c r="F46" i="7"/>
  <c r="O46" i="7" s="1"/>
  <c r="D105" i="3"/>
  <c r="E69" i="2"/>
  <c r="C22" i="40"/>
  <c r="E22" i="40" s="1"/>
  <c r="G22" i="40" s="1"/>
  <c r="E22" i="7"/>
  <c r="C94" i="2"/>
  <c r="G40" i="7"/>
  <c r="I40" i="7" s="1"/>
  <c r="F38" i="3"/>
  <c r="L36" i="10" s="1"/>
  <c r="F20" i="3"/>
  <c r="L16" i="10" s="1"/>
  <c r="F51" i="3"/>
  <c r="L43" i="10" s="1"/>
  <c r="F73" i="3"/>
  <c r="L50" i="10" s="1"/>
  <c r="F81" i="3"/>
  <c r="L52" i="10" s="1"/>
  <c r="G59" i="7"/>
  <c r="I59" i="7" s="1"/>
  <c r="O24" i="7"/>
  <c r="D55" i="40"/>
  <c r="H75" i="7"/>
  <c r="J55" i="10"/>
  <c r="O74" i="7"/>
  <c r="D57" i="40"/>
  <c r="E57" i="40" s="1"/>
  <c r="F57" i="40" s="1"/>
  <c r="E56" i="40"/>
  <c r="G56" i="40" s="1"/>
  <c r="F60" i="40"/>
  <c r="H19" i="7"/>
  <c r="O19" i="7" s="1"/>
  <c r="J14" i="10"/>
  <c r="F31" i="40"/>
  <c r="D14" i="40"/>
  <c r="E14" i="40" s="1"/>
  <c r="G14" i="40" s="1"/>
  <c r="G11" i="40"/>
  <c r="F11" i="40"/>
  <c r="F30" i="40"/>
  <c r="H30" i="40" s="1"/>
  <c r="O6" i="7"/>
  <c r="J9" i="40"/>
  <c r="I9" i="40" s="1"/>
  <c r="Q13" i="7" s="1"/>
  <c r="G10" i="40"/>
  <c r="F10" i="40"/>
  <c r="J59" i="10"/>
  <c r="H77" i="7"/>
  <c r="O77" i="7" s="1"/>
  <c r="D59" i="40"/>
  <c r="H72" i="7"/>
  <c r="J54" i="10"/>
  <c r="D54" i="40"/>
  <c r="H76" i="7"/>
  <c r="O76" i="7" s="1"/>
  <c r="D58" i="40"/>
  <c r="J58" i="10"/>
  <c r="F42" i="40" l="1"/>
  <c r="J42" i="40" s="1"/>
  <c r="I42" i="40" s="1"/>
  <c r="Q53" i="7" s="1"/>
  <c r="G24" i="40"/>
  <c r="H24" i="40" s="1"/>
  <c r="E55" i="40"/>
  <c r="O72" i="7"/>
  <c r="O64" i="7"/>
  <c r="E59" i="40"/>
  <c r="F59" i="40" s="1"/>
  <c r="O75" i="7"/>
  <c r="E54" i="40"/>
  <c r="G21" i="40"/>
  <c r="G7" i="40"/>
  <c r="H7" i="40" s="1"/>
  <c r="G16" i="40"/>
  <c r="H16" i="40" s="1"/>
  <c r="G17" i="40"/>
  <c r="H17" i="40" s="1"/>
  <c r="G35" i="40"/>
  <c r="H35" i="40" s="1"/>
  <c r="E58" i="40"/>
  <c r="G58" i="40" s="1"/>
  <c r="F13" i="40"/>
  <c r="J13" i="40" s="1"/>
  <c r="I13" i="40" s="1"/>
  <c r="Q18" i="7" s="1"/>
  <c r="E47" i="40"/>
  <c r="F47" i="40" s="1"/>
  <c r="G29" i="40"/>
  <c r="H29" i="40" s="1"/>
  <c r="G5" i="40"/>
  <c r="H5" i="40" s="1"/>
  <c r="G33" i="40"/>
  <c r="H33" i="40" s="1"/>
  <c r="F25" i="40"/>
  <c r="H25" i="40" s="1"/>
  <c r="H38" i="40"/>
  <c r="G27" i="40"/>
  <c r="H27" i="40" s="1"/>
  <c r="G41" i="40"/>
  <c r="H41" i="40" s="1"/>
  <c r="J34" i="40"/>
  <c r="I34" i="40" s="1"/>
  <c r="Q43" i="7" s="1"/>
  <c r="F4" i="40"/>
  <c r="H4" i="40" s="1"/>
  <c r="F19" i="40"/>
  <c r="H19" i="40" s="1"/>
  <c r="G39" i="40"/>
  <c r="H39" i="40" s="1"/>
  <c r="G26" i="40"/>
  <c r="H26" i="40" s="1"/>
  <c r="G32" i="40"/>
  <c r="H32" i="40" s="1"/>
  <c r="G6" i="40"/>
  <c r="H6" i="40" s="1"/>
  <c r="G36" i="40"/>
  <c r="H36" i="40" s="1"/>
  <c r="E43" i="40"/>
  <c r="F43" i="40" s="1"/>
  <c r="J43" i="40" s="1"/>
  <c r="Y51" i="10"/>
  <c r="G50" i="40"/>
  <c r="H50" i="40" s="1"/>
  <c r="I50" i="40" s="1"/>
  <c r="Q65" i="7" s="1"/>
  <c r="O60" i="7"/>
  <c r="D125" i="5"/>
  <c r="H116" i="17" s="1"/>
  <c r="O62" i="7"/>
  <c r="H115" i="17"/>
  <c r="E53" i="40"/>
  <c r="F53" i="40" s="1"/>
  <c r="J53" i="40" s="1"/>
  <c r="F48" i="40"/>
  <c r="J48" i="40" s="1"/>
  <c r="O70" i="7"/>
  <c r="F46" i="40"/>
  <c r="H46" i="40" s="1"/>
  <c r="G115" i="17"/>
  <c r="C125" i="5"/>
  <c r="G116" i="17" s="1"/>
  <c r="U51" i="10"/>
  <c r="K67" i="7"/>
  <c r="G44" i="40"/>
  <c r="H44" i="40" s="1"/>
  <c r="I44" i="40" s="1"/>
  <c r="Q57" i="7" s="1"/>
  <c r="O69" i="7"/>
  <c r="F52" i="40"/>
  <c r="J52" i="40" s="1"/>
  <c r="I52" i="40" s="1"/>
  <c r="Q69" i="7" s="1"/>
  <c r="G52" i="40"/>
  <c r="I114" i="17"/>
  <c r="E124" i="5"/>
  <c r="I56" i="7"/>
  <c r="M67" i="7"/>
  <c r="AC51" i="10"/>
  <c r="J51" i="10"/>
  <c r="H67" i="7"/>
  <c r="O67" i="7" s="1"/>
  <c r="D51" i="40"/>
  <c r="E51" i="40" s="1"/>
  <c r="F51" i="40" s="1"/>
  <c r="J51" i="40" s="1"/>
  <c r="I51" i="40" s="1"/>
  <c r="Q67" i="7" s="1"/>
  <c r="F49" i="40"/>
  <c r="G49" i="40"/>
  <c r="J67" i="7"/>
  <c r="Q51" i="10"/>
  <c r="G20" i="40"/>
  <c r="H20" i="40" s="1"/>
  <c r="G12" i="40"/>
  <c r="H12" i="40" s="1"/>
  <c r="F3" i="40"/>
  <c r="J3" i="40" s="1"/>
  <c r="G28" i="40"/>
  <c r="H28" i="40" s="1"/>
  <c r="G40" i="40"/>
  <c r="H40" i="40" s="1"/>
  <c r="F45" i="40"/>
  <c r="H45" i="40" s="1"/>
  <c r="G23" i="40"/>
  <c r="H23" i="40" s="1"/>
  <c r="G15" i="40"/>
  <c r="H15" i="40" s="1"/>
  <c r="G37" i="40"/>
  <c r="H37" i="40" s="1"/>
  <c r="I23" i="40"/>
  <c r="Q30" i="7" s="1"/>
  <c r="F18" i="40"/>
  <c r="J18" i="40" s="1"/>
  <c r="I17" i="40"/>
  <c r="Q23" i="7" s="1"/>
  <c r="G55" i="40"/>
  <c r="F55" i="40"/>
  <c r="J55" i="40" s="1"/>
  <c r="G57" i="40"/>
  <c r="H57" i="40" s="1"/>
  <c r="F8" i="40"/>
  <c r="H8" i="40" s="1"/>
  <c r="F14" i="40"/>
  <c r="H14" i="40" s="1"/>
  <c r="F22" i="40"/>
  <c r="J22" i="40" s="1"/>
  <c r="F56" i="40"/>
  <c r="H21" i="40"/>
  <c r="I21" i="40" s="1"/>
  <c r="Q28" i="7" s="1"/>
  <c r="J7" i="40"/>
  <c r="H31" i="40"/>
  <c r="J31" i="40"/>
  <c r="I31" i="40" s="1"/>
  <c r="Q40" i="7" s="1"/>
  <c r="H60" i="40"/>
  <c r="J60" i="40"/>
  <c r="J30" i="40"/>
  <c r="I30" i="40" s="1"/>
  <c r="Q39" i="7" s="1"/>
  <c r="J39" i="40"/>
  <c r="I39" i="40" s="1"/>
  <c r="Q50" i="7" s="1"/>
  <c r="J6" i="40"/>
  <c r="I6" i="40" s="1"/>
  <c r="Q10" i="7" s="1"/>
  <c r="J37" i="40"/>
  <c r="I37" i="40" s="1"/>
  <c r="Q47" i="7" s="1"/>
  <c r="J12" i="40"/>
  <c r="I12" i="40" s="1"/>
  <c r="Q17" i="7" s="1"/>
  <c r="J33" i="40"/>
  <c r="I33" i="40" s="1"/>
  <c r="Q42" i="7" s="1"/>
  <c r="J20" i="40"/>
  <c r="I20" i="40" s="1"/>
  <c r="Q27" i="7" s="1"/>
  <c r="H11" i="40"/>
  <c r="J11" i="40"/>
  <c r="I11" i="40" s="1"/>
  <c r="Q16" i="7" s="1"/>
  <c r="J26" i="40"/>
  <c r="I26" i="40" s="1"/>
  <c r="Q34" i="7" s="1"/>
  <c r="J28" i="40"/>
  <c r="I28" i="40" s="1"/>
  <c r="Q36" i="7" s="1"/>
  <c r="J29" i="40"/>
  <c r="J10" i="40"/>
  <c r="I10" i="40" s="1"/>
  <c r="Q15" i="7" s="1"/>
  <c r="H10" i="40"/>
  <c r="J40" i="40"/>
  <c r="I40" i="40" s="1"/>
  <c r="Q51" i="7" s="1"/>
  <c r="J36" i="40"/>
  <c r="I36" i="40" s="1"/>
  <c r="Q46" i="7" s="1"/>
  <c r="J41" i="40"/>
  <c r="I41" i="40" s="1"/>
  <c r="Q52" i="7" s="1"/>
  <c r="J57" i="40"/>
  <c r="G54" i="40"/>
  <c r="F54" i="40"/>
  <c r="J24" i="40"/>
  <c r="G59" i="40" l="1"/>
  <c r="H59" i="40" s="1"/>
  <c r="H42" i="40"/>
  <c r="F58" i="40"/>
  <c r="G47" i="40"/>
  <c r="H47" i="40" s="1"/>
  <c r="H48" i="40"/>
  <c r="I48" i="40" s="1"/>
  <c r="Q63" i="7" s="1"/>
  <c r="H13" i="40"/>
  <c r="J25" i="40"/>
  <c r="I25" i="40" s="1"/>
  <c r="Q33" i="7" s="1"/>
  <c r="J19" i="40"/>
  <c r="I19" i="40" s="1"/>
  <c r="Q25" i="7" s="1"/>
  <c r="J4" i="40"/>
  <c r="I4" i="40" s="1"/>
  <c r="Q7" i="7" s="1"/>
  <c r="H3" i="40"/>
  <c r="I3" i="40" s="1"/>
  <c r="Q6" i="7" s="1"/>
  <c r="G43" i="40"/>
  <c r="H43" i="40" s="1"/>
  <c r="I43" i="40" s="1"/>
  <c r="Q56" i="7" s="1"/>
  <c r="J47" i="40"/>
  <c r="I47" i="40" s="1"/>
  <c r="Q62" i="7" s="1"/>
  <c r="G53" i="40"/>
  <c r="H53" i="40" s="1"/>
  <c r="I53" i="40" s="1"/>
  <c r="Q70" i="7" s="1"/>
  <c r="J46" i="40"/>
  <c r="I46" i="40" s="1"/>
  <c r="Q60" i="7" s="1"/>
  <c r="H52" i="40"/>
  <c r="F123" i="5"/>
  <c r="E125" i="5"/>
  <c r="I116" i="17" s="1"/>
  <c r="I115" i="17"/>
  <c r="G51" i="40"/>
  <c r="H51" i="40" s="1"/>
  <c r="H49" i="40"/>
  <c r="J49" i="40"/>
  <c r="I49" i="40" s="1"/>
  <c r="Q64" i="7" s="1"/>
  <c r="J45" i="40"/>
  <c r="I45" i="40" s="1"/>
  <c r="Q59" i="7" s="1"/>
  <c r="I29" i="40"/>
  <c r="Q37" i="7" s="1"/>
  <c r="I24" i="40"/>
  <c r="Q31" i="7" s="1"/>
  <c r="I7" i="40"/>
  <c r="Q11" i="7" s="1"/>
  <c r="H18" i="40"/>
  <c r="I18" i="40" s="1"/>
  <c r="Q24" i="7" s="1"/>
  <c r="H55" i="40"/>
  <c r="I55" i="40" s="1"/>
  <c r="Q73" i="7" s="1"/>
  <c r="J8" i="40"/>
  <c r="I8" i="40" s="1"/>
  <c r="Q12" i="7" s="1"/>
  <c r="J14" i="40"/>
  <c r="I14" i="40" s="1"/>
  <c r="Q19" i="7" s="1"/>
  <c r="I60" i="40"/>
  <c r="Q78" i="7" s="1"/>
  <c r="H22" i="40"/>
  <c r="I22" i="40" s="1"/>
  <c r="Q29" i="7" s="1"/>
  <c r="J56" i="40"/>
  <c r="H56" i="40"/>
  <c r="I57" i="40"/>
  <c r="Q75" i="7" s="1"/>
  <c r="H54" i="40"/>
  <c r="J54" i="40"/>
  <c r="H58" i="40"/>
  <c r="J58" i="40"/>
  <c r="J59" i="40"/>
  <c r="I59" i="40" s="1"/>
  <c r="Q77" i="7" s="1"/>
  <c r="J114" i="17" l="1"/>
  <c r="F124" i="5"/>
  <c r="I56" i="40"/>
  <c r="Q74" i="7" s="1"/>
  <c r="I58" i="40"/>
  <c r="Q76" i="7" s="1"/>
  <c r="I54" i="40"/>
  <c r="Q72" i="7" s="1"/>
  <c r="F125" i="5" l="1"/>
  <c r="J116" i="17" s="1"/>
  <c r="G123" i="5"/>
  <c r="J115" i="17"/>
  <c r="K114" i="17" l="1"/>
  <c r="G124" i="5"/>
  <c r="K115" i="17" l="1"/>
  <c r="G125" i="5"/>
  <c r="K116"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Clara Reed</author>
  </authors>
  <commentList>
    <comment ref="O2" authorId="0" shapeId="0" xr:uid="{00000000-0006-0000-0500-000002000000}">
      <text>
        <r>
          <rPr>
            <sz val="9"/>
            <color indexed="81"/>
            <rFont val="Tahoma"/>
            <family val="2"/>
          </rPr>
          <t>Refers to the difference between the current year and the previous year. A red highlighted cell shows where the difference exceeds the standard material threshold of above or below 10%. Council may wish to provide a comment on the result.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Heagerty</author>
  </authors>
  <commentList>
    <comment ref="C2" authorId="0" shapeId="0" xr:uid="{00000000-0006-0000-1000-000001000000}">
      <text>
        <r>
          <rPr>
            <b/>
            <sz val="9"/>
            <color indexed="81"/>
            <rFont val="Tahoma"/>
            <family val="2"/>
          </rPr>
          <t>Performance Reporting, Analysis and Support team:</t>
        </r>
        <r>
          <rPr>
            <sz val="9"/>
            <color indexed="81"/>
            <rFont val="Tahoma"/>
            <family val="2"/>
          </rPr>
          <t xml:space="preserve">
Will require manual council update</t>
        </r>
      </text>
    </comment>
    <comment ref="D2" authorId="0" shapeId="0" xr:uid="{00000000-0006-0000-1000-000002000000}">
      <text>
        <r>
          <rPr>
            <b/>
            <sz val="9"/>
            <color indexed="81"/>
            <rFont val="Tahoma"/>
            <family val="2"/>
          </rPr>
          <t>Performance Reporting, Analysis and Support team:</t>
        </r>
        <r>
          <rPr>
            <sz val="9"/>
            <color indexed="81"/>
            <rFont val="Tahoma"/>
            <family val="2"/>
          </rPr>
          <t xml:space="preserve">
Updated 12/2/19
Source: Table 2, Column L of Catalogue Number 2033.0.55.001, Local Government Area data cube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Julia Heagerty</author>
  </authors>
  <commentList>
    <comment ref="C1" authorId="0" shapeId="0" xr:uid="{00000000-0006-0000-0A00-000001000000}">
      <text>
        <r>
          <rPr>
            <b/>
            <sz val="16"/>
            <color indexed="81"/>
            <rFont val="Tahoma"/>
            <family val="2"/>
          </rPr>
          <t xml:space="preserve">Copy and paste your council's data from 1 year ago. 
</t>
        </r>
        <r>
          <rPr>
            <sz val="16"/>
            <color indexed="81"/>
            <rFont val="Tahoma"/>
            <family val="2"/>
          </rPr>
          <t>Download this data from the Data Submissions tab of the Council Portal. 
Select cells A1 to X87 in the CSV file which is downloaded and paste it into A1 on this sheet.</t>
        </r>
      </text>
    </comment>
  </commentList>
</comments>
</file>

<file path=xl/sharedStrings.xml><?xml version="1.0" encoding="utf-8"?>
<sst xmlns="http://schemas.openxmlformats.org/spreadsheetml/2006/main" count="69848" uniqueCount="2651">
  <si>
    <t>Notes</t>
  </si>
  <si>
    <t>The Local Government Model Sector Performance Report (template) has been developed to assist councils to:
     • Calculate and report the results for the performance indicators and measures in the Report of Operations and Performance Statement in the Annual Report; and,
     • Upload data for sector reporting by Local Government Victoria. 
Guidance on how to complete the template can be found in the Performance Reporting Framework Indicator Guide, which can be downloaded from:</t>
  </si>
  <si>
    <t>https://www.localgovernment.vic.gov.au/council-innovation-and-performance/sector-guidance-planning-and-reporting</t>
  </si>
  <si>
    <t>Template control</t>
  </si>
  <si>
    <t xml:space="preserve">Version </t>
  </si>
  <si>
    <t>Date of Issue</t>
  </si>
  <si>
    <t>Changes</t>
  </si>
  <si>
    <t>Quick Guide</t>
  </si>
  <si>
    <t>Complete:</t>
  </si>
  <si>
    <t>View:</t>
  </si>
  <si>
    <t>Use:</t>
  </si>
  <si>
    <t>Ü</t>
  </si>
  <si>
    <t>Input 1</t>
  </si>
  <si>
    <t>Data Export 1-Performance</t>
  </si>
  <si>
    <t>Output 1-Report of Operations</t>
  </si>
  <si>
    <t>Input 2</t>
  </si>
  <si>
    <t>Data Export 2-Gov and Mgt Checklist</t>
  </si>
  <si>
    <t>Output 2-Performance Statement</t>
  </si>
  <si>
    <t>Input 3</t>
  </si>
  <si>
    <t>Data Export 3- FTE Fin Statement</t>
  </si>
  <si>
    <t>Input 4</t>
  </si>
  <si>
    <t>Use output for inserts for the Annual Report</t>
  </si>
  <si>
    <t>Input 5</t>
  </si>
  <si>
    <t>Input 6</t>
  </si>
  <si>
    <t>Input 7</t>
  </si>
  <si>
    <r>
      <t xml:space="preserve">When completing an input, follow the gold steps: </t>
    </r>
    <r>
      <rPr>
        <sz val="14"/>
        <color rgb="FFFFC000"/>
        <rFont val="Wingdings"/>
        <charset val="2"/>
      </rPr>
      <t></t>
    </r>
  </si>
  <si>
    <t>Population estimates</t>
  </si>
  <si>
    <t>Current:</t>
  </si>
  <si>
    <t>https://www.abs.gov.au/statistics/people/population/regional-population/latest-release</t>
  </si>
  <si>
    <t xml:space="preserve">DATA INPUT 1 - OPERATIONAL CONTROL
</t>
  </si>
  <si>
    <t>Council name</t>
  </si>
  <si>
    <t>Council (select from list)</t>
  </si>
  <si>
    <t></t>
  </si>
  <si>
    <t>For Financial year</t>
  </si>
  <si>
    <t>2023-24</t>
  </si>
  <si>
    <t>Service Provided?</t>
  </si>
  <si>
    <t>Yes</t>
  </si>
  <si>
    <t>No</t>
  </si>
  <si>
    <t></t>
  </si>
  <si>
    <t>Aquatic Facilities</t>
  </si>
  <si>
    <t>AF</t>
  </si>
  <si>
    <t>Animal management</t>
  </si>
  <si>
    <t>AM</t>
  </si>
  <si>
    <t>Food safety</t>
  </si>
  <si>
    <t>FS</t>
  </si>
  <si>
    <t>Governance</t>
  </si>
  <si>
    <t>G</t>
  </si>
  <si>
    <t>Libraries</t>
  </si>
  <si>
    <t>LB</t>
  </si>
  <si>
    <t>Maternal and child health</t>
  </si>
  <si>
    <t>MCH</t>
  </si>
  <si>
    <t>Roads</t>
  </si>
  <si>
    <t>R</t>
  </si>
  <si>
    <t>Statutory planning</t>
  </si>
  <si>
    <t>SP</t>
  </si>
  <si>
    <t>Waste collection</t>
  </si>
  <si>
    <t>WC</t>
  </si>
  <si>
    <t>DATA INPUT 2 - SERVICE PERFORMANCE</t>
  </si>
  <si>
    <t xml:space="preserve">
</t>
  </si>
  <si>
    <t>Data
Type</t>
  </si>
  <si>
    <t>Data Applicable</t>
  </si>
  <si>
    <t>Template Guidance</t>
  </si>
  <si>
    <t>Internal Council Notes (Text only)</t>
  </si>
  <si>
    <t>Guidance Reference (Indicator Guide)</t>
  </si>
  <si>
    <t>Result not required</t>
  </si>
  <si>
    <t>General</t>
  </si>
  <si>
    <t>Municipal population</t>
  </si>
  <si>
    <t>People</t>
  </si>
  <si>
    <t>The ABS Population estimate will autopopulate here. 
Council may overwrite this cell if required.</t>
  </si>
  <si>
    <t>Refer to Australian Bureau of Statistics (Regional population - Population estimates by Local Government Area)</t>
  </si>
  <si>
    <t>Length of local roads (sealed and unsealed)</t>
  </si>
  <si>
    <t>Refer to C3 - page 106</t>
  </si>
  <si>
    <t xml:space="preserve">Index of relative socio economic disadvantage </t>
  </si>
  <si>
    <t>SEIFA</t>
  </si>
  <si>
    <t>The Victorian SEIFA index figure will autopopulate here.</t>
  </si>
  <si>
    <t>Refer to C7 - page 110</t>
  </si>
  <si>
    <t>AF2</t>
  </si>
  <si>
    <t>N</t>
  </si>
  <si>
    <t>Number of authorised officer inspections of Council aquatic facilities</t>
  </si>
  <si>
    <t>Inspections</t>
  </si>
  <si>
    <t>No data</t>
  </si>
  <si>
    <t>Indicator Guide - Page 5</t>
  </si>
  <si>
    <t>D</t>
  </si>
  <si>
    <t>Number of Council aquatic facilities</t>
  </si>
  <si>
    <t>Facilities</t>
  </si>
  <si>
    <t>AF6</t>
  </si>
  <si>
    <t>Number of visits to aquatic facilities</t>
  </si>
  <si>
    <t>Visits</t>
  </si>
  <si>
    <t>Indicator Guide - Page 7</t>
  </si>
  <si>
    <t>This figure auto-populates from cell F4.</t>
  </si>
  <si>
    <t>AF7</t>
  </si>
  <si>
    <t>Direct cost of aquatic facilities less income received</t>
  </si>
  <si>
    <t>$</t>
  </si>
  <si>
    <t>Indicator Guide - Page 9</t>
  </si>
  <si>
    <t>Number of visits to  aquatic facilities</t>
  </si>
  <si>
    <t>This figure auto-populates from cell F10.</t>
  </si>
  <si>
    <t>Animal Management</t>
  </si>
  <si>
    <t>AM1</t>
  </si>
  <si>
    <t>Number of days between receipt and first response action for all animal management requests</t>
  </si>
  <si>
    <t>Days</t>
  </si>
  <si>
    <t>Cumulative gross number of 24 hour days. Refer to page 11</t>
  </si>
  <si>
    <t>Number of animal management requests</t>
  </si>
  <si>
    <t>Requests</t>
  </si>
  <si>
    <t>AM2</t>
  </si>
  <si>
    <t>Number of animals reclaimed</t>
  </si>
  <si>
    <t>Animals</t>
  </si>
  <si>
    <t>Indicator Guide - Page 13</t>
  </si>
  <si>
    <t>Number of animals collected</t>
  </si>
  <si>
    <t>Feral animals not included. Refer to page 14</t>
  </si>
  <si>
    <t>AM5</t>
  </si>
  <si>
    <t>Number of unclaimed collected animals rehomed</t>
  </si>
  <si>
    <t>Indicator Guide - Page 15</t>
  </si>
  <si>
    <t>Number of unclaimed collected animals</t>
  </si>
  <si>
    <t>This figure auto-populates from cell F18 minus F17.</t>
  </si>
  <si>
    <t>Feral animals not included. Refer to page 16</t>
  </si>
  <si>
    <t>AM6</t>
  </si>
  <si>
    <t>Direct cost of the animal management service</t>
  </si>
  <si>
    <t>Indicator Guide - Page 17</t>
  </si>
  <si>
    <t>AM7</t>
  </si>
  <si>
    <t>Number of successful animal management prosecutions</t>
  </si>
  <si>
    <t>Prosecutions</t>
  </si>
  <si>
    <t>Indicator Guide - Page 19</t>
  </si>
  <si>
    <t>Number of animal management prosecutions</t>
  </si>
  <si>
    <t>Food Safety</t>
  </si>
  <si>
    <t>FS1</t>
  </si>
  <si>
    <t>Number of days between receipt and first response action for all food complaints</t>
  </si>
  <si>
    <t xml:space="preserve">Calculated by calendar year and based on cumulative gross number of 24 hour days - See page 21. </t>
  </si>
  <si>
    <t>Number of food complaints</t>
  </si>
  <si>
    <t>Complaints</t>
  </si>
  <si>
    <t>Should match food safety data provided to DH.</t>
  </si>
  <si>
    <t>FS2</t>
  </si>
  <si>
    <t>Number of registered class 1 food premises and class 2 food premises that received an annual food safety assessment in accordance with the Food Act 1984</t>
  </si>
  <si>
    <t>Premises</t>
  </si>
  <si>
    <t>Indicator Guide - Page 23</t>
  </si>
  <si>
    <t>Number of registered class 1 food premises and class 2 food premises that require an annual food safety assessment in accordance with the Food Act 1984</t>
  </si>
  <si>
    <t>FS3</t>
  </si>
  <si>
    <t>Direct cost of the food safety service</t>
  </si>
  <si>
    <t>Indicator Guide - Page 25</t>
  </si>
  <si>
    <t>Number of food premises registered or notified in accordance with the Food Act 1984</t>
  </si>
  <si>
    <t>FS4</t>
  </si>
  <si>
    <t>Number of critical non-compliance outcome notifications and major non-compliance notifications about a food premises followed up</t>
  </si>
  <si>
    <t>Notifications</t>
  </si>
  <si>
    <t>Indicator Guide - Page 28</t>
  </si>
  <si>
    <t>Number of critical non-compliance outcome notifications and major non-compliance notifications about food premises</t>
  </si>
  <si>
    <t>FS5</t>
  </si>
  <si>
    <t>Number of food samples obtained</t>
  </si>
  <si>
    <t>Samples</t>
  </si>
  <si>
    <t>Indicator Guide - Page 31</t>
  </si>
  <si>
    <t>Required number of food samples</t>
  </si>
  <si>
    <t>G1</t>
  </si>
  <si>
    <t>Number of Council resolutions made at meetings of Council, or at meetings of a delegated committee consisting only of Councillors, closed to the public</t>
  </si>
  <si>
    <t>Resolutions</t>
  </si>
  <si>
    <t>Indicator Guide - Page 32</t>
  </si>
  <si>
    <t>Number of Council resolutions made at meetings of Council or at meetings of a delegated committee consisting only of Councillors</t>
  </si>
  <si>
    <t>G2</t>
  </si>
  <si>
    <t>Community satisfaction rating out of 100 with how council has performed on community consultation and engagement</t>
  </si>
  <si>
    <t>Rating</t>
  </si>
  <si>
    <t>This figure must be a whole number.</t>
  </si>
  <si>
    <t>Indicator Guide - Page 34</t>
  </si>
  <si>
    <t>G3</t>
  </si>
  <si>
    <t>The sum of the number of councillors who attended each Council meeting</t>
  </si>
  <si>
    <t>Councillors</t>
  </si>
  <si>
    <t>Indicator Guide - Page 36</t>
  </si>
  <si>
    <t>Number of Council meetings</t>
  </si>
  <si>
    <t>Meetings</t>
  </si>
  <si>
    <t>Number of councillors elected at the last council general election</t>
  </si>
  <si>
    <t>G4</t>
  </si>
  <si>
    <t>Direct cost of the governance service</t>
  </si>
  <si>
    <t>Indicator Guide - Page 38</t>
  </si>
  <si>
    <t>G5</t>
  </si>
  <si>
    <t>Community satisfaction rating out of 100 with the performance of council in making decisions in the interest of the community</t>
  </si>
  <si>
    <t>Indicator Guide - Page 40</t>
  </si>
  <si>
    <t>LB2</t>
  </si>
  <si>
    <t>Number of library collection items purchased in the last 5 years</t>
  </si>
  <si>
    <t>Items</t>
  </si>
  <si>
    <t>Includes all collection items, see page 41.</t>
  </si>
  <si>
    <t>Number of library collection items</t>
  </si>
  <si>
    <t>LB5</t>
  </si>
  <si>
    <t>Direct cost of the library service</t>
  </si>
  <si>
    <t>Indicator Guide - Page 43</t>
  </si>
  <si>
    <t>LB6</t>
  </si>
  <si>
    <t>Number of library collection item loans</t>
  </si>
  <si>
    <t>Loans</t>
  </si>
  <si>
    <t>Indicator Guide - Page 46</t>
  </si>
  <si>
    <t>LB7</t>
  </si>
  <si>
    <t>Number of registered library members</t>
  </si>
  <si>
    <t>Members</t>
  </si>
  <si>
    <t>Indicator Guide - Page 47</t>
  </si>
  <si>
    <t>LB8</t>
  </si>
  <si>
    <t>Number of library visits</t>
  </si>
  <si>
    <t>Indicator Guide - Page 49</t>
  </si>
  <si>
    <t>Maternal and Child Health (MCH)</t>
  </si>
  <si>
    <t>MC2</t>
  </si>
  <si>
    <t>Number of infants enrolled in the MCH service from birth notifications received</t>
  </si>
  <si>
    <t>Infants</t>
  </si>
  <si>
    <t>Indicator Guide - Page 50</t>
  </si>
  <si>
    <t>Number of birth notifications received</t>
  </si>
  <si>
    <t>MC3</t>
  </si>
  <si>
    <t>Cost of the MCH service</t>
  </si>
  <si>
    <t>Indicator Guide - Page 52</t>
  </si>
  <si>
    <t>Hours worked by MCH nurses</t>
  </si>
  <si>
    <t>Hours</t>
  </si>
  <si>
    <t>MC4</t>
  </si>
  <si>
    <t>Number of children who attend the MCH service at least once in the year</t>
  </si>
  <si>
    <t>Children</t>
  </si>
  <si>
    <t>Indicator Guide - Page 55</t>
  </si>
  <si>
    <t>Number of children enrolled in the MCH service at the end of the year</t>
  </si>
  <si>
    <t>MC5</t>
  </si>
  <si>
    <t>Number of Aboriginal children who attend the MCH service at least once in the year</t>
  </si>
  <si>
    <t>Indicator Guide - Page 56</t>
  </si>
  <si>
    <t>Number of Aboriginal children enrolled in the MCH service at the end of the year</t>
  </si>
  <si>
    <t>MC6</t>
  </si>
  <si>
    <t>Number of 4-week key age and stage visits</t>
  </si>
  <si>
    <t>Indicator Guide - Page 58</t>
  </si>
  <si>
    <t>This figure auto-populates from cell F59.</t>
  </si>
  <si>
    <t>R1</t>
  </si>
  <si>
    <t>Number of sealed local road requests</t>
  </si>
  <si>
    <t>Indicator Guide - Page 59</t>
  </si>
  <si>
    <t>Number of kilometres of sealed local roads</t>
  </si>
  <si>
    <t>Kilometres</t>
  </si>
  <si>
    <t>R2</t>
  </si>
  <si>
    <t>Number of kilometres of sealed local roads below the renewal intervention level set by Council</t>
  </si>
  <si>
    <t>Indicator Guide - Page 61</t>
  </si>
  <si>
    <t>R3</t>
  </si>
  <si>
    <t>Direct cost of sealed local road reconstruction</t>
  </si>
  <si>
    <t>Indicator Guide - Page 64</t>
  </si>
  <si>
    <t>Square metres of sealed local roads reconstructed</t>
  </si>
  <si>
    <t>Square metres</t>
  </si>
  <si>
    <t>R4</t>
  </si>
  <si>
    <t>Direct cost of sealed local road resealing</t>
  </si>
  <si>
    <t>Indicator Guide - Page 66</t>
  </si>
  <si>
    <t>Square metres of sealed local roads resealed</t>
  </si>
  <si>
    <t>R5</t>
  </si>
  <si>
    <t>Community satisfaction rating out of 100 with how Council has performed on the condition of sealed local roads</t>
  </si>
  <si>
    <t>Indicator Guide - Page 68</t>
  </si>
  <si>
    <t>Statutory Planning</t>
  </si>
  <si>
    <t>SP1</t>
  </si>
  <si>
    <t>The median number of days between receipt of a planning application and a decision on the application</t>
  </si>
  <si>
    <t>Year to Date figure taken from PPARS June Report: ‘Median processing days to responsible authority determination’, see page 69.</t>
  </si>
  <si>
    <t>SP2</t>
  </si>
  <si>
    <t>Number of VicSmart planning application decisions made within 10 days</t>
  </si>
  <si>
    <t>Decisions</t>
  </si>
  <si>
    <t>Indicator Guide - Page 71</t>
  </si>
  <si>
    <t>Number of regular planning application decisions made within 60 days</t>
  </si>
  <si>
    <t xml:space="preserve">Number of planning application decisions made </t>
  </si>
  <si>
    <t>SP3</t>
  </si>
  <si>
    <t>Direct cost of the statutory planning service</t>
  </si>
  <si>
    <t>Indicator Guide - Page 73</t>
  </si>
  <si>
    <t>Number of planning applications received</t>
  </si>
  <si>
    <t>Applications</t>
  </si>
  <si>
    <t>Year to Date figure taken from PPARS June Report: ‘Total applications’</t>
  </si>
  <si>
    <t>SP4</t>
  </si>
  <si>
    <t>Number of VCAT decisions that did not set aside council's decision in relation to a planning application</t>
  </si>
  <si>
    <t>Indicator Guide - Page 75</t>
  </si>
  <si>
    <t>Number of VCAT Council decisions in relation to planning applications</t>
  </si>
  <si>
    <t>Waste Management</t>
  </si>
  <si>
    <t>WC2</t>
  </si>
  <si>
    <t>Number of kerbside garbage and recycling collection bins missed</t>
  </si>
  <si>
    <t>Bins</t>
  </si>
  <si>
    <t>Indicator Guide - Page 77</t>
  </si>
  <si>
    <t>Number of scheduled kerbside garbage and recycling collection bin lifts</t>
  </si>
  <si>
    <t>Lifts</t>
  </si>
  <si>
    <t>WC3</t>
  </si>
  <si>
    <t>Direct cost of the kerbside garbage bin collection service</t>
  </si>
  <si>
    <t>Indicator Guide - Page 79</t>
  </si>
  <si>
    <t>Number of kerbside garbage collection bins</t>
  </si>
  <si>
    <t>WC4</t>
  </si>
  <si>
    <t>Direct cost of the kerbside recyclables bin collection service</t>
  </si>
  <si>
    <t>Indicator Guide - Page 81</t>
  </si>
  <si>
    <t>Number of kerbside recyclables collection bins</t>
  </si>
  <si>
    <t>WC5</t>
  </si>
  <si>
    <t>Weight of recyclables and green organics collected from kerbside bins</t>
  </si>
  <si>
    <t>Tonnes</t>
  </si>
  <si>
    <t>Indicator Guide - Page 83</t>
  </si>
  <si>
    <t>Weight of garbage, recyclables and green organics collected from kerbside bins</t>
  </si>
  <si>
    <t>Applicable</t>
  </si>
  <si>
    <t>DATA INPUT - FINANCIAL PERFORMANCE</t>
  </si>
  <si>
    <t></t>
  </si>
  <si>
    <t></t>
  </si>
  <si>
    <t></t>
  </si>
  <si>
    <t>Income Statement</t>
  </si>
  <si>
    <t>Revenue</t>
  </si>
  <si>
    <t>Rates and charges</t>
  </si>
  <si>
    <t>$000s</t>
  </si>
  <si>
    <t>Supplementary rates and rate adjustments</t>
  </si>
  <si>
    <t>Interest on rates and charges</t>
  </si>
  <si>
    <t>Refer to E4 - Page 88</t>
  </si>
  <si>
    <t>TOTAL Rate revenue (less Special rates)</t>
  </si>
  <si>
    <t>Does not include Special rates and charges</t>
  </si>
  <si>
    <t>Refer to O2 - Page 93, O3 - Page 94, S1 - Page 100 and S2 - 102</t>
  </si>
  <si>
    <t>Statutory fees and fines</t>
  </si>
  <si>
    <t>User fees</t>
  </si>
  <si>
    <t>Grants - operating</t>
  </si>
  <si>
    <t>recurrent</t>
  </si>
  <si>
    <t>Refer to O4 - Page 95, C4 - Page 107 and C5 - Page 108</t>
  </si>
  <si>
    <t>non-recurrent</t>
  </si>
  <si>
    <t>Refer to O4 - Page 95 and C4 - Page 107</t>
  </si>
  <si>
    <t>Grants - capital</t>
  </si>
  <si>
    <t>Refer to O4 - Page 95, C4 - Page 107 and C5 Page - 108</t>
  </si>
  <si>
    <t>Refer to O4 - Page 95, OP1 - Page 98, S1 - Page 100 and C4 - Page 107</t>
  </si>
  <si>
    <t>Contributions - cash</t>
  </si>
  <si>
    <t>capital</t>
  </si>
  <si>
    <t>operating</t>
  </si>
  <si>
    <t>Contributions - non-monetary assets</t>
  </si>
  <si>
    <t>Net gain on disposal of property, infrastructure, plant and equipment</t>
  </si>
  <si>
    <t>Fair value adjustments for investment property</t>
  </si>
  <si>
    <t>Share of net profits on associates and joint ventures accounted for by the equity method</t>
  </si>
  <si>
    <t>Other income</t>
  </si>
  <si>
    <t>TOTAL Revenue</t>
  </si>
  <si>
    <t>Includes Special rates and charges</t>
  </si>
  <si>
    <t>Expenses</t>
  </si>
  <si>
    <t>Employee costs</t>
  </si>
  <si>
    <t>Materials and services</t>
  </si>
  <si>
    <t>Depreciation and amortisation</t>
  </si>
  <si>
    <t>depreciation</t>
  </si>
  <si>
    <t>Refer to O5 - Page 96</t>
  </si>
  <si>
    <t>amortisation - intangible assets</t>
  </si>
  <si>
    <t>amortisation - right of use assets</t>
  </si>
  <si>
    <t>Bad and doubtful debts</t>
  </si>
  <si>
    <t>Borrowing costs</t>
  </si>
  <si>
    <t>Finance costs - leases</t>
  </si>
  <si>
    <t>Net loss on disposal of property, infrastructure, plant and equipment</t>
  </si>
  <si>
    <t>Other expenses</t>
  </si>
  <si>
    <t>Share of net losses on associates and joint ventures accounted for by the equity method</t>
  </si>
  <si>
    <t>TOTAL Expenses</t>
  </si>
  <si>
    <t>Refer to E2 - Page 86 and C1 - Page 103</t>
  </si>
  <si>
    <t>Check=surplus/-deficit for the year</t>
  </si>
  <si>
    <t>Refer to OP1 - Page 98</t>
  </si>
  <si>
    <t>Total other comprehensive income</t>
  </si>
  <si>
    <t>TOTAL Comprehensive result</t>
  </si>
  <si>
    <t>Balance Sheet</t>
  </si>
  <si>
    <t>Current assets</t>
  </si>
  <si>
    <t>Cash and cash equivalents</t>
  </si>
  <si>
    <t>trust funds and deposits</t>
  </si>
  <si>
    <t>statutory reserves</t>
  </si>
  <si>
    <t>carried forward capital works</t>
  </si>
  <si>
    <t>conditional grants unspent</t>
  </si>
  <si>
    <t>unrestricted cash</t>
  </si>
  <si>
    <t>Refer to L2 - Page 91</t>
  </si>
  <si>
    <t>Trade and other receivables</t>
  </si>
  <si>
    <t>Other financial assets</t>
  </si>
  <si>
    <t>Inventories</t>
  </si>
  <si>
    <t>Non-current assets classified as held for sale</t>
  </si>
  <si>
    <t>Other assets</t>
  </si>
  <si>
    <t>TOTAL Current assets</t>
  </si>
  <si>
    <t>Refer to L1 - Page 89</t>
  </si>
  <si>
    <t>Non-current assets</t>
  </si>
  <si>
    <t>Investments in associates, joint ventures and subsidiaries</t>
  </si>
  <si>
    <t>Property, infrastructure, plant and equipment</t>
  </si>
  <si>
    <t>land</t>
  </si>
  <si>
    <t>all other property, plant and equipment</t>
  </si>
  <si>
    <t>Refer to C2 - Page 105</t>
  </si>
  <si>
    <t>Right of use asset</t>
  </si>
  <si>
    <t>Investment property</t>
  </si>
  <si>
    <t>Other non-current assets</t>
  </si>
  <si>
    <t>TOTAL Non-current assets</t>
  </si>
  <si>
    <t>Current liabilities</t>
  </si>
  <si>
    <t>Trade and other payables</t>
  </si>
  <si>
    <t>Trust funds and deposits</t>
  </si>
  <si>
    <t>Unearned income/revenue</t>
  </si>
  <si>
    <t>Provisions</t>
  </si>
  <si>
    <t>Interest bearing loans and borrowings</t>
  </si>
  <si>
    <t>Refer to O2 - Page 93</t>
  </si>
  <si>
    <t>Lease liabilities</t>
  </si>
  <si>
    <t>Other current liabilities</t>
  </si>
  <si>
    <t>TOTAL Current liabilities</t>
  </si>
  <si>
    <t>Refer to L1 - Page 89 and L2 - Page 91</t>
  </si>
  <si>
    <t>Non-current liabilities</t>
  </si>
  <si>
    <t>Other non-current liabilities</t>
  </si>
  <si>
    <t>TOTAL Non-current liabilities</t>
  </si>
  <si>
    <t>Refer to O4 - Page 95</t>
  </si>
  <si>
    <t>Equity</t>
  </si>
  <si>
    <t>Accumulated surplus</t>
  </si>
  <si>
    <t>Reserves</t>
  </si>
  <si>
    <t>asset revaluation reserve</t>
  </si>
  <si>
    <t>other reserves</t>
  </si>
  <si>
    <t>TOTAL Equity</t>
  </si>
  <si>
    <t>Check=0</t>
  </si>
  <si>
    <t>Cash Flow Statement</t>
  </si>
  <si>
    <t>Operating activities</t>
  </si>
  <si>
    <t>Inflows</t>
  </si>
  <si>
    <t>Outflows</t>
  </si>
  <si>
    <t>short-term, low value and variable lease payments</t>
  </si>
  <si>
    <t>other</t>
  </si>
  <si>
    <t>TOTAL</t>
  </si>
  <si>
    <t>Investing activities</t>
  </si>
  <si>
    <t>Financing activities</t>
  </si>
  <si>
    <t>proceeds from interest bearing loans and borrowings</t>
  </si>
  <si>
    <t>repayment of interest bearing loans and borrowings</t>
  </si>
  <si>
    <t>Refer to O3 - Page 94</t>
  </si>
  <si>
    <t>finance costs</t>
  </si>
  <si>
    <t>interest paid - lease liability</t>
  </si>
  <si>
    <t>repayment of lease liabilities</t>
  </si>
  <si>
    <t>Net change in cash</t>
  </si>
  <si>
    <t>Cash at beginning of year</t>
  </si>
  <si>
    <t>CASH AT END OF YEAR</t>
  </si>
  <si>
    <t>Capital Works Statement</t>
  </si>
  <si>
    <t>Capital works</t>
  </si>
  <si>
    <t>New</t>
  </si>
  <si>
    <t>Renewal</t>
  </si>
  <si>
    <t>Expansion</t>
  </si>
  <si>
    <t>Upgrade</t>
  </si>
  <si>
    <t>Rates and charges (revenue, assessments and valuations)</t>
  </si>
  <si>
    <t>residential</t>
  </si>
  <si>
    <t>Assessments</t>
  </si>
  <si>
    <t>Refer to E2 - Page 86 and E4 - Page 88</t>
  </si>
  <si>
    <t>Valuations</t>
  </si>
  <si>
    <t xml:space="preserve">residential CIV </t>
  </si>
  <si>
    <t xml:space="preserve">other CIV </t>
  </si>
  <si>
    <t>Refer to S2 - Page 102</t>
  </si>
  <si>
    <t>Staff (permanent)</t>
  </si>
  <si>
    <t>Permanent staff at beginning of year</t>
  </si>
  <si>
    <t>Number of staff</t>
  </si>
  <si>
    <t>Forecast not required for this measure.</t>
  </si>
  <si>
    <t>Refer to C7 - Page 110</t>
  </si>
  <si>
    <t xml:space="preserve">Resignations/terminations </t>
  </si>
  <si>
    <t>Permanent staff at end of year</t>
  </si>
  <si>
    <t>DATA INPUT 4 - PUBLIC COMMENTS</t>
  </si>
  <si>
    <t>Service measure</t>
  </si>
  <si>
    <t>Expected Range</t>
  </si>
  <si>
    <t>Target</t>
  </si>
  <si>
    <t>Target Veriance</t>
  </si>
  <si>
    <t>Materiality Threshold</t>
  </si>
  <si>
    <t>Variance</t>
  </si>
  <si>
    <t>ENTER Public Comments</t>
  </si>
  <si>
    <t>Commentary advice</t>
  </si>
  <si>
    <t>+/-</t>
  </si>
  <si>
    <r>
      <rPr>
        <b/>
        <sz val="22"/>
        <color rgb="FFFFC000"/>
        <rFont val="Wingdings"/>
        <charset val="2"/>
      </rPr>
      <t></t>
    </r>
    <r>
      <rPr>
        <b/>
        <sz val="22"/>
        <color theme="0"/>
        <rFont val="Arial Nova"/>
        <family val="2"/>
      </rPr>
      <t xml:space="preserve">  </t>
    </r>
    <r>
      <rPr>
        <b/>
        <sz val="13.6"/>
        <color theme="0"/>
        <rFont val="Arial Nova"/>
        <family val="2"/>
      </rPr>
      <t xml:space="preserve"> </t>
    </r>
    <r>
      <rPr>
        <b/>
        <sz val="16"/>
        <color theme="0"/>
        <rFont val="Arial Nova"/>
        <family val="2"/>
      </rPr>
      <t>PRESS F7 to check spelling</t>
    </r>
  </si>
  <si>
    <t>Health inspections of aquatic facilities</t>
  </si>
  <si>
    <t>1 to 4 inspections</t>
  </si>
  <si>
    <t>N/A</t>
  </si>
  <si>
    <t>+/- 10%</t>
  </si>
  <si>
    <t>Indicator Guide - page 5</t>
  </si>
  <si>
    <t>Utilisation of aquatic facilities</t>
  </si>
  <si>
    <t>1 to 10 visits</t>
  </si>
  <si>
    <t>Indicator Guide - page 7</t>
  </si>
  <si>
    <t>Cost of aquatic facilities</t>
  </si>
  <si>
    <t>$0 to $30</t>
  </si>
  <si>
    <t>Indicator Guide - page 9</t>
  </si>
  <si>
    <t>Time taken to action animal management requests</t>
  </si>
  <si>
    <t>1 to 10 days</t>
  </si>
  <si>
    <t>Indicator Guide - page 11</t>
  </si>
  <si>
    <t>Animals reclaimed</t>
  </si>
  <si>
    <t>30% to 90%</t>
  </si>
  <si>
    <t>Indicator Guide - page 13</t>
  </si>
  <si>
    <t>Animals rehomed</t>
  </si>
  <si>
    <t>20% to 80%</t>
  </si>
  <si>
    <t>Indicator Guide - page 15</t>
  </si>
  <si>
    <t>Cost of animal management service per population</t>
  </si>
  <si>
    <t>$3 to $40</t>
  </si>
  <si>
    <t>Indicator Guide - page 17</t>
  </si>
  <si>
    <t>Animal management prosecutions</t>
  </si>
  <si>
    <t>0% to 200%</t>
  </si>
  <si>
    <t>Indicator Guide - page 19</t>
  </si>
  <si>
    <t>Time taken to action food complaints</t>
  </si>
  <si>
    <t>Indicator Guide - page 21</t>
  </si>
  <si>
    <t>Food safety assessments</t>
  </si>
  <si>
    <t>50% to 120%</t>
  </si>
  <si>
    <t>Indicator Guide - page 23</t>
  </si>
  <si>
    <t>Cost of food safety service</t>
  </si>
  <si>
    <t>$300 to $1,200</t>
  </si>
  <si>
    <t>Indicator Guide - page 25</t>
  </si>
  <si>
    <t>Critical and major non-compliance outcome notifications</t>
  </si>
  <si>
    <t>60% to 100%</t>
  </si>
  <si>
    <t>Indicator Guide - page 28</t>
  </si>
  <si>
    <t xml:space="preserve">Food safety samples </t>
  </si>
  <si>
    <t>50% to 100%</t>
  </si>
  <si>
    <t>Indicator Guide - page 31</t>
  </si>
  <si>
    <t>Council decisions made at meetings closed to the public</t>
  </si>
  <si>
    <t>0% to 30%</t>
  </si>
  <si>
    <t>Indicator Guide - page 32</t>
  </si>
  <si>
    <t>Satisfaction with community consultation and engagement</t>
  </si>
  <si>
    <t>40 to 70</t>
  </si>
  <si>
    <t>Indicator Guide - page 34</t>
  </si>
  <si>
    <t>Councillor attendance at council meetings</t>
  </si>
  <si>
    <t>80% to 100%</t>
  </si>
  <si>
    <t>Indicator Guide - page 36</t>
  </si>
  <si>
    <t>Cost of elected representation</t>
  </si>
  <si>
    <t>$30,000 to 
$80,000</t>
  </si>
  <si>
    <t>Indicator Guide - page 38</t>
  </si>
  <si>
    <t>Satisfaction with council decisions</t>
  </si>
  <si>
    <t>Indicator Guide - page 40</t>
  </si>
  <si>
    <t>Recently purchased library collection</t>
  </si>
  <si>
    <t>40% to 90%</t>
  </si>
  <si>
    <t>Indicator Guide - page 41</t>
  </si>
  <si>
    <t>Cost of library service per population</t>
  </si>
  <si>
    <t>$10 to $90</t>
  </si>
  <si>
    <t>Indicator Guide - page 43</t>
  </si>
  <si>
    <t>Loans per head of population</t>
  </si>
  <si>
    <t>4 to 8</t>
  </si>
  <si>
    <t>Indicator Guide - page 46</t>
  </si>
  <si>
    <t>Library membership</t>
  </si>
  <si>
    <t>20% to 40%</t>
  </si>
  <si>
    <t>Indicator Guide - page 47</t>
  </si>
  <si>
    <t>Library visits per head of population</t>
  </si>
  <si>
    <t>2 to 6</t>
  </si>
  <si>
    <t>Indicator Guide - page 49</t>
  </si>
  <si>
    <t>Infant enrolments in the MCH service</t>
  </si>
  <si>
    <t>90% to 110%</t>
  </si>
  <si>
    <t>Indicator Guide - page 50</t>
  </si>
  <si>
    <t>$50 to $200</t>
  </si>
  <si>
    <t>Indicator Guide - page 52</t>
  </si>
  <si>
    <t>Participation in the MCH service</t>
  </si>
  <si>
    <t>70% to 100%</t>
  </si>
  <si>
    <t>Indicator Guide - page 55</t>
  </si>
  <si>
    <t>Participation in the MCH service by Aboriginal children</t>
  </si>
  <si>
    <t>Indicator Guide - page 56</t>
  </si>
  <si>
    <t>Participation in 4-week Key Age and Stage visit</t>
  </si>
  <si>
    <t>Indicator Guide - page 58</t>
  </si>
  <si>
    <t>Sealed local road requests</t>
  </si>
  <si>
    <t>10 to 120 requests</t>
  </si>
  <si>
    <t>Indicator Guide - page 59</t>
  </si>
  <si>
    <t>Sealed local roads maintained to condition standards</t>
  </si>
  <si>
    <t>Indicator Guide - page 61</t>
  </si>
  <si>
    <t>Cost of sealed local road reconstruction</t>
  </si>
  <si>
    <t>$24 to $240</t>
  </si>
  <si>
    <t>Indicator Guide - page 64</t>
  </si>
  <si>
    <t>Cost of sealed local road resealing</t>
  </si>
  <si>
    <t>$5 to $40</t>
  </si>
  <si>
    <t>Indicator Guide - page 66</t>
  </si>
  <si>
    <t>Satisfaction with sealed local roads</t>
  </si>
  <si>
    <t>50 to 100</t>
  </si>
  <si>
    <t>Indicator Guide - page 68</t>
  </si>
  <si>
    <t>Time taken to decide planning applications</t>
  </si>
  <si>
    <t>30 to 110 days</t>
  </si>
  <si>
    <t>Indicator Guide - page 69</t>
  </si>
  <si>
    <t>Planning applications decided within required time frames</t>
  </si>
  <si>
    <t>40% to 100%</t>
  </si>
  <si>
    <t>Indicator Guide - page 71</t>
  </si>
  <si>
    <t>Cost of statutory planning service</t>
  </si>
  <si>
    <t>$500 to $4,000</t>
  </si>
  <si>
    <t>Indicator Guide - page 73</t>
  </si>
  <si>
    <t>Council planning decisions upheld at VCAT</t>
  </si>
  <si>
    <t>0% to 100%</t>
  </si>
  <si>
    <t>Indicator Guide - page 75</t>
  </si>
  <si>
    <t>Kerbside collection bins missed</t>
  </si>
  <si>
    <t>1 to 20 bins</t>
  </si>
  <si>
    <t>Indicator Guide - page 77</t>
  </si>
  <si>
    <t>Cost of kerbside garbage bin collection service</t>
  </si>
  <si>
    <t>$44 to $164</t>
  </si>
  <si>
    <t>Indicator Guide - page 79</t>
  </si>
  <si>
    <t>Cost of kerbside recyclables collection service</t>
  </si>
  <si>
    <t>$11 to $86</t>
  </si>
  <si>
    <t>Indicator Guide - page 81</t>
  </si>
  <si>
    <t>Kerbside collection waste diverted from landfill</t>
  </si>
  <si>
    <t>20% to 60%</t>
  </si>
  <si>
    <t>Indicator Guide - page 83</t>
  </si>
  <si>
    <t>Financial Performance Measures</t>
  </si>
  <si>
    <t>E2</t>
  </si>
  <si>
    <t>$2,000 to $5,000</t>
  </si>
  <si>
    <t>E4</t>
  </si>
  <si>
    <t>$700 to $2,000</t>
  </si>
  <si>
    <t>L1</t>
  </si>
  <si>
    <t>100% to 400%</t>
  </si>
  <si>
    <t>L2</t>
  </si>
  <si>
    <t>10% to 300%</t>
  </si>
  <si>
    <t>O2</t>
  </si>
  <si>
    <t>0% to 70%</t>
  </si>
  <si>
    <t>O3</t>
  </si>
  <si>
    <t>0% to 20%</t>
  </si>
  <si>
    <t>O4</t>
  </si>
  <si>
    <t>2% to 70%</t>
  </si>
  <si>
    <t>O5</t>
  </si>
  <si>
    <t>40% to 130%</t>
  </si>
  <si>
    <t>OP1</t>
  </si>
  <si>
    <t>Adjusted underlying surplus (or deficit)</t>
  </si>
  <si>
    <t xml:space="preserve"> -20% to 20%</t>
  </si>
  <si>
    <t>S1</t>
  </si>
  <si>
    <t>30% to 80%</t>
  </si>
  <si>
    <t>S2</t>
  </si>
  <si>
    <t>0.15% to 0.75%</t>
  </si>
  <si>
    <t>Sustainable Capacity Indicators</t>
  </si>
  <si>
    <t>C1</t>
  </si>
  <si>
    <t>Expenses per head of municipal population</t>
  </si>
  <si>
    <t>$800 to $4,000</t>
  </si>
  <si>
    <t>C2</t>
  </si>
  <si>
    <t>Infrastructure per head of municipal population</t>
  </si>
  <si>
    <t>$3,000 to $40,000</t>
  </si>
  <si>
    <t>Indicator Guide - page 105</t>
  </si>
  <si>
    <t>C3</t>
  </si>
  <si>
    <t>Population density per length of road</t>
  </si>
  <si>
    <t>1 to 300 people</t>
  </si>
  <si>
    <t>Indicator Guide - page 106</t>
  </si>
  <si>
    <t>C4</t>
  </si>
  <si>
    <t>Own-source revenue per head of municipal population</t>
  </si>
  <si>
    <t>Indicator Guide - page 107</t>
  </si>
  <si>
    <t>C5</t>
  </si>
  <si>
    <t>Recurrent grants per head of municipal population</t>
  </si>
  <si>
    <t>$100 to $2,000</t>
  </si>
  <si>
    <t>Indicator Guide - page 108</t>
  </si>
  <si>
    <t>C6</t>
  </si>
  <si>
    <t>Relative Socio-Economic Disadvantage</t>
  </si>
  <si>
    <t>1 to 10 decile</t>
  </si>
  <si>
    <t>Indicator Guide - page 109</t>
  </si>
  <si>
    <t>C7</t>
  </si>
  <si>
    <t>Staff turnover rate</t>
  </si>
  <si>
    <t>5% to 20%</t>
  </si>
  <si>
    <t>Indicator Guide - page 110</t>
  </si>
  <si>
    <t>DATA INPUT 5 - GOVERNANCE AND MANAGEMENT CHECKLIST</t>
  </si>
  <si>
    <r>
      <rPr>
        <b/>
        <sz val="14"/>
        <color rgb="FFFFC000"/>
        <rFont val="Arial Nova"/>
        <family val="2"/>
      </rPr>
      <t xml:space="preserve">If 'No' </t>
    </r>
    <r>
      <rPr>
        <b/>
        <sz val="20"/>
        <color rgb="FFFFC000"/>
        <rFont val="Wingdings"/>
        <charset val="2"/>
      </rPr>
      <t xml:space="preserve"> </t>
    </r>
  </si>
  <si>
    <t>Governance and Management Item</t>
  </si>
  <si>
    <t>Status</t>
  </si>
  <si>
    <t>YES</t>
  </si>
  <si>
    <t>Date Applicable</t>
  </si>
  <si>
    <t>Supporting comments
(multiple items/dates)</t>
  </si>
  <si>
    <t>Reason for "No" response</t>
  </si>
  <si>
    <t>Guidance Reference (Indicator guide)</t>
  </si>
  <si>
    <t>Short Name</t>
  </si>
  <si>
    <t>NO</t>
  </si>
  <si>
    <t>(single item date)</t>
  </si>
  <si>
    <t>GC1</t>
  </si>
  <si>
    <r>
      <rPr>
        <b/>
        <sz val="11"/>
        <color rgb="FF000000"/>
        <rFont val="Arial Nova"/>
        <family val="2"/>
      </rPr>
      <t>Community engagement policy</t>
    </r>
    <r>
      <rPr>
        <sz val="11"/>
        <color rgb="FF000000"/>
        <rFont val="Arial Nova"/>
        <family val="2"/>
      </rPr>
      <t xml:space="preserve"> (policy outlining Council's commitment to engaging with the community on matters of public interest) </t>
    </r>
  </si>
  <si>
    <t>Date of adoption of policy.</t>
  </si>
  <si>
    <t>Indicator guide - page 112</t>
  </si>
  <si>
    <t>Community engagement policy</t>
  </si>
  <si>
    <t>GC2</t>
  </si>
  <si>
    <r>
      <rPr>
        <b/>
        <sz val="11"/>
        <color rgb="FF000000"/>
        <rFont val="Arial Nova"/>
        <family val="2"/>
      </rPr>
      <t>Community engagement guidelines</t>
    </r>
    <r>
      <rPr>
        <sz val="11"/>
        <color rgb="FF000000"/>
        <rFont val="Arial Nova"/>
        <family val="2"/>
      </rPr>
      <t xml:space="preserve"> (guidelines to assist staff to determine when and how to engage with the community) </t>
    </r>
  </si>
  <si>
    <t>Date of commencement of current guidelines.</t>
  </si>
  <si>
    <r>
      <rPr>
        <b/>
        <sz val="11"/>
        <color rgb="FF000000"/>
        <rFont val="Arial Nova"/>
        <family val="2"/>
      </rPr>
      <t>Community engagement guidelines</t>
    </r>
    <r>
      <rPr>
        <sz val="11"/>
        <color rgb="FF000000"/>
        <rFont val="Arial Nova"/>
        <family val="2"/>
      </rPr>
      <t xml:space="preserve"> </t>
    </r>
  </si>
  <si>
    <t>GC3</t>
  </si>
  <si>
    <r>
      <rPr>
        <b/>
        <sz val="11"/>
        <color rgb="FF000000"/>
        <rFont val="Arial Nova"/>
        <family val="2"/>
      </rPr>
      <t>Financial Plan</t>
    </r>
    <r>
      <rPr>
        <sz val="11"/>
        <color rgb="FF000000"/>
        <rFont val="Arial Nova"/>
        <family val="2"/>
      </rPr>
      <t xml:space="preserve"> (plan under section 91 of the Act outlining the financial and non-financial resources required for at least the next 10 financial years) </t>
    </r>
  </si>
  <si>
    <t>This should refer to the Financial Plan which was adopted in this reporting period. Former requirement was the Strategic Resource Plan.</t>
  </si>
  <si>
    <t>Indicator guide - page 113</t>
  </si>
  <si>
    <t>Financial Plan</t>
  </si>
  <si>
    <t>GC4</t>
  </si>
  <si>
    <r>
      <rPr>
        <b/>
        <sz val="11"/>
        <color rgb="FF000000"/>
        <rFont val="Arial Nova"/>
        <family val="2"/>
      </rPr>
      <t>Asset Plan</t>
    </r>
    <r>
      <rPr>
        <sz val="11"/>
        <color rgb="FF000000"/>
        <rFont val="Arial Nova"/>
        <family val="2"/>
      </rPr>
      <t xml:space="preserve"> (plan that sets out the asset maintenance and renewal needs for key infrastructure asset classes for at least the next 10 years) </t>
    </r>
  </si>
  <si>
    <t>Date of adoption of plan. Asset Plan should cover at least the next 10 years.</t>
  </si>
  <si>
    <t>Asset Plan</t>
  </si>
  <si>
    <t>GC5</t>
  </si>
  <si>
    <r>
      <rPr>
        <b/>
        <sz val="11"/>
        <color rgb="FF000000"/>
        <rFont val="Arial Nova"/>
        <family val="2"/>
      </rPr>
      <t xml:space="preserve">Revenue and Rating Plan </t>
    </r>
    <r>
      <rPr>
        <sz val="11"/>
        <color rgb="FF000000"/>
        <rFont val="Arial Nova"/>
        <family val="2"/>
      </rPr>
      <t>(plan setting out the rating structure of Council to levy rates and charges)</t>
    </r>
  </si>
  <si>
    <t>Date of adoption of plan.</t>
  </si>
  <si>
    <t>Indicator guide - page 114</t>
  </si>
  <si>
    <t>Revenue and Rating Plan</t>
  </si>
  <si>
    <t>GC6</t>
  </si>
  <si>
    <r>
      <rPr>
        <b/>
        <sz val="11"/>
        <color rgb="FF000000"/>
        <rFont val="Arial Nova"/>
        <family val="2"/>
      </rPr>
      <t>Annual budget</t>
    </r>
    <r>
      <rPr>
        <sz val="11"/>
        <color rgb="FF000000"/>
        <rFont val="Arial Nova"/>
        <family val="2"/>
      </rPr>
      <t xml:space="preserve"> (plan setting out the services to be provided and initiatives to be undertaken over the next 12 months and the funding and other resources required) </t>
    </r>
  </si>
  <si>
    <t>This should refer to the Annual Budget which was adopted in this reporting period.</t>
  </si>
  <si>
    <t>Annual budget</t>
  </si>
  <si>
    <t>GC7</t>
  </si>
  <si>
    <r>
      <rPr>
        <b/>
        <sz val="11"/>
        <color rgb="FF000000"/>
        <rFont val="Arial Nova"/>
        <family val="2"/>
      </rPr>
      <t xml:space="preserve">Risk policy </t>
    </r>
    <r>
      <rPr>
        <sz val="11"/>
        <color rgb="FF000000"/>
        <rFont val="Arial Nova"/>
        <family val="2"/>
      </rPr>
      <t>(policy outlining Council's commitment and approach to minimising the risks to Council's operations)</t>
    </r>
  </si>
  <si>
    <t>Current policy in operation</t>
  </si>
  <si>
    <t>Date of commencement of current policy</t>
  </si>
  <si>
    <t>Risk policy</t>
  </si>
  <si>
    <t>GC8</t>
  </si>
  <si>
    <r>
      <rPr>
        <b/>
        <sz val="11"/>
        <color rgb="FF000000"/>
        <rFont val="Arial Nova"/>
        <family val="2"/>
      </rPr>
      <t>Fraud policy</t>
    </r>
    <r>
      <rPr>
        <sz val="11"/>
        <color rgb="FF000000"/>
        <rFont val="Arial Nova"/>
        <family val="2"/>
      </rPr>
      <t xml:space="preserve"> (policy outlining Council's commitment and approach to minimising the risk of fraud) </t>
    </r>
  </si>
  <si>
    <t>Fraud policy</t>
  </si>
  <si>
    <t>GC9</t>
  </si>
  <si>
    <t>Municipal Emergency Management Planning Committee (MEMPC) meetings attended by one or more representatives of Council (other than the chairperson of the MEMPC) during the financial year.</t>
  </si>
  <si>
    <t>Dates of MEMPC meetings attended. Or No MEMPC meetings attended. Please provide reason for not attending.</t>
  </si>
  <si>
    <t>Indicator guide - page 115</t>
  </si>
  <si>
    <t>Municipal emergency management planing</t>
  </si>
  <si>
    <t>GC10</t>
  </si>
  <si>
    <r>
      <rPr>
        <b/>
        <sz val="11"/>
        <color rgb="FF000000"/>
        <rFont val="Arial Nova"/>
        <family val="2"/>
      </rPr>
      <t>Procurement policy</t>
    </r>
    <r>
      <rPr>
        <sz val="11"/>
        <color rgb="FF000000"/>
        <rFont val="Arial Nova"/>
        <family val="2"/>
      </rPr>
      <t xml:space="preserve"> (policy outlining the principles,
processes and procedures that will apply to all purchases of goods and services by the Council) </t>
    </r>
  </si>
  <si>
    <t>Date of adoption of current policy.</t>
  </si>
  <si>
    <t>Procurement policy</t>
  </si>
  <si>
    <t>GC11</t>
  </si>
  <si>
    <r>
      <rPr>
        <b/>
        <sz val="11"/>
        <color rgb="FF000000"/>
        <rFont val="Arial Nova"/>
        <family val="2"/>
      </rPr>
      <t>Business continuity plan</t>
    </r>
    <r>
      <rPr>
        <sz val="11"/>
        <color rgb="FF000000"/>
        <rFont val="Arial Nova"/>
        <family val="2"/>
      </rPr>
      <t xml:space="preserve"> (plan setting out the actions that will be taken to ensure that key services continue to operate in the event of a disaster) </t>
    </r>
  </si>
  <si>
    <t>Current plan in operation</t>
  </si>
  <si>
    <t>Business continuity plan</t>
  </si>
  <si>
    <t>GC12</t>
  </si>
  <si>
    <r>
      <rPr>
        <b/>
        <sz val="11"/>
        <color rgb="FF000000"/>
        <rFont val="Arial Nova"/>
        <family val="2"/>
      </rPr>
      <t xml:space="preserve">Disaster recovery plan </t>
    </r>
    <r>
      <rPr>
        <sz val="11"/>
        <color rgb="FF000000"/>
        <rFont val="Arial Nova"/>
        <family val="2"/>
      </rPr>
      <t>(plan setting out the actions that will be undertaken to recover and restore business capability in the event of a disaster)</t>
    </r>
  </si>
  <si>
    <t>Indicator guide - page 116</t>
  </si>
  <si>
    <t>Disaster recovery plan</t>
  </si>
  <si>
    <t>GC13</t>
  </si>
  <si>
    <r>
      <rPr>
        <b/>
        <sz val="11"/>
        <color rgb="FF000000"/>
        <rFont val="Arial Nova"/>
        <family val="2"/>
      </rPr>
      <t xml:space="preserve">Complaint policy </t>
    </r>
    <r>
      <rPr>
        <sz val="11"/>
        <color rgb="FF000000"/>
        <rFont val="Arial Nova"/>
        <family val="2"/>
      </rPr>
      <t>(Policy under section 107 of the Act
outlining Council’s commitment and approach to managing complaints.)</t>
    </r>
  </si>
  <si>
    <t>Date of commencement of the policy.</t>
  </si>
  <si>
    <t>Complaint policy</t>
  </si>
  <si>
    <t>GC14</t>
  </si>
  <si>
    <r>
      <rPr>
        <b/>
        <sz val="11"/>
        <color rgb="FF000000"/>
        <rFont val="Arial Nova"/>
        <family val="2"/>
      </rPr>
      <t>Workforce plan</t>
    </r>
    <r>
      <rPr>
        <sz val="11"/>
        <color rgb="FF000000"/>
        <rFont val="Arial Nova"/>
        <family val="2"/>
      </rPr>
      <t xml:space="preserve"> (Plan outlining Council’s commitment and approach to planning the current and future workforce requirements of the organisation.)</t>
    </r>
  </si>
  <si>
    <t>Date of commencement of the current plan.</t>
  </si>
  <si>
    <t>Workforce plan</t>
  </si>
  <si>
    <t>GC15</t>
  </si>
  <si>
    <r>
      <rPr>
        <b/>
        <sz val="11"/>
        <color rgb="FF000000"/>
        <rFont val="Arial Nova"/>
        <family val="2"/>
      </rPr>
      <t>Payment of rates and charges hardship policy</t>
    </r>
    <r>
      <rPr>
        <sz val="11"/>
        <color rgb="FF000000"/>
        <rFont val="Arial Nova"/>
        <family val="2"/>
      </rPr>
      <t xml:space="preserve"> (Policy outlining Council’s commitment and approach to assisting ratepayers experiencing financial hardship or difficulty paying their rates.)</t>
    </r>
  </si>
  <si>
    <t>Date of commencement of the current policy.</t>
  </si>
  <si>
    <t>Indicator guide - page 117</t>
  </si>
  <si>
    <t>Payment of rates and charges hardship policy</t>
  </si>
  <si>
    <t>GC16</t>
  </si>
  <si>
    <r>
      <rPr>
        <b/>
        <sz val="11"/>
        <color rgb="FF000000"/>
        <rFont val="Arial Nova"/>
        <family val="2"/>
      </rPr>
      <t xml:space="preserve">Risk management framework </t>
    </r>
    <r>
      <rPr>
        <sz val="11"/>
        <color rgb="FF000000"/>
        <rFont val="Arial Nova"/>
        <family val="2"/>
      </rPr>
      <t>(framework outlining Council's approach to managing risks to the Council's operations)</t>
    </r>
  </si>
  <si>
    <t>Current framework in operation</t>
  </si>
  <si>
    <t>Date of commencement of current framework.</t>
  </si>
  <si>
    <t>Indicator guide - page 118</t>
  </si>
  <si>
    <t>Risk management framework</t>
  </si>
  <si>
    <t>GC17</t>
  </si>
  <si>
    <r>
      <rPr>
        <b/>
        <sz val="11"/>
        <color rgb="FF000000"/>
        <rFont val="Arial Nova"/>
        <family val="2"/>
      </rPr>
      <t>Audit and Risk Committee</t>
    </r>
    <r>
      <rPr>
        <sz val="11"/>
        <color rgb="FF000000"/>
        <rFont val="Arial Nova"/>
        <family val="2"/>
      </rPr>
      <t xml:space="preserve"> (advisory committee of Council under section 53 and 54 of the Act) </t>
    </r>
  </si>
  <si>
    <t>Date of establishment.</t>
  </si>
  <si>
    <t>Audit and Risk Committee</t>
  </si>
  <si>
    <t>GC18</t>
  </si>
  <si>
    <r>
      <rPr>
        <b/>
        <sz val="11"/>
        <color rgb="FF000000"/>
        <rFont val="Arial Nova"/>
        <family val="2"/>
      </rPr>
      <t>Internal audit</t>
    </r>
    <r>
      <rPr>
        <sz val="11"/>
        <color rgb="FF000000"/>
        <rFont val="Arial Nova"/>
        <family val="2"/>
      </rPr>
      <t xml:space="preserve"> (independent accounting professionals engaged by the Council to provide analyses and recommendations aimed at improving Council's governance, risk and management controls) </t>
    </r>
  </si>
  <si>
    <t xml:space="preserve">Internal auditor engaged     </t>
  </si>
  <si>
    <t>Date of engagement of current provider.</t>
  </si>
  <si>
    <t>Indicator guide - page 119</t>
  </si>
  <si>
    <r>
      <rPr>
        <b/>
        <sz val="11"/>
        <color rgb="FF000000"/>
        <rFont val="Arial Nova"/>
        <family val="2"/>
      </rPr>
      <t>Internal audit</t>
    </r>
    <r>
      <rPr>
        <sz val="11"/>
        <color rgb="FF000000"/>
        <rFont val="Arial Nova"/>
        <family val="2"/>
      </rPr>
      <t xml:space="preserve"> </t>
    </r>
  </si>
  <si>
    <t>GC19</t>
  </si>
  <si>
    <r>
      <rPr>
        <b/>
        <sz val="11"/>
        <color rgb="FF000000"/>
        <rFont val="Arial Nova"/>
        <family val="2"/>
      </rPr>
      <t xml:space="preserve">Performance reporting framework </t>
    </r>
    <r>
      <rPr>
        <sz val="11"/>
        <color rgb="FF000000"/>
        <rFont val="Arial Nova"/>
        <family val="2"/>
      </rPr>
      <t xml:space="preserve">(a set of indicators measuring financial and non-financial performance, including the performance indicators referred to in section 98 of the Act) </t>
    </r>
  </si>
  <si>
    <t xml:space="preserve">Performance reporting framework </t>
  </si>
  <si>
    <t>GC20</t>
  </si>
  <si>
    <r>
      <rPr>
        <b/>
        <sz val="11"/>
        <color rgb="FF000000"/>
        <rFont val="Arial Nova"/>
        <family val="2"/>
      </rPr>
      <t xml:space="preserve">Council Plan report </t>
    </r>
    <r>
      <rPr>
        <sz val="11"/>
        <color rgb="FF000000"/>
        <rFont val="Arial Nova"/>
        <family val="2"/>
      </rPr>
      <t xml:space="preserve">(report reviewing the performance of the Council against the Council Plan, including the results in relation to the strategic indicators, for the first six months of the financial year) </t>
    </r>
  </si>
  <si>
    <t>Current report</t>
  </si>
  <si>
    <t>Should be adopted annually. Date reported.</t>
  </si>
  <si>
    <t>Indicator guide - page 120</t>
  </si>
  <si>
    <t xml:space="preserve">Council Plan report </t>
  </si>
  <si>
    <t>GC21</t>
  </si>
  <si>
    <r>
      <rPr>
        <b/>
        <sz val="11"/>
        <color rgb="FF000000"/>
        <rFont val="Arial Nova"/>
        <family val="2"/>
      </rPr>
      <t xml:space="preserve">Quarterly budget reports </t>
    </r>
    <r>
      <rPr>
        <sz val="11"/>
        <color rgb="FF000000"/>
        <rFont val="Arial Nova"/>
        <family val="2"/>
      </rPr>
      <t>(quarterly reports to Council under section 97 of the Act, comparing actual and budgeted results and an explanation of any material variations)</t>
    </r>
  </si>
  <si>
    <t>Dates reports were presented to the Council. Four dates should be included based on a frequency of every quarter.</t>
  </si>
  <si>
    <t>Quarterly budget reports</t>
  </si>
  <si>
    <t>GC22</t>
  </si>
  <si>
    <r>
      <rPr>
        <b/>
        <sz val="11"/>
        <color rgb="FF000000"/>
        <rFont val="Arial Nova"/>
        <family val="2"/>
      </rPr>
      <t>Risk reporting</t>
    </r>
    <r>
      <rPr>
        <sz val="11"/>
        <color rgb="FF000000"/>
        <rFont val="Arial Nova"/>
        <family val="2"/>
      </rPr>
      <t xml:space="preserve"> (six-monthly reports of strategic risks to Council's operations, their likelihood and consequences of occurring and risk minimisation strategies) </t>
    </r>
  </si>
  <si>
    <t>Risk reports prepared and presented</t>
  </si>
  <si>
    <t>Two dates should be included based on a frequency of every six months.</t>
  </si>
  <si>
    <t>Indicator guide - page 121</t>
  </si>
  <si>
    <r>
      <rPr>
        <b/>
        <sz val="11"/>
        <color rgb="FF000000"/>
        <rFont val="Arial Nova"/>
        <family val="2"/>
      </rPr>
      <t>Risk reporting</t>
    </r>
    <r>
      <rPr>
        <sz val="11"/>
        <color rgb="FF000000"/>
        <rFont val="Arial Nova"/>
        <family val="2"/>
      </rPr>
      <t xml:space="preserve">  </t>
    </r>
  </si>
  <si>
    <t>GC23</t>
  </si>
  <si>
    <r>
      <rPr>
        <b/>
        <sz val="11"/>
        <color rgb="FF000000"/>
        <rFont val="Arial Nova"/>
        <family val="2"/>
      </rPr>
      <t>Performance reporting</t>
    </r>
    <r>
      <rPr>
        <sz val="11"/>
        <color rgb="FF000000"/>
        <rFont val="Arial Nova"/>
        <family val="2"/>
      </rPr>
      <t xml:space="preserve"> (six-monthly reports of indicators measuring the results against financial and non-financial performance, including performance indicators referred to in section 98 of the Act)</t>
    </r>
  </si>
  <si>
    <t>Performance reports prepared</t>
  </si>
  <si>
    <t>Dates of reports.</t>
  </si>
  <si>
    <r>
      <rPr>
        <b/>
        <sz val="11"/>
        <color rgb="FF000000"/>
        <rFont val="Arial Nova"/>
        <family val="2"/>
      </rPr>
      <t>Performance reporting</t>
    </r>
    <r>
      <rPr>
        <sz val="11"/>
        <color rgb="FF000000"/>
        <rFont val="Arial Nova"/>
        <family val="2"/>
      </rPr>
      <t xml:space="preserve"> </t>
    </r>
  </si>
  <si>
    <t>GC24</t>
  </si>
  <si>
    <r>
      <rPr>
        <b/>
        <sz val="11"/>
        <color rgb="FF000000"/>
        <rFont val="Arial Nova"/>
        <family val="2"/>
      </rPr>
      <t>Annual report</t>
    </r>
    <r>
      <rPr>
        <sz val="11"/>
        <color rgb="FF000000"/>
        <rFont val="Arial Nova"/>
        <family val="2"/>
      </rPr>
      <t xml:space="preserve"> (annual report under sections 98 and 99 of the Act containing a report of operations and audited financial and performance statements)</t>
    </r>
  </si>
  <si>
    <t>Date of presentation to Council.</t>
  </si>
  <si>
    <r>
      <rPr>
        <b/>
        <sz val="11"/>
        <color rgb="FF000000"/>
        <rFont val="Arial Nova"/>
        <family val="2"/>
      </rPr>
      <t>Annual report</t>
    </r>
    <r>
      <rPr>
        <sz val="11"/>
        <color rgb="FF000000"/>
        <rFont val="Arial Nova"/>
        <family val="2"/>
      </rPr>
      <t xml:space="preserve"> </t>
    </r>
  </si>
  <si>
    <t>GC25</t>
  </si>
  <si>
    <r>
      <rPr>
        <b/>
        <sz val="11"/>
        <color rgb="FF000000"/>
        <rFont val="Arial Nova"/>
        <family val="2"/>
      </rPr>
      <t>Councillor Code of Conduct</t>
    </r>
    <r>
      <rPr>
        <sz val="11"/>
        <color rgb="FF000000"/>
        <rFont val="Arial Nova"/>
        <family val="2"/>
      </rPr>
      <t xml:space="preserve"> (Code setting out the standards of conduct to be followed by Councillors and other matters.) </t>
    </r>
  </si>
  <si>
    <t>Date reviewed and adopted.</t>
  </si>
  <si>
    <t>Indicator guide - page 123</t>
  </si>
  <si>
    <t>Councillor Code of Conduct</t>
  </si>
  <si>
    <t>GC26</t>
  </si>
  <si>
    <r>
      <rPr>
        <b/>
        <sz val="11"/>
        <color rgb="FF000000"/>
        <rFont val="Arial Nova"/>
        <family val="2"/>
      </rPr>
      <t xml:space="preserve">Delegations </t>
    </r>
    <r>
      <rPr>
        <sz val="11"/>
        <color rgb="FF000000"/>
        <rFont val="Arial Nova"/>
        <family val="2"/>
      </rPr>
      <t xml:space="preserve">(documents setting out the powers, duties and functions of Council and the Chief Executive Officer that have been delegated to members of staff) </t>
    </r>
  </si>
  <si>
    <t xml:space="preserve">Date reviewed. </t>
  </si>
  <si>
    <t xml:space="preserve">Delegations </t>
  </si>
  <si>
    <t>GC27</t>
  </si>
  <si>
    <r>
      <rPr>
        <b/>
        <sz val="11"/>
        <color rgb="FF000000"/>
        <rFont val="Arial Nova"/>
        <family val="2"/>
      </rPr>
      <t xml:space="preserve">Meeting procedures </t>
    </r>
    <r>
      <rPr>
        <sz val="11"/>
        <color rgb="FF000000"/>
        <rFont val="Arial Nova"/>
        <family val="2"/>
      </rPr>
      <t xml:space="preserve">(Governance Rules governing the conduct of meetings of Council and delegated committees) </t>
    </r>
  </si>
  <si>
    <t>Date rules were adopted.</t>
  </si>
  <si>
    <t>Indicator guide - page 124</t>
  </si>
  <si>
    <t>Meeting procedures</t>
  </si>
  <si>
    <t>Enter single item</t>
  </si>
  <si>
    <t>Enter multiple items/dates as:</t>
  </si>
  <si>
    <t>date as:</t>
  </si>
  <si>
    <t>[name of item][dd/mm/yyyy]</t>
  </si>
  <si>
    <t>[dd/mm/yyyy]</t>
  </si>
  <si>
    <t>e.g. Road Management Plan 24/07/2013</t>
  </si>
  <si>
    <t>e.g. 21/07/2011</t>
  </si>
  <si>
    <t>e.g. Quarterly Statement No.1 23/07/2014</t>
  </si>
  <si>
    <t>DATA INPUT 6 - WORKFORCE DATA</t>
  </si>
  <si>
    <t></t>
  </si>
  <si>
    <t></t>
  </si>
  <si>
    <t></t>
  </si>
  <si>
    <t></t>
  </si>
  <si>
    <t>Structure</t>
  </si>
  <si>
    <t>Band 1</t>
  </si>
  <si>
    <t>Band 2</t>
  </si>
  <si>
    <t>Band 3</t>
  </si>
  <si>
    <t>Band 4</t>
  </si>
  <si>
    <t>Band 5</t>
  </si>
  <si>
    <t>Band 6</t>
  </si>
  <si>
    <t>Band 7</t>
  </si>
  <si>
    <t>Band 8</t>
  </si>
  <si>
    <t>All other</t>
  </si>
  <si>
    <t>Total</t>
  </si>
  <si>
    <t>Classification</t>
  </si>
  <si>
    <t>FTE</t>
  </si>
  <si>
    <t>Permanent Full Time - W</t>
  </si>
  <si>
    <t>Refer to the Loading to Know Your Council Guide</t>
  </si>
  <si>
    <t>Permanent Full Time - M</t>
  </si>
  <si>
    <t>Permanent Full Time - X</t>
  </si>
  <si>
    <t>Permanent Part Time - W</t>
  </si>
  <si>
    <t>Permanent Part Time - M</t>
  </si>
  <si>
    <t>Permanent Part Time - X</t>
  </si>
  <si>
    <t>Casual - W</t>
  </si>
  <si>
    <t>Casual - M</t>
  </si>
  <si>
    <t>Casual - X</t>
  </si>
  <si>
    <t xml:space="preserve">Gender categories </t>
  </si>
  <si>
    <t>W - Women</t>
  </si>
  <si>
    <t>M - Men</t>
  </si>
  <si>
    <t>X - Self-described gender</t>
  </si>
  <si>
    <t>DATA INPUT 7 - APPROVE DATA FOR RELEASE</t>
  </si>
  <si>
    <t>I confirm that I have reviewed the data in this submission, and understand that it will be used by Local Government Victoria (LGV) to present results on the council performance.</t>
  </si>
  <si>
    <t>I also confirm that the results, statement of material variation and the governance and management checklist are public data, and that I have no objection to LGV supplying this data to third parties on request.</t>
  </si>
  <si>
    <t>I understand that all data may be subject to requests made under the Freedom of Information Act 1982.</t>
  </si>
  <si>
    <t>Is data approved for public release:</t>
  </si>
  <si>
    <t>Select approval status</t>
  </si>
  <si>
    <t>Approvers name</t>
  </si>
  <si>
    <t>Enter name of approver</t>
  </si>
  <si>
    <t>Date approved</t>
  </si>
  <si>
    <t>Enter date approved</t>
  </si>
  <si>
    <t>REPORT OF OPERATIONS (ANNUAL REPORT INSERT)</t>
  </si>
  <si>
    <r>
      <t xml:space="preserve">Service Performance Indicators
</t>
    </r>
    <r>
      <rPr>
        <sz val="12"/>
        <rFont val="Arial Nova"/>
        <family val="2"/>
      </rPr>
      <t>The following statement provides the results of the prescribed service performance indicators and measures including explanation of results in the comments.</t>
    </r>
  </si>
  <si>
    <t>Results</t>
  </si>
  <si>
    <r>
      <rPr>
        <b/>
        <sz val="11.5"/>
        <rFont val="Arial Nova"/>
        <family val="2"/>
      </rPr>
      <t xml:space="preserve">Service </t>
    </r>
    <r>
      <rPr>
        <sz val="11.5"/>
        <rFont val="Arial Nova"/>
        <family val="2"/>
      </rPr>
      <t xml:space="preserve">/ </t>
    </r>
    <r>
      <rPr>
        <b/>
        <i/>
        <sz val="11.5"/>
        <rFont val="Arial Nova"/>
        <family val="2"/>
      </rPr>
      <t xml:space="preserve">indicator </t>
    </r>
    <r>
      <rPr>
        <sz val="11.5"/>
        <rFont val="Arial Nova"/>
        <family val="2"/>
      </rPr>
      <t>/ measure</t>
    </r>
  </si>
  <si>
    <t>Comments</t>
  </si>
  <si>
    <t>Service standard</t>
  </si>
  <si>
    <t xml:space="preserve">Health inspections of aquatic facilities
</t>
  </si>
  <si>
    <t>[Number of authorised officer inspections of Council aquatic facilities / Number of Council aquatic facilities]</t>
  </si>
  <si>
    <t>Utilisation</t>
  </si>
  <si>
    <t xml:space="preserve">Utilisation of aquatic facilities
</t>
  </si>
  <si>
    <t>[Number of visits to aquatic facilities / Population]</t>
  </si>
  <si>
    <t>Service cost</t>
  </si>
  <si>
    <t xml:space="preserve">Cost of aquatic facilities
</t>
  </si>
  <si>
    <t>[Direct cost of aquatic facilities less income received / Number of visits to aquatic facilities]</t>
  </si>
  <si>
    <t>Timeliness</t>
  </si>
  <si>
    <t xml:space="preserve">Time taken to action animal management requests
</t>
  </si>
  <si>
    <t>[Number of days between receipt and first response action for all animal management requests / Number of animal management requests]</t>
  </si>
  <si>
    <t xml:space="preserve">Animals reclaimed
</t>
  </si>
  <si>
    <t>[Number of animals reclaimed / Number of animals collected] x100</t>
  </si>
  <si>
    <t xml:space="preserve">Animals rehomed
</t>
  </si>
  <si>
    <t>[Number of unclaimed collected animals rehomed / Number of unclaimed collected animals] x100</t>
  </si>
  <si>
    <t xml:space="preserve">Cost of animal management service per population
</t>
  </si>
  <si>
    <t>[Direct cost of the animal management service / Population]</t>
  </si>
  <si>
    <t>Health and safety</t>
  </si>
  <si>
    <t xml:space="preserve">Animal management prosecutions
</t>
  </si>
  <si>
    <t>[Number of successful animal management prosecutions / Number of animal management prosecutions] x 100</t>
  </si>
  <si>
    <t xml:space="preserve">Time taken to action food complaints
</t>
  </si>
  <si>
    <t>[Number of days between receipt and first response action for all food complaints / Number of food complaints]</t>
  </si>
  <si>
    <t xml:space="preserve">Food safety assessments
</t>
  </si>
  <si>
    <t>[Number of registered class 1 food premises and class 2 food premises that receive an annual food safety assessment in accordance with the Food Act 1984 / Number of registered class 1 food premises and class 2 food premises that require an annual food safety assessment in accordance with the Food Act 1984] x100</t>
  </si>
  <si>
    <t xml:space="preserve">Food safety samples
</t>
  </si>
  <si>
    <t>[Number of food samples obtained / Required number of food samples] × 100</t>
  </si>
  <si>
    <t xml:space="preserve">Cost of food safety service
</t>
  </si>
  <si>
    <t>[Direct cost of the food safety service / Number of food premises registered or notified in accordance with the Food Act 1984]</t>
  </si>
  <si>
    <t xml:space="preserve">Critical and major non-compliance outcome notifications
</t>
  </si>
  <si>
    <t>[Number of critical non-compliance outcome notifications and major non-compliance notifications about a food premises followed up / Number of critical non-compliance outcome notifications and major non-compliance notifications about a food premises] x100</t>
  </si>
  <si>
    <t>Transparency</t>
  </si>
  <si>
    <t xml:space="preserve">Council decisions made at meetings closed to the public
</t>
  </si>
  <si>
    <t>[Number of Council resolutions made at meetings of Council, or at meetings of a delegated committee consisting only of Councillors, closed to the public / Number of Council resolutions made at meetings of Council or at meetings of a delegated committee consisting only of Councillors ] x100</t>
  </si>
  <si>
    <t>Consultation and engagement</t>
  </si>
  <si>
    <t xml:space="preserve">Satisfaction with community consultation and engagement
</t>
  </si>
  <si>
    <t>[Community satisfaction rating out of 100 with how Council has performed on community consultation and engagement ]</t>
  </si>
  <si>
    <t>Attendance</t>
  </si>
  <si>
    <t xml:space="preserve">Councillor attendance at council meetings
</t>
  </si>
  <si>
    <t>[The sum of the number of Councillors who attended each Council meeting / (Number of  Council meetings) × (Number of Councillors elected at the last Council general election)] x100</t>
  </si>
  <si>
    <t xml:space="preserve">Cost of elected representation
</t>
  </si>
  <si>
    <t>[Direct cost of the governance service / Number of Councillors elected at the last Council general election]</t>
  </si>
  <si>
    <t xml:space="preserve">Satisfaction </t>
  </si>
  <si>
    <t xml:space="preserve">Satisfaction with council decisions
</t>
  </si>
  <si>
    <t>[Community satisfaction rating out of 100 with how council has performed in making decisions in the interest of the community]</t>
  </si>
  <si>
    <t>Resource currancy</t>
  </si>
  <si>
    <t xml:space="preserve">Recently purchased library collection
</t>
  </si>
  <si>
    <t xml:space="preserve">[Number of library collection items purchased in the last 5 years / Number of library collection items] x100 </t>
  </si>
  <si>
    <t xml:space="preserve">Cost of library service per population
</t>
  </si>
  <si>
    <t>[Direct cost of the library service / Population]</t>
  </si>
  <si>
    <t>[Number of library collection item loans / Population]</t>
  </si>
  <si>
    <t xml:space="preserve">Participation </t>
  </si>
  <si>
    <t xml:space="preserve">Library membership
</t>
  </si>
  <si>
    <t>[Number of registered library members / Population] x100</t>
  </si>
  <si>
    <t>[Number of library visits / Population]</t>
  </si>
  <si>
    <t xml:space="preserve">Infant enrolments in the MCH service
</t>
  </si>
  <si>
    <t>[Number of infants enrolled in the MCH service (from birth notifications received) / Number of birth notifications received] x100</t>
  </si>
  <si>
    <t xml:space="preserve">Cost of the MCH service
</t>
  </si>
  <si>
    <t>[Cost of the MCH service / Hours worked by MCH nurses]</t>
  </si>
  <si>
    <t>Participation</t>
  </si>
  <si>
    <t xml:space="preserve">Participation in the MCH service
</t>
  </si>
  <si>
    <t>[Number of children who attend the MCH service at least once (in the year) / Number of children enrolled in the MCH service] x100</t>
  </si>
  <si>
    <t xml:space="preserve">Participation in the MCH service by Aboriginal children
</t>
  </si>
  <si>
    <t>[Number of Aboriginal children who attend the MCH service at least once (in the year) / Number of Aboriginal children enrolled in the MCH service] x100</t>
  </si>
  <si>
    <t>Satisfaction</t>
  </si>
  <si>
    <t xml:space="preserve">Participation in 4-week Key Age and Stage visit
</t>
  </si>
  <si>
    <t>[Number of 4-week key age and stage visits / Number of birth notifications received] x100</t>
  </si>
  <si>
    <t>Satisfaction of use</t>
  </si>
  <si>
    <t xml:space="preserve">Sealed local road requests
</t>
  </si>
  <si>
    <t>[Number of sealed local road requests / Kilometres of sealed local roads] x100</t>
  </si>
  <si>
    <t>Condition</t>
  </si>
  <si>
    <t xml:space="preserve">Sealed local roads maintained to condition standards
</t>
  </si>
  <si>
    <t>[Number of kilometres of sealed local roads below the renewal intervention level set by Council / Kilometres of sealed local roads] x100</t>
  </si>
  <si>
    <t xml:space="preserve">Cost of sealed local road reconstruction
</t>
  </si>
  <si>
    <t>[Direct cost of sealed local road reconstruction / Square metres of sealed local roads reconstructed]</t>
  </si>
  <si>
    <t>Service Cost</t>
  </si>
  <si>
    <t xml:space="preserve">Cost of sealed local road resealing
</t>
  </si>
  <si>
    <t>[Direct cost of sealed local road resealing / Square metres of sealed local roads resealed]</t>
  </si>
  <si>
    <t xml:space="preserve">Satisfaction with sealed local roads
</t>
  </si>
  <si>
    <t>[Community satisfaction rating out of 100 with how council has performed on the condition of sealed local roads]</t>
  </si>
  <si>
    <t xml:space="preserve">Time taken to decide planning applications
</t>
  </si>
  <si>
    <t>[The median number of days between receipt of a planning application and a decision on the application]</t>
  </si>
  <si>
    <t xml:space="preserve">Planning applications decided within required time frames
</t>
  </si>
  <si>
    <t>[(Number of regular planning application decisions made within 60 days) + (Number of VicSmart planning application decisions made within 10 days) / Number of planning application decisions made] x100</t>
  </si>
  <si>
    <t xml:space="preserve">Cost of statutory planning service
</t>
  </si>
  <si>
    <t>[Direct cost of the statutory planning service / Number of planning applications received]</t>
  </si>
  <si>
    <t xml:space="preserve">Decision making </t>
  </si>
  <si>
    <t xml:space="preserve">Council planning decisions upheld at VCAT
</t>
  </si>
  <si>
    <t>[Number of VCAT decisions that did not set aside council's decision in relation to a planning application / Number of VCAT decisions in relation to planning applications] x100</t>
  </si>
  <si>
    <t xml:space="preserve">Kerbside collection bins missed
</t>
  </si>
  <si>
    <t>[Number of kerbside garbage and recycling collection bins missed / Number of scheduled kerbside garbage and recycling collection bin lifts] x10,000</t>
  </si>
  <si>
    <t xml:space="preserve">Cost of kerbside garbage bin collection service
</t>
  </si>
  <si>
    <t>[Direct cost of the kerbside garbage bin collection service / Number of kerbside garbage collection bins]</t>
  </si>
  <si>
    <t xml:space="preserve">Cost of kerbside recyclables collection service
</t>
  </si>
  <si>
    <t>[Direct cost of the kerbside recyclables bin collection service / Number of kerbside recyclables collection bins]</t>
  </si>
  <si>
    <t>Waste diversion</t>
  </si>
  <si>
    <t xml:space="preserve">Kerbside collection waste diverted from landfill
</t>
  </si>
  <si>
    <t>[Weight of recyclables and green organics collected from kerbside bins / Weight of garbage, recyclables and green organics collected from kerbside bins] x100</t>
  </si>
  <si>
    <t>PERFORMANCE STATEMENT (ANNUAL REPORT INSERT)</t>
  </si>
  <si>
    <t>Comment</t>
  </si>
  <si>
    <r>
      <rPr>
        <b/>
        <sz val="11"/>
        <rFont val="Arial Nova"/>
        <family val="2"/>
      </rPr>
      <t xml:space="preserve">Service </t>
    </r>
    <r>
      <rPr>
        <sz val="10"/>
        <rFont val="Arial Nova"/>
        <family val="2"/>
      </rPr>
      <t xml:space="preserve">/ </t>
    </r>
    <r>
      <rPr>
        <b/>
        <i/>
        <sz val="10"/>
        <rFont val="Arial Nova"/>
        <family val="2"/>
      </rPr>
      <t xml:space="preserve">Indicator </t>
    </r>
    <r>
      <rPr>
        <sz val="10"/>
        <rFont val="Arial Nova"/>
        <family val="2"/>
      </rPr>
      <t xml:space="preserve">/ </t>
    </r>
    <r>
      <rPr>
        <i/>
        <sz val="10"/>
        <rFont val="Arial Nova"/>
        <family val="2"/>
      </rPr>
      <t xml:space="preserve">Measure
</t>
    </r>
    <r>
      <rPr>
        <sz val="9"/>
        <rFont val="Arial Nova"/>
        <family val="2"/>
      </rPr>
      <t>[Formula]</t>
    </r>
  </si>
  <si>
    <t>Actual</t>
  </si>
  <si>
    <t>Target as per budget</t>
  </si>
  <si>
    <r>
      <rPr>
        <i/>
        <sz val="10"/>
        <rFont val="Arial Nova"/>
        <family val="2"/>
      </rPr>
      <t>Utilisation of aquatic facilities</t>
    </r>
    <r>
      <rPr>
        <i/>
        <sz val="9"/>
        <rFont val="Arial Nova"/>
        <family val="2"/>
      </rPr>
      <t xml:space="preserve">
</t>
    </r>
  </si>
  <si>
    <t>[Number of visits to aquatic facilities / Municipal population]</t>
  </si>
  <si>
    <t xml:space="preserve">Animal management prosecutions
</t>
  </si>
  <si>
    <t xml:space="preserve">Critical and major non-compliance outcome notifications
</t>
  </si>
  <si>
    <t xml:space="preserve">Satisfaction with community consultation and engagement
</t>
  </si>
  <si>
    <t>Forecasts</t>
  </si>
  <si>
    <t>Material Variations and Comments</t>
  </si>
  <si>
    <r>
      <rPr>
        <b/>
        <sz val="11"/>
        <rFont val="Arial Nova"/>
        <family val="2"/>
      </rPr>
      <t xml:space="preserve">Dimension </t>
    </r>
    <r>
      <rPr>
        <sz val="10"/>
        <rFont val="Arial Nova"/>
        <family val="2"/>
      </rPr>
      <t xml:space="preserve">/ </t>
    </r>
    <r>
      <rPr>
        <b/>
        <i/>
        <sz val="10"/>
        <rFont val="Arial Nova"/>
        <family val="2"/>
      </rPr>
      <t xml:space="preserve">Indicator </t>
    </r>
    <r>
      <rPr>
        <sz val="10"/>
        <rFont val="Arial Nova"/>
        <family val="2"/>
      </rPr>
      <t xml:space="preserve">/ </t>
    </r>
    <r>
      <rPr>
        <i/>
        <sz val="10"/>
        <rFont val="Arial Nova"/>
        <family val="2"/>
      </rPr>
      <t>Measure</t>
    </r>
    <r>
      <rPr>
        <sz val="10"/>
        <rFont val="Arial Nova"/>
        <family val="2"/>
      </rPr>
      <t xml:space="preserve">
</t>
    </r>
    <r>
      <rPr>
        <sz val="9"/>
        <rFont val="Arial Nova"/>
        <family val="2"/>
      </rPr>
      <t xml:space="preserve">[Formula] </t>
    </r>
  </si>
  <si>
    <t>Efficiency</t>
  </si>
  <si>
    <t>Expenditure level</t>
  </si>
  <si>
    <t>Expenses per property assessment</t>
  </si>
  <si>
    <t xml:space="preserve">[Total expenses / Number of property assessments] </t>
  </si>
  <si>
    <t>Revenue level</t>
  </si>
  <si>
    <t>Average rate per property assessment</t>
  </si>
  <si>
    <t>[Sum of all general rates and municipal charges / Number of property assessments]</t>
  </si>
  <si>
    <t>Liquidity</t>
  </si>
  <si>
    <t xml:space="preserve">Working capital </t>
  </si>
  <si>
    <t xml:space="preserve">Current assets compared to current liabilities
</t>
  </si>
  <si>
    <t>[Current assets / Current liabilities] x100</t>
  </si>
  <si>
    <t>Unrestricted cash</t>
  </si>
  <si>
    <t>Unrestricted cash compared to current liabilities</t>
  </si>
  <si>
    <t>[Unrestricted cash / Current liabilities] x100</t>
  </si>
  <si>
    <t>Obligations</t>
  </si>
  <si>
    <t xml:space="preserve">Loans and borrowings </t>
  </si>
  <si>
    <t xml:space="preserve">Loans and borrowings compared to rates
</t>
  </si>
  <si>
    <t>[Interest bearing loans and borrowings / Rate revenue] x100</t>
  </si>
  <si>
    <t>Loans and borrowings repayments compared to rates</t>
  </si>
  <si>
    <t>[Interest and principal repayments on interest bearing loans and borrowings / Rate revenue] x100</t>
  </si>
  <si>
    <t xml:space="preserve">Indebtedness </t>
  </si>
  <si>
    <t>Non-current liabilities compared to own source revenue</t>
  </si>
  <si>
    <t>[Non-current liabilities / Own source revenue] x100</t>
  </si>
  <si>
    <t>Asset renewal and upgrade</t>
  </si>
  <si>
    <t>Asset renewal and upgrade compared to depreciation</t>
  </si>
  <si>
    <t>[Asset renewal and asset upgrade expense / Asset depreciation] x100</t>
  </si>
  <si>
    <t>Operating position</t>
  </si>
  <si>
    <t>Adjusted underlying result</t>
  </si>
  <si>
    <t>[Adjusted underlying surplus (deficit)/ Adjusted underlying revenue] x100</t>
  </si>
  <si>
    <t>Stability</t>
  </si>
  <si>
    <t xml:space="preserve">Rates concentration </t>
  </si>
  <si>
    <t>Rates compared to adjusted underlying revenue</t>
  </si>
  <si>
    <t>[Rate revenue / Adjusted underlying revenue] x100</t>
  </si>
  <si>
    <t xml:space="preserve">Rates effort </t>
  </si>
  <si>
    <t>Rates compared to property values</t>
  </si>
  <si>
    <t>[Rate revenue / Capital improved value of rateable properties in the municipality] x100</t>
  </si>
  <si>
    <r>
      <rPr>
        <b/>
        <i/>
        <sz val="10"/>
        <rFont val="Arial Nova"/>
        <family val="2"/>
      </rPr>
      <t xml:space="preserve">Indicator </t>
    </r>
    <r>
      <rPr>
        <sz val="10"/>
        <rFont val="Arial Nova"/>
        <family val="2"/>
      </rPr>
      <t xml:space="preserve">/ </t>
    </r>
    <r>
      <rPr>
        <i/>
        <sz val="10"/>
        <rFont val="Arial Nova"/>
        <family val="2"/>
      </rPr>
      <t xml:space="preserve">Measure
</t>
    </r>
    <r>
      <rPr>
        <sz val="9"/>
        <rFont val="Arial Nova"/>
        <family val="2"/>
      </rPr>
      <t>[Formula]</t>
    </r>
  </si>
  <si>
    <t>Population</t>
  </si>
  <si>
    <t>[Total expenses / Municipal population]</t>
  </si>
  <si>
    <t>[Value of infrastructure / Municipal population]</t>
  </si>
  <si>
    <t>[Municipal population / Kilometres of local roads]</t>
  </si>
  <si>
    <t xml:space="preserve">Own-source revenue </t>
  </si>
  <si>
    <t>[Own-source revenue / Municipal population]</t>
  </si>
  <si>
    <t xml:space="preserve">Recurrent grants </t>
  </si>
  <si>
    <t>[Recurrent grants / Municipal population]</t>
  </si>
  <si>
    <t xml:space="preserve">Disadvantage </t>
  </si>
  <si>
    <t>[Index of Relative Socio-Economic Disadvantage by decile]</t>
  </si>
  <si>
    <t xml:space="preserve">Workforce turnover </t>
  </si>
  <si>
    <t>Percentage of staff turnover</t>
  </si>
  <si>
    <t>[Number of permanent staff resignations and terminations / Average number of permanent staff for the financial year] x100</t>
  </si>
  <si>
    <t>Year</t>
  </si>
  <si>
    <t>LGA Code</t>
  </si>
  <si>
    <t>Council</t>
  </si>
  <si>
    <t>ID</t>
  </si>
  <si>
    <t>Measure</t>
  </si>
  <si>
    <t>Service Provided</t>
  </si>
  <si>
    <t>Data applicable?</t>
  </si>
  <si>
    <t>Numerator</t>
  </si>
  <si>
    <t>Denominator</t>
  </si>
  <si>
    <t>Result</t>
  </si>
  <si>
    <t>Status of data</t>
  </si>
  <si>
    <t>Forecast year 1</t>
  </si>
  <si>
    <t>Forecast 1 Numerator</t>
  </si>
  <si>
    <t>Forecast 1 Denominator</t>
  </si>
  <si>
    <t>Forecast 1 Result</t>
  </si>
  <si>
    <t>Forecast year 2</t>
  </si>
  <si>
    <t>Forecast 2 Numerator</t>
  </si>
  <si>
    <t>Forecast 2 Denominator</t>
  </si>
  <si>
    <t>Forecast 2 Result</t>
  </si>
  <si>
    <t>Forecast year 3</t>
  </si>
  <si>
    <t>Forecast 3 Numerator</t>
  </si>
  <si>
    <t>Forecast 3 Denominator</t>
  </si>
  <si>
    <t>Forecast 3 Result</t>
  </si>
  <si>
    <t>Forecast year 4</t>
  </si>
  <si>
    <t>Forecast 4 Numerator</t>
  </si>
  <si>
    <t>Forecast 4 Denominator</t>
  </si>
  <si>
    <t>Forecast 4 Result</t>
  </si>
  <si>
    <t>Item ID</t>
  </si>
  <si>
    <t>YES or NO</t>
  </si>
  <si>
    <t>Date if YES (single item/date)</t>
  </si>
  <si>
    <t>Date if YES (multiple items/dates)</t>
  </si>
  <si>
    <t>Reason(s) if answer is No</t>
  </si>
  <si>
    <t>Workforce statement (FTE)</t>
  </si>
  <si>
    <t>Financial statement</t>
  </si>
  <si>
    <t>Subtotal</t>
  </si>
  <si>
    <t>Previous result</t>
  </si>
  <si>
    <t>Current result</t>
  </si>
  <si>
    <t>Variance converted</t>
  </si>
  <si>
    <t>Change</t>
  </si>
  <si>
    <t>Summary</t>
  </si>
  <si>
    <t>Show</t>
  </si>
  <si>
    <t>Shading</t>
  </si>
  <si>
    <t>Current assets compared to current liabilities</t>
  </si>
  <si>
    <t>Loans and borrowings compared to rates</t>
  </si>
  <si>
    <t>Index of relative socio-economic disadvantage by decile</t>
  </si>
  <si>
    <t>AF6 - D 
AM6 - D
LB4 - D 
LB5 - D
C1 - D 
C2 - D 
C3 - N 
C4 - D 
C5 - D
C6 - N &amp; R</t>
  </si>
  <si>
    <t>Alpine Shire</t>
  </si>
  <si>
    <t>Alpine (S)</t>
  </si>
  <si>
    <t>Alpine</t>
  </si>
  <si>
    <t>Ararat Rural City</t>
  </si>
  <si>
    <t>Ararat (RC)</t>
  </si>
  <si>
    <t>Ararat</t>
  </si>
  <si>
    <t>Ballarat City</t>
  </si>
  <si>
    <t>Ballarat (C)</t>
  </si>
  <si>
    <t>Ballarat</t>
  </si>
  <si>
    <t>Banyule City</t>
  </si>
  <si>
    <t>Banyule (C)</t>
  </si>
  <si>
    <t>Banyule</t>
  </si>
  <si>
    <t>Bass Coast Shire</t>
  </si>
  <si>
    <t>Bass Coast (S)</t>
  </si>
  <si>
    <t>Bass Coast</t>
  </si>
  <si>
    <t>Baw Baw Shire</t>
  </si>
  <si>
    <t>Baw Baw (S)</t>
  </si>
  <si>
    <t>Baw Baw</t>
  </si>
  <si>
    <t>Bayside City</t>
  </si>
  <si>
    <t>Bayside (C)</t>
  </si>
  <si>
    <t>Bayside (Vic.)</t>
  </si>
  <si>
    <t>Benalla Rural City</t>
  </si>
  <si>
    <t>Benalla (RC)</t>
  </si>
  <si>
    <t>Benalla</t>
  </si>
  <si>
    <t>Boroondara City</t>
  </si>
  <si>
    <t>Boroondara (C)</t>
  </si>
  <si>
    <t>Boroondara</t>
  </si>
  <si>
    <t>Brimbank City</t>
  </si>
  <si>
    <t>Brimbank (C)</t>
  </si>
  <si>
    <t>Brimbank</t>
  </si>
  <si>
    <t>Buloke Shire</t>
  </si>
  <si>
    <t>Buloke (S)</t>
  </si>
  <si>
    <t>Buloke</t>
  </si>
  <si>
    <t>Campaspe Shire</t>
  </si>
  <si>
    <t>Campaspe (S)</t>
  </si>
  <si>
    <t>Campaspe</t>
  </si>
  <si>
    <t>Cardinia Shire</t>
  </si>
  <si>
    <t>Cardinia (S)</t>
  </si>
  <si>
    <t>Cardinia</t>
  </si>
  <si>
    <t>Casey City</t>
  </si>
  <si>
    <t>Casey (C)</t>
  </si>
  <si>
    <t>Casey</t>
  </si>
  <si>
    <t>Central Goldfields Shire</t>
  </si>
  <si>
    <t>Central Goldfields (S)</t>
  </si>
  <si>
    <t>Central Goldfields</t>
  </si>
  <si>
    <t>Colac Otway Shire</t>
  </si>
  <si>
    <t>Colac Otway (S)</t>
  </si>
  <si>
    <t>Colac Otway</t>
  </si>
  <si>
    <t>Corangamite Shire</t>
  </si>
  <si>
    <t>Corangamite (S)</t>
  </si>
  <si>
    <t>Corangamite</t>
  </si>
  <si>
    <t>Darebin City</t>
  </si>
  <si>
    <t>Darebin (C)</t>
  </si>
  <si>
    <t>Darebin</t>
  </si>
  <si>
    <t>East Gippsland Shire</t>
  </si>
  <si>
    <t>East Gippsland (S)</t>
  </si>
  <si>
    <t>East Gippsland</t>
  </si>
  <si>
    <t>Frankston City</t>
  </si>
  <si>
    <t>Frankston (C)</t>
  </si>
  <si>
    <t>Frankston</t>
  </si>
  <si>
    <t>Gannawarra Shire</t>
  </si>
  <si>
    <t>Gannawarra (S)</t>
  </si>
  <si>
    <t>Gannawarra</t>
  </si>
  <si>
    <t>Glen Eira City</t>
  </si>
  <si>
    <t>Glen Eira (C)</t>
  </si>
  <si>
    <t>Glen Eira</t>
  </si>
  <si>
    <t>Glenelg Shire</t>
  </si>
  <si>
    <t>Glenelg (S)</t>
  </si>
  <si>
    <t>Glenelg</t>
  </si>
  <si>
    <t>Golden Plains Shire</t>
  </si>
  <si>
    <t>Golden Plains (S)</t>
  </si>
  <si>
    <t>Golden Plains</t>
  </si>
  <si>
    <t>Greater Bendigo City</t>
  </si>
  <si>
    <t>Greater Bendigo (C)</t>
  </si>
  <si>
    <t>Greater Bendigo</t>
  </si>
  <si>
    <t>Greater Dandenong City</t>
  </si>
  <si>
    <t>Greater Dandenong (C)</t>
  </si>
  <si>
    <t>Greater Dandenong</t>
  </si>
  <si>
    <t>Greater Geelong City</t>
  </si>
  <si>
    <t>Greater Geelong (C)</t>
  </si>
  <si>
    <t>Greater Geelong</t>
  </si>
  <si>
    <t>Greater Shepparton</t>
  </si>
  <si>
    <t>Greater Shepparton (C)</t>
  </si>
  <si>
    <t>Hepburn Shire</t>
  </si>
  <si>
    <t>Hepburn (S)</t>
  </si>
  <si>
    <t>Hepburn</t>
  </si>
  <si>
    <t>Hindmarsh Shire</t>
  </si>
  <si>
    <t>Hindmarsh (S)</t>
  </si>
  <si>
    <t>Hindmarsh</t>
  </si>
  <si>
    <t>Hobsons Bay City</t>
  </si>
  <si>
    <t>Hobsons Bay (C)</t>
  </si>
  <si>
    <t>Hobsons Bay</t>
  </si>
  <si>
    <t>Horsham Rural City</t>
  </si>
  <si>
    <t>Horsham (RC)</t>
  </si>
  <si>
    <t>Horsham</t>
  </si>
  <si>
    <t>Hume City</t>
  </si>
  <si>
    <t>Hume (C)</t>
  </si>
  <si>
    <t>Hume</t>
  </si>
  <si>
    <t>Indigo Shire</t>
  </si>
  <si>
    <t>Indigo (S)</t>
  </si>
  <si>
    <t>Indigo</t>
  </si>
  <si>
    <t>Kingston City</t>
  </si>
  <si>
    <t>Kingston (C) (Vic.)</t>
  </si>
  <si>
    <t>Kingston (Vic.)</t>
  </si>
  <si>
    <t>Knox City</t>
  </si>
  <si>
    <t>Knox (C)</t>
  </si>
  <si>
    <t>Knox</t>
  </si>
  <si>
    <t>Latrobe City</t>
  </si>
  <si>
    <t>Latrobe (C) (Vic.)</t>
  </si>
  <si>
    <t>Latrobe (Vic.)</t>
  </si>
  <si>
    <t>Loddon Shire</t>
  </si>
  <si>
    <t>Loddon (S)</t>
  </si>
  <si>
    <t>Loddon</t>
  </si>
  <si>
    <t>Macedon Ranges Shire</t>
  </si>
  <si>
    <t>Macedon Ranges (S)</t>
  </si>
  <si>
    <t>Macedon Ranges</t>
  </si>
  <si>
    <t>Manningham City</t>
  </si>
  <si>
    <t>Manningham (C)</t>
  </si>
  <si>
    <t>Manningham</t>
  </si>
  <si>
    <t>Mansfield Shire</t>
  </si>
  <si>
    <t>Mansfield (S)</t>
  </si>
  <si>
    <t>Mansfield</t>
  </si>
  <si>
    <t>Maribyrnong City</t>
  </si>
  <si>
    <t>Maribyrnong (C)</t>
  </si>
  <si>
    <t>Maribyrnong</t>
  </si>
  <si>
    <t>Maroondah City</t>
  </si>
  <si>
    <t>Maroondah (C)</t>
  </si>
  <si>
    <t>Maroondah</t>
  </si>
  <si>
    <t>Melbourne City</t>
  </si>
  <si>
    <t>Melbourne (C)</t>
  </si>
  <si>
    <t>Melbourne</t>
  </si>
  <si>
    <t>Melton City</t>
  </si>
  <si>
    <t>Melton (C)</t>
  </si>
  <si>
    <t>Melton</t>
  </si>
  <si>
    <t>Mildura Rural City</t>
  </si>
  <si>
    <t>Mildura (RC)</t>
  </si>
  <si>
    <t>Mildura</t>
  </si>
  <si>
    <t>Mitchell Shire</t>
  </si>
  <si>
    <t>Mitchell (S)</t>
  </si>
  <si>
    <t>Mitchell</t>
  </si>
  <si>
    <t>Moira Shire</t>
  </si>
  <si>
    <t>Moira (S)</t>
  </si>
  <si>
    <t>Moira</t>
  </si>
  <si>
    <t>Monash City</t>
  </si>
  <si>
    <t>Monash (C)</t>
  </si>
  <si>
    <t>Monash</t>
  </si>
  <si>
    <t>Moonee Valley City</t>
  </si>
  <si>
    <t>Moonee Valley (C)</t>
  </si>
  <si>
    <t>Moonee Valley</t>
  </si>
  <si>
    <t>Moorabool Shire</t>
  </si>
  <si>
    <t>Moorabool (S)</t>
  </si>
  <si>
    <t>Moorabool</t>
  </si>
  <si>
    <t>Merri-bek City</t>
  </si>
  <si>
    <t>Moreland (C)</t>
  </si>
  <si>
    <t>Moreland</t>
  </si>
  <si>
    <t>Mornington Peninsula Shire</t>
  </si>
  <si>
    <t>Mornington Peninsula (S)</t>
  </si>
  <si>
    <t>Mornington Peninsula</t>
  </si>
  <si>
    <t>Mount Alexander Shire</t>
  </si>
  <si>
    <t>Mount Alexander (S)</t>
  </si>
  <si>
    <t>Mount Alexander</t>
  </si>
  <si>
    <t>Moyne Shire</t>
  </si>
  <si>
    <t>Moyne (S)</t>
  </si>
  <si>
    <t>Moyne</t>
  </si>
  <si>
    <t>Murrindindi Shire</t>
  </si>
  <si>
    <t>Murrindindi (S)</t>
  </si>
  <si>
    <t>Murrindindi</t>
  </si>
  <si>
    <t>Nillumbik Shire</t>
  </si>
  <si>
    <t>Nillumbik (S)</t>
  </si>
  <si>
    <t>Nillumbik</t>
  </si>
  <si>
    <t>Northern Grampians Shire</t>
  </si>
  <si>
    <t>Northern Grampians (S)</t>
  </si>
  <si>
    <t>Northern Grampians</t>
  </si>
  <si>
    <t>Port Phillip City</t>
  </si>
  <si>
    <t>Port Phillip (C)</t>
  </si>
  <si>
    <t>Port Phillip</t>
  </si>
  <si>
    <t>Pyrenees Shire</t>
  </si>
  <si>
    <t>Pyrenees (S)</t>
  </si>
  <si>
    <t>Pyrenees</t>
  </si>
  <si>
    <t>Borough of Queenscliffe</t>
  </si>
  <si>
    <t>Queenscliffe</t>
  </si>
  <si>
    <t>South Gippsland Shire</t>
  </si>
  <si>
    <t>South Gippsland (S)</t>
  </si>
  <si>
    <t>South Gippsland</t>
  </si>
  <si>
    <t>Southern Grampians Shire</t>
  </si>
  <si>
    <t>Southern Grampians (S)</t>
  </si>
  <si>
    <t>Southern Grampians</t>
  </si>
  <si>
    <t>Stonnington City</t>
  </si>
  <si>
    <t>Stonnington (C)</t>
  </si>
  <si>
    <t>Stonnington</t>
  </si>
  <si>
    <t>Strathbogie Shire</t>
  </si>
  <si>
    <t>Strathbogie (S)</t>
  </si>
  <si>
    <t>Strathbogie</t>
  </si>
  <si>
    <t>Surf Coast Shire</t>
  </si>
  <si>
    <t>Surf Coast (S)</t>
  </si>
  <si>
    <t>Surf Coast</t>
  </si>
  <si>
    <t>Swan Hill Rural City</t>
  </si>
  <si>
    <t>Swan Hill (RC)</t>
  </si>
  <si>
    <t>Swan Hill</t>
  </si>
  <si>
    <t>Towong Shire</t>
  </si>
  <si>
    <t>Towong (S)</t>
  </si>
  <si>
    <t>Towong</t>
  </si>
  <si>
    <t>Wangaratta Rural City</t>
  </si>
  <si>
    <t>Wangaratta (RC)</t>
  </si>
  <si>
    <t>Wangaratta</t>
  </si>
  <si>
    <t>Warrnambool City</t>
  </si>
  <si>
    <t>Warrnambool (C)</t>
  </si>
  <si>
    <t>Warrnambool</t>
  </si>
  <si>
    <t>Wellington Shire</t>
  </si>
  <si>
    <t>Wellington (S)</t>
  </si>
  <si>
    <t>Wellington</t>
  </si>
  <si>
    <t>West Wimmera Shire</t>
  </si>
  <si>
    <t>West Wimmera (S)</t>
  </si>
  <si>
    <t>West Wimmera</t>
  </si>
  <si>
    <t>Whitehorse City</t>
  </si>
  <si>
    <t>Whitehorse (C)</t>
  </si>
  <si>
    <t>Whitehorse</t>
  </si>
  <si>
    <t>Whittlesea City</t>
  </si>
  <si>
    <t>Whittlesea (C)</t>
  </si>
  <si>
    <t>Whittlesea</t>
  </si>
  <si>
    <t>Wodonga City</t>
  </si>
  <si>
    <t>Wodonga (C)</t>
  </si>
  <si>
    <t>Wodonga</t>
  </si>
  <si>
    <t>Wyndham City</t>
  </si>
  <si>
    <t>Wyndham (C)</t>
  </si>
  <si>
    <t>Wyndham</t>
  </si>
  <si>
    <t>Yarra City</t>
  </si>
  <si>
    <t>Yarra (C)</t>
  </si>
  <si>
    <t>Yarra</t>
  </si>
  <si>
    <t>Yarra Ranges Shire</t>
  </si>
  <si>
    <t>Yarra Ranges (S)</t>
  </si>
  <si>
    <t>Yarra Ranges</t>
  </si>
  <si>
    <t>Yarriambiack Shire</t>
  </si>
  <si>
    <t>Yarriambiack (S)</t>
  </si>
  <si>
    <t>Yarriambiack</t>
  </si>
  <si>
    <t>Yes, data has been approved for release to the public.</t>
  </si>
  <si>
    <t>Referance</t>
  </si>
  <si>
    <t>Budget Year</t>
  </si>
  <si>
    <t>Council Name</t>
  </si>
  <si>
    <t>Measure title</t>
  </si>
  <si>
    <t>Note order</t>
  </si>
  <si>
    <t xml:space="preserve">Satisfaction with community consultation and engagement </t>
  </si>
  <si>
    <t>Community satisfaction rating out of 100 with the consultation and engagement efforts of Council</t>
  </si>
  <si>
    <t xml:space="preserve">Sealed local roads below the intervention level </t>
  </si>
  <si>
    <t>Number of kms of sealed local roads below the renewal intervention level set by Council / Kms of sealed local roads</t>
  </si>
  <si>
    <t xml:space="preserve">Planning applications decided within the relevant required time </t>
  </si>
  <si>
    <t>Number of planning application decisions made within the relevant required time / Number of decisions made</t>
  </si>
  <si>
    <t xml:space="preserve">Kerbside collection waste diverted from landfill </t>
  </si>
  <si>
    <t>Weight of recyclables and green organics collected from kerbside bins / Weight of garbage, recyclables and green organics collected from kerbside bins</t>
  </si>
  <si>
    <t>Working Capital</t>
  </si>
  <si>
    <t>Current assets / current liabilities</t>
  </si>
  <si>
    <t>Asset renewal</t>
  </si>
  <si>
    <t>Asset renewal and upgrade expense / Asset depreciation</t>
  </si>
  <si>
    <t>Rates concentration</t>
  </si>
  <si>
    <t>Rate revenue / adjusted underlying revenue</t>
  </si>
  <si>
    <t>Total expenses/ no. of property assessments</t>
  </si>
  <si>
    <t>Sealed local roads below intervention level</t>
  </si>
  <si>
    <t>Total expenses / no. of property assessments</t>
  </si>
  <si>
    <t>Moreland/Merri-bek City</t>
  </si>
  <si>
    <t xml:space="preserve"> - </t>
  </si>
  <si>
    <t>Reference</t>
  </si>
  <si>
    <t>LB1</t>
  </si>
  <si>
    <t>LB4</t>
  </si>
  <si>
    <t>WC1</t>
  </si>
  <si>
    <t>POP</t>
  </si>
  <si>
    <t>2021-22</t>
  </si>
  <si>
    <t>2022-23</t>
  </si>
  <si>
    <t>Physical library collection usage</t>
  </si>
  <si>
    <t>Active library borrowers in municipality</t>
  </si>
  <si>
    <t>Kerbside bin collection requests</t>
  </si>
  <si>
    <t>Municipal Population</t>
  </si>
  <si>
    <t>ED2</t>
  </si>
  <si>
    <t>Delivery of planned business development activities</t>
  </si>
  <si>
    <t>ED3</t>
  </si>
  <si>
    <t>Cost of economic development service</t>
  </si>
  <si>
    <t>ED4</t>
  </si>
  <si>
    <t>Percent change in number of businesses</t>
  </si>
  <si>
    <t>Food safety samples</t>
  </si>
  <si>
    <t>2014-15</t>
  </si>
  <si>
    <t>2024-25</t>
  </si>
  <si>
    <t>2024-25Alpine ShireG2</t>
  </si>
  <si>
    <t>2024-25Alpine ShireR2</t>
  </si>
  <si>
    <t>2024-25Alpine ShireSP2</t>
  </si>
  <si>
    <t>2024-25Alpine ShireWC5</t>
  </si>
  <si>
    <t>2024-25Alpine ShireL1</t>
  </si>
  <si>
    <t>2024-25Alpine ShireO5</t>
  </si>
  <si>
    <t>2024-25Alpine ShireS1</t>
  </si>
  <si>
    <t>2024-25Alpine ShireE2</t>
  </si>
  <si>
    <t>2024-25Ararat Rural CityG2</t>
  </si>
  <si>
    <t>2024-25Ararat Rural CityR2</t>
  </si>
  <si>
    <t>2024-25Ararat Rural CitySP2</t>
  </si>
  <si>
    <t>2024-25Ararat Rural CityWC5</t>
  </si>
  <si>
    <t>2024-25Ararat Rural CityL1</t>
  </si>
  <si>
    <t>2024-25Ararat Rural CityO5</t>
  </si>
  <si>
    <t>2024-25Ararat Rural CityS1</t>
  </si>
  <si>
    <t>2024-25Ararat Rural CityE2</t>
  </si>
  <si>
    <t>2024-25Ballarat CityG2</t>
  </si>
  <si>
    <t>2024-25Ballarat CityR2</t>
  </si>
  <si>
    <t>2024-25Ballarat CitySP2</t>
  </si>
  <si>
    <t>2024-25Ballarat CityWC5</t>
  </si>
  <si>
    <t>2024-25Ballarat CityL1</t>
  </si>
  <si>
    <t>2024-25Ballarat CityO5</t>
  </si>
  <si>
    <t>2024-25Ballarat CityS1</t>
  </si>
  <si>
    <t>2024-25Ballarat CityE2</t>
  </si>
  <si>
    <t>2024-25Banyule CityG2</t>
  </si>
  <si>
    <t>2024-25Banyule CityR2</t>
  </si>
  <si>
    <t>2024-25Banyule CitySP2</t>
  </si>
  <si>
    <t>2024-25Banyule CityWC5</t>
  </si>
  <si>
    <t>2024-25Banyule CityL1</t>
  </si>
  <si>
    <t>2024-25Banyule CityO5</t>
  </si>
  <si>
    <t>2024-25Banyule CityS1</t>
  </si>
  <si>
    <t>2024-25Banyule CityE2</t>
  </si>
  <si>
    <t>2024-25Bass Coast ShireG2</t>
  </si>
  <si>
    <t>2024-25Bass Coast ShireR2</t>
  </si>
  <si>
    <t>2024-25Bass Coast ShireSP2</t>
  </si>
  <si>
    <t>2024-25Bass Coast ShireWC5</t>
  </si>
  <si>
    <t>2024-25Bass Coast ShireL1</t>
  </si>
  <si>
    <t>2024-25Bass Coast ShireO5</t>
  </si>
  <si>
    <t>2024-25Bass Coast ShireS1</t>
  </si>
  <si>
    <t>2024-25Bass Coast ShireE2</t>
  </si>
  <si>
    <t>2024-25Baw Baw ShireG2</t>
  </si>
  <si>
    <t>2024-25Baw Baw ShireR2</t>
  </si>
  <si>
    <t>2024-25Baw Baw ShireSP2</t>
  </si>
  <si>
    <t>2024-25Baw Baw ShireWC5</t>
  </si>
  <si>
    <t>2024-25Baw Baw ShireL1</t>
  </si>
  <si>
    <t>2024-25Baw Baw ShireO5</t>
  </si>
  <si>
    <t>2024-25Baw Baw ShireS1</t>
  </si>
  <si>
    <t>2024-25Baw Baw ShireE2</t>
  </si>
  <si>
    <t>2024-25Bayside CityG2</t>
  </si>
  <si>
    <t>2024-25Bayside CityR2</t>
  </si>
  <si>
    <t>2024-25Bayside CitySP2</t>
  </si>
  <si>
    <t>2024-25Bayside CityWC5</t>
  </si>
  <si>
    <t>2024-25Bayside CityL1</t>
  </si>
  <si>
    <t>2024-25Bayside CityO5</t>
  </si>
  <si>
    <t>2024-25Bayside CityS1</t>
  </si>
  <si>
    <t>2024-25Bayside CityE2</t>
  </si>
  <si>
    <t>2024-25Benalla Rural CityG2</t>
  </si>
  <si>
    <t>2024-25Benalla Rural CityR2</t>
  </si>
  <si>
    <t>2024-25Benalla Rural CitySP2</t>
  </si>
  <si>
    <t>2024-25Benalla Rural CityWC5</t>
  </si>
  <si>
    <t>2024-25Benalla Rural CityL1</t>
  </si>
  <si>
    <t>2024-25Benalla Rural CityO5</t>
  </si>
  <si>
    <t>2024-25Benalla Rural CityS1</t>
  </si>
  <si>
    <t>2024-25Benalla Rural CityE2</t>
  </si>
  <si>
    <t>2024-25Boroondara CityG2</t>
  </si>
  <si>
    <t>2024-25Boroondara CityR2</t>
  </si>
  <si>
    <t>2024-25Boroondara CitySP2</t>
  </si>
  <si>
    <t>2024-25Boroondara CityWC5</t>
  </si>
  <si>
    <t>2024-25Boroondara CityL1</t>
  </si>
  <si>
    <t>2024-25Boroondara CityO5</t>
  </si>
  <si>
    <t>2024-25Boroondara CityS1</t>
  </si>
  <si>
    <t>2024-25Boroondara CityE2</t>
  </si>
  <si>
    <t>2024-25Brimbank CityG2</t>
  </si>
  <si>
    <t>2024-25Brimbank CityR2</t>
  </si>
  <si>
    <t>2024-25Brimbank CitySP2</t>
  </si>
  <si>
    <t>2024-25Brimbank CityWC5</t>
  </si>
  <si>
    <t>2024-25Brimbank CityL1</t>
  </si>
  <si>
    <t>2024-25Brimbank CityO5</t>
  </si>
  <si>
    <t>2024-25Brimbank CityS1</t>
  </si>
  <si>
    <t>2024-25Brimbank CityE2</t>
  </si>
  <si>
    <t>2024-25Buloke ShireG2</t>
  </si>
  <si>
    <t>2024-25Buloke ShireR2</t>
  </si>
  <si>
    <t>2024-25Buloke ShireSP2</t>
  </si>
  <si>
    <t>2024-25Buloke ShireWC5</t>
  </si>
  <si>
    <t>2024-25Buloke ShireL1</t>
  </si>
  <si>
    <t>2024-25Buloke ShireO5</t>
  </si>
  <si>
    <t>2024-25Buloke ShireS1</t>
  </si>
  <si>
    <t>2024-25Buloke ShireE2</t>
  </si>
  <si>
    <t>2024-25Campaspe ShireG2</t>
  </si>
  <si>
    <t>2024-25Campaspe ShireR2</t>
  </si>
  <si>
    <t>2024-25Campaspe ShireSP2</t>
  </si>
  <si>
    <t>2024-25Campaspe ShireWC5</t>
  </si>
  <si>
    <t>2024-25Campaspe ShireL1</t>
  </si>
  <si>
    <t>2024-25Campaspe ShireO5</t>
  </si>
  <si>
    <t>2024-25Campaspe ShireS1</t>
  </si>
  <si>
    <t>2024-25Campaspe ShireE2</t>
  </si>
  <si>
    <t>2024-25Cardinia ShireG2</t>
  </si>
  <si>
    <t>2024-25Cardinia ShireR2</t>
  </si>
  <si>
    <t>2024-25Cardinia ShireSP2</t>
  </si>
  <si>
    <t>2024-25Cardinia ShireWC5</t>
  </si>
  <si>
    <t>2024-25Cardinia ShireL1</t>
  </si>
  <si>
    <t>2024-25Cardinia ShireO5</t>
  </si>
  <si>
    <t>2024-25Cardinia ShireS1</t>
  </si>
  <si>
    <t>2024-25Cardinia ShireE2</t>
  </si>
  <si>
    <t>2024-25Casey CityG2</t>
  </si>
  <si>
    <t>2024-25Casey CityR2</t>
  </si>
  <si>
    <t>2024-25Casey CitySP2</t>
  </si>
  <si>
    <t>2024-25Casey CityWC5</t>
  </si>
  <si>
    <t>2024-25Casey CityL1</t>
  </si>
  <si>
    <t>2024-25Casey CityO5</t>
  </si>
  <si>
    <t>2024-25Casey CityS1</t>
  </si>
  <si>
    <t>2024-25Casey CityE2</t>
  </si>
  <si>
    <t>2024-25Central Goldfields ShireG2</t>
  </si>
  <si>
    <t>2024-25Central Goldfields ShireR2</t>
  </si>
  <si>
    <t>2024-25Central Goldfields ShireSP2</t>
  </si>
  <si>
    <t>2024-25Central Goldfields ShireWC5</t>
  </si>
  <si>
    <t>2024-25Central Goldfields ShireL1</t>
  </si>
  <si>
    <t>2024-25Central Goldfields ShireO5</t>
  </si>
  <si>
    <t>2024-25Central Goldfields ShireS1</t>
  </si>
  <si>
    <t>2024-25Central Goldfields ShireE2</t>
  </si>
  <si>
    <t>2024-25Colac Otway ShireG2</t>
  </si>
  <si>
    <t>2024-25Colac Otway ShireR2</t>
  </si>
  <si>
    <t>2024-25Colac Otway ShireSP2</t>
  </si>
  <si>
    <t>2024-25Colac Otway ShireWC5</t>
  </si>
  <si>
    <t>2024-25Colac Otway ShireL1</t>
  </si>
  <si>
    <t>2024-25Colac Otway ShireO5</t>
  </si>
  <si>
    <t>2024-25Colac Otway ShireS1</t>
  </si>
  <si>
    <t>2024-25Colac Otway ShireE2</t>
  </si>
  <si>
    <t>2024-25Corangamite ShireG2</t>
  </si>
  <si>
    <t>2024-25Corangamite ShireR2</t>
  </si>
  <si>
    <t>2024-25Corangamite ShireSP2</t>
  </si>
  <si>
    <t>2024-25Corangamite ShireWC5</t>
  </si>
  <si>
    <t>2024-25Corangamite ShireL1</t>
  </si>
  <si>
    <t>2024-25Corangamite ShireO5</t>
  </si>
  <si>
    <t>2024-25Corangamite ShireS1</t>
  </si>
  <si>
    <t>2024-25Corangamite ShireE2</t>
  </si>
  <si>
    <t>2024-25Darebin CityG2</t>
  </si>
  <si>
    <t>2024-25Darebin CityR2</t>
  </si>
  <si>
    <t>2024-25Darebin CitySP2</t>
  </si>
  <si>
    <t>2024-25Darebin CityWC5</t>
  </si>
  <si>
    <t>2024-25Darebin CityL1</t>
  </si>
  <si>
    <t>2024-25Darebin CityO5</t>
  </si>
  <si>
    <t>2024-25Darebin CityS1</t>
  </si>
  <si>
    <t>2024-25Darebin CityE2</t>
  </si>
  <si>
    <t>2024-25East Gippsland ShireG2</t>
  </si>
  <si>
    <t>2024-25East Gippsland ShireR2</t>
  </si>
  <si>
    <t>2024-25East Gippsland ShireSP2</t>
  </si>
  <si>
    <t>2024-25East Gippsland ShireWC5</t>
  </si>
  <si>
    <t>2024-25East Gippsland ShireL1</t>
  </si>
  <si>
    <t>2024-25East Gippsland ShireO5</t>
  </si>
  <si>
    <t>2024-25East Gippsland ShireS1</t>
  </si>
  <si>
    <t>2024-25East Gippsland ShireE2</t>
  </si>
  <si>
    <t>2024-25Frankston CityG2</t>
  </si>
  <si>
    <t>2024-25Frankston CityR2</t>
  </si>
  <si>
    <t>2024-25Frankston CitySP2</t>
  </si>
  <si>
    <t>2024-25Frankston CityWC5</t>
  </si>
  <si>
    <t>2024-25Frankston CityL1</t>
  </si>
  <si>
    <t>2024-25Frankston CityO5</t>
  </si>
  <si>
    <t>2024-25Frankston CityS1</t>
  </si>
  <si>
    <t>2024-25Frankston CityE2</t>
  </si>
  <si>
    <t>2024-25Gannawarra ShireG2</t>
  </si>
  <si>
    <t>2024-25Gannawarra ShireR2</t>
  </si>
  <si>
    <t>2024-25Gannawarra ShireSP2</t>
  </si>
  <si>
    <t>2024-25Gannawarra ShireWC5</t>
  </si>
  <si>
    <t>2024-25Gannawarra ShireL1</t>
  </si>
  <si>
    <t>2024-25Gannawarra ShireO5</t>
  </si>
  <si>
    <t>2024-25Gannawarra ShireS1</t>
  </si>
  <si>
    <t>2024-25Gannawarra ShireE2</t>
  </si>
  <si>
    <t>2024-25Glen Eira CityG2</t>
  </si>
  <si>
    <t>2024-25Glen Eira CityR2</t>
  </si>
  <si>
    <t>2024-25Glen Eira CitySP2</t>
  </si>
  <si>
    <t>2024-25Glen Eira CityWC5</t>
  </si>
  <si>
    <t>2024-25Glen Eira CityL1</t>
  </si>
  <si>
    <t>2024-25Glen Eira CityO5</t>
  </si>
  <si>
    <t>2024-25Glen Eira CityS1</t>
  </si>
  <si>
    <t>2024-25Glen Eira CityE2</t>
  </si>
  <si>
    <t>2024-25Glenelg ShireG2</t>
  </si>
  <si>
    <t>2024-25Glenelg ShireR2</t>
  </si>
  <si>
    <t>2024-25Glenelg ShireSP2</t>
  </si>
  <si>
    <t>2024-25Glenelg ShireWC5</t>
  </si>
  <si>
    <t>2024-25Glenelg ShireL1</t>
  </si>
  <si>
    <t>2024-25Glenelg ShireO5</t>
  </si>
  <si>
    <t>2024-25Glenelg ShireS1</t>
  </si>
  <si>
    <t>2024-25Glenelg ShireE2</t>
  </si>
  <si>
    <t>2024-25Golden Plains ShireG2</t>
  </si>
  <si>
    <t>2024-25Golden Plains ShireR2</t>
  </si>
  <si>
    <t>2024-25Golden Plains ShireSP2</t>
  </si>
  <si>
    <t>2024-25Golden Plains ShireWC5</t>
  </si>
  <si>
    <t>2024-25Golden Plains ShireL1</t>
  </si>
  <si>
    <t>2024-25Golden Plains ShireO5</t>
  </si>
  <si>
    <t>2024-25Golden Plains ShireS1</t>
  </si>
  <si>
    <t>2024-25Golden Plains ShireE2</t>
  </si>
  <si>
    <t>2024-25Greater Bendigo CityG2</t>
  </si>
  <si>
    <t>2024-25Greater Bendigo CityR2</t>
  </si>
  <si>
    <t>2024-25Greater Bendigo CitySP2</t>
  </si>
  <si>
    <t>2024-25Greater Bendigo CityWC5</t>
  </si>
  <si>
    <t>2024-25Greater Bendigo CityL1</t>
  </si>
  <si>
    <t>2024-25Greater Bendigo CityO5</t>
  </si>
  <si>
    <t>2024-25Greater Bendigo CityS1</t>
  </si>
  <si>
    <t>2024-25Greater Bendigo CityE2</t>
  </si>
  <si>
    <t>2024-25Greater Dandenong CityG2</t>
  </si>
  <si>
    <t>2024-25Greater Dandenong CityR2</t>
  </si>
  <si>
    <t>2024-25Greater Dandenong CitySP2</t>
  </si>
  <si>
    <t>2024-25Greater Dandenong CityWC5</t>
  </si>
  <si>
    <t>2024-25Greater Dandenong CityL1</t>
  </si>
  <si>
    <t>2024-25Greater Dandenong CityO5</t>
  </si>
  <si>
    <t>2024-25Greater Dandenong CityS1</t>
  </si>
  <si>
    <t>2024-25Greater Dandenong CityE2</t>
  </si>
  <si>
    <t>2024-25Greater Geelong CityG2</t>
  </si>
  <si>
    <t>2024-25Greater Geelong CityR2</t>
  </si>
  <si>
    <t>2024-25Greater Geelong CitySP2</t>
  </si>
  <si>
    <t>2024-25Greater Geelong CityWC5</t>
  </si>
  <si>
    <t>2024-25Greater Geelong CityL1</t>
  </si>
  <si>
    <t>2024-25Greater Geelong CityO5</t>
  </si>
  <si>
    <t>2024-25Greater Geelong CityS1</t>
  </si>
  <si>
    <t>2024-25Greater Geelong CityE2</t>
  </si>
  <si>
    <t>2024-25Greater SheppartonG2</t>
  </si>
  <si>
    <t>2024-25Greater SheppartonR2</t>
  </si>
  <si>
    <t>2024-25Greater SheppartonSP2</t>
  </si>
  <si>
    <t>2024-25Greater SheppartonWC5</t>
  </si>
  <si>
    <t>2024-25Greater SheppartonL1</t>
  </si>
  <si>
    <t>2024-25Greater SheppartonO5</t>
  </si>
  <si>
    <t>2024-25Greater SheppartonS1</t>
  </si>
  <si>
    <t>2024-25Greater SheppartonE2</t>
  </si>
  <si>
    <t>2024-25Hepburn ShireG2</t>
  </si>
  <si>
    <t>2024-25Hepburn ShireR2</t>
  </si>
  <si>
    <t>2024-25Hepburn ShireSP2</t>
  </si>
  <si>
    <t>2024-25Hepburn ShireWC5</t>
  </si>
  <si>
    <t>2024-25Hepburn ShireL1</t>
  </si>
  <si>
    <t>2024-25Hepburn ShireO5</t>
  </si>
  <si>
    <t>2024-25Hepburn ShireS1</t>
  </si>
  <si>
    <t>2024-25Hepburn ShireE2</t>
  </si>
  <si>
    <t>2024-25Hindmarsh ShireG2</t>
  </si>
  <si>
    <t>2024-25Hindmarsh ShireR2</t>
  </si>
  <si>
    <t>2024-25Hindmarsh ShireSP2</t>
  </si>
  <si>
    <t>2024-25Hindmarsh ShireWC5</t>
  </si>
  <si>
    <t>2024-25Hindmarsh ShireL1</t>
  </si>
  <si>
    <t>2024-25Hindmarsh ShireO5</t>
  </si>
  <si>
    <t>2024-25Hindmarsh ShireS1</t>
  </si>
  <si>
    <t>2024-25Hindmarsh ShireE2</t>
  </si>
  <si>
    <t>2024-25Hobsons Bay CityG2</t>
  </si>
  <si>
    <t>2024-25Hobsons Bay CityR2</t>
  </si>
  <si>
    <t>2024-25Hobsons Bay CitySP2</t>
  </si>
  <si>
    <t>2024-25Hobsons Bay CityWC5</t>
  </si>
  <si>
    <t>2024-25Hobsons Bay CityL1</t>
  </si>
  <si>
    <t>2024-25Hobsons Bay CityO5</t>
  </si>
  <si>
    <t>2024-25Hobsons Bay CityS1</t>
  </si>
  <si>
    <t>2024-25Hobsons Bay CityE2</t>
  </si>
  <si>
    <t>2024-25Horsham Rural CityG2</t>
  </si>
  <si>
    <t>2024-25Horsham Rural CityR2</t>
  </si>
  <si>
    <t>2024-25Horsham Rural CitySP2</t>
  </si>
  <si>
    <t>2024-25Horsham Rural CityWC5</t>
  </si>
  <si>
    <t>2024-25Horsham Rural CityL1</t>
  </si>
  <si>
    <t>2024-25Horsham Rural CityO5</t>
  </si>
  <si>
    <t>2024-25Horsham Rural CityS1</t>
  </si>
  <si>
    <t>2024-25Horsham Rural CityE2</t>
  </si>
  <si>
    <t>2024-25Hume CityG2</t>
  </si>
  <si>
    <t>2024-25Hume CityR2</t>
  </si>
  <si>
    <t>2024-25Hume CitySP2</t>
  </si>
  <si>
    <t>2024-25Hume CityWC5</t>
  </si>
  <si>
    <t>2024-25Hume CityL1</t>
  </si>
  <si>
    <t>2024-25Hume CityO5</t>
  </si>
  <si>
    <t>2024-25Hume CityS1</t>
  </si>
  <si>
    <t>2024-25Hume CityE2</t>
  </si>
  <si>
    <t>2024-25Indigo ShireG2</t>
  </si>
  <si>
    <t>2024-25Indigo ShireR2</t>
  </si>
  <si>
    <t>2024-25Indigo ShireSP2</t>
  </si>
  <si>
    <t>2024-25Indigo ShireWC5</t>
  </si>
  <si>
    <t>2024-25Indigo ShireL1</t>
  </si>
  <si>
    <t>2024-25Indigo ShireO5</t>
  </si>
  <si>
    <t>2024-25Indigo ShireS1</t>
  </si>
  <si>
    <t>2024-25Indigo ShireE2</t>
  </si>
  <si>
    <t>2024-25Kingston CityG2</t>
  </si>
  <si>
    <t>2024-25Kingston CityR2</t>
  </si>
  <si>
    <t>2024-25Kingston CitySP2</t>
  </si>
  <si>
    <t>2024-25Kingston CityWC5</t>
  </si>
  <si>
    <t>2024-25Kingston CityL1</t>
  </si>
  <si>
    <t>2024-25Kingston CityO5</t>
  </si>
  <si>
    <t>2024-25Kingston CityS1</t>
  </si>
  <si>
    <t>2024-25Kingston CityE2</t>
  </si>
  <si>
    <t>2024-25Knox CityG2</t>
  </si>
  <si>
    <t>2024-25Knox CityR2</t>
  </si>
  <si>
    <t>2024-25Knox CitySP2</t>
  </si>
  <si>
    <t>2024-25Knox CityWC5</t>
  </si>
  <si>
    <t>2024-25Knox CityL1</t>
  </si>
  <si>
    <t>2024-25Knox CityO5</t>
  </si>
  <si>
    <t>2024-25Knox CityS1</t>
  </si>
  <si>
    <t>2024-25Knox CityE2</t>
  </si>
  <si>
    <t>2024-25Latrobe CityG2</t>
  </si>
  <si>
    <t>2024-25Latrobe CityR2</t>
  </si>
  <si>
    <t>2024-25Latrobe CitySP2</t>
  </si>
  <si>
    <t>2024-25Latrobe CityWC5</t>
  </si>
  <si>
    <t>2024-25Latrobe CityL1</t>
  </si>
  <si>
    <t>2024-25Latrobe CityO5</t>
  </si>
  <si>
    <t>2024-25Latrobe CityS1</t>
  </si>
  <si>
    <t>2024-25Latrobe CityE2</t>
  </si>
  <si>
    <t>2024-25Loddon ShireG2</t>
  </si>
  <si>
    <t>2024-25Loddon ShireR2</t>
  </si>
  <si>
    <t>2024-25Loddon ShireSP2</t>
  </si>
  <si>
    <t>2024-25Loddon ShireWC5</t>
  </si>
  <si>
    <t>2024-25Loddon ShireL1</t>
  </si>
  <si>
    <t>2024-25Loddon ShireO5</t>
  </si>
  <si>
    <t>2024-25Loddon ShireS1</t>
  </si>
  <si>
    <t>2024-25Loddon ShireE2</t>
  </si>
  <si>
    <t>2024-25Macedon Ranges ShireG2</t>
  </si>
  <si>
    <t>2024-25Macedon Ranges ShireR2</t>
  </si>
  <si>
    <t>2024-25Macedon Ranges ShireSP2</t>
  </si>
  <si>
    <t>2024-25Macedon Ranges ShireWC5</t>
  </si>
  <si>
    <t>2024-25Macedon Ranges ShireL1</t>
  </si>
  <si>
    <t>2024-25Macedon Ranges ShireO5</t>
  </si>
  <si>
    <t>2024-25Macedon Ranges ShireS1</t>
  </si>
  <si>
    <t>2024-25Macedon Ranges ShireE2</t>
  </si>
  <si>
    <t>2024-25Manningham CityG2</t>
  </si>
  <si>
    <t>2024-25Manningham CityR2</t>
  </si>
  <si>
    <t>2024-25Manningham CitySP2</t>
  </si>
  <si>
    <t>2024-25Manningham CityWC5</t>
  </si>
  <si>
    <t>2024-25Manningham CityL1</t>
  </si>
  <si>
    <t>2024-25Manningham CityO5</t>
  </si>
  <si>
    <t>2024-25Manningham CityS1</t>
  </si>
  <si>
    <t>2024-25Manningham CityE2</t>
  </si>
  <si>
    <t>2024-25Mansfield ShireG2</t>
  </si>
  <si>
    <t>2024-25Mansfield ShireR2</t>
  </si>
  <si>
    <t>2024-25Mansfield ShireSP2</t>
  </si>
  <si>
    <t>2024-25Mansfield ShireWC5</t>
  </si>
  <si>
    <t>2024-25Mansfield ShireL1</t>
  </si>
  <si>
    <t>2024-25Mansfield ShireO5</t>
  </si>
  <si>
    <t>2024-25Mansfield ShireS1</t>
  </si>
  <si>
    <t>2024-25Mansfield ShireE2</t>
  </si>
  <si>
    <t>2024-25Maribyrnong CityG2</t>
  </si>
  <si>
    <t>2024-25Maribyrnong CityR2</t>
  </si>
  <si>
    <t>2024-25Maribyrnong CitySP2</t>
  </si>
  <si>
    <t>2024-25Maribyrnong CityWC5</t>
  </si>
  <si>
    <t>2024-25Maribyrnong CityL1</t>
  </si>
  <si>
    <t>2024-25Maribyrnong CityO5</t>
  </si>
  <si>
    <t>2024-25Maribyrnong CityS1</t>
  </si>
  <si>
    <t>2024-25Maribyrnong CityE2</t>
  </si>
  <si>
    <t>2024-25Maroondah CityG2</t>
  </si>
  <si>
    <t>2024-25Maroondah CityR2</t>
  </si>
  <si>
    <t>2024-25Maroondah CitySP2</t>
  </si>
  <si>
    <t>2024-25Maroondah CityWC5</t>
  </si>
  <si>
    <t>2024-25Maroondah CityL1</t>
  </si>
  <si>
    <t>2024-25Maroondah CityO5</t>
  </si>
  <si>
    <t>2024-25Maroondah CityS1</t>
  </si>
  <si>
    <t>2024-25Maroondah CityE2</t>
  </si>
  <si>
    <t>2024-25Melbourne CityG2</t>
  </si>
  <si>
    <t>2024-25Melbourne CityR2</t>
  </si>
  <si>
    <t>2024-25Melbourne CitySP2</t>
  </si>
  <si>
    <t>2024-25Melbourne CityWC5</t>
  </si>
  <si>
    <t>2024-25Melbourne CityL1</t>
  </si>
  <si>
    <t>2024-25Melbourne CityO5</t>
  </si>
  <si>
    <t>2024-25Melbourne CityS1</t>
  </si>
  <si>
    <t>2024-25Melbourne CityE2</t>
  </si>
  <si>
    <t>2024-25Melton CityG2</t>
  </si>
  <si>
    <t>2024-25Melton CityR2</t>
  </si>
  <si>
    <t>2024-25Melton CitySP2</t>
  </si>
  <si>
    <t>2024-25Melton CityWC5</t>
  </si>
  <si>
    <t>2024-25Melton CityL1</t>
  </si>
  <si>
    <t>2024-25Melton CityO5</t>
  </si>
  <si>
    <t>2024-25Melton CityS1</t>
  </si>
  <si>
    <t>2024-25Melton CityE2</t>
  </si>
  <si>
    <t>2024-25Mildura Rural CityG2</t>
  </si>
  <si>
    <t>2024-25Mildura Rural CityR2</t>
  </si>
  <si>
    <t>2024-25Mildura Rural CitySP2</t>
  </si>
  <si>
    <t>2024-25Mildura Rural CityWC5</t>
  </si>
  <si>
    <t>2024-25Mildura Rural CityL1</t>
  </si>
  <si>
    <t>2024-25Mildura Rural CityO5</t>
  </si>
  <si>
    <t>2024-25Mildura Rural CityS1</t>
  </si>
  <si>
    <t>2024-25Mildura Rural CityE2</t>
  </si>
  <si>
    <t>2024-25Mitchell ShireG2</t>
  </si>
  <si>
    <t>2024-25Mitchell ShireR2</t>
  </si>
  <si>
    <t>2024-25Mitchell ShireSP2</t>
  </si>
  <si>
    <t>2024-25Mitchell ShireWC5</t>
  </si>
  <si>
    <t>2024-25Mitchell ShireL1</t>
  </si>
  <si>
    <t>2024-25Mitchell ShireO5</t>
  </si>
  <si>
    <t>2024-25Mitchell ShireS1</t>
  </si>
  <si>
    <t>2024-25Mitchell ShireE2</t>
  </si>
  <si>
    <t>2024-25Moira ShireG2</t>
  </si>
  <si>
    <t>2024-25Moira ShireR2</t>
  </si>
  <si>
    <t>2024-25Moira ShireSP2</t>
  </si>
  <si>
    <t>2024-25Moira ShireWC5</t>
  </si>
  <si>
    <t>2024-25Moira ShireL1</t>
  </si>
  <si>
    <t>2024-25Moira ShireO5</t>
  </si>
  <si>
    <t>2024-25Moira ShireS1</t>
  </si>
  <si>
    <t>2024-25Moira ShireE2</t>
  </si>
  <si>
    <t>2024-25Monash CityG2</t>
  </si>
  <si>
    <t>2024-25Monash CityR2</t>
  </si>
  <si>
    <t>2024-25Monash CitySP2</t>
  </si>
  <si>
    <t>2024-25Monash CityWC5</t>
  </si>
  <si>
    <t>2024-25Monash CityL1</t>
  </si>
  <si>
    <t>2024-25Monash CityO5</t>
  </si>
  <si>
    <t>2024-25Monash CityS1</t>
  </si>
  <si>
    <t>2024-25Monash CityE2</t>
  </si>
  <si>
    <t>2024-25Moonee Valley CityG2</t>
  </si>
  <si>
    <t>2024-25Moonee Valley CityR2</t>
  </si>
  <si>
    <t>2024-25Moonee Valley CitySP2</t>
  </si>
  <si>
    <t>2024-25Moonee Valley CityWC5</t>
  </si>
  <si>
    <t>2024-25Moonee Valley CityL1</t>
  </si>
  <si>
    <t>2024-25Moonee Valley CityO5</t>
  </si>
  <si>
    <t>2024-25Moonee Valley CityS1</t>
  </si>
  <si>
    <t>2024-25Moonee Valley CityE2</t>
  </si>
  <si>
    <t>2024-25Moorabool ShireG2</t>
  </si>
  <si>
    <t>2024-25Moorabool ShireR2</t>
  </si>
  <si>
    <t>2024-25Moorabool ShireSP2</t>
  </si>
  <si>
    <t>2024-25Moorabool ShireWC5</t>
  </si>
  <si>
    <t>2024-25Moorabool ShireL1</t>
  </si>
  <si>
    <t>2024-25Moorabool ShireO5</t>
  </si>
  <si>
    <t>2024-25Moorabool ShireS1</t>
  </si>
  <si>
    <t>2024-25Moorabool ShireE2</t>
  </si>
  <si>
    <t>2024-25Merri-bek CityG2</t>
  </si>
  <si>
    <t>2024-25Merri-bek CityR2</t>
  </si>
  <si>
    <t>2024-25Merri-bek CitySP2</t>
  </si>
  <si>
    <t>2024-25Merri-bek CityWC5</t>
  </si>
  <si>
    <t>2024-25Merri-bek CityL1</t>
  </si>
  <si>
    <t>2024-25Merri-bek CityO5</t>
  </si>
  <si>
    <t>2024-25Merri-bek CityS1</t>
  </si>
  <si>
    <t>2024-25Merri-bek CityE2</t>
  </si>
  <si>
    <t>2024-25Mornington Peninsula ShireG2</t>
  </si>
  <si>
    <t>2024-25Mornington Peninsula ShireR2</t>
  </si>
  <si>
    <t>2024-25Mornington Peninsula ShireSP2</t>
  </si>
  <si>
    <t>2024-25Mornington Peninsula ShireWC5</t>
  </si>
  <si>
    <t>2024-25Mornington Peninsula ShireL1</t>
  </si>
  <si>
    <t>2024-25Mornington Peninsula ShireO5</t>
  </si>
  <si>
    <t>2024-25Mornington Peninsula ShireS1</t>
  </si>
  <si>
    <t>2024-25Mornington Peninsula ShireE2</t>
  </si>
  <si>
    <t>2024-25Mount Alexander ShireG2</t>
  </si>
  <si>
    <t>2024-25Mount Alexander ShireR2</t>
  </si>
  <si>
    <t>2024-25Mount Alexander ShireSP2</t>
  </si>
  <si>
    <t>2024-25Mount Alexander ShireWC5</t>
  </si>
  <si>
    <t>2024-25Mount Alexander ShireL1</t>
  </si>
  <si>
    <t>2024-25Mount Alexander ShireO5</t>
  </si>
  <si>
    <t>2024-25Mount Alexander ShireS1</t>
  </si>
  <si>
    <t>2024-25Mount Alexander ShireE2</t>
  </si>
  <si>
    <t>2024-25Moyne ShireG2</t>
  </si>
  <si>
    <t>2024-25Moyne ShireR2</t>
  </si>
  <si>
    <t>2024-25Moyne ShireSP2</t>
  </si>
  <si>
    <t>2024-25Moyne ShireWC5</t>
  </si>
  <si>
    <t>2024-25Moyne ShireL1</t>
  </si>
  <si>
    <t>2024-25Moyne ShireO5</t>
  </si>
  <si>
    <t>2024-25Moyne ShireS1</t>
  </si>
  <si>
    <t>2024-25Moyne ShireE2</t>
  </si>
  <si>
    <t>2024-25Murrindindi ShireG2</t>
  </si>
  <si>
    <t>2024-25Murrindindi ShireR2</t>
  </si>
  <si>
    <t>2024-25Murrindindi ShireSP2</t>
  </si>
  <si>
    <t>2024-25Murrindindi ShireWC5</t>
  </si>
  <si>
    <t>2024-25Murrindindi ShireL1</t>
  </si>
  <si>
    <t>2024-25Murrindindi ShireO5</t>
  </si>
  <si>
    <t>2024-25Murrindindi ShireS1</t>
  </si>
  <si>
    <t>2024-25Murrindindi ShireE2</t>
  </si>
  <si>
    <t>2024-25Nillumbik ShireG2</t>
  </si>
  <si>
    <t>2024-25Nillumbik ShireR2</t>
  </si>
  <si>
    <t>2024-25Nillumbik ShireSP2</t>
  </si>
  <si>
    <t>2024-25Nillumbik ShireWC5</t>
  </si>
  <si>
    <t>2024-25Nillumbik ShireL1</t>
  </si>
  <si>
    <t>2024-25Nillumbik ShireO5</t>
  </si>
  <si>
    <t>2024-25Nillumbik ShireS1</t>
  </si>
  <si>
    <t>2024-25Nillumbik ShireE2</t>
  </si>
  <si>
    <t>2024-25Northern Grampians ShireG2</t>
  </si>
  <si>
    <t>2024-25Northern Grampians ShireR2</t>
  </si>
  <si>
    <t>2024-25Northern Grampians ShireSP2</t>
  </si>
  <si>
    <t>2024-25Northern Grampians ShireWC5</t>
  </si>
  <si>
    <t>2024-25Northern Grampians ShireL1</t>
  </si>
  <si>
    <t>2024-25Northern Grampians ShireO5</t>
  </si>
  <si>
    <t>2024-25Northern Grampians ShireS1</t>
  </si>
  <si>
    <t>2024-25Northern Grampians ShireE2</t>
  </si>
  <si>
    <t>2024-25Port Phillip CityG2</t>
  </si>
  <si>
    <t>2024-25Port Phillip CityR2</t>
  </si>
  <si>
    <t>2024-25Port Phillip CitySP2</t>
  </si>
  <si>
    <t>2024-25Port Phillip CityWC5</t>
  </si>
  <si>
    <t>2024-25Port Phillip CityL1</t>
  </si>
  <si>
    <t>2024-25Port Phillip CityO5</t>
  </si>
  <si>
    <t>2024-25Port Phillip CityS1</t>
  </si>
  <si>
    <t>2024-25Port Phillip CityE2</t>
  </si>
  <si>
    <t>2024-25Pyrenees ShireG2</t>
  </si>
  <si>
    <t>2024-25Pyrenees ShireR2</t>
  </si>
  <si>
    <t>2024-25Pyrenees ShireSP2</t>
  </si>
  <si>
    <t>2024-25Pyrenees ShireWC5</t>
  </si>
  <si>
    <t>2024-25Pyrenees ShireL1</t>
  </si>
  <si>
    <t>2024-25Pyrenees ShireO5</t>
  </si>
  <si>
    <t>2024-25Pyrenees ShireS1</t>
  </si>
  <si>
    <t>2024-25Pyrenees ShireE2</t>
  </si>
  <si>
    <t>2024-25Borough of QueenscliffeG2</t>
  </si>
  <si>
    <t>2024-25Borough of QueenscliffeR2</t>
  </si>
  <si>
    <t>2024-25Borough of QueenscliffeSP2</t>
  </si>
  <si>
    <t>2024-25Borough of QueenscliffeWC5</t>
  </si>
  <si>
    <t>2024-25Borough of QueenscliffeL1</t>
  </si>
  <si>
    <t>2024-25Borough of QueenscliffeO5</t>
  </si>
  <si>
    <t>2024-25Borough of QueenscliffeS1</t>
  </si>
  <si>
    <t>2024-25Borough of QueenscliffeE2</t>
  </si>
  <si>
    <t>2024-25South Gippsland ShireG2</t>
  </si>
  <si>
    <t>2024-25South Gippsland ShireR2</t>
  </si>
  <si>
    <t>2024-25South Gippsland ShireSP2</t>
  </si>
  <si>
    <t>2024-25South Gippsland ShireWC5</t>
  </si>
  <si>
    <t>2024-25South Gippsland ShireL1</t>
  </si>
  <si>
    <t>2024-25South Gippsland ShireO5</t>
  </si>
  <si>
    <t>2024-25South Gippsland ShireS1</t>
  </si>
  <si>
    <t>2024-25South Gippsland ShireE2</t>
  </si>
  <si>
    <t>2024-25Southern Grampians ShireG2</t>
  </si>
  <si>
    <t>2024-25Southern Grampians ShireR2</t>
  </si>
  <si>
    <t>2024-25Southern Grampians ShireSP2</t>
  </si>
  <si>
    <t>2024-25Southern Grampians ShireWC5</t>
  </si>
  <si>
    <t>2024-25Southern Grampians ShireL1</t>
  </si>
  <si>
    <t>2024-25Southern Grampians ShireO5</t>
  </si>
  <si>
    <t>2024-25Southern Grampians ShireS1</t>
  </si>
  <si>
    <t>2024-25Southern Grampians ShireE2</t>
  </si>
  <si>
    <t>2024-25Stonnington CityG2</t>
  </si>
  <si>
    <t>2024-25Stonnington CityR2</t>
  </si>
  <si>
    <t>2024-25Stonnington CitySP2</t>
  </si>
  <si>
    <t>2024-25Stonnington CityWC5</t>
  </si>
  <si>
    <t>2024-25Stonnington CityL1</t>
  </si>
  <si>
    <t>2024-25Stonnington CityO5</t>
  </si>
  <si>
    <t>2024-25Stonnington CityS1</t>
  </si>
  <si>
    <t>2024-25Stonnington CityE2</t>
  </si>
  <si>
    <t>2024-25Strathbogie ShireG2</t>
  </si>
  <si>
    <t>2024-25Strathbogie ShireR2</t>
  </si>
  <si>
    <t>2024-25Strathbogie ShireSP2</t>
  </si>
  <si>
    <t>2024-25Strathbogie ShireWC5</t>
  </si>
  <si>
    <t>2024-25Strathbogie ShireL1</t>
  </si>
  <si>
    <t>2024-25Strathbogie ShireO5</t>
  </si>
  <si>
    <t>2024-25Strathbogie ShireS1</t>
  </si>
  <si>
    <t>2024-25Strathbogie ShireE2</t>
  </si>
  <si>
    <t>2024-25Surf Coast ShireG2</t>
  </si>
  <si>
    <t>2024-25Surf Coast ShireR2</t>
  </si>
  <si>
    <t>2024-25Surf Coast ShireSP2</t>
  </si>
  <si>
    <t>2024-25Surf Coast ShireWC5</t>
  </si>
  <si>
    <t>2024-25Surf Coast ShireL1</t>
  </si>
  <si>
    <t>2024-25Surf Coast ShireO5</t>
  </si>
  <si>
    <t>2024-25Surf Coast ShireS1</t>
  </si>
  <si>
    <t>2024-25Surf Coast ShireE2</t>
  </si>
  <si>
    <t>2024-25Swan Hill Rural CityG2</t>
  </si>
  <si>
    <t>2024-25Swan Hill Rural CityR2</t>
  </si>
  <si>
    <t>2024-25Swan Hill Rural CitySP2</t>
  </si>
  <si>
    <t>2024-25Swan Hill Rural CityWC5</t>
  </si>
  <si>
    <t>2024-25Swan Hill Rural CityL1</t>
  </si>
  <si>
    <t>2024-25Swan Hill Rural CityO5</t>
  </si>
  <si>
    <t>2024-25Swan Hill Rural CityS1</t>
  </si>
  <si>
    <t>2024-25Swan Hill Rural CityE2</t>
  </si>
  <si>
    <t>2024-25Towong ShireG2</t>
  </si>
  <si>
    <t>2024-25Towong ShireR2</t>
  </si>
  <si>
    <t>2024-25Towong ShireSP2</t>
  </si>
  <si>
    <t>2024-25Towong ShireWC5</t>
  </si>
  <si>
    <t>2024-25Towong ShireL1</t>
  </si>
  <si>
    <t>2024-25Towong ShireO5</t>
  </si>
  <si>
    <t>2024-25Towong ShireS1</t>
  </si>
  <si>
    <t>2024-25Towong ShireE2</t>
  </si>
  <si>
    <t>2024-25Wangaratta Rural CityG2</t>
  </si>
  <si>
    <t>2024-25Wangaratta Rural CityR2</t>
  </si>
  <si>
    <t>2024-25Wangaratta Rural CitySP2</t>
  </si>
  <si>
    <t>2024-25Wangaratta Rural CityWC5</t>
  </si>
  <si>
    <t>2024-25Wangaratta Rural CityL1</t>
  </si>
  <si>
    <t>2024-25Wangaratta Rural CityO5</t>
  </si>
  <si>
    <t>2024-25Wangaratta Rural CityS1</t>
  </si>
  <si>
    <t>2024-25Wangaratta Rural CityE2</t>
  </si>
  <si>
    <t>2024-25Warrnambool CityG2</t>
  </si>
  <si>
    <t>2024-25Warrnambool CityR2</t>
  </si>
  <si>
    <t>2024-25Warrnambool CitySP2</t>
  </si>
  <si>
    <t>2024-25Warrnambool CityWC5</t>
  </si>
  <si>
    <t>2024-25Warrnambool CityL1</t>
  </si>
  <si>
    <t>2024-25Warrnambool CityO5</t>
  </si>
  <si>
    <t>2024-25Warrnambool CityS1</t>
  </si>
  <si>
    <t>2024-25Warrnambool CityE2</t>
  </si>
  <si>
    <t>2024-25Wellington ShireG2</t>
  </si>
  <si>
    <t>2024-25Wellington ShireR2</t>
  </si>
  <si>
    <t>2024-25Wellington ShireSP2</t>
  </si>
  <si>
    <t>2024-25Wellington ShireWC5</t>
  </si>
  <si>
    <t>2024-25Wellington ShireL1</t>
  </si>
  <si>
    <t>2024-25Wellington ShireO5</t>
  </si>
  <si>
    <t>2024-25Wellington ShireS1</t>
  </si>
  <si>
    <t>2024-25Wellington ShireE2</t>
  </si>
  <si>
    <t>2024-25West Wimmera ShireG2</t>
  </si>
  <si>
    <t>-</t>
  </si>
  <si>
    <t>2024-25West Wimmera ShireR2</t>
  </si>
  <si>
    <t>2024-25West Wimmera ShireSP2</t>
  </si>
  <si>
    <t>2024-25West Wimmera ShireWC5</t>
  </si>
  <si>
    <t>2024-25West Wimmera ShireL1</t>
  </si>
  <si>
    <t>2024-25West Wimmera ShireO5</t>
  </si>
  <si>
    <t>2024-25West Wimmera ShireS1</t>
  </si>
  <si>
    <t>2024-25West Wimmera ShireE2</t>
  </si>
  <si>
    <t>2024-25Whitehorse CityG2</t>
  </si>
  <si>
    <t>2024-25Whitehorse CityR2</t>
  </si>
  <si>
    <t>2024-25Whitehorse CitySP2</t>
  </si>
  <si>
    <t>2024-25Whitehorse CityWC5</t>
  </si>
  <si>
    <t>2024-25Whitehorse CityL1</t>
  </si>
  <si>
    <t>2024-25Whitehorse CityO5</t>
  </si>
  <si>
    <t>2024-25Whitehorse CityS1</t>
  </si>
  <si>
    <t>2024-25Whitehorse CityE2</t>
  </si>
  <si>
    <t>2024-25Whittlesea CityG2</t>
  </si>
  <si>
    <t>2024-25Whittlesea CityR2</t>
  </si>
  <si>
    <t>2024-25Whittlesea CitySP2</t>
  </si>
  <si>
    <t>2024-25Whittlesea CityWC5</t>
  </si>
  <si>
    <t>2024-25Whittlesea CityL1</t>
  </si>
  <si>
    <t>2024-25Whittlesea CityO5</t>
  </si>
  <si>
    <t>2024-25Whittlesea CityS1</t>
  </si>
  <si>
    <t>2024-25Whittlesea CityE2</t>
  </si>
  <si>
    <t>2024-25Wodonga CityG2</t>
  </si>
  <si>
    <t>2024-25Wodonga CityR2</t>
  </si>
  <si>
    <t>2024-25Wodonga CitySP2</t>
  </si>
  <si>
    <t>2024-25Wodonga CityWC5</t>
  </si>
  <si>
    <t>2024-25Wodonga CityL1</t>
  </si>
  <si>
    <t>2024-25Wodonga CityO5</t>
  </si>
  <si>
    <t>2024-25Wodonga CityS1</t>
  </si>
  <si>
    <t>2024-25Wodonga CityE2</t>
  </si>
  <si>
    <t>2024-25Wyndham CityG2</t>
  </si>
  <si>
    <t>2024-25Wyndham CityR2</t>
  </si>
  <si>
    <t>2024-25Wyndham CitySP2</t>
  </si>
  <si>
    <t>2024-25Wyndham CityWC5</t>
  </si>
  <si>
    <t>2024-25Wyndham CityL1</t>
  </si>
  <si>
    <t>2024-25Wyndham CityO5</t>
  </si>
  <si>
    <t>2024-25Wyndham CityS1</t>
  </si>
  <si>
    <t>2024-25Wyndham CityE2</t>
  </si>
  <si>
    <t>2024-25Yarra CityG2</t>
  </si>
  <si>
    <t>2024-25Yarra CityR2</t>
  </si>
  <si>
    <t>2024-25Yarra CitySP2</t>
  </si>
  <si>
    <t>2024-25Yarra CityWC5</t>
  </si>
  <si>
    <t>2024-25Yarra CityL1</t>
  </si>
  <si>
    <t>2024-25Yarra CityO5</t>
  </si>
  <si>
    <t>2024-25Yarra CityS1</t>
  </si>
  <si>
    <t>2024-25Yarra CityE2</t>
  </si>
  <si>
    <t>2024-25Yarra Ranges ShireG2</t>
  </si>
  <si>
    <t>2024-25Yarra Ranges ShireR2</t>
  </si>
  <si>
    <t>2024-25Yarra Ranges ShireSP2</t>
  </si>
  <si>
    <t>2024-25Yarra Ranges ShireWC5</t>
  </si>
  <si>
    <t>2024-25Yarra Ranges ShireL1</t>
  </si>
  <si>
    <t>2024-25Yarra Ranges ShireO5</t>
  </si>
  <si>
    <t>2024-25Yarra Ranges ShireS1</t>
  </si>
  <si>
    <t>2024-25Yarra Ranges ShireE2</t>
  </si>
  <si>
    <t>2024-25Yarriambiack ShireG2</t>
  </si>
  <si>
    <t>2024-25Yarriambiack ShireR2</t>
  </si>
  <si>
    <t>2024-25Yarriambiack ShireSP2</t>
  </si>
  <si>
    <t>2024-25Yarriambiack ShireWC5</t>
  </si>
  <si>
    <t>2024-25Yarriambiack ShireL1</t>
  </si>
  <si>
    <t>2024-25Yarriambiack ShireO5</t>
  </si>
  <si>
    <t>2024-25Yarriambiack ShireS1</t>
  </si>
  <si>
    <t>2024-25Yarriambiack ShireE2</t>
  </si>
  <si>
    <t>Financial grouping</t>
  </si>
  <si>
    <t>Surplus/Deficit</t>
  </si>
  <si>
    <t>Total Comprehensive result</t>
  </si>
  <si>
    <t>Revenue - Rates and charges</t>
  </si>
  <si>
    <t>Revenue - Grants - operating</t>
  </si>
  <si>
    <t>Revenue - Grants - capital</t>
  </si>
  <si>
    <t>Revenue - Contributions - cash</t>
  </si>
  <si>
    <t>Expenses - Depreciation and amortisation</t>
  </si>
  <si>
    <t>Current assets - Cash and cash equivalents</t>
  </si>
  <si>
    <t>Non-current assets - Property, infrastructure, plant and equipment</t>
  </si>
  <si>
    <t>Operating activities - Inflows</t>
  </si>
  <si>
    <t>Operating activities - Outflows</t>
  </si>
  <si>
    <t>Operating activities - Investing activities</t>
  </si>
  <si>
    <t>Financing activities - Inflows</t>
  </si>
  <si>
    <t>Financing activities - Outflows</t>
  </si>
  <si>
    <t>General rates (s158)</t>
  </si>
  <si>
    <t>Municipal charges (s159)</t>
  </si>
  <si>
    <t>Service rates and charges (Waste charge s162)</t>
  </si>
  <si>
    <t>Special rates and charges (s163)</t>
  </si>
  <si>
    <t>Revenue in lieu of rates (PiLoR, Other rating agreements ie, Commonwealth land)</t>
  </si>
  <si>
    <t>PiLoR refers to rating agreements with power generators under Electricity Industry Act 2000.</t>
  </si>
  <si>
    <t>Cultural and recreational (Under Cultural and Recreational Land Act 1963)</t>
  </si>
  <si>
    <t>Transfer status</t>
  </si>
  <si>
    <t>Adopted in accordance with section 55 
of the Act.</t>
  </si>
  <si>
    <t>Transfer requirement</t>
  </si>
  <si>
    <t>Transfer adoption date if applicable</t>
  </si>
  <si>
    <t>Transfer reason / supporting comments</t>
  </si>
  <si>
    <t>Hide columns L to O</t>
  </si>
  <si>
    <t>GOVERNANCE AND MANAGEMENT CHECKLIST (ANNUAL REPORT INSERT)</t>
  </si>
  <si>
    <t>Governance and Management Items</t>
  </si>
  <si>
    <t>Assessment</t>
  </si>
  <si>
    <r>
      <rPr>
        <b/>
        <sz val="10"/>
        <rFont val="Arial Nova"/>
        <family val="2"/>
      </rPr>
      <t>Community engagement policy</t>
    </r>
    <r>
      <rPr>
        <sz val="10"/>
        <rFont val="Arial Nova"/>
        <family val="2"/>
      </rPr>
      <t xml:space="preserve"> (policy outlining Council's commitment to engaging with the community on matters of public interest) </t>
    </r>
  </si>
  <si>
    <r>
      <t xml:space="preserve">Community engagement guidelines </t>
    </r>
    <r>
      <rPr>
        <sz val="10"/>
        <rFont val="Arial Nova"/>
        <family val="2"/>
      </rPr>
      <t xml:space="preserve">(guidelines to assist staff to determine when and how to engage with the community) </t>
    </r>
  </si>
  <si>
    <t>Transfer requirement and date</t>
  </si>
  <si>
    <t>Current guidelines in operation.</t>
  </si>
  <si>
    <t xml:space="preserve">Adopted in accordance with section 91 
of the Act.  </t>
  </si>
  <si>
    <t>Adopted in accordance with section 92
 of the Act.</t>
  </si>
  <si>
    <t>Adopted in accordance with section 93 
of the Act.</t>
  </si>
  <si>
    <t>Budget adopted in accordance
with section 94 of the Act.</t>
  </si>
  <si>
    <t xml:space="preserve">Adopted in accordance
with section 108 of the Act. </t>
  </si>
  <si>
    <t>Policy developed in accordance with section 107 of the Act.</t>
  </si>
  <si>
    <t>Plan developed in accordance with
section 46 of the Act.</t>
  </si>
  <si>
    <t>Established in accordance
with section 53 of the Act.</t>
  </si>
  <si>
    <t xml:space="preserve">Quarterly reports presented to Council in accordance with section 97(1) of the Act.     </t>
  </si>
  <si>
    <t xml:space="preserve">Annual report presented at a meeting of Council in accordance with section 100 of the Act.     </t>
  </si>
  <si>
    <t>Code of conduct reviewed and adopted in accordance with section 139 of the Act.</t>
  </si>
  <si>
    <t>Delegations reviewed in accordance with section 11(7) of the Act. and a register kept in accordance with sections 11(8) and 47(7) of the Act.</t>
  </si>
  <si>
    <t xml:space="preserve">Governance Rules adopted in
accordance with section 60
of the Act.     </t>
  </si>
  <si>
    <r>
      <t>Financial Plan</t>
    </r>
    <r>
      <rPr>
        <sz val="10"/>
        <rFont val="Arial Nova"/>
        <family val="2"/>
      </rPr>
      <t xml:space="preserve"> (plan under section 91 of the Act outlining the financial and non-financial resources required for at least the next 10 financial years) </t>
    </r>
  </si>
  <si>
    <r>
      <t>Asset Plan</t>
    </r>
    <r>
      <rPr>
        <sz val="10"/>
        <rFont val="Arial Nova"/>
        <family val="2"/>
      </rPr>
      <t xml:space="preserve"> (plan that sets out the asset maintenance and renewal needs for key infrastructure asset classes for at least the next 10 years) </t>
    </r>
  </si>
  <si>
    <r>
      <t xml:space="preserve">Revenue and Rating Plan </t>
    </r>
    <r>
      <rPr>
        <sz val="10"/>
        <rFont val="Arial Nova"/>
        <family val="2"/>
      </rPr>
      <t>(plan setting out the rating structure of Council to levy rates and charges)</t>
    </r>
  </si>
  <si>
    <r>
      <t xml:space="preserve">Annual budget </t>
    </r>
    <r>
      <rPr>
        <sz val="10"/>
        <rFont val="Arial Nova"/>
        <family val="2"/>
      </rPr>
      <t xml:space="preserve">(plan setting out the services to be provided and initiatives to be undertaken over the next 12 months and the funding and other resources required) </t>
    </r>
  </si>
  <si>
    <r>
      <t xml:space="preserve">Risk policy </t>
    </r>
    <r>
      <rPr>
        <sz val="10"/>
        <rFont val="Arial Nova"/>
        <family val="2"/>
      </rPr>
      <t>(policy outlining Council's commitment and approach to minimising the risks to Council's operations)</t>
    </r>
  </si>
  <si>
    <r>
      <t xml:space="preserve">Fraud policy </t>
    </r>
    <r>
      <rPr>
        <sz val="10"/>
        <rFont val="Arial Nova"/>
        <family val="2"/>
      </rPr>
      <t xml:space="preserve">(policy outlining Council's commitment and approach to minimising the risk of fraud) </t>
    </r>
  </si>
  <si>
    <r>
      <t>Procurement policy</t>
    </r>
    <r>
      <rPr>
        <sz val="10"/>
        <rFont val="Arial Nova"/>
        <family val="2"/>
      </rPr>
      <t xml:space="preserve"> (policy outlining the principles, processes and procedures that will apply to all purchases of goods and services by the Council) </t>
    </r>
  </si>
  <si>
    <r>
      <t xml:space="preserve">Business continuity plan </t>
    </r>
    <r>
      <rPr>
        <sz val="10"/>
        <rFont val="Arial Nova"/>
        <family val="2"/>
      </rPr>
      <t xml:space="preserve">(plan setting out the actions that will be taken to ensure that key services continue to operate in the event of a disaster) </t>
    </r>
  </si>
  <si>
    <r>
      <t xml:space="preserve">Disaster recovery plan </t>
    </r>
    <r>
      <rPr>
        <sz val="10"/>
        <rFont val="Arial Nova"/>
        <family val="2"/>
      </rPr>
      <t>(plan setting out the actions that will be undertaken to recover and restore business capability in the event of a disaster)</t>
    </r>
  </si>
  <si>
    <r>
      <t xml:space="preserve">Complaint policy </t>
    </r>
    <r>
      <rPr>
        <sz val="10"/>
        <rFont val="Arial Nova"/>
        <family val="2"/>
      </rPr>
      <t>(Policy under section 107 of the Act outlining Council’s commitment and approach to managing complaints.)</t>
    </r>
  </si>
  <si>
    <r>
      <t xml:space="preserve">Workforce plan </t>
    </r>
    <r>
      <rPr>
        <sz val="10"/>
        <rFont val="Arial Nova"/>
        <family val="2"/>
      </rPr>
      <t>(Plan outlining Council’s commitment and approach to planning the current and future workforce requirements of the organisation.)</t>
    </r>
  </si>
  <si>
    <r>
      <t xml:space="preserve">Payment of rates and charges hardship policy </t>
    </r>
    <r>
      <rPr>
        <sz val="10"/>
        <rFont val="Arial Nova"/>
        <family val="2"/>
      </rPr>
      <t>(Policy outlining Council’s commitment and approach to assisting ratepayers experiencing financial hardship or difficulty paying their rates.)</t>
    </r>
  </si>
  <si>
    <r>
      <t xml:space="preserve">Risk management framework </t>
    </r>
    <r>
      <rPr>
        <sz val="10"/>
        <rFont val="Arial Nova"/>
        <family val="2"/>
      </rPr>
      <t>(framework outlining Council's approach to managing risks to the Council's operations)</t>
    </r>
  </si>
  <si>
    <r>
      <t>Audit and Risk Committee</t>
    </r>
    <r>
      <rPr>
        <sz val="10"/>
        <rFont val="Arial Nova"/>
        <family val="2"/>
      </rPr>
      <t xml:space="preserve"> (advisory committee of Council under section 53 and 54 of the Act) </t>
    </r>
  </si>
  <si>
    <r>
      <t xml:space="preserve">Internal audit </t>
    </r>
    <r>
      <rPr>
        <sz val="10"/>
        <rFont val="Arial Nova"/>
        <family val="2"/>
      </rPr>
      <t xml:space="preserve">(independent accounting professionals engaged by the Council to provide analyses and recommendations aimed at improving Council's governance, risk and management controls) </t>
    </r>
  </si>
  <si>
    <r>
      <t>Performance reporting framework</t>
    </r>
    <r>
      <rPr>
        <sz val="10"/>
        <rFont val="Arial Nova"/>
        <family val="2"/>
      </rPr>
      <t xml:space="preserve"> (a set of indicators measuring financial and non-financial performance, including the performance indicators referred to in section 98 of the Act) </t>
    </r>
  </si>
  <si>
    <r>
      <t xml:space="preserve">Council Plan report </t>
    </r>
    <r>
      <rPr>
        <sz val="10"/>
        <rFont val="Arial Nova"/>
        <family val="2"/>
      </rPr>
      <t xml:space="preserve">(report reviewing the performance of the Council against the Council Plan, including the results in relation to the strategic indicators, for the first six months of the financial year) </t>
    </r>
  </si>
  <si>
    <r>
      <t xml:space="preserve">Quarterly budget reports </t>
    </r>
    <r>
      <rPr>
        <sz val="10"/>
        <rFont val="Arial Nova"/>
        <family val="2"/>
      </rPr>
      <t>(quarterly reports to Council under section 97 of the Act, comparing actual and budgeted results and an explanation of any material variations)</t>
    </r>
  </si>
  <si>
    <r>
      <t xml:space="preserve">Risk reporting </t>
    </r>
    <r>
      <rPr>
        <sz val="10"/>
        <rFont val="Arial Nova"/>
        <family val="2"/>
      </rPr>
      <t xml:space="preserve">(six-monthly reports of strategic risks to Council's operations, their likelihood and consequences of occurring and risk minimisation strategies) </t>
    </r>
  </si>
  <si>
    <r>
      <t>Performance reporting</t>
    </r>
    <r>
      <rPr>
        <sz val="10"/>
        <rFont val="Arial Nova"/>
        <family val="2"/>
      </rPr>
      <t xml:space="preserve"> (six-monthly reports of indicators measuring the results against financial and non-financial performance, including performance indicators referred to in section 98 of the Act)</t>
    </r>
  </si>
  <si>
    <r>
      <t>Annual report</t>
    </r>
    <r>
      <rPr>
        <sz val="10"/>
        <rFont val="Arial Nova"/>
        <family val="2"/>
      </rPr>
      <t xml:space="preserve"> (annual report under sections 98 and 99 of the Act containing a report of operations and audited financial and performance statements)</t>
    </r>
  </si>
  <si>
    <r>
      <t xml:space="preserve">Councillor Code of Conduct </t>
    </r>
    <r>
      <rPr>
        <sz val="10"/>
        <rFont val="Arial Nova"/>
        <family val="2"/>
      </rPr>
      <t xml:space="preserve">(Code setting out the standards of conduct to be followed by Councillors and other matters.) </t>
    </r>
  </si>
  <si>
    <r>
      <t>Delegations</t>
    </r>
    <r>
      <rPr>
        <sz val="10"/>
        <rFont val="Arial Nova"/>
        <family val="2"/>
      </rPr>
      <t xml:space="preserve"> (documents setting out the powers, duties and functions of Council and the Chief Executive Officer that have been delegated to members of staff) </t>
    </r>
  </si>
  <si>
    <r>
      <t>Meeting procedures</t>
    </r>
    <r>
      <rPr>
        <sz val="10"/>
        <rFont val="Arial Nova"/>
        <family val="2"/>
      </rPr>
      <t xml:space="preserve"> (Governance Rules governing the conduct of meetings of Council and delegated committees) </t>
    </r>
  </si>
  <si>
    <t>Output 3-GM Checklist</t>
  </si>
  <si>
    <r>
      <rPr>
        <b/>
        <sz val="11"/>
        <color rgb="FF000000"/>
        <rFont val="Arial Nova"/>
        <family val="2"/>
      </rPr>
      <t xml:space="preserve">Municipal emergency management planning </t>
    </r>
    <r>
      <rPr>
        <sz val="11"/>
        <color rgb="FF000000"/>
        <rFont val="Arial Nova"/>
        <family val="2"/>
      </rPr>
      <t xml:space="preserve">(Participation in meetings of the Municipal Emergency Management Planning Committee.) </t>
    </r>
  </si>
  <si>
    <r>
      <t xml:space="preserve">Municipal emergency management planning </t>
    </r>
    <r>
      <rPr>
        <sz val="10"/>
        <rFont val="Arial Nova"/>
        <family val="2"/>
      </rPr>
      <t xml:space="preserve">(Participation in meetings of the Municipal Emergency Management Planning Committee.) </t>
    </r>
  </si>
  <si>
    <t>Library loans per population</t>
  </si>
  <si>
    <t>Library visits per population</t>
  </si>
  <si>
    <t>Operating grants</t>
  </si>
  <si>
    <t>Capital grants</t>
  </si>
  <si>
    <t>Surplus / Deficit for the year</t>
  </si>
  <si>
    <t xml:space="preserve">Indicator Guide - page 103
</t>
  </si>
  <si>
    <t>No of assessments</t>
  </si>
  <si>
    <t>This is the whole number of assessments and not in thousands.</t>
  </si>
  <si>
    <t>This figure auto-populates.</t>
  </si>
  <si>
    <t>This figure auto-populates from cell F42.</t>
  </si>
  <si>
    <t>Document issued as preliminary version, pending full version after the 2026 release of ABS LGA population estimates in April 2026</t>
  </si>
  <si>
    <t>2025-26</t>
  </si>
  <si>
    <t>I confirm that this data represents fairly and accurately the performance results of our council for the year ended 30 June 2026 and is in accordance with the Local Government Act 2020, and the Local Government (Planning and Reporting) Regulations 2020.</t>
  </si>
  <si>
    <r>
      <rPr>
        <b/>
        <sz val="16"/>
        <rFont val="Arial Nova"/>
        <family val="2"/>
      </rPr>
      <t>Governance and Management Checklist</t>
    </r>
    <r>
      <rPr>
        <b/>
        <sz val="12"/>
        <rFont val="Arial Nova"/>
        <family val="2"/>
      </rPr>
      <t xml:space="preserve">
For the year ended 30 June 2026</t>
    </r>
  </si>
  <si>
    <r>
      <rPr>
        <b/>
        <sz val="16"/>
        <rFont val="Arial Nova"/>
        <family val="2"/>
      </rPr>
      <t>Section 2 - Service Performance Indicators</t>
    </r>
    <r>
      <rPr>
        <b/>
        <sz val="12"/>
        <rFont val="Arial Nova"/>
        <family val="2"/>
      </rPr>
      <t xml:space="preserve">
For the year ended 30 June 2026</t>
    </r>
  </si>
  <si>
    <r>
      <rPr>
        <b/>
        <sz val="16"/>
        <rFont val="Arial Nova"/>
        <family val="2"/>
      </rPr>
      <t>Section 3 - Financial Performance Indicators</t>
    </r>
    <r>
      <rPr>
        <b/>
        <sz val="12"/>
        <rFont val="Arial Nova"/>
        <family val="2"/>
      </rPr>
      <t xml:space="preserve">
For the year ended 30 June 2026</t>
    </r>
  </si>
  <si>
    <r>
      <rPr>
        <b/>
        <sz val="16"/>
        <rFont val="Arial Nova"/>
        <family val="2"/>
      </rPr>
      <t>Section 4 - Sustainable Capacity Indicators</t>
    </r>
    <r>
      <rPr>
        <b/>
        <sz val="12"/>
        <rFont val="Calibri"/>
        <family val="2"/>
        <scheme val="minor"/>
      </rPr>
      <t xml:space="preserve">
</t>
    </r>
    <r>
      <rPr>
        <b/>
        <sz val="12"/>
        <rFont val="Arial Nova"/>
        <family val="2"/>
      </rPr>
      <t>For the year ended 30 June 2026</t>
    </r>
  </si>
  <si>
    <t>General rates and Municipal charges</t>
  </si>
  <si>
    <t>2025-26Alpine ShireG2</t>
  </si>
  <si>
    <t>2025-26Alpine ShireR2</t>
  </si>
  <si>
    <t>2025-26Alpine ShireSP2</t>
  </si>
  <si>
    <t>2025-26Alpine ShireWC5</t>
  </si>
  <si>
    <t>2025-26Alpine ShireL1</t>
  </si>
  <si>
    <t>2025-26Alpine ShireO5</t>
  </si>
  <si>
    <t>2025-26Alpine ShireS1</t>
  </si>
  <si>
    <t>2025-26Alpine ShireE2</t>
  </si>
  <si>
    <t>2025-26Ararat Rural CityG2</t>
  </si>
  <si>
    <t>2025-26Ararat Rural CityR2</t>
  </si>
  <si>
    <t>2025-26Ararat Rural CitySP2</t>
  </si>
  <si>
    <t>2025-26Ararat Rural CityWC5</t>
  </si>
  <si>
    <t>2025-26Ararat Rural CityL1</t>
  </si>
  <si>
    <t>2025-26Ararat Rural CityO5</t>
  </si>
  <si>
    <t>2025-26Ararat Rural CityS1</t>
  </si>
  <si>
    <t>2025-26Ararat Rural CityE2</t>
  </si>
  <si>
    <t>2025-26Ballarat CityG2</t>
  </si>
  <si>
    <t>2025-26Ballarat CityR2</t>
  </si>
  <si>
    <t>2025-26Ballarat CitySP2</t>
  </si>
  <si>
    <t>2025-26Ballarat CityWC5</t>
  </si>
  <si>
    <t>2025-26Ballarat CityL1</t>
  </si>
  <si>
    <t>2025-26Ballarat CityO5</t>
  </si>
  <si>
    <t>2025-26Ballarat CityS1</t>
  </si>
  <si>
    <t>2025-26Ballarat CityE2</t>
  </si>
  <si>
    <t>2025-26Banyule CityG2</t>
  </si>
  <si>
    <t>2025-26Banyule CityR2</t>
  </si>
  <si>
    <t>2025-26Banyule CitySP2</t>
  </si>
  <si>
    <t>2025-26Banyule CityWC5</t>
  </si>
  <si>
    <t>2025-26Banyule CityL1</t>
  </si>
  <si>
    <t>2025-26Banyule CityO5</t>
  </si>
  <si>
    <t>2025-26Banyule CityS1</t>
  </si>
  <si>
    <t>2025-26Banyule CityE2</t>
  </si>
  <si>
    <t>2025-26Bass Coast ShireG2</t>
  </si>
  <si>
    <t>2025-26Bass Coast ShireR2</t>
  </si>
  <si>
    <t>2025-26Bass Coast ShireSP2</t>
  </si>
  <si>
    <t>2025-26Bass Coast ShireWC5</t>
  </si>
  <si>
    <t>2025-26Bass Coast ShireL1</t>
  </si>
  <si>
    <t>2025-26Bass Coast ShireO5</t>
  </si>
  <si>
    <t>2025-26Bass Coast ShireS1</t>
  </si>
  <si>
    <t>2025-26Bass Coast ShireE2</t>
  </si>
  <si>
    <t>2025-26Baw Baw ShireG2</t>
  </si>
  <si>
    <t>2025-26Baw Baw ShireR2</t>
  </si>
  <si>
    <t>2025-26Baw Baw ShireSP2</t>
  </si>
  <si>
    <t>2025-26Baw Baw ShireWC5</t>
  </si>
  <si>
    <t>2025-26Baw Baw ShireL1</t>
  </si>
  <si>
    <t>2025-26Baw Baw ShireO5</t>
  </si>
  <si>
    <t>2025-26Baw Baw ShireS1</t>
  </si>
  <si>
    <t>2025-26Baw Baw ShireE2</t>
  </si>
  <si>
    <t>2025-26Bayside CityG2</t>
  </si>
  <si>
    <t>2025-26Bayside CityR2</t>
  </si>
  <si>
    <t>2025-26Bayside CitySP2</t>
  </si>
  <si>
    <t>2025-26Bayside CityWC5</t>
  </si>
  <si>
    <t>2025-26Bayside CityL1</t>
  </si>
  <si>
    <t>2025-26Bayside CityO5</t>
  </si>
  <si>
    <t>2025-26Bayside CityS1</t>
  </si>
  <si>
    <t>2025-26Bayside CityE2</t>
  </si>
  <si>
    <t>2025-26Benalla Rural CityG2</t>
  </si>
  <si>
    <t>2025-26Benalla Rural CityR2</t>
  </si>
  <si>
    <t>2025-26Benalla Rural CitySP2</t>
  </si>
  <si>
    <t>2025-26Benalla Rural CityWC5</t>
  </si>
  <si>
    <t>2025-26Benalla Rural CityL1</t>
  </si>
  <si>
    <t>2025-26Benalla Rural CityO5</t>
  </si>
  <si>
    <t>2025-26Benalla Rural CityS1</t>
  </si>
  <si>
    <t>2025-26Benalla Rural CityE2</t>
  </si>
  <si>
    <t>2025-26Boroondara CityG2</t>
  </si>
  <si>
    <t>2025-26Boroondara CityR2</t>
  </si>
  <si>
    <t>2025-26Boroondara CitySP2</t>
  </si>
  <si>
    <t>2025-26Boroondara CityWC5</t>
  </si>
  <si>
    <t>2025-26Boroondara CityL1</t>
  </si>
  <si>
    <t>2025-26Boroondara CityO5</t>
  </si>
  <si>
    <t>2025-26Boroondara CityS1</t>
  </si>
  <si>
    <t>2025-26Boroondara CityE2</t>
  </si>
  <si>
    <t>2025-26Brimbank CityG2</t>
  </si>
  <si>
    <t>2025-26Brimbank CityR2</t>
  </si>
  <si>
    <t>2025-26Brimbank CitySP2</t>
  </si>
  <si>
    <t>2025-26Brimbank CityWC5</t>
  </si>
  <si>
    <t>2025-26Brimbank CityL1</t>
  </si>
  <si>
    <t>2025-26Brimbank CityO5</t>
  </si>
  <si>
    <t>2025-26Brimbank CityS1</t>
  </si>
  <si>
    <t>2025-26Brimbank CityE2</t>
  </si>
  <si>
    <t>2025-26Buloke ShireG2</t>
  </si>
  <si>
    <t>2025-26Buloke ShireR2</t>
  </si>
  <si>
    <t>2025-26Buloke ShireSP2</t>
  </si>
  <si>
    <t>2025-26Buloke ShireWC5</t>
  </si>
  <si>
    <t>2025-26Buloke ShireL1</t>
  </si>
  <si>
    <t>2025-26Buloke ShireO5</t>
  </si>
  <si>
    <t>2025-26Buloke ShireS1</t>
  </si>
  <si>
    <t>2025-26Buloke ShireE2</t>
  </si>
  <si>
    <t>2025-26Campaspe ShireG2</t>
  </si>
  <si>
    <t>2025-26Campaspe ShireR2</t>
  </si>
  <si>
    <t>2025-26Campaspe ShireSP2</t>
  </si>
  <si>
    <t>2025-26Campaspe ShireWC5</t>
  </si>
  <si>
    <t>2025-26Campaspe ShireL1</t>
  </si>
  <si>
    <t>2025-26Campaspe ShireO5</t>
  </si>
  <si>
    <t>2025-26Campaspe ShireS1</t>
  </si>
  <si>
    <t>2025-26Campaspe ShireE2</t>
  </si>
  <si>
    <t>2025-26Cardinia ShireG2</t>
  </si>
  <si>
    <t>2025-26Cardinia ShireR2</t>
  </si>
  <si>
    <t>2025-26Cardinia ShireSP2</t>
  </si>
  <si>
    <t>2025-26Cardinia ShireWC5</t>
  </si>
  <si>
    <t>2025-26Cardinia ShireL1</t>
  </si>
  <si>
    <t>2025-26Cardinia ShireO5</t>
  </si>
  <si>
    <t>2025-26Cardinia ShireS1</t>
  </si>
  <si>
    <t>2025-26Cardinia ShireE2</t>
  </si>
  <si>
    <t>2025-26Casey CityG2</t>
  </si>
  <si>
    <t>2025-26Casey CityR2</t>
  </si>
  <si>
    <t>2025-26Casey CitySP2</t>
  </si>
  <si>
    <t>2025-26Casey CityWC5</t>
  </si>
  <si>
    <t>2025-26Casey CityL1</t>
  </si>
  <si>
    <t>2025-26Casey CityO5</t>
  </si>
  <si>
    <t>2025-26Casey CityS1</t>
  </si>
  <si>
    <t>2025-26Casey CityE2</t>
  </si>
  <si>
    <t>2025-26Central Goldfields ShireG2</t>
  </si>
  <si>
    <t>2025-26Central Goldfields ShireR2</t>
  </si>
  <si>
    <t>2025-26Central Goldfields ShireSP2</t>
  </si>
  <si>
    <t>2025-26Central Goldfields ShireWC5</t>
  </si>
  <si>
    <t>2025-26Central Goldfields ShireL1</t>
  </si>
  <si>
    <t>2025-26Central Goldfields ShireO5</t>
  </si>
  <si>
    <t>2025-26Central Goldfields ShireS1</t>
  </si>
  <si>
    <t>2025-26Central Goldfields ShireE2</t>
  </si>
  <si>
    <t>2025-26Colac Otway ShireG2</t>
  </si>
  <si>
    <t>2025-26Colac Otway ShireR2</t>
  </si>
  <si>
    <t>2025-26Colac Otway ShireSP2</t>
  </si>
  <si>
    <t>2025-26Colac Otway ShireWC5</t>
  </si>
  <si>
    <t>2025-26Colac Otway ShireL1</t>
  </si>
  <si>
    <t>2025-26Colac Otway ShireO5</t>
  </si>
  <si>
    <t>2025-26Colac Otway ShireS1</t>
  </si>
  <si>
    <t>2025-26Colac Otway ShireE2</t>
  </si>
  <si>
    <t>2025-26Corangamite ShireG2</t>
  </si>
  <si>
    <t>2025-26Corangamite ShireR2</t>
  </si>
  <si>
    <t>2025-26Corangamite ShireSP2</t>
  </si>
  <si>
    <t>2025-26Corangamite ShireWC5</t>
  </si>
  <si>
    <t>2025-26Corangamite ShireL1</t>
  </si>
  <si>
    <t>2025-26Corangamite ShireO5</t>
  </si>
  <si>
    <t>2025-26Corangamite ShireS1</t>
  </si>
  <si>
    <t>2025-26Corangamite ShireE2</t>
  </si>
  <si>
    <t>2025-26Darebin CityG2</t>
  </si>
  <si>
    <t>2025-26Darebin CityR2</t>
  </si>
  <si>
    <t>2025-26Darebin CitySP2</t>
  </si>
  <si>
    <t>2025-26Darebin CityWC5</t>
  </si>
  <si>
    <t>2025-26Darebin CityL1</t>
  </si>
  <si>
    <t>2025-26Darebin CityO5</t>
  </si>
  <si>
    <t>2025-26Darebin CityS1</t>
  </si>
  <si>
    <t>2025-26Darebin CityE2</t>
  </si>
  <si>
    <t>2025-26East Gippsland ShireG2</t>
  </si>
  <si>
    <t>2025-26East Gippsland ShireR2</t>
  </si>
  <si>
    <t>2025-26East Gippsland ShireSP2</t>
  </si>
  <si>
    <t>2025-26East Gippsland ShireWC5</t>
  </si>
  <si>
    <t>2025-26East Gippsland ShireL1</t>
  </si>
  <si>
    <t>2025-26East Gippsland ShireO5</t>
  </si>
  <si>
    <t>2025-26East Gippsland ShireS1</t>
  </si>
  <si>
    <t>2025-26East Gippsland ShireE2</t>
  </si>
  <si>
    <t>2025-26Frankston CityG2</t>
  </si>
  <si>
    <t>2025-26Frankston CityR2</t>
  </si>
  <si>
    <t>2025-26Frankston CitySP2</t>
  </si>
  <si>
    <t>2025-26Frankston CityWC5</t>
  </si>
  <si>
    <t>2025-26Frankston CityL1</t>
  </si>
  <si>
    <t>2025-26Frankston CityO5</t>
  </si>
  <si>
    <t>2025-26Frankston CityS1</t>
  </si>
  <si>
    <t>2025-26Frankston CityE2</t>
  </si>
  <si>
    <t>2025-26Gannawarra ShireG2</t>
  </si>
  <si>
    <t>2025-26Gannawarra ShireR2</t>
  </si>
  <si>
    <t>2025-26Gannawarra ShireSP2</t>
  </si>
  <si>
    <t>2025-26Gannawarra ShireWC5</t>
  </si>
  <si>
    <t>2025-26Gannawarra ShireL1</t>
  </si>
  <si>
    <t>2025-26Gannawarra ShireO5</t>
  </si>
  <si>
    <t>2025-26Gannawarra ShireS1</t>
  </si>
  <si>
    <t>2025-26Gannawarra ShireE2</t>
  </si>
  <si>
    <t>2025-26Glen Eira CityG2</t>
  </si>
  <si>
    <t>2025-26Glen Eira CityR2</t>
  </si>
  <si>
    <t>2025-26Glen Eira CitySP2</t>
  </si>
  <si>
    <t>2025-26Glen Eira CityWC5</t>
  </si>
  <si>
    <t>2025-26Glen Eira CityL1</t>
  </si>
  <si>
    <t>2025-26Glen Eira CityO5</t>
  </si>
  <si>
    <t>2025-26Glen Eira CityS1</t>
  </si>
  <si>
    <t>2025-26Glen Eira CityE2</t>
  </si>
  <si>
    <t>2025-26Glenelg ShireG2</t>
  </si>
  <si>
    <t>2025-26Glenelg ShireR2</t>
  </si>
  <si>
    <t>2025-26Glenelg ShireSP2</t>
  </si>
  <si>
    <t>2025-26Glenelg ShireWC5</t>
  </si>
  <si>
    <t>2025-26Glenelg ShireL1</t>
  </si>
  <si>
    <t>2025-26Glenelg ShireO5</t>
  </si>
  <si>
    <t>2025-26Glenelg ShireS1</t>
  </si>
  <si>
    <t>2025-26Glenelg ShireE2</t>
  </si>
  <si>
    <t>2025-26Golden Plains ShireG2</t>
  </si>
  <si>
    <t>2025-26Golden Plains ShireR2</t>
  </si>
  <si>
    <t>2025-26Golden Plains ShireSP2</t>
  </si>
  <si>
    <t>2025-26Golden Plains ShireWC5</t>
  </si>
  <si>
    <t>2025-26Golden Plains ShireL1</t>
  </si>
  <si>
    <t>2025-26Golden Plains ShireO5</t>
  </si>
  <si>
    <t>2025-26Golden Plains ShireS1</t>
  </si>
  <si>
    <t>2025-26Golden Plains ShireE2</t>
  </si>
  <si>
    <t>2025-26Greater Bendigo CityG2</t>
  </si>
  <si>
    <t>2025-26Greater Bendigo CityR2</t>
  </si>
  <si>
    <t>2025-26Greater Bendigo CitySP2</t>
  </si>
  <si>
    <t>2025-26Greater Bendigo CityWC5</t>
  </si>
  <si>
    <t>2025-26Greater Bendigo CityL1</t>
  </si>
  <si>
    <t>2025-26Greater Bendigo CityO5</t>
  </si>
  <si>
    <t>2025-26Greater Bendigo CityS1</t>
  </si>
  <si>
    <t>2025-26Greater Bendigo CityE2</t>
  </si>
  <si>
    <t>2025-26Greater Dandenong CityG2</t>
  </si>
  <si>
    <t>2025-26Greater Dandenong CityR2</t>
  </si>
  <si>
    <t>2025-26Greater Dandenong CitySP2</t>
  </si>
  <si>
    <t>2025-26Greater Dandenong CityWC5</t>
  </si>
  <si>
    <t>2025-26Greater Dandenong CityL1</t>
  </si>
  <si>
    <t>2025-26Greater Dandenong CityO5</t>
  </si>
  <si>
    <t>2025-26Greater Dandenong CityS1</t>
  </si>
  <si>
    <t>2025-26Greater Dandenong CityE2</t>
  </si>
  <si>
    <t>2025-26Greater Geelong CityG2</t>
  </si>
  <si>
    <t>2025-26Greater Geelong CityR2</t>
  </si>
  <si>
    <t>2025-26Greater Geelong CitySP2</t>
  </si>
  <si>
    <t>2025-26Greater Geelong CityWC5</t>
  </si>
  <si>
    <t>2025-26Greater Geelong CityL1</t>
  </si>
  <si>
    <t>2025-26Greater Geelong CityO5</t>
  </si>
  <si>
    <t>2025-26Greater Geelong CityS1</t>
  </si>
  <si>
    <t>2025-26Greater Geelong CityE2</t>
  </si>
  <si>
    <t>2025-26Greater SheppartonG2</t>
  </si>
  <si>
    <t>2025-26Greater SheppartonR2</t>
  </si>
  <si>
    <t>2025-26Greater SheppartonSP2</t>
  </si>
  <si>
    <t>2025-26Greater SheppartonWC5</t>
  </si>
  <si>
    <t>2025-26Greater SheppartonL1</t>
  </si>
  <si>
    <t>2025-26Greater SheppartonO5</t>
  </si>
  <si>
    <t>2025-26Greater SheppartonS1</t>
  </si>
  <si>
    <t>2025-26Greater SheppartonE2</t>
  </si>
  <si>
    <t>2025-26Hepburn ShireG2</t>
  </si>
  <si>
    <t>2025-26Hepburn ShireR2</t>
  </si>
  <si>
    <t>2025-26Hepburn ShireSP2</t>
  </si>
  <si>
    <t>2025-26Hepburn ShireWC5</t>
  </si>
  <si>
    <t>2025-26Hepburn ShireL1</t>
  </si>
  <si>
    <t>2025-26Hepburn ShireO5</t>
  </si>
  <si>
    <t>2025-26Hepburn ShireS1</t>
  </si>
  <si>
    <t>2025-26Hepburn ShireE2</t>
  </si>
  <si>
    <t>2025-26Hindmarsh ShireG2</t>
  </si>
  <si>
    <t>2025-26Hindmarsh ShireR2</t>
  </si>
  <si>
    <t>2025-26Hindmarsh ShireSP2</t>
  </si>
  <si>
    <t>2025-26Hindmarsh ShireWC5</t>
  </si>
  <si>
    <t>2025-26Hindmarsh ShireL1</t>
  </si>
  <si>
    <t>2025-26Hindmarsh ShireO5</t>
  </si>
  <si>
    <t>2025-26Hindmarsh ShireS1</t>
  </si>
  <si>
    <t>2025-26Hindmarsh ShireE2</t>
  </si>
  <si>
    <t>2025-26Hobsons Bay CityG2</t>
  </si>
  <si>
    <t>2025-26Hobsons Bay CityR2</t>
  </si>
  <si>
    <t>2025-26Hobsons Bay CitySP2</t>
  </si>
  <si>
    <t>2025-26Hobsons Bay CityWC5</t>
  </si>
  <si>
    <t>2025-26Hobsons Bay CityL1</t>
  </si>
  <si>
    <t>2025-26Hobsons Bay CityO5</t>
  </si>
  <si>
    <t>2025-26Hobsons Bay CityS1</t>
  </si>
  <si>
    <t>2025-26Hobsons Bay CityE2</t>
  </si>
  <si>
    <t>2025-26Horsham Rural CityG2</t>
  </si>
  <si>
    <t>2025-26Horsham Rural CityR2</t>
  </si>
  <si>
    <t>2025-26Horsham Rural CitySP2</t>
  </si>
  <si>
    <t>2025-26Horsham Rural CityWC5</t>
  </si>
  <si>
    <t>2025-26Horsham Rural CityL1</t>
  </si>
  <si>
    <t>2025-26Horsham Rural CityO5</t>
  </si>
  <si>
    <t>2025-26Horsham Rural CityS1</t>
  </si>
  <si>
    <t>2025-26Horsham Rural CityE2</t>
  </si>
  <si>
    <t>2025-26Hume CityG2</t>
  </si>
  <si>
    <t>2025-26Hume CityR2</t>
  </si>
  <si>
    <t>2025-26Hume CitySP2</t>
  </si>
  <si>
    <t>2025-26Hume CityWC5</t>
  </si>
  <si>
    <t>2025-26Hume CityL1</t>
  </si>
  <si>
    <t>2025-26Hume CityO5</t>
  </si>
  <si>
    <t>2025-26Hume CityS1</t>
  </si>
  <si>
    <t>2025-26Hume CityE2</t>
  </si>
  <si>
    <t>2025-26Indigo ShireG2</t>
  </si>
  <si>
    <t>2025-26Indigo ShireR2</t>
  </si>
  <si>
    <t>2025-26Indigo ShireSP2</t>
  </si>
  <si>
    <t>2025-26Indigo ShireWC5</t>
  </si>
  <si>
    <t>2025-26Indigo ShireL1</t>
  </si>
  <si>
    <t>2025-26Indigo ShireO5</t>
  </si>
  <si>
    <t>2025-26Indigo ShireS1</t>
  </si>
  <si>
    <t>2025-26Indigo ShireE2</t>
  </si>
  <si>
    <t>2025-26Kingston CityG2</t>
  </si>
  <si>
    <t>2025-26Kingston CityR2</t>
  </si>
  <si>
    <t>2025-26Kingston CitySP2</t>
  </si>
  <si>
    <t>2025-26Kingston CityWC5</t>
  </si>
  <si>
    <t>2025-26Kingston CityL1</t>
  </si>
  <si>
    <t>2025-26Kingston CityO5</t>
  </si>
  <si>
    <t>2025-26Kingston CityS1</t>
  </si>
  <si>
    <t>2025-26Kingston CityE2</t>
  </si>
  <si>
    <t>2025-26Knox CityG2</t>
  </si>
  <si>
    <t>2025-26Knox CityR2</t>
  </si>
  <si>
    <t>2025-26Knox CitySP2</t>
  </si>
  <si>
    <t>2025-26Knox CityWC5</t>
  </si>
  <si>
    <t>2025-26Knox CityL1</t>
  </si>
  <si>
    <t>2025-26Knox CityO5</t>
  </si>
  <si>
    <t>2025-26Knox CityS1</t>
  </si>
  <si>
    <t>2025-26Knox CityE2</t>
  </si>
  <si>
    <t>2025-26Latrobe CityG2</t>
  </si>
  <si>
    <t>2025-26Latrobe CityR2</t>
  </si>
  <si>
    <t>2025-26Latrobe CitySP2</t>
  </si>
  <si>
    <t>2025-26Latrobe CityWC5</t>
  </si>
  <si>
    <t>2025-26Latrobe CityL1</t>
  </si>
  <si>
    <t>2025-26Latrobe CityO5</t>
  </si>
  <si>
    <t>2025-26Latrobe CityS1</t>
  </si>
  <si>
    <t>2025-26Latrobe CityE2</t>
  </si>
  <si>
    <t>2025-26Loddon ShireG2</t>
  </si>
  <si>
    <t>2025-26Loddon ShireR2</t>
  </si>
  <si>
    <t>2025-26Loddon ShireSP2</t>
  </si>
  <si>
    <t>2025-26Loddon ShireWC5</t>
  </si>
  <si>
    <t>2025-26Loddon ShireL1</t>
  </si>
  <si>
    <t>2025-26Loddon ShireO5</t>
  </si>
  <si>
    <t>2025-26Loddon ShireS1</t>
  </si>
  <si>
    <t>2025-26Loddon ShireE2</t>
  </si>
  <si>
    <t>2025-26Macedon Ranges ShireG2</t>
  </si>
  <si>
    <t>2025-26Macedon Ranges ShireR2</t>
  </si>
  <si>
    <t>2025-26Macedon Ranges ShireSP2</t>
  </si>
  <si>
    <t>2025-26Macedon Ranges ShireWC5</t>
  </si>
  <si>
    <t>2025-26Macedon Ranges ShireL1</t>
  </si>
  <si>
    <t>2025-26Macedon Ranges ShireO5</t>
  </si>
  <si>
    <t>2025-26Macedon Ranges ShireS1</t>
  </si>
  <si>
    <t>2025-26Macedon Ranges ShireE2</t>
  </si>
  <si>
    <t>2025-26Manningham CityG2</t>
  </si>
  <si>
    <t>2025-26Manningham CityR2</t>
  </si>
  <si>
    <t>2025-26Manningham CitySP2</t>
  </si>
  <si>
    <t>2025-26Manningham CityWC5</t>
  </si>
  <si>
    <t>2025-26Manningham CityL1</t>
  </si>
  <si>
    <t>2025-26Manningham CityO5</t>
  </si>
  <si>
    <t>2025-26Manningham CityS1</t>
  </si>
  <si>
    <t>2025-26Manningham CityE2</t>
  </si>
  <si>
    <t>2025-26Mansfield ShireG2</t>
  </si>
  <si>
    <t>2025-26Mansfield ShireR2</t>
  </si>
  <si>
    <t>2025-26Mansfield ShireSP2</t>
  </si>
  <si>
    <t>2025-26Mansfield ShireWC5</t>
  </si>
  <si>
    <t>2025-26Mansfield ShireL1</t>
  </si>
  <si>
    <t>2025-26Mansfield ShireO5</t>
  </si>
  <si>
    <t>2025-26Mansfield ShireS1</t>
  </si>
  <si>
    <t>2025-26Mansfield ShireE2</t>
  </si>
  <si>
    <t>2025-26Maribyrnong CityG2</t>
  </si>
  <si>
    <t>2025-26Maribyrnong CityR2</t>
  </si>
  <si>
    <t>2025-26Maribyrnong CitySP2</t>
  </si>
  <si>
    <t>2025-26Maribyrnong CityWC5</t>
  </si>
  <si>
    <t>2025-26Maribyrnong CityL1</t>
  </si>
  <si>
    <t>2025-26Maribyrnong CityO5</t>
  </si>
  <si>
    <t>2025-26Maribyrnong CityS1</t>
  </si>
  <si>
    <t>2025-26Maribyrnong CityE2</t>
  </si>
  <si>
    <t>2025-26Maroondah CityG2</t>
  </si>
  <si>
    <t>2025-26Maroondah CityR2</t>
  </si>
  <si>
    <t>2025-26Maroondah CitySP2</t>
  </si>
  <si>
    <t>2025-26Maroondah CityWC5</t>
  </si>
  <si>
    <t>2025-26Maroondah CityL1</t>
  </si>
  <si>
    <t>2025-26Maroondah CityO5</t>
  </si>
  <si>
    <t>2025-26Maroondah CityS1</t>
  </si>
  <si>
    <t>2025-26Maroondah CityE2</t>
  </si>
  <si>
    <t>2025-26Melbourne CityG2</t>
  </si>
  <si>
    <t>2025-26Melbourne CityR2</t>
  </si>
  <si>
    <t>2025-26Melbourne CitySP2</t>
  </si>
  <si>
    <t>2025-26Melbourne CityWC5</t>
  </si>
  <si>
    <t>2025-26Melbourne CityL1</t>
  </si>
  <si>
    <t>2025-26Melbourne CityO5</t>
  </si>
  <si>
    <t>2025-26Melbourne CityS1</t>
  </si>
  <si>
    <t>2025-26Melbourne CityE2</t>
  </si>
  <si>
    <t>2025-26Melton CityG2</t>
  </si>
  <si>
    <t>2025-26Melton CityR2</t>
  </si>
  <si>
    <t>2025-26Melton CitySP2</t>
  </si>
  <si>
    <t>2025-26Melton CityWC5</t>
  </si>
  <si>
    <t>2025-26Melton CityL1</t>
  </si>
  <si>
    <t>2025-26Melton CityO5</t>
  </si>
  <si>
    <t>2025-26Melton CityS1</t>
  </si>
  <si>
    <t>2025-26Melton CityE2</t>
  </si>
  <si>
    <t>2025-26Mildura Rural CityG2</t>
  </si>
  <si>
    <t>2025-26Mildura Rural CityR2</t>
  </si>
  <si>
    <t>2025-26Mildura Rural CitySP2</t>
  </si>
  <si>
    <t>2025-26Mildura Rural CityWC5</t>
  </si>
  <si>
    <t>2025-26Mildura Rural CityL1</t>
  </si>
  <si>
    <t>2025-26Mildura Rural CityO5</t>
  </si>
  <si>
    <t>2025-26Mildura Rural CityS1</t>
  </si>
  <si>
    <t>2025-26Mildura Rural CityE2</t>
  </si>
  <si>
    <t>2025-26Mitchell ShireG2</t>
  </si>
  <si>
    <t>2025-26Mitchell ShireR2</t>
  </si>
  <si>
    <t>2025-26Mitchell ShireSP2</t>
  </si>
  <si>
    <t>2025-26Mitchell ShireWC5</t>
  </si>
  <si>
    <t>2025-26Mitchell ShireL1</t>
  </si>
  <si>
    <t>2025-26Mitchell ShireO5</t>
  </si>
  <si>
    <t>2025-26Mitchell ShireS1</t>
  </si>
  <si>
    <t>2025-26Mitchell ShireE2</t>
  </si>
  <si>
    <t>2025-26Moira ShireG2</t>
  </si>
  <si>
    <t>2025-26Moira ShireR2</t>
  </si>
  <si>
    <t>2025-26Moira ShireSP2</t>
  </si>
  <si>
    <t>2025-26Moira ShireWC5</t>
  </si>
  <si>
    <t>2025-26Moira ShireL1</t>
  </si>
  <si>
    <t>2025-26Moira ShireO5</t>
  </si>
  <si>
    <t>2025-26Moira ShireS1</t>
  </si>
  <si>
    <t>2025-26Moira ShireE2</t>
  </si>
  <si>
    <t>2025-26Monash CityG2</t>
  </si>
  <si>
    <t>2025-26Monash CityR2</t>
  </si>
  <si>
    <t>2025-26Monash CitySP2</t>
  </si>
  <si>
    <t>2025-26Monash CityWC5</t>
  </si>
  <si>
    <t>2025-26Monash CityL1</t>
  </si>
  <si>
    <t>2025-26Monash CityO5</t>
  </si>
  <si>
    <t>2025-26Monash CityS1</t>
  </si>
  <si>
    <t>2025-26Monash CityE2</t>
  </si>
  <si>
    <t>2025-26Moonee Valley CityG2</t>
  </si>
  <si>
    <t>2025-26Moonee Valley CityR2</t>
  </si>
  <si>
    <t>2025-26Moonee Valley CitySP2</t>
  </si>
  <si>
    <t>2025-26Moonee Valley CityWC5</t>
  </si>
  <si>
    <t>2025-26Moonee Valley CityL1</t>
  </si>
  <si>
    <t>2025-26Moonee Valley CityO5</t>
  </si>
  <si>
    <t>2025-26Moonee Valley CityS1</t>
  </si>
  <si>
    <t>2025-26Moonee Valley CityE2</t>
  </si>
  <si>
    <t>2025-26Moorabool ShireG2</t>
  </si>
  <si>
    <t>2025-26Moorabool ShireR2</t>
  </si>
  <si>
    <t>2025-26Moorabool ShireSP2</t>
  </si>
  <si>
    <t>2025-26Moorabool ShireWC5</t>
  </si>
  <si>
    <t>2025-26Moorabool ShireL1</t>
  </si>
  <si>
    <t>2025-26Moorabool ShireO5</t>
  </si>
  <si>
    <t>2025-26Moorabool ShireS1</t>
  </si>
  <si>
    <t>2025-26Moorabool ShireE2</t>
  </si>
  <si>
    <t>2025-26Merri-bek CityG2</t>
  </si>
  <si>
    <t>2025-26Merri-bek CityR2</t>
  </si>
  <si>
    <t>2025-26Merri-bek CitySP2</t>
  </si>
  <si>
    <t>2025-26Merri-bek CityWC5</t>
  </si>
  <si>
    <t>2025-26Merri-bek CityL1</t>
  </si>
  <si>
    <t>2025-26Merri-bek CityO5</t>
  </si>
  <si>
    <t>2025-26Merri-bek CityS1</t>
  </si>
  <si>
    <t>2025-26Merri-bek CityE2</t>
  </si>
  <si>
    <t>2025-26Mornington Peninsula ShireG2</t>
  </si>
  <si>
    <t>2025-26Mornington Peninsula ShireR2</t>
  </si>
  <si>
    <t>2025-26Mornington Peninsula ShireSP2</t>
  </si>
  <si>
    <t>2025-26Mornington Peninsula ShireWC5</t>
  </si>
  <si>
    <t>2025-26Mornington Peninsula ShireL1</t>
  </si>
  <si>
    <t>2025-26Mornington Peninsula ShireO5</t>
  </si>
  <si>
    <t>2025-26Mornington Peninsula ShireS1</t>
  </si>
  <si>
    <t>2025-26Mornington Peninsula ShireE2</t>
  </si>
  <si>
    <t>2025-26Mount Alexander ShireG2</t>
  </si>
  <si>
    <t>2025-26Mount Alexander ShireR2</t>
  </si>
  <si>
    <t>2025-26Mount Alexander ShireSP2</t>
  </si>
  <si>
    <t>2025-26Mount Alexander ShireWC5</t>
  </si>
  <si>
    <t>2025-26Mount Alexander ShireL1</t>
  </si>
  <si>
    <t>2025-26Mount Alexander ShireO5</t>
  </si>
  <si>
    <t>2025-26Mount Alexander ShireS1</t>
  </si>
  <si>
    <t>2025-26Mount Alexander ShireE2</t>
  </si>
  <si>
    <t>2025-26Moyne ShireG2</t>
  </si>
  <si>
    <t>2025-26Moyne ShireR2</t>
  </si>
  <si>
    <t>2025-26Moyne ShireSP2</t>
  </si>
  <si>
    <t>2025-26Moyne ShireWC5</t>
  </si>
  <si>
    <t>2025-26Moyne ShireL1</t>
  </si>
  <si>
    <t>2025-26Moyne ShireO5</t>
  </si>
  <si>
    <t>2025-26Moyne ShireS1</t>
  </si>
  <si>
    <t>2025-26Moyne ShireE2</t>
  </si>
  <si>
    <t>2025-26Murrindindi ShireG2</t>
  </si>
  <si>
    <t>2025-26Murrindindi ShireR2</t>
  </si>
  <si>
    <t>2025-26Murrindindi ShireSP2</t>
  </si>
  <si>
    <t>2025-26Murrindindi ShireWC5</t>
  </si>
  <si>
    <t>2025-26Murrindindi ShireL1</t>
  </si>
  <si>
    <t>2025-26Murrindindi ShireO5</t>
  </si>
  <si>
    <t>2025-26Murrindindi ShireS1</t>
  </si>
  <si>
    <t>2025-26Murrindindi ShireE2</t>
  </si>
  <si>
    <t>2025-26Nillumbik ShireG2</t>
  </si>
  <si>
    <t>2025-26Nillumbik ShireR2</t>
  </si>
  <si>
    <t>2025-26Nillumbik ShireSP2</t>
  </si>
  <si>
    <t>2025-26Nillumbik ShireWC5</t>
  </si>
  <si>
    <t>2025-26Nillumbik ShireL1</t>
  </si>
  <si>
    <t>2025-26Nillumbik ShireO5</t>
  </si>
  <si>
    <t>2025-26Nillumbik ShireS1</t>
  </si>
  <si>
    <t>2025-26Nillumbik ShireE2</t>
  </si>
  <si>
    <t>2025-26Northern Grampians ShireG2</t>
  </si>
  <si>
    <t>2025-26Northern Grampians ShireR2</t>
  </si>
  <si>
    <t>2025-26Northern Grampians ShireSP2</t>
  </si>
  <si>
    <t>2025-26Northern Grampians ShireWC5</t>
  </si>
  <si>
    <t>2025-26Northern Grampians ShireL1</t>
  </si>
  <si>
    <t>2025-26Northern Grampians ShireO5</t>
  </si>
  <si>
    <t>2025-26Northern Grampians ShireS1</t>
  </si>
  <si>
    <t>2025-26Northern Grampians ShireE2</t>
  </si>
  <si>
    <t>2025-26Port Phillip CityG2</t>
  </si>
  <si>
    <t>2025-26Port Phillip CityR2</t>
  </si>
  <si>
    <t>2025-26Port Phillip CitySP2</t>
  </si>
  <si>
    <t>2025-26Port Phillip CityWC5</t>
  </si>
  <si>
    <t>2025-26Port Phillip CityL1</t>
  </si>
  <si>
    <t>2025-26Port Phillip CityO5</t>
  </si>
  <si>
    <t>2025-26Port Phillip CityS1</t>
  </si>
  <si>
    <t>2025-26Port Phillip CityE2</t>
  </si>
  <si>
    <t>2025-26Pyrenees ShireG2</t>
  </si>
  <si>
    <t>2025-26Pyrenees ShireR2</t>
  </si>
  <si>
    <t>2025-26Pyrenees ShireSP2</t>
  </si>
  <si>
    <t>2025-26Pyrenees ShireWC5</t>
  </si>
  <si>
    <t>2025-26Pyrenees ShireL1</t>
  </si>
  <si>
    <t>2025-26Pyrenees ShireO5</t>
  </si>
  <si>
    <t>2025-26Pyrenees ShireS1</t>
  </si>
  <si>
    <t>2025-26Pyrenees ShireE2</t>
  </si>
  <si>
    <t>2025-26Borough of QueenscliffeG2</t>
  </si>
  <si>
    <t>2025-26Borough of QueenscliffeR2</t>
  </si>
  <si>
    <t>2025-26Borough of QueenscliffeSP2</t>
  </si>
  <si>
    <t>2025-26Borough of QueenscliffeWC5</t>
  </si>
  <si>
    <t>2025-26Borough of QueenscliffeL1</t>
  </si>
  <si>
    <t>2025-26Borough of QueenscliffeO5</t>
  </si>
  <si>
    <t>2025-26Borough of QueenscliffeS1</t>
  </si>
  <si>
    <t>2025-26Borough of QueenscliffeE2</t>
  </si>
  <si>
    <t>2025-26South Gippsland ShireG2</t>
  </si>
  <si>
    <t>2025-26South Gippsland ShireR2</t>
  </si>
  <si>
    <t>2025-26South Gippsland ShireSP2</t>
  </si>
  <si>
    <t>2025-26South Gippsland ShireWC5</t>
  </si>
  <si>
    <t>2025-26South Gippsland ShireL1</t>
  </si>
  <si>
    <t>2025-26South Gippsland ShireO5</t>
  </si>
  <si>
    <t>2025-26South Gippsland ShireS1</t>
  </si>
  <si>
    <t>2025-26South Gippsland ShireE2</t>
  </si>
  <si>
    <t>2025-26Southern Grampians ShireG2</t>
  </si>
  <si>
    <t>2025-26Southern Grampians ShireR2</t>
  </si>
  <si>
    <t>2025-26Southern Grampians ShireSP2</t>
  </si>
  <si>
    <t>2025-26Southern Grampians ShireWC5</t>
  </si>
  <si>
    <t>2025-26Southern Grampians ShireL1</t>
  </si>
  <si>
    <t>2025-26Southern Grampians ShireO5</t>
  </si>
  <si>
    <t>2025-26Southern Grampians ShireS1</t>
  </si>
  <si>
    <t>2025-26Southern Grampians ShireE2</t>
  </si>
  <si>
    <t>2025-26Stonnington CityG2</t>
  </si>
  <si>
    <t>2025-26Stonnington CityR2</t>
  </si>
  <si>
    <t>2025-26Stonnington CitySP2</t>
  </si>
  <si>
    <t>2025-26Stonnington CityWC5</t>
  </si>
  <si>
    <t>2025-26Stonnington CityL1</t>
  </si>
  <si>
    <t>2025-26Stonnington CityO5</t>
  </si>
  <si>
    <t>2025-26Stonnington CityS1</t>
  </si>
  <si>
    <t>2025-26Stonnington CityE2</t>
  </si>
  <si>
    <t>2025-26Strathbogie ShireG2</t>
  </si>
  <si>
    <t>2025-26Strathbogie ShireR2</t>
  </si>
  <si>
    <t>2025-26Strathbogie ShireSP2</t>
  </si>
  <si>
    <t>2025-26Strathbogie ShireWC5</t>
  </si>
  <si>
    <t>2025-26Strathbogie ShireL1</t>
  </si>
  <si>
    <t>2025-26Strathbogie ShireO5</t>
  </si>
  <si>
    <t>2025-26Strathbogie ShireS1</t>
  </si>
  <si>
    <t>2025-26Strathbogie ShireE2</t>
  </si>
  <si>
    <t>2025-26Surf Coast ShireG2</t>
  </si>
  <si>
    <t>2025-26Surf Coast ShireR2</t>
  </si>
  <si>
    <t>2025-26Surf Coast ShireSP2</t>
  </si>
  <si>
    <t>2025-26Surf Coast ShireWC5</t>
  </si>
  <si>
    <t>2025-26Surf Coast ShireL1</t>
  </si>
  <si>
    <t>2025-26Surf Coast ShireO5</t>
  </si>
  <si>
    <t>2025-26Surf Coast ShireS1</t>
  </si>
  <si>
    <t>2025-26Surf Coast ShireE2</t>
  </si>
  <si>
    <t>2025-26Swan Hill Rural CityG2</t>
  </si>
  <si>
    <t>2025-26Swan Hill Rural CityR2</t>
  </si>
  <si>
    <t>2025-26Swan Hill Rural CitySP2</t>
  </si>
  <si>
    <t>2025-26Swan Hill Rural CityWC5</t>
  </si>
  <si>
    <t>2025-26Swan Hill Rural CityL1</t>
  </si>
  <si>
    <t>2025-26Swan Hill Rural CityO5</t>
  </si>
  <si>
    <t>2025-26Swan Hill Rural CityS1</t>
  </si>
  <si>
    <t>2025-26Swan Hill Rural CityE2</t>
  </si>
  <si>
    <t>2025-26Towong ShireG2</t>
  </si>
  <si>
    <t>2025-26Towong ShireR2</t>
  </si>
  <si>
    <t>2025-26Towong ShireSP2</t>
  </si>
  <si>
    <t>2025-26Towong ShireWC5</t>
  </si>
  <si>
    <t>2025-26Towong ShireL1</t>
  </si>
  <si>
    <t>2025-26Towong ShireO5</t>
  </si>
  <si>
    <t>2025-26Towong ShireS1</t>
  </si>
  <si>
    <t>2025-26Towong ShireE2</t>
  </si>
  <si>
    <t>2025-26Wangaratta Rural CityG2</t>
  </si>
  <si>
    <t>2025-26Wangaratta Rural CityR2</t>
  </si>
  <si>
    <t>2025-26Wangaratta Rural CitySP2</t>
  </si>
  <si>
    <t>2025-26Wangaratta Rural CityWC5</t>
  </si>
  <si>
    <t>2025-26Wangaratta Rural CityL1</t>
  </si>
  <si>
    <t>2025-26Wangaratta Rural CityO5</t>
  </si>
  <si>
    <t>2025-26Wangaratta Rural CityS1</t>
  </si>
  <si>
    <t>2025-26Wangaratta Rural CityE2</t>
  </si>
  <si>
    <t>2025-26Warrnambool CityG2</t>
  </si>
  <si>
    <t>2025-26Warrnambool CityR2</t>
  </si>
  <si>
    <t>2025-26Warrnambool CitySP2</t>
  </si>
  <si>
    <t>2025-26Warrnambool CityWC5</t>
  </si>
  <si>
    <t>2025-26Warrnambool CityL1</t>
  </si>
  <si>
    <t>2025-26Warrnambool CityO5</t>
  </si>
  <si>
    <t>2025-26Warrnambool CityS1</t>
  </si>
  <si>
    <t>2025-26Warrnambool CityE2</t>
  </si>
  <si>
    <t>2025-26Wellington ShireG2</t>
  </si>
  <si>
    <t>2025-26Wellington ShireR2</t>
  </si>
  <si>
    <t>2025-26Wellington ShireSP2</t>
  </si>
  <si>
    <t>2025-26Wellington ShireWC5</t>
  </si>
  <si>
    <t>2025-26Wellington ShireL1</t>
  </si>
  <si>
    <t>2025-26Wellington ShireO5</t>
  </si>
  <si>
    <t>2025-26Wellington ShireS1</t>
  </si>
  <si>
    <t>2025-26Wellington ShireE2</t>
  </si>
  <si>
    <t>2025-26West Wimmera ShireG2</t>
  </si>
  <si>
    <t>2025-26West Wimmera ShireR2</t>
  </si>
  <si>
    <t>2025-26West Wimmera ShireSP2</t>
  </si>
  <si>
    <t>2025-26West Wimmera ShireWC5</t>
  </si>
  <si>
    <t>2025-26West Wimmera ShireL1</t>
  </si>
  <si>
    <t>2025-26West Wimmera ShireO5</t>
  </si>
  <si>
    <t>2025-26West Wimmera ShireS1</t>
  </si>
  <si>
    <t>2025-26West Wimmera ShireE2</t>
  </si>
  <si>
    <t>2025-26Whitehorse CityG2</t>
  </si>
  <si>
    <t>2025-26Whitehorse CityR2</t>
  </si>
  <si>
    <t>2025-26Whitehorse CitySP2</t>
  </si>
  <si>
    <t>2025-26Whitehorse CityWC5</t>
  </si>
  <si>
    <t>2025-26Whitehorse CityL1</t>
  </si>
  <si>
    <t>2025-26Whitehorse CityO5</t>
  </si>
  <si>
    <t>2025-26Whitehorse CityS1</t>
  </si>
  <si>
    <t>2025-26Whitehorse CityE2</t>
  </si>
  <si>
    <t>2025-26Whittlesea CityG2</t>
  </si>
  <si>
    <t>2025-26Whittlesea CityR2</t>
  </si>
  <si>
    <t>2025-26Whittlesea CitySP2</t>
  </si>
  <si>
    <t>2025-26Whittlesea CityWC5</t>
  </si>
  <si>
    <t>2025-26Whittlesea CityL1</t>
  </si>
  <si>
    <t>2025-26Whittlesea CityO5</t>
  </si>
  <si>
    <t>2025-26Whittlesea CityS1</t>
  </si>
  <si>
    <t>2025-26Whittlesea CityE2</t>
  </si>
  <si>
    <t>2025-26Wodonga CityG2</t>
  </si>
  <si>
    <t>2025-26Wodonga CityR2</t>
  </si>
  <si>
    <t>2025-26Wodonga CitySP2</t>
  </si>
  <si>
    <t>2025-26Wodonga CityWC5</t>
  </si>
  <si>
    <t>2025-26Wodonga CityL1</t>
  </si>
  <si>
    <t>2025-26Wodonga CityO5</t>
  </si>
  <si>
    <t>2025-26Wodonga CityS1</t>
  </si>
  <si>
    <t>2025-26Wodonga CityE2</t>
  </si>
  <si>
    <t>2025-26Wyndham CityG2</t>
  </si>
  <si>
    <t>2025-26Wyndham CityR2</t>
  </si>
  <si>
    <t>2025-26Wyndham CitySP2</t>
  </si>
  <si>
    <t>2025-26Wyndham CityWC5</t>
  </si>
  <si>
    <t>2025-26Wyndham CityL1</t>
  </si>
  <si>
    <t>2025-26Wyndham CityO5</t>
  </si>
  <si>
    <t>2025-26Wyndham CityS1</t>
  </si>
  <si>
    <t>2025-26Wyndham CityE2</t>
  </si>
  <si>
    <t>2025-26Yarra CityG2</t>
  </si>
  <si>
    <t>2025-26Yarra CityR2</t>
  </si>
  <si>
    <t>2025-26Yarra CitySP2</t>
  </si>
  <si>
    <t>2025-26Yarra CityWC5</t>
  </si>
  <si>
    <t>2025-26Yarra CityL1</t>
  </si>
  <si>
    <t>2025-26Yarra CityO5</t>
  </si>
  <si>
    <t>2025-26Yarra CityS1</t>
  </si>
  <si>
    <t>2025-26Yarra CityE2</t>
  </si>
  <si>
    <t>2025-26Yarra Ranges ShireG2</t>
  </si>
  <si>
    <t>2025-26Yarra Ranges ShireR2</t>
  </si>
  <si>
    <t>2025-26Yarra Ranges ShireSP2</t>
  </si>
  <si>
    <t>2025-26Yarra Ranges ShireWC5</t>
  </si>
  <si>
    <t>2025-26Yarra Ranges ShireL1</t>
  </si>
  <si>
    <t>2025-26Yarra Ranges ShireO5</t>
  </si>
  <si>
    <t>2025-26Yarra Ranges ShireS1</t>
  </si>
  <si>
    <t>2025-26Yarra Ranges ShireE2</t>
  </si>
  <si>
    <t>2025-26Yarriambiack ShireG2</t>
  </si>
  <si>
    <t>2025-26Yarriambiack ShireR2</t>
  </si>
  <si>
    <t>2025-26Yarriambiack ShireSP2</t>
  </si>
  <si>
    <t>2025-26Yarriambiack ShireWC5</t>
  </si>
  <si>
    <t>2025-26Yarriambiack ShireL1</t>
  </si>
  <si>
    <t>2025-26Yarriambiack ShireO5</t>
  </si>
  <si>
    <t>2025-26Yarriambiack ShireS1</t>
  </si>
  <si>
    <t>2025-26Yarriambiack ShireE2</t>
  </si>
  <si>
    <t>VGG No. S 652 Tuesday 26 November 2024</t>
  </si>
  <si>
    <t>2025 Total number of food samples to be obtained and submitted for analysis</t>
  </si>
  <si>
    <t>Indicator Guide - page 86
Materiality guidance - Preparing Council's Annual Report page 47</t>
  </si>
  <si>
    <t>Indicator Guide - page 88
Materiality guidance - Preparing Council's Annual Report page 47</t>
  </si>
  <si>
    <t>Indicator Guide - page 89
Materiality guidance - Preparing Council's Annual Report page 47</t>
  </si>
  <si>
    <t>Indicator Guide - page 91
Materiality guidance - Preparing Council's Annual Report page 47</t>
  </si>
  <si>
    <t>Indicator Guide - page 93
Materiality guidance - Preparing Council's Annual Report page 47</t>
  </si>
  <si>
    <t>Indicator Guide - page 94
Materiality guidance - Preparing Council's Annual Report page 47</t>
  </si>
  <si>
    <t>Indicator Guide - page 95
Materiality guidance - Preparing Council's Annual Report page 47</t>
  </si>
  <si>
    <t>Indicator Guide - page 96
Materiality guidance - Preparing Council's Annual Report page 47</t>
  </si>
  <si>
    <t>Indicator Guide - page 98
Materiality guidance - Preparing Council's Annual Report page 47</t>
  </si>
  <si>
    <t>Indicator Guide - page 100
Materiality guidance - Preparing Council's Annual Report page 47</t>
  </si>
  <si>
    <t>Indicator Guide - page 102
Materiality guidance - Preparing Council's Annual Report page 47</t>
  </si>
  <si>
    <t>**WARNING**
YOU HAVE BROKEN THE TEMPLATE, PLEASE UNDO PREVIOUS ACTION</t>
  </si>
  <si>
    <t>**WARNING** 
YOU HAVE BROKEN THE TEMPLATE, PLEASE UNDO PREVIOUS ACTION</t>
  </si>
  <si>
    <t>Document updated with ABS LGA Regional Population Estimates</t>
  </si>
  <si>
    <t>Population estimates and components by LGA, 2024 to 2025</t>
  </si>
  <si>
    <t>Released at 11.30am (Canberra time) 31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</si>
</sst>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quot;$&quot;#,##0"/>
    <numFmt numFmtId="165" formatCode="#,##0.0"/>
    <numFmt numFmtId="166" formatCode="d/mm/yyyy;@"/>
    <numFmt numFmtId="167" formatCode="0.0%"/>
    <numFmt numFmtId="168" formatCode="0.0"/>
    <numFmt numFmtId="169" formatCode="_-&quot;$&quot;* #,##0_-;\-&quot;$&quot;* #,##0_-;_-&quot;$&quot;* &quot;-&quot;??_-;_-@_-"/>
    <numFmt numFmtId="170" formatCode="&quot;$&quot;#,##0.00"/>
    <numFmt numFmtId="171" formatCode="d/mm/yy;@"/>
    <numFmt numFmtId="172" formatCode="0.000000"/>
    <numFmt numFmtId="173" formatCode="#,##0_ ;\-#,##0\ "/>
    <numFmt numFmtId="174" formatCode="#,##0.00_ ;\-#,##0.00\ "/>
    <numFmt numFmtId="175" formatCode="#,##0.0_ ;\-#,##0.0\ "/>
  </numFmts>
  <fonts count="118"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1"/>
      <color rgb="FF9C0006"/>
      <name val="Calibri"/>
      <family val="2"/>
      <scheme val="minor"/>
    </font>
    <font>
      <u/>
      <sz val="11"/>
      <color theme="11"/>
      <name val="Calibri"/>
      <family val="2"/>
      <scheme val="minor"/>
    </font>
    <font>
      <sz val="11"/>
      <color theme="0"/>
      <name val="Calibri"/>
      <family val="2"/>
      <scheme val="minor"/>
    </font>
    <font>
      <sz val="8"/>
      <name val="Calibri"/>
      <family val="2"/>
      <scheme val="minor"/>
    </font>
    <font>
      <sz val="10"/>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sz val="9"/>
      <color indexed="81"/>
      <name val="Tahoma"/>
      <family val="2"/>
    </font>
    <font>
      <sz val="9"/>
      <color indexed="81"/>
      <name val="Tahoma"/>
      <family val="2"/>
    </font>
    <font>
      <sz val="8"/>
      <name val="Arial"/>
      <family val="2"/>
    </font>
    <font>
      <b/>
      <sz val="16"/>
      <color indexed="81"/>
      <name val="Tahoma"/>
      <family val="2"/>
    </font>
    <font>
      <sz val="16"/>
      <color indexed="81"/>
      <name val="Tahom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4"/>
      <color theme="0"/>
      <name val="Arial Nova"/>
      <family val="2"/>
    </font>
    <font>
      <sz val="11"/>
      <color theme="1"/>
      <name val="Arial Nova"/>
      <family val="2"/>
    </font>
    <font>
      <b/>
      <sz val="12"/>
      <color theme="0"/>
      <name val="Arial Nova"/>
      <family val="2"/>
    </font>
    <font>
      <sz val="11"/>
      <name val="Arial Nova"/>
      <family val="2"/>
    </font>
    <font>
      <sz val="10"/>
      <color theme="1"/>
      <name val="Arial Nova"/>
      <family val="2"/>
    </font>
    <font>
      <b/>
      <sz val="11"/>
      <color theme="1"/>
      <name val="Arial Nova"/>
      <family val="2"/>
    </font>
    <font>
      <b/>
      <sz val="10"/>
      <color theme="1"/>
      <name val="Arial Nova"/>
      <family val="2"/>
    </font>
    <font>
      <b/>
      <sz val="11"/>
      <color theme="0"/>
      <name val="Arial Nova"/>
      <family val="2"/>
    </font>
    <font>
      <b/>
      <sz val="11"/>
      <name val="Arial Nova"/>
      <family val="2"/>
    </font>
    <font>
      <b/>
      <sz val="11"/>
      <color theme="0" tint="-4.9989318521683403E-2"/>
      <name val="Arial Nova"/>
      <family val="2"/>
    </font>
    <font>
      <sz val="12"/>
      <color theme="0" tint="-4.9989318521683403E-2"/>
      <name val="Arial Nova"/>
      <family val="2"/>
    </font>
    <font>
      <b/>
      <sz val="12"/>
      <color theme="0" tint="-4.9989318521683403E-2"/>
      <name val="Arial Nova"/>
      <family val="2"/>
    </font>
    <font>
      <sz val="12"/>
      <color theme="1"/>
      <name val="Arial Nova"/>
      <family val="2"/>
    </font>
    <font>
      <sz val="11"/>
      <color indexed="8"/>
      <name val="Arial Nova"/>
      <family val="2"/>
    </font>
    <font>
      <sz val="11"/>
      <color rgb="FF3F3F76"/>
      <name val="Arial Nova"/>
      <family val="2"/>
    </font>
    <font>
      <sz val="11"/>
      <color rgb="FFFFFFFF"/>
      <name val="Arial Nova"/>
      <family val="2"/>
    </font>
    <font>
      <sz val="11"/>
      <color rgb="FF000000"/>
      <name val="Arial Nova"/>
      <family val="2"/>
    </font>
    <font>
      <b/>
      <sz val="11"/>
      <color rgb="FF000000"/>
      <name val="Arial Nova"/>
      <family val="2"/>
    </font>
    <font>
      <b/>
      <sz val="11"/>
      <color rgb="FFFFFFFF"/>
      <name val="Arial Nova"/>
      <family val="2"/>
    </font>
    <font>
      <sz val="22"/>
      <color rgb="FFFFC000"/>
      <name val="Wingdings"/>
      <charset val="2"/>
    </font>
    <font>
      <sz val="11"/>
      <color rgb="FFFF0000"/>
      <name val="Arial Nova"/>
      <family val="2"/>
    </font>
    <font>
      <b/>
      <sz val="16"/>
      <color theme="1"/>
      <name val="Arial Nova"/>
      <family val="2"/>
    </font>
    <font>
      <b/>
      <sz val="16"/>
      <color theme="0"/>
      <name val="Arial Nova"/>
      <family val="2"/>
    </font>
    <font>
      <b/>
      <sz val="13.6"/>
      <color theme="0"/>
      <name val="Arial Nova"/>
      <family val="2"/>
    </font>
    <font>
      <b/>
      <sz val="16"/>
      <color theme="0"/>
      <name val="Arial Nova"/>
      <family val="2"/>
      <charset val="2"/>
    </font>
    <font>
      <b/>
      <sz val="22"/>
      <color rgb="FFFFC000"/>
      <name val="Wingdings"/>
      <charset val="2"/>
    </font>
    <font>
      <b/>
      <sz val="22"/>
      <color theme="0"/>
      <name val="Arial Nova"/>
      <family val="2"/>
    </font>
    <font>
      <b/>
      <sz val="16"/>
      <color theme="0" tint="-4.9989318521683403E-2"/>
      <name val="Arial Nova"/>
      <family val="2"/>
    </font>
    <font>
      <b/>
      <sz val="18"/>
      <color theme="0" tint="-4.9989318521683403E-2"/>
      <name val="Arial Nova"/>
      <family val="2"/>
    </font>
    <font>
      <u/>
      <sz val="10"/>
      <color theme="10"/>
      <name val="Arial Nova"/>
      <family val="2"/>
    </font>
    <font>
      <u/>
      <sz val="10"/>
      <color theme="1"/>
      <name val="Arial Nova"/>
      <family val="2"/>
    </font>
    <font>
      <b/>
      <sz val="9"/>
      <color theme="1"/>
      <name val="Arial Nova"/>
      <family val="2"/>
    </font>
    <font>
      <sz val="14"/>
      <color rgb="FFFFC000"/>
      <name val="Wingdings"/>
      <charset val="2"/>
    </font>
    <font>
      <sz val="16"/>
      <color rgb="FFFFC000"/>
      <name val="Wingdings"/>
      <charset val="2"/>
    </font>
    <font>
      <b/>
      <i/>
      <sz val="10"/>
      <color theme="0"/>
      <name val="Arial Nova"/>
      <family val="2"/>
    </font>
    <font>
      <sz val="10"/>
      <color theme="0"/>
      <name val="Arial Nova"/>
      <family val="2"/>
    </font>
    <font>
      <sz val="11"/>
      <color theme="0"/>
      <name val="Arial Nova"/>
      <family val="2"/>
    </font>
    <font>
      <b/>
      <sz val="12"/>
      <color rgb="FFFFFFFF"/>
      <name val="Arial Nova"/>
      <family val="2"/>
    </font>
    <font>
      <b/>
      <sz val="18"/>
      <color rgb="FFFFC000"/>
      <name val="Wingdings"/>
      <charset val="2"/>
    </font>
    <font>
      <sz val="10.5"/>
      <color theme="1"/>
      <name val="Arial Nova"/>
      <family val="2"/>
    </font>
    <font>
      <sz val="10.5"/>
      <color rgb="FF3F3F76"/>
      <name val="Arial Nova"/>
      <family val="2"/>
    </font>
    <font>
      <sz val="10"/>
      <color rgb="FF3F3F76"/>
      <name val="Arial Nova"/>
      <family val="2"/>
    </font>
    <font>
      <b/>
      <sz val="14"/>
      <color rgb="FFFFC000"/>
      <name val="Arial Nova"/>
      <family val="2"/>
    </font>
    <font>
      <b/>
      <sz val="22"/>
      <color rgb="FFFFC000"/>
      <name val="Wingdings"/>
      <family val="2"/>
      <charset val="2"/>
    </font>
    <font>
      <b/>
      <sz val="20"/>
      <color rgb="FFFFC000"/>
      <name val="Wingdings"/>
      <charset val="2"/>
    </font>
    <font>
      <b/>
      <sz val="12"/>
      <name val="Arial Nova"/>
      <family val="2"/>
    </font>
    <font>
      <b/>
      <sz val="11"/>
      <color indexed="8"/>
      <name val="Arial Nova"/>
      <family val="2"/>
    </font>
    <font>
      <sz val="12"/>
      <name val="Arial Nova"/>
      <family val="2"/>
    </font>
    <font>
      <sz val="10.5"/>
      <name val="Arial Nova"/>
      <family val="2"/>
    </font>
    <font>
      <b/>
      <sz val="11"/>
      <color theme="0"/>
      <name val="Arial"/>
      <family val="2"/>
    </font>
    <font>
      <sz val="10"/>
      <color theme="3"/>
      <name val="Arial"/>
      <family val="2"/>
    </font>
    <font>
      <b/>
      <sz val="10"/>
      <color theme="3"/>
      <name val="Arial"/>
      <family val="2"/>
    </font>
    <font>
      <sz val="10"/>
      <name val="Arial Nova"/>
      <family val="2"/>
    </font>
    <font>
      <sz val="10"/>
      <color indexed="8"/>
      <name val="Arial Nova"/>
      <family val="2"/>
    </font>
    <font>
      <b/>
      <sz val="10"/>
      <color theme="0"/>
      <name val="Arial Nova"/>
      <family val="2"/>
    </font>
    <font>
      <sz val="10"/>
      <color theme="9"/>
      <name val="Arial Nova"/>
      <family val="2"/>
    </font>
    <font>
      <b/>
      <sz val="11"/>
      <color theme="9"/>
      <name val="Arial Nova"/>
      <family val="2"/>
    </font>
    <font>
      <b/>
      <sz val="11"/>
      <color rgb="FFFF0000"/>
      <name val="Arial Nova"/>
      <family val="2"/>
    </font>
    <font>
      <b/>
      <sz val="11"/>
      <color theme="9" tint="-0.249977111117893"/>
      <name val="Arial Nova"/>
      <family val="2"/>
    </font>
    <font>
      <b/>
      <sz val="14"/>
      <color theme="9" tint="-0.249977111117893"/>
      <name val="Arial Nova"/>
      <family val="2"/>
    </font>
    <font>
      <b/>
      <sz val="10"/>
      <color theme="9" tint="-0.249977111117893"/>
      <name val="Arial Nova"/>
      <family val="2"/>
    </font>
    <font>
      <b/>
      <sz val="8"/>
      <name val="Arial"/>
      <family val="2"/>
    </font>
    <font>
      <b/>
      <sz val="16"/>
      <name val="Arial Nova"/>
      <family val="2"/>
    </font>
    <font>
      <b/>
      <sz val="10"/>
      <name val="Arial Nova"/>
      <family val="2"/>
    </font>
    <font>
      <b/>
      <i/>
      <sz val="10"/>
      <name val="Arial Nova"/>
      <family val="2"/>
    </font>
    <font>
      <i/>
      <sz val="10"/>
      <name val="Arial Nova"/>
      <family val="2"/>
    </font>
    <font>
      <b/>
      <sz val="10"/>
      <color rgb="FF0070C0"/>
      <name val="Arial Nova"/>
      <family val="2"/>
    </font>
    <font>
      <sz val="10"/>
      <color rgb="FF0070C0"/>
      <name val="Arial Nova"/>
      <family val="2"/>
    </font>
    <font>
      <i/>
      <sz val="9"/>
      <name val="Arial Nova"/>
      <family val="2"/>
    </font>
    <font>
      <sz val="9"/>
      <name val="Arial Nova"/>
      <family val="2"/>
    </font>
    <font>
      <sz val="11.5"/>
      <name val="Arial Nova"/>
      <family val="2"/>
    </font>
    <font>
      <b/>
      <sz val="18"/>
      <name val="Arial Nova"/>
      <family val="2"/>
    </font>
    <font>
      <b/>
      <sz val="11.5"/>
      <name val="Arial Nova"/>
      <family val="2"/>
    </font>
    <font>
      <b/>
      <i/>
      <sz val="11.5"/>
      <name val="Arial Nova"/>
      <family val="2"/>
    </font>
    <font>
      <b/>
      <i/>
      <sz val="11"/>
      <name val="Arial Nova"/>
      <family val="2"/>
    </font>
    <font>
      <i/>
      <sz val="9"/>
      <color theme="1"/>
      <name val="Arial Nova"/>
      <family val="2"/>
    </font>
    <font>
      <b/>
      <sz val="10"/>
      <color theme="1"/>
      <name val="Calibri"/>
      <family val="2"/>
      <scheme val="minor"/>
    </font>
    <font>
      <sz val="10"/>
      <name val="Calibri"/>
      <family val="2"/>
      <scheme val="minor"/>
    </font>
    <font>
      <sz val="10"/>
      <color theme="1"/>
      <name val="Wingdings"/>
      <charset val="2"/>
    </font>
    <font>
      <b/>
      <sz val="10"/>
      <color rgb="FFC00000"/>
      <name val="Arial Nova"/>
      <family val="2"/>
    </font>
    <font>
      <sz val="12"/>
      <color theme="1"/>
      <name val="Wingdings"/>
      <charset val="2"/>
    </font>
    <font>
      <sz val="8"/>
      <name val="Arial"/>
      <family val="2"/>
    </font>
    <font>
      <u/>
      <sz val="10"/>
      <color indexed="12"/>
      <name val="Arial"/>
      <family val="2"/>
    </font>
    <font>
      <b/>
      <sz val="12"/>
      <name val="Calibri"/>
      <family val="2"/>
      <scheme val="minor"/>
    </font>
    <font>
      <sz val="12"/>
      <color indexed="8"/>
      <name val="Arial Nova"/>
      <family val="2"/>
    </font>
    <font>
      <sz val="8"/>
      <color theme="1"/>
      <name val="Arial"/>
      <family val="2"/>
    </font>
    <font>
      <sz val="9"/>
      <color theme="1"/>
      <name val="Arial Nova"/>
      <family val="2"/>
    </font>
    <font>
      <b/>
      <sz val="10"/>
      <color theme="1" tint="0.34998626667073579"/>
      <name val="Arial Nova"/>
      <family val="2"/>
    </font>
    <font>
      <b/>
      <sz val="9"/>
      <color theme="1" tint="0.34998626667073579"/>
      <name val="Arial Nova"/>
      <family val="2"/>
    </font>
  </fonts>
  <fills count="56">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2"/>
        <bgColor indexed="64"/>
      </patternFill>
    </fill>
    <fill>
      <patternFill patternType="solid">
        <fgColor rgb="FFFFC7CE"/>
      </patternFill>
    </fill>
    <fill>
      <patternFill patternType="solid">
        <fgColor rgb="FF009999"/>
        <bgColor indexed="64"/>
      </patternFill>
    </fill>
    <fill>
      <patternFill patternType="solid">
        <fgColor theme="6" tint="0.79998168889431442"/>
        <bgColor indexed="64"/>
      </patternFill>
    </fill>
    <fill>
      <patternFill patternType="solid">
        <fgColor rgb="FF595959"/>
        <bgColor rgb="FF000000"/>
      </patternFill>
    </fill>
    <fill>
      <patternFill patternType="solid">
        <fgColor theme="0" tint="-0.249977111117893"/>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5495E"/>
        <bgColor indexed="64"/>
      </patternFill>
    </fill>
    <fill>
      <patternFill patternType="solid">
        <fgColor rgb="FF116E88"/>
        <bgColor indexed="64"/>
      </patternFill>
    </fill>
    <fill>
      <patternFill patternType="solid">
        <fgColor rgb="FFD9D4C7"/>
        <bgColor indexed="64"/>
      </patternFill>
    </fill>
    <fill>
      <patternFill patternType="solid">
        <fgColor rgb="FFEFEBE3"/>
        <bgColor indexed="64"/>
      </patternFill>
    </fill>
    <fill>
      <patternFill patternType="solid">
        <fgColor rgb="FF116E88"/>
        <bgColor rgb="FF000000"/>
      </patternFill>
    </fill>
    <fill>
      <patternFill patternType="solid">
        <fgColor rgb="FFEFEBE3"/>
        <bgColor rgb="FF000000"/>
      </patternFill>
    </fill>
    <fill>
      <patternFill patternType="solid">
        <fgColor rgb="FFD9D4C7"/>
        <bgColor rgb="FF000000"/>
      </patternFill>
    </fill>
    <fill>
      <patternFill patternType="lightUp">
        <bgColor theme="2"/>
      </patternFill>
    </fill>
    <fill>
      <patternFill patternType="solid">
        <fgColor theme="0" tint="-0.149937437055574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lightUp">
        <bgColor theme="0" tint="-0.14996795556505021"/>
      </patternFill>
    </fill>
    <fill>
      <patternFill patternType="lightUp">
        <bgColor theme="0" tint="-0.14993743705557422"/>
      </patternFill>
    </fill>
  </fills>
  <borders count="181">
    <border>
      <left/>
      <right/>
      <top/>
      <bottom/>
      <diagonal/>
    </border>
    <border>
      <left style="thin">
        <color rgb="FF7F7F7F"/>
      </left>
      <right style="thin">
        <color rgb="FF7F7F7F"/>
      </right>
      <top style="thin">
        <color rgb="FF7F7F7F"/>
      </top>
      <bottom style="thin">
        <color rgb="FF7F7F7F"/>
      </bottom>
      <diagonal/>
    </border>
    <border>
      <left/>
      <right/>
      <top style="medium">
        <color theme="1"/>
      </top>
      <bottom style="medium">
        <color theme="1"/>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auto="1"/>
      </left>
      <right/>
      <top style="medium">
        <color auto="1"/>
      </top>
      <bottom/>
      <diagonal/>
    </border>
    <border>
      <left/>
      <right/>
      <top style="medium">
        <color auto="1"/>
      </top>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thin">
        <color theme="0"/>
      </left>
      <right style="medium">
        <color auto="1"/>
      </right>
      <top/>
      <bottom style="thin">
        <color theme="0"/>
      </bottom>
      <diagonal/>
    </border>
    <border>
      <left style="thin">
        <color theme="0"/>
      </left>
      <right style="medium">
        <color auto="1"/>
      </right>
      <top style="thin">
        <color theme="0"/>
      </top>
      <bottom style="medium">
        <color auto="1"/>
      </bottom>
      <diagonal/>
    </border>
    <border>
      <left style="medium">
        <color auto="1"/>
      </left>
      <right style="thin">
        <color theme="0"/>
      </right>
      <top/>
      <bottom style="thin">
        <color theme="0"/>
      </bottom>
      <diagonal/>
    </border>
    <border>
      <left style="thin">
        <color theme="0"/>
      </left>
      <right style="thin">
        <color theme="0"/>
      </right>
      <top/>
      <bottom/>
      <diagonal/>
    </border>
    <border>
      <left/>
      <right style="medium">
        <color auto="1"/>
      </right>
      <top style="medium">
        <color auto="1"/>
      </top>
      <bottom/>
      <diagonal/>
    </border>
    <border>
      <left/>
      <right style="medium">
        <color auto="1"/>
      </right>
      <top/>
      <bottom/>
      <diagonal/>
    </border>
    <border>
      <left style="medium">
        <color auto="1"/>
      </left>
      <right style="thin">
        <color theme="0"/>
      </right>
      <top style="thin">
        <color theme="0"/>
      </top>
      <bottom/>
      <diagonal/>
    </border>
    <border>
      <left style="medium">
        <color auto="1"/>
      </left>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medium">
        <color auto="1"/>
      </left>
      <right style="thin">
        <color theme="0"/>
      </right>
      <top/>
      <bottom style="medium">
        <color auto="1"/>
      </bottom>
      <diagonal/>
    </border>
    <border>
      <left style="medium">
        <color auto="1"/>
      </left>
      <right style="thin">
        <color theme="0"/>
      </right>
      <top/>
      <bottom/>
      <diagonal/>
    </border>
    <border>
      <left style="medium">
        <color auto="1"/>
      </left>
      <right style="medium">
        <color auto="1"/>
      </right>
      <top style="medium">
        <color auto="1"/>
      </top>
      <bottom/>
      <diagonal/>
    </border>
    <border>
      <left/>
      <right/>
      <top style="medium">
        <color auto="1"/>
      </top>
      <bottom style="medium">
        <color theme="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theme="0"/>
      </left>
      <right/>
      <top/>
      <bottom style="thin">
        <color theme="0"/>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theme="0"/>
      </left>
      <right/>
      <top style="thin">
        <color theme="0"/>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medium">
        <color auto="1"/>
      </left>
      <right/>
      <top/>
      <bottom style="thin">
        <color theme="0"/>
      </bottom>
      <diagonal/>
    </border>
    <border>
      <left style="medium">
        <color auto="1"/>
      </left>
      <right style="medium">
        <color auto="1"/>
      </right>
      <top/>
      <bottom style="thin">
        <color theme="0"/>
      </bottom>
      <diagonal/>
    </border>
    <border>
      <left style="medium">
        <color auto="1"/>
      </left>
      <right/>
      <top/>
      <bottom/>
      <diagonal/>
    </border>
    <border>
      <left style="medium">
        <color auto="1"/>
      </left>
      <right style="thin">
        <color rgb="FFFFFFFF"/>
      </right>
      <top/>
      <bottom style="thin">
        <color rgb="FFFFFFFF"/>
      </bottom>
      <diagonal/>
    </border>
    <border>
      <left/>
      <right/>
      <top/>
      <bottom style="thin">
        <color rgb="FFFFFFFF"/>
      </bottom>
      <diagonal/>
    </border>
    <border>
      <left/>
      <right/>
      <top style="thin">
        <color rgb="FFFFFFFF"/>
      </top>
      <bottom style="thin">
        <color rgb="FFFFFFFF"/>
      </bottom>
      <diagonal/>
    </border>
    <border>
      <left/>
      <right style="medium">
        <color auto="1"/>
      </right>
      <top style="thin">
        <color rgb="FFFFFFFF"/>
      </top>
      <bottom/>
      <diagonal/>
    </border>
    <border>
      <left style="medium">
        <color auto="1"/>
      </left>
      <right style="thin">
        <color rgb="FFFFFFFF"/>
      </right>
      <top/>
      <bottom style="medium">
        <color auto="1"/>
      </bottom>
      <diagonal/>
    </border>
    <border>
      <left style="thin">
        <color theme="0"/>
      </left>
      <right style="thin">
        <color theme="0"/>
      </right>
      <top/>
      <bottom style="medium">
        <color auto="1"/>
      </bottom>
      <diagonal/>
    </border>
    <border>
      <left style="thin">
        <color theme="0"/>
      </left>
      <right/>
      <top style="thin">
        <color theme="0"/>
      </top>
      <bottom style="medium">
        <color auto="1"/>
      </bottom>
      <diagonal/>
    </border>
    <border>
      <left style="thin">
        <color theme="0"/>
      </left>
      <right/>
      <top style="medium">
        <color theme="1"/>
      </top>
      <bottom/>
      <diagonal/>
    </border>
    <border>
      <left style="thin">
        <color theme="0"/>
      </left>
      <right/>
      <top/>
      <bottom style="medium">
        <color auto="1"/>
      </bottom>
      <diagonal/>
    </border>
    <border>
      <left style="thin">
        <color theme="0"/>
      </left>
      <right/>
      <top/>
      <bottom style="medium">
        <color theme="1"/>
      </bottom>
      <diagonal/>
    </border>
    <border>
      <left style="thin">
        <color theme="0"/>
      </left>
      <right/>
      <top/>
      <bottom/>
      <diagonal/>
    </border>
    <border>
      <left/>
      <right/>
      <top style="medium">
        <color theme="1"/>
      </top>
      <bottom style="medium">
        <color auto="1"/>
      </bottom>
      <diagonal/>
    </border>
    <border>
      <left style="thin">
        <color theme="0"/>
      </left>
      <right style="thin">
        <color auto="1"/>
      </right>
      <top style="thin">
        <color auto="1"/>
      </top>
      <bottom style="thin">
        <color auto="1"/>
      </bottom>
      <diagonal/>
    </border>
    <border>
      <left style="thin">
        <color theme="0"/>
      </left>
      <right style="thin">
        <color auto="1"/>
      </right>
      <top style="thin">
        <color auto="1"/>
      </top>
      <bottom/>
      <diagonal/>
    </border>
    <border>
      <left style="thin">
        <color theme="0"/>
      </left>
      <right style="thin">
        <color auto="1"/>
      </right>
      <top/>
      <bottom style="thin">
        <color auto="1"/>
      </bottom>
      <diagonal/>
    </border>
    <border>
      <left style="thin">
        <color theme="0"/>
      </left>
      <right style="thin">
        <color auto="1"/>
      </right>
      <top/>
      <bottom/>
      <diagonal/>
    </border>
    <border>
      <left style="thin">
        <color theme="0"/>
      </left>
      <right style="thin">
        <color auto="1"/>
      </right>
      <top style="medium">
        <color theme="1"/>
      </top>
      <bottom/>
      <diagonal/>
    </border>
    <border>
      <left style="thin">
        <color theme="0"/>
      </left>
      <right style="thin">
        <color auto="1"/>
      </right>
      <top style="medium">
        <color auto="1"/>
      </top>
      <bottom/>
      <diagonal/>
    </border>
    <border>
      <left/>
      <right/>
      <top/>
      <bottom style="medium">
        <color theme="1"/>
      </bottom>
      <diagonal/>
    </border>
    <border>
      <left style="thin">
        <color theme="0"/>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top style="thin">
        <color theme="0"/>
      </top>
      <bottom style="thin">
        <color auto="1"/>
      </bottom>
      <diagonal/>
    </border>
    <border>
      <left style="thin">
        <color auto="1"/>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theme="1"/>
      </top>
      <bottom style="medium">
        <color theme="1"/>
      </bottom>
      <diagonal/>
    </border>
    <border>
      <left style="medium">
        <color auto="1"/>
      </left>
      <right style="medium">
        <color auto="1"/>
      </right>
      <top style="medium">
        <color auto="1"/>
      </top>
      <bottom style="medium">
        <color theme="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right/>
      <top style="medium">
        <color auto="1"/>
      </top>
      <bottom style="thin">
        <color rgb="FFFFFFFF"/>
      </bottom>
      <diagonal/>
    </border>
    <border>
      <left/>
      <right style="thin">
        <color theme="0"/>
      </right>
      <top style="thin">
        <color theme="0"/>
      </top>
      <bottom style="medium">
        <color auto="1"/>
      </bottom>
      <diagonal/>
    </border>
    <border>
      <left style="thin">
        <color theme="0"/>
      </left>
      <right style="thin">
        <color theme="0"/>
      </right>
      <top style="medium">
        <color auto="1"/>
      </top>
      <bottom style="thin">
        <color theme="0"/>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theme="0"/>
      </right>
      <top style="medium">
        <color auto="1"/>
      </top>
      <bottom style="thin">
        <color theme="0"/>
      </bottom>
      <diagonal/>
    </border>
    <border>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right/>
      <top style="thin">
        <color theme="0"/>
      </top>
      <bottom/>
      <diagonal/>
    </border>
    <border>
      <left/>
      <right/>
      <top/>
      <bottom style="thin">
        <color theme="0"/>
      </bottom>
      <diagonal/>
    </border>
    <border>
      <left/>
      <right style="medium">
        <color auto="1"/>
      </right>
      <top style="thin">
        <color theme="0"/>
      </top>
      <bottom style="medium">
        <color auto="1"/>
      </bottom>
      <diagonal/>
    </border>
    <border>
      <left style="medium">
        <color indexed="64"/>
      </left>
      <right style="medium">
        <color indexed="64"/>
      </right>
      <top style="medium">
        <color indexed="64"/>
      </top>
      <bottom style="thin">
        <color theme="0"/>
      </bottom>
      <diagonal/>
    </border>
    <border>
      <left style="thin">
        <color auto="1"/>
      </left>
      <right style="medium">
        <color auto="1"/>
      </right>
      <top style="thin">
        <color auto="1"/>
      </top>
      <bottom style="thin">
        <color indexed="64"/>
      </bottom>
      <diagonal/>
    </border>
    <border>
      <left style="thin">
        <color theme="0"/>
      </left>
      <right style="thin">
        <color theme="0"/>
      </right>
      <top/>
      <bottom style="medium">
        <color theme="1"/>
      </bottom>
      <diagonal/>
    </border>
    <border>
      <left style="thin">
        <color auto="1"/>
      </left>
      <right style="medium">
        <color auto="1"/>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theme="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auto="1"/>
      </right>
      <top/>
      <bottom style="medium">
        <color theme="1"/>
      </bottom>
      <diagonal/>
    </border>
    <border>
      <left style="thin">
        <color auto="1"/>
      </left>
      <right/>
      <top/>
      <bottom style="medium">
        <color auto="1"/>
      </bottom>
      <diagonal/>
    </border>
    <border>
      <left style="thin">
        <color theme="0"/>
      </left>
      <right/>
      <top style="medium">
        <color auto="1"/>
      </top>
      <bottom style="thin">
        <color indexed="64"/>
      </bottom>
      <diagonal/>
    </border>
    <border>
      <left style="thin">
        <color indexed="64"/>
      </left>
      <right style="medium">
        <color auto="1"/>
      </right>
      <top style="medium">
        <color auto="1"/>
      </top>
      <bottom style="thin">
        <color indexed="64"/>
      </bottom>
      <diagonal/>
    </border>
    <border>
      <left style="thin">
        <color theme="0"/>
      </left>
      <right/>
      <top style="thin">
        <color indexed="64"/>
      </top>
      <bottom style="thin">
        <color indexed="64"/>
      </bottom>
      <diagonal/>
    </border>
    <border>
      <left style="thin">
        <color indexed="64"/>
      </left>
      <right style="medium">
        <color auto="1"/>
      </right>
      <top/>
      <bottom style="medium">
        <color auto="1"/>
      </bottom>
      <diagonal/>
    </border>
    <border>
      <left style="thin">
        <color indexed="64"/>
      </left>
      <right/>
      <top style="medium">
        <color auto="1"/>
      </top>
      <bottom style="thin">
        <color indexed="64"/>
      </bottom>
      <diagonal/>
    </border>
    <border>
      <left/>
      <right style="thin">
        <color theme="0"/>
      </right>
      <top style="medium">
        <color auto="1"/>
      </top>
      <bottom/>
      <diagonal/>
    </border>
    <border>
      <left/>
      <right style="thin">
        <color theme="0"/>
      </right>
      <top/>
      <bottom/>
      <diagonal/>
    </border>
    <border>
      <left/>
      <right style="thin">
        <color theme="0"/>
      </right>
      <top/>
      <bottom style="medium">
        <color theme="1"/>
      </bottom>
      <diagonal/>
    </border>
    <border>
      <left style="medium">
        <color indexed="64"/>
      </left>
      <right style="thin">
        <color rgb="FFFFFFFF"/>
      </right>
      <top style="medium">
        <color indexed="64"/>
      </top>
      <bottom style="thin">
        <color rgb="FFFFFFFF"/>
      </bottom>
      <diagonal/>
    </border>
    <border>
      <left style="thin">
        <color auto="1"/>
      </left>
      <right style="thin">
        <color auto="1"/>
      </right>
      <top style="medium">
        <color indexed="64"/>
      </top>
      <bottom style="thin">
        <color auto="1"/>
      </bottom>
      <diagonal/>
    </border>
    <border>
      <left style="thin">
        <color indexed="64"/>
      </left>
      <right style="thin">
        <color indexed="64"/>
      </right>
      <top style="thin">
        <color indexed="64"/>
      </top>
      <bottom style="medium">
        <color indexed="64"/>
      </bottom>
      <diagonal/>
    </border>
    <border>
      <left style="medium">
        <color auto="1"/>
      </left>
      <right/>
      <top style="medium">
        <color indexed="64"/>
      </top>
      <bottom style="thin">
        <color rgb="FFFFFFFF"/>
      </bottom>
      <diagonal/>
    </border>
    <border>
      <left style="medium">
        <color auto="1"/>
      </left>
      <right/>
      <top/>
      <bottom style="thin">
        <color rgb="FFFFFFFF"/>
      </bottom>
      <diagonal/>
    </border>
    <border>
      <left/>
      <right/>
      <top style="thin">
        <color rgb="FFFFFFFF"/>
      </top>
      <bottom/>
      <diagonal/>
    </border>
    <border>
      <left style="medium">
        <color auto="1"/>
      </left>
      <right/>
      <top style="thin">
        <color rgb="FFFFFFFF"/>
      </top>
      <bottom style="thin">
        <color rgb="FFFFFFFF"/>
      </bottom>
      <diagonal/>
    </border>
    <border>
      <left/>
      <right/>
      <top style="medium">
        <color auto="1"/>
      </top>
      <bottom style="thin">
        <color indexed="64"/>
      </bottom>
      <diagonal/>
    </border>
    <border>
      <left/>
      <right/>
      <top style="thin">
        <color auto="1"/>
      </top>
      <bottom style="medium">
        <color auto="1"/>
      </bottom>
      <diagonal/>
    </border>
    <border>
      <left style="medium">
        <color auto="1"/>
      </left>
      <right/>
      <top style="thin">
        <color theme="0"/>
      </top>
      <bottom/>
      <diagonal/>
    </border>
    <border>
      <left style="medium">
        <color indexed="64"/>
      </left>
      <right/>
      <top/>
      <bottom style="medium">
        <color theme="1"/>
      </bottom>
      <diagonal/>
    </border>
    <border>
      <left style="medium">
        <color indexed="64"/>
      </left>
      <right/>
      <top style="medium">
        <color theme="1"/>
      </top>
      <bottom style="medium">
        <color theme="1"/>
      </bottom>
      <diagonal/>
    </border>
    <border>
      <left style="medium">
        <color indexed="64"/>
      </left>
      <right/>
      <top style="medium">
        <color auto="1"/>
      </top>
      <bottom style="medium">
        <color theme="1"/>
      </bottom>
      <diagonal/>
    </border>
    <border>
      <left style="thin">
        <color theme="0"/>
      </left>
      <right style="thin">
        <color theme="0"/>
      </right>
      <top style="thin">
        <color theme="0"/>
      </top>
      <bottom style="thin">
        <color indexed="64"/>
      </bottom>
      <diagonal/>
    </border>
    <border>
      <left style="thin">
        <color auto="1"/>
      </left>
      <right style="medium">
        <color auto="1"/>
      </right>
      <top style="medium">
        <color auto="1"/>
      </top>
      <bottom style="medium">
        <color indexed="64"/>
      </bottom>
      <diagonal/>
    </border>
    <border>
      <left style="thin">
        <color theme="0"/>
      </left>
      <right style="thin">
        <color theme="0"/>
      </right>
      <top style="medium">
        <color theme="1"/>
      </top>
      <bottom style="thin">
        <color indexed="64"/>
      </bottom>
      <diagonal/>
    </border>
    <border>
      <left style="thin">
        <color theme="0"/>
      </left>
      <right style="thin">
        <color theme="0"/>
      </right>
      <top style="thin">
        <color indexed="64"/>
      </top>
      <bottom style="thin">
        <color indexed="64"/>
      </bottom>
      <diagonal/>
    </border>
    <border>
      <left style="medium">
        <color auto="1"/>
      </left>
      <right style="thin">
        <color theme="0"/>
      </right>
      <top style="thin">
        <color theme="0"/>
      </top>
      <bottom style="thin">
        <color indexed="64"/>
      </bottom>
      <diagonal/>
    </border>
    <border>
      <left style="medium">
        <color auto="1"/>
      </left>
      <right/>
      <top style="thin">
        <color theme="0"/>
      </top>
      <bottom style="thin">
        <color indexed="64"/>
      </bottom>
      <diagonal/>
    </border>
    <border>
      <left/>
      <right style="thin">
        <color theme="0"/>
      </right>
      <top style="thin">
        <color theme="0"/>
      </top>
      <bottom style="thin">
        <color indexed="64"/>
      </bottom>
      <diagonal/>
    </border>
    <border>
      <left style="medium">
        <color auto="1"/>
      </left>
      <right/>
      <top style="thin">
        <color indexed="64"/>
      </top>
      <bottom style="thin">
        <color indexed="64"/>
      </bottom>
      <diagonal/>
    </border>
    <border>
      <left/>
      <right style="thin">
        <color theme="0"/>
      </right>
      <top style="thin">
        <color indexed="64"/>
      </top>
      <bottom style="thin">
        <color indexed="64"/>
      </bottom>
      <diagonal/>
    </border>
    <border>
      <left style="medium">
        <color auto="1"/>
      </left>
      <right style="thin">
        <color theme="0"/>
      </right>
      <top style="medium">
        <color theme="1"/>
      </top>
      <bottom style="thin">
        <color indexed="64"/>
      </bottom>
      <diagonal/>
    </border>
    <border>
      <left style="thin">
        <color theme="0"/>
      </left>
      <right style="medium">
        <color auto="1"/>
      </right>
      <top style="medium">
        <color auto="1"/>
      </top>
      <bottom style="medium">
        <color indexed="64"/>
      </bottom>
      <diagonal/>
    </border>
    <border>
      <left style="thin">
        <color theme="0"/>
      </left>
      <right/>
      <top style="medium">
        <color auto="1"/>
      </top>
      <bottom style="medium">
        <color auto="1"/>
      </bottom>
      <diagonal/>
    </border>
    <border>
      <left/>
      <right style="thin">
        <color theme="0"/>
      </right>
      <top style="medium">
        <color auto="1"/>
      </top>
      <bottom style="medium">
        <color auto="1"/>
      </bottom>
      <diagonal/>
    </border>
    <border>
      <left style="thin">
        <color theme="0"/>
      </left>
      <right style="medium">
        <color auto="1"/>
      </right>
      <top/>
      <bottom style="medium">
        <color auto="1"/>
      </bottom>
      <diagonal/>
    </border>
    <border>
      <left style="thin">
        <color theme="0"/>
      </left>
      <right style="medium">
        <color auto="1"/>
      </right>
      <top style="medium">
        <color auto="1"/>
      </top>
      <bottom/>
      <diagonal/>
    </border>
    <border>
      <left style="thin">
        <color theme="0"/>
      </left>
      <right style="medium">
        <color auto="1"/>
      </right>
      <top/>
      <bottom/>
      <diagonal/>
    </border>
    <border>
      <left style="thin">
        <color theme="0"/>
      </left>
      <right/>
      <top style="medium">
        <color auto="1"/>
      </top>
      <bottom/>
      <diagonal/>
    </border>
    <border>
      <left style="thin">
        <color theme="0"/>
      </left>
      <right style="thin">
        <color theme="0"/>
      </right>
      <top style="medium">
        <color auto="1"/>
      </top>
      <bottom/>
      <diagonal/>
    </border>
    <border>
      <left/>
      <right style="thin">
        <color theme="0"/>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top style="thin">
        <color theme="0"/>
      </top>
      <bottom style="medium">
        <color auto="1"/>
      </bottom>
      <diagonal/>
    </border>
    <border>
      <left/>
      <right style="medium">
        <color indexed="64"/>
      </right>
      <top style="medium">
        <color indexed="64"/>
      </top>
      <bottom style="thin">
        <color theme="0"/>
      </bottom>
      <diagonal/>
    </border>
    <border>
      <left/>
      <right style="medium">
        <color auto="1"/>
      </right>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indexed="64"/>
      </right>
      <top style="thin">
        <color theme="0"/>
      </top>
      <bottom style="thin">
        <color theme="0"/>
      </bottom>
      <diagonal/>
    </border>
    <border>
      <left/>
      <right style="medium">
        <color indexed="64"/>
      </right>
      <top style="thin">
        <color theme="0"/>
      </top>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indexed="64"/>
      </right>
      <top/>
      <bottom/>
      <diagonal/>
    </border>
    <border>
      <left style="thin">
        <color indexed="64"/>
      </left>
      <right style="medium">
        <color indexed="64"/>
      </right>
      <top/>
      <bottom/>
      <diagonal/>
    </border>
    <border>
      <left style="thin">
        <color theme="0" tint="-0.249977111117893"/>
      </left>
      <right style="medium">
        <color auto="1"/>
      </right>
      <top style="thin">
        <color theme="0"/>
      </top>
      <bottom style="medium">
        <color indexed="64"/>
      </bottom>
      <diagonal/>
    </border>
    <border>
      <left style="thin">
        <color theme="0" tint="-0.249977111117893"/>
      </left>
      <right style="medium">
        <color auto="1"/>
      </right>
      <top/>
      <bottom style="medium">
        <color indexed="64"/>
      </bottom>
      <diagonal/>
    </border>
    <border>
      <left style="thin">
        <color theme="0" tint="-0.249977111117893"/>
      </left>
      <right style="medium">
        <color auto="1"/>
      </right>
      <top style="medium">
        <color indexed="64"/>
      </top>
      <bottom style="medium">
        <color indexed="64"/>
      </bottom>
      <diagonal/>
    </border>
    <border>
      <left style="medium">
        <color auto="1"/>
      </left>
      <right style="medium">
        <color auto="1"/>
      </right>
      <top style="thin">
        <color indexed="64"/>
      </top>
      <bottom style="medium">
        <color indexed="64"/>
      </bottom>
      <diagonal/>
    </border>
    <border>
      <left style="medium">
        <color auto="1"/>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medium">
        <color auto="1"/>
      </left>
      <right style="medium">
        <color auto="1"/>
      </right>
      <top style="thin">
        <color theme="0"/>
      </top>
      <bottom style="thin">
        <color theme="0"/>
      </bottom>
      <diagonal/>
    </border>
    <border>
      <left style="medium">
        <color auto="1"/>
      </left>
      <right style="medium">
        <color auto="1"/>
      </right>
      <top style="thin">
        <color theme="0"/>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auto="1"/>
      </right>
      <top style="thin">
        <color auto="1"/>
      </top>
      <bottom/>
      <diagonal/>
    </border>
  </borders>
  <cellStyleXfs count="71">
    <xf numFmtId="0" fontId="0" fillId="0" borderId="0"/>
    <xf numFmtId="0" fontId="2" fillId="2" borderId="1" applyNumberFormat="0" applyAlignment="0" applyProtection="0"/>
    <xf numFmtId="9" fontId="1" fillId="0" borderId="0" applyFont="0" applyFill="0" applyBorder="0" applyAlignment="0" applyProtection="0"/>
    <xf numFmtId="0" fontId="4" fillId="7" borderId="0" applyNumberFormat="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0" fillId="0" borderId="0" applyNumberFormat="0" applyFill="0" applyBorder="0" applyAlignment="0" applyProtection="0"/>
    <xf numFmtId="0" fontId="1" fillId="0" borderId="0"/>
    <xf numFmtId="0" fontId="14" fillId="0" borderId="0"/>
    <xf numFmtId="0" fontId="17" fillId="0" borderId="0" applyNumberFormat="0" applyFill="0" applyBorder="0" applyAlignment="0" applyProtection="0"/>
    <xf numFmtId="0" fontId="18" fillId="0" borderId="104" applyNumberFormat="0" applyFill="0" applyAlignment="0" applyProtection="0"/>
    <xf numFmtId="0" fontId="19" fillId="0" borderId="105" applyNumberFormat="0" applyFill="0" applyAlignment="0" applyProtection="0"/>
    <xf numFmtId="0" fontId="20" fillId="0" borderId="106" applyNumberFormat="0" applyFill="0" applyAlignment="0" applyProtection="0"/>
    <xf numFmtId="0" fontId="20" fillId="0" borderId="0" applyNumberFormat="0" applyFill="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3" fillId="14" borderId="107" applyNumberFormat="0" applyAlignment="0" applyProtection="0"/>
    <xf numFmtId="0" fontId="24" fillId="14" borderId="1" applyNumberFormat="0" applyAlignment="0" applyProtection="0"/>
    <xf numFmtId="0" fontId="25" fillId="0" borderId="108" applyNumberFormat="0" applyFill="0" applyAlignment="0" applyProtection="0"/>
    <xf numFmtId="0" fontId="26" fillId="15" borderId="109" applyNumberFormat="0" applyAlignment="0" applyProtection="0"/>
    <xf numFmtId="0" fontId="27" fillId="0" borderId="0" applyNumberFormat="0" applyFill="0" applyBorder="0" applyAlignment="0" applyProtection="0"/>
    <xf numFmtId="0" fontId="1" fillId="16" borderId="110" applyNumberFormat="0" applyFont="0" applyAlignment="0" applyProtection="0"/>
    <xf numFmtId="0" fontId="28" fillId="0" borderId="0" applyNumberFormat="0" applyFill="0" applyBorder="0" applyAlignment="0" applyProtection="0"/>
    <xf numFmtId="0" fontId="3" fillId="0" borderId="111" applyNumberFormat="0" applyFill="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44" fontId="1" fillId="0" borderId="0" applyFont="0" applyFill="0" applyBorder="0" applyAlignment="0" applyProtection="0"/>
    <xf numFmtId="0" fontId="110" fillId="0" borderId="0"/>
    <xf numFmtId="0" fontId="111"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4" fillId="0" borderId="0"/>
    <xf numFmtId="0" fontId="1" fillId="0" borderId="0"/>
    <xf numFmtId="0" fontId="1" fillId="0" borderId="0"/>
    <xf numFmtId="0" fontId="14" fillId="0" borderId="0"/>
  </cellStyleXfs>
  <cellXfs count="1297">
    <xf numFmtId="0" fontId="0" fillId="0" borderId="0" xfId="0"/>
    <xf numFmtId="1" fontId="0" fillId="0" borderId="0" xfId="0" applyNumberFormat="1"/>
    <xf numFmtId="166" fontId="0" fillId="0" borderId="0" xfId="0" applyNumberFormat="1" applyAlignment="1">
      <alignment wrapText="1"/>
    </xf>
    <xf numFmtId="0" fontId="3" fillId="0" borderId="0" xfId="0" applyFont="1"/>
    <xf numFmtId="0" fontId="11" fillId="0" borderId="0" xfId="0" applyFont="1" applyAlignment="1">
      <alignment wrapText="1"/>
    </xf>
    <xf numFmtId="0" fontId="9" fillId="0" borderId="0" xfId="0" applyFont="1" applyAlignment="1">
      <alignment wrapText="1"/>
    </xf>
    <xf numFmtId="0" fontId="3" fillId="0" borderId="0" xfId="0" applyFont="1" applyAlignment="1">
      <alignment wrapText="1"/>
    </xf>
    <xf numFmtId="0" fontId="30" fillId="0" borderId="0" xfId="0" applyFont="1"/>
    <xf numFmtId="0" fontId="31" fillId="8" borderId="25" xfId="0" applyFont="1" applyFill="1" applyBorder="1" applyAlignment="1">
      <alignment vertical="top"/>
    </xf>
    <xf numFmtId="168" fontId="32" fillId="6" borderId="7" xfId="0" applyNumberFormat="1" applyFont="1" applyFill="1" applyBorder="1" applyAlignment="1" applyProtection="1">
      <alignment horizontal="center" vertical="center"/>
      <protection locked="0"/>
    </xf>
    <xf numFmtId="0" fontId="30" fillId="0" borderId="0" xfId="0" applyFont="1" applyAlignment="1">
      <alignment vertical="top"/>
    </xf>
    <xf numFmtId="0" fontId="30" fillId="5" borderId="16" xfId="0" applyFont="1" applyFill="1" applyBorder="1" applyAlignment="1">
      <alignment horizontal="center" vertical="center"/>
    </xf>
    <xf numFmtId="0" fontId="30" fillId="0" borderId="0" xfId="0" applyFont="1" applyAlignment="1">
      <alignment horizontal="center" vertical="top" wrapText="1"/>
    </xf>
    <xf numFmtId="49" fontId="30" fillId="0" borderId="0" xfId="0" applyNumberFormat="1" applyFont="1"/>
    <xf numFmtId="49" fontId="30" fillId="3" borderId="0" xfId="0" applyNumberFormat="1" applyFont="1" applyFill="1"/>
    <xf numFmtId="0" fontId="33" fillId="0" borderId="0" xfId="0" applyFont="1"/>
    <xf numFmtId="168" fontId="32" fillId="6" borderId="13" xfId="0" applyNumberFormat="1" applyFont="1" applyFill="1" applyBorder="1" applyAlignment="1" applyProtection="1">
      <alignment horizontal="center" vertical="center"/>
      <protection locked="0"/>
    </xf>
    <xf numFmtId="0" fontId="33" fillId="6" borderId="7" xfId="0" applyFont="1" applyFill="1" applyBorder="1"/>
    <xf numFmtId="0" fontId="8" fillId="0" borderId="0" xfId="0" applyFont="1"/>
    <xf numFmtId="0" fontId="36" fillId="4" borderId="0" xfId="0" applyFont="1" applyFill="1" applyAlignment="1">
      <alignment vertical="top"/>
    </xf>
    <xf numFmtId="0" fontId="36" fillId="4" borderId="0" xfId="0" applyFont="1" applyFill="1" applyAlignment="1">
      <alignment horizontal="center" vertical="center" wrapText="1"/>
    </xf>
    <xf numFmtId="49" fontId="36" fillId="4" borderId="0" xfId="0" applyNumberFormat="1" applyFont="1" applyFill="1" applyAlignment="1">
      <alignment horizontal="center" vertical="center"/>
    </xf>
    <xf numFmtId="1" fontId="32" fillId="3" borderId="96" xfId="0" applyNumberFormat="1" applyFont="1" applyFill="1" applyBorder="1" applyAlignment="1" applyProtection="1">
      <alignment horizontal="center" vertical="center"/>
      <protection locked="0"/>
    </xf>
    <xf numFmtId="2" fontId="32" fillId="3" borderId="47" xfId="0" applyNumberFormat="1" applyFont="1" applyFill="1" applyBorder="1" applyAlignment="1" applyProtection="1">
      <alignment horizontal="center" vertical="center"/>
      <protection locked="0"/>
    </xf>
    <xf numFmtId="2" fontId="32" fillId="3" borderId="74" xfId="0" applyNumberFormat="1" applyFont="1" applyFill="1" applyBorder="1" applyAlignment="1" applyProtection="1">
      <alignment horizontal="center" vertical="center"/>
      <protection locked="0"/>
    </xf>
    <xf numFmtId="2" fontId="32" fillId="3" borderId="96" xfId="0" applyNumberFormat="1" applyFont="1" applyFill="1" applyBorder="1" applyAlignment="1" applyProtection="1">
      <alignment horizontal="center" vertical="center"/>
      <protection locked="0"/>
    </xf>
    <xf numFmtId="2" fontId="32" fillId="3" borderId="98" xfId="0" applyNumberFormat="1" applyFont="1" applyFill="1" applyBorder="1" applyAlignment="1" applyProtection="1">
      <alignment horizontal="center" vertical="center"/>
      <protection locked="0"/>
    </xf>
    <xf numFmtId="2" fontId="32" fillId="3" borderId="113" xfId="0" applyNumberFormat="1" applyFont="1" applyFill="1" applyBorder="1" applyAlignment="1" applyProtection="1">
      <alignment horizontal="center" vertical="center"/>
      <protection locked="0"/>
    </xf>
    <xf numFmtId="2" fontId="32" fillId="3" borderId="76" xfId="0" applyNumberFormat="1" applyFont="1" applyFill="1" applyBorder="1" applyAlignment="1" applyProtection="1">
      <alignment horizontal="center" vertical="center"/>
      <protection locked="0"/>
    </xf>
    <xf numFmtId="0" fontId="30" fillId="3" borderId="66" xfId="0" applyFont="1" applyFill="1" applyBorder="1" applyAlignment="1" applyProtection="1">
      <alignment horizontal="center" vertical="center" wrapText="1"/>
      <protection locked="0"/>
    </xf>
    <xf numFmtId="0" fontId="30" fillId="3" borderId="73" xfId="0" applyFont="1" applyFill="1" applyBorder="1" applyAlignment="1" applyProtection="1">
      <alignment horizontal="center" vertical="center" wrapText="1"/>
      <protection locked="0"/>
    </xf>
    <xf numFmtId="2" fontId="30" fillId="43" borderId="74" xfId="0" applyNumberFormat="1" applyFont="1" applyFill="1" applyBorder="1" applyAlignment="1">
      <alignment horizontal="center" vertical="center" wrapText="1"/>
    </xf>
    <xf numFmtId="2" fontId="32" fillId="0" borderId="74" xfId="0" applyNumberFormat="1" applyFont="1" applyBorder="1" applyAlignment="1" applyProtection="1">
      <alignment horizontal="center" vertical="center"/>
      <protection locked="0"/>
    </xf>
    <xf numFmtId="0" fontId="30" fillId="43" borderId="114" xfId="0" applyFont="1" applyFill="1" applyBorder="1" applyAlignment="1">
      <alignment horizontal="center" vertical="center" wrapText="1"/>
    </xf>
    <xf numFmtId="0" fontId="30" fillId="43" borderId="116" xfId="0" applyFont="1" applyFill="1" applyBorder="1" applyAlignment="1">
      <alignment horizontal="center" vertical="center" wrapText="1"/>
    </xf>
    <xf numFmtId="0" fontId="30" fillId="43" borderId="64" xfId="0" applyFont="1" applyFill="1" applyBorder="1" applyAlignment="1">
      <alignment horizontal="center" vertical="center" wrapText="1"/>
    </xf>
    <xf numFmtId="0" fontId="30" fillId="4" borderId="10" xfId="0" applyFont="1" applyFill="1" applyBorder="1" applyAlignment="1">
      <alignment horizontal="center" vertical="center"/>
    </xf>
    <xf numFmtId="0" fontId="38" fillId="4" borderId="11" xfId="1" applyNumberFormat="1" applyFont="1" applyFill="1" applyBorder="1" applyAlignment="1" applyProtection="1">
      <alignment horizontal="center" vertical="center" wrapText="1"/>
    </xf>
    <xf numFmtId="0" fontId="38" fillId="4" borderId="11" xfId="1" applyFont="1" applyFill="1" applyBorder="1" applyAlignment="1" applyProtection="1">
      <alignment horizontal="center" vertical="center" wrapText="1"/>
    </xf>
    <xf numFmtId="49" fontId="38" fillId="4" borderId="11" xfId="1" applyNumberFormat="1" applyFont="1" applyFill="1" applyBorder="1" applyAlignment="1" applyProtection="1">
      <alignment horizontal="center" vertical="center" wrapText="1"/>
    </xf>
    <xf numFmtId="0" fontId="30" fillId="4" borderId="35" xfId="0" applyFont="1" applyFill="1" applyBorder="1" applyAlignment="1">
      <alignment vertical="top"/>
    </xf>
    <xf numFmtId="0" fontId="31" fillId="4" borderId="29" xfId="0" applyFont="1" applyFill="1" applyBorder="1" applyAlignment="1">
      <alignment horizontal="center" vertical="center" wrapText="1"/>
    </xf>
    <xf numFmtId="0" fontId="41" fillId="0" borderId="0" xfId="0" applyFont="1"/>
    <xf numFmtId="49" fontId="31" fillId="8" borderId="25" xfId="0" applyNumberFormat="1" applyFont="1" applyFill="1" applyBorder="1" applyAlignment="1">
      <alignment horizontal="center" vertical="top"/>
    </xf>
    <xf numFmtId="0" fontId="30" fillId="5" borderId="20" xfId="0" applyFont="1" applyFill="1" applyBorder="1" applyAlignment="1">
      <alignment horizontal="center" vertical="center"/>
    </xf>
    <xf numFmtId="0" fontId="31" fillId="4" borderId="10" xfId="0" applyFont="1" applyFill="1" applyBorder="1" applyAlignment="1">
      <alignment vertical="center"/>
    </xf>
    <xf numFmtId="0" fontId="31" fillId="4" borderId="11" xfId="0" applyFont="1" applyFill="1" applyBorder="1" applyAlignment="1">
      <alignment vertical="center"/>
    </xf>
    <xf numFmtId="0" fontId="31" fillId="4" borderId="11"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25" xfId="0" applyFont="1" applyFill="1" applyBorder="1" applyAlignment="1">
      <alignment horizontal="center" vertical="center" wrapText="1"/>
    </xf>
    <xf numFmtId="49" fontId="31" fillId="4" borderId="25" xfId="1" applyNumberFormat="1" applyFont="1" applyFill="1" applyBorder="1" applyAlignment="1" applyProtection="1">
      <alignment horizontal="center" vertical="center" wrapText="1"/>
    </xf>
    <xf numFmtId="0" fontId="30" fillId="5" borderId="89" xfId="0" applyFont="1" applyFill="1" applyBorder="1" applyAlignment="1">
      <alignment horizontal="center" vertical="center"/>
    </xf>
    <xf numFmtId="0" fontId="30" fillId="5" borderId="34" xfId="0" applyFont="1" applyFill="1" applyBorder="1" applyAlignment="1">
      <alignment horizontal="center" vertical="center"/>
    </xf>
    <xf numFmtId="49" fontId="31" fillId="4" borderId="25" xfId="0" applyNumberFormat="1" applyFont="1" applyFill="1" applyBorder="1" applyAlignment="1">
      <alignment horizontal="center" vertical="top" wrapText="1"/>
    </xf>
    <xf numFmtId="0" fontId="30" fillId="5" borderId="33" xfId="0" applyFont="1" applyFill="1" applyBorder="1" applyAlignment="1">
      <alignment horizontal="center" vertical="center"/>
    </xf>
    <xf numFmtId="0" fontId="30" fillId="0" borderId="0" xfId="0" applyFont="1" applyAlignment="1">
      <alignment horizontal="center" vertical="center"/>
    </xf>
    <xf numFmtId="9" fontId="30" fillId="0" borderId="0" xfId="2" applyFont="1" applyProtection="1"/>
    <xf numFmtId="0" fontId="30" fillId="0" borderId="92" xfId="0" applyFont="1" applyBorder="1" applyAlignment="1">
      <alignment horizontal="center" vertical="top" wrapText="1"/>
    </xf>
    <xf numFmtId="49" fontId="30" fillId="0" borderId="0" xfId="0" applyNumberFormat="1" applyFont="1" applyAlignment="1">
      <alignment vertical="top"/>
    </xf>
    <xf numFmtId="9" fontId="30" fillId="0" borderId="0" xfId="2" applyFont="1" applyAlignment="1" applyProtection="1">
      <alignment vertical="top"/>
    </xf>
    <xf numFmtId="0" fontId="30" fillId="0" borderId="0" xfId="0" applyFont="1" applyAlignment="1">
      <alignment wrapText="1"/>
    </xf>
    <xf numFmtId="0" fontId="30" fillId="0" borderId="0" xfId="0" applyFont="1" applyAlignment="1">
      <alignment vertical="top" wrapText="1"/>
    </xf>
    <xf numFmtId="0" fontId="30" fillId="0" borderId="0" xfId="0" applyFont="1" applyAlignment="1">
      <alignment horizontal="center"/>
    </xf>
    <xf numFmtId="49" fontId="36" fillId="4" borderId="0" xfId="0" applyNumberFormat="1" applyFont="1" applyFill="1" applyAlignment="1">
      <alignment horizontal="center" vertical="center" wrapText="1"/>
    </xf>
    <xf numFmtId="2" fontId="32" fillId="0" borderId="96" xfId="1" applyNumberFormat="1" applyFont="1" applyFill="1" applyBorder="1" applyAlignment="1" applyProtection="1">
      <alignment horizontal="center" vertical="center"/>
      <protection locked="0"/>
    </xf>
    <xf numFmtId="2" fontId="32" fillId="0" borderId="47" xfId="0" applyNumberFormat="1" applyFont="1" applyBorder="1" applyAlignment="1" applyProtection="1">
      <alignment horizontal="center" vertical="center"/>
      <protection locked="0"/>
    </xf>
    <xf numFmtId="2" fontId="32" fillId="0" borderId="76" xfId="0" applyNumberFormat="1" applyFont="1" applyBorder="1" applyAlignment="1" applyProtection="1">
      <alignment horizontal="center" vertical="center"/>
      <protection locked="0"/>
    </xf>
    <xf numFmtId="0" fontId="48" fillId="4" borderId="0" xfId="0" applyFont="1" applyFill="1" applyAlignment="1">
      <alignment horizontal="center" vertical="top"/>
    </xf>
    <xf numFmtId="0" fontId="30" fillId="43" borderId="7" xfId="0" applyFont="1" applyFill="1" applyBorder="1" applyAlignment="1">
      <alignment horizontal="center" vertical="center"/>
    </xf>
    <xf numFmtId="0" fontId="30" fillId="43" borderId="7" xfId="0" applyFont="1" applyFill="1" applyBorder="1" applyAlignment="1">
      <alignment horizontal="center" vertical="center" wrapText="1"/>
    </xf>
    <xf numFmtId="0" fontId="30" fillId="43" borderId="3" xfId="0" applyFont="1" applyFill="1" applyBorder="1" applyAlignment="1">
      <alignment horizontal="center" vertical="center"/>
    </xf>
    <xf numFmtId="0" fontId="30" fillId="43" borderId="3" xfId="0" applyFont="1" applyFill="1" applyBorder="1" applyAlignment="1">
      <alignment horizontal="center" vertical="center" wrapText="1"/>
    </xf>
    <xf numFmtId="0" fontId="30" fillId="43" borderId="5" xfId="0" applyFont="1" applyFill="1" applyBorder="1" applyAlignment="1">
      <alignment horizontal="center" vertical="center"/>
    </xf>
    <xf numFmtId="0" fontId="36" fillId="42" borderId="2" xfId="0" applyFont="1" applyFill="1" applyBorder="1"/>
    <xf numFmtId="0" fontId="36" fillId="42" borderId="2" xfId="0" applyFont="1" applyFill="1" applyBorder="1" applyAlignment="1">
      <alignment horizontal="center"/>
    </xf>
    <xf numFmtId="49" fontId="36" fillId="42" borderId="78" xfId="0" applyNumberFormat="1" applyFont="1" applyFill="1" applyBorder="1"/>
    <xf numFmtId="168" fontId="37" fillId="42" borderId="29" xfId="0" applyNumberFormat="1" applyFont="1" applyFill="1" applyBorder="1"/>
    <xf numFmtId="49" fontId="36" fillId="42" borderId="78" xfId="0" applyNumberFormat="1" applyFont="1" applyFill="1" applyBorder="1" applyAlignment="1">
      <alignment wrapText="1"/>
    </xf>
    <xf numFmtId="1" fontId="30" fillId="0" borderId="0" xfId="0" applyNumberFormat="1" applyFont="1" applyAlignment="1">
      <alignment horizontal="center" vertical="center"/>
    </xf>
    <xf numFmtId="1" fontId="30" fillId="0" borderId="0" xfId="0" applyNumberFormat="1" applyFont="1" applyAlignment="1">
      <alignment horizontal="center" vertical="center" wrapText="1"/>
    </xf>
    <xf numFmtId="1" fontId="32" fillId="3" borderId="74" xfId="0" applyNumberFormat="1" applyFont="1" applyFill="1" applyBorder="1" applyAlignment="1" applyProtection="1">
      <alignment horizontal="center" vertical="center"/>
      <protection locked="0"/>
    </xf>
    <xf numFmtId="1" fontId="30" fillId="5" borderId="0" xfId="0" applyNumberFormat="1" applyFont="1" applyFill="1" applyAlignment="1">
      <alignment horizontal="center" vertical="center"/>
    </xf>
    <xf numFmtId="49" fontId="36" fillId="42" borderId="78" xfId="0" applyNumberFormat="1" applyFont="1" applyFill="1" applyBorder="1" applyAlignment="1">
      <alignment horizontal="left" indent="1"/>
    </xf>
    <xf numFmtId="0" fontId="30" fillId="43" borderId="3" xfId="0" applyFont="1" applyFill="1" applyBorder="1" applyAlignment="1">
      <alignment horizontal="left" vertical="center" wrapText="1" indent="1"/>
    </xf>
    <xf numFmtId="0" fontId="30" fillId="43" borderId="7" xfId="0" applyFont="1" applyFill="1" applyBorder="1" applyAlignment="1">
      <alignment horizontal="left" vertical="center" wrapText="1" indent="1"/>
    </xf>
    <xf numFmtId="0" fontId="30" fillId="43" borderId="5" xfId="0" applyFont="1" applyFill="1" applyBorder="1" applyAlignment="1">
      <alignment horizontal="left" vertical="center" wrapText="1" indent="1"/>
    </xf>
    <xf numFmtId="0" fontId="30" fillId="43" borderId="16" xfId="0" applyFont="1" applyFill="1" applyBorder="1" applyAlignment="1">
      <alignment horizontal="center" vertical="center"/>
    </xf>
    <xf numFmtId="0" fontId="30" fillId="43" borderId="17" xfId="0" applyFont="1" applyFill="1" applyBorder="1" applyAlignment="1">
      <alignment horizontal="center" vertical="center"/>
    </xf>
    <xf numFmtId="0" fontId="30" fillId="43" borderId="17" xfId="0" applyFont="1" applyFill="1" applyBorder="1" applyAlignment="1">
      <alignment horizontal="left" vertical="center" wrapText="1" indent="1"/>
    </xf>
    <xf numFmtId="0" fontId="30" fillId="43" borderId="4" xfId="0" applyFont="1" applyFill="1" applyBorder="1" applyAlignment="1">
      <alignment horizontal="center" vertical="center" wrapText="1"/>
    </xf>
    <xf numFmtId="0" fontId="30" fillId="43" borderId="12" xfId="0" applyFont="1" applyFill="1" applyBorder="1" applyAlignment="1">
      <alignment horizontal="center" vertical="center"/>
    </xf>
    <xf numFmtId="0" fontId="30" fillId="43" borderId="22" xfId="0" applyFont="1" applyFill="1" applyBorder="1" applyAlignment="1">
      <alignment horizontal="center" vertical="center"/>
    </xf>
    <xf numFmtId="0" fontId="30" fillId="43" borderId="23" xfId="0" applyFont="1" applyFill="1" applyBorder="1" applyAlignment="1">
      <alignment horizontal="center" vertical="center"/>
    </xf>
    <xf numFmtId="0" fontId="30" fillId="43" borderId="23" xfId="0" applyFont="1" applyFill="1" applyBorder="1" applyAlignment="1">
      <alignment horizontal="left" vertical="center" wrapText="1" indent="1"/>
    </xf>
    <xf numFmtId="0" fontId="30" fillId="43" borderId="23" xfId="0" applyFont="1" applyFill="1" applyBorder="1" applyAlignment="1">
      <alignment horizontal="center" vertical="center" wrapText="1"/>
    </xf>
    <xf numFmtId="0" fontId="50" fillId="0" borderId="0" xfId="0" applyFont="1" applyAlignment="1">
      <alignment horizontal="center"/>
    </xf>
    <xf numFmtId="0" fontId="31" fillId="4" borderId="29" xfId="0" applyFont="1" applyFill="1" applyBorder="1" applyAlignment="1">
      <alignment vertical="top"/>
    </xf>
    <xf numFmtId="0" fontId="31" fillId="4" borderId="29" xfId="0" applyFont="1" applyFill="1" applyBorder="1" applyAlignment="1">
      <alignment horizontal="center" vertical="top"/>
    </xf>
    <xf numFmtId="0" fontId="51" fillId="4" borderId="0" xfId="0" applyFont="1" applyFill="1" applyAlignment="1">
      <alignment horizontal="left" vertical="center"/>
    </xf>
    <xf numFmtId="0" fontId="57" fillId="4" borderId="11" xfId="0" applyFont="1" applyFill="1" applyBorder="1" applyAlignment="1">
      <alignment horizontal="left" vertical="center"/>
    </xf>
    <xf numFmtId="0" fontId="31" fillId="42" borderId="28" xfId="0" applyFont="1" applyFill="1" applyBorder="1" applyAlignment="1">
      <alignment horizontal="left"/>
    </xf>
    <xf numFmtId="0" fontId="31" fillId="42" borderId="29" xfId="0" applyFont="1" applyFill="1" applyBorder="1" applyAlignment="1">
      <alignment vertical="top"/>
    </xf>
    <xf numFmtId="0" fontId="31" fillId="42" borderId="29" xfId="0" applyFont="1" applyFill="1" applyBorder="1" applyAlignment="1">
      <alignment horizontal="center" vertical="top"/>
    </xf>
    <xf numFmtId="49" fontId="31" fillId="42" borderId="29" xfId="0" applyNumberFormat="1" applyFont="1" applyFill="1" applyBorder="1" applyAlignment="1">
      <alignment horizontal="center"/>
    </xf>
    <xf numFmtId="9" fontId="31" fillId="42" borderId="29" xfId="2" applyFont="1" applyFill="1" applyBorder="1" applyAlignment="1" applyProtection="1">
      <alignment vertical="top"/>
    </xf>
    <xf numFmtId="0" fontId="31" fillId="42" borderId="30" xfId="0" applyFont="1" applyFill="1" applyBorder="1" applyAlignment="1">
      <alignment vertical="top"/>
    </xf>
    <xf numFmtId="0" fontId="31" fillId="4" borderId="37" xfId="0" applyFont="1" applyFill="1" applyBorder="1" applyAlignment="1">
      <alignment vertical="top"/>
    </xf>
    <xf numFmtId="0" fontId="48" fillId="4" borderId="18" xfId="0" applyFont="1" applyFill="1" applyBorder="1" applyAlignment="1">
      <alignment horizontal="center"/>
    </xf>
    <xf numFmtId="0" fontId="56" fillId="4" borderId="19" xfId="1" applyFont="1" applyFill="1" applyBorder="1" applyAlignment="1" applyProtection="1">
      <alignment horizontal="center" vertical="top" wrapText="1"/>
    </xf>
    <xf numFmtId="0" fontId="53" fillId="4" borderId="30" xfId="0" applyFont="1" applyFill="1" applyBorder="1" applyAlignment="1">
      <alignment horizontal="center" vertical="top"/>
    </xf>
    <xf numFmtId="9" fontId="38" fillId="4" borderId="18" xfId="2" applyFont="1" applyFill="1" applyBorder="1" applyAlignment="1" applyProtection="1">
      <alignment horizontal="center" vertical="center" wrapText="1"/>
    </xf>
    <xf numFmtId="0" fontId="39" fillId="4" borderId="53" xfId="0" applyFont="1" applyFill="1" applyBorder="1" applyAlignment="1">
      <alignment horizontal="center" vertical="center"/>
    </xf>
    <xf numFmtId="0" fontId="41" fillId="4" borderId="28" xfId="0" applyFont="1" applyFill="1" applyBorder="1"/>
    <xf numFmtId="9" fontId="31" fillId="4" borderId="30" xfId="2" applyFont="1" applyFill="1" applyBorder="1" applyAlignment="1" applyProtection="1">
      <alignment vertical="top"/>
    </xf>
    <xf numFmtId="0" fontId="40" fillId="4" borderId="0" xfId="0" applyFont="1" applyFill="1" applyAlignment="1">
      <alignment horizontal="center" wrapText="1"/>
    </xf>
    <xf numFmtId="0" fontId="31" fillId="4" borderId="0" xfId="0" applyFont="1" applyFill="1" applyAlignment="1">
      <alignment horizontal="center" wrapText="1"/>
    </xf>
    <xf numFmtId="9" fontId="40" fillId="4" borderId="19" xfId="2" applyFont="1" applyFill="1" applyBorder="1" applyAlignment="1" applyProtection="1">
      <alignment horizontal="center" wrapText="1"/>
    </xf>
    <xf numFmtId="49" fontId="31" fillId="4" borderId="29" xfId="0" applyNumberFormat="1" applyFont="1" applyFill="1" applyBorder="1" applyAlignment="1">
      <alignment horizontal="center" vertical="center"/>
    </xf>
    <xf numFmtId="0" fontId="31" fillId="4" borderId="0" xfId="0" applyFont="1" applyFill="1" applyAlignment="1">
      <alignment horizontal="left"/>
    </xf>
    <xf numFmtId="0" fontId="36" fillId="42" borderId="65" xfId="0" applyFont="1" applyFill="1" applyBorder="1" applyAlignment="1">
      <alignment horizontal="center"/>
    </xf>
    <xf numFmtId="0" fontId="36" fillId="42" borderId="2" xfId="0" applyFont="1" applyFill="1" applyBorder="1" applyAlignment="1">
      <alignment vertical="top"/>
    </xf>
    <xf numFmtId="0" fontId="36" fillId="42" borderId="2" xfId="0" applyFont="1" applyFill="1" applyBorder="1" applyAlignment="1">
      <alignment horizontal="center" vertical="top"/>
    </xf>
    <xf numFmtId="0" fontId="36" fillId="42" borderId="65" xfId="0" applyFont="1" applyFill="1" applyBorder="1" applyAlignment="1">
      <alignment horizontal="center" vertical="top"/>
    </xf>
    <xf numFmtId="168" fontId="37" fillId="42" borderId="29" xfId="0" applyNumberFormat="1" applyFont="1" applyFill="1" applyBorder="1" applyAlignment="1">
      <alignment vertical="top"/>
    </xf>
    <xf numFmtId="0" fontId="36" fillId="42" borderId="78" xfId="0" applyFont="1" applyFill="1" applyBorder="1" applyAlignment="1">
      <alignment vertical="top" wrapText="1"/>
    </xf>
    <xf numFmtId="49" fontId="36" fillId="42" borderId="78" xfId="0" applyNumberFormat="1" applyFont="1" applyFill="1" applyBorder="1" applyAlignment="1">
      <alignment vertical="top" wrapText="1"/>
    </xf>
    <xf numFmtId="168" fontId="37" fillId="42" borderId="29" xfId="0" applyNumberFormat="1" applyFont="1" applyFill="1" applyBorder="1" applyAlignment="1">
      <alignment wrapText="1"/>
    </xf>
    <xf numFmtId="49" fontId="36" fillId="42" borderId="24" xfId="0" applyNumberFormat="1" applyFont="1" applyFill="1" applyBorder="1" applyAlignment="1">
      <alignment wrapText="1"/>
    </xf>
    <xf numFmtId="0" fontId="36" fillId="42" borderId="72" xfId="0" applyFont="1" applyFill="1" applyBorder="1"/>
    <xf numFmtId="0" fontId="36" fillId="42" borderId="72" xfId="0" applyFont="1" applyFill="1" applyBorder="1" applyAlignment="1">
      <alignment horizontal="center"/>
    </xf>
    <xf numFmtId="0" fontId="36" fillId="42" borderId="78" xfId="0" applyFont="1" applyFill="1" applyBorder="1" applyAlignment="1">
      <alignment wrapText="1"/>
    </xf>
    <xf numFmtId="49" fontId="36" fillId="4" borderId="0" xfId="0" applyNumberFormat="1" applyFont="1" applyFill="1" applyAlignment="1">
      <alignment horizontal="left" vertical="center" indent="1"/>
    </xf>
    <xf numFmtId="0" fontId="36" fillId="42" borderId="36" xfId="0" applyFont="1" applyFill="1" applyBorder="1" applyAlignment="1">
      <alignment vertical="top"/>
    </xf>
    <xf numFmtId="0" fontId="36" fillId="42" borderId="36" xfId="0" applyFont="1" applyFill="1" applyBorder="1" applyAlignment="1">
      <alignment horizontal="center" vertical="top"/>
    </xf>
    <xf numFmtId="0" fontId="36" fillId="42" borderId="25" xfId="0" applyFont="1" applyFill="1" applyBorder="1" applyAlignment="1">
      <alignment horizontal="center" vertical="top"/>
    </xf>
    <xf numFmtId="0" fontId="36" fillId="42" borderId="79" xfId="0" applyFont="1" applyFill="1" applyBorder="1" applyAlignment="1">
      <alignment vertical="top" wrapText="1"/>
    </xf>
    <xf numFmtId="49" fontId="36" fillId="42" borderId="79" xfId="0" applyNumberFormat="1" applyFont="1" applyFill="1" applyBorder="1" applyAlignment="1">
      <alignment vertical="top" wrapText="1"/>
    </xf>
    <xf numFmtId="10" fontId="40" fillId="4" borderId="25" xfId="2" applyNumberFormat="1" applyFont="1" applyFill="1" applyBorder="1" applyAlignment="1" applyProtection="1">
      <alignment horizontal="right" vertical="center" wrapText="1"/>
    </xf>
    <xf numFmtId="10" fontId="40" fillId="4" borderId="11" xfId="2" applyNumberFormat="1" applyFont="1" applyFill="1" applyBorder="1" applyAlignment="1" applyProtection="1">
      <alignment horizontal="right" vertical="center" wrapText="1"/>
    </xf>
    <xf numFmtId="10" fontId="32" fillId="43" borderId="52" xfId="2" applyNumberFormat="1" applyFont="1" applyFill="1" applyBorder="1" applyAlignment="1" applyProtection="1">
      <alignment horizontal="right" vertical="center"/>
    </xf>
    <xf numFmtId="10" fontId="31" fillId="8" borderId="25" xfId="2" applyNumberFormat="1" applyFont="1" applyFill="1" applyBorder="1" applyAlignment="1" applyProtection="1">
      <alignment horizontal="right" vertical="center"/>
    </xf>
    <xf numFmtId="10" fontId="30" fillId="43" borderId="52" xfId="2" applyNumberFormat="1" applyFont="1" applyFill="1" applyBorder="1" applyAlignment="1" applyProtection="1">
      <alignment horizontal="right" vertical="center"/>
    </xf>
    <xf numFmtId="0" fontId="33" fillId="3" borderId="0" xfId="0" applyFont="1" applyFill="1"/>
    <xf numFmtId="0" fontId="62" fillId="41" borderId="0" xfId="0" applyFont="1" applyFill="1"/>
    <xf numFmtId="0" fontId="30" fillId="43" borderId="5" xfId="0" applyFont="1" applyFill="1" applyBorder="1" applyAlignment="1">
      <alignment horizontal="center" vertical="center" wrapText="1"/>
    </xf>
    <xf numFmtId="0" fontId="58" fillId="0" borderId="0" xfId="21" applyFont="1" applyFill="1" applyBorder="1" applyAlignment="1">
      <alignment horizontal="left" indent="3"/>
    </xf>
    <xf numFmtId="0" fontId="58" fillId="0" borderId="0" xfId="21" applyFont="1" applyFill="1" applyBorder="1" applyAlignment="1">
      <alignment horizontal="left" indent="2"/>
    </xf>
    <xf numFmtId="0" fontId="58" fillId="0" borderId="0" xfId="21" applyFont="1" applyFill="1" applyBorder="1"/>
    <xf numFmtId="0" fontId="33" fillId="0" borderId="0" xfId="0" applyFont="1" applyAlignment="1">
      <alignment horizontal="left" indent="2"/>
    </xf>
    <xf numFmtId="0" fontId="35" fillId="0" borderId="0" xfId="0" applyFont="1"/>
    <xf numFmtId="0" fontId="33" fillId="41" borderId="0" xfId="0" applyFont="1" applyFill="1"/>
    <xf numFmtId="0" fontId="64" fillId="41" borderId="0" xfId="0" applyFont="1" applyFill="1"/>
    <xf numFmtId="0" fontId="60" fillId="0" borderId="0" xfId="0" applyFont="1" applyAlignment="1">
      <alignment vertical="center" wrapText="1"/>
    </xf>
    <xf numFmtId="0" fontId="35" fillId="0" borderId="0" xfId="0" applyFont="1" applyAlignment="1">
      <alignment vertical="center" wrapText="1"/>
    </xf>
    <xf numFmtId="168" fontId="33" fillId="0" borderId="0" xfId="0" applyNumberFormat="1" applyFont="1" applyAlignment="1">
      <alignment horizontal="center" vertical="center" wrapText="1"/>
    </xf>
    <xf numFmtId="0" fontId="31" fillId="42" borderId="27" xfId="0" applyFont="1" applyFill="1" applyBorder="1" applyAlignment="1">
      <alignment horizontal="left" vertical="top" indent="1"/>
    </xf>
    <xf numFmtId="0" fontId="31" fillId="42" borderId="25" xfId="0" applyFont="1" applyFill="1" applyBorder="1" applyAlignment="1">
      <alignment horizontal="left" vertical="top" indent="1"/>
    </xf>
    <xf numFmtId="0" fontId="31" fillId="42" borderId="26" xfId="0" applyFont="1" applyFill="1" applyBorder="1" applyAlignment="1">
      <alignment horizontal="left" vertical="top" indent="1"/>
    </xf>
    <xf numFmtId="0" fontId="30" fillId="5" borderId="10" xfId="0" applyFont="1" applyFill="1" applyBorder="1" applyAlignment="1">
      <alignment horizontal="left" vertical="center" wrapText="1" indent="1"/>
    </xf>
    <xf numFmtId="0" fontId="30" fillId="5" borderId="11" xfId="0" applyFont="1" applyFill="1" applyBorder="1" applyAlignment="1">
      <alignment horizontal="left" vertical="center" wrapText="1" indent="1"/>
    </xf>
    <xf numFmtId="0" fontId="30" fillId="5" borderId="18" xfId="0" applyFont="1" applyFill="1" applyBorder="1" applyAlignment="1">
      <alignment horizontal="left" vertical="center" wrapText="1" indent="1"/>
    </xf>
    <xf numFmtId="0" fontId="30" fillId="5" borderId="27" xfId="0" applyFont="1" applyFill="1" applyBorder="1" applyAlignment="1">
      <alignment horizontal="left" vertical="center" wrapText="1" indent="1"/>
    </xf>
    <xf numFmtId="0" fontId="30" fillId="5" borderId="16" xfId="0" applyFont="1" applyFill="1" applyBorder="1" applyAlignment="1">
      <alignment horizontal="left" vertical="center" wrapText="1" indent="1"/>
    </xf>
    <xf numFmtId="0" fontId="31" fillId="42" borderId="29" xfId="0" applyFont="1" applyFill="1" applyBorder="1" applyAlignment="1">
      <alignment horizontal="center" wrapText="1"/>
    </xf>
    <xf numFmtId="0" fontId="31" fillId="42" borderId="30" xfId="0" applyFont="1" applyFill="1" applyBorder="1" applyAlignment="1">
      <alignment horizontal="center" wrapText="1"/>
    </xf>
    <xf numFmtId="0" fontId="36" fillId="42" borderId="27" xfId="0" applyFont="1" applyFill="1" applyBorder="1" applyAlignment="1">
      <alignment horizontal="left" indent="1"/>
    </xf>
    <xf numFmtId="0" fontId="65" fillId="0" borderId="0" xfId="0" applyFont="1"/>
    <xf numFmtId="0" fontId="31" fillId="42" borderId="28" xfId="0" applyFont="1" applyFill="1" applyBorder="1" applyAlignment="1">
      <alignment vertical="center"/>
    </xf>
    <xf numFmtId="0" fontId="34" fillId="5" borderId="24" xfId="0" applyFont="1" applyFill="1" applyBorder="1" applyAlignment="1">
      <alignment horizontal="left" vertical="center" wrapText="1"/>
    </xf>
    <xf numFmtId="165" fontId="30" fillId="5" borderId="27" xfId="0" applyNumberFormat="1" applyFont="1" applyFill="1" applyBorder="1" applyAlignment="1">
      <alignment horizontal="center" vertical="center" wrapText="1"/>
    </xf>
    <xf numFmtId="0" fontId="34" fillId="5" borderId="102" xfId="0" applyFont="1" applyFill="1" applyBorder="1" applyAlignment="1">
      <alignment horizontal="left" vertical="center" wrapText="1"/>
    </xf>
    <xf numFmtId="0" fontId="30" fillId="5" borderId="103" xfId="0" applyFont="1" applyFill="1" applyBorder="1" applyAlignment="1">
      <alignment horizontal="left" vertical="center" wrapText="1"/>
    </xf>
    <xf numFmtId="0" fontId="30" fillId="5" borderId="49" xfId="0" applyFont="1" applyFill="1" applyBorder="1" applyAlignment="1">
      <alignment horizontal="left" vertical="center" wrapText="1"/>
    </xf>
    <xf numFmtId="0" fontId="29" fillId="4" borderId="53" xfId="0" applyFont="1" applyFill="1" applyBorder="1" applyAlignment="1">
      <alignment horizontal="left" vertical="top" indent="1"/>
    </xf>
    <xf numFmtId="0" fontId="67" fillId="4" borderId="0" xfId="0" applyFont="1" applyFill="1" applyAlignment="1">
      <alignment horizontal="center" vertical="center"/>
    </xf>
    <xf numFmtId="0" fontId="30" fillId="3" borderId="42" xfId="0" applyFont="1" applyFill="1" applyBorder="1" applyAlignment="1" applyProtection="1">
      <alignment vertical="center" wrapText="1"/>
      <protection locked="0"/>
    </xf>
    <xf numFmtId="0" fontId="30" fillId="3" borderId="42" xfId="0" applyFont="1" applyFill="1" applyBorder="1" applyAlignment="1" applyProtection="1">
      <alignment wrapText="1"/>
      <protection locked="0"/>
    </xf>
    <xf numFmtId="0" fontId="30" fillId="3" borderId="130" xfId="0" applyFont="1" applyFill="1" applyBorder="1" applyAlignment="1" applyProtection="1">
      <alignment wrapText="1"/>
      <protection locked="0"/>
    </xf>
    <xf numFmtId="0" fontId="70" fillId="3" borderId="118" xfId="1" applyFont="1" applyFill="1" applyBorder="1" applyAlignment="1" applyProtection="1">
      <alignment horizontal="left" vertical="top" wrapText="1"/>
      <protection locked="0"/>
    </xf>
    <xf numFmtId="0" fontId="33" fillId="3" borderId="74" xfId="0" applyFont="1" applyFill="1" applyBorder="1" applyAlignment="1" applyProtection="1">
      <alignment horizontal="left" vertical="top" wrapText="1"/>
      <protection locked="0"/>
    </xf>
    <xf numFmtId="0" fontId="33" fillId="3" borderId="76" xfId="0" applyFont="1" applyFill="1" applyBorder="1" applyAlignment="1" applyProtection="1">
      <alignment horizontal="left" vertical="top" wrapText="1"/>
      <protection locked="0"/>
    </xf>
    <xf numFmtId="0" fontId="43" fillId="3" borderId="123" xfId="1" applyFont="1" applyFill="1" applyBorder="1" applyAlignment="1" applyProtection="1">
      <alignment horizontal="center" vertical="center" wrapText="1"/>
      <protection locked="0"/>
    </xf>
    <xf numFmtId="0" fontId="30" fillId="3" borderId="102" xfId="0" applyFont="1" applyFill="1" applyBorder="1" applyAlignment="1" applyProtection="1">
      <alignment horizontal="center" vertical="center" wrapText="1"/>
      <protection locked="0"/>
    </xf>
    <xf numFmtId="0" fontId="30" fillId="3" borderId="124" xfId="0" applyFont="1" applyFill="1" applyBorder="1" applyAlignment="1" applyProtection="1">
      <alignment horizontal="center" vertical="center" wrapText="1"/>
      <protection locked="0"/>
    </xf>
    <xf numFmtId="0" fontId="68" fillId="5" borderId="51" xfId="0" applyFont="1" applyFill="1" applyBorder="1" applyAlignment="1">
      <alignment horizontal="left" vertical="center" wrapText="1"/>
    </xf>
    <xf numFmtId="0" fontId="68" fillId="5" borderId="21" xfId="0" applyFont="1" applyFill="1" applyBorder="1" applyAlignment="1">
      <alignment horizontal="left" vertical="center" wrapText="1"/>
    </xf>
    <xf numFmtId="0" fontId="68" fillId="5" borderId="131" xfId="0" applyFont="1" applyFill="1" applyBorder="1" applyAlignment="1">
      <alignment horizontal="left" vertical="center" wrapText="1"/>
    </xf>
    <xf numFmtId="165" fontId="68" fillId="5" borderId="93" xfId="0" applyNumberFormat="1" applyFont="1" applyFill="1" applyBorder="1" applyAlignment="1">
      <alignment horizontal="center" vertical="center" wrapText="1"/>
    </xf>
    <xf numFmtId="165" fontId="68" fillId="5" borderId="0" xfId="0" applyNumberFormat="1" applyFont="1" applyFill="1" applyAlignment="1">
      <alignment horizontal="center" vertical="center" wrapText="1"/>
    </xf>
    <xf numFmtId="165" fontId="30" fillId="5" borderId="29" xfId="0" applyNumberFormat="1" applyFont="1" applyFill="1" applyBorder="1" applyAlignment="1">
      <alignment horizontal="center" vertical="center" wrapText="1"/>
    </xf>
    <xf numFmtId="165" fontId="30" fillId="5" borderId="62" xfId="0" applyNumberFormat="1" applyFont="1" applyFill="1" applyBorder="1" applyAlignment="1">
      <alignment horizontal="center" vertical="center" wrapText="1"/>
    </xf>
    <xf numFmtId="165" fontId="69" fillId="0" borderId="102" xfId="1" applyNumberFormat="1" applyFont="1" applyFill="1" applyBorder="1" applyAlignment="1" applyProtection="1">
      <alignment horizontal="center" vertical="top" wrapText="1"/>
      <protection locked="0"/>
    </xf>
    <xf numFmtId="0" fontId="31" fillId="42" borderId="35" xfId="0" applyFont="1" applyFill="1" applyBorder="1" applyAlignment="1">
      <alignment vertical="center" wrapText="1"/>
    </xf>
    <xf numFmtId="0" fontId="31" fillId="42" borderId="11" xfId="0" applyFont="1" applyFill="1" applyBorder="1" applyAlignment="1">
      <alignment horizontal="center" vertical="center" wrapText="1"/>
    </xf>
    <xf numFmtId="0" fontId="31" fillId="42" borderId="10" xfId="0" applyFont="1" applyFill="1" applyBorder="1" applyAlignment="1">
      <alignment horizontal="center" vertical="center" wrapText="1"/>
    </xf>
    <xf numFmtId="0" fontId="31" fillId="42" borderId="37" xfId="0" applyFont="1" applyFill="1" applyBorder="1" applyAlignment="1">
      <alignment vertical="center" wrapText="1"/>
    </xf>
    <xf numFmtId="0" fontId="31" fillId="42" borderId="0" xfId="0" applyFont="1" applyFill="1" applyAlignment="1">
      <alignment horizontal="center" vertical="center" wrapText="1"/>
    </xf>
    <xf numFmtId="0" fontId="31" fillId="42" borderId="28" xfId="0" applyFont="1" applyFill="1" applyBorder="1" applyAlignment="1">
      <alignment horizontal="center" vertical="center" wrapText="1"/>
    </xf>
    <xf numFmtId="0" fontId="36" fillId="42" borderId="25" xfId="0" applyFont="1" applyFill="1" applyBorder="1" applyAlignment="1">
      <alignment vertical="top"/>
    </xf>
    <xf numFmtId="2" fontId="36" fillId="42" borderId="25" xfId="0" applyNumberFormat="1" applyFont="1" applyFill="1" applyBorder="1" applyAlignment="1">
      <alignment vertical="top"/>
    </xf>
    <xf numFmtId="49" fontId="36" fillId="42" borderId="24" xfId="0" applyNumberFormat="1" applyFont="1" applyFill="1" applyBorder="1" applyAlignment="1">
      <alignment vertical="top"/>
    </xf>
    <xf numFmtId="0" fontId="36" fillId="42" borderId="133" xfId="0" applyFont="1" applyFill="1" applyBorder="1" applyAlignment="1">
      <alignment horizontal="left" indent="1"/>
    </xf>
    <xf numFmtId="0" fontId="30" fillId="43" borderId="20" xfId="0" applyFont="1" applyFill="1" applyBorder="1" applyAlignment="1">
      <alignment horizontal="center" vertical="center"/>
    </xf>
    <xf numFmtId="0" fontId="36" fillId="42" borderId="132" xfId="0" applyFont="1" applyFill="1" applyBorder="1" applyAlignment="1">
      <alignment horizontal="left" indent="1"/>
    </xf>
    <xf numFmtId="0" fontId="36" fillId="42" borderId="134" xfId="0" applyFont="1" applyFill="1" applyBorder="1" applyAlignment="1">
      <alignment horizontal="left" indent="1"/>
    </xf>
    <xf numFmtId="0" fontId="30" fillId="0" borderId="0" xfId="0" applyFont="1" applyAlignment="1">
      <alignment vertical="center"/>
    </xf>
    <xf numFmtId="0" fontId="31" fillId="8" borderId="27" xfId="0" applyFont="1" applyFill="1" applyBorder="1"/>
    <xf numFmtId="0" fontId="31" fillId="8" borderId="25" xfId="0" applyFont="1" applyFill="1" applyBorder="1"/>
    <xf numFmtId="0" fontId="74" fillId="5" borderId="27" xfId="0" applyFont="1" applyFill="1" applyBorder="1"/>
    <xf numFmtId="169" fontId="31" fillId="5" borderId="26" xfId="0" applyNumberFormat="1" applyFont="1" applyFill="1" applyBorder="1"/>
    <xf numFmtId="0" fontId="75" fillId="5" borderId="27" xfId="0" applyFont="1" applyFill="1" applyBorder="1"/>
    <xf numFmtId="0" fontId="30" fillId="5" borderId="28" xfId="0" applyFont="1" applyFill="1" applyBorder="1" applyAlignment="1">
      <alignment horizontal="right"/>
    </xf>
    <xf numFmtId="169" fontId="31" fillId="8" borderId="25" xfId="0" applyNumberFormat="1" applyFont="1" applyFill="1" applyBorder="1"/>
    <xf numFmtId="0" fontId="37" fillId="5" borderId="31" xfId="0" applyFont="1" applyFill="1" applyBorder="1"/>
    <xf numFmtId="0" fontId="37" fillId="5" borderId="32" xfId="0" applyFont="1" applyFill="1" applyBorder="1" applyAlignment="1">
      <alignment horizontal="center"/>
    </xf>
    <xf numFmtId="169" fontId="34" fillId="5" borderId="32" xfId="0" applyNumberFormat="1" applyFont="1" applyFill="1" applyBorder="1"/>
    <xf numFmtId="0" fontId="74" fillId="5" borderId="31" xfId="0" applyFont="1" applyFill="1" applyBorder="1"/>
    <xf numFmtId="0" fontId="31" fillId="5" borderId="32" xfId="0" applyFont="1" applyFill="1" applyBorder="1"/>
    <xf numFmtId="169" fontId="31" fillId="5" borderId="32" xfId="0" applyNumberFormat="1" applyFont="1" applyFill="1" applyBorder="1"/>
    <xf numFmtId="0" fontId="74" fillId="5" borderId="32" xfId="0" applyFont="1" applyFill="1" applyBorder="1"/>
    <xf numFmtId="0" fontId="75" fillId="5" borderId="31" xfId="0" applyFont="1" applyFill="1" applyBorder="1"/>
    <xf numFmtId="0" fontId="30" fillId="5" borderId="31" xfId="0" applyFont="1" applyFill="1" applyBorder="1" applyAlignment="1">
      <alignment horizontal="right"/>
    </xf>
    <xf numFmtId="0" fontId="32" fillId="5" borderId="31" xfId="0" applyFont="1" applyFill="1" applyBorder="1" applyAlignment="1">
      <alignment horizontal="right"/>
    </xf>
    <xf numFmtId="0" fontId="31" fillId="8" borderId="10" xfId="0" applyFont="1" applyFill="1" applyBorder="1"/>
    <xf numFmtId="0" fontId="31" fillId="8" borderId="11" xfId="0" applyFont="1" applyFill="1" applyBorder="1"/>
    <xf numFmtId="169" fontId="31" fillId="8" borderId="11" xfId="0" applyNumberFormat="1" applyFont="1" applyFill="1" applyBorder="1"/>
    <xf numFmtId="0" fontId="32" fillId="5" borderId="32" xfId="0" applyFont="1" applyFill="1" applyBorder="1" applyAlignment="1">
      <alignment horizontal="center"/>
    </xf>
    <xf numFmtId="0" fontId="76" fillId="5" borderId="32" xfId="0" applyFont="1" applyFill="1" applyBorder="1"/>
    <xf numFmtId="0" fontId="32" fillId="5" borderId="32" xfId="1" applyFont="1" applyFill="1" applyBorder="1" applyAlignment="1" applyProtection="1">
      <alignment horizontal="center"/>
    </xf>
    <xf numFmtId="0" fontId="34" fillId="5" borderId="31" xfId="0" applyFont="1" applyFill="1" applyBorder="1"/>
    <xf numFmtId="0" fontId="32" fillId="0" borderId="0" xfId="0" applyFont="1" applyAlignment="1">
      <alignment horizontal="center"/>
    </xf>
    <xf numFmtId="0" fontId="30" fillId="3" borderId="0" xfId="0" applyFont="1" applyFill="1"/>
    <xf numFmtId="0" fontId="31" fillId="8" borderId="28" xfId="0" applyFont="1" applyFill="1" applyBorder="1"/>
    <xf numFmtId="0" fontId="31" fillId="8" borderId="29" xfId="0" applyFont="1" applyFill="1" applyBorder="1"/>
    <xf numFmtId="0" fontId="29" fillId="4" borderId="10" xfId="0" applyFont="1" applyFill="1" applyBorder="1" applyAlignment="1">
      <alignment horizontal="left" vertical="center" indent="1"/>
    </xf>
    <xf numFmtId="0" fontId="29" fillId="4" borderId="11" xfId="0" applyFont="1" applyFill="1" applyBorder="1" applyAlignment="1">
      <alignment horizontal="left" vertical="center" indent="1"/>
    </xf>
    <xf numFmtId="0" fontId="31" fillId="42" borderId="27" xfId="0" applyFont="1" applyFill="1" applyBorder="1"/>
    <xf numFmtId="0" fontId="31" fillId="42" borderId="25" xfId="0" applyFont="1" applyFill="1" applyBorder="1"/>
    <xf numFmtId="49" fontId="31" fillId="42" borderId="25" xfId="0" applyNumberFormat="1" applyFont="1" applyFill="1" applyBorder="1" applyAlignment="1">
      <alignment horizontal="center"/>
    </xf>
    <xf numFmtId="10" fontId="31" fillId="42" borderId="25" xfId="2" applyNumberFormat="1" applyFont="1" applyFill="1" applyBorder="1" applyAlignment="1" applyProtection="1">
      <alignment horizontal="right"/>
    </xf>
    <xf numFmtId="0" fontId="31" fillId="42" borderId="25" xfId="0" applyFont="1" applyFill="1" applyBorder="1" applyAlignment="1">
      <alignment vertical="top"/>
    </xf>
    <xf numFmtId="49" fontId="31" fillId="42" borderId="25" xfId="0" applyNumberFormat="1" applyFont="1" applyFill="1" applyBorder="1" applyAlignment="1">
      <alignment horizontal="center" vertical="top"/>
    </xf>
    <xf numFmtId="10" fontId="31" fillId="42" borderId="25" xfId="2" applyNumberFormat="1" applyFont="1" applyFill="1" applyBorder="1" applyAlignment="1" applyProtection="1">
      <alignment horizontal="right" vertical="center"/>
    </xf>
    <xf numFmtId="0" fontId="43" fillId="3" borderId="80" xfId="1" applyFont="1" applyFill="1" applyBorder="1" applyAlignment="1" applyProtection="1">
      <alignment horizontal="left" vertical="top" wrapText="1"/>
      <protection locked="0"/>
    </xf>
    <xf numFmtId="0" fontId="43" fillId="3" borderId="52" xfId="1" applyFont="1" applyFill="1" applyBorder="1" applyAlignment="1" applyProtection="1">
      <alignment horizontal="left" vertical="top" wrapText="1"/>
      <protection locked="0"/>
    </xf>
    <xf numFmtId="0" fontId="43" fillId="3" borderId="86" xfId="1" applyFont="1" applyFill="1" applyBorder="1" applyAlignment="1" applyProtection="1">
      <alignment horizontal="left" vertical="top" wrapText="1"/>
      <protection locked="0"/>
    </xf>
    <xf numFmtId="0" fontId="43" fillId="3" borderId="87" xfId="1" applyFont="1" applyFill="1" applyBorder="1" applyAlignment="1" applyProtection="1">
      <alignment horizontal="left" vertical="top" wrapText="1"/>
      <protection locked="0"/>
    </xf>
    <xf numFmtId="0" fontId="43" fillId="3" borderId="88" xfId="1" applyFont="1" applyFill="1" applyBorder="1" applyAlignment="1" applyProtection="1">
      <alignment horizontal="left" vertical="top" wrapText="1"/>
      <protection locked="0"/>
    </xf>
    <xf numFmtId="49" fontId="30" fillId="3" borderId="82" xfId="1" applyNumberFormat="1" applyFont="1" applyFill="1" applyBorder="1" applyAlignment="1" applyProtection="1">
      <alignment horizontal="left" vertical="top" wrapText="1"/>
      <protection locked="0"/>
    </xf>
    <xf numFmtId="49" fontId="30" fillId="3" borderId="80" xfId="1" applyNumberFormat="1" applyFont="1" applyFill="1" applyBorder="1" applyAlignment="1" applyProtection="1">
      <alignment horizontal="left" vertical="top" wrapText="1"/>
      <protection locked="0"/>
    </xf>
    <xf numFmtId="0" fontId="30" fillId="3" borderId="77" xfId="1" applyFont="1" applyFill="1" applyBorder="1" applyAlignment="1" applyProtection="1">
      <alignment horizontal="left" vertical="top" wrapText="1"/>
      <protection locked="0"/>
    </xf>
    <xf numFmtId="0" fontId="30" fillId="3" borderId="80" xfId="1" applyFont="1" applyFill="1" applyBorder="1" applyAlignment="1" applyProtection="1">
      <alignment horizontal="left" vertical="top" wrapText="1"/>
      <protection locked="0"/>
    </xf>
    <xf numFmtId="0" fontId="30" fillId="3" borderId="82" xfId="1" applyFont="1" applyFill="1" applyBorder="1" applyAlignment="1" applyProtection="1">
      <alignment horizontal="left" vertical="top" wrapText="1"/>
      <protection locked="0"/>
    </xf>
    <xf numFmtId="0" fontId="30" fillId="3" borderId="19" xfId="1" applyFont="1" applyFill="1" applyBorder="1" applyAlignment="1" applyProtection="1">
      <alignment horizontal="left" vertical="top" wrapText="1"/>
      <protection locked="0"/>
    </xf>
    <xf numFmtId="2" fontId="33" fillId="6" borderId="7" xfId="0" applyNumberFormat="1" applyFont="1" applyFill="1" applyBorder="1"/>
    <xf numFmtId="0" fontId="42" fillId="5" borderId="3" xfId="0" applyFont="1" applyFill="1" applyBorder="1" applyAlignment="1">
      <alignment vertical="center"/>
    </xf>
    <xf numFmtId="0" fontId="42" fillId="5" borderId="3" xfId="0" applyFont="1" applyFill="1" applyBorder="1" applyAlignment="1">
      <alignment horizontal="center" vertical="center"/>
    </xf>
    <xf numFmtId="2" fontId="42" fillId="5" borderId="3" xfId="0" applyNumberFormat="1" applyFont="1" applyFill="1" applyBorder="1" applyAlignment="1">
      <alignment horizontal="center" vertical="center"/>
    </xf>
    <xf numFmtId="4" fontId="42" fillId="11" borderId="3" xfId="0" applyNumberFormat="1" applyFont="1" applyFill="1" applyBorder="1" applyAlignment="1">
      <alignment horizontal="center" vertical="center"/>
    </xf>
    <xf numFmtId="0" fontId="42" fillId="5" borderId="39" xfId="0" applyFont="1" applyFill="1" applyBorder="1" applyAlignment="1">
      <alignment vertical="center"/>
    </xf>
    <xf numFmtId="0" fontId="42" fillId="5" borderId="3" xfId="2" applyNumberFormat="1" applyFont="1" applyFill="1" applyBorder="1" applyAlignment="1" applyProtection="1">
      <alignment horizontal="center" vertical="center"/>
    </xf>
    <xf numFmtId="10" fontId="42" fillId="5" borderId="3" xfId="0" applyNumberFormat="1" applyFont="1" applyFill="1" applyBorder="1" applyAlignment="1">
      <alignment horizontal="center" vertical="center"/>
    </xf>
    <xf numFmtId="10" fontId="42" fillId="11" borderId="4" xfId="2" applyNumberFormat="1" applyFont="1" applyFill="1" applyBorder="1" applyAlignment="1" applyProtection="1">
      <alignment horizontal="center" vertical="center"/>
    </xf>
    <xf numFmtId="10" fontId="42" fillId="5" borderId="4" xfId="2" applyNumberFormat="1" applyFont="1" applyFill="1" applyBorder="1" applyAlignment="1" applyProtection="1">
      <alignment horizontal="center" vertical="center"/>
    </xf>
    <xf numFmtId="0" fontId="42" fillId="5" borderId="9" xfId="0" applyFont="1" applyFill="1" applyBorder="1" applyAlignment="1">
      <alignment vertical="center"/>
    </xf>
    <xf numFmtId="0" fontId="42" fillId="5" borderId="7" xfId="2" applyNumberFormat="1" applyFont="1" applyFill="1" applyBorder="1" applyAlignment="1" applyProtection="1">
      <alignment horizontal="center" vertical="center"/>
    </xf>
    <xf numFmtId="4" fontId="42" fillId="11" borderId="8" xfId="0" applyNumberFormat="1" applyFont="1" applyFill="1" applyBorder="1" applyAlignment="1">
      <alignment horizontal="center" vertical="center"/>
    </xf>
    <xf numFmtId="4" fontId="42" fillId="5" borderId="8" xfId="0" applyNumberFormat="1" applyFont="1" applyFill="1" applyBorder="1" applyAlignment="1">
      <alignment horizontal="center" vertical="center"/>
    </xf>
    <xf numFmtId="10" fontId="42" fillId="11" borderId="8" xfId="2" applyNumberFormat="1" applyFont="1" applyFill="1" applyBorder="1" applyAlignment="1" applyProtection="1">
      <alignment horizontal="center" vertical="center"/>
    </xf>
    <xf numFmtId="10" fontId="42" fillId="5" borderId="8" xfId="2" applyNumberFormat="1" applyFont="1" applyFill="1" applyBorder="1" applyAlignment="1" applyProtection="1">
      <alignment horizontal="center" vertical="center"/>
    </xf>
    <xf numFmtId="170" fontId="42" fillId="5" borderId="3" xfId="0" applyNumberFormat="1" applyFont="1" applyFill="1" applyBorder="1" applyAlignment="1">
      <alignment horizontal="center" vertical="center"/>
    </xf>
    <xf numFmtId="170" fontId="42" fillId="11" borderId="8" xfId="0" applyNumberFormat="1" applyFont="1" applyFill="1" applyBorder="1" applyAlignment="1">
      <alignment horizontal="center" vertical="center"/>
    </xf>
    <xf numFmtId="170" fontId="42" fillId="5" borderId="8" xfId="0" applyNumberFormat="1" applyFont="1" applyFill="1" applyBorder="1" applyAlignment="1">
      <alignment horizontal="center" vertical="center"/>
    </xf>
    <xf numFmtId="0" fontId="42" fillId="5" borderId="46" xfId="0" applyFont="1" applyFill="1" applyBorder="1" applyAlignment="1">
      <alignment vertical="center"/>
    </xf>
    <xf numFmtId="0" fontId="42" fillId="5" borderId="5" xfId="2" applyNumberFormat="1" applyFont="1" applyFill="1" applyBorder="1" applyAlignment="1" applyProtection="1">
      <alignment horizontal="center" vertical="center"/>
    </xf>
    <xf numFmtId="4" fontId="42" fillId="11" borderId="6" xfId="0" applyNumberFormat="1" applyFont="1" applyFill="1" applyBorder="1" applyAlignment="1">
      <alignment horizontal="center" vertical="center"/>
    </xf>
    <xf numFmtId="0" fontId="42" fillId="5" borderId="5" xfId="0" applyFont="1" applyFill="1" applyBorder="1" applyAlignment="1">
      <alignment vertical="center"/>
    </xf>
    <xf numFmtId="170" fontId="42" fillId="11" borderId="5" xfId="2" applyNumberFormat="1" applyFont="1" applyFill="1" applyBorder="1" applyAlignment="1" applyProtection="1">
      <alignment horizontal="center" vertical="center"/>
    </xf>
    <xf numFmtId="0" fontId="42" fillId="5" borderId="7" xfId="0" applyFont="1" applyFill="1" applyBorder="1" applyAlignment="1">
      <alignment vertical="center"/>
    </xf>
    <xf numFmtId="10" fontId="42" fillId="11" borderId="7" xfId="2" applyNumberFormat="1" applyFont="1" applyFill="1" applyBorder="1" applyAlignment="1" applyProtection="1">
      <alignment horizontal="center" vertical="center"/>
    </xf>
    <xf numFmtId="10" fontId="42" fillId="5" borderId="7" xfId="2" applyNumberFormat="1" applyFont="1" applyFill="1" applyBorder="1" applyAlignment="1" applyProtection="1">
      <alignment horizontal="center" vertical="center"/>
    </xf>
    <xf numFmtId="10" fontId="42" fillId="11" borderId="5" xfId="2" applyNumberFormat="1" applyFont="1" applyFill="1" applyBorder="1" applyAlignment="1" applyProtection="1">
      <alignment horizontal="center" vertical="center"/>
    </xf>
    <xf numFmtId="0" fontId="42" fillId="5" borderId="7" xfId="0" applyFont="1" applyFill="1" applyBorder="1" applyAlignment="1">
      <alignment horizontal="center" vertical="center"/>
    </xf>
    <xf numFmtId="0" fontId="42" fillId="5" borderId="5" xfId="0" applyFont="1" applyFill="1" applyBorder="1" applyAlignment="1">
      <alignment horizontal="center" vertical="center"/>
    </xf>
    <xf numFmtId="0" fontId="42" fillId="5" borderId="7" xfId="0" quotePrefix="1" applyFont="1" applyFill="1" applyBorder="1" applyAlignment="1">
      <alignment horizontal="center" vertical="center"/>
    </xf>
    <xf numFmtId="170" fontId="42" fillId="11" borderId="3" xfId="0" applyNumberFormat="1" applyFont="1" applyFill="1" applyBorder="1" applyAlignment="1">
      <alignment horizontal="center" vertical="center"/>
    </xf>
    <xf numFmtId="170" fontId="42" fillId="11" borderId="7" xfId="0" applyNumberFormat="1" applyFont="1" applyFill="1" applyBorder="1" applyAlignment="1">
      <alignment horizontal="center" vertical="center"/>
    </xf>
    <xf numFmtId="9" fontId="42" fillId="5" borderId="5" xfId="0" applyNumberFormat="1" applyFont="1" applyFill="1" applyBorder="1" applyAlignment="1">
      <alignment vertical="center"/>
    </xf>
    <xf numFmtId="4" fontId="42" fillId="11" borderId="5" xfId="0" applyNumberFormat="1" applyFont="1" applyFill="1" applyBorder="1" applyAlignment="1">
      <alignment horizontal="center" vertical="center"/>
    </xf>
    <xf numFmtId="4" fontId="42" fillId="11" borderId="7" xfId="0" applyNumberFormat="1" applyFont="1" applyFill="1" applyBorder="1" applyAlignment="1">
      <alignment horizontal="center" vertical="center"/>
    </xf>
    <xf numFmtId="0" fontId="42" fillId="5" borderId="7" xfId="2" applyNumberFormat="1" applyFont="1" applyFill="1" applyBorder="1" applyAlignment="1" applyProtection="1">
      <alignment horizontal="center" vertical="center" wrapText="1"/>
    </xf>
    <xf numFmtId="0" fontId="42" fillId="5" borderId="85" xfId="0" applyFont="1" applyFill="1" applyBorder="1" applyAlignment="1">
      <alignment vertical="center"/>
    </xf>
    <xf numFmtId="0" fontId="42" fillId="5" borderId="85" xfId="0" applyFont="1" applyFill="1" applyBorder="1" applyAlignment="1">
      <alignment horizontal="center" vertical="center"/>
    </xf>
    <xf numFmtId="170" fontId="42" fillId="5" borderId="90" xfId="0" applyNumberFormat="1" applyFont="1" applyFill="1" applyBorder="1" applyAlignment="1">
      <alignment horizontal="center" vertical="center"/>
    </xf>
    <xf numFmtId="0" fontId="42" fillId="5" borderId="8" xfId="0" applyFont="1" applyFill="1" applyBorder="1" applyAlignment="1">
      <alignment vertical="center"/>
    </xf>
    <xf numFmtId="170" fontId="42" fillId="5" borderId="4" xfId="0" applyNumberFormat="1" applyFont="1" applyFill="1" applyBorder="1" applyAlignment="1">
      <alignment horizontal="center" vertical="center"/>
    </xf>
    <xf numFmtId="0" fontId="42" fillId="5" borderId="23" xfId="0" applyFont="1" applyFill="1" applyBorder="1" applyAlignment="1">
      <alignment vertical="center"/>
    </xf>
    <xf numFmtId="0" fontId="42" fillId="5" borderId="23" xfId="0" applyFont="1" applyFill="1" applyBorder="1" applyAlignment="1">
      <alignment horizontal="center" vertical="center"/>
    </xf>
    <xf numFmtId="10" fontId="42" fillId="5" borderId="84" xfId="0" applyNumberFormat="1" applyFont="1" applyFill="1" applyBorder="1" applyAlignment="1">
      <alignment horizontal="center" vertical="center"/>
    </xf>
    <xf numFmtId="0" fontId="40" fillId="4" borderId="25" xfId="0" applyFont="1" applyFill="1" applyBorder="1" applyAlignment="1">
      <alignment horizontal="center" wrapText="1"/>
    </xf>
    <xf numFmtId="10" fontId="30" fillId="43" borderId="95" xfId="2" applyNumberFormat="1" applyFont="1" applyFill="1" applyBorder="1" applyAlignment="1" applyProtection="1">
      <alignment horizontal="right" vertical="center"/>
    </xf>
    <xf numFmtId="10" fontId="30" fillId="43" borderId="37" xfId="2" applyNumberFormat="1" applyFont="1" applyFill="1" applyBorder="1" applyAlignment="1" applyProtection="1">
      <alignment horizontal="right" vertical="center"/>
    </xf>
    <xf numFmtId="0" fontId="30" fillId="43" borderId="139" xfId="0" applyFont="1" applyFill="1" applyBorder="1" applyAlignment="1">
      <alignment horizontal="center" vertical="center"/>
    </xf>
    <xf numFmtId="0" fontId="30" fillId="43" borderId="135" xfId="0" applyFont="1" applyFill="1" applyBorder="1" applyAlignment="1">
      <alignment horizontal="center" vertical="center"/>
    </xf>
    <xf numFmtId="0" fontId="30" fillId="43" borderId="135" xfId="0" applyFont="1" applyFill="1" applyBorder="1" applyAlignment="1">
      <alignment horizontal="left" vertical="center" wrapText="1" indent="1"/>
    </xf>
    <xf numFmtId="0" fontId="30" fillId="43" borderId="135" xfId="0" applyFont="1" applyFill="1" applyBorder="1" applyAlignment="1">
      <alignment horizontal="center" vertical="center" wrapText="1"/>
    </xf>
    <xf numFmtId="0" fontId="30" fillId="43" borderId="135" xfId="0" applyFont="1" applyFill="1" applyBorder="1" applyAlignment="1">
      <alignment horizontal="left" vertical="center" indent="1"/>
    </xf>
    <xf numFmtId="0" fontId="30" fillId="43" borderId="34" xfId="0" applyFont="1" applyFill="1" applyBorder="1" applyAlignment="1">
      <alignment horizontal="center" vertical="center"/>
    </xf>
    <xf numFmtId="0" fontId="30" fillId="43" borderId="140" xfId="0" applyFont="1" applyFill="1" applyBorder="1" applyAlignment="1">
      <alignment horizontal="center" vertical="center"/>
    </xf>
    <xf numFmtId="0" fontId="30" fillId="43" borderId="141" xfId="0" applyFont="1" applyFill="1" applyBorder="1" applyAlignment="1">
      <alignment horizontal="center" vertical="center" wrapText="1"/>
    </xf>
    <xf numFmtId="0" fontId="30" fillId="43" borderId="142" xfId="0" applyFont="1" applyFill="1" applyBorder="1" applyAlignment="1">
      <alignment horizontal="center" vertical="center"/>
    </xf>
    <xf numFmtId="0" fontId="30" fillId="43" borderId="116" xfId="0" applyFont="1" applyFill="1" applyBorder="1" applyAlignment="1">
      <alignment horizontal="center" vertical="center"/>
    </xf>
    <xf numFmtId="0" fontId="30" fillId="43" borderId="138" xfId="0" applyFont="1" applyFill="1" applyBorder="1" applyAlignment="1">
      <alignment horizontal="left" vertical="center" wrapText="1" indent="1"/>
    </xf>
    <xf numFmtId="0" fontId="30" fillId="43" borderId="143" xfId="0" applyFont="1" applyFill="1" applyBorder="1" applyAlignment="1">
      <alignment horizontal="center" vertical="center" wrapText="1"/>
    </xf>
    <xf numFmtId="0" fontId="30" fillId="43" borderId="33" xfId="0" applyFont="1" applyFill="1" applyBorder="1" applyAlignment="1">
      <alignment horizontal="center" vertical="center"/>
    </xf>
    <xf numFmtId="0" fontId="30" fillId="43" borderId="59" xfId="0" applyFont="1" applyFill="1" applyBorder="1" applyAlignment="1">
      <alignment horizontal="center" vertical="center"/>
    </xf>
    <xf numFmtId="0" fontId="30" fillId="43" borderId="59" xfId="0" applyFont="1" applyFill="1" applyBorder="1" applyAlignment="1">
      <alignment horizontal="left" vertical="center" wrapText="1" indent="1"/>
    </xf>
    <xf numFmtId="0" fontId="30" fillId="43" borderId="59" xfId="0" applyFont="1" applyFill="1" applyBorder="1" applyAlignment="1">
      <alignment horizontal="center" vertical="center" wrapText="1"/>
    </xf>
    <xf numFmtId="0" fontId="30" fillId="43" borderId="3" xfId="0" applyFont="1" applyFill="1" applyBorder="1" applyAlignment="1">
      <alignment horizontal="left" vertical="center" indent="1"/>
    </xf>
    <xf numFmtId="0" fontId="30" fillId="43" borderId="144" xfId="0" applyFont="1" applyFill="1" applyBorder="1" applyAlignment="1">
      <alignment horizontal="center" vertical="center"/>
    </xf>
    <xf numFmtId="0" fontId="30" fillId="43" borderId="137" xfId="0" applyFont="1" applyFill="1" applyBorder="1" applyAlignment="1">
      <alignment horizontal="center" vertical="center"/>
    </xf>
    <xf numFmtId="0" fontId="30" fillId="43" borderId="137" xfId="0" applyFont="1" applyFill="1" applyBorder="1" applyAlignment="1">
      <alignment horizontal="left" vertical="center" wrapText="1" indent="1"/>
    </xf>
    <xf numFmtId="0" fontId="30" fillId="43" borderId="137" xfId="0" applyFont="1" applyFill="1" applyBorder="1" applyAlignment="1">
      <alignment horizontal="center" vertical="center" wrapText="1"/>
    </xf>
    <xf numFmtId="0" fontId="37" fillId="5" borderId="27" xfId="0" applyFont="1" applyFill="1" applyBorder="1" applyAlignment="1">
      <alignment horizontal="left" vertical="center"/>
    </xf>
    <xf numFmtId="0" fontId="37" fillId="5" borderId="146" xfId="1" applyFont="1" applyFill="1" applyBorder="1" applyAlignment="1" applyProtection="1">
      <alignment horizontal="center" vertical="center"/>
    </xf>
    <xf numFmtId="0" fontId="37" fillId="5" borderId="146" xfId="0" applyFont="1" applyFill="1" applyBorder="1" applyAlignment="1">
      <alignment horizontal="center"/>
    </xf>
    <xf numFmtId="169" fontId="34" fillId="5" borderId="146" xfId="0" applyNumberFormat="1" applyFont="1" applyFill="1" applyBorder="1"/>
    <xf numFmtId="169" fontId="34" fillId="5" borderId="145" xfId="0" applyNumberFormat="1" applyFont="1" applyFill="1" applyBorder="1"/>
    <xf numFmtId="0" fontId="74" fillId="5" borderId="146" xfId="0" applyFont="1" applyFill="1" applyBorder="1"/>
    <xf numFmtId="169" fontId="31" fillId="5" borderId="146" xfId="0" applyNumberFormat="1" applyFont="1" applyFill="1" applyBorder="1"/>
    <xf numFmtId="169" fontId="31" fillId="5" borderId="145" xfId="0" applyNumberFormat="1" applyFont="1" applyFill="1" applyBorder="1"/>
    <xf numFmtId="0" fontId="31" fillId="5" borderId="146" xfId="0" applyFont="1" applyFill="1" applyBorder="1"/>
    <xf numFmtId="169" fontId="31" fillId="8" borderId="145" xfId="0" applyNumberFormat="1" applyFont="1" applyFill="1" applyBorder="1"/>
    <xf numFmtId="169" fontId="31" fillId="8" borderId="149" xfId="0" applyNumberFormat="1" applyFont="1" applyFill="1" applyBorder="1"/>
    <xf numFmtId="169" fontId="31" fillId="8" borderId="147" xfId="0" applyNumberFormat="1" applyFont="1" applyFill="1" applyBorder="1"/>
    <xf numFmtId="169" fontId="31" fillId="8" borderId="119" xfId="0" applyNumberFormat="1" applyFont="1" applyFill="1" applyBorder="1"/>
    <xf numFmtId="1" fontId="32" fillId="3" borderId="47" xfId="0" applyNumberFormat="1" applyFont="1" applyFill="1" applyBorder="1" applyAlignment="1" applyProtection="1">
      <alignment horizontal="center" vertical="center"/>
      <protection locked="0"/>
    </xf>
    <xf numFmtId="0" fontId="30" fillId="43" borderId="6" xfId="0" applyFont="1" applyFill="1" applyBorder="1" applyAlignment="1">
      <alignment horizontal="left" vertical="center" indent="1"/>
    </xf>
    <xf numFmtId="0" fontId="32" fillId="5" borderId="32" xfId="1" applyFont="1" applyFill="1" applyBorder="1" applyAlignment="1" applyProtection="1">
      <alignment horizontal="center" vertical="center"/>
    </xf>
    <xf numFmtId="0" fontId="37" fillId="5" borderId="31" xfId="0" applyFont="1" applyFill="1" applyBorder="1" applyAlignment="1">
      <alignment horizontal="left" vertical="center"/>
    </xf>
    <xf numFmtId="0" fontId="31" fillId="8" borderId="25" xfId="0" applyFont="1" applyFill="1" applyBorder="1" applyAlignment="1">
      <alignment horizontal="center"/>
    </xf>
    <xf numFmtId="49" fontId="31" fillId="8" borderId="25" xfId="0" applyNumberFormat="1" applyFont="1" applyFill="1" applyBorder="1" applyAlignment="1">
      <alignment horizontal="center"/>
    </xf>
    <xf numFmtId="10" fontId="31" fillId="8" borderId="25" xfId="2" applyNumberFormat="1" applyFont="1" applyFill="1" applyBorder="1" applyAlignment="1" applyProtection="1">
      <alignment horizontal="right"/>
    </xf>
    <xf numFmtId="10" fontId="42" fillId="11" borderId="3" xfId="2" applyNumberFormat="1" applyFont="1" applyFill="1" applyBorder="1" applyAlignment="1" applyProtection="1">
      <alignment horizontal="center" vertical="center"/>
    </xf>
    <xf numFmtId="10" fontId="42" fillId="11" borderId="39" xfId="2" applyNumberFormat="1" applyFont="1" applyFill="1" applyBorder="1" applyAlignment="1" applyProtection="1">
      <alignment horizontal="center" vertical="center"/>
    </xf>
    <xf numFmtId="0" fontId="42" fillId="5" borderId="17" xfId="0" applyFont="1" applyFill="1" applyBorder="1" applyAlignment="1">
      <alignment vertical="center"/>
    </xf>
    <xf numFmtId="0" fontId="77" fillId="5" borderId="16" xfId="0" applyFont="1" applyFill="1" applyBorder="1" applyAlignment="1">
      <alignment horizontal="left" vertical="center"/>
    </xf>
    <xf numFmtId="0" fontId="77" fillId="5" borderId="3" xfId="1" applyFont="1" applyFill="1" applyBorder="1" applyAlignment="1" applyProtection="1">
      <alignment horizontal="center" vertical="center"/>
    </xf>
    <xf numFmtId="0" fontId="77" fillId="5" borderId="16" xfId="0" applyFont="1" applyFill="1" applyBorder="1" applyAlignment="1">
      <alignment horizontal="left" vertical="center" indent="1"/>
    </xf>
    <xf numFmtId="0" fontId="77" fillId="5" borderId="22" xfId="0" applyFont="1" applyFill="1" applyBorder="1" applyAlignment="1">
      <alignment horizontal="left" vertical="center" indent="1"/>
    </xf>
    <xf numFmtId="0" fontId="77" fillId="5" borderId="12" xfId="0" applyFont="1" applyFill="1" applyBorder="1" applyAlignment="1">
      <alignment horizontal="left" vertical="center"/>
    </xf>
    <xf numFmtId="0" fontId="77" fillId="5" borderId="7" xfId="1" applyFont="1" applyFill="1" applyBorder="1" applyAlignment="1" applyProtection="1">
      <alignment horizontal="center" vertical="center"/>
    </xf>
    <xf numFmtId="0" fontId="68" fillId="5" borderId="12" xfId="0" applyFont="1" applyFill="1" applyBorder="1" applyAlignment="1">
      <alignment horizontal="left" vertical="center"/>
    </xf>
    <xf numFmtId="0" fontId="68" fillId="5" borderId="12" xfId="0" quotePrefix="1" applyFont="1" applyFill="1" applyBorder="1" applyAlignment="1">
      <alignment horizontal="left" vertical="center" indent="1"/>
    </xf>
    <xf numFmtId="0" fontId="77" fillId="5" borderId="12" xfId="0" quotePrefix="1" applyFont="1" applyFill="1" applyBorder="1" applyAlignment="1">
      <alignment horizontal="left" vertical="center" indent="1"/>
    </xf>
    <xf numFmtId="0" fontId="68" fillId="5" borderId="12" xfId="0" applyFont="1" applyFill="1" applyBorder="1" applyAlignment="1">
      <alignment horizontal="left" vertical="center" wrapText="1"/>
    </xf>
    <xf numFmtId="0" fontId="68" fillId="5" borderId="20" xfId="0" applyFont="1" applyFill="1" applyBorder="1" applyAlignment="1">
      <alignment horizontal="left" vertical="center" wrapText="1"/>
    </xf>
    <xf numFmtId="0" fontId="77" fillId="5" borderId="12" xfId="30" applyFont="1" applyFill="1" applyBorder="1" applyAlignment="1" applyProtection="1">
      <alignment horizontal="left" vertical="center" wrapText="1"/>
    </xf>
    <xf numFmtId="0" fontId="68" fillId="5" borderId="20" xfId="0" applyFont="1" applyFill="1" applyBorder="1" applyAlignment="1">
      <alignment horizontal="left" vertical="center"/>
    </xf>
    <xf numFmtId="0" fontId="77" fillId="5" borderId="12" xfId="30" applyFont="1" applyFill="1" applyBorder="1" applyAlignment="1" applyProtection="1">
      <alignment horizontal="left" vertical="center"/>
    </xf>
    <xf numFmtId="0" fontId="77" fillId="5" borderId="20" xfId="30" applyFont="1" applyFill="1" applyBorder="1" applyAlignment="1" applyProtection="1">
      <alignment horizontal="left" vertical="center" wrapText="1"/>
    </xf>
    <xf numFmtId="0" fontId="77" fillId="5" borderId="20" xfId="0" applyFont="1" applyFill="1" applyBorder="1" applyAlignment="1">
      <alignment horizontal="left" vertical="center"/>
    </xf>
    <xf numFmtId="0" fontId="77" fillId="5" borderId="16" xfId="0" applyFont="1" applyFill="1" applyBorder="1" applyAlignment="1">
      <alignment horizontal="left"/>
    </xf>
    <xf numFmtId="0" fontId="77" fillId="5" borderId="12" xfId="0" applyFont="1" applyFill="1" applyBorder="1" applyAlignment="1">
      <alignment horizontal="left"/>
    </xf>
    <xf numFmtId="0" fontId="77" fillId="5" borderId="20" xfId="0" applyFont="1" applyFill="1" applyBorder="1" applyAlignment="1">
      <alignment horizontal="left"/>
    </xf>
    <xf numFmtId="0" fontId="77" fillId="5" borderId="7" xfId="1" applyFont="1" applyFill="1" applyBorder="1" applyAlignment="1" applyProtection="1">
      <alignment horizontal="center"/>
    </xf>
    <xf numFmtId="0" fontId="77" fillId="5" borderId="16" xfId="0" quotePrefix="1" applyFont="1" applyFill="1" applyBorder="1" applyAlignment="1">
      <alignment horizontal="left" vertical="center"/>
    </xf>
    <xf numFmtId="0" fontId="68" fillId="5" borderId="20" xfId="0" quotePrefix="1" applyFont="1" applyFill="1" applyBorder="1" applyAlignment="1">
      <alignment horizontal="left" vertical="center" indent="1"/>
    </xf>
    <xf numFmtId="0" fontId="77" fillId="5" borderId="16" xfId="0" applyFont="1" applyFill="1" applyBorder="1"/>
    <xf numFmtId="0" fontId="77" fillId="5" borderId="20" xfId="0" applyFont="1" applyFill="1" applyBorder="1"/>
    <xf numFmtId="0" fontId="77" fillId="5" borderId="3" xfId="0" applyFont="1" applyFill="1" applyBorder="1" applyAlignment="1">
      <alignment horizontal="center"/>
    </xf>
    <xf numFmtId="0" fontId="77" fillId="5" borderId="12" xfId="0" quotePrefix="1" applyFont="1" applyFill="1" applyBorder="1" applyAlignment="1">
      <alignment horizontal="left" indent="1"/>
    </xf>
    <xf numFmtId="0" fontId="77" fillId="5" borderId="12" xfId="0" applyFont="1" applyFill="1" applyBorder="1"/>
    <xf numFmtId="0" fontId="77" fillId="5" borderId="7" xfId="0" applyFont="1" applyFill="1" applyBorder="1" applyAlignment="1">
      <alignment horizontal="center"/>
    </xf>
    <xf numFmtId="0" fontId="77" fillId="5" borderId="20" xfId="0" quotePrefix="1" applyFont="1" applyFill="1" applyBorder="1" applyAlignment="1">
      <alignment horizontal="left" indent="1"/>
    </xf>
    <xf numFmtId="0" fontId="77" fillId="5" borderId="34" xfId="0" applyFont="1" applyFill="1" applyBorder="1"/>
    <xf numFmtId="0" fontId="77" fillId="5" borderId="16" xfId="0" applyFont="1" applyFill="1" applyBorder="1" applyAlignment="1">
      <alignment horizontal="left" indent="1"/>
    </xf>
    <xf numFmtId="0" fontId="77" fillId="5" borderId="12" xfId="0" applyFont="1" applyFill="1" applyBorder="1" applyAlignment="1">
      <alignment horizontal="left" indent="1"/>
    </xf>
    <xf numFmtId="0" fontId="68" fillId="5" borderId="20" xfId="0" applyFont="1" applyFill="1" applyBorder="1" applyAlignment="1">
      <alignment horizontal="left" indent="1"/>
    </xf>
    <xf numFmtId="0" fontId="77" fillId="5" borderId="16" xfId="0" quotePrefix="1" applyFont="1" applyFill="1" applyBorder="1" applyAlignment="1">
      <alignment horizontal="left" indent="1"/>
    </xf>
    <xf numFmtId="0" fontId="77" fillId="5" borderId="7" xfId="1" quotePrefix="1" applyFont="1" applyFill="1" applyBorder="1" applyAlignment="1" applyProtection="1">
      <alignment horizontal="center"/>
    </xf>
    <xf numFmtId="0" fontId="68" fillId="5" borderId="12" xfId="0" quotePrefix="1" applyFont="1" applyFill="1" applyBorder="1" applyAlignment="1">
      <alignment horizontal="left" indent="1"/>
    </xf>
    <xf numFmtId="0" fontId="68" fillId="5" borderId="20" xfId="0" quotePrefix="1" applyFont="1" applyFill="1" applyBorder="1" applyAlignment="1">
      <alignment horizontal="left" indent="1"/>
    </xf>
    <xf numFmtId="0" fontId="68" fillId="5" borderId="16" xfId="0" applyFont="1" applyFill="1" applyBorder="1"/>
    <xf numFmtId="0" fontId="68" fillId="5" borderId="16" xfId="0" applyFont="1" applyFill="1" applyBorder="1" applyAlignment="1">
      <alignment horizontal="left" indent="1"/>
    </xf>
    <xf numFmtId="0" fontId="68" fillId="5" borderId="12" xfId="0" applyFont="1" applyFill="1" applyBorder="1" applyAlignment="1">
      <alignment horizontal="left" indent="1"/>
    </xf>
    <xf numFmtId="0" fontId="68" fillId="5" borderId="22" xfId="0" applyFont="1" applyFill="1" applyBorder="1" applyAlignment="1">
      <alignment horizontal="left" indent="1"/>
    </xf>
    <xf numFmtId="10" fontId="42" fillId="11" borderId="23" xfId="2" applyNumberFormat="1" applyFont="1" applyFill="1" applyBorder="1" applyAlignment="1" applyProtection="1">
      <alignment horizontal="center" vertical="center"/>
    </xf>
    <xf numFmtId="0" fontId="30" fillId="3" borderId="68" xfId="0" applyFont="1" applyFill="1" applyBorder="1" applyAlignment="1" applyProtection="1">
      <alignment horizontal="center" vertical="center" wrapText="1"/>
      <protection locked="0"/>
    </xf>
    <xf numFmtId="0" fontId="30" fillId="3" borderId="62" xfId="0" applyFont="1" applyFill="1" applyBorder="1" applyAlignment="1" applyProtection="1">
      <alignment horizontal="center" vertical="center" wrapText="1"/>
      <protection locked="0"/>
    </xf>
    <xf numFmtId="0" fontId="30" fillId="43" borderId="17" xfId="0" applyFont="1" applyFill="1" applyBorder="1" applyAlignment="1">
      <alignment horizontal="center" vertical="center" wrapText="1"/>
    </xf>
    <xf numFmtId="0" fontId="29" fillId="4" borderId="0" xfId="0" applyFont="1" applyFill="1" applyAlignment="1">
      <alignment horizontal="left" vertical="center" indent="1"/>
    </xf>
    <xf numFmtId="0" fontId="29" fillId="4" borderId="0" xfId="0" applyFont="1" applyFill="1" applyAlignment="1">
      <alignment horizontal="left" vertical="center"/>
    </xf>
    <xf numFmtId="49" fontId="32" fillId="43" borderId="81" xfId="0" applyNumberFormat="1" applyFont="1" applyFill="1" applyBorder="1" applyAlignment="1">
      <alignment horizontal="left" vertical="center" wrapText="1" indent="1"/>
    </xf>
    <xf numFmtId="49" fontId="32" fillId="43" borderId="77" xfId="0" applyNumberFormat="1" applyFont="1" applyFill="1" applyBorder="1" applyAlignment="1">
      <alignment horizontal="left" vertical="center" wrapText="1" indent="1"/>
    </xf>
    <xf numFmtId="49" fontId="32" fillId="43" borderId="77" xfId="0" applyNumberFormat="1" applyFont="1" applyFill="1" applyBorder="1" applyAlignment="1">
      <alignment horizontal="left" vertical="center" wrapText="1"/>
    </xf>
    <xf numFmtId="49" fontId="32" fillId="43" borderId="38" xfId="0" applyNumberFormat="1" applyFont="1" applyFill="1" applyBorder="1" applyAlignment="1">
      <alignment horizontal="left" vertical="center" wrapText="1" indent="1"/>
    </xf>
    <xf numFmtId="1" fontId="32" fillId="43" borderId="117" xfId="0" applyNumberFormat="1" applyFont="1" applyFill="1" applyBorder="1" applyAlignment="1">
      <alignment horizontal="center" vertical="center"/>
    </xf>
    <xf numFmtId="0" fontId="49" fillId="43" borderId="77" xfId="0" applyFont="1" applyFill="1" applyBorder="1" applyAlignment="1">
      <alignment horizontal="left" vertical="center" wrapText="1" indent="1"/>
    </xf>
    <xf numFmtId="0" fontId="32" fillId="43" borderId="77" xfId="0" applyFont="1" applyFill="1" applyBorder="1" applyAlignment="1">
      <alignment horizontal="left" vertical="center" wrapText="1" indent="1"/>
    </xf>
    <xf numFmtId="0" fontId="32" fillId="43" borderId="38" xfId="0" applyFont="1" applyFill="1" applyBorder="1" applyAlignment="1">
      <alignment horizontal="left" vertical="center" wrapText="1" indent="1"/>
    </xf>
    <xf numFmtId="2" fontId="32" fillId="43" borderId="101" xfId="0" applyNumberFormat="1" applyFont="1" applyFill="1" applyBorder="1" applyAlignment="1">
      <alignment horizontal="center" vertical="center"/>
    </xf>
    <xf numFmtId="1" fontId="32" fillId="43" borderId="75" xfId="0" applyNumberFormat="1" applyFont="1" applyFill="1" applyBorder="1" applyAlignment="1">
      <alignment horizontal="center" vertical="center"/>
    </xf>
    <xf numFmtId="2" fontId="32" fillId="43" borderId="98" xfId="0" applyNumberFormat="1" applyFont="1" applyFill="1" applyBorder="1" applyAlignment="1">
      <alignment horizontal="center" vertical="center"/>
    </xf>
    <xf numFmtId="1" fontId="32" fillId="43" borderId="98" xfId="0" applyNumberFormat="1" applyFont="1" applyFill="1" applyBorder="1" applyAlignment="1">
      <alignment horizontal="center" vertical="center"/>
    </xf>
    <xf numFmtId="49" fontId="32" fillId="43" borderId="80" xfId="0" applyNumberFormat="1" applyFont="1" applyFill="1" applyBorder="1" applyAlignment="1">
      <alignment horizontal="left" vertical="center" wrapText="1" indent="1"/>
    </xf>
    <xf numFmtId="1" fontId="32" fillId="43" borderId="74" xfId="0" applyNumberFormat="1" applyFont="1" applyFill="1" applyBorder="1" applyAlignment="1">
      <alignment horizontal="center" vertical="center"/>
    </xf>
    <xf numFmtId="2" fontId="32" fillId="43" borderId="30" xfId="1" applyNumberFormat="1" applyFont="1" applyFill="1" applyBorder="1" applyAlignment="1" applyProtection="1">
      <alignment horizontal="center" vertical="center"/>
    </xf>
    <xf numFmtId="0" fontId="49" fillId="43" borderId="37" xfId="0" applyFont="1" applyFill="1" applyBorder="1" applyAlignment="1">
      <alignment horizontal="left" vertical="center" wrapText="1" indent="1"/>
    </xf>
    <xf numFmtId="49" fontId="32" fillId="43" borderId="37" xfId="0" applyNumberFormat="1" applyFont="1" applyFill="1" applyBorder="1" applyAlignment="1">
      <alignment horizontal="left" vertical="center" wrapText="1"/>
    </xf>
    <xf numFmtId="2" fontId="30" fillId="0" borderId="74" xfId="0" applyNumberFormat="1" applyFont="1" applyBorder="1" applyAlignment="1" applyProtection="1">
      <alignment horizontal="center" vertical="center" wrapText="1"/>
      <protection locked="0"/>
    </xf>
    <xf numFmtId="2" fontId="30" fillId="3" borderId="74" xfId="0" applyNumberFormat="1" applyFont="1" applyFill="1" applyBorder="1" applyAlignment="1" applyProtection="1">
      <alignment horizontal="center" vertical="center" wrapText="1"/>
      <protection locked="0"/>
    </xf>
    <xf numFmtId="0" fontId="77" fillId="5" borderId="39" xfId="1" applyFont="1" applyFill="1" applyBorder="1" applyAlignment="1" applyProtection="1">
      <alignment horizontal="center" vertical="center"/>
    </xf>
    <xf numFmtId="0" fontId="77" fillId="5" borderId="60" xfId="1" applyFont="1" applyFill="1" applyBorder="1" applyAlignment="1" applyProtection="1">
      <alignment horizontal="center" vertical="center"/>
    </xf>
    <xf numFmtId="169" fontId="32" fillId="5" borderId="17" xfId="4" applyNumberFormat="1" applyFont="1" applyFill="1" applyBorder="1" applyProtection="1"/>
    <xf numFmtId="169" fontId="43" fillId="5" borderId="17" xfId="1" applyNumberFormat="1" applyFont="1" applyFill="1" applyBorder="1" applyProtection="1"/>
    <xf numFmtId="169" fontId="43" fillId="5" borderId="150" xfId="1" applyNumberFormat="1" applyFont="1" applyFill="1" applyBorder="1" applyProtection="1"/>
    <xf numFmtId="0" fontId="77" fillId="5" borderId="9" xfId="1" applyFont="1" applyFill="1" applyBorder="1" applyAlignment="1" applyProtection="1">
      <alignment horizontal="center" vertical="center"/>
    </xf>
    <xf numFmtId="169" fontId="37" fillId="5" borderId="151" xfId="4" applyNumberFormat="1" applyFont="1" applyFill="1" applyBorder="1" applyProtection="1"/>
    <xf numFmtId="169" fontId="32" fillId="0" borderId="102" xfId="4" applyNumberFormat="1" applyFont="1" applyFill="1" applyBorder="1" applyProtection="1">
      <protection locked="0"/>
    </xf>
    <xf numFmtId="169" fontId="43" fillId="0" borderId="102" xfId="1" applyNumberFormat="1" applyFont="1" applyFill="1" applyBorder="1" applyProtection="1">
      <protection locked="0"/>
    </xf>
    <xf numFmtId="0" fontId="77" fillId="5" borderId="46" xfId="1" applyFont="1" applyFill="1" applyBorder="1" applyAlignment="1" applyProtection="1">
      <alignment horizontal="center" vertical="center"/>
    </xf>
    <xf numFmtId="169" fontId="34" fillId="5" borderId="62" xfId="0" applyNumberFormat="1" applyFont="1" applyFill="1" applyBorder="1"/>
    <xf numFmtId="169" fontId="31" fillId="5" borderId="151" xfId="0" applyNumberFormat="1" applyFont="1" applyFill="1" applyBorder="1"/>
    <xf numFmtId="169" fontId="31" fillId="5" borderId="152" xfId="0" applyNumberFormat="1" applyFont="1" applyFill="1" applyBorder="1"/>
    <xf numFmtId="169" fontId="31" fillId="5" borderId="149" xfId="0" applyNumberFormat="1" applyFont="1" applyFill="1" applyBorder="1"/>
    <xf numFmtId="169" fontId="34" fillId="5" borderId="59" xfId="0" applyNumberFormat="1" applyFont="1" applyFill="1" applyBorder="1"/>
    <xf numFmtId="169" fontId="34" fillId="5" borderId="148" xfId="0" applyNumberFormat="1" applyFont="1" applyFill="1" applyBorder="1"/>
    <xf numFmtId="169" fontId="30" fillId="5" borderId="17" xfId="0" applyNumberFormat="1" applyFont="1" applyFill="1" applyBorder="1"/>
    <xf numFmtId="169" fontId="30" fillId="5" borderId="150" xfId="0" applyNumberFormat="1" applyFont="1" applyFill="1" applyBorder="1"/>
    <xf numFmtId="169" fontId="37" fillId="5" borderId="59" xfId="0" applyNumberFormat="1" applyFont="1" applyFill="1" applyBorder="1"/>
    <xf numFmtId="169" fontId="37" fillId="5" borderId="148" xfId="0" applyNumberFormat="1" applyFont="1" applyFill="1" applyBorder="1"/>
    <xf numFmtId="169" fontId="74" fillId="5" borderId="152" xfId="0" applyNumberFormat="1" applyFont="1" applyFill="1" applyBorder="1"/>
    <xf numFmtId="169" fontId="74" fillId="5" borderId="149" xfId="0" applyNumberFormat="1" applyFont="1" applyFill="1" applyBorder="1"/>
    <xf numFmtId="0" fontId="77" fillId="5" borderId="39" xfId="1" applyFont="1" applyFill="1" applyBorder="1" applyAlignment="1" applyProtection="1">
      <alignment horizontal="center"/>
    </xf>
    <xf numFmtId="0" fontId="77" fillId="5" borderId="9" xfId="1" applyFont="1" applyFill="1" applyBorder="1" applyAlignment="1" applyProtection="1">
      <alignment horizontal="center"/>
    </xf>
    <xf numFmtId="0" fontId="77" fillId="5" borderId="46" xfId="1" applyFont="1" applyFill="1" applyBorder="1" applyAlignment="1" applyProtection="1">
      <alignment horizontal="center"/>
    </xf>
    <xf numFmtId="169" fontId="74" fillId="5" borderId="151" xfId="0" applyNumberFormat="1" applyFont="1" applyFill="1" applyBorder="1"/>
    <xf numFmtId="169" fontId="76" fillId="5" borderId="152" xfId="0" applyNumberFormat="1" applyFont="1" applyFill="1" applyBorder="1"/>
    <xf numFmtId="169" fontId="76" fillId="5" borderId="149" xfId="0" applyNumberFormat="1" applyFont="1" applyFill="1" applyBorder="1"/>
    <xf numFmtId="0" fontId="77" fillId="5" borderId="9" xfId="1" quotePrefix="1" applyFont="1" applyFill="1" applyBorder="1" applyAlignment="1" applyProtection="1">
      <alignment horizontal="center"/>
    </xf>
    <xf numFmtId="0" fontId="77" fillId="5" borderId="46" xfId="1" quotePrefix="1" applyFont="1" applyFill="1" applyBorder="1" applyAlignment="1" applyProtection="1">
      <alignment horizontal="center"/>
    </xf>
    <xf numFmtId="0" fontId="77" fillId="5" borderId="39" xfId="0" applyFont="1" applyFill="1" applyBorder="1" applyAlignment="1">
      <alignment horizontal="center"/>
    </xf>
    <xf numFmtId="0" fontId="77" fillId="5" borderId="9" xfId="0" applyFont="1" applyFill="1" applyBorder="1" applyAlignment="1">
      <alignment horizontal="center"/>
    </xf>
    <xf numFmtId="0" fontId="77" fillId="5" borderId="60" xfId="0" applyFont="1" applyFill="1" applyBorder="1" applyAlignment="1">
      <alignment horizontal="center"/>
    </xf>
    <xf numFmtId="173" fontId="32" fillId="0" borderId="102" xfId="4" applyNumberFormat="1" applyFont="1" applyFill="1" applyBorder="1" applyProtection="1">
      <protection locked="0"/>
    </xf>
    <xf numFmtId="173" fontId="32" fillId="0" borderId="124" xfId="4" applyNumberFormat="1" applyFont="1" applyFill="1" applyBorder="1" applyProtection="1">
      <protection locked="0"/>
    </xf>
    <xf numFmtId="169" fontId="32" fillId="0" borderId="124" xfId="4" applyNumberFormat="1" applyFont="1" applyFill="1" applyBorder="1" applyProtection="1">
      <protection locked="0"/>
    </xf>
    <xf numFmtId="169" fontId="43" fillId="0" borderId="124" xfId="1" applyNumberFormat="1" applyFont="1" applyFill="1" applyBorder="1" applyProtection="1">
      <protection locked="0"/>
    </xf>
    <xf numFmtId="169" fontId="32" fillId="0" borderId="154" xfId="4" applyNumberFormat="1" applyFont="1" applyFill="1" applyBorder="1" applyProtection="1">
      <protection locked="0"/>
    </xf>
    <xf numFmtId="169" fontId="43" fillId="0" borderId="123" xfId="1" applyNumberFormat="1" applyFont="1" applyFill="1" applyBorder="1" applyProtection="1">
      <protection locked="0"/>
    </xf>
    <xf numFmtId="169" fontId="43" fillId="0" borderId="115" xfId="1" applyNumberFormat="1" applyFont="1" applyFill="1" applyBorder="1" applyProtection="1">
      <protection locked="0"/>
    </xf>
    <xf numFmtId="169" fontId="32" fillId="0" borderId="155" xfId="4" applyNumberFormat="1" applyFont="1" applyFill="1" applyBorder="1" applyProtection="1">
      <protection locked="0"/>
    </xf>
    <xf numFmtId="169" fontId="43" fillId="0" borderId="96" xfId="1" applyNumberFormat="1" applyFont="1" applyFill="1" applyBorder="1" applyProtection="1">
      <protection locked="0"/>
    </xf>
    <xf numFmtId="169" fontId="32" fillId="0" borderId="100" xfId="4" applyNumberFormat="1" applyFont="1" applyFill="1" applyBorder="1" applyProtection="1">
      <protection locked="0"/>
    </xf>
    <xf numFmtId="169" fontId="43" fillId="0" borderId="101" xfId="1" applyNumberFormat="1" applyFont="1" applyFill="1" applyBorder="1" applyProtection="1">
      <protection locked="0"/>
    </xf>
    <xf numFmtId="169" fontId="32" fillId="0" borderId="156" xfId="4" applyNumberFormat="1" applyFont="1" applyFill="1" applyBorder="1" applyProtection="1">
      <protection locked="0"/>
    </xf>
    <xf numFmtId="169" fontId="43" fillId="0" borderId="157" xfId="1" applyNumberFormat="1" applyFont="1" applyFill="1" applyBorder="1" applyProtection="1">
      <protection locked="0"/>
    </xf>
    <xf numFmtId="169" fontId="43" fillId="0" borderId="136" xfId="1" applyNumberFormat="1" applyFont="1" applyFill="1" applyBorder="1" applyProtection="1">
      <protection locked="0"/>
    </xf>
    <xf numFmtId="169" fontId="32" fillId="0" borderId="123" xfId="4" applyNumberFormat="1" applyFont="1" applyFill="1" applyBorder="1" applyProtection="1">
      <protection locked="0"/>
    </xf>
    <xf numFmtId="169" fontId="32" fillId="0" borderId="115" xfId="4" applyNumberFormat="1" applyFont="1" applyFill="1" applyBorder="1" applyProtection="1">
      <protection locked="0"/>
    </xf>
    <xf numFmtId="169" fontId="32" fillId="0" borderId="96" xfId="4" applyNumberFormat="1" applyFont="1" applyFill="1" applyBorder="1" applyProtection="1">
      <protection locked="0"/>
    </xf>
    <xf numFmtId="169" fontId="32" fillId="0" borderId="101" xfId="4" applyNumberFormat="1" applyFont="1" applyFill="1" applyBorder="1" applyProtection="1">
      <protection locked="0"/>
    </xf>
    <xf numFmtId="169" fontId="65" fillId="5" borderId="26" xfId="0" applyNumberFormat="1" applyFont="1" applyFill="1" applyBorder="1" applyAlignment="1">
      <alignment horizontal="left" indent="1"/>
    </xf>
    <xf numFmtId="0" fontId="42" fillId="5" borderId="27" xfId="0" applyFont="1" applyFill="1" applyBorder="1" applyAlignment="1">
      <alignment horizontal="left" indent="1"/>
    </xf>
    <xf numFmtId="0" fontId="32" fillId="5" borderId="27" xfId="0" applyFont="1" applyFill="1" applyBorder="1" applyAlignment="1">
      <alignment horizontal="left" indent="1"/>
    </xf>
    <xf numFmtId="0" fontId="30" fillId="5" borderId="28" xfId="0" applyFont="1" applyFill="1" applyBorder="1" applyAlignment="1">
      <alignment horizontal="left" indent="1"/>
    </xf>
    <xf numFmtId="0" fontId="65" fillId="8" borderId="27" xfId="0" applyFont="1" applyFill="1" applyBorder="1" applyAlignment="1">
      <alignment horizontal="left" indent="1"/>
    </xf>
    <xf numFmtId="0" fontId="32" fillId="5" borderId="31" xfId="0" applyFont="1" applyFill="1" applyBorder="1" applyAlignment="1">
      <alignment horizontal="left" indent="1"/>
    </xf>
    <xf numFmtId="0" fontId="65" fillId="8" borderId="10" xfId="0" applyFont="1" applyFill="1" applyBorder="1" applyAlignment="1">
      <alignment horizontal="left" indent="1"/>
    </xf>
    <xf numFmtId="49" fontId="31" fillId="8" borderId="37" xfId="0" applyNumberFormat="1" applyFont="1" applyFill="1" applyBorder="1" applyAlignment="1">
      <alignment vertical="top"/>
    </xf>
    <xf numFmtId="49" fontId="31" fillId="4" borderId="29" xfId="0" applyNumberFormat="1" applyFont="1" applyFill="1" applyBorder="1" applyAlignment="1">
      <alignment horizontal="left" vertical="center" indent="1"/>
    </xf>
    <xf numFmtId="0" fontId="32" fillId="5" borderId="64" xfId="0" applyFont="1" applyFill="1" applyBorder="1" applyAlignment="1">
      <alignment horizontal="center"/>
    </xf>
    <xf numFmtId="169" fontId="34" fillId="5" borderId="147" xfId="0" applyNumberFormat="1" applyFont="1" applyFill="1" applyBorder="1"/>
    <xf numFmtId="169" fontId="34" fillId="5" borderId="152" xfId="0" applyNumberFormat="1" applyFont="1" applyFill="1" applyBorder="1"/>
    <xf numFmtId="169" fontId="43" fillId="0" borderId="156" xfId="1" applyNumberFormat="1" applyFont="1" applyFill="1" applyBorder="1" applyProtection="1">
      <protection locked="0"/>
    </xf>
    <xf numFmtId="169" fontId="49" fillId="5" borderId="17" xfId="4" applyNumberFormat="1" applyFont="1" applyFill="1" applyBorder="1" applyProtection="1">
      <protection locked="0"/>
    </xf>
    <xf numFmtId="169" fontId="49" fillId="5" borderId="17" xfId="0" applyNumberFormat="1" applyFont="1" applyFill="1" applyBorder="1" applyProtection="1">
      <protection locked="0"/>
    </xf>
    <xf numFmtId="169" fontId="49" fillId="5" borderId="150" xfId="0" applyNumberFormat="1" applyFont="1" applyFill="1" applyBorder="1" applyProtection="1">
      <protection locked="0"/>
    </xf>
    <xf numFmtId="169" fontId="37" fillId="5" borderId="59" xfId="4" applyNumberFormat="1" applyFont="1" applyFill="1" applyBorder="1" applyProtection="1"/>
    <xf numFmtId="174" fontId="32" fillId="48" borderId="4" xfId="4" applyNumberFormat="1" applyFont="1" applyFill="1" applyBorder="1" applyProtection="1"/>
    <xf numFmtId="174" fontId="32" fillId="48" borderId="3" xfId="4" applyNumberFormat="1" applyFont="1" applyFill="1" applyBorder="1" applyProtection="1"/>
    <xf numFmtId="174" fontId="32" fillId="48" borderId="14" xfId="4" applyNumberFormat="1" applyFont="1" applyFill="1" applyBorder="1" applyProtection="1"/>
    <xf numFmtId="174" fontId="32" fillId="48" borderId="153" xfId="4" applyNumberFormat="1" applyFont="1" applyFill="1" applyBorder="1" applyProtection="1"/>
    <xf numFmtId="174" fontId="32" fillId="48" borderId="59" xfId="4" applyNumberFormat="1" applyFont="1" applyFill="1" applyBorder="1" applyProtection="1"/>
    <xf numFmtId="174" fontId="32" fillId="48" borderId="148" xfId="4" applyNumberFormat="1" applyFont="1" applyFill="1" applyBorder="1" applyProtection="1"/>
    <xf numFmtId="49" fontId="30" fillId="0" borderId="0" xfId="0" applyNumberFormat="1" applyFont="1" applyAlignment="1" applyProtection="1">
      <alignment horizontal="left" vertical="top" wrapText="1"/>
      <protection locked="0"/>
    </xf>
    <xf numFmtId="0" fontId="31" fillId="42" borderId="26" xfId="0" applyFont="1" applyFill="1" applyBorder="1" applyAlignment="1" applyProtection="1">
      <alignment horizontal="left" vertical="top"/>
      <protection locked="0"/>
    </xf>
    <xf numFmtId="0" fontId="31" fillId="4" borderId="18" xfId="1" applyFont="1" applyFill="1" applyBorder="1" applyAlignment="1" applyProtection="1">
      <alignment horizontal="left" vertical="top" wrapText="1"/>
      <protection locked="0"/>
    </xf>
    <xf numFmtId="0" fontId="31" fillId="8" borderId="26" xfId="0" applyFont="1" applyFill="1" applyBorder="1" applyAlignment="1" applyProtection="1">
      <alignment horizontal="left"/>
      <protection locked="0"/>
    </xf>
    <xf numFmtId="0" fontId="31" fillId="8" borderId="18" xfId="0" applyFont="1" applyFill="1" applyBorder="1" applyAlignment="1" applyProtection="1">
      <alignment horizontal="left"/>
      <protection locked="0"/>
    </xf>
    <xf numFmtId="0" fontId="31" fillId="8" borderId="30" xfId="0" applyFont="1" applyFill="1" applyBorder="1" applyAlignment="1" applyProtection="1">
      <alignment horizontal="left"/>
      <protection locked="0"/>
    </xf>
    <xf numFmtId="0" fontId="31" fillId="8" borderId="26" xfId="0" applyFont="1" applyFill="1" applyBorder="1" applyAlignment="1" applyProtection="1">
      <alignment horizontal="left" vertical="top"/>
      <protection locked="0"/>
    </xf>
    <xf numFmtId="0" fontId="31" fillId="4" borderId="26" xfId="0" applyFont="1" applyFill="1" applyBorder="1" applyAlignment="1" applyProtection="1">
      <alignment horizontal="left" vertical="top" wrapText="1"/>
      <protection locked="0"/>
    </xf>
    <xf numFmtId="49" fontId="43" fillId="6" borderId="93" xfId="1" applyNumberFormat="1" applyFont="1" applyFill="1" applyBorder="1" applyAlignment="1" applyProtection="1">
      <alignment horizontal="center" vertical="center" wrapText="1"/>
    </xf>
    <xf numFmtId="49" fontId="43" fillId="6" borderId="94" xfId="1" applyNumberFormat="1" applyFont="1" applyFill="1" applyBorder="1" applyAlignment="1" applyProtection="1">
      <alignment horizontal="center" vertical="center" wrapText="1"/>
    </xf>
    <xf numFmtId="49" fontId="31" fillId="4" borderId="38" xfId="0" applyNumberFormat="1" applyFont="1" applyFill="1" applyBorder="1" applyAlignment="1">
      <alignment horizontal="left" vertical="center" indent="1"/>
    </xf>
    <xf numFmtId="0" fontId="47" fillId="10" borderId="0" xfId="0" applyFont="1" applyFill="1" applyAlignment="1">
      <alignment horizontal="left" vertical="center" indent="1"/>
    </xf>
    <xf numFmtId="0" fontId="47" fillId="10" borderId="0" xfId="0" applyFont="1" applyFill="1" applyAlignment="1">
      <alignment vertical="center"/>
    </xf>
    <xf numFmtId="0" fontId="54" fillId="10" borderId="29" xfId="0" applyFont="1" applyFill="1" applyBorder="1" applyAlignment="1">
      <alignment horizontal="center" vertical="center" wrapText="1"/>
    </xf>
    <xf numFmtId="0" fontId="54" fillId="10" borderId="0" xfId="0" applyFont="1" applyFill="1" applyAlignment="1">
      <alignment horizontal="center" vertical="center" wrapText="1"/>
    </xf>
    <xf numFmtId="0" fontId="72" fillId="10" borderId="29" xfId="0" applyFont="1" applyFill="1" applyBorder="1" applyAlignment="1">
      <alignment horizontal="left" vertical="center" wrapText="1"/>
    </xf>
    <xf numFmtId="0" fontId="47" fillId="45" borderId="11" xfId="0" applyFont="1" applyFill="1" applyBorder="1" applyAlignment="1">
      <alignment horizontal="center" vertical="center" wrapText="1"/>
    </xf>
    <xf numFmtId="0" fontId="47" fillId="45" borderId="11" xfId="0" applyFont="1" applyFill="1" applyBorder="1" applyAlignment="1">
      <alignment horizontal="left" vertical="center" wrapText="1" indent="1"/>
    </xf>
    <xf numFmtId="0" fontId="47" fillId="45" borderId="0" xfId="0" applyFont="1" applyFill="1" applyAlignment="1">
      <alignment horizontal="center" vertical="center" wrapText="1"/>
    </xf>
    <xf numFmtId="0" fontId="47" fillId="45" borderId="29" xfId="0" applyFont="1" applyFill="1" applyBorder="1" applyAlignment="1">
      <alignment horizontal="left" vertical="center" wrapText="1" indent="1"/>
    </xf>
    <xf numFmtId="0" fontId="45" fillId="46" borderId="122" xfId="0" applyFont="1" applyFill="1" applyBorder="1" applyAlignment="1">
      <alignment horizontal="left" vertical="center"/>
    </xf>
    <xf numFmtId="0" fontId="45" fillId="46" borderId="83" xfId="0" applyFont="1" applyFill="1" applyBorder="1" applyAlignment="1">
      <alignment horizontal="left" vertical="center" wrapText="1" indent="1"/>
    </xf>
    <xf numFmtId="0" fontId="45" fillId="46" borderId="125" xfId="0" applyFont="1" applyFill="1" applyBorder="1" applyAlignment="1">
      <alignment horizontal="left" vertical="center" wrapText="1" indent="1"/>
    </xf>
    <xf numFmtId="0" fontId="45" fillId="46" borderId="54" xfId="0" applyFont="1" applyFill="1" applyBorder="1" applyAlignment="1">
      <alignment horizontal="left" vertical="center"/>
    </xf>
    <xf numFmtId="0" fontId="45" fillId="46" borderId="55" xfId="0" applyFont="1" applyFill="1" applyBorder="1" applyAlignment="1">
      <alignment horizontal="left" vertical="center" wrapText="1" indent="1"/>
    </xf>
    <xf numFmtId="0" fontId="45" fillId="46" borderId="126" xfId="0" applyFont="1" applyFill="1" applyBorder="1" applyAlignment="1">
      <alignment horizontal="left" vertical="center" wrapText="1" indent="1"/>
    </xf>
    <xf numFmtId="0" fontId="30" fillId="44" borderId="87" xfId="0" applyFont="1" applyFill="1" applyBorder="1" applyAlignment="1">
      <alignment horizontal="left" vertical="center" wrapText="1" indent="1"/>
    </xf>
    <xf numFmtId="0" fontId="45" fillId="46" borderId="19" xfId="0" applyFont="1" applyFill="1" applyBorder="1" applyAlignment="1">
      <alignment horizontal="left" vertical="center" wrapText="1" indent="1"/>
    </xf>
    <xf numFmtId="0" fontId="45" fillId="46" borderId="56" xfId="0" applyFont="1" applyFill="1" applyBorder="1" applyAlignment="1">
      <alignment horizontal="left" vertical="center" wrapText="1" indent="1"/>
    </xf>
    <xf numFmtId="0" fontId="45" fillId="46" borderId="0" xfId="0" applyFont="1" applyFill="1" applyAlignment="1">
      <alignment horizontal="left" vertical="center" wrapText="1" indent="1"/>
    </xf>
    <xf numFmtId="0" fontId="45" fillId="46" borderId="57" xfId="0" applyFont="1" applyFill="1" applyBorder="1" applyAlignment="1">
      <alignment horizontal="left" vertical="center" wrapText="1" indent="1"/>
    </xf>
    <xf numFmtId="0" fontId="45" fillId="46" borderId="127" xfId="0" applyFont="1" applyFill="1" applyBorder="1" applyAlignment="1">
      <alignment horizontal="left" vertical="center" wrapText="1" indent="1"/>
    </xf>
    <xf numFmtId="0" fontId="45" fillId="46" borderId="128" xfId="0" applyFont="1" applyFill="1" applyBorder="1" applyAlignment="1">
      <alignment horizontal="left" vertical="center" wrapText="1" indent="1"/>
    </xf>
    <xf numFmtId="0" fontId="45" fillId="46" borderId="58" xfId="0" applyFont="1" applyFill="1" applyBorder="1" applyAlignment="1">
      <alignment horizontal="left" vertical="center"/>
    </xf>
    <xf numFmtId="0" fontId="45" fillId="46" borderId="29" xfId="0" applyFont="1" applyFill="1" applyBorder="1" applyAlignment="1">
      <alignment horizontal="left" vertical="center" wrapText="1" indent="1"/>
    </xf>
    <xf numFmtId="0" fontId="45" fillId="46" borderId="28" xfId="0" applyFont="1" applyFill="1" applyBorder="1" applyAlignment="1">
      <alignment horizontal="left" vertical="center" wrapText="1" indent="1"/>
    </xf>
    <xf numFmtId="0" fontId="45" fillId="47" borderId="38" xfId="0" applyFont="1" applyFill="1" applyBorder="1" applyAlignment="1">
      <alignment horizontal="left" vertical="center" wrapText="1"/>
    </xf>
    <xf numFmtId="0" fontId="45" fillId="0" borderId="0" xfId="0" applyFont="1" applyAlignment="1">
      <alignment horizontal="left" vertical="center" wrapText="1"/>
    </xf>
    <xf numFmtId="0" fontId="45" fillId="47" borderId="37" xfId="0" applyFont="1" applyFill="1" applyBorder="1" applyAlignment="1">
      <alignment horizontal="left" vertical="center" wrapText="1"/>
    </xf>
    <xf numFmtId="49" fontId="32" fillId="43" borderId="81" xfId="0" applyNumberFormat="1" applyFont="1" applyFill="1" applyBorder="1" applyAlignment="1">
      <alignment horizontal="left" vertical="center" wrapText="1"/>
    </xf>
    <xf numFmtId="2" fontId="49" fillId="5" borderId="17" xfId="4" applyNumberFormat="1" applyFont="1" applyFill="1" applyBorder="1" applyProtection="1">
      <protection locked="0"/>
    </xf>
    <xf numFmtId="2" fontId="49" fillId="5" borderId="17" xfId="0" applyNumberFormat="1" applyFont="1" applyFill="1" applyBorder="1" applyProtection="1">
      <protection locked="0"/>
    </xf>
    <xf numFmtId="2" fontId="49" fillId="5" borderId="150" xfId="0" applyNumberFormat="1" applyFont="1" applyFill="1" applyBorder="1" applyProtection="1">
      <protection locked="0"/>
    </xf>
    <xf numFmtId="169" fontId="32" fillId="0" borderId="99" xfId="4" applyNumberFormat="1" applyFont="1" applyFill="1" applyBorder="1" applyProtection="1">
      <protection locked="0"/>
    </xf>
    <xf numFmtId="169" fontId="43" fillId="0" borderId="49" xfId="1" applyNumberFormat="1" applyFont="1" applyFill="1" applyBorder="1" applyProtection="1">
      <protection locked="0"/>
    </xf>
    <xf numFmtId="169" fontId="43" fillId="0" borderId="98" xfId="1" applyNumberFormat="1" applyFont="1" applyFill="1" applyBorder="1" applyProtection="1">
      <protection locked="0"/>
    </xf>
    <xf numFmtId="2" fontId="49" fillId="5" borderId="32" xfId="4" applyNumberFormat="1" applyFont="1" applyFill="1" applyBorder="1" applyProtection="1">
      <protection locked="0"/>
    </xf>
    <xf numFmtId="2" fontId="49" fillId="5" borderId="32" xfId="0" applyNumberFormat="1" applyFont="1" applyFill="1" applyBorder="1" applyProtection="1">
      <protection locked="0"/>
    </xf>
    <xf numFmtId="2" fontId="49" fillId="5" borderId="145" xfId="0" applyNumberFormat="1" applyFont="1" applyFill="1" applyBorder="1" applyProtection="1">
      <protection locked="0"/>
    </xf>
    <xf numFmtId="0" fontId="80" fillId="42" borderId="78" xfId="0" applyFont="1" applyFill="1" applyBorder="1" applyAlignment="1">
      <alignment vertical="top" wrapText="1"/>
    </xf>
    <xf numFmtId="0" fontId="80" fillId="42" borderId="78" xfId="0" applyFont="1" applyFill="1" applyBorder="1" applyAlignment="1">
      <alignment wrapText="1"/>
    </xf>
    <xf numFmtId="0" fontId="80" fillId="42" borderId="79" xfId="0" applyFont="1" applyFill="1" applyBorder="1" applyAlignment="1">
      <alignment vertical="top" wrapText="1"/>
    </xf>
    <xf numFmtId="1" fontId="30" fillId="0" borderId="0" xfId="0" applyNumberFormat="1" applyFont="1"/>
    <xf numFmtId="0" fontId="78" fillId="42" borderId="78" xfId="0" applyFont="1" applyFill="1" applyBorder="1" applyAlignment="1">
      <alignment horizontal="left" indent="1"/>
    </xf>
    <xf numFmtId="0" fontId="80" fillId="42" borderId="24" xfId="0" applyFont="1" applyFill="1" applyBorder="1" applyAlignment="1">
      <alignment wrapText="1"/>
    </xf>
    <xf numFmtId="0" fontId="79" fillId="0" borderId="81" xfId="0" applyFont="1" applyBorder="1" applyAlignment="1" applyProtection="1">
      <alignment horizontal="left" vertical="center" wrapText="1" indent="1"/>
      <protection locked="0"/>
    </xf>
    <xf numFmtId="0" fontId="79" fillId="0" borderId="77" xfId="0" applyFont="1" applyBorder="1" applyAlignment="1" applyProtection="1">
      <alignment horizontal="left" vertical="center" wrapText="1" indent="1"/>
      <protection locked="0"/>
    </xf>
    <xf numFmtId="0" fontId="79" fillId="0" borderId="38" xfId="0" applyFont="1" applyBorder="1" applyAlignment="1" applyProtection="1">
      <alignment horizontal="left" vertical="center" wrapText="1" indent="1"/>
      <protection locked="0"/>
    </xf>
    <xf numFmtId="0" fontId="79" fillId="0" borderId="37" xfId="0" applyFont="1" applyBorder="1" applyAlignment="1" applyProtection="1">
      <alignment horizontal="left" vertical="center" wrapText="1" indent="1"/>
      <protection locked="0"/>
    </xf>
    <xf numFmtId="0" fontId="32" fillId="5" borderId="51" xfId="0" applyFont="1" applyFill="1" applyBorder="1" applyAlignment="1">
      <alignment horizontal="left" vertical="center" indent="1"/>
    </xf>
    <xf numFmtId="0" fontId="32" fillId="5" borderId="51" xfId="0" applyFont="1" applyFill="1" applyBorder="1" applyAlignment="1">
      <alignment horizontal="left" vertical="center" indent="2"/>
    </xf>
    <xf numFmtId="0" fontId="30" fillId="5" borderId="131" xfId="0" applyFont="1" applyFill="1" applyBorder="1" applyAlignment="1">
      <alignment horizontal="left" vertical="center" indent="1"/>
    </xf>
    <xf numFmtId="0" fontId="32" fillId="5" borderId="21" xfId="0" applyFont="1" applyFill="1" applyBorder="1" applyAlignment="1">
      <alignment horizontal="left" vertical="center" indent="1"/>
    </xf>
    <xf numFmtId="0" fontId="32" fillId="5" borderId="21" xfId="0" quotePrefix="1" applyFont="1" applyFill="1" applyBorder="1" applyAlignment="1">
      <alignment horizontal="left" vertical="center" indent="2"/>
    </xf>
    <xf numFmtId="0" fontId="30" fillId="5" borderId="21" xfId="0" applyFont="1" applyFill="1" applyBorder="1" applyAlignment="1">
      <alignment horizontal="left" vertical="center" indent="1"/>
    </xf>
    <xf numFmtId="0" fontId="32" fillId="5" borderId="21" xfId="30" applyFont="1" applyFill="1" applyBorder="1" applyAlignment="1" applyProtection="1">
      <alignment horizontal="left" vertical="center" wrapText="1" indent="1"/>
    </xf>
    <xf numFmtId="0" fontId="32" fillId="5" borderId="21" xfId="30" applyFont="1" applyFill="1" applyBorder="1" applyAlignment="1" applyProtection="1">
      <alignment horizontal="left" vertical="center" indent="1"/>
    </xf>
    <xf numFmtId="0" fontId="32" fillId="5" borderId="131" xfId="30" applyFont="1" applyFill="1" applyBorder="1" applyAlignment="1" applyProtection="1">
      <alignment horizontal="left" vertical="center" wrapText="1" indent="1"/>
    </xf>
    <xf numFmtId="0" fontId="32" fillId="5" borderId="131" xfId="0" applyFont="1" applyFill="1" applyBorder="1" applyAlignment="1">
      <alignment horizontal="left" vertical="center" indent="1"/>
    </xf>
    <xf numFmtId="0" fontId="32" fillId="5" borderId="131" xfId="0" applyFont="1" applyFill="1" applyBorder="1" applyAlignment="1">
      <alignment horizontal="left" indent="1"/>
    </xf>
    <xf numFmtId="0" fontId="32" fillId="5" borderId="51" xfId="0" applyFont="1" applyFill="1" applyBorder="1" applyAlignment="1">
      <alignment horizontal="left" indent="2"/>
    </xf>
    <xf numFmtId="0" fontId="32" fillId="5" borderId="21" xfId="0" applyFont="1" applyFill="1" applyBorder="1" applyAlignment="1">
      <alignment horizontal="left" indent="2"/>
    </xf>
    <xf numFmtId="0" fontId="30" fillId="5" borderId="131" xfId="0" applyFont="1" applyFill="1" applyBorder="1" applyAlignment="1">
      <alignment horizontal="left" indent="2"/>
    </xf>
    <xf numFmtId="0" fontId="32" fillId="5" borderId="51" xfId="0" quotePrefix="1" applyFont="1" applyFill="1" applyBorder="1" applyAlignment="1">
      <alignment horizontal="left" indent="2"/>
    </xf>
    <xf numFmtId="0" fontId="32" fillId="5" borderId="131" xfId="0" quotePrefix="1" applyFont="1" applyFill="1" applyBorder="1" applyAlignment="1">
      <alignment horizontal="left" indent="2"/>
    </xf>
    <xf numFmtId="0" fontId="32" fillId="5" borderId="51" xfId="0" applyFont="1" applyFill="1" applyBorder="1" applyAlignment="1">
      <alignment horizontal="left" indent="1"/>
    </xf>
    <xf numFmtId="0" fontId="30" fillId="5" borderId="21" xfId="0" quotePrefix="1" applyFont="1" applyFill="1" applyBorder="1" applyAlignment="1">
      <alignment horizontal="left" indent="2"/>
    </xf>
    <xf numFmtId="0" fontId="30" fillId="5" borderId="131" xfId="0" quotePrefix="1" applyFont="1" applyFill="1" applyBorder="1" applyAlignment="1">
      <alignment horizontal="left" indent="2"/>
    </xf>
    <xf numFmtId="0" fontId="30" fillId="5" borderId="51" xfId="0" applyFont="1" applyFill="1" applyBorder="1" applyAlignment="1">
      <alignment horizontal="left" indent="1"/>
    </xf>
    <xf numFmtId="0" fontId="30" fillId="5" borderId="27" xfId="0" applyFont="1" applyFill="1" applyBorder="1" applyAlignment="1">
      <alignment horizontal="left" indent="1"/>
    </xf>
    <xf numFmtId="0" fontId="30" fillId="5" borderId="51" xfId="0" applyFont="1" applyFill="1" applyBorder="1" applyAlignment="1">
      <alignment horizontal="left" indent="2"/>
    </xf>
    <xf numFmtId="0" fontId="30" fillId="5" borderId="21" xfId="0" applyFont="1" applyFill="1" applyBorder="1" applyAlignment="1">
      <alignment horizontal="left" indent="2"/>
    </xf>
    <xf numFmtId="0" fontId="30" fillId="5" borderId="158" xfId="0" applyFont="1" applyFill="1" applyBorder="1" applyAlignment="1">
      <alignment horizontal="left" indent="2"/>
    </xf>
    <xf numFmtId="0" fontId="30" fillId="5" borderId="158" xfId="0" quotePrefix="1" applyFont="1" applyFill="1" applyBorder="1" applyAlignment="1">
      <alignment horizontal="left" vertical="center" indent="2"/>
    </xf>
    <xf numFmtId="169" fontId="65" fillId="5" borderId="24" xfId="0" applyNumberFormat="1" applyFont="1" applyFill="1" applyBorder="1" applyAlignment="1">
      <alignment horizontal="left" indent="1"/>
    </xf>
    <xf numFmtId="0" fontId="79" fillId="0" borderId="161" xfId="0" applyFont="1" applyBorder="1" applyAlignment="1" applyProtection="1">
      <alignment horizontal="left" vertical="center" indent="1"/>
      <protection locked="0"/>
    </xf>
    <xf numFmtId="0" fontId="79" fillId="0" borderId="165" xfId="0" applyFont="1" applyBorder="1" applyAlignment="1" applyProtection="1">
      <alignment horizontal="left" vertical="center" indent="1"/>
      <protection locked="0"/>
    </xf>
    <xf numFmtId="0" fontId="79" fillId="0" borderId="161" xfId="0" applyFont="1" applyBorder="1" applyAlignment="1" applyProtection="1">
      <alignment horizontal="left" vertical="center"/>
      <protection locked="0"/>
    </xf>
    <xf numFmtId="0" fontId="79" fillId="0" borderId="161" xfId="30" applyFont="1" applyFill="1" applyBorder="1" applyAlignment="1" applyProtection="1">
      <alignment horizontal="left" vertical="center" wrapText="1"/>
      <protection locked="0"/>
    </xf>
    <xf numFmtId="0" fontId="79" fillId="8" borderId="27" xfId="0" applyFont="1" applyFill="1" applyBorder="1" applyAlignment="1">
      <alignment horizontal="left"/>
    </xf>
    <xf numFmtId="0" fontId="79" fillId="0" borderId="164" xfId="0" quotePrefix="1" applyFont="1" applyBorder="1" applyAlignment="1" applyProtection="1">
      <alignment horizontal="left" vertical="center" indent="1"/>
      <protection locked="0"/>
    </xf>
    <xf numFmtId="0" fontId="79" fillId="8" borderId="37" xfId="0" applyFont="1" applyFill="1" applyBorder="1" applyAlignment="1">
      <alignment horizontal="left"/>
    </xf>
    <xf numFmtId="0" fontId="79" fillId="0" borderId="165" xfId="0" applyFont="1" applyBorder="1" applyAlignment="1" applyProtection="1">
      <alignment horizontal="left"/>
      <protection locked="0"/>
    </xf>
    <xf numFmtId="0" fontId="79" fillId="0" borderId="161" xfId="0" applyFont="1" applyBorder="1" applyAlignment="1" applyProtection="1">
      <alignment horizontal="left"/>
      <protection locked="0"/>
    </xf>
    <xf numFmtId="0" fontId="79" fillId="0" borderId="164" xfId="0" applyFont="1" applyBorder="1" applyAlignment="1" applyProtection="1">
      <alignment horizontal="left"/>
      <protection locked="0"/>
    </xf>
    <xf numFmtId="0" fontId="79" fillId="0" borderId="165" xfId="0" applyFont="1" applyBorder="1" applyAlignment="1" applyProtection="1">
      <alignment horizontal="left" indent="1"/>
      <protection locked="0"/>
    </xf>
    <xf numFmtId="0" fontId="79" fillId="0" borderId="161" xfId="0" applyFont="1" applyBorder="1" applyAlignment="1" applyProtection="1">
      <alignment horizontal="left" indent="1"/>
      <protection locked="0"/>
    </xf>
    <xf numFmtId="0" fontId="79" fillId="0" borderId="164" xfId="0" applyFont="1" applyBorder="1" applyAlignment="1" applyProtection="1">
      <alignment horizontal="left" indent="1"/>
      <protection locked="0"/>
    </xf>
    <xf numFmtId="169" fontId="30" fillId="0" borderId="0" xfId="0" applyNumberFormat="1" applyFont="1"/>
    <xf numFmtId="49" fontId="32" fillId="43" borderId="37" xfId="0" applyNumberFormat="1" applyFont="1" applyFill="1" applyBorder="1" applyAlignment="1">
      <alignment horizontal="left" vertical="center" wrapText="1" indent="1"/>
    </xf>
    <xf numFmtId="0" fontId="43" fillId="6" borderId="80" xfId="1" applyFont="1" applyFill="1" applyBorder="1" applyAlignment="1" applyProtection="1">
      <alignment horizontal="left" vertical="center" wrapText="1" indent="1"/>
    </xf>
    <xf numFmtId="0" fontId="43" fillId="6" borderId="82" xfId="1" applyFont="1" applyFill="1" applyBorder="1" applyAlignment="1" applyProtection="1">
      <alignment horizontal="left" vertical="center" wrapText="1" indent="1"/>
    </xf>
    <xf numFmtId="0" fontId="31" fillId="42" borderId="26" xfId="0" applyFont="1" applyFill="1" applyBorder="1" applyAlignment="1">
      <alignment horizontal="left" vertical="center" indent="1"/>
    </xf>
    <xf numFmtId="0" fontId="43" fillId="6" borderId="77" xfId="1" applyFont="1" applyFill="1" applyBorder="1" applyAlignment="1" applyProtection="1">
      <alignment horizontal="left" vertical="center" wrapText="1" indent="1"/>
    </xf>
    <xf numFmtId="0" fontId="43" fillId="6" borderId="19" xfId="1" applyFont="1" applyFill="1" applyBorder="1" applyAlignment="1" applyProtection="1">
      <alignment horizontal="left" vertical="center" wrapText="1" indent="1"/>
    </xf>
    <xf numFmtId="0" fontId="31" fillId="4" borderId="18" xfId="1" applyFont="1" applyFill="1" applyBorder="1" applyAlignment="1" applyProtection="1">
      <alignment horizontal="left" vertical="center" wrapText="1" indent="1"/>
    </xf>
    <xf numFmtId="0" fontId="31" fillId="8" borderId="26" xfId="0" applyFont="1" applyFill="1" applyBorder="1" applyAlignment="1">
      <alignment horizontal="left" vertical="center" indent="1"/>
    </xf>
    <xf numFmtId="0" fontId="31" fillId="8" borderId="30" xfId="0" applyFont="1" applyFill="1" applyBorder="1" applyAlignment="1">
      <alignment horizontal="left" vertical="center" indent="1"/>
    </xf>
    <xf numFmtId="0" fontId="31" fillId="4" borderId="26" xfId="0" applyFont="1" applyFill="1" applyBorder="1" applyAlignment="1">
      <alignment horizontal="left" vertical="center" wrapText="1" indent="1"/>
    </xf>
    <xf numFmtId="0" fontId="43" fillId="6" borderId="86" xfId="1" applyFont="1" applyFill="1" applyBorder="1" applyAlignment="1" applyProtection="1">
      <alignment horizontal="left" vertical="center" wrapText="1" indent="1"/>
    </xf>
    <xf numFmtId="0" fontId="43" fillId="6" borderId="87" xfId="1" applyFont="1" applyFill="1" applyBorder="1" applyAlignment="1" applyProtection="1">
      <alignment horizontal="left" vertical="center" wrapText="1" indent="1"/>
    </xf>
    <xf numFmtId="0" fontId="43" fillId="6" borderId="88" xfId="1" applyFont="1" applyFill="1" applyBorder="1" applyAlignment="1" applyProtection="1">
      <alignment horizontal="left" vertical="center" wrapText="1" indent="1"/>
    </xf>
    <xf numFmtId="49" fontId="36" fillId="4" borderId="0" xfId="0" applyNumberFormat="1" applyFont="1" applyFill="1" applyAlignment="1">
      <alignment horizontal="left" vertical="center" wrapText="1" indent="1"/>
    </xf>
    <xf numFmtId="0" fontId="30" fillId="44" borderId="87" xfId="0" applyFont="1" applyFill="1" applyBorder="1" applyAlignment="1">
      <alignment horizontal="left" vertical="center" wrapText="1" indent="2"/>
    </xf>
    <xf numFmtId="0" fontId="30" fillId="0" borderId="0" xfId="0" applyFont="1" applyAlignment="1">
      <alignment horizontal="left" wrapText="1" indent="1"/>
    </xf>
    <xf numFmtId="0" fontId="30" fillId="44" borderId="86" xfId="1" applyFont="1" applyFill="1" applyBorder="1" applyAlignment="1" applyProtection="1">
      <alignment horizontal="left" vertical="center" wrapText="1" indent="2"/>
    </xf>
    <xf numFmtId="0" fontId="30" fillId="44" borderId="88" xfId="0" applyFont="1" applyFill="1" applyBorder="1" applyAlignment="1">
      <alignment horizontal="left" vertical="center" wrapText="1" indent="2"/>
    </xf>
    <xf numFmtId="0" fontId="81" fillId="5" borderId="159" xfId="0" applyFont="1" applyFill="1" applyBorder="1" applyAlignment="1">
      <alignment horizontal="left" vertical="center" indent="1"/>
    </xf>
    <xf numFmtId="0" fontId="81" fillId="5" borderId="160" xfId="0" applyFont="1" applyFill="1" applyBorder="1" applyAlignment="1">
      <alignment horizontal="left" vertical="center" indent="2"/>
    </xf>
    <xf numFmtId="0" fontId="33" fillId="5" borderId="94" xfId="0" applyFont="1" applyFill="1" applyBorder="1" applyAlignment="1">
      <alignment horizontal="left" vertical="center" indent="1"/>
    </xf>
    <xf numFmtId="0" fontId="82" fillId="5" borderId="24" xfId="0" applyFont="1" applyFill="1" applyBorder="1" applyAlignment="1">
      <alignment horizontal="left" indent="1"/>
    </xf>
    <xf numFmtId="0" fontId="81" fillId="5" borderId="24" xfId="0" applyFont="1" applyFill="1" applyBorder="1" applyAlignment="1">
      <alignment horizontal="left" indent="1"/>
    </xf>
    <xf numFmtId="0" fontId="81" fillId="5" borderId="162" xfId="0" applyFont="1" applyFill="1" applyBorder="1" applyAlignment="1">
      <alignment horizontal="left" vertical="center" indent="1"/>
    </xf>
    <xf numFmtId="0" fontId="81" fillId="5" borderId="162" xfId="0" quotePrefix="1" applyFont="1" applyFill="1" applyBorder="1" applyAlignment="1">
      <alignment horizontal="left" vertical="center" indent="2"/>
    </xf>
    <xf numFmtId="0" fontId="33" fillId="5" borderId="162" xfId="0" applyFont="1" applyFill="1" applyBorder="1" applyAlignment="1">
      <alignment horizontal="left" vertical="center" indent="1"/>
    </xf>
    <xf numFmtId="0" fontId="81" fillId="5" borderId="162" xfId="30" applyFont="1" applyFill="1" applyBorder="1" applyAlignment="1" applyProtection="1">
      <alignment horizontal="left" vertical="center" wrapText="1" indent="1"/>
    </xf>
    <xf numFmtId="0" fontId="33" fillId="5" borderId="163" xfId="0" applyFont="1" applyFill="1" applyBorder="1" applyAlignment="1">
      <alignment horizontal="left" vertical="center" indent="1"/>
    </xf>
    <xf numFmtId="0" fontId="81" fillId="5" borderId="162" xfId="30" applyFont="1" applyFill="1" applyBorder="1" applyAlignment="1" applyProtection="1">
      <alignment horizontal="left" vertical="center" indent="1"/>
    </xf>
    <xf numFmtId="0" fontId="81" fillId="5" borderId="163" xfId="30" applyFont="1" applyFill="1" applyBorder="1" applyAlignment="1" applyProtection="1">
      <alignment horizontal="left" vertical="center" wrapText="1" indent="1"/>
    </xf>
    <xf numFmtId="0" fontId="33" fillId="5" borderId="37" xfId="0" applyFont="1" applyFill="1" applyBorder="1" applyAlignment="1">
      <alignment horizontal="left" indent="1"/>
    </xf>
    <xf numFmtId="0" fontId="64" fillId="8" borderId="24" xfId="0" applyFont="1" applyFill="1" applyBorder="1" applyAlignment="1">
      <alignment horizontal="left" indent="1"/>
    </xf>
    <xf numFmtId="0" fontId="81" fillId="5" borderId="163" xfId="0" applyFont="1" applyFill="1" applyBorder="1" applyAlignment="1">
      <alignment horizontal="left" vertical="center" indent="1"/>
    </xf>
    <xf numFmtId="0" fontId="81" fillId="5" borderId="160" xfId="0" applyFont="1" applyFill="1" applyBorder="1" applyAlignment="1">
      <alignment horizontal="left" vertical="center" indent="1"/>
    </xf>
    <xf numFmtId="0" fontId="81" fillId="5" borderId="163" xfId="0" applyFont="1" applyFill="1" applyBorder="1" applyAlignment="1">
      <alignment horizontal="left" indent="1"/>
    </xf>
    <xf numFmtId="0" fontId="64" fillId="8" borderId="35" xfId="0" applyFont="1" applyFill="1" applyBorder="1" applyAlignment="1">
      <alignment horizontal="left" indent="1"/>
    </xf>
    <xf numFmtId="0" fontId="81" fillId="5" borderId="26" xfId="0" applyFont="1" applyFill="1" applyBorder="1" applyAlignment="1">
      <alignment horizontal="left" indent="1"/>
    </xf>
    <xf numFmtId="0" fontId="81" fillId="5" borderId="160" xfId="0" applyFont="1" applyFill="1" applyBorder="1" applyAlignment="1">
      <alignment horizontal="left" indent="2"/>
    </xf>
    <xf numFmtId="0" fontId="81" fillId="5" borderId="162" xfId="0" applyFont="1" applyFill="1" applyBorder="1" applyAlignment="1">
      <alignment horizontal="left" indent="2"/>
    </xf>
    <xf numFmtId="0" fontId="82" fillId="5" borderId="26" xfId="0" applyFont="1" applyFill="1" applyBorder="1" applyAlignment="1">
      <alignment horizontal="left" indent="1"/>
    </xf>
    <xf numFmtId="0" fontId="81" fillId="5" borderId="160" xfId="0" quotePrefix="1" applyFont="1" applyFill="1" applyBorder="1" applyAlignment="1">
      <alignment horizontal="left" indent="2"/>
    </xf>
    <xf numFmtId="0" fontId="81" fillId="5" borderId="163" xfId="0" quotePrefix="1" applyFont="1" applyFill="1" applyBorder="1" applyAlignment="1">
      <alignment horizontal="left" indent="2"/>
    </xf>
    <xf numFmtId="0" fontId="81" fillId="5" borderId="160" xfId="0" applyFont="1" applyFill="1" applyBorder="1" applyAlignment="1">
      <alignment horizontal="left" indent="1"/>
    </xf>
    <xf numFmtId="0" fontId="33" fillId="5" borderId="162" xfId="0" quotePrefix="1" applyFont="1" applyFill="1" applyBorder="1" applyAlignment="1">
      <alignment horizontal="left" indent="2"/>
    </xf>
    <xf numFmtId="0" fontId="33" fillId="5" borderId="163" xfId="0" quotePrefix="1" applyFont="1" applyFill="1" applyBorder="1" applyAlignment="1">
      <alignment horizontal="left" indent="2"/>
    </xf>
    <xf numFmtId="0" fontId="33" fillId="5" borderId="160" xfId="0" applyFont="1" applyFill="1" applyBorder="1" applyAlignment="1">
      <alignment horizontal="left" indent="1"/>
    </xf>
    <xf numFmtId="0" fontId="33" fillId="5" borderId="26" xfId="0" applyFont="1" applyFill="1" applyBorder="1" applyAlignment="1">
      <alignment horizontal="left" indent="1"/>
    </xf>
    <xf numFmtId="0" fontId="33" fillId="5" borderId="160" xfId="0" applyFont="1" applyFill="1" applyBorder="1" applyAlignment="1">
      <alignment horizontal="left" indent="2"/>
    </xf>
    <xf numFmtId="0" fontId="33" fillId="5" borderId="162" xfId="0" applyFont="1" applyFill="1" applyBorder="1" applyAlignment="1">
      <alignment horizontal="left" indent="2"/>
    </xf>
    <xf numFmtId="0" fontId="33" fillId="5" borderId="94" xfId="0" applyFont="1" applyFill="1" applyBorder="1" applyAlignment="1">
      <alignment horizontal="left" indent="2"/>
    </xf>
    <xf numFmtId="0" fontId="81" fillId="5" borderId="162" xfId="0" applyFont="1" applyFill="1" applyBorder="1" applyAlignment="1">
      <alignment horizontal="left" indent="1"/>
    </xf>
    <xf numFmtId="0" fontId="33" fillId="5" borderId="163" xfId="0" applyFont="1" applyFill="1" applyBorder="1" applyAlignment="1">
      <alignment horizontal="left" indent="1"/>
    </xf>
    <xf numFmtId="169" fontId="32" fillId="0" borderId="166" xfId="4" applyNumberFormat="1" applyFont="1" applyFill="1" applyBorder="1" applyProtection="1">
      <protection locked="0"/>
    </xf>
    <xf numFmtId="169" fontId="43" fillId="0" borderId="48" xfId="1" applyNumberFormat="1" applyFont="1" applyFill="1" applyBorder="1" applyProtection="1">
      <protection locked="0"/>
    </xf>
    <xf numFmtId="169" fontId="43" fillId="0" borderId="167" xfId="1" applyNumberFormat="1" applyFont="1" applyFill="1" applyBorder="1" applyProtection="1">
      <protection locked="0"/>
    </xf>
    <xf numFmtId="0" fontId="81" fillId="5" borderId="168" xfId="0" applyFont="1" applyFill="1" applyBorder="1" applyAlignment="1">
      <alignment horizontal="left" vertical="center" indent="2"/>
    </xf>
    <xf numFmtId="0" fontId="81" fillId="5" borderId="169" xfId="0" applyFont="1" applyFill="1" applyBorder="1" applyAlignment="1">
      <alignment horizontal="left" vertical="center" indent="2"/>
    </xf>
    <xf numFmtId="0" fontId="81" fillId="5" borderId="168" xfId="0" applyFont="1" applyFill="1" applyBorder="1" applyAlignment="1">
      <alignment horizontal="left" vertical="center" indent="1"/>
    </xf>
    <xf numFmtId="0" fontId="81" fillId="5" borderId="169" xfId="0" applyFont="1" applyFill="1" applyBorder="1" applyAlignment="1">
      <alignment horizontal="left" vertical="center" indent="1"/>
    </xf>
    <xf numFmtId="0" fontId="81" fillId="5" borderId="170" xfId="0" applyFont="1" applyFill="1" applyBorder="1" applyAlignment="1">
      <alignment horizontal="left" vertical="center" indent="1"/>
    </xf>
    <xf numFmtId="0" fontId="33" fillId="5" borderId="30" xfId="0" quotePrefix="1" applyFont="1" applyFill="1" applyBorder="1" applyAlignment="1">
      <alignment horizontal="left" vertical="center" indent="2"/>
    </xf>
    <xf numFmtId="0" fontId="81" fillId="5" borderId="19" xfId="0" applyFont="1" applyFill="1" applyBorder="1" applyAlignment="1">
      <alignment horizontal="left" indent="1"/>
    </xf>
    <xf numFmtId="0" fontId="81" fillId="5" borderId="170" xfId="0" applyFont="1" applyFill="1" applyBorder="1" applyAlignment="1">
      <alignment horizontal="left" indent="1"/>
    </xf>
    <xf numFmtId="0" fontId="81" fillId="5" borderId="168" xfId="0" applyFont="1" applyFill="1" applyBorder="1" applyAlignment="1">
      <alignment horizontal="left" indent="1"/>
    </xf>
    <xf numFmtId="0" fontId="81" fillId="5" borderId="30" xfId="0" applyFont="1" applyFill="1" applyBorder="1" applyAlignment="1">
      <alignment horizontal="left" indent="1"/>
    </xf>
    <xf numFmtId="0" fontId="81" fillId="5" borderId="160" xfId="0" quotePrefix="1" applyFont="1" applyFill="1" applyBorder="1" applyAlignment="1">
      <alignment horizontal="left" vertical="center" indent="2"/>
    </xf>
    <xf numFmtId="0" fontId="77" fillId="5" borderId="51" xfId="0" applyFont="1" applyFill="1" applyBorder="1" applyAlignment="1">
      <alignment horizontal="left" vertical="center"/>
    </xf>
    <xf numFmtId="0" fontId="32" fillId="5" borderId="51" xfId="0" quotePrefix="1" applyFont="1" applyFill="1" applyBorder="1" applyAlignment="1">
      <alignment horizontal="left" vertical="center" indent="2"/>
    </xf>
    <xf numFmtId="2" fontId="49" fillId="5" borderId="32" xfId="4" applyNumberFormat="1" applyFont="1" applyFill="1" applyBorder="1" applyProtection="1"/>
    <xf numFmtId="2" fontId="49" fillId="5" borderId="32" xfId="0" applyNumberFormat="1" applyFont="1" applyFill="1" applyBorder="1"/>
    <xf numFmtId="2" fontId="49" fillId="5" borderId="145" xfId="0" applyNumberFormat="1" applyFont="1" applyFill="1" applyBorder="1"/>
    <xf numFmtId="169" fontId="32" fillId="0" borderId="155" xfId="4" quotePrefix="1" applyNumberFormat="1" applyFont="1" applyFill="1" applyBorder="1" applyProtection="1">
      <protection locked="0"/>
    </xf>
    <xf numFmtId="0" fontId="35" fillId="6" borderId="89" xfId="0" applyFont="1" applyFill="1" applyBorder="1"/>
    <xf numFmtId="0" fontId="33" fillId="6" borderId="91" xfId="0" applyFont="1" applyFill="1" applyBorder="1"/>
    <xf numFmtId="0" fontId="33" fillId="6" borderId="85" xfId="0" applyFont="1" applyFill="1" applyBorder="1"/>
    <xf numFmtId="0" fontId="33" fillId="6" borderId="22" xfId="0" applyFont="1" applyFill="1" applyBorder="1"/>
    <xf numFmtId="0" fontId="33" fillId="6" borderId="15" xfId="0" applyFont="1" applyFill="1" applyBorder="1"/>
    <xf numFmtId="0" fontId="33" fillId="6" borderId="23" xfId="0" applyFont="1" applyFill="1" applyBorder="1"/>
    <xf numFmtId="0" fontId="33" fillId="6" borderId="89" xfId="0" applyFont="1" applyFill="1" applyBorder="1"/>
    <xf numFmtId="0" fontId="33" fillId="6" borderId="12" xfId="0" applyFont="1" applyFill="1" applyBorder="1"/>
    <xf numFmtId="0" fontId="33" fillId="6" borderId="13" xfId="0" applyFont="1" applyFill="1" applyBorder="1"/>
    <xf numFmtId="0" fontId="14" fillId="0" borderId="0" xfId="0" applyFont="1" applyAlignment="1">
      <alignment horizontal="right"/>
    </xf>
    <xf numFmtId="0" fontId="63" fillId="41" borderId="0" xfId="0" applyFont="1" applyFill="1" applyAlignment="1">
      <alignment horizontal="left" vertical="center" indent="1"/>
    </xf>
    <xf numFmtId="0" fontId="84" fillId="41" borderId="0" xfId="0" applyFont="1" applyFill="1"/>
    <xf numFmtId="14" fontId="64" fillId="3" borderId="0" xfId="0" applyNumberFormat="1" applyFont="1" applyFill="1"/>
    <xf numFmtId="0" fontId="86" fillId="43" borderId="77" xfId="0" applyFont="1" applyFill="1" applyBorder="1" applyAlignment="1">
      <alignment horizontal="left" vertical="center" wrapText="1" indent="1"/>
    </xf>
    <xf numFmtId="1" fontId="32" fillId="3" borderId="76" xfId="0" applyNumberFormat="1" applyFont="1" applyFill="1" applyBorder="1" applyAlignment="1" applyProtection="1">
      <alignment horizontal="center" vertical="center"/>
      <protection locked="0"/>
    </xf>
    <xf numFmtId="1" fontId="32" fillId="0" borderId="76" xfId="0" applyNumberFormat="1" applyFont="1" applyBorder="1" applyAlignment="1" applyProtection="1">
      <alignment horizontal="center" vertical="center"/>
      <protection locked="0"/>
    </xf>
    <xf numFmtId="0" fontId="30" fillId="43" borderId="77" xfId="0" applyFont="1" applyFill="1" applyBorder="1" applyAlignment="1">
      <alignment horizontal="left" vertical="center" wrapText="1" indent="1"/>
    </xf>
    <xf numFmtId="0" fontId="87" fillId="41" borderId="0" xfId="0" applyFont="1" applyFill="1" applyAlignment="1">
      <alignment vertical="center"/>
    </xf>
    <xf numFmtId="0" fontId="36" fillId="4" borderId="0" xfId="0" applyFont="1" applyFill="1" applyAlignment="1">
      <alignment horizontal="center" vertical="center"/>
    </xf>
    <xf numFmtId="0" fontId="88" fillId="4" borderId="0" xfId="0" applyFont="1" applyFill="1" applyAlignment="1">
      <alignment horizontal="left" vertical="center"/>
    </xf>
    <xf numFmtId="0" fontId="88" fillId="4" borderId="0" xfId="0" applyFont="1" applyFill="1" applyAlignment="1">
      <alignment horizontal="left" vertical="center" indent="1"/>
    </xf>
    <xf numFmtId="0" fontId="87" fillId="4" borderId="11" xfId="1" applyNumberFormat="1" applyFont="1" applyFill="1" applyBorder="1" applyAlignment="1" applyProtection="1">
      <alignment horizontal="left" vertical="center"/>
    </xf>
    <xf numFmtId="0" fontId="88" fillId="4" borderId="0" xfId="0" applyFont="1" applyFill="1" applyAlignment="1">
      <alignment vertical="center"/>
    </xf>
    <xf numFmtId="0" fontId="89" fillId="4" borderId="0" xfId="0" applyFont="1" applyFill="1" applyAlignment="1">
      <alignment vertical="center"/>
    </xf>
    <xf numFmtId="10" fontId="32" fillId="49" borderId="3" xfId="2" applyNumberFormat="1" applyFont="1" applyFill="1" applyBorder="1" applyAlignment="1" applyProtection="1">
      <alignment horizontal="center" vertical="center"/>
    </xf>
    <xf numFmtId="10" fontId="42" fillId="49" borderId="3" xfId="0" applyNumberFormat="1" applyFont="1" applyFill="1" applyBorder="1" applyAlignment="1">
      <alignment horizontal="center" vertical="center"/>
    </xf>
    <xf numFmtId="170" fontId="42" fillId="49" borderId="3" xfId="0" applyNumberFormat="1" applyFont="1" applyFill="1" applyBorder="1" applyAlignment="1">
      <alignment horizontal="center" vertical="center"/>
    </xf>
    <xf numFmtId="0" fontId="31" fillId="4" borderId="10" xfId="0" applyFont="1" applyFill="1" applyBorder="1" applyAlignment="1">
      <alignment horizontal="left" vertical="center" indent="1"/>
    </xf>
    <xf numFmtId="0" fontId="46" fillId="46" borderId="83" xfId="0" applyFont="1" applyFill="1" applyBorder="1" applyAlignment="1">
      <alignment horizontal="left" vertical="center" wrapText="1" indent="1"/>
    </xf>
    <xf numFmtId="0" fontId="46" fillId="46" borderId="55" xfId="0" applyFont="1" applyFill="1" applyBorder="1" applyAlignment="1">
      <alignment horizontal="left" vertical="center" wrapText="1" indent="1"/>
    </xf>
    <xf numFmtId="0" fontId="46" fillId="46" borderId="19" xfId="0" applyFont="1" applyFill="1" applyBorder="1" applyAlignment="1">
      <alignment horizontal="left" vertical="center" wrapText="1" indent="1"/>
    </xf>
    <xf numFmtId="0" fontId="46" fillId="46" borderId="56" xfId="0" applyFont="1" applyFill="1" applyBorder="1" applyAlignment="1">
      <alignment horizontal="left" vertical="center" wrapText="1" indent="1"/>
    </xf>
    <xf numFmtId="0" fontId="46" fillId="46" borderId="29" xfId="0" applyFont="1" applyFill="1" applyBorder="1" applyAlignment="1">
      <alignment horizontal="left" vertical="center" wrapText="1" indent="1"/>
    </xf>
    <xf numFmtId="14" fontId="43" fillId="3" borderId="129" xfId="1" applyNumberFormat="1" applyFont="1" applyFill="1" applyBorder="1" applyAlignment="1" applyProtection="1">
      <alignment vertical="center" wrapText="1"/>
      <protection locked="0"/>
    </xf>
    <xf numFmtId="14" fontId="64" fillId="0" borderId="0" xfId="0" applyNumberFormat="1" applyFont="1"/>
    <xf numFmtId="0" fontId="14" fillId="0" borderId="0" xfId="0" applyFont="1" applyAlignment="1">
      <alignment horizontal="left"/>
    </xf>
    <xf numFmtId="0" fontId="90" fillId="0" borderId="0" xfId="0" applyFont="1" applyAlignment="1">
      <alignment horizontal="right"/>
    </xf>
    <xf numFmtId="0" fontId="33" fillId="0" borderId="0" xfId="0" applyFont="1" applyAlignment="1">
      <alignment horizontal="left" indent="1"/>
    </xf>
    <xf numFmtId="175" fontId="32" fillId="0" borderId="154" xfId="4" applyNumberFormat="1" applyFont="1" applyFill="1" applyBorder="1" applyProtection="1">
      <protection locked="0"/>
    </xf>
    <xf numFmtId="168" fontId="43" fillId="0" borderId="123" xfId="1" applyNumberFormat="1" applyFont="1" applyFill="1" applyBorder="1" applyProtection="1">
      <protection locked="0"/>
    </xf>
    <xf numFmtId="168" fontId="43" fillId="0" borderId="115" xfId="1" applyNumberFormat="1" applyFont="1" applyFill="1" applyBorder="1" applyProtection="1">
      <protection locked="0"/>
    </xf>
    <xf numFmtId="175" fontId="32" fillId="0" borderId="100" xfId="4" applyNumberFormat="1" applyFont="1" applyFill="1" applyBorder="1" applyProtection="1">
      <protection locked="0"/>
    </xf>
    <xf numFmtId="175" fontId="43" fillId="0" borderId="124" xfId="1" applyNumberFormat="1" applyFont="1" applyFill="1" applyBorder="1" applyProtection="1">
      <protection locked="0"/>
    </xf>
    <xf numFmtId="175" fontId="43" fillId="0" borderId="101" xfId="1" applyNumberFormat="1" applyFont="1" applyFill="1" applyBorder="1" applyProtection="1">
      <protection locked="0"/>
    </xf>
    <xf numFmtId="168" fontId="34" fillId="5" borderId="59" xfId="0" applyNumberFormat="1" applyFont="1" applyFill="1" applyBorder="1"/>
    <xf numFmtId="168" fontId="34" fillId="5" borderId="148" xfId="0" applyNumberFormat="1" applyFont="1" applyFill="1" applyBorder="1"/>
    <xf numFmtId="0" fontId="81" fillId="3" borderId="40" xfId="0" applyFont="1" applyFill="1" applyBorder="1" applyAlignment="1">
      <alignment horizontal="center" vertical="top"/>
    </xf>
    <xf numFmtId="0" fontId="81" fillId="0" borderId="0" xfId="0" applyFont="1"/>
    <xf numFmtId="0" fontId="81" fillId="3" borderId="43" xfId="0" applyFont="1" applyFill="1" applyBorder="1" applyAlignment="1">
      <alignment horizontal="center" vertical="center"/>
    </xf>
    <xf numFmtId="0" fontId="81" fillId="3" borderId="45" xfId="0" applyFont="1" applyFill="1" applyBorder="1" applyAlignment="1">
      <alignment horizontal="center" vertical="center"/>
    </xf>
    <xf numFmtId="0" fontId="81" fillId="3" borderId="0" xfId="0" applyFont="1" applyFill="1" applyAlignment="1">
      <alignment horizontal="center" vertical="center"/>
    </xf>
    <xf numFmtId="0" fontId="81" fillId="3" borderId="0" xfId="0" applyFont="1" applyFill="1" applyAlignment="1">
      <alignment horizontal="center" vertical="center" wrapText="1"/>
    </xf>
    <xf numFmtId="170" fontId="81" fillId="3" borderId="45" xfId="0" applyNumberFormat="1" applyFont="1" applyFill="1" applyBorder="1" applyAlignment="1">
      <alignment horizontal="center" vertical="center"/>
    </xf>
    <xf numFmtId="0" fontId="81" fillId="3" borderId="0" xfId="0" applyFont="1" applyFill="1" applyAlignment="1">
      <alignment horizontal="left" vertical="center" wrapText="1" indent="1"/>
    </xf>
    <xf numFmtId="0" fontId="81" fillId="3" borderId="45" xfId="0" applyFont="1" applyFill="1" applyBorder="1" applyAlignment="1">
      <alignment horizontal="center" vertical="center" wrapText="1"/>
    </xf>
    <xf numFmtId="0" fontId="92" fillId="3" borderId="0" xfId="0" applyFont="1" applyFill="1" applyAlignment="1">
      <alignment horizontal="center" vertical="center" wrapText="1"/>
    </xf>
    <xf numFmtId="0" fontId="92" fillId="3" borderId="0" xfId="0" applyFont="1" applyFill="1" applyAlignment="1">
      <alignment horizontal="center" vertical="top"/>
    </xf>
    <xf numFmtId="0" fontId="92" fillId="3" borderId="0" xfId="0" applyFont="1" applyFill="1" applyAlignment="1">
      <alignment horizontal="center" vertical="top" wrapText="1"/>
    </xf>
    <xf numFmtId="0" fontId="81" fillId="3" borderId="0" xfId="0" applyFont="1" applyFill="1" applyAlignment="1">
      <alignment horizontal="left" vertical="center"/>
    </xf>
    <xf numFmtId="2" fontId="81" fillId="3" borderId="45" xfId="0" applyNumberFormat="1" applyFont="1" applyFill="1" applyBorder="1" applyAlignment="1">
      <alignment horizontal="center" vertical="center" wrapText="1"/>
    </xf>
    <xf numFmtId="10" fontId="81" fillId="3" borderId="48" xfId="0" applyNumberFormat="1" applyFont="1" applyFill="1" applyBorder="1" applyAlignment="1">
      <alignment horizontal="center" vertical="center"/>
    </xf>
    <xf numFmtId="10" fontId="81" fillId="3" borderId="45" xfId="0" applyNumberFormat="1" applyFont="1" applyFill="1" applyBorder="1" applyAlignment="1">
      <alignment horizontal="center" vertical="center"/>
    </xf>
    <xf numFmtId="0" fontId="92" fillId="3" borderId="0" xfId="0" applyFont="1" applyFill="1" applyAlignment="1">
      <alignment horizontal="left" vertical="center" wrapText="1"/>
    </xf>
    <xf numFmtId="10" fontId="92" fillId="3" borderId="0" xfId="0" applyNumberFormat="1" applyFont="1" applyFill="1" applyAlignment="1">
      <alignment horizontal="center" vertical="center" wrapText="1"/>
    </xf>
    <xf numFmtId="10" fontId="92" fillId="3" borderId="45" xfId="0" applyNumberFormat="1" applyFont="1" applyFill="1" applyBorder="1" applyAlignment="1">
      <alignment horizontal="left" vertical="center"/>
    </xf>
    <xf numFmtId="10" fontId="81" fillId="3" borderId="45" xfId="0" applyNumberFormat="1" applyFont="1" applyFill="1" applyBorder="1" applyAlignment="1">
      <alignment horizontal="left" vertical="center"/>
    </xf>
    <xf numFmtId="0" fontId="81" fillId="0" borderId="0" xfId="0" applyFont="1" applyAlignment="1">
      <alignment vertical="top"/>
    </xf>
    <xf numFmtId="0" fontId="81" fillId="0" borderId="0" xfId="0" applyFont="1" applyAlignment="1">
      <alignment horizontal="center" vertical="top"/>
    </xf>
    <xf numFmtId="0" fontId="81" fillId="0" borderId="0" xfId="0" applyFont="1" applyAlignment="1">
      <alignment wrapText="1"/>
    </xf>
    <xf numFmtId="0" fontId="95" fillId="3" borderId="40" xfId="0" applyFont="1" applyFill="1" applyBorder="1" applyAlignment="1">
      <alignment horizontal="left" vertical="center"/>
    </xf>
    <xf numFmtId="0" fontId="96" fillId="3" borderId="0" xfId="0" applyFont="1" applyFill="1" applyAlignment="1">
      <alignment horizontal="left" vertical="center"/>
    </xf>
    <xf numFmtId="0" fontId="96" fillId="3" borderId="0" xfId="0" applyFont="1" applyFill="1"/>
    <xf numFmtId="0" fontId="92" fillId="3" borderId="40" xfId="0" applyFont="1" applyFill="1" applyBorder="1" applyAlignment="1">
      <alignment horizontal="center" vertical="center"/>
    </xf>
    <xf numFmtId="170" fontId="81" fillId="3" borderId="45" xfId="0" applyNumberFormat="1" applyFont="1" applyFill="1" applyBorder="1" applyAlignment="1">
      <alignment horizontal="center" vertical="top"/>
    </xf>
    <xf numFmtId="0" fontId="96" fillId="3" borderId="0" xfId="0" applyFont="1" applyFill="1" applyAlignment="1">
      <alignment horizontal="left" vertical="top"/>
    </xf>
    <xf numFmtId="0" fontId="95" fillId="3" borderId="40" xfId="0" applyFont="1" applyFill="1" applyBorder="1" applyAlignment="1">
      <alignment horizontal="center" vertical="center" wrapText="1"/>
    </xf>
    <xf numFmtId="0" fontId="81" fillId="3" borderId="0" xfId="0" applyFont="1" applyFill="1" applyAlignment="1">
      <alignment horizontal="left" vertical="top" wrapText="1"/>
    </xf>
    <xf numFmtId="0" fontId="59" fillId="0" borderId="0" xfId="0" applyFont="1"/>
    <xf numFmtId="0" fontId="96" fillId="0" borderId="0" xfId="0" applyFont="1" applyAlignment="1">
      <alignment vertical="top"/>
    </xf>
    <xf numFmtId="4" fontId="81" fillId="3" borderId="45" xfId="0" applyNumberFormat="1" applyFont="1" applyFill="1" applyBorder="1" applyAlignment="1">
      <alignment horizontal="center" vertical="top"/>
    </xf>
    <xf numFmtId="0" fontId="81" fillId="0" borderId="0" xfId="0" applyFont="1" applyAlignment="1">
      <alignment vertical="center"/>
    </xf>
    <xf numFmtId="10" fontId="81" fillId="3" borderId="45" xfId="0" applyNumberFormat="1" applyFont="1" applyFill="1" applyBorder="1" applyAlignment="1">
      <alignment horizontal="center" vertical="top"/>
    </xf>
    <xf numFmtId="9" fontId="81" fillId="3" borderId="45" xfId="2" applyFont="1" applyFill="1" applyBorder="1" applyAlignment="1" applyProtection="1">
      <alignment horizontal="center" vertical="top"/>
    </xf>
    <xf numFmtId="0" fontId="96" fillId="3" borderId="0" xfId="0" applyFont="1" applyFill="1" applyAlignment="1">
      <alignment vertical="center"/>
    </xf>
    <xf numFmtId="0" fontId="96" fillId="3" borderId="0" xfId="0" applyFont="1" applyFill="1" applyAlignment="1">
      <alignment horizontal="left" vertical="center" wrapText="1"/>
    </xf>
    <xf numFmtId="0" fontId="92" fillId="3" borderId="0" xfId="0" applyFont="1" applyFill="1" applyAlignment="1">
      <alignment horizontal="center" vertical="center"/>
    </xf>
    <xf numFmtId="0" fontId="99" fillId="3" borderId="0" xfId="0" applyFont="1" applyFill="1" applyAlignment="1">
      <alignment vertical="center"/>
    </xf>
    <xf numFmtId="0" fontId="99" fillId="0" borderId="0" xfId="0" applyFont="1"/>
    <xf numFmtId="0" fontId="100" fillId="3" borderId="0" xfId="0" applyFont="1" applyFill="1" applyAlignment="1">
      <alignment horizontal="left" wrapText="1"/>
    </xf>
    <xf numFmtId="0" fontId="101" fillId="3" borderId="0" xfId="0" applyFont="1" applyFill="1" applyAlignment="1">
      <alignment vertical="center"/>
    </xf>
    <xf numFmtId="0" fontId="99" fillId="3" borderId="0" xfId="0" applyFont="1" applyFill="1" applyAlignment="1">
      <alignment vertical="center" wrapText="1"/>
    </xf>
    <xf numFmtId="0" fontId="99" fillId="3" borderId="0" xfId="0" applyFont="1" applyFill="1" applyAlignment="1">
      <alignment vertical="top" wrapText="1"/>
    </xf>
    <xf numFmtId="0" fontId="99" fillId="3" borderId="0" xfId="0" applyFont="1" applyFill="1" applyAlignment="1">
      <alignment vertical="top"/>
    </xf>
    <xf numFmtId="0" fontId="99" fillId="0" borderId="0" xfId="0" applyFont="1" applyAlignment="1">
      <alignment vertical="center"/>
    </xf>
    <xf numFmtId="2" fontId="99" fillId="0" borderId="0" xfId="0" applyNumberFormat="1" applyFont="1" applyAlignment="1">
      <alignment vertical="center"/>
    </xf>
    <xf numFmtId="0" fontId="99" fillId="0" borderId="0" xfId="0" applyFont="1" applyAlignment="1">
      <alignment horizontal="center" vertical="center"/>
    </xf>
    <xf numFmtId="0" fontId="99" fillId="0" borderId="0" xfId="0" applyFont="1" applyAlignment="1">
      <alignment vertical="top"/>
    </xf>
    <xf numFmtId="0" fontId="99" fillId="3" borderId="40" xfId="0" applyFont="1" applyFill="1" applyBorder="1" applyAlignment="1">
      <alignment horizontal="left" vertical="center" wrapText="1"/>
    </xf>
    <xf numFmtId="0" fontId="101" fillId="3" borderId="40" xfId="0" applyFont="1" applyFill="1" applyBorder="1" applyAlignment="1">
      <alignment horizontal="center" vertical="center"/>
    </xf>
    <xf numFmtId="1" fontId="101" fillId="3" borderId="40" xfId="0" applyNumberFormat="1" applyFont="1" applyFill="1" applyBorder="1" applyAlignment="1">
      <alignment horizontal="center" vertical="center" wrapText="1"/>
    </xf>
    <xf numFmtId="0" fontId="101" fillId="3" borderId="43" xfId="0" applyFont="1" applyFill="1" applyBorder="1" applyAlignment="1">
      <alignment vertical="center"/>
    </xf>
    <xf numFmtId="0" fontId="94" fillId="3" borderId="45" xfId="0" applyFont="1" applyFill="1" applyBorder="1" applyAlignment="1">
      <alignment vertical="top" wrapText="1"/>
    </xf>
    <xf numFmtId="165" fontId="99" fillId="3" borderId="0" xfId="0" applyNumberFormat="1" applyFont="1" applyFill="1" applyAlignment="1">
      <alignment vertical="top"/>
    </xf>
    <xf numFmtId="0" fontId="93" fillId="3" borderId="45" xfId="0" applyFont="1" applyFill="1" applyBorder="1" applyAlignment="1">
      <alignment vertical="center"/>
    </xf>
    <xf numFmtId="0" fontId="93" fillId="3" borderId="45" xfId="0" applyFont="1" applyFill="1" applyBorder="1" applyAlignment="1">
      <alignment vertical="center" wrapText="1"/>
    </xf>
    <xf numFmtId="0" fontId="92" fillId="3" borderId="43" xfId="0" applyFont="1" applyFill="1" applyBorder="1" applyAlignment="1">
      <alignment vertical="center"/>
    </xf>
    <xf numFmtId="0" fontId="92" fillId="3" borderId="45" xfId="0" applyFont="1" applyFill="1" applyBorder="1" applyAlignment="1">
      <alignment vertical="center"/>
    </xf>
    <xf numFmtId="0" fontId="96" fillId="3" borderId="0" xfId="0" applyFont="1" applyFill="1" applyAlignment="1">
      <alignment vertical="top"/>
    </xf>
    <xf numFmtId="0" fontId="92" fillId="3" borderId="0" xfId="0" applyFont="1" applyFill="1" applyAlignment="1">
      <alignment vertical="center" wrapText="1"/>
    </xf>
    <xf numFmtId="0" fontId="81" fillId="3" borderId="0" xfId="0" applyFont="1" applyFill="1" applyAlignment="1">
      <alignment vertical="center" wrapText="1"/>
    </xf>
    <xf numFmtId="0" fontId="81" fillId="3" borderId="0" xfId="0" applyFont="1" applyFill="1" applyAlignment="1">
      <alignment horizontal="left" vertical="top" wrapText="1" indent="1"/>
    </xf>
    <xf numFmtId="0" fontId="103" fillId="3" borderId="45" xfId="0" applyFont="1" applyFill="1" applyBorder="1" applyAlignment="1">
      <alignment vertical="center"/>
    </xf>
    <xf numFmtId="0" fontId="103" fillId="3" borderId="45" xfId="0" applyFont="1" applyFill="1" applyBorder="1" applyAlignment="1">
      <alignment vertical="center" wrapText="1"/>
    </xf>
    <xf numFmtId="3" fontId="99" fillId="3" borderId="0" xfId="0" applyNumberFormat="1" applyFont="1" applyFill="1" applyAlignment="1">
      <alignment vertical="top"/>
    </xf>
    <xf numFmtId="0" fontId="101" fillId="3" borderId="41" xfId="0" applyFont="1" applyFill="1" applyBorder="1" applyAlignment="1">
      <alignment vertical="top"/>
    </xf>
    <xf numFmtId="9" fontId="99" fillId="3" borderId="0" xfId="0" applyNumberFormat="1" applyFont="1" applyFill="1" applyAlignment="1">
      <alignment vertical="top"/>
    </xf>
    <xf numFmtId="0" fontId="99" fillId="3" borderId="40" xfId="0" applyFont="1" applyFill="1" applyBorder="1" applyAlignment="1">
      <alignment vertical="top" wrapText="1"/>
    </xf>
    <xf numFmtId="0" fontId="101" fillId="3" borderId="0" xfId="0" applyFont="1" applyFill="1" applyAlignment="1">
      <alignment vertical="top"/>
    </xf>
    <xf numFmtId="164" fontId="99" fillId="3" borderId="0" xfId="0" applyNumberFormat="1" applyFont="1" applyFill="1" applyAlignment="1">
      <alignment vertical="top"/>
    </xf>
    <xf numFmtId="1" fontId="99" fillId="3" borderId="0" xfId="0" applyNumberFormat="1" applyFont="1" applyFill="1" applyAlignment="1">
      <alignment vertical="top"/>
    </xf>
    <xf numFmtId="2" fontId="92" fillId="3" borderId="45" xfId="0" applyNumberFormat="1" applyFont="1" applyFill="1" applyBorder="1" applyAlignment="1">
      <alignment horizontal="center" vertical="center"/>
    </xf>
    <xf numFmtId="2" fontId="92" fillId="3" borderId="0" xfId="0" applyNumberFormat="1" applyFont="1" applyFill="1" applyAlignment="1">
      <alignment horizontal="center" vertical="center"/>
    </xf>
    <xf numFmtId="0" fontId="92" fillId="3" borderId="48" xfId="0" applyFont="1" applyFill="1" applyBorder="1" applyAlignment="1">
      <alignment horizontal="center" vertical="center"/>
    </xf>
    <xf numFmtId="2" fontId="92" fillId="3" borderId="45" xfId="0" applyNumberFormat="1" applyFont="1" applyFill="1" applyBorder="1" applyAlignment="1">
      <alignment horizontal="center" vertical="center" wrapText="1"/>
    </xf>
    <xf numFmtId="2" fontId="92" fillId="3" borderId="0" xfId="0" applyNumberFormat="1" applyFont="1" applyFill="1" applyAlignment="1">
      <alignment horizontal="center" vertical="center" wrapText="1"/>
    </xf>
    <xf numFmtId="2" fontId="81" fillId="3" borderId="48" xfId="0" applyNumberFormat="1" applyFont="1" applyFill="1" applyBorder="1" applyAlignment="1">
      <alignment horizontal="center" vertical="center"/>
    </xf>
    <xf numFmtId="2" fontId="81" fillId="3" borderId="45" xfId="0" applyNumberFormat="1" applyFont="1" applyFill="1" applyBorder="1" applyAlignment="1">
      <alignment horizontal="center" vertical="top"/>
    </xf>
    <xf numFmtId="2" fontId="81" fillId="3" borderId="48" xfId="0" applyNumberFormat="1" applyFont="1" applyFill="1" applyBorder="1" applyAlignment="1">
      <alignment horizontal="center" vertical="top"/>
    </xf>
    <xf numFmtId="2" fontId="81" fillId="0" borderId="45" xfId="0" applyNumberFormat="1" applyFont="1" applyBorder="1" applyAlignment="1">
      <alignment horizontal="center" vertical="top" wrapText="1"/>
    </xf>
    <xf numFmtId="170" fontId="81" fillId="3" borderId="45" xfId="63" applyNumberFormat="1" applyFont="1" applyFill="1" applyBorder="1" applyAlignment="1" applyProtection="1">
      <alignment horizontal="center" vertical="top" wrapText="1"/>
    </xf>
    <xf numFmtId="2" fontId="92" fillId="3" borderId="43" xfId="0" applyNumberFormat="1" applyFont="1" applyFill="1" applyBorder="1" applyAlignment="1">
      <alignment horizontal="center" vertical="top"/>
    </xf>
    <xf numFmtId="2" fontId="92" fillId="3" borderId="45" xfId="0" applyNumberFormat="1" applyFont="1" applyFill="1" applyBorder="1" applyAlignment="1">
      <alignment horizontal="center" vertical="top" wrapText="1"/>
    </xf>
    <xf numFmtId="0" fontId="81" fillId="3" borderId="45" xfId="0" applyFont="1" applyFill="1" applyBorder="1" applyAlignment="1">
      <alignment horizontal="center" vertical="top"/>
    </xf>
    <xf numFmtId="10" fontId="81" fillId="3" borderId="45" xfId="2" applyNumberFormat="1" applyFont="1" applyFill="1" applyBorder="1" applyAlignment="1" applyProtection="1">
      <alignment horizontal="center" vertical="top"/>
    </xf>
    <xf numFmtId="2" fontId="81" fillId="3" borderId="45" xfId="0" applyNumberFormat="1" applyFont="1" applyFill="1" applyBorder="1" applyAlignment="1">
      <alignment horizontal="center" vertical="top" wrapText="1"/>
    </xf>
    <xf numFmtId="2" fontId="92" fillId="3" borderId="45" xfId="0" applyNumberFormat="1" applyFont="1" applyFill="1" applyBorder="1" applyAlignment="1">
      <alignment vertical="top"/>
    </xf>
    <xf numFmtId="4" fontId="92" fillId="3" borderId="45" xfId="0" applyNumberFormat="1" applyFont="1" applyFill="1" applyBorder="1" applyAlignment="1">
      <alignment horizontal="center" vertical="top"/>
    </xf>
    <xf numFmtId="2" fontId="92" fillId="3" borderId="45" xfId="0" applyNumberFormat="1" applyFont="1" applyFill="1" applyBorder="1" applyAlignment="1">
      <alignment vertical="top" wrapText="1"/>
    </xf>
    <xf numFmtId="2" fontId="92" fillId="3" borderId="45" xfId="0" applyNumberFormat="1" applyFont="1" applyFill="1" applyBorder="1" applyAlignment="1">
      <alignment horizontal="center" vertical="top"/>
    </xf>
    <xf numFmtId="170" fontId="81" fillId="0" borderId="45" xfId="0" applyNumberFormat="1" applyFont="1" applyBorder="1" applyAlignment="1">
      <alignment horizontal="center" vertical="top"/>
    </xf>
    <xf numFmtId="10" fontId="92" fillId="3" borderId="43" xfId="0" applyNumberFormat="1" applyFont="1" applyFill="1" applyBorder="1" applyAlignment="1">
      <alignment horizontal="center" vertical="top"/>
    </xf>
    <xf numFmtId="10" fontId="81" fillId="0" borderId="45" xfId="0" applyNumberFormat="1" applyFont="1" applyBorder="1" applyAlignment="1">
      <alignment horizontal="center" vertical="top" wrapText="1"/>
    </xf>
    <xf numFmtId="0" fontId="92" fillId="3" borderId="43" xfId="0" applyFont="1" applyFill="1" applyBorder="1" applyAlignment="1">
      <alignment horizontal="center" vertical="top"/>
    </xf>
    <xf numFmtId="0" fontId="92" fillId="3" borderId="41" xfId="0" applyFont="1" applyFill="1" applyBorder="1" applyAlignment="1">
      <alignment horizontal="left" vertical="top" wrapText="1" indent="1"/>
    </xf>
    <xf numFmtId="0" fontId="92" fillId="3" borderId="0" xfId="0" applyFont="1" applyFill="1" applyAlignment="1">
      <alignment horizontal="left" vertical="top" wrapText="1" indent="1"/>
    </xf>
    <xf numFmtId="2" fontId="92" fillId="3" borderId="43" xfId="0" applyNumberFormat="1" applyFont="1" applyFill="1" applyBorder="1" applyAlignment="1">
      <alignment vertical="top"/>
    </xf>
    <xf numFmtId="0" fontId="96" fillId="3" borderId="0" xfId="0" applyFont="1" applyFill="1" applyAlignment="1">
      <alignment horizontal="right" vertical="top"/>
    </xf>
    <xf numFmtId="0" fontId="96" fillId="0" borderId="0" xfId="0" applyFont="1" applyAlignment="1">
      <alignment horizontal="right" vertical="top"/>
    </xf>
    <xf numFmtId="4" fontId="92" fillId="3" borderId="43" xfId="0" applyNumberFormat="1" applyFont="1" applyFill="1" applyBorder="1" applyAlignment="1">
      <alignment horizontal="center" vertical="top"/>
    </xf>
    <xf numFmtId="10" fontId="81" fillId="3" borderId="0" xfId="0" applyNumberFormat="1" applyFont="1" applyFill="1" applyAlignment="1">
      <alignment horizontal="center" vertical="top" wrapText="1"/>
    </xf>
    <xf numFmtId="0" fontId="81" fillId="0" borderId="0" xfId="0" applyFont="1" applyAlignment="1">
      <alignment horizontal="center" vertical="center" wrapText="1"/>
    </xf>
    <xf numFmtId="0" fontId="42" fillId="5" borderId="3" xfId="0" applyFont="1" applyFill="1" applyBorder="1" applyAlignment="1">
      <alignment vertical="center" wrapText="1"/>
    </xf>
    <xf numFmtId="0" fontId="42" fillId="5" borderId="5" xfId="0" applyFont="1" applyFill="1" applyBorder="1" applyAlignment="1">
      <alignment vertical="center" wrapText="1"/>
    </xf>
    <xf numFmtId="0" fontId="42" fillId="5" borderId="7" xfId="0" applyFont="1" applyFill="1" applyBorder="1" applyAlignment="1">
      <alignment vertical="center" wrapText="1"/>
    </xf>
    <xf numFmtId="0" fontId="32" fillId="43" borderId="17" xfId="0" applyFont="1" applyFill="1" applyBorder="1" applyAlignment="1">
      <alignment horizontal="left" vertical="center" wrapText="1" indent="1"/>
    </xf>
    <xf numFmtId="0" fontId="32" fillId="43" borderId="141" xfId="0" applyFont="1" applyFill="1" applyBorder="1" applyAlignment="1">
      <alignment horizontal="left" vertical="center" wrapText="1" indent="1"/>
    </xf>
    <xf numFmtId="0" fontId="94" fillId="3" borderId="0" xfId="0" applyFont="1" applyFill="1" applyAlignment="1">
      <alignment vertical="top" wrapText="1"/>
    </xf>
    <xf numFmtId="170" fontId="81" fillId="3" borderId="49" xfId="63" applyNumberFormat="1" applyFont="1" applyFill="1" applyBorder="1" applyAlignment="1" applyProtection="1">
      <alignment horizontal="center" vertical="top" wrapText="1"/>
    </xf>
    <xf numFmtId="0" fontId="81" fillId="3" borderId="45" xfId="0" applyFont="1" applyFill="1" applyBorder="1" applyAlignment="1">
      <alignment vertical="top" wrapText="1"/>
    </xf>
    <xf numFmtId="0" fontId="81" fillId="3" borderId="44" xfId="0" applyFont="1" applyFill="1" applyBorder="1" applyAlignment="1">
      <alignment vertical="top" wrapText="1"/>
    </xf>
    <xf numFmtId="170" fontId="81" fillId="3" borderId="44" xfId="63" applyNumberFormat="1" applyFont="1" applyFill="1" applyBorder="1" applyAlignment="1" applyProtection="1">
      <alignment horizontal="center" vertical="top" wrapText="1"/>
    </xf>
    <xf numFmtId="0" fontId="81" fillId="3" borderId="40" xfId="0" applyFont="1" applyFill="1" applyBorder="1" applyAlignment="1">
      <alignment horizontal="left" vertical="top" wrapText="1" indent="1"/>
    </xf>
    <xf numFmtId="0" fontId="10" fillId="0" borderId="0" xfId="21" applyFill="1"/>
    <xf numFmtId="0" fontId="29" fillId="41" borderId="0" xfId="0" applyFont="1" applyFill="1" applyAlignment="1">
      <alignment horizontal="center" vertical="center" wrapText="1"/>
    </xf>
    <xf numFmtId="0" fontId="104" fillId="0" borderId="0" xfId="0" applyFont="1" applyAlignment="1">
      <alignment horizontal="right" vertical="top" wrapText="1" indent="1"/>
    </xf>
    <xf numFmtId="0" fontId="29" fillId="41" borderId="11" xfId="0" applyFont="1" applyFill="1" applyBorder="1" applyAlignment="1">
      <alignment horizontal="left" vertical="center" wrapText="1" indent="1"/>
    </xf>
    <xf numFmtId="0" fontId="105" fillId="0" borderId="0" xfId="0" applyFont="1" applyAlignment="1">
      <alignment wrapText="1"/>
    </xf>
    <xf numFmtId="0" fontId="105" fillId="0" borderId="0" xfId="0" applyFont="1" applyAlignment="1">
      <alignment horizontal="left" wrapText="1"/>
    </xf>
    <xf numFmtId="0" fontId="105" fillId="0" borderId="0" xfId="0" applyFont="1" applyAlignment="1">
      <alignment horizontal="right" wrapText="1"/>
    </xf>
    <xf numFmtId="0" fontId="105" fillId="0" borderId="0" xfId="0" applyFont="1" applyAlignment="1">
      <alignment horizontal="left" wrapText="1" indent="1"/>
    </xf>
    <xf numFmtId="0" fontId="8" fillId="0" borderId="0" xfId="0" applyFont="1" applyAlignment="1">
      <alignment wrapText="1"/>
    </xf>
    <xf numFmtId="1" fontId="8" fillId="0" borderId="0" xfId="0" applyNumberFormat="1" applyFont="1"/>
    <xf numFmtId="172" fontId="8" fillId="0" borderId="0" xfId="0" applyNumberFormat="1" applyFont="1"/>
    <xf numFmtId="2" fontId="8" fillId="0" borderId="0" xfId="0" applyNumberFormat="1" applyFont="1" applyAlignment="1">
      <alignment horizontal="left" indent="1"/>
    </xf>
    <xf numFmtId="2" fontId="8" fillId="0" borderId="0" xfId="0" applyNumberFormat="1" applyFont="1" applyAlignment="1">
      <alignment horizontal="left"/>
    </xf>
    <xf numFmtId="1" fontId="8" fillId="9" borderId="0" xfId="0" applyNumberFormat="1" applyFont="1" applyFill="1"/>
    <xf numFmtId="1" fontId="8" fillId="9" borderId="0" xfId="0" applyNumberFormat="1" applyFont="1" applyFill="1" applyAlignment="1">
      <alignment horizontal="left"/>
    </xf>
    <xf numFmtId="0" fontId="8" fillId="9" borderId="0" xfId="0" applyFont="1" applyFill="1"/>
    <xf numFmtId="9" fontId="8" fillId="0" borderId="0" xfId="0" applyNumberFormat="1" applyFont="1"/>
    <xf numFmtId="3" fontId="8" fillId="0" borderId="0" xfId="0" applyNumberFormat="1" applyFont="1"/>
    <xf numFmtId="9" fontId="106" fillId="0" borderId="0" xfId="0" applyNumberFormat="1" applyFont="1"/>
    <xf numFmtId="2" fontId="106" fillId="0" borderId="0" xfId="0" applyNumberFormat="1" applyFont="1" applyAlignment="1">
      <alignment horizontal="left"/>
    </xf>
    <xf numFmtId="1" fontId="106" fillId="9" borderId="0" xfId="3" applyNumberFormat="1" applyFont="1" applyFill="1"/>
    <xf numFmtId="1" fontId="106" fillId="9" borderId="0" xfId="3" applyNumberFormat="1" applyFont="1" applyFill="1" applyAlignment="1">
      <alignment horizontal="left"/>
    </xf>
    <xf numFmtId="1" fontId="106" fillId="9" borderId="0" xfId="0" applyNumberFormat="1" applyFont="1" applyFill="1"/>
    <xf numFmtId="0" fontId="106" fillId="0" borderId="0" xfId="0" applyFont="1"/>
    <xf numFmtId="172" fontId="8" fillId="0" borderId="45" xfId="0" applyNumberFormat="1" applyFont="1" applyBorder="1"/>
    <xf numFmtId="172" fontId="8" fillId="0" borderId="0" xfId="0" applyNumberFormat="1" applyFont="1" applyAlignment="1">
      <alignment horizontal="left"/>
    </xf>
    <xf numFmtId="10" fontId="8" fillId="0" borderId="0" xfId="0" applyNumberFormat="1" applyFont="1"/>
    <xf numFmtId="0" fontId="8" fillId="0" borderId="40" xfId="0" applyFont="1" applyBorder="1"/>
    <xf numFmtId="9" fontId="8" fillId="0" borderId="40" xfId="0" applyNumberFormat="1" applyFont="1" applyBorder="1"/>
    <xf numFmtId="1" fontId="8" fillId="0" borderId="40" xfId="0" applyNumberFormat="1" applyFont="1" applyBorder="1"/>
    <xf numFmtId="172" fontId="8" fillId="0" borderId="40" xfId="0" applyNumberFormat="1" applyFont="1" applyBorder="1"/>
    <xf numFmtId="2" fontId="8" fillId="0" borderId="40" xfId="0" applyNumberFormat="1" applyFont="1" applyBorder="1" applyAlignment="1">
      <alignment horizontal="left" indent="1"/>
    </xf>
    <xf numFmtId="2" fontId="8" fillId="0" borderId="40" xfId="0" applyNumberFormat="1" applyFont="1" applyBorder="1" applyAlignment="1">
      <alignment horizontal="left"/>
    </xf>
    <xf numFmtId="172" fontId="8" fillId="9" borderId="40" xfId="0" applyNumberFormat="1" applyFont="1" applyFill="1" applyBorder="1"/>
    <xf numFmtId="172" fontId="8" fillId="9" borderId="40" xfId="0" applyNumberFormat="1" applyFont="1" applyFill="1" applyBorder="1" applyAlignment="1">
      <alignment horizontal="left"/>
    </xf>
    <xf numFmtId="0" fontId="105" fillId="0" borderId="0" xfId="0" applyFont="1"/>
    <xf numFmtId="0" fontId="8" fillId="0" borderId="0" xfId="0" applyFont="1" applyAlignment="1">
      <alignment horizontal="left" indent="1"/>
    </xf>
    <xf numFmtId="0" fontId="8" fillId="0" borderId="0" xfId="0" applyFont="1" applyAlignment="1">
      <alignment horizontal="left"/>
    </xf>
    <xf numFmtId="1" fontId="0" fillId="0" borderId="45" xfId="0" applyNumberFormat="1" applyBorder="1"/>
    <xf numFmtId="0" fontId="0" fillId="0" borderId="45" xfId="0" applyBorder="1" applyAlignment="1">
      <alignment wrapText="1"/>
    </xf>
    <xf numFmtId="0" fontId="0" fillId="0" borderId="45" xfId="0" applyBorder="1" applyAlignment="1">
      <alignment vertical="center" wrapText="1"/>
    </xf>
    <xf numFmtId="0" fontId="0" fillId="0" borderId="48" xfId="0" applyBorder="1" applyAlignment="1">
      <alignment wrapText="1"/>
    </xf>
    <xf numFmtId="0" fontId="105" fillId="0" borderId="40" xfId="0" applyFont="1" applyBorder="1"/>
    <xf numFmtId="0" fontId="105" fillId="0" borderId="40" xfId="0" applyFont="1" applyBorder="1" applyAlignment="1">
      <alignment horizontal="left"/>
    </xf>
    <xf numFmtId="0" fontId="105" fillId="0" borderId="40" xfId="0" applyFont="1" applyBorder="1" applyAlignment="1">
      <alignment horizontal="right"/>
    </xf>
    <xf numFmtId="0" fontId="105" fillId="0" borderId="40" xfId="0" applyFont="1" applyBorder="1" applyAlignment="1">
      <alignment wrapText="1"/>
    </xf>
    <xf numFmtId="0" fontId="107" fillId="0" borderId="0" xfId="0" applyFont="1"/>
    <xf numFmtId="0" fontId="90" fillId="0" borderId="40" xfId="0" applyFont="1" applyBorder="1" applyAlignment="1">
      <alignment horizontal="left"/>
    </xf>
    <xf numFmtId="0" fontId="0" fillId="0" borderId="0" xfId="0" applyAlignment="1">
      <alignment horizontal="left"/>
    </xf>
    <xf numFmtId="0" fontId="42" fillId="5" borderId="23" xfId="2" applyNumberFormat="1" applyFont="1" applyFill="1" applyBorder="1" applyAlignment="1" applyProtection="1">
      <alignment horizontal="center" vertical="center"/>
    </xf>
    <xf numFmtId="0" fontId="10" fillId="0" borderId="0" xfId="21" applyFill="1" applyBorder="1" applyAlignment="1">
      <alignment horizontal="left" indent="2"/>
    </xf>
    <xf numFmtId="0" fontId="83" fillId="42" borderId="26" xfId="0" applyFont="1" applyFill="1" applyBorder="1"/>
    <xf numFmtId="0" fontId="83" fillId="4" borderId="18" xfId="1" applyFont="1" applyFill="1" applyBorder="1" applyAlignment="1" applyProtection="1">
      <alignment horizontal="center" vertical="center" wrapText="1"/>
    </xf>
    <xf numFmtId="0" fontId="83" fillId="8" borderId="26" xfId="0" applyFont="1" applyFill="1" applyBorder="1"/>
    <xf numFmtId="0" fontId="0" fillId="0" borderId="0" xfId="0" applyAlignment="1">
      <alignment horizontal="left" vertical="top"/>
    </xf>
    <xf numFmtId="0" fontId="0" fillId="0" borderId="0" xfId="0" applyAlignment="1">
      <alignment horizontal="left" vertical="top" wrapText="1"/>
    </xf>
    <xf numFmtId="2" fontId="0" fillId="0" borderId="0" xfId="0" applyNumberFormat="1" applyAlignment="1">
      <alignment horizontal="left" vertical="top"/>
    </xf>
    <xf numFmtId="9" fontId="0" fillId="0" borderId="0" xfId="2" applyFont="1" applyAlignment="1">
      <alignment horizontal="left" vertical="top"/>
    </xf>
    <xf numFmtId="10" fontId="0" fillId="0" borderId="0" xfId="0" applyNumberFormat="1" applyAlignment="1">
      <alignment horizontal="left" vertical="top"/>
    </xf>
    <xf numFmtId="2" fontId="0" fillId="0" borderId="0" xfId="2" applyNumberFormat="1" applyFont="1" applyAlignment="1">
      <alignment horizontal="left" vertical="top"/>
    </xf>
    <xf numFmtId="0" fontId="108" fillId="6" borderId="77" xfId="1" applyFont="1" applyFill="1" applyBorder="1" applyAlignment="1" applyProtection="1">
      <alignment vertical="top" wrapText="1"/>
    </xf>
    <xf numFmtId="0" fontId="108" fillId="6" borderId="80" xfId="1" applyFont="1" applyFill="1" applyBorder="1" applyAlignment="1" applyProtection="1">
      <alignment vertical="top" wrapText="1"/>
    </xf>
    <xf numFmtId="4" fontId="0" fillId="0" borderId="0" xfId="0" applyNumberFormat="1" applyAlignment="1">
      <alignment horizontal="left" vertical="top"/>
    </xf>
    <xf numFmtId="1" fontId="32" fillId="6" borderId="96" xfId="0" applyNumberFormat="1" applyFont="1" applyFill="1" applyBorder="1" applyAlignment="1" applyProtection="1">
      <alignment horizontal="center" vertical="center"/>
      <protection locked="0"/>
    </xf>
    <xf numFmtId="0" fontId="0" fillId="0" borderId="0" xfId="0" applyAlignment="1">
      <alignment horizontal="center" vertical="top"/>
    </xf>
    <xf numFmtId="10" fontId="81" fillId="3" borderId="45" xfId="2" applyNumberFormat="1" applyFont="1" applyFill="1" applyBorder="1" applyAlignment="1" applyProtection="1">
      <alignment horizontal="center" vertical="top" wrapText="1"/>
    </xf>
    <xf numFmtId="10" fontId="81" fillId="3" borderId="48" xfId="2" applyNumberFormat="1" applyFont="1" applyFill="1" applyBorder="1" applyAlignment="1" applyProtection="1">
      <alignment horizontal="center" vertical="top" wrapText="1"/>
    </xf>
    <xf numFmtId="0" fontId="109" fillId="0" borderId="0" xfId="0" applyFont="1" applyAlignment="1">
      <alignment horizontal="right"/>
    </xf>
    <xf numFmtId="0" fontId="30" fillId="0" borderId="24" xfId="0" applyFont="1" applyBorder="1" applyAlignment="1" applyProtection="1">
      <alignment horizontal="left" wrapText="1" indent="1"/>
      <protection locked="0"/>
    </xf>
    <xf numFmtId="0" fontId="30" fillId="0" borderId="102" xfId="0" applyFont="1" applyBorder="1" applyAlignment="1" applyProtection="1">
      <alignment horizontal="left" wrapText="1" indent="1"/>
      <protection locked="0"/>
    </xf>
    <xf numFmtId="0" fontId="62" fillId="41" borderId="0" xfId="0" applyFont="1" applyFill="1" applyAlignment="1">
      <alignment horizontal="center"/>
    </xf>
    <xf numFmtId="0" fontId="14" fillId="0" borderId="0" xfId="64" applyFont="1" applyAlignment="1">
      <alignment horizontal="right"/>
    </xf>
    <xf numFmtId="1" fontId="32" fillId="43" borderId="76" xfId="0" applyNumberFormat="1" applyFont="1" applyFill="1" applyBorder="1" applyAlignment="1">
      <alignment horizontal="center" vertical="center"/>
    </xf>
    <xf numFmtId="2" fontId="32" fillId="0" borderId="47" xfId="1" applyNumberFormat="1" applyFont="1" applyFill="1" applyBorder="1" applyAlignment="1" applyProtection="1">
      <alignment horizontal="center" vertical="center"/>
      <protection locked="0"/>
    </xf>
    <xf numFmtId="168" fontId="37" fillId="42" borderId="25" xfId="0" applyNumberFormat="1" applyFont="1" applyFill="1" applyBorder="1" applyAlignment="1">
      <alignment vertical="top"/>
    </xf>
    <xf numFmtId="0" fontId="32" fillId="0" borderId="0" xfId="0" applyFont="1"/>
    <xf numFmtId="0" fontId="30" fillId="41" borderId="0" xfId="0" applyFont="1" applyFill="1" applyAlignment="1">
      <alignment horizontal="center" vertical="center"/>
    </xf>
    <xf numFmtId="0" fontId="62" fillId="41" borderId="0" xfId="0" applyFont="1" applyFill="1" applyAlignment="1">
      <alignment horizontal="center" vertical="center"/>
    </xf>
    <xf numFmtId="0" fontId="30" fillId="41" borderId="0" xfId="0" applyFont="1" applyFill="1"/>
    <xf numFmtId="0" fontId="85" fillId="41" borderId="0" xfId="0" applyFont="1" applyFill="1"/>
    <xf numFmtId="0" fontId="65" fillId="0" borderId="0" xfId="0" applyFont="1" applyProtection="1">
      <protection locked="0"/>
    </xf>
    <xf numFmtId="0" fontId="30" fillId="5" borderId="53" xfId="0" applyFont="1" applyFill="1" applyBorder="1" applyAlignment="1">
      <alignment horizontal="center" vertical="center"/>
    </xf>
    <xf numFmtId="49" fontId="43" fillId="6" borderId="0" xfId="1" applyNumberFormat="1" applyFont="1" applyFill="1" applyBorder="1" applyAlignment="1" applyProtection="1">
      <alignment horizontal="center" vertical="center" wrapText="1"/>
    </xf>
    <xf numFmtId="0" fontId="36" fillId="42" borderId="28" xfId="0" applyFont="1" applyFill="1" applyBorder="1" applyAlignment="1">
      <alignment horizontal="left" indent="1"/>
    </xf>
    <xf numFmtId="0" fontId="36" fillId="42" borderId="29" xfId="0" applyFont="1" applyFill="1" applyBorder="1"/>
    <xf numFmtId="0" fontId="36" fillId="42" borderId="29" xfId="0" applyFont="1" applyFill="1" applyBorder="1" applyAlignment="1">
      <alignment horizontal="center"/>
    </xf>
    <xf numFmtId="0" fontId="30" fillId="43" borderId="172" xfId="0" applyFont="1" applyFill="1" applyBorder="1" applyAlignment="1">
      <alignment horizontal="center" vertical="center"/>
    </xf>
    <xf numFmtId="0" fontId="30" fillId="43" borderId="173" xfId="0" applyFont="1" applyFill="1" applyBorder="1" applyAlignment="1">
      <alignment horizontal="center" vertical="center"/>
    </xf>
    <xf numFmtId="0" fontId="30" fillId="43" borderId="173" xfId="0" applyFont="1" applyFill="1" applyBorder="1" applyAlignment="1">
      <alignment horizontal="left" vertical="center" wrapText="1" indent="1"/>
    </xf>
    <xf numFmtId="0" fontId="30" fillId="43" borderId="173" xfId="0" applyFont="1" applyFill="1" applyBorder="1" applyAlignment="1">
      <alignment horizontal="center" vertical="center" wrapText="1"/>
    </xf>
    <xf numFmtId="0" fontId="49" fillId="43" borderId="80" xfId="0" applyFont="1" applyFill="1" applyBorder="1" applyAlignment="1">
      <alignment horizontal="left" vertical="center" wrapText="1" indent="1"/>
    </xf>
    <xf numFmtId="0" fontId="79" fillId="0" borderId="80" xfId="0" applyFont="1" applyBorder="1" applyAlignment="1" applyProtection="1">
      <alignment horizontal="left" vertical="center" wrapText="1" indent="1"/>
      <protection locked="0"/>
    </xf>
    <xf numFmtId="0" fontId="31" fillId="42" borderId="29" xfId="0" applyFont="1" applyFill="1" applyBorder="1"/>
    <xf numFmtId="0" fontId="31" fillId="42" borderId="30" xfId="0" applyFont="1" applyFill="1" applyBorder="1" applyAlignment="1" applyProtection="1">
      <alignment horizontal="left" vertical="top"/>
      <protection locked="0"/>
    </xf>
    <xf numFmtId="10" fontId="31" fillId="42" borderId="29" xfId="2" applyNumberFormat="1" applyFont="1" applyFill="1" applyBorder="1" applyAlignment="1" applyProtection="1">
      <alignment horizontal="right"/>
    </xf>
    <xf numFmtId="10" fontId="30" fillId="43" borderId="176" xfId="2" applyNumberFormat="1" applyFont="1" applyFill="1" applyBorder="1" applyAlignment="1" applyProtection="1">
      <alignment horizontal="right" vertical="center"/>
    </xf>
    <xf numFmtId="0" fontId="30" fillId="3" borderId="37" xfId="1" applyFont="1" applyFill="1" applyBorder="1" applyAlignment="1" applyProtection="1">
      <alignment horizontal="left" vertical="top" wrapText="1"/>
      <protection locked="0"/>
    </xf>
    <xf numFmtId="0" fontId="30" fillId="43" borderId="29" xfId="0" applyFont="1" applyFill="1" applyBorder="1" applyAlignment="1">
      <alignment horizontal="center" vertical="center"/>
    </xf>
    <xf numFmtId="0" fontId="32" fillId="43" borderId="171" xfId="0" applyFont="1" applyFill="1" applyBorder="1" applyAlignment="1">
      <alignment horizontal="left" vertical="center" wrapText="1" indent="1"/>
    </xf>
    <xf numFmtId="0" fontId="32" fillId="43" borderId="80" xfId="0" applyFont="1" applyFill="1" applyBorder="1" applyAlignment="1">
      <alignment horizontal="left" vertical="center" wrapText="1" indent="1"/>
    </xf>
    <xf numFmtId="0" fontId="32" fillId="43" borderId="82" xfId="0" applyFont="1" applyFill="1" applyBorder="1" applyAlignment="1">
      <alignment horizontal="left" vertical="center" wrapText="1" indent="1"/>
    </xf>
    <xf numFmtId="0" fontId="30" fillId="43" borderId="40" xfId="0" applyFont="1" applyFill="1" applyBorder="1" applyAlignment="1">
      <alignment horizontal="center" vertical="center"/>
    </xf>
    <xf numFmtId="49" fontId="43" fillId="6" borderId="30" xfId="1" applyNumberFormat="1" applyFont="1" applyFill="1" applyBorder="1" applyAlignment="1" applyProtection="1">
      <alignment horizontal="center" vertical="center" wrapText="1"/>
    </xf>
    <xf numFmtId="10" fontId="30" fillId="43" borderId="177" xfId="2" applyNumberFormat="1" applyFont="1" applyFill="1" applyBorder="1" applyAlignment="1" applyProtection="1">
      <alignment horizontal="right" vertical="center"/>
    </xf>
    <xf numFmtId="2" fontId="42" fillId="11" borderId="23" xfId="2" applyNumberFormat="1" applyFont="1" applyFill="1" applyBorder="1" applyAlignment="1" applyProtection="1">
      <alignment horizontal="center" vertical="center"/>
    </xf>
    <xf numFmtId="171" fontId="33" fillId="3" borderId="0" xfId="0" applyNumberFormat="1" applyFont="1" applyFill="1" applyAlignment="1">
      <alignment horizontal="left" vertical="center"/>
    </xf>
    <xf numFmtId="0" fontId="10" fillId="3" borderId="0" xfId="21" applyFill="1"/>
    <xf numFmtId="0" fontId="92" fillId="3" borderId="41" xfId="0" applyFont="1" applyFill="1" applyBorder="1" applyAlignment="1">
      <alignment horizontal="center" vertical="center"/>
    </xf>
    <xf numFmtId="0" fontId="31" fillId="8" borderId="29" xfId="0" applyFont="1" applyFill="1" applyBorder="1" applyAlignment="1">
      <alignment vertical="top"/>
    </xf>
    <xf numFmtId="0" fontId="40" fillId="4" borderId="29" xfId="0" applyFont="1" applyFill="1" applyBorder="1" applyAlignment="1">
      <alignment horizontal="center" vertical="center" wrapText="1"/>
    </xf>
    <xf numFmtId="0" fontId="40" fillId="4" borderId="29" xfId="0" applyFont="1" applyFill="1" applyBorder="1" applyAlignment="1">
      <alignment horizontal="center" wrapText="1"/>
    </xf>
    <xf numFmtId="10" fontId="42" fillId="11" borderId="60" xfId="2" applyNumberFormat="1" applyFont="1" applyFill="1" applyBorder="1" applyAlignment="1" applyProtection="1">
      <alignment horizontal="center" vertical="center"/>
    </xf>
    <xf numFmtId="10" fontId="42" fillId="11" borderId="59" xfId="2" applyNumberFormat="1" applyFont="1" applyFill="1" applyBorder="1" applyAlignment="1" applyProtection="1">
      <alignment horizontal="center" vertical="center"/>
    </xf>
    <xf numFmtId="0" fontId="92" fillId="3" borderId="0" xfId="0" applyFont="1" applyFill="1" applyAlignment="1">
      <alignment horizontal="left" vertical="center"/>
    </xf>
    <xf numFmtId="0" fontId="81" fillId="3" borderId="0" xfId="0" applyFont="1" applyFill="1"/>
    <xf numFmtId="0" fontId="95" fillId="3" borderId="0" xfId="0" applyFont="1" applyFill="1" applyAlignment="1">
      <alignment horizontal="left" vertical="center"/>
    </xf>
    <xf numFmtId="0" fontId="81" fillId="3" borderId="0" xfId="0" applyFont="1" applyFill="1" applyAlignment="1">
      <alignment horizontal="center" vertical="top"/>
    </xf>
    <xf numFmtId="0" fontId="95" fillId="3" borderId="0" xfId="0" applyFont="1" applyFill="1" applyAlignment="1">
      <alignment horizontal="center" vertical="center" wrapText="1"/>
    </xf>
    <xf numFmtId="0" fontId="81" fillId="3" borderId="41" xfId="0" applyFont="1" applyFill="1" applyBorder="1" applyAlignment="1">
      <alignment horizontal="center" vertical="top"/>
    </xf>
    <xf numFmtId="1" fontId="74" fillId="3" borderId="102" xfId="0" applyNumberFormat="1" applyFont="1" applyFill="1" applyBorder="1" applyAlignment="1">
      <alignment horizontal="center" vertical="center" wrapText="1"/>
    </xf>
    <xf numFmtId="0" fontId="74" fillId="3" borderId="102" xfId="0" applyFont="1" applyFill="1" applyBorder="1" applyAlignment="1">
      <alignment horizontal="center" vertical="center"/>
    </xf>
    <xf numFmtId="0" fontId="81" fillId="3" borderId="102" xfId="0" applyFont="1" applyFill="1" applyBorder="1" applyAlignment="1">
      <alignment horizontal="left" vertical="center" wrapText="1"/>
    </xf>
    <xf numFmtId="2" fontId="81" fillId="6" borderId="102" xfId="0" applyNumberFormat="1" applyFont="1" applyFill="1" applyBorder="1" applyAlignment="1">
      <alignment horizontal="center" vertical="center" wrapText="1"/>
    </xf>
    <xf numFmtId="2" fontId="81" fillId="50" borderId="179" xfId="0" applyNumberFormat="1" applyFont="1" applyFill="1" applyBorder="1" applyAlignment="1">
      <alignment horizontal="center" vertical="center" wrapText="1"/>
    </xf>
    <xf numFmtId="0" fontId="81" fillId="51" borderId="179" xfId="0" applyFont="1" applyFill="1" applyBorder="1" applyAlignment="1">
      <alignment horizontal="center" vertical="center"/>
    </xf>
    <xf numFmtId="170" fontId="81" fillId="3" borderId="44" xfId="0" applyNumberFormat="1" applyFont="1" applyFill="1" applyBorder="1" applyAlignment="1">
      <alignment horizontal="center" vertical="top"/>
    </xf>
    <xf numFmtId="0" fontId="97" fillId="3" borderId="48" xfId="0" applyFont="1" applyFill="1" applyBorder="1" applyAlignment="1">
      <alignment horizontal="left" vertical="top" wrapText="1"/>
    </xf>
    <xf numFmtId="170" fontId="81" fillId="3" borderId="48" xfId="0" applyNumberFormat="1" applyFont="1" applyFill="1" applyBorder="1" applyAlignment="1">
      <alignment horizontal="center" vertical="center"/>
    </xf>
    <xf numFmtId="0" fontId="92" fillId="6" borderId="45" xfId="0" applyFont="1" applyFill="1" applyBorder="1" applyAlignment="1">
      <alignment horizontal="center" vertical="center"/>
    </xf>
    <xf numFmtId="0" fontId="81" fillId="6" borderId="45" xfId="0" applyFont="1" applyFill="1" applyBorder="1" applyAlignment="1">
      <alignment horizontal="center" vertical="center" wrapText="1"/>
    </xf>
    <xf numFmtId="0" fontId="81" fillId="6" borderId="178" xfId="0" applyFont="1" applyFill="1" applyBorder="1" applyAlignment="1">
      <alignment vertical="top"/>
    </xf>
    <xf numFmtId="0" fontId="81" fillId="51" borderId="180" xfId="0" applyFont="1" applyFill="1" applyBorder="1" applyAlignment="1">
      <alignment horizontal="center" vertical="top"/>
    </xf>
    <xf numFmtId="0" fontId="81" fillId="51" borderId="45" xfId="0" applyFont="1" applyFill="1" applyBorder="1" applyAlignment="1">
      <alignment horizontal="center" vertical="center"/>
    </xf>
    <xf numFmtId="170" fontId="81" fillId="51" borderId="45" xfId="0" applyNumberFormat="1" applyFont="1" applyFill="1" applyBorder="1" applyAlignment="1">
      <alignment horizontal="center" vertical="center"/>
    </xf>
    <xf numFmtId="0" fontId="92" fillId="51" borderId="45" xfId="0" applyFont="1" applyFill="1" applyBorder="1" applyAlignment="1">
      <alignment horizontal="center" vertical="center" wrapText="1"/>
    </xf>
    <xf numFmtId="170" fontId="81" fillId="6" borderId="44" xfId="0" applyNumberFormat="1" applyFont="1" applyFill="1" applyBorder="1" applyAlignment="1">
      <alignment horizontal="center" vertical="top"/>
    </xf>
    <xf numFmtId="170" fontId="81" fillId="51" borderId="44" xfId="0" applyNumberFormat="1" applyFont="1" applyFill="1" applyBorder="1" applyAlignment="1">
      <alignment horizontal="center" vertical="top"/>
    </xf>
    <xf numFmtId="170" fontId="81" fillId="6" borderId="45" xfId="0" applyNumberFormat="1" applyFont="1" applyFill="1" applyBorder="1" applyAlignment="1">
      <alignment horizontal="center" vertical="center"/>
    </xf>
    <xf numFmtId="4" fontId="81" fillId="6" borderId="44" xfId="0" applyNumberFormat="1" applyFont="1" applyFill="1" applyBorder="1" applyAlignment="1">
      <alignment horizontal="center" vertical="top"/>
    </xf>
    <xf numFmtId="4" fontId="81" fillId="50" borderId="44" xfId="0" applyNumberFormat="1" applyFont="1" applyFill="1" applyBorder="1" applyAlignment="1">
      <alignment horizontal="center" vertical="top"/>
    </xf>
    <xf numFmtId="4" fontId="81" fillId="51" borderId="44" xfId="0" applyNumberFormat="1" applyFont="1" applyFill="1" applyBorder="1" applyAlignment="1">
      <alignment horizontal="center" vertical="top"/>
    </xf>
    <xf numFmtId="170" fontId="81" fillId="50" borderId="49" xfId="0" applyNumberFormat="1" applyFont="1" applyFill="1" applyBorder="1" applyAlignment="1">
      <alignment horizontal="center" vertical="top"/>
    </xf>
    <xf numFmtId="0" fontId="93" fillId="3" borderId="48" xfId="0" applyFont="1" applyFill="1" applyBorder="1" applyAlignment="1">
      <alignment horizontal="left" vertical="center" wrapText="1"/>
    </xf>
    <xf numFmtId="0" fontId="93" fillId="3" borderId="178" xfId="0" applyFont="1" applyFill="1" applyBorder="1" applyAlignment="1">
      <alignment horizontal="left" vertical="center"/>
    </xf>
    <xf numFmtId="0" fontId="93" fillId="3" borderId="48" xfId="0" applyFont="1" applyFill="1" applyBorder="1" applyAlignment="1">
      <alignment horizontal="left" vertical="center"/>
    </xf>
    <xf numFmtId="0" fontId="37" fillId="3" borderId="50" xfId="0" applyFont="1" applyFill="1" applyBorder="1" applyAlignment="1">
      <alignment horizontal="left" vertical="center" wrapText="1"/>
    </xf>
    <xf numFmtId="0" fontId="37" fillId="3" borderId="180" xfId="0" applyFont="1" applyFill="1" applyBorder="1" applyAlignment="1">
      <alignment horizontal="left" vertical="center" wrapText="1"/>
    </xf>
    <xf numFmtId="0" fontId="37" fillId="3" borderId="180" xfId="0" applyFont="1" applyFill="1" applyBorder="1" applyAlignment="1">
      <alignment horizontal="left" vertical="center"/>
    </xf>
    <xf numFmtId="10" fontId="81" fillId="3" borderId="49" xfId="0" applyNumberFormat="1" applyFont="1" applyFill="1" applyBorder="1" applyAlignment="1">
      <alignment horizontal="center" vertical="top"/>
    </xf>
    <xf numFmtId="10" fontId="81" fillId="3" borderId="44" xfId="0" applyNumberFormat="1" applyFont="1" applyFill="1" applyBorder="1" applyAlignment="1">
      <alignment horizontal="center" vertical="top"/>
    </xf>
    <xf numFmtId="0" fontId="81" fillId="6" borderId="50" xfId="0" applyFont="1" applyFill="1" applyBorder="1" applyAlignment="1">
      <alignment horizontal="center" vertical="center" wrapText="1"/>
    </xf>
    <xf numFmtId="0" fontId="81" fillId="6" borderId="45" xfId="0" applyFont="1" applyFill="1" applyBorder="1" applyAlignment="1">
      <alignment horizontal="center" vertical="center"/>
    </xf>
    <xf numFmtId="2" fontId="81" fillId="6" borderId="45" xfId="0" applyNumberFormat="1" applyFont="1" applyFill="1" applyBorder="1" applyAlignment="1">
      <alignment horizontal="center" vertical="center" wrapText="1"/>
    </xf>
    <xf numFmtId="2" fontId="81" fillId="6" borderId="45" xfId="0" applyNumberFormat="1" applyFont="1" applyFill="1" applyBorder="1" applyAlignment="1">
      <alignment horizontal="center" vertical="center"/>
    </xf>
    <xf numFmtId="9" fontId="81" fillId="6" borderId="45" xfId="2" applyFont="1" applyFill="1" applyBorder="1" applyAlignment="1" applyProtection="1">
      <alignment horizontal="center" vertical="top"/>
    </xf>
    <xf numFmtId="0" fontId="81" fillId="6" borderId="43" xfId="0" applyFont="1" applyFill="1" applyBorder="1" applyAlignment="1">
      <alignment horizontal="center" vertical="center"/>
    </xf>
    <xf numFmtId="10" fontId="81" fillId="6" borderId="49" xfId="0" applyNumberFormat="1" applyFont="1" applyFill="1" applyBorder="1" applyAlignment="1">
      <alignment horizontal="center" vertical="top"/>
    </xf>
    <xf numFmtId="10" fontId="81" fillId="6" borderId="44" xfId="0" applyNumberFormat="1" applyFont="1" applyFill="1" applyBorder="1" applyAlignment="1">
      <alignment horizontal="center" vertical="top"/>
    </xf>
    <xf numFmtId="2" fontId="81" fillId="6" borderId="43" xfId="0" applyNumberFormat="1" applyFont="1" applyFill="1" applyBorder="1" applyAlignment="1">
      <alignment horizontal="center" vertical="center"/>
    </xf>
    <xf numFmtId="3" fontId="81" fillId="6" borderId="45" xfId="0" applyNumberFormat="1" applyFont="1" applyFill="1" applyBorder="1" applyAlignment="1">
      <alignment horizontal="center" vertical="top"/>
    </xf>
    <xf numFmtId="10" fontId="81" fillId="6" borderId="48" xfId="0" applyNumberFormat="1" applyFont="1" applyFill="1" applyBorder="1" applyAlignment="1">
      <alignment horizontal="center" vertical="top"/>
    </xf>
    <xf numFmtId="10" fontId="81" fillId="6" borderId="45" xfId="0" applyNumberFormat="1" applyFont="1" applyFill="1" applyBorder="1" applyAlignment="1">
      <alignment horizontal="center" vertical="top"/>
    </xf>
    <xf numFmtId="10" fontId="81" fillId="6" borderId="43" xfId="0" applyNumberFormat="1" applyFont="1" applyFill="1" applyBorder="1" applyAlignment="1">
      <alignment horizontal="center" vertical="center"/>
    </xf>
    <xf numFmtId="10" fontId="81" fillId="6" borderId="45" xfId="0" applyNumberFormat="1" applyFont="1" applyFill="1" applyBorder="1" applyAlignment="1">
      <alignment horizontal="center" vertical="center"/>
    </xf>
    <xf numFmtId="10" fontId="81" fillId="6" borderId="45" xfId="2" applyNumberFormat="1" applyFont="1" applyFill="1" applyBorder="1" applyAlignment="1" applyProtection="1">
      <alignment horizontal="center" vertical="top"/>
    </xf>
    <xf numFmtId="0" fontId="81" fillId="50" borderId="50" xfId="0" applyFont="1" applyFill="1" applyBorder="1" applyAlignment="1">
      <alignment horizontal="center" vertical="center" wrapText="1"/>
    </xf>
    <xf numFmtId="0" fontId="81" fillId="50" borderId="45" xfId="0" applyFont="1" applyFill="1" applyBorder="1" applyAlignment="1">
      <alignment horizontal="center" vertical="center"/>
    </xf>
    <xf numFmtId="2" fontId="81" fillId="50" borderId="45" xfId="0" applyNumberFormat="1" applyFont="1" applyFill="1" applyBorder="1" applyAlignment="1">
      <alignment horizontal="center" vertical="center" wrapText="1"/>
    </xf>
    <xf numFmtId="2" fontId="81" fillId="50" borderId="45" xfId="0" applyNumberFormat="1" applyFont="1" applyFill="1" applyBorder="1" applyAlignment="1">
      <alignment horizontal="center" vertical="center"/>
    </xf>
    <xf numFmtId="9" fontId="81" fillId="50" borderId="45" xfId="2" applyFont="1" applyFill="1" applyBorder="1" applyAlignment="1" applyProtection="1">
      <alignment horizontal="center" vertical="top"/>
    </xf>
    <xf numFmtId="0" fontId="81" fillId="50" borderId="43" xfId="0" applyFont="1" applyFill="1" applyBorder="1" applyAlignment="1">
      <alignment horizontal="center" vertical="center"/>
    </xf>
    <xf numFmtId="10" fontId="81" fillId="50" borderId="44" xfId="0" applyNumberFormat="1" applyFont="1" applyFill="1" applyBorder="1" applyAlignment="1">
      <alignment horizontal="center" vertical="top"/>
    </xf>
    <xf numFmtId="2" fontId="81" fillId="50" borderId="43" xfId="0" applyNumberFormat="1" applyFont="1" applyFill="1" applyBorder="1" applyAlignment="1">
      <alignment horizontal="center" vertical="center"/>
    </xf>
    <xf numFmtId="3" fontId="81" fillId="50" borderId="45" xfId="0" applyNumberFormat="1" applyFont="1" applyFill="1" applyBorder="1" applyAlignment="1">
      <alignment horizontal="center" vertical="top"/>
    </xf>
    <xf numFmtId="10" fontId="81" fillId="50" borderId="45" xfId="0" applyNumberFormat="1" applyFont="1" applyFill="1" applyBorder="1" applyAlignment="1">
      <alignment horizontal="center" vertical="top"/>
    </xf>
    <xf numFmtId="10" fontId="81" fillId="50" borderId="43" xfId="0" applyNumberFormat="1" applyFont="1" applyFill="1" applyBorder="1" applyAlignment="1">
      <alignment horizontal="center" vertical="center"/>
    </xf>
    <xf numFmtId="10" fontId="81" fillId="50" borderId="45" xfId="0" applyNumberFormat="1" applyFont="1" applyFill="1" applyBorder="1" applyAlignment="1">
      <alignment horizontal="center" vertical="center"/>
    </xf>
    <xf numFmtId="10" fontId="81" fillId="50" borderId="45" xfId="2" applyNumberFormat="1" applyFont="1" applyFill="1" applyBorder="1" applyAlignment="1" applyProtection="1">
      <alignment horizontal="center" vertical="top"/>
    </xf>
    <xf numFmtId="0" fontId="81" fillId="51" borderId="50" xfId="0" applyFont="1" applyFill="1" applyBorder="1" applyAlignment="1">
      <alignment horizontal="center" vertical="center"/>
    </xf>
    <xf numFmtId="4" fontId="81" fillId="51" borderId="45" xfId="0" applyNumberFormat="1" applyFont="1" applyFill="1" applyBorder="1" applyAlignment="1">
      <alignment horizontal="center" vertical="center"/>
    </xf>
    <xf numFmtId="9" fontId="81" fillId="51" borderId="45" xfId="2" applyFont="1" applyFill="1" applyBorder="1" applyAlignment="1" applyProtection="1">
      <alignment horizontal="center" vertical="top"/>
    </xf>
    <xf numFmtId="0" fontId="81" fillId="51" borderId="43" xfId="0" applyFont="1" applyFill="1" applyBorder="1" applyAlignment="1">
      <alignment horizontal="center" vertical="center"/>
    </xf>
    <xf numFmtId="10" fontId="81" fillId="51" borderId="44" xfId="0" applyNumberFormat="1" applyFont="1" applyFill="1" applyBorder="1" applyAlignment="1">
      <alignment horizontal="center" vertical="top"/>
    </xf>
    <xf numFmtId="0" fontId="81" fillId="51" borderId="43" xfId="0" applyFont="1" applyFill="1" applyBorder="1" applyAlignment="1">
      <alignment horizontal="left" vertical="center"/>
    </xf>
    <xf numFmtId="10" fontId="81" fillId="51" borderId="43" xfId="0" applyNumberFormat="1" applyFont="1" applyFill="1" applyBorder="1" applyAlignment="1">
      <alignment horizontal="center" vertical="center"/>
    </xf>
    <xf numFmtId="10" fontId="81" fillId="51" borderId="45" xfId="0" applyNumberFormat="1" applyFont="1" applyFill="1" applyBorder="1" applyAlignment="1">
      <alignment horizontal="center" vertical="center"/>
    </xf>
    <xf numFmtId="10" fontId="81" fillId="51" borderId="45" xfId="0" applyNumberFormat="1" applyFont="1" applyFill="1" applyBorder="1" applyAlignment="1">
      <alignment horizontal="center" vertical="top"/>
    </xf>
    <xf numFmtId="10" fontId="81" fillId="51" borderId="45" xfId="2" applyNumberFormat="1" applyFont="1" applyFill="1" applyBorder="1" applyAlignment="1" applyProtection="1">
      <alignment horizontal="center" vertical="top"/>
    </xf>
    <xf numFmtId="0" fontId="74" fillId="3" borderId="0" xfId="0" applyFont="1" applyFill="1" applyAlignment="1">
      <alignment horizontal="center" vertical="center"/>
    </xf>
    <xf numFmtId="0" fontId="83" fillId="3" borderId="0" xfId="0" applyFont="1" applyFill="1" applyAlignment="1">
      <alignment horizontal="left" vertical="center" wrapText="1"/>
    </xf>
    <xf numFmtId="0" fontId="81" fillId="52" borderId="102" xfId="0" applyFont="1" applyFill="1" applyBorder="1" applyAlignment="1">
      <alignment horizontal="center" vertical="center"/>
    </xf>
    <xf numFmtId="0" fontId="37" fillId="3" borderId="48" xfId="0" applyFont="1" applyFill="1" applyBorder="1" applyAlignment="1">
      <alignment horizontal="left" vertical="center" wrapText="1"/>
    </xf>
    <xf numFmtId="170" fontId="81" fillId="3" borderId="49" xfId="0" applyNumberFormat="1" applyFont="1" applyFill="1" applyBorder="1" applyAlignment="1">
      <alignment horizontal="center" vertical="top"/>
    </xf>
    <xf numFmtId="0" fontId="74" fillId="3" borderId="102" xfId="0" applyFont="1" applyFill="1" applyBorder="1" applyAlignment="1">
      <alignment horizontal="center" vertical="center" wrapText="1"/>
    </xf>
    <xf numFmtId="0" fontId="92" fillId="3" borderId="102" xfId="0" applyFont="1" applyFill="1" applyBorder="1" applyAlignment="1">
      <alignment horizontal="center" vertical="center" wrapText="1"/>
    </xf>
    <xf numFmtId="0" fontId="32" fillId="3" borderId="45" xfId="0" applyFont="1" applyFill="1" applyBorder="1" applyAlignment="1">
      <alignment horizontal="left" vertical="top" wrapText="1"/>
    </xf>
    <xf numFmtId="0" fontId="37" fillId="3" borderId="45" xfId="0" applyFont="1" applyFill="1" applyBorder="1" applyAlignment="1">
      <alignment horizontal="left" vertical="top" wrapText="1"/>
    </xf>
    <xf numFmtId="10" fontId="92" fillId="6" borderId="45" xfId="0" applyNumberFormat="1" applyFont="1" applyFill="1" applyBorder="1" applyAlignment="1">
      <alignment horizontal="center" vertical="center"/>
    </xf>
    <xf numFmtId="2" fontId="81" fillId="50" borderId="180" xfId="0" applyNumberFormat="1" applyFont="1" applyFill="1" applyBorder="1" applyAlignment="1">
      <alignment horizontal="center" vertical="center" wrapText="1"/>
    </xf>
    <xf numFmtId="170" fontId="81" fillId="50" borderId="48" xfId="0" applyNumberFormat="1" applyFont="1" applyFill="1" applyBorder="1" applyAlignment="1">
      <alignment horizontal="center" vertical="center"/>
    </xf>
    <xf numFmtId="10" fontId="81" fillId="50" borderId="48" xfId="0" applyNumberFormat="1" applyFont="1" applyFill="1" applyBorder="1" applyAlignment="1">
      <alignment horizontal="center" vertical="top"/>
    </xf>
    <xf numFmtId="10" fontId="92" fillId="50" borderId="45" xfId="0" applyNumberFormat="1" applyFont="1" applyFill="1" applyBorder="1" applyAlignment="1">
      <alignment horizontal="center" vertical="center"/>
    </xf>
    <xf numFmtId="0" fontId="81" fillId="51" borderId="0" xfId="0" applyFont="1" applyFill="1" applyAlignment="1">
      <alignment horizontal="center" vertical="center"/>
    </xf>
    <xf numFmtId="170" fontId="81" fillId="51" borderId="0" xfId="0" applyNumberFormat="1" applyFont="1" applyFill="1" applyAlignment="1">
      <alignment horizontal="center" vertical="center"/>
    </xf>
    <xf numFmtId="170" fontId="81" fillId="51" borderId="40" xfId="0" applyNumberFormat="1" applyFont="1" applyFill="1" applyBorder="1" applyAlignment="1">
      <alignment horizontal="center" vertical="top"/>
    </xf>
    <xf numFmtId="10" fontId="81" fillId="51" borderId="0" xfId="0" applyNumberFormat="1" applyFont="1" applyFill="1" applyAlignment="1">
      <alignment horizontal="center" vertical="top"/>
    </xf>
    <xf numFmtId="170" fontId="81" fillId="51" borderId="40" xfId="63" applyNumberFormat="1" applyFont="1" applyFill="1" applyBorder="1" applyAlignment="1" applyProtection="1">
      <alignment horizontal="center" vertical="top"/>
    </xf>
    <xf numFmtId="10" fontId="92" fillId="51" borderId="45" xfId="0" applyNumberFormat="1" applyFont="1" applyFill="1" applyBorder="1" applyAlignment="1">
      <alignment horizontal="center" vertical="center"/>
    </xf>
    <xf numFmtId="0" fontId="81" fillId="3" borderId="180" xfId="0" applyFont="1" applyFill="1" applyBorder="1" applyAlignment="1">
      <alignment horizontal="center" vertical="center"/>
    </xf>
    <xf numFmtId="10" fontId="92" fillId="3" borderId="48" xfId="0" applyNumberFormat="1" applyFont="1" applyFill="1" applyBorder="1" applyAlignment="1">
      <alignment horizontal="center" vertical="center"/>
    </xf>
    <xf numFmtId="0" fontId="81" fillId="3" borderId="47" xfId="0" applyFont="1" applyFill="1" applyBorder="1" applyAlignment="1">
      <alignment horizontal="left" vertical="center" wrapText="1"/>
    </xf>
    <xf numFmtId="10" fontId="81" fillId="6" borderId="44" xfId="2" applyNumberFormat="1" applyFont="1" applyFill="1" applyBorder="1" applyAlignment="1" applyProtection="1">
      <alignment horizontal="center" vertical="top"/>
    </xf>
    <xf numFmtId="10" fontId="81" fillId="51" borderId="40" xfId="0" applyNumberFormat="1" applyFont="1" applyFill="1" applyBorder="1" applyAlignment="1">
      <alignment horizontal="center" vertical="top"/>
    </xf>
    <xf numFmtId="2" fontId="74" fillId="3" borderId="74" xfId="0" applyNumberFormat="1" applyFont="1" applyFill="1" applyBorder="1" applyAlignment="1">
      <alignment horizontal="center" vertical="center" wrapText="1"/>
    </xf>
    <xf numFmtId="0" fontId="74" fillId="3" borderId="0" xfId="0" applyFont="1" applyFill="1" applyAlignment="1">
      <alignment vertical="center"/>
    </xf>
    <xf numFmtId="0" fontId="81" fillId="0" borderId="102" xfId="0" applyFont="1" applyBorder="1" applyAlignment="1">
      <alignment vertical="center"/>
    </xf>
    <xf numFmtId="0" fontId="81" fillId="0" borderId="102" xfId="0" applyFont="1" applyBorder="1" applyAlignment="1">
      <alignment vertical="top"/>
    </xf>
    <xf numFmtId="0" fontId="81" fillId="0" borderId="102" xfId="0" applyFont="1" applyBorder="1"/>
    <xf numFmtId="4" fontId="81" fillId="6" borderId="45" xfId="0" applyNumberFormat="1" applyFont="1" applyFill="1" applyBorder="1" applyAlignment="1">
      <alignment horizontal="center" vertical="top"/>
    </xf>
    <xf numFmtId="4" fontId="81" fillId="51" borderId="45" xfId="0" applyNumberFormat="1" applyFont="1" applyFill="1" applyBorder="1" applyAlignment="1">
      <alignment horizontal="center" vertical="top"/>
    </xf>
    <xf numFmtId="4" fontId="81" fillId="6" borderId="50" xfId="0" applyNumberFormat="1" applyFont="1" applyFill="1" applyBorder="1" applyAlignment="1">
      <alignment horizontal="center" vertical="top"/>
    </xf>
    <xf numFmtId="4" fontId="81" fillId="6" borderId="48" xfId="0" applyNumberFormat="1" applyFont="1" applyFill="1" applyBorder="1" applyAlignment="1">
      <alignment horizontal="center" vertical="top"/>
    </xf>
    <xf numFmtId="4" fontId="81" fillId="50" borderId="48" xfId="0" applyNumberFormat="1" applyFont="1" applyFill="1" applyBorder="1" applyAlignment="1">
      <alignment horizontal="center" vertical="top"/>
    </xf>
    <xf numFmtId="4" fontId="81" fillId="6" borderId="49" xfId="0" applyNumberFormat="1" applyFont="1" applyFill="1" applyBorder="1" applyAlignment="1">
      <alignment horizontal="center" vertical="top"/>
    </xf>
    <xf numFmtId="0" fontId="97" fillId="3" borderId="50" xfId="0" applyFont="1" applyFill="1" applyBorder="1" applyAlignment="1">
      <alignment horizontal="left" vertical="top" wrapText="1"/>
    </xf>
    <xf numFmtId="10" fontId="81" fillId="6" borderId="50" xfId="0" applyNumberFormat="1" applyFont="1" applyFill="1" applyBorder="1" applyAlignment="1">
      <alignment horizontal="center" vertical="top"/>
    </xf>
    <xf numFmtId="10" fontId="81" fillId="50" borderId="50" xfId="0" applyNumberFormat="1" applyFont="1" applyFill="1" applyBorder="1" applyAlignment="1">
      <alignment horizontal="center" vertical="top"/>
    </xf>
    <xf numFmtId="10" fontId="81" fillId="51" borderId="50" xfId="0" applyNumberFormat="1" applyFont="1" applyFill="1" applyBorder="1" applyAlignment="1">
      <alignment horizontal="center" vertical="top"/>
    </xf>
    <xf numFmtId="3" fontId="81" fillId="51" borderId="0" xfId="0" applyNumberFormat="1" applyFont="1" applyFill="1" applyAlignment="1">
      <alignment horizontal="center" vertical="top"/>
    </xf>
    <xf numFmtId="3" fontId="81" fillId="6" borderId="50" xfId="0" applyNumberFormat="1" applyFont="1" applyFill="1" applyBorder="1" applyAlignment="1">
      <alignment horizontal="center" vertical="top"/>
    </xf>
    <xf numFmtId="3" fontId="81" fillId="50" borderId="50" xfId="0" applyNumberFormat="1" applyFont="1" applyFill="1" applyBorder="1" applyAlignment="1">
      <alignment horizontal="center" vertical="top"/>
    </xf>
    <xf numFmtId="3" fontId="81" fillId="51" borderId="50" xfId="0" applyNumberFormat="1" applyFont="1" applyFill="1" applyBorder="1" applyAlignment="1">
      <alignment horizontal="center" vertical="top"/>
    </xf>
    <xf numFmtId="0" fontId="94" fillId="3" borderId="48" xfId="0" applyFont="1" applyFill="1" applyBorder="1" applyAlignment="1">
      <alignment horizontal="left" vertical="top" wrapText="1"/>
    </xf>
    <xf numFmtId="0" fontId="94" fillId="3" borderId="50" xfId="0" applyFont="1" applyFill="1" applyBorder="1" applyAlignment="1">
      <alignment horizontal="left" vertical="top" wrapText="1"/>
    </xf>
    <xf numFmtId="10" fontId="81" fillId="6" borderId="47" xfId="0" applyNumberFormat="1" applyFont="1" applyFill="1" applyBorder="1" applyAlignment="1">
      <alignment horizontal="center" vertical="top"/>
    </xf>
    <xf numFmtId="10" fontId="81" fillId="50" borderId="47" xfId="0" applyNumberFormat="1" applyFont="1" applyFill="1" applyBorder="1" applyAlignment="1">
      <alignment horizontal="center" vertical="top"/>
    </xf>
    <xf numFmtId="10" fontId="81" fillId="51" borderId="47" xfId="0" applyNumberFormat="1" applyFont="1" applyFill="1" applyBorder="1" applyAlignment="1">
      <alignment horizontal="center" vertical="top"/>
    </xf>
    <xf numFmtId="170" fontId="81" fillId="6" borderId="50" xfId="0" applyNumberFormat="1" applyFont="1" applyFill="1" applyBorder="1" applyAlignment="1">
      <alignment horizontal="center" vertical="top"/>
    </xf>
    <xf numFmtId="170" fontId="81" fillId="50" borderId="50" xfId="0" applyNumberFormat="1" applyFont="1" applyFill="1" applyBorder="1" applyAlignment="1">
      <alignment horizontal="center" vertical="top"/>
    </xf>
    <xf numFmtId="170" fontId="81" fillId="51" borderId="50" xfId="0" applyNumberFormat="1" applyFont="1" applyFill="1" applyBorder="1" applyAlignment="1">
      <alignment horizontal="center" vertical="top"/>
    </xf>
    <xf numFmtId="170" fontId="81" fillId="3" borderId="50" xfId="0" applyNumberFormat="1" applyFont="1" applyFill="1" applyBorder="1" applyAlignment="1">
      <alignment horizontal="center" vertical="top"/>
    </xf>
    <xf numFmtId="10" fontId="81" fillId="3" borderId="48" xfId="0" applyNumberFormat="1" applyFont="1" applyFill="1" applyBorder="1" applyAlignment="1">
      <alignment horizontal="center" vertical="top"/>
    </xf>
    <xf numFmtId="170" fontId="81" fillId="51" borderId="50" xfId="63" applyNumberFormat="1" applyFont="1" applyFill="1" applyBorder="1" applyAlignment="1" applyProtection="1">
      <alignment horizontal="center" vertical="top"/>
    </xf>
    <xf numFmtId="170" fontId="81" fillId="50" borderId="44" xfId="0" applyNumberFormat="1" applyFont="1" applyFill="1" applyBorder="1" applyAlignment="1">
      <alignment horizontal="center" vertical="top"/>
    </xf>
    <xf numFmtId="170" fontId="81" fillId="3" borderId="40" xfId="0" applyNumberFormat="1" applyFont="1" applyFill="1" applyBorder="1" applyAlignment="1">
      <alignment horizontal="center" vertical="top"/>
    </xf>
    <xf numFmtId="10" fontId="81" fillId="3" borderId="0" xfId="0" applyNumberFormat="1" applyFont="1" applyFill="1" applyAlignment="1">
      <alignment horizontal="center" vertical="top"/>
    </xf>
    <xf numFmtId="10" fontId="81" fillId="51" borderId="48" xfId="0" applyNumberFormat="1" applyFont="1" applyFill="1" applyBorder="1" applyAlignment="1">
      <alignment horizontal="center" vertical="top"/>
    </xf>
    <xf numFmtId="10" fontId="81" fillId="3" borderId="50" xfId="0" applyNumberFormat="1" applyFont="1" applyFill="1" applyBorder="1" applyAlignment="1">
      <alignment horizontal="center" vertical="top"/>
    </xf>
    <xf numFmtId="10" fontId="81" fillId="3" borderId="40" xfId="0" applyNumberFormat="1" applyFont="1" applyFill="1" applyBorder="1" applyAlignment="1">
      <alignment horizontal="center" vertical="top"/>
    </xf>
    <xf numFmtId="0" fontId="98" fillId="3" borderId="47" xfId="0" applyFont="1" applyFill="1" applyBorder="1" applyAlignment="1">
      <alignment horizontal="left" vertical="top" wrapText="1"/>
    </xf>
    <xf numFmtId="0" fontId="98" fillId="3" borderId="49" xfId="0" applyFont="1" applyFill="1" applyBorder="1" applyAlignment="1">
      <alignment horizontal="left" vertical="top" wrapText="1"/>
    </xf>
    <xf numFmtId="0" fontId="98" fillId="3" borderId="48" xfId="0" applyFont="1" applyFill="1" applyBorder="1" applyAlignment="1">
      <alignment horizontal="left" vertical="top" wrapText="1"/>
    </xf>
    <xf numFmtId="10" fontId="81" fillId="6" borderId="178" xfId="0" applyNumberFormat="1" applyFont="1" applyFill="1" applyBorder="1" applyAlignment="1">
      <alignment horizontal="center" vertical="top"/>
    </xf>
    <xf numFmtId="10" fontId="81" fillId="50" borderId="178" xfId="0" applyNumberFormat="1" applyFont="1" applyFill="1" applyBorder="1" applyAlignment="1">
      <alignment horizontal="center" vertical="top"/>
    </xf>
    <xf numFmtId="10" fontId="81" fillId="51" borderId="178" xfId="0" applyNumberFormat="1" applyFont="1" applyFill="1" applyBorder="1" applyAlignment="1">
      <alignment horizontal="center" vertical="top"/>
    </xf>
    <xf numFmtId="10" fontId="81" fillId="3" borderId="178" xfId="0" applyNumberFormat="1" applyFont="1" applyFill="1" applyBorder="1" applyAlignment="1">
      <alignment horizontal="center" vertical="top"/>
    </xf>
    <xf numFmtId="0" fontId="94" fillId="3" borderId="180" xfId="0" applyFont="1" applyFill="1" applyBorder="1" applyAlignment="1">
      <alignment horizontal="left" vertical="top" wrapText="1"/>
    </xf>
    <xf numFmtId="10" fontId="81" fillId="6" borderId="50" xfId="2" applyNumberFormat="1" applyFont="1" applyFill="1" applyBorder="1" applyAlignment="1" applyProtection="1">
      <alignment horizontal="center" vertical="top"/>
    </xf>
    <xf numFmtId="10" fontId="81" fillId="3" borderId="47" xfId="0" applyNumberFormat="1" applyFont="1" applyFill="1" applyBorder="1" applyAlignment="1">
      <alignment horizontal="center" vertical="top"/>
    </xf>
    <xf numFmtId="0" fontId="81" fillId="0" borderId="43" xfId="0" applyFont="1" applyBorder="1" applyAlignment="1">
      <alignment horizontal="center" vertical="top"/>
    </xf>
    <xf numFmtId="10" fontId="81" fillId="51" borderId="180" xfId="0" applyNumberFormat="1" applyFont="1" applyFill="1" applyBorder="1" applyAlignment="1">
      <alignment horizontal="center" vertical="center"/>
    </xf>
    <xf numFmtId="0" fontId="94" fillId="3" borderId="178" xfId="0" applyFont="1" applyFill="1" applyBorder="1" applyAlignment="1">
      <alignment horizontal="left" vertical="top" wrapText="1"/>
    </xf>
    <xf numFmtId="170" fontId="81" fillId="6" borderId="178" xfId="0" applyNumberFormat="1" applyFont="1" applyFill="1" applyBorder="1" applyAlignment="1">
      <alignment horizontal="center" vertical="top"/>
    </xf>
    <xf numFmtId="170" fontId="81" fillId="51" borderId="178" xfId="0" applyNumberFormat="1" applyFont="1" applyFill="1" applyBorder="1" applyAlignment="1">
      <alignment horizontal="center" vertical="top"/>
    </xf>
    <xf numFmtId="4" fontId="81" fillId="51" borderId="50" xfId="0" applyNumberFormat="1" applyFont="1" applyFill="1" applyBorder="1" applyAlignment="1">
      <alignment horizontal="center" vertical="top"/>
    </xf>
    <xf numFmtId="4" fontId="81" fillId="51" borderId="40" xfId="0" applyNumberFormat="1" applyFont="1" applyFill="1" applyBorder="1" applyAlignment="1">
      <alignment horizontal="center" vertical="top"/>
    </xf>
    <xf numFmtId="167" fontId="81" fillId="6" borderId="50" xfId="0" applyNumberFormat="1" applyFont="1" applyFill="1" applyBorder="1" applyAlignment="1">
      <alignment horizontal="center" vertical="top"/>
    </xf>
    <xf numFmtId="167" fontId="81" fillId="51" borderId="50" xfId="2" applyNumberFormat="1" applyFont="1" applyFill="1" applyBorder="1" applyAlignment="1" applyProtection="1">
      <alignment horizontal="center" vertical="top" wrapText="1"/>
    </xf>
    <xf numFmtId="167" fontId="81" fillId="6" borderId="47" xfId="0" applyNumberFormat="1" applyFont="1" applyFill="1" applyBorder="1" applyAlignment="1">
      <alignment horizontal="center" vertical="top"/>
    </xf>
    <xf numFmtId="167" fontId="81" fillId="51" borderId="47" xfId="2" applyNumberFormat="1" applyFont="1" applyFill="1" applyBorder="1" applyAlignment="1" applyProtection="1">
      <alignment horizontal="center" vertical="top" wrapText="1"/>
    </xf>
    <xf numFmtId="0" fontId="93" fillId="3" borderId="180" xfId="0" applyFont="1" applyFill="1" applyBorder="1" applyAlignment="1">
      <alignment horizontal="left" vertical="center" wrapText="1"/>
    </xf>
    <xf numFmtId="2" fontId="30" fillId="53" borderId="7" xfId="0" applyNumberFormat="1" applyFont="1" applyFill="1" applyBorder="1" applyAlignment="1">
      <alignment horizontal="center" vertical="center"/>
    </xf>
    <xf numFmtId="170" fontId="42" fillId="53" borderId="3" xfId="0" applyNumberFormat="1" applyFont="1" applyFill="1" applyBorder="1" applyAlignment="1">
      <alignment horizontal="center" vertical="center"/>
    </xf>
    <xf numFmtId="10" fontId="42" fillId="53" borderId="23" xfId="2" applyNumberFormat="1" applyFont="1" applyFill="1" applyBorder="1" applyAlignment="1" applyProtection="1">
      <alignment horizontal="center" vertical="center"/>
    </xf>
    <xf numFmtId="10" fontId="30" fillId="53" borderId="7" xfId="2" applyNumberFormat="1" applyFont="1" applyFill="1" applyBorder="1" applyAlignment="1" applyProtection="1">
      <alignment horizontal="center" vertical="center"/>
    </xf>
    <xf numFmtId="10" fontId="42" fillId="53" borderId="93" xfId="2" applyNumberFormat="1" applyFont="1" applyFill="1" applyBorder="1" applyAlignment="1" applyProtection="1">
      <alignment horizontal="center" vertical="center"/>
    </xf>
    <xf numFmtId="10" fontId="42" fillId="53" borderId="3" xfId="2" applyNumberFormat="1" applyFont="1" applyFill="1" applyBorder="1" applyAlignment="1" applyProtection="1">
      <alignment horizontal="center" vertical="center"/>
    </xf>
    <xf numFmtId="3" fontId="42" fillId="54" borderId="3" xfId="0" applyNumberFormat="1" applyFont="1" applyFill="1" applyBorder="1" applyAlignment="1">
      <alignment horizontal="center" vertical="center"/>
    </xf>
    <xf numFmtId="0" fontId="30" fillId="54" borderId="39" xfId="0" applyFont="1" applyFill="1" applyBorder="1" applyAlignment="1">
      <alignment vertical="center"/>
    </xf>
    <xf numFmtId="9" fontId="42" fillId="54" borderId="7" xfId="2" applyFont="1" applyFill="1" applyBorder="1" applyAlignment="1" applyProtection="1">
      <alignment horizontal="center" vertical="center"/>
    </xf>
    <xf numFmtId="0" fontId="30" fillId="54" borderId="9" xfId="0" applyFont="1" applyFill="1" applyBorder="1" applyAlignment="1">
      <alignment vertical="center"/>
    </xf>
    <xf numFmtId="164" fontId="42" fillId="54" borderId="7" xfId="0" applyNumberFormat="1" applyFont="1" applyFill="1" applyBorder="1" applyAlignment="1">
      <alignment horizontal="center" vertical="center"/>
    </xf>
    <xf numFmtId="9" fontId="42" fillId="54" borderId="5" xfId="2" applyFont="1" applyFill="1" applyBorder="1" applyAlignment="1" applyProtection="1">
      <alignment horizontal="center" vertical="center"/>
    </xf>
    <xf numFmtId="0" fontId="30" fillId="54" borderId="46" xfId="0" applyFont="1" applyFill="1" applyBorder="1" applyAlignment="1">
      <alignment vertical="center"/>
    </xf>
    <xf numFmtId="3" fontId="42" fillId="55" borderId="7" xfId="0" applyNumberFormat="1" applyFont="1" applyFill="1" applyBorder="1" applyAlignment="1">
      <alignment horizontal="center" vertical="center"/>
    </xf>
    <xf numFmtId="0" fontId="30" fillId="55" borderId="9" xfId="0" applyFont="1" applyFill="1" applyBorder="1" applyAlignment="1">
      <alignment vertical="center"/>
    </xf>
    <xf numFmtId="164" fontId="42" fillId="55" borderId="7" xfId="0" applyNumberFormat="1" applyFont="1" applyFill="1" applyBorder="1" applyAlignment="1">
      <alignment horizontal="center" vertical="center"/>
    </xf>
    <xf numFmtId="9" fontId="42" fillId="55" borderId="5" xfId="2" applyFont="1" applyFill="1" applyBorder="1" applyAlignment="1" applyProtection="1">
      <alignment horizontal="center" vertical="center"/>
    </xf>
    <xf numFmtId="0" fontId="30" fillId="55" borderId="46" xfId="0" applyFont="1" applyFill="1" applyBorder="1" applyAlignment="1">
      <alignment vertical="center"/>
    </xf>
    <xf numFmtId="3" fontId="42" fillId="55" borderId="3" xfId="0" applyNumberFormat="1" applyFont="1" applyFill="1" applyBorder="1" applyAlignment="1">
      <alignment horizontal="center" vertical="center"/>
    </xf>
    <xf numFmtId="0" fontId="30" fillId="55" borderId="39" xfId="0" applyFont="1" applyFill="1" applyBorder="1" applyAlignment="1">
      <alignment vertical="center"/>
    </xf>
    <xf numFmtId="9" fontId="42" fillId="55" borderId="7" xfId="2" applyFont="1" applyFill="1" applyBorder="1" applyAlignment="1" applyProtection="1">
      <alignment horizontal="center" vertical="center"/>
    </xf>
    <xf numFmtId="3" fontId="42" fillId="55" borderId="5" xfId="0" applyNumberFormat="1" applyFont="1" applyFill="1" applyBorder="1" applyAlignment="1">
      <alignment horizontal="center" vertical="center"/>
    </xf>
    <xf numFmtId="164" fontId="42" fillId="55" borderId="8" xfId="0" applyNumberFormat="1" applyFont="1" applyFill="1" applyBorder="1" applyAlignment="1">
      <alignment horizontal="center" vertical="center"/>
    </xf>
    <xf numFmtId="9" fontId="42" fillId="55" borderId="8" xfId="2" applyFont="1" applyFill="1" applyBorder="1" applyAlignment="1" applyProtection="1">
      <alignment horizontal="center" vertical="center"/>
    </xf>
    <xf numFmtId="9" fontId="42" fillId="55" borderId="3" xfId="2" applyFont="1" applyFill="1" applyBorder="1" applyAlignment="1" applyProtection="1">
      <alignment horizontal="center" vertical="center"/>
    </xf>
    <xf numFmtId="9" fontId="42" fillId="55" borderId="23" xfId="2" applyFont="1" applyFill="1" applyBorder="1" applyAlignment="1" applyProtection="1">
      <alignment horizontal="center" vertical="center"/>
    </xf>
    <xf numFmtId="0" fontId="30" fillId="55" borderId="23" xfId="0" applyFont="1" applyFill="1" applyBorder="1" applyAlignment="1">
      <alignment vertical="center"/>
    </xf>
    <xf numFmtId="165" fontId="42" fillId="55" borderId="3" xfId="0" applyNumberFormat="1" applyFont="1" applyFill="1" applyBorder="1" applyAlignment="1">
      <alignment horizontal="center" vertical="center"/>
    </xf>
    <xf numFmtId="165" fontId="42" fillId="55" borderId="5" xfId="0" applyNumberFormat="1" applyFont="1" applyFill="1" applyBorder="1" applyAlignment="1">
      <alignment horizontal="center" vertical="center"/>
    </xf>
    <xf numFmtId="164" fontId="42" fillId="54" borderId="3" xfId="0" applyNumberFormat="1" applyFont="1" applyFill="1" applyBorder="1" applyAlignment="1">
      <alignment horizontal="center" vertical="center"/>
    </xf>
    <xf numFmtId="0" fontId="30" fillId="54" borderId="3" xfId="0" applyFont="1" applyFill="1" applyBorder="1" applyAlignment="1">
      <alignment vertical="center"/>
    </xf>
    <xf numFmtId="0" fontId="30" fillId="54" borderId="7" xfId="0" applyFont="1" applyFill="1" applyBorder="1" applyAlignment="1">
      <alignment vertical="center"/>
    </xf>
    <xf numFmtId="3" fontId="42" fillId="54" borderId="7" xfId="0" applyNumberFormat="1" applyFont="1" applyFill="1" applyBorder="1" applyAlignment="1">
      <alignment horizontal="center" vertical="center"/>
    </xf>
    <xf numFmtId="3" fontId="42" fillId="54" borderId="23" xfId="0" applyNumberFormat="1" applyFont="1" applyFill="1" applyBorder="1" applyAlignment="1">
      <alignment horizontal="center" vertical="center"/>
    </xf>
    <xf numFmtId="0" fontId="30" fillId="54" borderId="23" xfId="0" applyFont="1" applyFill="1" applyBorder="1" applyAlignment="1">
      <alignment vertical="center"/>
    </xf>
    <xf numFmtId="10" fontId="41" fillId="11" borderId="23" xfId="0" applyNumberFormat="1" applyFont="1" applyFill="1" applyBorder="1" applyAlignment="1">
      <alignment horizontal="center" vertical="center" wrapText="1"/>
    </xf>
    <xf numFmtId="10" fontId="41" fillId="11" borderId="3" xfId="2" applyNumberFormat="1" applyFont="1" applyFill="1" applyBorder="1" applyAlignment="1" applyProtection="1">
      <alignment horizontal="center" vertical="center" wrapText="1"/>
    </xf>
    <xf numFmtId="49" fontId="40" fillId="4" borderId="0" xfId="0" applyNumberFormat="1" applyFont="1" applyFill="1" applyAlignment="1">
      <alignment horizontal="center" wrapText="1"/>
    </xf>
    <xf numFmtId="0" fontId="31" fillId="8" borderId="24" xfId="0" applyFont="1" applyFill="1" applyBorder="1" applyAlignment="1">
      <alignment horizontal="left" vertical="center" indent="1"/>
    </xf>
    <xf numFmtId="0" fontId="43" fillId="6" borderId="171" xfId="1" applyFont="1" applyFill="1" applyBorder="1" applyAlignment="1" applyProtection="1">
      <alignment horizontal="left" vertical="center" wrapText="1" indent="1"/>
    </xf>
    <xf numFmtId="0" fontId="43" fillId="6" borderId="24" xfId="1" applyFont="1" applyFill="1" applyBorder="1" applyAlignment="1" applyProtection="1">
      <alignment horizontal="left" vertical="center" wrapText="1" indent="1"/>
    </xf>
    <xf numFmtId="2" fontId="42" fillId="0" borderId="3" xfId="0" applyNumberFormat="1" applyFont="1" applyBorder="1" applyAlignment="1">
      <alignment horizontal="center" vertical="center"/>
    </xf>
    <xf numFmtId="10" fontId="42" fillId="0" borderId="23" xfId="2" applyNumberFormat="1" applyFont="1" applyFill="1" applyBorder="1" applyAlignment="1" applyProtection="1">
      <alignment horizontal="center" vertical="center"/>
    </xf>
    <xf numFmtId="10" fontId="42" fillId="0" borderId="62" xfId="2" applyNumberFormat="1" applyFont="1" applyFill="1" applyBorder="1" applyAlignment="1" applyProtection="1">
      <alignment horizontal="center" vertical="center"/>
    </xf>
    <xf numFmtId="10" fontId="42" fillId="0" borderId="3" xfId="2" applyNumberFormat="1" applyFont="1" applyFill="1" applyBorder="1" applyAlignment="1" applyProtection="1">
      <alignment horizontal="center" vertical="center"/>
    </xf>
    <xf numFmtId="10" fontId="42" fillId="0" borderId="59" xfId="2" applyNumberFormat="1" applyFont="1" applyFill="1" applyBorder="1" applyAlignment="1" applyProtection="1">
      <alignment horizontal="center" vertical="center"/>
    </xf>
    <xf numFmtId="10" fontId="113" fillId="5" borderId="8" xfId="2" applyNumberFormat="1" applyFont="1" applyFill="1" applyBorder="1" applyAlignment="1" applyProtection="1">
      <alignment horizontal="center" vertical="center"/>
    </xf>
    <xf numFmtId="170" fontId="42" fillId="11" borderId="23" xfId="0" applyNumberFormat="1" applyFont="1" applyFill="1" applyBorder="1" applyAlignment="1">
      <alignment horizontal="center" vertical="center"/>
    </xf>
    <xf numFmtId="10" fontId="113" fillId="11" borderId="8" xfId="2" applyNumberFormat="1" applyFont="1" applyFill="1" applyBorder="1" applyAlignment="1" applyProtection="1">
      <alignment horizontal="center" vertical="center"/>
    </xf>
    <xf numFmtId="2" fontId="32" fillId="0" borderId="74" xfId="4" applyNumberFormat="1" applyFont="1" applyFill="1" applyBorder="1" applyAlignment="1" applyProtection="1">
      <alignment horizontal="center" vertical="center"/>
      <protection locked="0"/>
    </xf>
    <xf numFmtId="2" fontId="32" fillId="0" borderId="74" xfId="63" applyNumberFormat="1" applyFont="1" applyFill="1" applyBorder="1" applyAlignment="1" applyProtection="1">
      <alignment horizontal="center" vertical="center"/>
      <protection locked="0"/>
    </xf>
    <xf numFmtId="2" fontId="30" fillId="0" borderId="41" xfId="0" applyNumberFormat="1" applyFont="1" applyBorder="1" applyAlignment="1" applyProtection="1">
      <alignment horizontal="center" vertical="center"/>
      <protection locked="0"/>
    </xf>
    <xf numFmtId="2" fontId="30" fillId="0" borderId="0" xfId="0" applyNumberFormat="1" applyFont="1" applyAlignment="1" applyProtection="1">
      <alignment horizontal="center" vertical="center"/>
      <protection locked="0"/>
    </xf>
    <xf numFmtId="2" fontId="42" fillId="11" borderId="7" xfId="63" applyNumberFormat="1" applyFont="1" applyFill="1" applyBorder="1" applyAlignment="1" applyProtection="1">
      <alignment horizontal="center" vertical="center"/>
    </xf>
    <xf numFmtId="0" fontId="114" fillId="0" borderId="0" xfId="0" applyFont="1"/>
    <xf numFmtId="170" fontId="42" fillId="11" borderId="7" xfId="2" applyNumberFormat="1" applyFont="1" applyFill="1" applyBorder="1" applyAlignment="1" applyProtection="1">
      <alignment horizontal="center" vertical="center"/>
    </xf>
    <xf numFmtId="0" fontId="33" fillId="3" borderId="0" xfId="0" applyFont="1" applyFill="1" applyAlignment="1">
      <alignment horizontal="left" vertical="center" wrapText="1"/>
    </xf>
    <xf numFmtId="171" fontId="33" fillId="0" borderId="0" xfId="0" applyNumberFormat="1" applyFont="1" applyAlignment="1">
      <alignment horizontal="center" vertical="center" wrapText="1"/>
    </xf>
    <xf numFmtId="171" fontId="33" fillId="3" borderId="0" xfId="0" applyNumberFormat="1" applyFont="1" applyFill="1" applyAlignment="1">
      <alignment horizontal="center" vertical="center" wrapText="1"/>
    </xf>
    <xf numFmtId="0" fontId="115" fillId="0" borderId="0" xfId="0" applyFont="1"/>
    <xf numFmtId="14" fontId="115" fillId="0" borderId="0" xfId="0" applyNumberFormat="1" applyFont="1"/>
    <xf numFmtId="14" fontId="30" fillId="0" borderId="0" xfId="0" applyNumberFormat="1" applyFont="1"/>
    <xf numFmtId="0" fontId="37" fillId="3" borderId="180" xfId="0" applyFont="1" applyFill="1" applyBorder="1" applyAlignment="1">
      <alignment horizontal="left" vertical="top" wrapText="1"/>
    </xf>
    <xf numFmtId="0" fontId="93" fillId="3" borderId="48" xfId="0" applyFont="1" applyFill="1" applyBorder="1" applyAlignment="1">
      <alignment vertical="top"/>
    </xf>
    <xf numFmtId="0" fontId="97" fillId="3" borderId="49" xfId="0" applyFont="1" applyFill="1" applyBorder="1" applyAlignment="1">
      <alignment vertical="top" wrapText="1"/>
    </xf>
    <xf numFmtId="2" fontId="37" fillId="6" borderId="180" xfId="0" applyNumberFormat="1" applyFont="1" applyFill="1" applyBorder="1" applyAlignment="1">
      <alignment horizontal="left" vertical="center" wrapText="1" indent="1"/>
    </xf>
    <xf numFmtId="4" fontId="81" fillId="0" borderId="49" xfId="0" applyNumberFormat="1" applyFont="1" applyBorder="1" applyAlignment="1">
      <alignment horizontal="left" vertical="top" wrapText="1" indent="1"/>
    </xf>
    <xf numFmtId="14" fontId="81" fillId="0" borderId="48" xfId="0" applyNumberFormat="1" applyFont="1" applyBorder="1" applyAlignment="1">
      <alignment horizontal="left" vertical="top" indent="1"/>
    </xf>
    <xf numFmtId="14" fontId="81" fillId="0" borderId="48" xfId="0" applyNumberFormat="1" applyFont="1" applyBorder="1" applyAlignment="1">
      <alignment horizontal="left" vertical="top" wrapText="1" indent="1"/>
    </xf>
    <xf numFmtId="49" fontId="81" fillId="0" borderId="180" xfId="0" applyNumberFormat="1" applyFont="1" applyBorder="1" applyAlignment="1">
      <alignment horizontal="left" vertical="top" wrapText="1" indent="1"/>
    </xf>
    <xf numFmtId="0" fontId="81" fillId="0" borderId="180" xfId="0" applyFont="1" applyBorder="1" applyAlignment="1">
      <alignment horizontal="left" vertical="top" wrapText="1" indent="1"/>
    </xf>
    <xf numFmtId="10" fontId="42" fillId="5" borderId="23" xfId="0" applyNumberFormat="1" applyFont="1" applyFill="1" applyBorder="1" applyAlignment="1">
      <alignment horizontal="center" vertical="center"/>
    </xf>
    <xf numFmtId="10" fontId="42" fillId="11" borderId="84" xfId="0" applyNumberFormat="1" applyFont="1" applyFill="1" applyBorder="1" applyAlignment="1">
      <alignment horizontal="center" vertical="center"/>
    </xf>
    <xf numFmtId="170" fontId="42" fillId="11" borderId="23" xfId="2" applyNumberFormat="1" applyFont="1" applyFill="1" applyBorder="1" applyAlignment="1" applyProtection="1">
      <alignment horizontal="center" vertical="center"/>
    </xf>
    <xf numFmtId="170" fontId="42" fillId="0" borderId="23" xfId="2" applyNumberFormat="1" applyFont="1" applyFill="1" applyBorder="1" applyAlignment="1" applyProtection="1">
      <alignment horizontal="center" vertical="center"/>
    </xf>
    <xf numFmtId="170" fontId="42" fillId="0" borderId="23" xfId="0" applyNumberFormat="1" applyFont="1" applyBorder="1" applyAlignment="1">
      <alignment horizontal="center" vertical="center"/>
    </xf>
    <xf numFmtId="2" fontId="30" fillId="0" borderId="3" xfId="0" applyNumberFormat="1" applyFont="1" applyBorder="1" applyAlignment="1">
      <alignment horizontal="center" vertical="center"/>
    </xf>
    <xf numFmtId="10" fontId="30" fillId="0" borderId="3" xfId="0" applyNumberFormat="1" applyFont="1" applyBorder="1" applyAlignment="1">
      <alignment horizontal="center" vertical="center"/>
    </xf>
    <xf numFmtId="170" fontId="30" fillId="0" borderId="3" xfId="0" applyNumberFormat="1" applyFont="1" applyBorder="1" applyAlignment="1">
      <alignment horizontal="center" vertical="center"/>
    </xf>
    <xf numFmtId="10" fontId="30" fillId="0" borderId="23" xfId="0" applyNumberFormat="1" applyFont="1" applyBorder="1" applyAlignment="1">
      <alignment horizontal="center" vertical="center"/>
    </xf>
    <xf numFmtId="9" fontId="42" fillId="5" borderId="3" xfId="2" applyFont="1" applyFill="1" applyBorder="1" applyAlignment="1">
      <alignment horizontal="center" vertical="center"/>
    </xf>
    <xf numFmtId="9" fontId="42" fillId="5" borderId="23" xfId="2" applyFont="1" applyFill="1" applyBorder="1" applyAlignment="1">
      <alignment horizontal="center" vertical="center"/>
    </xf>
    <xf numFmtId="10" fontId="30" fillId="0" borderId="7" xfId="0" applyNumberFormat="1" applyFont="1" applyBorder="1" applyAlignment="1">
      <alignment horizontal="center" vertical="center"/>
    </xf>
    <xf numFmtId="170" fontId="30" fillId="0" borderId="7" xfId="0" applyNumberFormat="1" applyFont="1" applyBorder="1" applyAlignment="1">
      <alignment horizontal="center" vertical="center"/>
    </xf>
    <xf numFmtId="2" fontId="30" fillId="0" borderId="7" xfId="0" applyNumberFormat="1" applyFont="1" applyBorder="1" applyAlignment="1">
      <alignment horizontal="center" vertical="center"/>
    </xf>
    <xf numFmtId="10" fontId="42" fillId="5" borderId="7" xfId="0" applyNumberFormat="1" applyFont="1" applyFill="1" applyBorder="1" applyAlignment="1">
      <alignment horizontal="center" vertical="center"/>
    </xf>
    <xf numFmtId="10" fontId="30" fillId="11" borderId="23" xfId="0" applyNumberFormat="1" applyFont="1" applyFill="1" applyBorder="1" applyAlignment="1">
      <alignment horizontal="center" vertical="center" wrapText="1"/>
    </xf>
    <xf numFmtId="10" fontId="30" fillId="11" borderId="59" xfId="0" applyNumberFormat="1" applyFont="1" applyFill="1" applyBorder="1" applyAlignment="1">
      <alignment horizontal="center" vertical="center" wrapText="1"/>
    </xf>
    <xf numFmtId="9" fontId="30" fillId="11" borderId="3" xfId="2" applyFont="1" applyFill="1" applyBorder="1" applyAlignment="1">
      <alignment horizontal="center" vertical="center" wrapText="1"/>
    </xf>
    <xf numFmtId="9" fontId="30" fillId="11" borderId="7" xfId="2" applyFont="1" applyFill="1" applyBorder="1" applyAlignment="1">
      <alignment horizontal="center" vertical="center" wrapText="1"/>
    </xf>
    <xf numFmtId="9" fontId="30" fillId="11" borderId="59" xfId="2" applyFont="1" applyFill="1" applyBorder="1" applyAlignment="1">
      <alignment horizontal="center" vertical="center" wrapText="1"/>
    </xf>
    <xf numFmtId="9" fontId="41" fillId="11" borderId="3" xfId="2" applyFont="1" applyFill="1" applyBorder="1" applyAlignment="1" applyProtection="1">
      <alignment horizontal="center" vertical="center" wrapText="1"/>
    </xf>
    <xf numFmtId="9" fontId="30" fillId="11" borderId="23" xfId="2" applyFont="1" applyFill="1" applyBorder="1" applyAlignment="1">
      <alignment horizontal="center" vertical="center" wrapText="1"/>
    </xf>
    <xf numFmtId="0" fontId="30" fillId="5" borderId="21" xfId="0" quotePrefix="1" applyFont="1" applyFill="1" applyBorder="1" applyAlignment="1">
      <alignment horizontal="left"/>
    </xf>
    <xf numFmtId="0" fontId="30" fillId="5" borderId="131" xfId="0" quotePrefix="1" applyFont="1" applyFill="1" applyBorder="1" applyAlignment="1">
      <alignment horizontal="left"/>
    </xf>
    <xf numFmtId="0" fontId="33" fillId="3" borderId="0" xfId="0" applyFont="1" applyFill="1" applyAlignment="1">
      <alignment horizontal="left" vertical="center"/>
    </xf>
    <xf numFmtId="1" fontId="32" fillId="43" borderId="101" xfId="0" applyNumberFormat="1" applyFont="1" applyFill="1" applyBorder="1" applyAlignment="1">
      <alignment horizontal="center" vertical="center"/>
    </xf>
    <xf numFmtId="9" fontId="81" fillId="3" borderId="45" xfId="2" applyFont="1" applyFill="1" applyBorder="1" applyAlignment="1">
      <alignment horizontal="center" vertical="top"/>
    </xf>
    <xf numFmtId="0" fontId="116" fillId="10" borderId="0" xfId="0" applyFont="1" applyFill="1" applyAlignment="1">
      <alignment horizontal="center" vertical="center" wrapText="1"/>
    </xf>
    <xf numFmtId="0" fontId="117" fillId="4" borderId="28" xfId="0" applyFont="1" applyFill="1" applyBorder="1" applyAlignment="1">
      <alignment horizontal="center" vertical="center" wrapText="1"/>
    </xf>
    <xf numFmtId="0" fontId="33" fillId="0" borderId="0" xfId="0" applyFont="1" applyAlignment="1">
      <alignment horizontal="left" vertical="center" wrapText="1" indent="1"/>
    </xf>
    <xf numFmtId="0" fontId="33" fillId="3" borderId="0" xfId="0" applyFont="1" applyFill="1" applyAlignment="1">
      <alignment horizontal="left" vertical="center" wrapText="1"/>
    </xf>
    <xf numFmtId="0" fontId="10" fillId="0" borderId="0" xfId="21" applyFill="1" applyBorder="1" applyAlignment="1" applyProtection="1">
      <alignment horizontal="center"/>
      <protection locked="0"/>
    </xf>
    <xf numFmtId="0" fontId="29" fillId="41" borderId="10" xfId="0" applyFont="1" applyFill="1" applyBorder="1" applyAlignment="1">
      <alignment horizontal="center" vertical="center" wrapText="1"/>
    </xf>
    <xf numFmtId="0" fontId="29" fillId="41" borderId="11" xfId="0" applyFont="1" applyFill="1" applyBorder="1" applyAlignment="1">
      <alignment horizontal="center" vertical="center" wrapText="1"/>
    </xf>
    <xf numFmtId="0" fontId="34" fillId="0" borderId="28" xfId="0" applyFont="1" applyBorder="1" applyAlignment="1" applyProtection="1">
      <alignment horizontal="left" vertical="center" indent="1"/>
      <protection locked="0"/>
    </xf>
    <xf numFmtId="0" fontId="34" fillId="0" borderId="29" xfId="0" applyFont="1" applyBorder="1" applyAlignment="1" applyProtection="1">
      <alignment horizontal="left" vertical="center" indent="1"/>
      <protection locked="0"/>
    </xf>
    <xf numFmtId="0" fontId="34" fillId="0" borderId="30" xfId="0" applyFont="1" applyBorder="1" applyAlignment="1" applyProtection="1">
      <alignment horizontal="left" vertical="center" indent="1"/>
      <protection locked="0"/>
    </xf>
    <xf numFmtId="0" fontId="34" fillId="5" borderId="25" xfId="0" applyFont="1" applyFill="1" applyBorder="1" applyAlignment="1">
      <alignment horizontal="center" vertical="center"/>
    </xf>
    <xf numFmtId="0" fontId="34" fillId="5" borderId="26" xfId="0" applyFont="1" applyFill="1" applyBorder="1" applyAlignment="1">
      <alignment horizontal="center" vertical="center"/>
    </xf>
    <xf numFmtId="0" fontId="30" fillId="0" borderId="67" xfId="0" applyFont="1" applyBorder="1" applyAlignment="1" applyProtection="1">
      <alignment horizontal="center" vertical="center" wrapText="1"/>
      <protection locked="0"/>
    </xf>
    <xf numFmtId="0" fontId="30" fillId="0" borderId="112" xfId="0" applyFont="1" applyBorder="1" applyAlignment="1" applyProtection="1">
      <alignment horizontal="center" vertical="center" wrapText="1"/>
      <protection locked="0"/>
    </xf>
    <xf numFmtId="0" fontId="30" fillId="3" borderId="61" xfId="0" applyFont="1" applyFill="1" applyBorder="1" applyAlignment="1" applyProtection="1">
      <alignment horizontal="center" vertical="center" wrapText="1"/>
      <protection locked="0"/>
    </xf>
    <xf numFmtId="0" fontId="30" fillId="3" borderId="64" xfId="0" applyFont="1" applyFill="1" applyBorder="1" applyAlignment="1" applyProtection="1">
      <alignment horizontal="center" vertical="center" wrapText="1"/>
      <protection locked="0"/>
    </xf>
    <xf numFmtId="0" fontId="30" fillId="3" borderId="67" xfId="0" applyFont="1" applyFill="1" applyBorder="1" applyAlignment="1" applyProtection="1">
      <alignment horizontal="center" vertical="center" wrapText="1"/>
      <protection locked="0"/>
    </xf>
    <xf numFmtId="0" fontId="30" fillId="3" borderId="68" xfId="0" applyFont="1" applyFill="1" applyBorder="1" applyAlignment="1" applyProtection="1">
      <alignment horizontal="center" vertical="center" wrapText="1"/>
      <protection locked="0"/>
    </xf>
    <xf numFmtId="0" fontId="30" fillId="0" borderId="68" xfId="0" applyFont="1" applyBorder="1" applyAlignment="1" applyProtection="1">
      <alignment horizontal="center" vertical="center" wrapText="1"/>
      <protection locked="0"/>
    </xf>
    <xf numFmtId="0" fontId="30" fillId="0" borderId="69" xfId="0" applyFont="1" applyBorder="1" applyAlignment="1" applyProtection="1">
      <alignment horizontal="center" vertical="center" wrapText="1"/>
      <protection locked="0"/>
    </xf>
    <xf numFmtId="0" fontId="30" fillId="3" borderId="112" xfId="0" applyFont="1" applyFill="1" applyBorder="1" applyAlignment="1" applyProtection="1">
      <alignment horizontal="center" vertical="center" wrapText="1"/>
      <protection locked="0"/>
    </xf>
    <xf numFmtId="0" fontId="30" fillId="3" borderId="62" xfId="0" applyFont="1" applyFill="1" applyBorder="1" applyAlignment="1" applyProtection="1">
      <alignment horizontal="center" vertical="center" wrapText="1"/>
      <protection locked="0"/>
    </xf>
    <xf numFmtId="0" fontId="30" fillId="3" borderId="63" xfId="0" applyFont="1" applyFill="1" applyBorder="1" applyAlignment="1" applyProtection="1">
      <alignment horizontal="center" vertical="center" wrapText="1"/>
      <protection locked="0"/>
    </xf>
    <xf numFmtId="0" fontId="30" fillId="3" borderId="69" xfId="0" applyFont="1" applyFill="1" applyBorder="1" applyAlignment="1" applyProtection="1">
      <alignment horizontal="center" vertical="center" wrapText="1"/>
      <protection locked="0"/>
    </xf>
    <xf numFmtId="0" fontId="30" fillId="3" borderId="66" xfId="0" applyFont="1" applyFill="1" applyBorder="1" applyAlignment="1" applyProtection="1">
      <alignment horizontal="center" vertical="center" wrapText="1"/>
      <protection locked="0"/>
    </xf>
    <xf numFmtId="0" fontId="30" fillId="3" borderId="73" xfId="0" applyFont="1" applyFill="1" applyBorder="1" applyAlignment="1" applyProtection="1">
      <alignment horizontal="center" vertical="center" wrapText="1"/>
      <protection locked="0"/>
    </xf>
    <xf numFmtId="0" fontId="30" fillId="43" borderId="10" xfId="0" applyFont="1" applyFill="1" applyBorder="1" applyAlignment="1">
      <alignment horizontal="center" vertical="top"/>
    </xf>
    <xf numFmtId="0" fontId="30" fillId="43" borderId="119" xfId="0" applyFont="1" applyFill="1" applyBorder="1" applyAlignment="1">
      <alignment horizontal="center" vertical="top"/>
    </xf>
    <xf numFmtId="0" fontId="30" fillId="43" borderId="53" xfId="0" applyFont="1" applyFill="1" applyBorder="1" applyAlignment="1">
      <alignment horizontal="center" vertical="top"/>
    </xf>
    <xf numFmtId="0" fontId="30" fillId="43" borderId="120" xfId="0" applyFont="1" applyFill="1" applyBorder="1" applyAlignment="1">
      <alignment horizontal="center" vertical="top"/>
    </xf>
    <xf numFmtId="0" fontId="30" fillId="43" borderId="132" xfId="0" applyFont="1" applyFill="1" applyBorder="1" applyAlignment="1">
      <alignment horizontal="center" vertical="top"/>
    </xf>
    <xf numFmtId="0" fontId="30" fillId="43" borderId="121" xfId="0" applyFont="1" applyFill="1" applyBorder="1" applyAlignment="1">
      <alignment horizontal="center" vertical="top"/>
    </xf>
    <xf numFmtId="0" fontId="30" fillId="43" borderId="17" xfId="0" applyFont="1" applyFill="1" applyBorder="1" applyAlignment="1">
      <alignment horizontal="center" vertical="center" wrapText="1"/>
    </xf>
    <xf numFmtId="0" fontId="30" fillId="43" borderId="97" xfId="0" applyFont="1" applyFill="1" applyBorder="1" applyAlignment="1">
      <alignment horizontal="center" vertical="center" wrapText="1"/>
    </xf>
    <xf numFmtId="0" fontId="30" fillId="3" borderId="71" xfId="0" applyFont="1" applyFill="1" applyBorder="1" applyAlignment="1" applyProtection="1">
      <alignment horizontal="center" vertical="center" wrapText="1"/>
      <protection locked="0"/>
    </xf>
    <xf numFmtId="0" fontId="30" fillId="3" borderId="70" xfId="0" applyFont="1" applyFill="1" applyBorder="1" applyAlignment="1" applyProtection="1">
      <alignment horizontal="center" vertical="center" wrapText="1"/>
      <protection locked="0"/>
    </xf>
    <xf numFmtId="0" fontId="30" fillId="3" borderId="174" xfId="0" applyFont="1" applyFill="1" applyBorder="1" applyAlignment="1" applyProtection="1">
      <alignment horizontal="center" vertical="center" wrapText="1"/>
      <protection locked="0"/>
    </xf>
    <xf numFmtId="0" fontId="30" fillId="3" borderId="175" xfId="0" applyFont="1" applyFill="1" applyBorder="1" applyAlignment="1" applyProtection="1">
      <alignment horizontal="center" vertical="center" wrapText="1"/>
      <protection locked="0"/>
    </xf>
    <xf numFmtId="0" fontId="45" fillId="0" borderId="0" xfId="0" applyFont="1" applyAlignment="1">
      <alignment vertical="top"/>
    </xf>
    <xf numFmtId="0" fontId="45" fillId="0" borderId="0" xfId="0" applyFont="1" applyAlignment="1">
      <alignment vertical="top" wrapText="1"/>
    </xf>
    <xf numFmtId="0" fontId="45" fillId="0" borderId="0" xfId="0" applyFont="1" applyAlignment="1">
      <alignment horizontal="center"/>
    </xf>
    <xf numFmtId="0" fontId="47" fillId="45" borderId="18" xfId="0" applyFont="1" applyFill="1" applyBorder="1" applyAlignment="1">
      <alignment horizontal="left" vertical="center" wrapText="1" indent="1"/>
    </xf>
    <xf numFmtId="0" fontId="47" fillId="45" borderId="30" xfId="0" applyFont="1" applyFill="1" applyBorder="1" applyAlignment="1">
      <alignment horizontal="left" vertical="center" wrapText="1" indent="1"/>
    </xf>
    <xf numFmtId="0" fontId="47" fillId="45" borderId="18" xfId="0" applyFont="1" applyFill="1" applyBorder="1" applyAlignment="1">
      <alignment vertical="center" wrapText="1"/>
    </xf>
    <xf numFmtId="0" fontId="47" fillId="45" borderId="30" xfId="0" applyFont="1" applyFill="1" applyBorder="1" applyAlignment="1">
      <alignment vertical="center" wrapText="1"/>
    </xf>
    <xf numFmtId="0" fontId="44" fillId="45" borderId="10" xfId="0" applyFont="1" applyFill="1" applyBorder="1" applyAlignment="1">
      <alignment vertical="top" wrapText="1"/>
    </xf>
    <xf numFmtId="0" fontId="44" fillId="45" borderId="28" xfId="0" applyFont="1" applyFill="1" applyBorder="1" applyAlignment="1">
      <alignment vertical="top" wrapText="1"/>
    </xf>
    <xf numFmtId="0" fontId="47" fillId="45" borderId="35" xfId="0" applyFont="1" applyFill="1" applyBorder="1" applyAlignment="1">
      <alignment horizontal="left" vertical="center" wrapText="1" indent="1"/>
    </xf>
    <xf numFmtId="0" fontId="47" fillId="45" borderId="37" xfId="0" applyFont="1" applyFill="1" applyBorder="1" applyAlignment="1">
      <alignment horizontal="left" vertical="center" wrapText="1" indent="1"/>
    </xf>
    <xf numFmtId="0" fontId="47" fillId="45" borderId="11" xfId="0" applyFont="1" applyFill="1" applyBorder="1" applyAlignment="1">
      <alignment horizontal="left" vertical="center" wrapText="1" indent="1"/>
    </xf>
    <xf numFmtId="0" fontId="47" fillId="45" borderId="29" xfId="0" applyFont="1" applyFill="1" applyBorder="1" applyAlignment="1">
      <alignment horizontal="left" vertical="center" wrapText="1" indent="1"/>
    </xf>
    <xf numFmtId="0" fontId="29" fillId="4" borderId="0" xfId="0" applyFont="1" applyFill="1" applyAlignment="1">
      <alignment horizontal="left" vertical="center" indent="1"/>
    </xf>
    <xf numFmtId="0" fontId="66" fillId="45" borderId="35" xfId="0" applyFont="1" applyFill="1" applyBorder="1" applyAlignment="1">
      <alignment horizontal="center" vertical="center"/>
    </xf>
    <xf numFmtId="0" fontId="66" fillId="45" borderId="38" xfId="0" applyFont="1" applyFill="1" applyBorder="1" applyAlignment="1">
      <alignment horizontal="center" vertical="center"/>
    </xf>
    <xf numFmtId="49" fontId="31" fillId="4" borderId="35" xfId="0" applyNumberFormat="1" applyFont="1" applyFill="1" applyBorder="1" applyAlignment="1">
      <alignment horizontal="left" vertical="center" indent="1"/>
    </xf>
    <xf numFmtId="49" fontId="31" fillId="4" borderId="37" xfId="0" applyNumberFormat="1" applyFont="1" applyFill="1" applyBorder="1" applyAlignment="1">
      <alignment horizontal="left" vertical="center" indent="1"/>
    </xf>
    <xf numFmtId="0" fontId="100" fillId="3" borderId="41" xfId="0" applyFont="1" applyFill="1" applyBorder="1" applyAlignment="1">
      <alignment horizontal="left" vertical="top" wrapText="1"/>
    </xf>
    <xf numFmtId="2" fontId="101" fillId="3" borderId="0" xfId="0" applyNumberFormat="1" applyFont="1" applyFill="1" applyAlignment="1">
      <alignment horizontal="center" vertical="center" wrapText="1"/>
    </xf>
    <xf numFmtId="0" fontId="32" fillId="3" borderId="50" xfId="0" applyFont="1" applyFill="1" applyBorder="1" applyAlignment="1">
      <alignment horizontal="center" vertical="top" wrapText="1"/>
    </xf>
    <xf numFmtId="0" fontId="32" fillId="3" borderId="0" xfId="0" applyFont="1" applyFill="1" applyAlignment="1">
      <alignment horizontal="center" vertical="top" wrapText="1"/>
    </xf>
    <xf numFmtId="0" fontId="32" fillId="3" borderId="45" xfId="0" applyFont="1" applyFill="1" applyBorder="1" applyAlignment="1">
      <alignment horizontal="center" vertical="top" wrapText="1"/>
    </xf>
    <xf numFmtId="0" fontId="32" fillId="3" borderId="47" xfId="0" applyFont="1" applyFill="1" applyBorder="1" applyAlignment="1">
      <alignment horizontal="center" vertical="top" wrapText="1"/>
    </xf>
    <xf numFmtId="0" fontId="32" fillId="3" borderId="40" xfId="0" applyFont="1" applyFill="1" applyBorder="1" applyAlignment="1">
      <alignment horizontal="center" vertical="top" wrapText="1"/>
    </xf>
    <xf numFmtId="0" fontId="32" fillId="3" borderId="44" xfId="0" applyFont="1" applyFill="1" applyBorder="1" applyAlignment="1">
      <alignment horizontal="center" vertical="top" wrapText="1"/>
    </xf>
    <xf numFmtId="0" fontId="32" fillId="3" borderId="48" xfId="0" applyFont="1" applyFill="1" applyBorder="1" applyAlignment="1">
      <alignment horizontal="center" vertical="top" wrapText="1"/>
    </xf>
    <xf numFmtId="0" fontId="32" fillId="3" borderId="49" xfId="0" applyFont="1" applyFill="1" applyBorder="1" applyAlignment="1">
      <alignment horizontal="center" vertical="top" wrapText="1"/>
    </xf>
    <xf numFmtId="0" fontId="32" fillId="3" borderId="178" xfId="0" applyFont="1" applyFill="1" applyBorder="1" applyAlignment="1">
      <alignment horizontal="center" vertical="top" wrapText="1"/>
    </xf>
    <xf numFmtId="0" fontId="32" fillId="3" borderId="41" xfId="0" applyFont="1" applyFill="1" applyBorder="1" applyAlignment="1">
      <alignment horizontal="center" vertical="top" wrapText="1"/>
    </xf>
    <xf numFmtId="0" fontId="32" fillId="3" borderId="43" xfId="0" applyFont="1" applyFill="1" applyBorder="1" applyAlignment="1">
      <alignment horizontal="center" vertical="top" wrapText="1"/>
    </xf>
    <xf numFmtId="0" fontId="81" fillId="0" borderId="50" xfId="0" applyFont="1" applyBorder="1" applyAlignment="1">
      <alignment horizontal="left" vertical="top"/>
    </xf>
    <xf numFmtId="0" fontId="81" fillId="0" borderId="0" xfId="0" applyFont="1" applyAlignment="1">
      <alignment horizontal="left" vertical="top"/>
    </xf>
    <xf numFmtId="0" fontId="81" fillId="0" borderId="45" xfId="0" applyFont="1" applyBorder="1" applyAlignment="1">
      <alignment horizontal="left" vertical="top"/>
    </xf>
    <xf numFmtId="0" fontId="81" fillId="0" borderId="50" xfId="0" applyFont="1" applyBorder="1" applyAlignment="1">
      <alignment horizontal="center" vertical="top"/>
    </xf>
    <xf numFmtId="0" fontId="81" fillId="0" borderId="0" xfId="0" applyFont="1" applyAlignment="1">
      <alignment horizontal="center" vertical="top"/>
    </xf>
    <xf numFmtId="0" fontId="81" fillId="0" borderId="45" xfId="0" applyFont="1" applyBorder="1" applyAlignment="1">
      <alignment horizontal="center" vertical="top"/>
    </xf>
    <xf numFmtId="0" fontId="81" fillId="0" borderId="50" xfId="0" applyFont="1" applyBorder="1" applyAlignment="1">
      <alignment horizontal="left" vertical="top" wrapText="1"/>
    </xf>
    <xf numFmtId="0" fontId="81" fillId="0" borderId="0" xfId="0" applyFont="1" applyAlignment="1">
      <alignment horizontal="left" vertical="top" wrapText="1"/>
    </xf>
    <xf numFmtId="0" fontId="81" fillId="0" borderId="45" xfId="0" applyFont="1" applyBorder="1" applyAlignment="1">
      <alignment horizontal="left" vertical="top" wrapText="1"/>
    </xf>
    <xf numFmtId="0" fontId="32" fillId="3" borderId="180" xfId="0" applyFont="1" applyFill="1" applyBorder="1" applyAlignment="1">
      <alignment horizontal="center" vertical="top" wrapText="1"/>
    </xf>
    <xf numFmtId="0" fontId="98" fillId="3" borderId="50" xfId="0" applyFont="1" applyFill="1" applyBorder="1" applyAlignment="1">
      <alignment horizontal="left" vertical="top" wrapText="1"/>
    </xf>
    <xf numFmtId="0" fontId="98" fillId="3" borderId="0" xfId="0" applyFont="1" applyFill="1" applyAlignment="1">
      <alignment horizontal="left" vertical="top" wrapText="1"/>
    </xf>
    <xf numFmtId="0" fontId="98" fillId="3" borderId="45" xfId="0" applyFont="1" applyFill="1" applyBorder="1" applyAlignment="1">
      <alignment horizontal="left" vertical="top" wrapText="1"/>
    </xf>
    <xf numFmtId="0" fontId="98" fillId="3" borderId="178" xfId="0" applyFont="1" applyFill="1" applyBorder="1" applyAlignment="1">
      <alignment horizontal="left" vertical="top" wrapText="1"/>
    </xf>
    <xf numFmtId="0" fontId="98" fillId="3" borderId="41" xfId="0" applyFont="1" applyFill="1" applyBorder="1" applyAlignment="1">
      <alignment horizontal="left" vertical="top" wrapText="1"/>
    </xf>
    <xf numFmtId="0" fontId="98" fillId="3" borderId="43" xfId="0" applyFont="1" applyFill="1" applyBorder="1" applyAlignment="1">
      <alignment horizontal="left" vertical="top" wrapText="1"/>
    </xf>
    <xf numFmtId="0" fontId="74" fillId="3" borderId="0" xfId="0" applyFont="1" applyFill="1" applyAlignment="1">
      <alignment horizontal="left" vertical="center" wrapText="1"/>
    </xf>
    <xf numFmtId="1" fontId="74" fillId="3" borderId="0" xfId="0" applyNumberFormat="1" applyFont="1" applyFill="1" applyAlignment="1">
      <alignment horizontal="center" vertical="center" wrapText="1"/>
    </xf>
    <xf numFmtId="0" fontId="74" fillId="3" borderId="0" xfId="0" applyFont="1" applyFill="1" applyAlignment="1">
      <alignment horizontal="center" vertical="center" wrapText="1"/>
    </xf>
    <xf numFmtId="0" fontId="74" fillId="3" borderId="42" xfId="0" applyFont="1" applyFill="1" applyBorder="1" applyAlignment="1">
      <alignment horizontal="center" vertical="center" wrapText="1"/>
    </xf>
    <xf numFmtId="0" fontId="74" fillId="3" borderId="179" xfId="0" applyFont="1" applyFill="1" applyBorder="1" applyAlignment="1">
      <alignment horizontal="center" vertical="center" wrapText="1"/>
    </xf>
    <xf numFmtId="0" fontId="74" fillId="3" borderId="74" xfId="0" applyFont="1" applyFill="1" applyBorder="1" applyAlignment="1">
      <alignment horizontal="center" vertical="center" wrapText="1"/>
    </xf>
    <xf numFmtId="0" fontId="92" fillId="3" borderId="74" xfId="0" applyFont="1" applyFill="1" applyBorder="1" applyAlignment="1">
      <alignment horizontal="center" vertical="center" wrapText="1"/>
    </xf>
    <xf numFmtId="0" fontId="92" fillId="3" borderId="42" xfId="0" applyFont="1" applyFill="1" applyBorder="1" applyAlignment="1">
      <alignment horizontal="center" vertical="center" wrapText="1"/>
    </xf>
    <xf numFmtId="0" fontId="92" fillId="3" borderId="179" xfId="0" applyFont="1" applyFill="1" applyBorder="1" applyAlignment="1">
      <alignment horizontal="center" vertical="center" wrapText="1"/>
    </xf>
    <xf numFmtId="0" fontId="64" fillId="3" borderId="50" xfId="0" applyFont="1" applyFill="1" applyBorder="1" applyAlignment="1">
      <alignment horizontal="left" vertical="top" wrapText="1"/>
    </xf>
    <xf numFmtId="0" fontId="64" fillId="3" borderId="0" xfId="0" applyFont="1" applyFill="1" applyAlignment="1">
      <alignment horizontal="left" vertical="top" wrapText="1"/>
    </xf>
    <xf numFmtId="0" fontId="64" fillId="3" borderId="45" xfId="0" applyFont="1" applyFill="1" applyBorder="1" applyAlignment="1">
      <alignment horizontal="left" vertical="top" wrapText="1"/>
    </xf>
    <xf numFmtId="0" fontId="112" fillId="3" borderId="0" xfId="0" applyFont="1" applyFill="1" applyAlignment="1">
      <alignment horizontal="left" vertical="center" wrapText="1"/>
    </xf>
    <xf numFmtId="0" fontId="74" fillId="3" borderId="74" xfId="0" applyFont="1" applyFill="1" applyBorder="1" applyAlignment="1">
      <alignment horizontal="center" vertical="center"/>
    </xf>
    <xf numFmtId="0" fontId="74" fillId="3" borderId="179" xfId="0" applyFont="1" applyFill="1" applyBorder="1" applyAlignment="1">
      <alignment horizontal="center" vertical="center"/>
    </xf>
    <xf numFmtId="0" fontId="81" fillId="0" borderId="74" xfId="0" applyFont="1" applyBorder="1" applyAlignment="1">
      <alignment horizontal="left" vertical="top" wrapText="1"/>
    </xf>
    <xf numFmtId="0" fontId="81" fillId="0" borderId="42" xfId="0" applyFont="1" applyBorder="1" applyAlignment="1">
      <alignment horizontal="left" vertical="top" wrapText="1"/>
    </xf>
    <xf numFmtId="0" fontId="81" fillId="0" borderId="179" xfId="0" applyFont="1" applyBorder="1" applyAlignment="1">
      <alignment horizontal="left" vertical="top" wrapText="1"/>
    </xf>
    <xf numFmtId="0" fontId="92" fillId="0" borderId="180" xfId="0" applyFont="1" applyBorder="1" applyAlignment="1">
      <alignment horizontal="left" vertical="top" wrapText="1"/>
    </xf>
    <xf numFmtId="0" fontId="81" fillId="0" borderId="48" xfId="0" applyFont="1" applyBorder="1" applyAlignment="1">
      <alignment horizontal="left" vertical="top" wrapText="1"/>
    </xf>
    <xf numFmtId="0" fontId="81" fillId="0" borderId="49" xfId="0" applyFont="1" applyBorder="1" applyAlignment="1">
      <alignment horizontal="left" vertical="top" wrapText="1"/>
    </xf>
    <xf numFmtId="0" fontId="37" fillId="6" borderId="74" xfId="0" applyFont="1" applyFill="1" applyBorder="1" applyAlignment="1">
      <alignment horizontal="left" vertical="center" wrapText="1" indent="1"/>
    </xf>
    <xf numFmtId="0" fontId="37" fillId="6" borderId="179" xfId="0" applyFont="1" applyFill="1" applyBorder="1" applyAlignment="1">
      <alignment horizontal="left" vertical="center" wrapText="1" indent="1"/>
    </xf>
    <xf numFmtId="0" fontId="81" fillId="0" borderId="180" xfId="0" applyFont="1" applyBorder="1" applyAlignment="1">
      <alignment horizontal="left" vertical="top" wrapText="1"/>
    </xf>
  </cellXfs>
  <cellStyles count="71">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3" builtinId="27" customBuiltin="1"/>
    <cellStyle name="Calculation" xfId="32" builtinId="22" customBuiltin="1"/>
    <cellStyle name="Check Cell" xfId="34" builtinId="23" customBuiltin="1"/>
    <cellStyle name="Comma" xfId="4" builtinId="3"/>
    <cellStyle name="Currency" xfId="63" builtinId="4"/>
    <cellStyle name="Explanatory Text" xfId="37" builtinId="53" customBuiltin="1"/>
    <cellStyle name="Followed Hyperlink" xfId="16" builtinId="9" hidden="1"/>
    <cellStyle name="Followed Hyperlink" xfId="17" builtinId="9" hidden="1"/>
    <cellStyle name="Followed Hyperlink" xfId="18" builtinId="9" hidden="1"/>
    <cellStyle name="Followed Hyperlink" xfId="20" builtinId="9" hidden="1"/>
    <cellStyle name="Followed Hyperlink" xfId="19" builtinId="9" hidden="1"/>
    <cellStyle name="Followed Hyperlink" xfId="15" builtinId="9" hidden="1"/>
    <cellStyle name="Followed Hyperlink" xfId="9" builtinId="9" hidden="1"/>
    <cellStyle name="Followed Hyperlink" xfId="10" builtinId="9" hidden="1"/>
    <cellStyle name="Followed Hyperlink" xfId="12" builtinId="9" hidden="1"/>
    <cellStyle name="Followed Hyperlink" xfId="13" builtinId="9" hidden="1"/>
    <cellStyle name="Followed Hyperlink" xfId="14" builtinId="9" hidden="1"/>
    <cellStyle name="Followed Hyperlink" xfId="11" builtinId="9" hidden="1"/>
    <cellStyle name="Followed Hyperlink" xfId="7" builtinId="9" hidden="1"/>
    <cellStyle name="Followed Hyperlink" xfId="8" builtinId="9" hidden="1"/>
    <cellStyle name="Followed Hyperlink" xfId="6" builtinId="9" hidden="1"/>
    <cellStyle name="Followed Hyperlink" xfId="5" builtinId="9" hidden="1"/>
    <cellStyle name="Good" xfId="29" builtinId="26" customBuiltin="1"/>
    <cellStyle name="Heading 1" xfId="25" builtinId="16" customBuiltin="1"/>
    <cellStyle name="Heading 2" xfId="26" builtinId="17" customBuiltin="1"/>
    <cellStyle name="Heading 3" xfId="27" builtinId="18" customBuiltin="1"/>
    <cellStyle name="Heading 4" xfId="28" builtinId="19" customBuiltin="1"/>
    <cellStyle name="Hyperlink" xfId="21" builtinId="8"/>
    <cellStyle name="Hyperlink 2" xfId="66" xr:uid="{AFFC4569-248D-4291-947E-CF744FA4EF95}"/>
    <cellStyle name="Hyperlink 3" xfId="65" xr:uid="{F4C7E513-DF89-48A3-BEF4-AFF723F209B5}"/>
    <cellStyle name="Input" xfId="1" builtinId="20" customBuiltin="1"/>
    <cellStyle name="Linked Cell" xfId="33" builtinId="24" customBuiltin="1"/>
    <cellStyle name="Neutral" xfId="30" builtinId="28" customBuiltin="1"/>
    <cellStyle name="Normal" xfId="0" builtinId="0"/>
    <cellStyle name="Normal 2" xfId="22" xr:uid="{00000000-0005-0000-0000-000037000000}"/>
    <cellStyle name="Normal 2 2" xfId="68" xr:uid="{38D24A57-999C-49C2-8C55-27C45603D7CF}"/>
    <cellStyle name="Normal 2 3" xfId="67" xr:uid="{BDD49428-46D1-4CF9-9BEB-997909ED3286}"/>
    <cellStyle name="Normal 3" xfId="23" xr:uid="{00000000-0005-0000-0000-000038000000}"/>
    <cellStyle name="Normal 3 2" xfId="70" xr:uid="{14D9DA85-1635-43B4-B7F2-00C987A62F9C}"/>
    <cellStyle name="Normal 3 3" xfId="69" xr:uid="{5D1E68E6-13E1-4144-B878-93B9D38C13A0}"/>
    <cellStyle name="Normal 4" xfId="64" xr:uid="{528965D4-D715-4CEE-AFB8-0E4577D4FEAA}"/>
    <cellStyle name="Note" xfId="36" builtinId="10" customBuiltin="1"/>
    <cellStyle name="Output" xfId="31" builtinId="21" customBuiltin="1"/>
    <cellStyle name="Percent" xfId="2" builtinId="5"/>
    <cellStyle name="Title" xfId="24" builtinId="15" customBuiltin="1"/>
    <cellStyle name="Total" xfId="38" builtinId="25" customBuiltin="1"/>
    <cellStyle name="Warning Text" xfId="35" builtinId="11" customBuiltin="1"/>
  </cellStyles>
  <dxfs count="134">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C00000"/>
        </patternFill>
      </fill>
    </dxf>
    <dxf>
      <font>
        <b/>
        <i val="0"/>
        <color theme="9"/>
      </font>
      <fill>
        <patternFill>
          <bgColor rgb="FFC00000"/>
        </pattern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gradientFill degree="90">
          <stop position="0">
            <color rgb="FFFF0000"/>
          </stop>
          <stop position="0.5">
            <color theme="0"/>
          </stop>
          <stop position="1">
            <color rgb="FFFF0000"/>
          </stop>
        </gradientFill>
      </fill>
    </dxf>
    <dxf>
      <fill>
        <patternFill>
          <bgColor rgb="FFC00000"/>
        </patternFill>
      </fill>
    </dxf>
    <dxf>
      <font>
        <b/>
        <i val="0"/>
        <color theme="9"/>
      </font>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mruColors>
      <color rgb="FF3F3F76"/>
      <color rgb="FFD9D4C7"/>
      <color rgb="FFEFEBE3"/>
      <color rgb="FF006666"/>
      <color rgb="FF439F47"/>
      <color rgb="FF116E88"/>
      <color rgb="FF00A0BF"/>
      <color rgb="FF35495E"/>
      <color rgb="FFFF600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GBox"/>
</file>

<file path=xl/ctrlProps/ctrlProp11.xml><?xml version="1.0" encoding="utf-8"?>
<formControlPr xmlns="http://schemas.microsoft.com/office/spreadsheetml/2009/9/main" objectType="Radio" firstButton="1" fmlaLink="$AQ$9" lockText="1"/>
</file>

<file path=xl/ctrlProps/ctrlProp12.xml><?xml version="1.0" encoding="utf-8"?>
<formControlPr xmlns="http://schemas.microsoft.com/office/spreadsheetml/2009/9/main" objectType="Radio" checked="Checked" lockText="1"/>
</file>

<file path=xl/ctrlProps/ctrlProp13.xml><?xml version="1.0" encoding="utf-8"?>
<formControlPr xmlns="http://schemas.microsoft.com/office/spreadsheetml/2009/9/main" objectType="GBox"/>
</file>

<file path=xl/ctrlProps/ctrlProp14.xml><?xml version="1.0" encoding="utf-8"?>
<formControlPr xmlns="http://schemas.microsoft.com/office/spreadsheetml/2009/9/main" objectType="Radio" firstButton="1" fmlaLink="$AQ$10" lockText="1"/>
</file>

<file path=xl/ctrlProps/ctrlProp15.xml><?xml version="1.0" encoding="utf-8"?>
<formControlPr xmlns="http://schemas.microsoft.com/office/spreadsheetml/2009/9/main" objectType="Radio" checked="Checked" lockText="1"/>
</file>

<file path=xl/ctrlProps/ctrlProp16.xml><?xml version="1.0" encoding="utf-8"?>
<formControlPr xmlns="http://schemas.microsoft.com/office/spreadsheetml/2009/9/main" objectType="GBox"/>
</file>

<file path=xl/ctrlProps/ctrlProp17.xml><?xml version="1.0" encoding="utf-8"?>
<formControlPr xmlns="http://schemas.microsoft.com/office/spreadsheetml/2009/9/main" objectType="Radio" firstButton="1" fmlaLink="$AQ$14" lockText="1"/>
</file>

<file path=xl/ctrlProps/ctrlProp18.xml><?xml version="1.0" encoding="utf-8"?>
<formControlPr xmlns="http://schemas.microsoft.com/office/spreadsheetml/2009/9/main" objectType="Radio" checked="Checked" lockText="1"/>
</file>

<file path=xl/ctrlProps/ctrlProp19.xml><?xml version="1.0" encoding="utf-8"?>
<formControlPr xmlns="http://schemas.microsoft.com/office/spreadsheetml/2009/9/main" objectType="GBox"/>
</file>

<file path=xl/ctrlProps/ctrlProp2.xml><?xml version="1.0" encoding="utf-8"?>
<formControlPr xmlns="http://schemas.microsoft.com/office/spreadsheetml/2009/9/main" objectType="Radio" firstButton="1" fmlaLink="$AQ$7"/>
</file>

<file path=xl/ctrlProps/ctrlProp20.xml><?xml version="1.0" encoding="utf-8"?>
<formControlPr xmlns="http://schemas.microsoft.com/office/spreadsheetml/2009/9/main" objectType="Radio" firstButton="1" fmlaLink="$AQ$15" lockText="1"/>
</file>

<file path=xl/ctrlProps/ctrlProp21.xml><?xml version="1.0" encoding="utf-8"?>
<formControlPr xmlns="http://schemas.microsoft.com/office/spreadsheetml/2009/9/main" objectType="Radio" checked="Checked" lockText="1"/>
</file>

<file path=xl/ctrlProps/ctrlProp22.xml><?xml version="1.0" encoding="utf-8"?>
<formControlPr xmlns="http://schemas.microsoft.com/office/spreadsheetml/2009/9/main" objectType="GBox"/>
</file>

<file path=xl/ctrlProps/ctrlProp23.xml><?xml version="1.0" encoding="utf-8"?>
<formControlPr xmlns="http://schemas.microsoft.com/office/spreadsheetml/2009/9/main" objectType="Radio" firstButton="1" fmlaLink="$AQ$11" lockText="1"/>
</file>

<file path=xl/ctrlProps/ctrlProp24.xml><?xml version="1.0" encoding="utf-8"?>
<formControlPr xmlns="http://schemas.microsoft.com/office/spreadsheetml/2009/9/main" objectType="Radio" checked="Checked" lockText="1"/>
</file>

<file path=xl/ctrlProps/ctrlProp25.xml><?xml version="1.0" encoding="utf-8"?>
<formControlPr xmlns="http://schemas.microsoft.com/office/spreadsheetml/2009/9/main" objectType="GBox"/>
</file>

<file path=xl/ctrlProps/ctrlProp26.xml><?xml version="1.0" encoding="utf-8"?>
<formControlPr xmlns="http://schemas.microsoft.com/office/spreadsheetml/2009/9/main" objectType="Radio" firstButton="1" fmlaLink="$AQ$8" lockText="1"/>
</file>

<file path=xl/ctrlProps/ctrlProp27.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GBox"/>
</file>

<file path=xl/ctrlProps/ctrlProp5.xml><?xml version="1.0" encoding="utf-8"?>
<formControlPr xmlns="http://schemas.microsoft.com/office/spreadsheetml/2009/9/main" objectType="Radio" firstButton="1" fmlaLink="$AQ$12" lockText="1"/>
</file>

<file path=xl/ctrlProps/ctrlProp6.xml><?xml version="1.0" encoding="utf-8"?>
<formControlPr xmlns="http://schemas.microsoft.com/office/spreadsheetml/2009/9/main" objectType="Radio" checked="Checked" lockText="1"/>
</file>

<file path=xl/ctrlProps/ctrlProp7.xml><?xml version="1.0" encoding="utf-8"?>
<formControlPr xmlns="http://schemas.microsoft.com/office/spreadsheetml/2009/9/main" objectType="GBox"/>
</file>

<file path=xl/ctrlProps/ctrlProp8.xml><?xml version="1.0" encoding="utf-8"?>
<formControlPr xmlns="http://schemas.microsoft.com/office/spreadsheetml/2009/9/main" objectType="Radio" firstButton="1" fmlaLink="$AQ$13" lockText="1"/>
</file>

<file path=xl/ctrlProps/ctrlProp9.xml><?xml version="1.0" encoding="utf-8"?>
<formControlPr xmlns="http://schemas.microsoft.com/office/spreadsheetml/2009/9/main" objectType="Radio" checked="Checked" lockText="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36634</xdr:colOff>
      <xdr:row>14</xdr:row>
      <xdr:rowOff>153865</xdr:rowOff>
    </xdr:from>
    <xdr:to>
      <xdr:col>4</xdr:col>
      <xdr:colOff>197338</xdr:colOff>
      <xdr:row>15</xdr:row>
      <xdr:rowOff>162902</xdr:rowOff>
    </xdr:to>
    <xdr:pic>
      <xdr:nvPicPr>
        <xdr:cNvPr id="14" name="Graphic 13" descr="Clipboard">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26115" y="3289788"/>
          <a:ext cx="167054" cy="167054"/>
        </a:xfrm>
        <a:prstGeom prst="rect">
          <a:avLst/>
        </a:prstGeom>
      </xdr:spPr>
    </xdr:pic>
    <xdr:clientData/>
  </xdr:twoCellAnchor>
  <xdr:twoCellAnchor editAs="oneCell">
    <xdr:from>
      <xdr:col>4</xdr:col>
      <xdr:colOff>43962</xdr:colOff>
      <xdr:row>16</xdr:row>
      <xdr:rowOff>21981</xdr:rowOff>
    </xdr:from>
    <xdr:to>
      <xdr:col>4</xdr:col>
      <xdr:colOff>211016</xdr:colOff>
      <xdr:row>16</xdr:row>
      <xdr:rowOff>189035</xdr:rowOff>
    </xdr:to>
    <xdr:pic>
      <xdr:nvPicPr>
        <xdr:cNvPr id="15" name="Graphic 14" descr="Clipboard">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887308" y="3736731"/>
          <a:ext cx="167054" cy="167054"/>
        </a:xfrm>
        <a:prstGeom prst="rect">
          <a:avLst/>
        </a:prstGeom>
      </xdr:spPr>
    </xdr:pic>
    <xdr:clientData/>
  </xdr:twoCellAnchor>
  <xdr:oneCellAnchor>
    <xdr:from>
      <xdr:col>4</xdr:col>
      <xdr:colOff>43962</xdr:colOff>
      <xdr:row>17</xdr:row>
      <xdr:rowOff>21981</xdr:rowOff>
    </xdr:from>
    <xdr:ext cx="163879" cy="167054"/>
    <xdr:pic>
      <xdr:nvPicPr>
        <xdr:cNvPr id="2" name="Graphic 1" descr="Clipboard">
          <a:extLst>
            <a:ext uri="{FF2B5EF4-FFF2-40B4-BE49-F238E27FC236}">
              <a16:creationId xmlns:a16="http://schemas.microsoft.com/office/drawing/2014/main" id="{160F0099-A579-4857-87FB-CE4720A190F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94022" y="3810000"/>
          <a:ext cx="163879" cy="16705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31750</xdr:rowOff>
        </xdr:from>
        <xdr:to>
          <xdr:col>3</xdr:col>
          <xdr:colOff>0</xdr:colOff>
          <xdr:row>7</xdr:row>
          <xdr:rowOff>0</xdr:rowOff>
        </xdr:to>
        <xdr:sp macro="" textlink="">
          <xdr:nvSpPr>
            <xdr:cNvPr id="67585" name="Group Box 1" hidden="1">
              <a:extLst>
                <a:ext uri="{63B3BB69-23CF-44E3-9099-C40C66FF867C}">
                  <a14:compatExt spid="_x0000_s67585"/>
                </a:ext>
                <a:ext uri="{FF2B5EF4-FFF2-40B4-BE49-F238E27FC236}">
                  <a16:creationId xmlns:a16="http://schemas.microsoft.com/office/drawing/2014/main" id="{00000000-0008-0000-0100-000001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xdr:row>
          <xdr:rowOff>0</xdr:rowOff>
        </xdr:from>
        <xdr:to>
          <xdr:col>1</xdr:col>
          <xdr:colOff>527050</xdr:colOff>
          <xdr:row>7</xdr:row>
          <xdr:rowOff>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1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12700</xdr:rowOff>
        </xdr:from>
        <xdr:to>
          <xdr:col>2</xdr:col>
          <xdr:colOff>495300</xdr:colOff>
          <xdr:row>7</xdr:row>
          <xdr:rowOff>12700</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1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31750</xdr:rowOff>
        </xdr:from>
        <xdr:to>
          <xdr:col>3</xdr:col>
          <xdr:colOff>0</xdr:colOff>
          <xdr:row>11</xdr:row>
          <xdr:rowOff>260350</xdr:rowOff>
        </xdr:to>
        <xdr:sp macro="" textlink="">
          <xdr:nvSpPr>
            <xdr:cNvPr id="67591" name="Group Box 7" hidden="1">
              <a:extLst>
                <a:ext uri="{63B3BB69-23CF-44E3-9099-C40C66FF867C}">
                  <a14:compatExt spid="_x0000_s67591"/>
                </a:ext>
                <a:ext uri="{FF2B5EF4-FFF2-40B4-BE49-F238E27FC236}">
                  <a16:creationId xmlns:a16="http://schemas.microsoft.com/office/drawing/2014/main" id="{00000000-0008-0000-0100-000007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11</xdr:row>
          <xdr:rowOff>31750</xdr:rowOff>
        </xdr:from>
        <xdr:to>
          <xdr:col>1</xdr:col>
          <xdr:colOff>495300</xdr:colOff>
          <xdr:row>11</xdr:row>
          <xdr:rowOff>260350</xdr:rowOff>
        </xdr:to>
        <xdr:sp macro="" textlink="">
          <xdr:nvSpPr>
            <xdr:cNvPr id="67592" name="Option Button 8" hidden="1">
              <a:extLst>
                <a:ext uri="{63B3BB69-23CF-44E3-9099-C40C66FF867C}">
                  <a14:compatExt spid="_x0000_s67592"/>
                </a:ext>
                <a:ext uri="{FF2B5EF4-FFF2-40B4-BE49-F238E27FC236}">
                  <a16:creationId xmlns:a16="http://schemas.microsoft.com/office/drawing/2014/main" id="{00000000-0008-0000-01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31750</xdr:rowOff>
        </xdr:from>
        <xdr:to>
          <xdr:col>2</xdr:col>
          <xdr:colOff>495300</xdr:colOff>
          <xdr:row>11</xdr:row>
          <xdr:rowOff>260350</xdr:rowOff>
        </xdr:to>
        <xdr:sp macro="" textlink="">
          <xdr:nvSpPr>
            <xdr:cNvPr id="67593" name="Option Button 9" hidden="1">
              <a:extLst>
                <a:ext uri="{63B3BB69-23CF-44E3-9099-C40C66FF867C}">
                  <a14:compatExt spid="_x0000_s67593"/>
                </a:ext>
                <a:ext uri="{FF2B5EF4-FFF2-40B4-BE49-F238E27FC236}">
                  <a16:creationId xmlns:a16="http://schemas.microsoft.com/office/drawing/2014/main" id="{00000000-0008-0000-01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31750</xdr:rowOff>
        </xdr:from>
        <xdr:to>
          <xdr:col>3</xdr:col>
          <xdr:colOff>0</xdr:colOff>
          <xdr:row>12</xdr:row>
          <xdr:rowOff>260350</xdr:rowOff>
        </xdr:to>
        <xdr:sp macro="" textlink="">
          <xdr:nvSpPr>
            <xdr:cNvPr id="67594" name="Group Box 10" hidden="1">
              <a:extLst>
                <a:ext uri="{63B3BB69-23CF-44E3-9099-C40C66FF867C}">
                  <a14:compatExt spid="_x0000_s67594"/>
                </a:ext>
                <a:ext uri="{FF2B5EF4-FFF2-40B4-BE49-F238E27FC236}">
                  <a16:creationId xmlns:a16="http://schemas.microsoft.com/office/drawing/2014/main" id="{00000000-0008-0000-0100-00000A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12</xdr:row>
          <xdr:rowOff>31750</xdr:rowOff>
        </xdr:from>
        <xdr:to>
          <xdr:col>1</xdr:col>
          <xdr:colOff>495300</xdr:colOff>
          <xdr:row>12</xdr:row>
          <xdr:rowOff>260350</xdr:rowOff>
        </xdr:to>
        <xdr:sp macro="" textlink="">
          <xdr:nvSpPr>
            <xdr:cNvPr id="67595" name="Option Button 11" hidden="1">
              <a:extLst>
                <a:ext uri="{63B3BB69-23CF-44E3-9099-C40C66FF867C}">
                  <a14:compatExt spid="_x0000_s67595"/>
                </a:ext>
                <a:ext uri="{FF2B5EF4-FFF2-40B4-BE49-F238E27FC236}">
                  <a16:creationId xmlns:a16="http://schemas.microsoft.com/office/drawing/2014/main" id="{00000000-0008-0000-01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31750</xdr:rowOff>
        </xdr:from>
        <xdr:to>
          <xdr:col>2</xdr:col>
          <xdr:colOff>495300</xdr:colOff>
          <xdr:row>12</xdr:row>
          <xdr:rowOff>260350</xdr:rowOff>
        </xdr:to>
        <xdr:sp macro="" textlink="">
          <xdr:nvSpPr>
            <xdr:cNvPr id="67596" name="Option Button 12" hidden="1">
              <a:extLst>
                <a:ext uri="{63B3BB69-23CF-44E3-9099-C40C66FF867C}">
                  <a14:compatExt spid="_x0000_s67596"/>
                </a:ext>
                <a:ext uri="{FF2B5EF4-FFF2-40B4-BE49-F238E27FC236}">
                  <a16:creationId xmlns:a16="http://schemas.microsoft.com/office/drawing/2014/main" id="{00000000-0008-0000-01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31750</xdr:rowOff>
        </xdr:from>
        <xdr:to>
          <xdr:col>3</xdr:col>
          <xdr:colOff>0</xdr:colOff>
          <xdr:row>8</xdr:row>
          <xdr:rowOff>260350</xdr:rowOff>
        </xdr:to>
        <xdr:sp macro="" textlink="">
          <xdr:nvSpPr>
            <xdr:cNvPr id="67603" name="Group Box 19" hidden="1">
              <a:extLst>
                <a:ext uri="{63B3BB69-23CF-44E3-9099-C40C66FF867C}">
                  <a14:compatExt spid="_x0000_s67603"/>
                </a:ext>
                <a:ext uri="{FF2B5EF4-FFF2-40B4-BE49-F238E27FC236}">
                  <a16:creationId xmlns:a16="http://schemas.microsoft.com/office/drawing/2014/main" id="{00000000-0008-0000-0100-000013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8</xdr:row>
          <xdr:rowOff>31750</xdr:rowOff>
        </xdr:from>
        <xdr:to>
          <xdr:col>1</xdr:col>
          <xdr:colOff>495300</xdr:colOff>
          <xdr:row>8</xdr:row>
          <xdr:rowOff>260350</xdr:rowOff>
        </xdr:to>
        <xdr:sp macro="" textlink="">
          <xdr:nvSpPr>
            <xdr:cNvPr id="67604" name="Option Button 20" hidden="1">
              <a:extLst>
                <a:ext uri="{63B3BB69-23CF-44E3-9099-C40C66FF867C}">
                  <a14:compatExt spid="_x0000_s67604"/>
                </a:ext>
                <a:ext uri="{FF2B5EF4-FFF2-40B4-BE49-F238E27FC236}">
                  <a16:creationId xmlns:a16="http://schemas.microsoft.com/office/drawing/2014/main" id="{00000000-0008-0000-0100-00001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31750</xdr:rowOff>
        </xdr:from>
        <xdr:to>
          <xdr:col>2</xdr:col>
          <xdr:colOff>495300</xdr:colOff>
          <xdr:row>8</xdr:row>
          <xdr:rowOff>260350</xdr:rowOff>
        </xdr:to>
        <xdr:sp macro="" textlink="">
          <xdr:nvSpPr>
            <xdr:cNvPr id="67605" name="Option Button 21" hidden="1">
              <a:extLst>
                <a:ext uri="{63B3BB69-23CF-44E3-9099-C40C66FF867C}">
                  <a14:compatExt spid="_x0000_s67605"/>
                </a:ext>
                <a:ext uri="{FF2B5EF4-FFF2-40B4-BE49-F238E27FC236}">
                  <a16:creationId xmlns:a16="http://schemas.microsoft.com/office/drawing/2014/main" id="{00000000-0008-0000-0100-00001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31750</xdr:rowOff>
        </xdr:from>
        <xdr:to>
          <xdr:col>3</xdr:col>
          <xdr:colOff>0</xdr:colOff>
          <xdr:row>9</xdr:row>
          <xdr:rowOff>260350</xdr:rowOff>
        </xdr:to>
        <xdr:sp macro="" textlink="">
          <xdr:nvSpPr>
            <xdr:cNvPr id="67606" name="Group Box 22" hidden="1">
              <a:extLst>
                <a:ext uri="{63B3BB69-23CF-44E3-9099-C40C66FF867C}">
                  <a14:compatExt spid="_x0000_s67606"/>
                </a:ext>
                <a:ext uri="{FF2B5EF4-FFF2-40B4-BE49-F238E27FC236}">
                  <a16:creationId xmlns:a16="http://schemas.microsoft.com/office/drawing/2014/main" id="{00000000-0008-0000-0100-000016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xdr:row>
          <xdr:rowOff>31750</xdr:rowOff>
        </xdr:from>
        <xdr:to>
          <xdr:col>1</xdr:col>
          <xdr:colOff>495300</xdr:colOff>
          <xdr:row>9</xdr:row>
          <xdr:rowOff>260350</xdr:rowOff>
        </xdr:to>
        <xdr:sp macro="" textlink="">
          <xdr:nvSpPr>
            <xdr:cNvPr id="67607" name="Option Button 23" hidden="1">
              <a:extLst>
                <a:ext uri="{63B3BB69-23CF-44E3-9099-C40C66FF867C}">
                  <a14:compatExt spid="_x0000_s67607"/>
                </a:ext>
                <a:ext uri="{FF2B5EF4-FFF2-40B4-BE49-F238E27FC236}">
                  <a16:creationId xmlns:a16="http://schemas.microsoft.com/office/drawing/2014/main" id="{00000000-0008-0000-0100-00001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31750</xdr:rowOff>
        </xdr:from>
        <xdr:to>
          <xdr:col>2</xdr:col>
          <xdr:colOff>495300</xdr:colOff>
          <xdr:row>9</xdr:row>
          <xdr:rowOff>260350</xdr:rowOff>
        </xdr:to>
        <xdr:sp macro="" textlink="">
          <xdr:nvSpPr>
            <xdr:cNvPr id="67608" name="Option Button 24" hidden="1">
              <a:extLst>
                <a:ext uri="{63B3BB69-23CF-44E3-9099-C40C66FF867C}">
                  <a14:compatExt spid="_x0000_s67608"/>
                </a:ext>
                <a:ext uri="{FF2B5EF4-FFF2-40B4-BE49-F238E27FC236}">
                  <a16:creationId xmlns:a16="http://schemas.microsoft.com/office/drawing/2014/main" id="{00000000-0008-0000-0100-00001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31750</xdr:rowOff>
        </xdr:from>
        <xdr:to>
          <xdr:col>3</xdr:col>
          <xdr:colOff>0</xdr:colOff>
          <xdr:row>13</xdr:row>
          <xdr:rowOff>260350</xdr:rowOff>
        </xdr:to>
        <xdr:sp macro="" textlink="">
          <xdr:nvSpPr>
            <xdr:cNvPr id="67612" name="Group Box 28" hidden="1">
              <a:extLst>
                <a:ext uri="{63B3BB69-23CF-44E3-9099-C40C66FF867C}">
                  <a14:compatExt spid="_x0000_s67612"/>
                </a:ext>
                <a:ext uri="{FF2B5EF4-FFF2-40B4-BE49-F238E27FC236}">
                  <a16:creationId xmlns:a16="http://schemas.microsoft.com/office/drawing/2014/main" id="{00000000-0008-0000-0100-00001C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31750</xdr:rowOff>
        </xdr:from>
        <xdr:to>
          <xdr:col>1</xdr:col>
          <xdr:colOff>495300</xdr:colOff>
          <xdr:row>13</xdr:row>
          <xdr:rowOff>260350</xdr:rowOff>
        </xdr:to>
        <xdr:sp macro="" textlink="">
          <xdr:nvSpPr>
            <xdr:cNvPr id="67613" name="Option Button 29" hidden="1">
              <a:extLst>
                <a:ext uri="{63B3BB69-23CF-44E3-9099-C40C66FF867C}">
                  <a14:compatExt spid="_x0000_s67613"/>
                </a:ext>
                <a:ext uri="{FF2B5EF4-FFF2-40B4-BE49-F238E27FC236}">
                  <a16:creationId xmlns:a16="http://schemas.microsoft.com/office/drawing/2014/main" id="{00000000-0008-0000-0100-00001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31750</xdr:rowOff>
        </xdr:from>
        <xdr:to>
          <xdr:col>2</xdr:col>
          <xdr:colOff>495300</xdr:colOff>
          <xdr:row>13</xdr:row>
          <xdr:rowOff>260350</xdr:rowOff>
        </xdr:to>
        <xdr:sp macro="" textlink="">
          <xdr:nvSpPr>
            <xdr:cNvPr id="67614" name="Option Button 30" hidden="1">
              <a:extLst>
                <a:ext uri="{63B3BB69-23CF-44E3-9099-C40C66FF867C}">
                  <a14:compatExt spid="_x0000_s67614"/>
                </a:ext>
                <a:ext uri="{FF2B5EF4-FFF2-40B4-BE49-F238E27FC236}">
                  <a16:creationId xmlns:a16="http://schemas.microsoft.com/office/drawing/2014/main" id="{00000000-0008-0000-0100-00001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31750</xdr:rowOff>
        </xdr:from>
        <xdr:to>
          <xdr:col>3</xdr:col>
          <xdr:colOff>0</xdr:colOff>
          <xdr:row>14</xdr:row>
          <xdr:rowOff>260350</xdr:rowOff>
        </xdr:to>
        <xdr:sp macro="" textlink="">
          <xdr:nvSpPr>
            <xdr:cNvPr id="67615" name="Group Box 31" hidden="1">
              <a:extLst>
                <a:ext uri="{63B3BB69-23CF-44E3-9099-C40C66FF867C}">
                  <a14:compatExt spid="_x0000_s67615"/>
                </a:ext>
                <a:ext uri="{FF2B5EF4-FFF2-40B4-BE49-F238E27FC236}">
                  <a16:creationId xmlns:a16="http://schemas.microsoft.com/office/drawing/2014/main" id="{00000000-0008-0000-0100-00001F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31750</xdr:rowOff>
        </xdr:from>
        <xdr:to>
          <xdr:col>1</xdr:col>
          <xdr:colOff>495300</xdr:colOff>
          <xdr:row>14</xdr:row>
          <xdr:rowOff>260350</xdr:rowOff>
        </xdr:to>
        <xdr:sp macro="" textlink="">
          <xdr:nvSpPr>
            <xdr:cNvPr id="67616" name="Option Button 32" hidden="1">
              <a:extLst>
                <a:ext uri="{63B3BB69-23CF-44E3-9099-C40C66FF867C}">
                  <a14:compatExt spid="_x0000_s67616"/>
                </a:ext>
                <a:ext uri="{FF2B5EF4-FFF2-40B4-BE49-F238E27FC236}">
                  <a16:creationId xmlns:a16="http://schemas.microsoft.com/office/drawing/2014/main" id="{00000000-0008-0000-0100-000020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31750</xdr:rowOff>
        </xdr:from>
        <xdr:to>
          <xdr:col>2</xdr:col>
          <xdr:colOff>495300</xdr:colOff>
          <xdr:row>14</xdr:row>
          <xdr:rowOff>260350</xdr:rowOff>
        </xdr:to>
        <xdr:sp macro="" textlink="">
          <xdr:nvSpPr>
            <xdr:cNvPr id="67617" name="Option Button 33" hidden="1">
              <a:extLst>
                <a:ext uri="{63B3BB69-23CF-44E3-9099-C40C66FF867C}">
                  <a14:compatExt spid="_x0000_s67617"/>
                </a:ext>
                <a:ext uri="{FF2B5EF4-FFF2-40B4-BE49-F238E27FC236}">
                  <a16:creationId xmlns:a16="http://schemas.microsoft.com/office/drawing/2014/main" id="{00000000-0008-0000-0100-00002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31750</xdr:rowOff>
        </xdr:from>
        <xdr:to>
          <xdr:col>3</xdr:col>
          <xdr:colOff>0</xdr:colOff>
          <xdr:row>10</xdr:row>
          <xdr:rowOff>260350</xdr:rowOff>
        </xdr:to>
        <xdr:sp macro="" textlink="">
          <xdr:nvSpPr>
            <xdr:cNvPr id="67618" name="Group Box 34" hidden="1">
              <a:extLst>
                <a:ext uri="{63B3BB69-23CF-44E3-9099-C40C66FF867C}">
                  <a14:compatExt spid="_x0000_s67618"/>
                </a:ext>
                <a:ext uri="{FF2B5EF4-FFF2-40B4-BE49-F238E27FC236}">
                  <a16:creationId xmlns:a16="http://schemas.microsoft.com/office/drawing/2014/main" id="{00000000-0008-0000-0100-000022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10</xdr:row>
          <xdr:rowOff>31750</xdr:rowOff>
        </xdr:from>
        <xdr:to>
          <xdr:col>1</xdr:col>
          <xdr:colOff>495300</xdr:colOff>
          <xdr:row>10</xdr:row>
          <xdr:rowOff>260350</xdr:rowOff>
        </xdr:to>
        <xdr:sp macro="" textlink="">
          <xdr:nvSpPr>
            <xdr:cNvPr id="67619" name="Option Button 35" hidden="1">
              <a:extLst>
                <a:ext uri="{63B3BB69-23CF-44E3-9099-C40C66FF867C}">
                  <a14:compatExt spid="_x0000_s67619"/>
                </a:ext>
                <a:ext uri="{FF2B5EF4-FFF2-40B4-BE49-F238E27FC236}">
                  <a16:creationId xmlns:a16="http://schemas.microsoft.com/office/drawing/2014/main" id="{00000000-0008-0000-0100-00002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31750</xdr:rowOff>
        </xdr:from>
        <xdr:to>
          <xdr:col>2</xdr:col>
          <xdr:colOff>495300</xdr:colOff>
          <xdr:row>10</xdr:row>
          <xdr:rowOff>260350</xdr:rowOff>
        </xdr:to>
        <xdr:sp macro="" textlink="">
          <xdr:nvSpPr>
            <xdr:cNvPr id="67620" name="Option Button 36" hidden="1">
              <a:extLst>
                <a:ext uri="{63B3BB69-23CF-44E3-9099-C40C66FF867C}">
                  <a14:compatExt spid="_x0000_s67620"/>
                </a:ext>
                <a:ext uri="{FF2B5EF4-FFF2-40B4-BE49-F238E27FC236}">
                  <a16:creationId xmlns:a16="http://schemas.microsoft.com/office/drawing/2014/main" id="{00000000-0008-0000-0100-00002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31750</xdr:rowOff>
        </xdr:from>
        <xdr:to>
          <xdr:col>3</xdr:col>
          <xdr:colOff>0</xdr:colOff>
          <xdr:row>7</xdr:row>
          <xdr:rowOff>260350</xdr:rowOff>
        </xdr:to>
        <xdr:sp macro="" textlink="">
          <xdr:nvSpPr>
            <xdr:cNvPr id="67701" name="Group Box 117" hidden="1">
              <a:extLst>
                <a:ext uri="{63B3BB69-23CF-44E3-9099-C40C66FF867C}">
                  <a14:compatExt spid="_x0000_s67701"/>
                </a:ext>
                <a:ext uri="{FF2B5EF4-FFF2-40B4-BE49-F238E27FC236}">
                  <a16:creationId xmlns:a16="http://schemas.microsoft.com/office/drawing/2014/main" id="{00000000-0008-0000-0100-000075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7</xdr:row>
          <xdr:rowOff>31750</xdr:rowOff>
        </xdr:from>
        <xdr:to>
          <xdr:col>1</xdr:col>
          <xdr:colOff>495300</xdr:colOff>
          <xdr:row>7</xdr:row>
          <xdr:rowOff>260350</xdr:rowOff>
        </xdr:to>
        <xdr:sp macro="" textlink="">
          <xdr:nvSpPr>
            <xdr:cNvPr id="67702" name="Option Button 118" hidden="1">
              <a:extLst>
                <a:ext uri="{63B3BB69-23CF-44E3-9099-C40C66FF867C}">
                  <a14:compatExt spid="_x0000_s67702"/>
                </a:ext>
                <a:ext uri="{FF2B5EF4-FFF2-40B4-BE49-F238E27FC236}">
                  <a16:creationId xmlns:a16="http://schemas.microsoft.com/office/drawing/2014/main" id="{00000000-0008-0000-0100-00007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31750</xdr:rowOff>
        </xdr:from>
        <xdr:to>
          <xdr:col>2</xdr:col>
          <xdr:colOff>495300</xdr:colOff>
          <xdr:row>7</xdr:row>
          <xdr:rowOff>260350</xdr:rowOff>
        </xdr:to>
        <xdr:sp macro="" textlink="">
          <xdr:nvSpPr>
            <xdr:cNvPr id="67703" name="Option Button 119" hidden="1">
              <a:extLst>
                <a:ext uri="{63B3BB69-23CF-44E3-9099-C40C66FF867C}">
                  <a14:compatExt spid="_x0000_s67703"/>
                </a:ext>
                <a:ext uri="{FF2B5EF4-FFF2-40B4-BE49-F238E27FC236}">
                  <a16:creationId xmlns:a16="http://schemas.microsoft.com/office/drawing/2014/main" id="{00000000-0008-0000-0100-00007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8</xdr:col>
      <xdr:colOff>1543050</xdr:colOff>
      <xdr:row>0</xdr:row>
      <xdr:rowOff>76200</xdr:rowOff>
    </xdr:from>
    <xdr:to>
      <xdr:col>8</xdr:col>
      <xdr:colOff>2527299</xdr:colOff>
      <xdr:row>0</xdr:row>
      <xdr:rowOff>368483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2586950" y="76200"/>
          <a:ext cx="981074" cy="2954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lwpvicgovau-my.sharepoint.com/Users/jh2j/AppData/Local/Temp/notesD24791/Performance%20Reporting%20Template%202015-16%20V4.0%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sheetName val="Input 1"/>
      <sheetName val="Input 2"/>
      <sheetName val="Input 3"/>
      <sheetName val="Input 4"/>
      <sheetName val="Input 5"/>
      <sheetName val="Input 6"/>
      <sheetName val="Input 7"/>
      <sheetName val="Output 1"/>
      <sheetName val="Output 2"/>
      <sheetName val="Performance Indicators"/>
      <sheetName val="Gov and Mgt Checklist"/>
      <sheetName val="Staff FTE"/>
    </sheetNames>
    <sheetDataSet>
      <sheetData sheetId="0"/>
      <sheetData sheetId="1"/>
      <sheetData sheetId="2"/>
      <sheetData sheetId="3"/>
      <sheetData sheetId="4"/>
      <sheetData sheetId="5"/>
      <sheetData sheetId="6">
        <row r="4">
          <cell r="I4" t="str">
            <v>YES</v>
          </cell>
        </row>
        <row r="5">
          <cell r="I5" t="str">
            <v>NO</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s.gov.au/statistics/people/population/regional-population/latest-release" TargetMode="External"/><Relationship Id="rId1" Type="http://schemas.openxmlformats.org/officeDocument/2006/relationships/hyperlink" Target="https://www.localgovernment.vic.gov.au/council-innovation-and-performance/sector-guidance-planning-and-report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499984740745262"/>
  </sheetPr>
  <dimension ref="A1:M43"/>
  <sheetViews>
    <sheetView showGridLines="0" tabSelected="1" zoomScale="130" zoomScaleNormal="130" zoomScalePageLayoutView="130" workbookViewId="0"/>
  </sheetViews>
  <sheetFormatPr defaultColWidth="8.81640625" defaultRowHeight="13" x14ac:dyDescent="0.3"/>
  <cols>
    <col min="1" max="1" width="4.7265625" style="15" customWidth="1"/>
    <col min="2" max="2" width="12.1796875" style="15" customWidth="1"/>
    <col min="3" max="3" width="24.453125" style="15" customWidth="1"/>
    <col min="4" max="4" width="42.26953125" style="15" customWidth="1"/>
    <col min="5" max="9" width="8.81640625" style="15"/>
    <col min="10" max="10" width="10.54296875" style="15" customWidth="1"/>
    <col min="11" max="11" width="2.81640625" style="15" customWidth="1"/>
    <col min="12" max="12" width="8.81640625" style="15"/>
    <col min="13" max="13" width="9.1796875" style="15" bestFit="1" customWidth="1"/>
    <col min="14" max="16384" width="8.81640625" style="15"/>
  </cols>
  <sheetData>
    <row r="1" spans="1:13" ht="24" customHeight="1" x14ac:dyDescent="0.3">
      <c r="A1" s="667" t="s">
        <v>0</v>
      </c>
      <c r="B1" s="151"/>
      <c r="C1" s="151"/>
      <c r="D1" s="674"/>
      <c r="E1" s="668"/>
      <c r="F1" s="668"/>
      <c r="G1" s="668"/>
      <c r="H1" s="668"/>
      <c r="I1" s="668"/>
      <c r="J1" s="150"/>
      <c r="K1" s="150"/>
      <c r="M1" s="669"/>
    </row>
    <row r="2" spans="1:13" ht="32.25" customHeight="1" x14ac:dyDescent="0.3">
      <c r="A2" s="1190" t="s">
        <v>1</v>
      </c>
      <c r="B2" s="1190"/>
      <c r="C2" s="1190"/>
      <c r="D2" s="1190"/>
      <c r="E2" s="1190"/>
      <c r="F2" s="1190"/>
      <c r="G2" s="1190"/>
      <c r="H2" s="1190"/>
      <c r="I2" s="1190"/>
      <c r="J2" s="1190"/>
      <c r="K2" s="150"/>
      <c r="M2" s="691">
        <v>44288</v>
      </c>
    </row>
    <row r="3" spans="1:13" x14ac:dyDescent="0.3">
      <c r="A3" s="1190"/>
      <c r="B3" s="1190"/>
      <c r="C3" s="1190"/>
      <c r="D3" s="1190"/>
      <c r="E3" s="1190"/>
      <c r="F3" s="1190"/>
      <c r="G3" s="1190"/>
      <c r="H3" s="1190"/>
      <c r="I3" s="1190"/>
      <c r="J3" s="1190"/>
      <c r="K3" s="150"/>
    </row>
    <row r="4" spans="1:13" x14ac:dyDescent="0.3">
      <c r="A4" s="1190"/>
      <c r="B4" s="1190"/>
      <c r="C4" s="1190"/>
      <c r="D4" s="1190"/>
      <c r="E4" s="1190"/>
      <c r="F4" s="1190"/>
      <c r="G4" s="1190"/>
      <c r="H4" s="1190"/>
      <c r="I4" s="1190"/>
      <c r="J4" s="1190"/>
      <c r="K4" s="150"/>
    </row>
    <row r="5" spans="1:13" ht="33.75" customHeight="1" x14ac:dyDescent="0.3">
      <c r="A5" s="1190"/>
      <c r="B5" s="1190"/>
      <c r="C5" s="1190"/>
      <c r="D5" s="1190"/>
      <c r="E5" s="1190"/>
      <c r="F5" s="1190"/>
      <c r="G5" s="1190"/>
      <c r="H5" s="1190"/>
      <c r="I5" s="1190"/>
      <c r="J5" s="1190"/>
      <c r="K5" s="150"/>
    </row>
    <row r="6" spans="1:13" ht="15" customHeight="1" x14ac:dyDescent="0.35">
      <c r="B6" s="1192" t="s">
        <v>2</v>
      </c>
      <c r="C6" s="1192"/>
      <c r="D6" s="1192"/>
      <c r="E6" s="1192"/>
      <c r="F6" s="1192"/>
      <c r="G6" s="1192"/>
      <c r="K6" s="150"/>
    </row>
    <row r="7" spans="1:13" x14ac:dyDescent="0.3">
      <c r="K7" s="150"/>
    </row>
    <row r="8" spans="1:13" x14ac:dyDescent="0.3">
      <c r="A8" s="667" t="s">
        <v>3</v>
      </c>
      <c r="B8" s="151"/>
      <c r="C8" s="151"/>
      <c r="D8" s="151"/>
      <c r="E8" s="151"/>
      <c r="F8" s="151"/>
      <c r="G8" s="151"/>
      <c r="H8" s="151"/>
      <c r="I8" s="151"/>
      <c r="J8" s="151"/>
      <c r="K8" s="150"/>
    </row>
    <row r="9" spans="1:13" x14ac:dyDescent="0.3">
      <c r="B9" s="152" t="s">
        <v>4</v>
      </c>
      <c r="C9" s="153" t="s">
        <v>5</v>
      </c>
      <c r="D9" s="153" t="s">
        <v>6</v>
      </c>
      <c r="K9" s="150"/>
    </row>
    <row r="10" spans="1:13" ht="38.25" customHeight="1" x14ac:dyDescent="0.3">
      <c r="B10" s="154">
        <v>1</v>
      </c>
      <c r="C10" s="1148">
        <v>46080</v>
      </c>
      <c r="D10" s="1191" t="s">
        <v>1993</v>
      </c>
      <c r="E10" s="1191"/>
      <c r="F10" s="1191"/>
      <c r="G10" s="1191"/>
      <c r="H10" s="1191"/>
      <c r="K10" s="150"/>
    </row>
    <row r="11" spans="1:13" ht="38.25" customHeight="1" x14ac:dyDescent="0.3">
      <c r="B11" s="154">
        <v>1.1000000000000001</v>
      </c>
      <c r="C11" s="1147">
        <v>46119</v>
      </c>
      <c r="D11" s="1185" t="s">
        <v>2648</v>
      </c>
      <c r="E11" s="1146"/>
      <c r="F11" s="1146"/>
      <c r="G11" s="1146"/>
      <c r="H11" s="1146"/>
      <c r="K11" s="150"/>
    </row>
    <row r="12" spans="1:13" ht="38.25" customHeight="1" x14ac:dyDescent="0.3">
      <c r="B12" s="154"/>
      <c r="C12" s="1147"/>
      <c r="D12" s="1146"/>
      <c r="E12" s="1146"/>
      <c r="F12" s="1146"/>
      <c r="G12" s="1146"/>
      <c r="H12" s="1146"/>
      <c r="K12" s="150"/>
    </row>
    <row r="13" spans="1:13" x14ac:dyDescent="0.3">
      <c r="A13" s="667" t="s">
        <v>7</v>
      </c>
      <c r="B13" s="151"/>
      <c r="C13" s="151"/>
      <c r="D13" s="151"/>
      <c r="E13" s="151"/>
      <c r="F13" s="151"/>
      <c r="G13" s="151"/>
      <c r="H13" s="151"/>
      <c r="I13" s="151"/>
      <c r="J13" s="151"/>
      <c r="K13" s="150"/>
    </row>
    <row r="14" spans="1:13" x14ac:dyDescent="0.3">
      <c r="K14" s="150"/>
    </row>
    <row r="15" spans="1:13" x14ac:dyDescent="0.3">
      <c r="C15" s="149" t="s">
        <v>8</v>
      </c>
      <c r="D15" s="149" t="s">
        <v>9</v>
      </c>
      <c r="E15" s="149" t="s">
        <v>10</v>
      </c>
      <c r="K15" s="150"/>
    </row>
    <row r="16" spans="1:13" ht="15" x14ac:dyDescent="0.3">
      <c r="B16" s="886" t="s">
        <v>11</v>
      </c>
      <c r="C16" s="146" t="s">
        <v>12</v>
      </c>
      <c r="D16" s="145" t="s">
        <v>13</v>
      </c>
      <c r="E16" s="146" t="s">
        <v>14</v>
      </c>
      <c r="F16" s="147"/>
      <c r="G16" s="147"/>
      <c r="H16" s="147"/>
      <c r="K16" s="150"/>
    </row>
    <row r="17" spans="1:11" ht="15" x14ac:dyDescent="0.3">
      <c r="B17" s="886" t="s">
        <v>11</v>
      </c>
      <c r="C17" s="146" t="s">
        <v>15</v>
      </c>
      <c r="D17" s="145" t="s">
        <v>16</v>
      </c>
      <c r="E17" s="146" t="s">
        <v>17</v>
      </c>
      <c r="F17" s="147"/>
      <c r="G17" s="147"/>
      <c r="H17" s="147"/>
      <c r="K17" s="150"/>
    </row>
    <row r="18" spans="1:11" ht="15" x14ac:dyDescent="0.3">
      <c r="B18" s="886" t="s">
        <v>11</v>
      </c>
      <c r="C18" s="146" t="s">
        <v>18</v>
      </c>
      <c r="D18" s="145" t="s">
        <v>19</v>
      </c>
      <c r="E18" s="146" t="s">
        <v>1980</v>
      </c>
      <c r="F18" s="147"/>
      <c r="G18" s="147"/>
      <c r="H18" s="147"/>
      <c r="K18" s="150"/>
    </row>
    <row r="19" spans="1:11" ht="15" x14ac:dyDescent="0.3">
      <c r="B19" s="886" t="s">
        <v>11</v>
      </c>
      <c r="C19" s="146" t="s">
        <v>20</v>
      </c>
      <c r="E19" s="734" t="s">
        <v>21</v>
      </c>
      <c r="K19" s="150"/>
    </row>
    <row r="20" spans="1:11" ht="15" x14ac:dyDescent="0.3">
      <c r="B20" s="886" t="s">
        <v>11</v>
      </c>
      <c r="C20" s="146" t="s">
        <v>22</v>
      </c>
      <c r="D20" s="734"/>
      <c r="K20" s="150"/>
    </row>
    <row r="21" spans="1:11" ht="13" customHeight="1" x14ac:dyDescent="0.3">
      <c r="B21" s="886" t="s">
        <v>11</v>
      </c>
      <c r="C21" s="146" t="s">
        <v>23</v>
      </c>
      <c r="K21" s="150"/>
    </row>
    <row r="22" spans="1:11" ht="13" customHeight="1" x14ac:dyDescent="0.35">
      <c r="B22" s="886" t="s">
        <v>11</v>
      </c>
      <c r="C22" s="869" t="s">
        <v>24</v>
      </c>
      <c r="K22" s="150"/>
    </row>
    <row r="23" spans="1:11" ht="17.5" x14ac:dyDescent="0.35">
      <c r="C23" s="15" t="s">
        <v>25</v>
      </c>
      <c r="E23" s="148"/>
      <c r="K23" s="150"/>
    </row>
    <row r="24" spans="1:11" x14ac:dyDescent="0.3">
      <c r="E24" s="148"/>
      <c r="K24" s="150"/>
    </row>
    <row r="25" spans="1:11" x14ac:dyDescent="0.3">
      <c r="K25" s="150"/>
    </row>
    <row r="26" spans="1:11" x14ac:dyDescent="0.3">
      <c r="A26" s="667" t="s">
        <v>26</v>
      </c>
      <c r="B26" s="150"/>
      <c r="C26" s="150"/>
      <c r="D26" s="150"/>
      <c r="E26" s="150"/>
      <c r="F26" s="150"/>
      <c r="G26" s="150"/>
      <c r="H26" s="150"/>
      <c r="I26" s="150"/>
      <c r="J26" s="150"/>
      <c r="K26" s="150"/>
    </row>
    <row r="27" spans="1:11" x14ac:dyDescent="0.3">
      <c r="C27" s="153"/>
      <c r="G27" s="865"/>
      <c r="K27" s="150"/>
    </row>
    <row r="28" spans="1:11" x14ac:dyDescent="0.3">
      <c r="A28" s="694"/>
      <c r="B28" s="15" t="s">
        <v>27</v>
      </c>
      <c r="C28" s="924" t="s">
        <v>2649</v>
      </c>
      <c r="K28" s="150"/>
    </row>
    <row r="29" spans="1:11" x14ac:dyDescent="0.3">
      <c r="C29" s="142" t="s">
        <v>2650</v>
      </c>
      <c r="K29" s="150"/>
    </row>
    <row r="30" spans="1:11" ht="14.5" x14ac:dyDescent="0.35">
      <c r="A30" s="694"/>
      <c r="C30" s="925" t="s">
        <v>28</v>
      </c>
      <c r="K30" s="150"/>
    </row>
    <row r="31" spans="1:11" ht="14.5" x14ac:dyDescent="0.35">
      <c r="C31" s="819"/>
      <c r="K31" s="150"/>
    </row>
    <row r="32" spans="1:11" x14ac:dyDescent="0.3">
      <c r="A32" s="150"/>
      <c r="B32" s="150"/>
      <c r="C32" s="150"/>
      <c r="D32" s="150"/>
      <c r="E32" s="150"/>
      <c r="F32" s="150"/>
      <c r="G32" s="150"/>
      <c r="H32" s="150"/>
      <c r="I32" s="150"/>
      <c r="J32" s="150"/>
      <c r="K32" s="150"/>
    </row>
    <row r="43" spans="5:5" x14ac:dyDescent="0.3">
      <c r="E43" s="142"/>
    </row>
  </sheetData>
  <sheetProtection algorithmName="SHA-512" hashValue="01zXtI2Y75FFaE/mbVz5/wZlHEo9RYXJiDGSPeE5g23sLEewmdrXvUl1zFcxUNBcABFUIf02NMEX9cgHl2veiA==" saltValue="MZMDnkHA7lnoKqU035a9uQ==" spinCount="100000" sheet="1" objects="1" scenarios="1"/>
  <mergeCells count="3">
    <mergeCell ref="A2:J5"/>
    <mergeCell ref="D10:H10"/>
    <mergeCell ref="B6:G6"/>
  </mergeCells>
  <hyperlinks>
    <hyperlink ref="D16" location="'Export 1-Performance Indicators'!A1" display="Export 1-Performance Indicators" xr:uid="{3AB86304-2504-413C-A7CD-3A4C7146BD13}"/>
    <hyperlink ref="D17" location="'Data Export 2-G&amp;M Checklist'!A1" display="Data Export 2-Gov and Mgt Checklist" xr:uid="{4A181537-C02C-4B76-B0F7-8877B4D9C84C}"/>
    <hyperlink ref="D18" location="'Data Export 3-FTE Fin Stat'!A1" display="Data Export 3- FTE Fin Statement" xr:uid="{A46E7EF9-7E88-43C9-960C-E15B86FD1CDD}"/>
    <hyperlink ref="E16:H16" location="'Output 1-Report of Operations'!A1" display="Output 1-Report of Operations" xr:uid="{16B81EE1-C298-43E5-8174-2B837DC9B029}"/>
    <hyperlink ref="E17:H17" location="'Output 2-Performance Statement'!A1" display="Output 2-Performance Statement" xr:uid="{46DF35A0-334F-4579-BD12-82B2AA473021}"/>
    <hyperlink ref="C16" location="'Input 1'!A1" display="Ø Input 1" xr:uid="{D1FB5463-9793-407C-A96D-6AF6D3BEC836}"/>
    <hyperlink ref="C17" location="'Input 2'!A1" display="Input 2" xr:uid="{3BCB11D4-FD83-425D-9146-87A82BC71E28}"/>
    <hyperlink ref="C18" location="'Input 3'!A1" display="Input 3" xr:uid="{46A3B001-17DF-43B2-BF21-5D0CA2D7D8F3}"/>
    <hyperlink ref="C19" location="'Input 4'!A1" display="Input 4" xr:uid="{7778AC10-D1B7-4E80-A5E6-1BD2E7C94944}"/>
    <hyperlink ref="C20" location="'Input 5'!A1" display="Input 5" xr:uid="{C41F25FE-94E9-429E-A3DE-78210AD90B79}"/>
    <hyperlink ref="C21" location="'Input 6'!A1" display="Input 6" xr:uid="{A93F630B-DC92-4115-9805-895EF8D296EE}"/>
    <hyperlink ref="B6" r:id="rId1" xr:uid="{4EA2E810-B652-4474-A925-258316E906C7}"/>
    <hyperlink ref="C22" location="'Input 7'!A1" display="Input 7" xr:uid="{156755C5-158C-4E66-9E2A-0A29A65B23C9}"/>
    <hyperlink ref="C30" r:id="rId2" xr:uid="{C401B3D1-96C8-475F-B32F-2EEF5A12360C}"/>
    <hyperlink ref="E18:H18" location="'Output 2-Performance Statement'!A1" display="Output 2-Performance Statement" xr:uid="{5D55433C-DB96-4A57-8F0E-06366B93F5D3}"/>
    <hyperlink ref="E18" location="'Output 3-GM Checklist'!Print_Area" display="Output 3-GM Checklist" xr:uid="{AE003EFA-A490-43D8-8E7D-E15E968943F6}"/>
  </hyperlinks>
  <pageMargins left="0.7" right="0.7" top="0.75" bottom="0.75" header="0.3" footer="0.3"/>
  <pageSetup paperSize="9" orientation="landscape" r:id="rId3"/>
  <headerFooter>
    <oddHeader>&amp;C&amp;"Arial"&amp;12&amp;K000000OFFICIAL&amp;1#</oddHeader>
    <oddFooter>&amp;C&amp;1#&amp;"Arial"&amp;12&amp;K000000OFFICIAL</oddFooter>
  </headerFooter>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35495E"/>
    <pageSetUpPr fitToPage="1"/>
  </sheetPr>
  <dimension ref="A1:L109"/>
  <sheetViews>
    <sheetView showGridLines="0" topLeftCell="B1" zoomScaleNormal="100" workbookViewId="0">
      <selection activeCell="B2" sqref="B2:D2"/>
    </sheetView>
  </sheetViews>
  <sheetFormatPr defaultColWidth="9.1796875" defaultRowHeight="13" x14ac:dyDescent="0.3"/>
  <cols>
    <col min="1" max="1" width="4.7265625" style="704" hidden="1" customWidth="1"/>
    <col min="2" max="2" width="36.453125" style="723" customWidth="1"/>
    <col min="3" max="6" width="13.1796875" style="723" customWidth="1"/>
    <col min="7" max="11" width="13.1796875" style="724" customWidth="1"/>
    <col min="12" max="12" width="52.7265625" style="725" customWidth="1"/>
    <col min="13" max="16384" width="9.1796875" style="704"/>
  </cols>
  <sheetData>
    <row r="1" spans="1:12" ht="22.5" customHeight="1" x14ac:dyDescent="0.3">
      <c r="A1" s="933"/>
      <c r="B1" s="934" t="s">
        <v>886</v>
      </c>
      <c r="C1" s="926"/>
      <c r="D1" s="926"/>
      <c r="E1" s="926"/>
      <c r="F1" s="926"/>
      <c r="G1" s="937"/>
      <c r="H1" s="937"/>
      <c r="I1" s="937"/>
      <c r="J1" s="937"/>
      <c r="K1" s="935"/>
      <c r="L1" s="936"/>
    </row>
    <row r="2" spans="1:12" ht="65.150000000000006" customHeight="1" x14ac:dyDescent="0.3">
      <c r="A2" s="933"/>
      <c r="B2" s="1273" t="s">
        <v>1997</v>
      </c>
      <c r="C2" s="1273"/>
      <c r="D2" s="1273"/>
      <c r="E2" s="742"/>
      <c r="F2" s="742"/>
      <c r="G2" s="935"/>
      <c r="H2" s="935"/>
      <c r="I2" s="935"/>
      <c r="J2" s="935"/>
      <c r="K2" s="935"/>
      <c r="L2" s="936"/>
    </row>
    <row r="3" spans="1:12" ht="22.5" customHeight="1" x14ac:dyDescent="0.3">
      <c r="A3" s="728"/>
      <c r="B3" s="719"/>
      <c r="C3" s="1275" t="s">
        <v>785</v>
      </c>
      <c r="D3" s="1275"/>
      <c r="E3" s="1275"/>
      <c r="F3" s="1275"/>
      <c r="G3" s="1275"/>
      <c r="H3" s="713"/>
      <c r="I3" s="713"/>
      <c r="J3" s="713"/>
      <c r="K3" s="713"/>
      <c r="L3" s="714"/>
    </row>
    <row r="4" spans="1:12" s="737" customFormat="1" ht="22.5" customHeight="1" x14ac:dyDescent="0.35">
      <c r="A4" s="740"/>
      <c r="B4" s="1034"/>
      <c r="C4" s="938" t="str">
        <f>"20"&amp;INDEX('Financial years'!$A$1:$C$23,MATCH('Input 1'!B5,'Financial years'!$A$1:$A$23,0)-3,3)</f>
        <v>2023</v>
      </c>
      <c r="D4" s="938" t="str">
        <f>"20"&amp;INDEX('Financial years'!$A$1:$C$23,MATCH('Input 1'!B5,'Financial years'!$A$1:$A$23,0)-2,3)</f>
        <v>2024</v>
      </c>
      <c r="E4" s="938" t="str">
        <f>"20"&amp;INDEX('Financial years'!$A$1:$C$23,MATCH('Input 1'!B5,'Financial years'!$A$1:$A$23,0)-1,3)</f>
        <v>2025</v>
      </c>
      <c r="F4" s="1278" t="str">
        <f>"20"&amp;INDEX('Financial years'!$A$1:$C$23,MATCH('Input 1'!B5,'Financial years'!$A$1:$A$23,0),3)</f>
        <v>2026</v>
      </c>
      <c r="G4" s="1277"/>
      <c r="H4" s="1276" t="s">
        <v>887</v>
      </c>
      <c r="I4" s="1276"/>
      <c r="J4" s="1276"/>
      <c r="K4" s="1277"/>
      <c r="L4" s="712"/>
    </row>
    <row r="5" spans="1:12" s="737" customFormat="1" ht="35.15" customHeight="1" x14ac:dyDescent="0.35">
      <c r="A5" s="740"/>
      <c r="B5" s="940" t="s">
        <v>888</v>
      </c>
      <c r="C5" s="941" t="s">
        <v>889</v>
      </c>
      <c r="D5" s="941" t="s">
        <v>889</v>
      </c>
      <c r="E5" s="941" t="s">
        <v>889</v>
      </c>
      <c r="F5" s="942" t="s">
        <v>890</v>
      </c>
      <c r="G5" s="943" t="s">
        <v>889</v>
      </c>
      <c r="H5" s="1279"/>
      <c r="I5" s="1280"/>
      <c r="J5" s="1280"/>
      <c r="K5" s="1281"/>
      <c r="L5" s="712"/>
    </row>
    <row r="6" spans="1:12" ht="20.25" customHeight="1" x14ac:dyDescent="0.3">
      <c r="A6" s="727"/>
      <c r="B6" s="964" t="s">
        <v>39</v>
      </c>
      <c r="C6" s="969"/>
      <c r="D6" s="969"/>
      <c r="E6" s="969"/>
      <c r="F6" s="984"/>
      <c r="G6" s="997"/>
      <c r="H6" s="1282"/>
      <c r="I6" s="1283"/>
      <c r="J6" s="1283"/>
      <c r="K6" s="1284"/>
      <c r="L6" s="708"/>
    </row>
    <row r="7" spans="1:12" ht="20.25" customHeight="1" x14ac:dyDescent="0.3">
      <c r="A7" s="727"/>
      <c r="B7" s="963" t="s">
        <v>791</v>
      </c>
      <c r="C7" s="970"/>
      <c r="D7" s="970"/>
      <c r="E7" s="970"/>
      <c r="F7" s="985"/>
      <c r="G7" s="951"/>
      <c r="H7" s="1282"/>
      <c r="I7" s="1283"/>
      <c r="J7" s="1283"/>
      <c r="K7" s="1284"/>
      <c r="L7" s="710"/>
    </row>
    <row r="8" spans="1:12" s="723" customFormat="1" ht="20.149999999999999" customHeight="1" x14ac:dyDescent="0.35">
      <c r="A8" s="731" t="s">
        <v>85</v>
      </c>
      <c r="B8" s="945" t="s">
        <v>891</v>
      </c>
      <c r="C8" s="1037" t="e">
        <f>VLOOKUP($A8,'Data from 3 years ago'!D:F,3,FALSE)</f>
        <v>#N/A</v>
      </c>
      <c r="D8" s="1040" t="e">
        <f>VLOOKUP($A8,'Data from 2 years ago'!D:F,3,FALSE)</f>
        <v>#N/A</v>
      </c>
      <c r="E8" s="1040" t="e">
        <f>VLOOKUP($A8,'Data from 1 year ago'!D:F,3,FALSE)</f>
        <v>#N/A</v>
      </c>
      <c r="F8" s="1041" t="str">
        <f>'Input 4'!G6</f>
        <v>N/A</v>
      </c>
      <c r="G8" s="1038">
        <f>'Output 1-Report of Operations'!F10</f>
        <v>0</v>
      </c>
      <c r="H8" s="1247" t="str">
        <f>IF('Output 1-Report of Operations'!J10&gt;0, 'Output 1-Report of Operations'!J10, " ")</f>
        <v xml:space="preserve"> </v>
      </c>
      <c r="I8" s="1247"/>
      <c r="J8" s="1247"/>
      <c r="K8" s="1248"/>
      <c r="L8" s="733"/>
    </row>
    <row r="9" spans="1:12" s="723" customFormat="1" ht="105" customHeight="1" x14ac:dyDescent="0.35">
      <c r="A9" s="731"/>
      <c r="B9" s="1070" t="s">
        <v>892</v>
      </c>
      <c r="C9" s="1042"/>
      <c r="D9" s="957"/>
      <c r="E9" s="957"/>
      <c r="F9" s="958"/>
      <c r="G9" s="959"/>
      <c r="H9" s="1249"/>
      <c r="I9" s="1250"/>
      <c r="J9" s="1250"/>
      <c r="K9" s="1251"/>
      <c r="L9" s="733"/>
    </row>
    <row r="10" spans="1:12" ht="20.25" customHeight="1" x14ac:dyDescent="0.3">
      <c r="A10" s="727"/>
      <c r="B10" s="965" t="s">
        <v>96</v>
      </c>
      <c r="C10" s="971"/>
      <c r="D10" s="971"/>
      <c r="E10" s="971"/>
      <c r="F10" s="986"/>
      <c r="G10" s="998"/>
      <c r="H10" s="1270"/>
      <c r="I10" s="1271"/>
      <c r="J10" s="1271"/>
      <c r="K10" s="1272"/>
      <c r="L10" s="710"/>
    </row>
    <row r="11" spans="1:12" ht="20.25" customHeight="1" x14ac:dyDescent="0.3">
      <c r="A11" s="727"/>
      <c r="B11" s="963" t="s">
        <v>806</v>
      </c>
      <c r="C11" s="972"/>
      <c r="D11" s="972"/>
      <c r="E11" s="972"/>
      <c r="F11" s="987"/>
      <c r="G11" s="998"/>
      <c r="H11" s="1267"/>
      <c r="I11" s="1268"/>
      <c r="J11" s="1268"/>
      <c r="K11" s="1269"/>
      <c r="L11" s="710"/>
    </row>
    <row r="12" spans="1:12" ht="20.149999999999999" customHeight="1" x14ac:dyDescent="0.3">
      <c r="A12" s="731" t="s">
        <v>118</v>
      </c>
      <c r="B12" s="1051" t="s">
        <v>893</v>
      </c>
      <c r="C12" s="973" t="e">
        <f>VLOOKUP($A12,'Data from 3 years ago'!D:F,3,FALSE)</f>
        <v>#N/A</v>
      </c>
      <c r="D12" s="973" t="e">
        <f>VLOOKUP($A12,'Data from 2 years ago'!D:F,3,FALSE)</f>
        <v>#N/A</v>
      </c>
      <c r="E12" s="973" t="e">
        <f>VLOOKUP($A12,'Data from 1 year ago'!D:F,3,FALSE)</f>
        <v>#N/A</v>
      </c>
      <c r="F12" s="988" t="str">
        <f>'Input 4'!G13</f>
        <v>N/A</v>
      </c>
      <c r="G12" s="999">
        <f>'Output 1-Report of Operations'!F28</f>
        <v>0</v>
      </c>
      <c r="H12" s="1246" t="str">
        <f>IF('Output 1-Report of Operations'!J28&gt;0, 'Output 1-Report of Operations'!J28, " ")</f>
        <v xml:space="preserve"> </v>
      </c>
      <c r="I12" s="1247"/>
      <c r="J12" s="1247"/>
      <c r="K12" s="1248"/>
      <c r="L12" s="710"/>
    </row>
    <row r="13" spans="1:12" ht="105" customHeight="1" x14ac:dyDescent="0.3">
      <c r="A13" s="731"/>
      <c r="B13" s="1070" t="s">
        <v>808</v>
      </c>
      <c r="C13" s="973"/>
      <c r="D13" s="973"/>
      <c r="E13" s="973"/>
      <c r="F13" s="988"/>
      <c r="G13" s="999"/>
      <c r="H13" s="1249"/>
      <c r="I13" s="1250"/>
      <c r="J13" s="1250"/>
      <c r="K13" s="1251"/>
      <c r="L13" s="710"/>
    </row>
    <row r="14" spans="1:12" ht="20.25" customHeight="1" x14ac:dyDescent="0.3">
      <c r="A14" s="727"/>
      <c r="B14" s="966" t="s">
        <v>123</v>
      </c>
      <c r="C14" s="974"/>
      <c r="D14" s="974"/>
      <c r="E14" s="974"/>
      <c r="F14" s="989"/>
      <c r="G14" s="1000"/>
      <c r="H14" s="1270"/>
      <c r="I14" s="1271"/>
      <c r="J14" s="1271"/>
      <c r="K14" s="1272"/>
      <c r="L14" s="710"/>
    </row>
    <row r="15" spans="1:12" ht="20.25" customHeight="1" x14ac:dyDescent="0.3">
      <c r="A15" s="727"/>
      <c r="B15" s="963" t="s">
        <v>806</v>
      </c>
      <c r="C15" s="970"/>
      <c r="D15" s="970"/>
      <c r="E15" s="970"/>
      <c r="F15" s="985"/>
      <c r="G15" s="951"/>
      <c r="H15" s="1267"/>
      <c r="I15" s="1268"/>
      <c r="J15" s="1268"/>
      <c r="K15" s="1269"/>
      <c r="L15" s="710"/>
    </row>
    <row r="16" spans="1:12" s="723" customFormat="1" ht="30" customHeight="1" x14ac:dyDescent="0.35">
      <c r="A16" s="731" t="s">
        <v>139</v>
      </c>
      <c r="B16" s="1052" t="s">
        <v>894</v>
      </c>
      <c r="C16" s="1044" t="e">
        <f>VLOOKUP($A16,'Data from 3 years ago'!D:F,3,FALSE)</f>
        <v>#N/A</v>
      </c>
      <c r="D16" s="1044" t="e">
        <f>VLOOKUP($A16,'Data from 2 years ago'!D:F,3,FALSE)</f>
        <v>#N/A</v>
      </c>
      <c r="E16" s="1044" t="e">
        <f>VLOOKUP($A16,'Data from 1 year ago'!D:F,3,FALSE)</f>
        <v>#N/A</v>
      </c>
      <c r="F16" s="1045" t="str">
        <f>'Input 4'!G18</f>
        <v>N/A</v>
      </c>
      <c r="G16" s="1046">
        <f>'Output 1-Report of Operations'!F43</f>
        <v>0</v>
      </c>
      <c r="H16" s="1246" t="str">
        <f>IF('Output 1-Report of Operations'!J43&gt;0, 'Output 1-Report of Operations'!J43, " ")</f>
        <v xml:space="preserve"> </v>
      </c>
      <c r="I16" s="1247"/>
      <c r="J16" s="1247"/>
      <c r="K16" s="1248"/>
      <c r="L16" s="733"/>
    </row>
    <row r="17" spans="1:12" s="723" customFormat="1" ht="95.15" customHeight="1" x14ac:dyDescent="0.35">
      <c r="A17" s="731"/>
      <c r="B17" s="1070" t="s">
        <v>818</v>
      </c>
      <c r="C17" s="980"/>
      <c r="D17" s="980"/>
      <c r="E17" s="980"/>
      <c r="F17" s="993"/>
      <c r="G17" s="1024"/>
      <c r="H17" s="1249"/>
      <c r="I17" s="1250"/>
      <c r="J17" s="1250"/>
      <c r="K17" s="1251"/>
      <c r="L17" s="733"/>
    </row>
    <row r="18" spans="1:12" ht="20.25" customHeight="1" x14ac:dyDescent="0.3">
      <c r="A18" s="727"/>
      <c r="B18" s="966" t="s">
        <v>45</v>
      </c>
      <c r="C18" s="977"/>
      <c r="D18" s="977"/>
      <c r="E18" s="977"/>
      <c r="F18" s="991"/>
      <c r="G18" s="1002"/>
      <c r="H18" s="1270"/>
      <c r="I18" s="1271"/>
      <c r="J18" s="1271"/>
      <c r="K18" s="1272"/>
      <c r="L18" s="710"/>
    </row>
    <row r="19" spans="1:12" ht="20.149999999999999" customHeight="1" x14ac:dyDescent="0.3">
      <c r="A19" s="727"/>
      <c r="B19" s="963" t="s">
        <v>822</v>
      </c>
      <c r="C19" s="972"/>
      <c r="D19" s="972"/>
      <c r="E19" s="972"/>
      <c r="F19" s="987"/>
      <c r="G19" s="951"/>
      <c r="H19" s="1267"/>
      <c r="I19" s="1268"/>
      <c r="J19" s="1268"/>
      <c r="K19" s="1269"/>
      <c r="L19" s="710"/>
    </row>
    <row r="20" spans="1:12" s="723" customFormat="1" ht="30" customHeight="1" x14ac:dyDescent="0.35">
      <c r="A20" s="731" t="s">
        <v>154</v>
      </c>
      <c r="B20" s="1043" t="s">
        <v>895</v>
      </c>
      <c r="C20" s="1048" t="e">
        <f>VLOOKUP(A20,'Data from 3 years ago'!D:F,3,FALSE)</f>
        <v>#N/A</v>
      </c>
      <c r="D20" s="1048" t="e">
        <f>VLOOKUP(A20,'Data from 2 years ago'!D:F,3,FALSE)</f>
        <v>#N/A</v>
      </c>
      <c r="E20" s="1048" t="e">
        <f>VLOOKUP(A20,'Data from 1 year ago'!D:F,3,FALSE)</f>
        <v>#N/A</v>
      </c>
      <c r="F20" s="1049" t="e">
        <f>VLOOKUP(A20,'Council Target'!D:F,3,FALSE)</f>
        <v>#N/A</v>
      </c>
      <c r="G20" s="1050">
        <f>'Output 1-Report of Operations'!F50</f>
        <v>0</v>
      </c>
      <c r="H20" s="1246" t="str">
        <f>IF('Output 1-Report of Operations'!J50&gt;0, 'Output 1-Report of Operations'!J50, " ")</f>
        <v xml:space="preserve"> </v>
      </c>
      <c r="I20" s="1247"/>
      <c r="J20" s="1247"/>
      <c r="K20" s="1248"/>
      <c r="L20" s="733"/>
    </row>
    <row r="21" spans="1:12" s="723" customFormat="1" ht="95.15" customHeight="1" x14ac:dyDescent="0.35">
      <c r="A21" s="731"/>
      <c r="B21" s="1070" t="s">
        <v>824</v>
      </c>
      <c r="C21" s="978"/>
      <c r="D21" s="978"/>
      <c r="E21" s="978"/>
      <c r="F21" s="992"/>
      <c r="G21" s="1047"/>
      <c r="H21" s="1249"/>
      <c r="I21" s="1250"/>
      <c r="J21" s="1250"/>
      <c r="K21" s="1251"/>
      <c r="L21" s="733"/>
    </row>
    <row r="22" spans="1:12" ht="20.25" customHeight="1" x14ac:dyDescent="0.3">
      <c r="A22" s="727"/>
      <c r="B22" s="966" t="s">
        <v>47</v>
      </c>
      <c r="C22" s="977"/>
      <c r="D22" s="977"/>
      <c r="E22" s="977"/>
      <c r="F22" s="991"/>
      <c r="G22" s="1003"/>
      <c r="H22" s="1270"/>
      <c r="I22" s="1271"/>
      <c r="J22" s="1271"/>
      <c r="K22" s="1272"/>
      <c r="L22" s="710"/>
    </row>
    <row r="23" spans="1:12" ht="20.25" customHeight="1" x14ac:dyDescent="0.3">
      <c r="A23" s="727"/>
      <c r="B23" s="963" t="s">
        <v>839</v>
      </c>
      <c r="C23" s="972"/>
      <c r="D23" s="972"/>
      <c r="E23" s="972"/>
      <c r="F23" s="987"/>
      <c r="G23" s="1004"/>
      <c r="H23" s="1267"/>
      <c r="I23" s="1268"/>
      <c r="J23" s="1268"/>
      <c r="K23" s="1269"/>
      <c r="L23" s="710"/>
    </row>
    <row r="24" spans="1:12" ht="20.149999999999999" customHeight="1" x14ac:dyDescent="0.3">
      <c r="A24" s="731" t="s">
        <v>184</v>
      </c>
      <c r="B24" s="1051" t="s">
        <v>491</v>
      </c>
      <c r="C24" s="979" t="e">
        <f>VLOOKUP($A24,'Data from 3 years ago'!D:F,3,FALSE)</f>
        <v>#N/A</v>
      </c>
      <c r="D24" s="980" t="e">
        <f>VLOOKUP($A24,'Data from 2 years ago'!D:F,3,FALSE)</f>
        <v>#N/A</v>
      </c>
      <c r="E24" s="980" t="e">
        <f>VLOOKUP($A24,'Data from 1 year ago'!D:F,3,FALSE)</f>
        <v>#N/A</v>
      </c>
      <c r="F24" s="993" t="str">
        <f>'Input 4'!G30</f>
        <v>N/A</v>
      </c>
      <c r="G24" s="1005">
        <f>'Output 1-Report of Operations'!F72</f>
        <v>0</v>
      </c>
      <c r="H24" s="1246" t="str">
        <f>IF('Output 1-Report of Operations'!J72&gt;0, 'Output 1-Report of Operations'!J72, " ")</f>
        <v xml:space="preserve"> </v>
      </c>
      <c r="I24" s="1247"/>
      <c r="J24" s="1247"/>
      <c r="K24" s="1248"/>
      <c r="L24" s="710"/>
    </row>
    <row r="25" spans="1:12" ht="105" customHeight="1" x14ac:dyDescent="0.3">
      <c r="A25" s="731"/>
      <c r="B25" s="1070" t="s">
        <v>841</v>
      </c>
      <c r="C25" s="980"/>
      <c r="D25" s="980"/>
      <c r="E25" s="980"/>
      <c r="F25" s="993"/>
      <c r="G25" s="1005"/>
      <c r="H25" s="1249"/>
      <c r="I25" s="1250"/>
      <c r="J25" s="1250"/>
      <c r="K25" s="1251"/>
      <c r="L25" s="710"/>
    </row>
    <row r="26" spans="1:12" ht="20.25" customHeight="1" x14ac:dyDescent="0.3">
      <c r="A26" s="727"/>
      <c r="B26" s="966" t="s">
        <v>191</v>
      </c>
      <c r="C26" s="981"/>
      <c r="D26" s="981"/>
      <c r="E26" s="981"/>
      <c r="F26" s="994"/>
      <c r="G26" s="1079"/>
      <c r="K26" s="1078"/>
      <c r="L26" s="710"/>
    </row>
    <row r="27" spans="1:12" ht="20.149999999999999" customHeight="1" x14ac:dyDescent="0.3">
      <c r="A27" s="727"/>
      <c r="B27" s="963" t="s">
        <v>847</v>
      </c>
      <c r="C27" s="982"/>
      <c r="D27" s="982"/>
      <c r="E27" s="982"/>
      <c r="F27" s="995"/>
      <c r="G27" s="1004"/>
      <c r="H27" s="1267"/>
      <c r="I27" s="1268"/>
      <c r="J27" s="1268"/>
      <c r="K27" s="1269"/>
      <c r="L27" s="710"/>
    </row>
    <row r="28" spans="1:12" s="723" customFormat="1" ht="20.149999999999999" customHeight="1" x14ac:dyDescent="0.35">
      <c r="A28" s="731" t="s">
        <v>202</v>
      </c>
      <c r="B28" s="1052" t="s">
        <v>502</v>
      </c>
      <c r="C28" s="1044" t="e">
        <f>VLOOKUP($A28,'Data from 3 years ago'!D:F,3,FALSE)</f>
        <v>#N/A</v>
      </c>
      <c r="D28" s="1044" t="e">
        <f>VLOOKUP($A28,'Data from 2 years ago'!D:F,3,FALSE)</f>
        <v>#N/A</v>
      </c>
      <c r="E28" s="1044" t="e">
        <f>VLOOKUP($A28,'Data from 1 year ago'!D:F,3,FALSE)</f>
        <v>#N/A</v>
      </c>
      <c r="F28" s="1045" t="str">
        <f>'Input 4'!G35</f>
        <v>N/A</v>
      </c>
      <c r="G28" s="1046">
        <f>'Output 1-Report of Operations'!F84</f>
        <v>0</v>
      </c>
      <c r="H28" s="1246" t="str">
        <f>IF('Output 1-Report of Operations'!J84&gt;0, 'Output 1-Report of Operations'!J84, " ")</f>
        <v xml:space="preserve"> </v>
      </c>
      <c r="I28" s="1247"/>
      <c r="J28" s="1247"/>
      <c r="K28" s="1248"/>
      <c r="L28" s="733"/>
    </row>
    <row r="29" spans="1:12" s="723" customFormat="1" ht="105.65" customHeight="1" x14ac:dyDescent="0.35">
      <c r="A29" s="731"/>
      <c r="B29" s="1069" t="s">
        <v>849</v>
      </c>
      <c r="C29" s="975"/>
      <c r="D29" s="976"/>
      <c r="E29" s="976"/>
      <c r="F29" s="990"/>
      <c r="G29" s="1031"/>
      <c r="H29" s="1249"/>
      <c r="I29" s="1250"/>
      <c r="J29" s="1250"/>
      <c r="K29" s="1251"/>
      <c r="L29" s="733"/>
    </row>
    <row r="30" spans="1:12" s="723" customFormat="1" ht="30" customHeight="1" x14ac:dyDescent="0.35">
      <c r="A30" s="731" t="s">
        <v>207</v>
      </c>
      <c r="B30" s="1051" t="s">
        <v>505</v>
      </c>
      <c r="C30" s="979" t="e">
        <f>VLOOKUP($A30,'Data from 3 years ago'!D:F,3,FALSE)</f>
        <v>#N/A</v>
      </c>
      <c r="D30" s="980" t="e">
        <f>VLOOKUP($A30,'Data from 2 years ago'!D:F,3,FALSE)</f>
        <v>#N/A</v>
      </c>
      <c r="E30" s="980" t="e">
        <f>VLOOKUP($A30,'Data from 1 year ago'!D:F,3,FALSE)</f>
        <v>#N/A</v>
      </c>
      <c r="F30" s="993" t="str">
        <f>'Input 4'!G36</f>
        <v>N/A</v>
      </c>
      <c r="G30" s="1005">
        <f>'Output 1-Report of Operations'!F87</f>
        <v>0</v>
      </c>
      <c r="H30" s="1254" t="str">
        <f>IF('Output 1-Report of Operations'!J87&gt;0, 'Output 1-Report of Operations'!J87, " ")</f>
        <v xml:space="preserve"> </v>
      </c>
      <c r="I30" s="1255"/>
      <c r="J30" s="1255"/>
      <c r="K30" s="1256"/>
      <c r="L30" s="733"/>
    </row>
    <row r="31" spans="1:12" s="723" customFormat="1" ht="95.15" customHeight="1" x14ac:dyDescent="0.35">
      <c r="A31" s="731"/>
      <c r="B31" s="1070" t="s">
        <v>851</v>
      </c>
      <c r="C31" s="980"/>
      <c r="D31" s="980"/>
      <c r="E31" s="980"/>
      <c r="F31" s="993"/>
      <c r="G31" s="1005"/>
      <c r="H31" s="1249"/>
      <c r="I31" s="1250"/>
      <c r="J31" s="1250"/>
      <c r="K31" s="1251"/>
      <c r="L31" s="733"/>
    </row>
    <row r="32" spans="1:12" ht="20.149999999999999" customHeight="1" x14ac:dyDescent="0.3">
      <c r="A32" s="727"/>
      <c r="B32" s="966" t="s">
        <v>51</v>
      </c>
      <c r="C32" s="977"/>
      <c r="D32" s="977"/>
      <c r="E32" s="977"/>
      <c r="F32" s="991"/>
      <c r="G32" s="1000"/>
      <c r="H32" s="1270"/>
      <c r="I32" s="1271"/>
      <c r="J32" s="1271"/>
      <c r="K32" s="1272"/>
      <c r="L32" s="710"/>
    </row>
    <row r="33" spans="1:12" ht="20.25" customHeight="1" x14ac:dyDescent="0.3">
      <c r="A33" s="727"/>
      <c r="B33" s="963" t="s">
        <v>858</v>
      </c>
      <c r="C33" s="972"/>
      <c r="D33" s="972"/>
      <c r="E33" s="972"/>
      <c r="F33" s="987"/>
      <c r="G33" s="951"/>
      <c r="H33" s="1267"/>
      <c r="I33" s="1268"/>
      <c r="J33" s="1268"/>
      <c r="K33" s="1269"/>
      <c r="L33" s="710"/>
    </row>
    <row r="34" spans="1:12" s="723" customFormat="1" ht="30" customHeight="1" x14ac:dyDescent="0.35">
      <c r="A34" s="731" t="s">
        <v>220</v>
      </c>
      <c r="B34" s="1051" t="s">
        <v>512</v>
      </c>
      <c r="C34" s="983" t="e">
        <f>VLOOKUP($A34,'Data from 3 years ago'!D:F,3,FALSE)</f>
        <v>#N/A</v>
      </c>
      <c r="D34" s="983" t="e">
        <f>VLOOKUP($A34,'Data from 2 years ago'!D:F,3,FALSE)</f>
        <v>#N/A</v>
      </c>
      <c r="E34" s="983" t="e">
        <f>VLOOKUP($A34,'Data from 1 year ago'!D:F,3,FALSE)</f>
        <v>#N/A</v>
      </c>
      <c r="F34" s="996" t="e">
        <f>VLOOKUP(A34,'Council Target'!D:F,3,FALSE)</f>
        <v>#N/A</v>
      </c>
      <c r="G34" s="1006">
        <f>'Output 1-Report of Operations'!F97</f>
        <v>0</v>
      </c>
      <c r="H34" s="1246" t="str">
        <f>IF('Output 1-Report of Operations'!J97&gt;0, 'Output 1-Report of Operations'!J97, " ")</f>
        <v xml:space="preserve"> </v>
      </c>
      <c r="I34" s="1247"/>
      <c r="J34" s="1247"/>
      <c r="K34" s="1248"/>
      <c r="L34" s="733"/>
    </row>
    <row r="35" spans="1:12" s="723" customFormat="1" ht="95.15" customHeight="1" x14ac:dyDescent="0.35">
      <c r="A35" s="731"/>
      <c r="B35" s="1070" t="s">
        <v>860</v>
      </c>
      <c r="C35" s="983"/>
      <c r="D35" s="983"/>
      <c r="E35" s="983"/>
      <c r="F35" s="996"/>
      <c r="G35" s="1006"/>
      <c r="H35" s="1249"/>
      <c r="I35" s="1250"/>
      <c r="J35" s="1250"/>
      <c r="K35" s="1251"/>
      <c r="L35" s="733"/>
    </row>
    <row r="36" spans="1:12" ht="20.25" customHeight="1" x14ac:dyDescent="0.3">
      <c r="A36" s="727"/>
      <c r="B36" s="966" t="s">
        <v>235</v>
      </c>
      <c r="C36" s="974"/>
      <c r="D36" s="974"/>
      <c r="E36" s="974"/>
      <c r="F36" s="989"/>
      <c r="G36" s="1000"/>
      <c r="H36" s="1270"/>
      <c r="I36" s="1271"/>
      <c r="J36" s="1271"/>
      <c r="K36" s="1272"/>
      <c r="L36" s="710"/>
    </row>
    <row r="37" spans="1:12" ht="20.25" customHeight="1" x14ac:dyDescent="0.3">
      <c r="A37" s="727"/>
      <c r="B37" s="963" t="s">
        <v>788</v>
      </c>
      <c r="C37" s="970"/>
      <c r="D37" s="970"/>
      <c r="E37" s="970"/>
      <c r="F37" s="985"/>
      <c r="G37" s="951"/>
      <c r="H37" s="1267"/>
      <c r="I37" s="1268"/>
      <c r="J37" s="1268"/>
      <c r="K37" s="1269"/>
      <c r="L37" s="710"/>
    </row>
    <row r="38" spans="1:12" s="723" customFormat="1" ht="30" customHeight="1" x14ac:dyDescent="0.35">
      <c r="A38" s="731" t="s">
        <v>239</v>
      </c>
      <c r="B38" s="1051" t="s">
        <v>526</v>
      </c>
      <c r="C38" s="979" t="e">
        <f>VLOOKUP($A38,'Data from 3 years ago'!D:F,3,FALSE)</f>
        <v>#N/A</v>
      </c>
      <c r="D38" s="980" t="e">
        <f>VLOOKUP($A38,'Data from 2 years ago'!D:F,3,FALSE)</f>
        <v>#N/A</v>
      </c>
      <c r="E38" s="980" t="e">
        <f>VLOOKUP($A38,'Data from 1 year ago'!D:F,3,FALSE)</f>
        <v>#N/A</v>
      </c>
      <c r="F38" s="993" t="e">
        <f>VLOOKUP(A38,'Council Target'!D:F,3,FALSE)</f>
        <v>#N/A</v>
      </c>
      <c r="G38" s="1005">
        <f>'Output 1-Report of Operations'!F113</f>
        <v>0</v>
      </c>
      <c r="H38" s="1246" t="str">
        <f>IF('Output 1-Report of Operations'!J113&gt;0, 'Output 1-Report of Operations'!J113, " ")</f>
        <v xml:space="preserve"> </v>
      </c>
      <c r="I38" s="1247"/>
      <c r="J38" s="1247"/>
      <c r="K38" s="1248"/>
      <c r="L38" s="733"/>
    </row>
    <row r="39" spans="1:12" s="723" customFormat="1" ht="95.15" customHeight="1" x14ac:dyDescent="0.35">
      <c r="A39" s="731"/>
      <c r="B39" s="1070" t="s">
        <v>871</v>
      </c>
      <c r="C39" s="980"/>
      <c r="D39" s="980"/>
      <c r="E39" s="980"/>
      <c r="F39" s="993"/>
      <c r="G39" s="1005"/>
      <c r="H39" s="1249"/>
      <c r="I39" s="1250"/>
      <c r="J39" s="1250"/>
      <c r="K39" s="1251"/>
      <c r="L39" s="733"/>
    </row>
    <row r="40" spans="1:12" ht="20.25" customHeight="1" x14ac:dyDescent="0.3">
      <c r="A40" s="727"/>
      <c r="B40" s="966" t="s">
        <v>255</v>
      </c>
      <c r="C40" s="981"/>
      <c r="D40" s="981"/>
      <c r="E40" s="981"/>
      <c r="F40" s="994"/>
      <c r="G40" s="1003"/>
      <c r="H40" s="1270"/>
      <c r="I40" s="1271"/>
      <c r="J40" s="1271"/>
      <c r="K40" s="1272"/>
      <c r="L40" s="710"/>
    </row>
    <row r="41" spans="1:12" ht="20.25" customHeight="1" x14ac:dyDescent="0.3">
      <c r="A41" s="727"/>
      <c r="B41" s="963" t="s">
        <v>883</v>
      </c>
      <c r="C41" s="982"/>
      <c r="D41" s="982"/>
      <c r="E41" s="982"/>
      <c r="F41" s="995"/>
      <c r="G41" s="1004"/>
      <c r="H41" s="1267"/>
      <c r="I41" s="1268"/>
      <c r="J41" s="1268"/>
      <c r="K41" s="1269"/>
      <c r="L41" s="710"/>
    </row>
    <row r="42" spans="1:12" s="723" customFormat="1" ht="30" customHeight="1" x14ac:dyDescent="0.35">
      <c r="A42" s="731" t="s">
        <v>270</v>
      </c>
      <c r="B42" s="1052" t="s">
        <v>544</v>
      </c>
      <c r="C42" s="1044" t="e">
        <f>VLOOKUP($A42,'Data from 3 years ago'!D:F,3,FALSE)</f>
        <v>#N/A</v>
      </c>
      <c r="D42" s="1044" t="e">
        <f>VLOOKUP($A42,'Data from 2 years ago'!D:F,3,FALSE)</f>
        <v>#N/A</v>
      </c>
      <c r="E42" s="1044" t="e">
        <f>VLOOKUP($A42,'Data from 1 year ago'!D:F,3,FALSE)</f>
        <v>#N/A</v>
      </c>
      <c r="F42" s="1045" t="e">
        <f>VLOOKUP(A42,'Council Target'!D:F,3,FALSE)</f>
        <v>#N/A</v>
      </c>
      <c r="G42" s="1046">
        <f>'Output 1-Report of Operations'!F132</f>
        <v>0</v>
      </c>
      <c r="H42" s="1246" t="str">
        <f>IF('Output 1-Report of Operations'!J132&gt;0, 'Output 1-Report of Operations'!J132, " ")</f>
        <v xml:space="preserve"> </v>
      </c>
      <c r="I42" s="1247"/>
      <c r="J42" s="1247"/>
      <c r="K42" s="1248"/>
      <c r="L42" s="733"/>
    </row>
    <row r="43" spans="1:12" s="723" customFormat="1" ht="95.15" customHeight="1" x14ac:dyDescent="0.35">
      <c r="A43" s="731"/>
      <c r="B43" s="1068" t="s">
        <v>885</v>
      </c>
      <c r="C43" s="1053"/>
      <c r="D43" s="1053"/>
      <c r="E43" s="1053"/>
      <c r="F43" s="1054"/>
      <c r="G43" s="1055"/>
      <c r="H43" s="1249"/>
      <c r="I43" s="1250"/>
      <c r="J43" s="1250"/>
      <c r="K43" s="1251"/>
      <c r="L43" s="733"/>
    </row>
    <row r="44" spans="1:12" ht="22.5" customHeight="1" x14ac:dyDescent="0.3">
      <c r="A44" s="741"/>
      <c r="B44" s="710"/>
      <c r="C44" s="720"/>
      <c r="D44" s="720"/>
      <c r="E44" s="720"/>
      <c r="F44" s="720"/>
      <c r="G44" s="720"/>
      <c r="H44" s="1008"/>
      <c r="I44" s="1008"/>
      <c r="J44" s="1008"/>
      <c r="K44" s="715"/>
      <c r="L44" s="710"/>
    </row>
    <row r="45" spans="1:12" ht="65.150000000000006" customHeight="1" x14ac:dyDescent="0.3">
      <c r="A45" s="741"/>
      <c r="B45" s="1273" t="s">
        <v>1998</v>
      </c>
      <c r="C45" s="1273"/>
      <c r="D45" s="1273"/>
      <c r="E45" s="720"/>
      <c r="F45" s="720"/>
      <c r="G45" s="720"/>
      <c r="H45" s="1008"/>
      <c r="I45" s="1008"/>
      <c r="J45" s="1008"/>
      <c r="K45" s="715"/>
      <c r="L45" s="710"/>
    </row>
    <row r="46" spans="1:12" ht="22.5" customHeight="1" x14ac:dyDescent="0.3">
      <c r="A46" s="727"/>
      <c r="B46" s="1007"/>
      <c r="C46" s="1274" t="s">
        <v>785</v>
      </c>
      <c r="D46" s="1274"/>
      <c r="E46" s="1274"/>
      <c r="F46" s="1274"/>
      <c r="G46" s="1274"/>
      <c r="H46" s="1275" t="s">
        <v>896</v>
      </c>
      <c r="I46" s="1275"/>
      <c r="J46" s="1275"/>
      <c r="K46" s="1275"/>
      <c r="L46" s="708"/>
    </row>
    <row r="47" spans="1:12" ht="22.5" customHeight="1" x14ac:dyDescent="0.3">
      <c r="A47" s="727"/>
      <c r="B47" s="1035"/>
      <c r="C47" s="938" t="str">
        <f>"20"&amp;INDEX('Financial years'!$A$1:$C$23,MATCH('Input 1'!B5,'Financial years'!$A$1:$A$23,0)-3,3)</f>
        <v>2023</v>
      </c>
      <c r="D47" s="938" t="str">
        <f>"20"&amp;INDEX('Financial years'!$A$1:$C$23,MATCH('Input 1'!B5,'Financial years'!$A$1:$A$23,0)-2,3)</f>
        <v>2024</v>
      </c>
      <c r="E47" s="938" t="str">
        <f>"20"&amp;INDEX('Financial years'!$A$1:$C$23,MATCH('Input 1'!B5,'Financial years'!$A$1:$A$23,0)-1,3)</f>
        <v>2025</v>
      </c>
      <c r="F47" s="1286" t="str">
        <f>"20"&amp;INDEX('Financial years'!$A$1:$C$23,MATCH('Input 1'!B5,'Financial years'!$A$1:$A$23,0),3)</f>
        <v>2026</v>
      </c>
      <c r="G47" s="1287"/>
      <c r="H47" s="939" t="str">
        <f>"20"&amp;INDEX('Financial years'!$A$1:$C$23,MATCH('Input 1'!B5,'Financial years'!$A$1:$A$23,0)+1,3)</f>
        <v>2027</v>
      </c>
      <c r="I47" s="939" t="str">
        <f>"20"&amp;INDEX('Financial years'!$A$1:$C$23,MATCH('Input 1'!B5,'Financial years'!$A$1:$A$23,0)+2,3)</f>
        <v>2028</v>
      </c>
      <c r="J47" s="939" t="str">
        <f>"20"&amp;INDEX('Financial years'!$A$1:$C$23,MATCH('Input 1'!B5,'Financial years'!$A$1:$A$23,0)+3,3)</f>
        <v>2029</v>
      </c>
      <c r="K47" s="939" t="str">
        <f>"20"&amp;INDEX('Financial years'!$A$1:$C$23,MATCH('Input 1'!B5,'Financial years'!$A$1:$A$23,0)+4,3)</f>
        <v>2030</v>
      </c>
      <c r="L47" s="1012" t="s">
        <v>897</v>
      </c>
    </row>
    <row r="48" spans="1:12" ht="35.15" customHeight="1" x14ac:dyDescent="0.3">
      <c r="A48" s="727"/>
      <c r="B48" s="1029" t="s">
        <v>898</v>
      </c>
      <c r="C48" s="941" t="s">
        <v>889</v>
      </c>
      <c r="D48" s="941" t="s">
        <v>889</v>
      </c>
      <c r="E48" s="941" t="s">
        <v>889</v>
      </c>
      <c r="F48" s="942" t="s">
        <v>890</v>
      </c>
      <c r="G48" s="943" t="s">
        <v>889</v>
      </c>
      <c r="H48" s="1009" t="s">
        <v>896</v>
      </c>
      <c r="I48" s="1009" t="s">
        <v>896</v>
      </c>
      <c r="J48" s="1009" t="s">
        <v>896</v>
      </c>
      <c r="K48" s="1009" t="s">
        <v>896</v>
      </c>
      <c r="L48" s="1013"/>
    </row>
    <row r="49" spans="1:12" ht="20.25" customHeight="1" x14ac:dyDescent="0.3">
      <c r="A49" s="727"/>
      <c r="B49" s="1010" t="s">
        <v>899</v>
      </c>
      <c r="C49" s="971"/>
      <c r="D49" s="971"/>
      <c r="E49" s="971"/>
      <c r="F49" s="1017"/>
      <c r="G49" s="1021"/>
      <c r="H49" s="1027"/>
      <c r="I49" s="1027"/>
      <c r="J49" s="1027"/>
      <c r="K49" s="705"/>
      <c r="L49" s="1014"/>
    </row>
    <row r="50" spans="1:12" ht="20.25" customHeight="1" x14ac:dyDescent="0.3">
      <c r="A50" s="727"/>
      <c r="B50" s="961" t="s">
        <v>900</v>
      </c>
      <c r="C50" s="956"/>
      <c r="D50" s="956"/>
      <c r="E50" s="956"/>
      <c r="F50" s="1018"/>
      <c r="G50" s="1022"/>
      <c r="H50" s="946"/>
      <c r="I50" s="946"/>
      <c r="J50" s="946"/>
      <c r="K50" s="709"/>
      <c r="L50" s="1014"/>
    </row>
    <row r="51" spans="1:12" ht="19.5" customHeight="1" x14ac:dyDescent="0.3">
      <c r="A51" s="727" t="s">
        <v>548</v>
      </c>
      <c r="B51" s="1051" t="s">
        <v>901</v>
      </c>
      <c r="C51" s="1056" t="e">
        <f>VLOOKUP($A51,'Data from 3 years ago'!D:F,3,FALSE)</f>
        <v>#N/A</v>
      </c>
      <c r="D51" s="1056" t="e">
        <f>VLOOKUP($A51,'Data from 2 years ago'!D:F,3,FALSE)</f>
        <v>#N/A</v>
      </c>
      <c r="E51" s="1056" t="e">
        <f>VLOOKUP($A51,'Data from 1 year ago'!D:F,3,FALSE)</f>
        <v>#N/A</v>
      </c>
      <c r="F51" s="1057" t="e">
        <f>VLOOKUP(A51,'Council Target'!D:F,3,FALSE)</f>
        <v>#N/A</v>
      </c>
      <c r="G51" s="1058">
        <f>IF('Input 3'!C141=0,0,(('Input 3'!C47)/('Input 3'!C141/1000)))</f>
        <v>0</v>
      </c>
      <c r="H51" s="1059">
        <f>IF('Input 3'!D141=0,0,(('Input 3'!D47)/('Input 3'!D141/1000)))</f>
        <v>0</v>
      </c>
      <c r="I51" s="1059">
        <f>IF('Input 3'!E141=0,0,(('Input 3'!E47)/('Input 3'!E141/1000)))</f>
        <v>0</v>
      </c>
      <c r="J51" s="1059">
        <f>IF('Input 3'!F141=0,0,(('Input 3'!F47)/('Input 3'!F141/1000)))</f>
        <v>0</v>
      </c>
      <c r="K51" s="1059">
        <f>IF('Input 3'!G141=0,0,(('Input 3'!G47)/('Input 3'!G141/1000)))</f>
        <v>0</v>
      </c>
      <c r="L51" s="1252" t="str">
        <f>IF('Input 4'!P56&gt;0, 'Input 4'!P56, " ")</f>
        <v xml:space="preserve"> </v>
      </c>
    </row>
    <row r="52" spans="1:12" ht="105" customHeight="1" x14ac:dyDescent="0.3">
      <c r="A52" s="727"/>
      <c r="B52" s="1069" t="s">
        <v>902</v>
      </c>
      <c r="C52" s="954"/>
      <c r="D52" s="954"/>
      <c r="E52" s="954"/>
      <c r="F52" s="960"/>
      <c r="G52" s="1023"/>
      <c r="H52" s="1011"/>
      <c r="I52" s="1011"/>
      <c r="J52" s="1011"/>
      <c r="K52" s="944"/>
      <c r="L52" s="1253"/>
    </row>
    <row r="53" spans="1:12" ht="20.25" customHeight="1" x14ac:dyDescent="0.3">
      <c r="A53" s="727"/>
      <c r="B53" s="961" t="s">
        <v>903</v>
      </c>
      <c r="C53" s="980"/>
      <c r="D53" s="980"/>
      <c r="E53" s="980"/>
      <c r="F53" s="1019"/>
      <c r="G53" s="1024"/>
      <c r="H53" s="1060"/>
      <c r="I53" s="1060"/>
      <c r="J53" s="1060"/>
      <c r="K53" s="738"/>
      <c r="L53" s="1014"/>
    </row>
    <row r="54" spans="1:12" ht="20.149999999999999" customHeight="1" x14ac:dyDescent="0.3">
      <c r="A54" s="727" t="s">
        <v>550</v>
      </c>
      <c r="B54" s="1052" t="s">
        <v>904</v>
      </c>
      <c r="C54" s="1056" t="e">
        <f>VLOOKUP($A54,'Data from 3 years ago'!D:F,3,FALSE)</f>
        <v>#N/A</v>
      </c>
      <c r="D54" s="1056" t="e">
        <f>VLOOKUP($A54,'Data from 2 years ago'!D:F,3,FALSE)</f>
        <v>#N/A</v>
      </c>
      <c r="E54" s="1056" t="e">
        <f>VLOOKUP($A54,'Data from 1 year ago'!D:F,3,FALSE)</f>
        <v>#N/A</v>
      </c>
      <c r="F54" s="1057" t="str">
        <f>'Input 4'!G57</f>
        <v>N/A</v>
      </c>
      <c r="G54" s="1061">
        <f>IF('Input 3'!C141=0,0,('Input 3'!C14/('Input 3'!C141/1000)))</f>
        <v>0</v>
      </c>
      <c r="H54" s="1059">
        <f>IF('Input 3'!D141=0,0,('Input 3'!D14/('Input 3'!D141/1000)))</f>
        <v>0</v>
      </c>
      <c r="I54" s="1059">
        <f>IF('Input 3'!E141=0,0,('Input 3'!E14/('Input 3'!E141/1000)))</f>
        <v>0</v>
      </c>
      <c r="J54" s="1059">
        <f>IF('Input 3'!F141=0,0,('Input 3'!F14/('Input 3'!F141/1000)))</f>
        <v>0</v>
      </c>
      <c r="K54" s="1059">
        <f>IF('Input 3'!G141=0,0,('Input 3'!G14/('Input 3'!G141/1000)))</f>
        <v>0</v>
      </c>
      <c r="L54" s="1252" t="str">
        <f>IF('Input 4'!P57&gt;0, 'Input 4'!P57, " ")</f>
        <v xml:space="preserve"> </v>
      </c>
    </row>
    <row r="55" spans="1:12" ht="105" customHeight="1" x14ac:dyDescent="0.3">
      <c r="A55" s="727"/>
      <c r="B55" s="1069" t="s">
        <v>905</v>
      </c>
      <c r="C55" s="954"/>
      <c r="D55" s="954"/>
      <c r="E55" s="954"/>
      <c r="F55" s="1062"/>
      <c r="G55" s="1025"/>
      <c r="H55" s="1011"/>
      <c r="I55" s="1011"/>
      <c r="J55" s="1011"/>
      <c r="K55" s="1063"/>
      <c r="L55" s="1253"/>
    </row>
    <row r="56" spans="1:12" ht="20.149999999999999" customHeight="1" x14ac:dyDescent="0.3">
      <c r="A56" s="727"/>
      <c r="B56" s="1010" t="s">
        <v>906</v>
      </c>
      <c r="C56" s="982"/>
      <c r="D56" s="982"/>
      <c r="E56" s="982"/>
      <c r="F56" s="995"/>
      <c r="G56" s="1004"/>
      <c r="H56" s="717"/>
      <c r="I56" s="717"/>
      <c r="J56" s="717"/>
      <c r="K56" s="718"/>
      <c r="L56" s="1014"/>
    </row>
    <row r="57" spans="1:12" ht="20.25" customHeight="1" x14ac:dyDescent="0.3">
      <c r="A57" s="727"/>
      <c r="B57" s="961" t="s">
        <v>907</v>
      </c>
      <c r="C57" s="982"/>
      <c r="D57" s="982"/>
      <c r="E57" s="982"/>
      <c r="F57" s="995"/>
      <c r="G57" s="1004"/>
      <c r="H57" s="717"/>
      <c r="I57" s="717"/>
      <c r="J57" s="717"/>
      <c r="K57" s="718"/>
      <c r="L57" s="1014"/>
    </row>
    <row r="58" spans="1:12" ht="19.5" customHeight="1" x14ac:dyDescent="0.3">
      <c r="A58" s="727" t="s">
        <v>552</v>
      </c>
      <c r="B58" s="1052" t="s">
        <v>908</v>
      </c>
      <c r="C58" s="1044" t="e">
        <f>VLOOKUP($A58,'Data from 3 years ago'!D:F,3,FALSE)</f>
        <v>#N/A</v>
      </c>
      <c r="D58" s="1044" t="e">
        <f>VLOOKUP($A58,'Data from 2 years ago'!D:F,3,FALSE)</f>
        <v>#N/A</v>
      </c>
      <c r="E58" s="1044" t="e">
        <f>VLOOKUP($A58,'Data from 1 year ago'!D:F,3,FALSE)</f>
        <v>#N/A</v>
      </c>
      <c r="F58" s="1045" t="e">
        <f>VLOOKUP(A58,'Council Target'!D:F,3,FALSE)</f>
        <v>#N/A</v>
      </c>
      <c r="G58" s="1046">
        <f>IF('Input 3'!C84=0,0,'Input 3'!C64/'Input 3'!C84)</f>
        <v>0</v>
      </c>
      <c r="H58" s="1066">
        <f>IF('Input 3'!D84=0,0,'Input 3'!D64/'Input 3'!D84)</f>
        <v>0</v>
      </c>
      <c r="I58" s="1066">
        <f>IF('Input 3'!E84=0,0,'Input 3'!E64/'Input 3'!E84)</f>
        <v>0</v>
      </c>
      <c r="J58" s="1066">
        <f>IF('Input 3'!F84=0,0,'Input 3'!F64/'Input 3'!F84)</f>
        <v>0</v>
      </c>
      <c r="K58" s="1066">
        <f>IF('Input 3'!G84=0,0,'Input 3'!G64/'Input 3'!G84)</f>
        <v>0</v>
      </c>
      <c r="L58" s="1252" t="str">
        <f>IF('Input 4'!P59&gt;0, 'Input 4'!P59, " ")</f>
        <v xml:space="preserve"> </v>
      </c>
    </row>
    <row r="59" spans="1:12" ht="105.65" customHeight="1" x14ac:dyDescent="0.3">
      <c r="A59" s="727"/>
      <c r="B59" s="1068" t="s">
        <v>909</v>
      </c>
      <c r="C59" s="975"/>
      <c r="D59" s="976"/>
      <c r="E59" s="976"/>
      <c r="F59" s="990"/>
      <c r="G59" s="1001"/>
      <c r="H59" s="967"/>
      <c r="I59" s="967"/>
      <c r="J59" s="967"/>
      <c r="K59" s="1067"/>
      <c r="L59" s="1253"/>
    </row>
    <row r="60" spans="1:12" ht="20.25" customHeight="1" x14ac:dyDescent="0.3">
      <c r="A60" s="727"/>
      <c r="B60" s="961" t="s">
        <v>910</v>
      </c>
      <c r="C60" s="982"/>
      <c r="D60" s="982"/>
      <c r="E60" s="982"/>
      <c r="F60" s="995"/>
      <c r="G60" s="1004"/>
      <c r="H60" s="717"/>
      <c r="I60" s="717"/>
      <c r="J60" s="717"/>
      <c r="K60" s="718"/>
      <c r="L60" s="1014"/>
    </row>
    <row r="61" spans="1:12" ht="30" customHeight="1" x14ac:dyDescent="0.3">
      <c r="A61" s="727" t="s">
        <v>554</v>
      </c>
      <c r="B61" s="1051" t="s">
        <v>911</v>
      </c>
      <c r="C61" s="1044" t="e">
        <f>VLOOKUP($A61,'Data from 3 years ago'!D:F,3,FALSE)</f>
        <v>#N/A</v>
      </c>
      <c r="D61" s="979" t="e">
        <f>VLOOKUP($A61,'Data from 2 years ago'!D:F,3,FALSE)</f>
        <v>#N/A</v>
      </c>
      <c r="E61" s="979" t="e">
        <f>VLOOKUP($A61,'Data from 1 year ago'!D:F,3,FALSE)</f>
        <v>#N/A</v>
      </c>
      <c r="F61" s="1019" t="str">
        <f>'Input 4'!G60</f>
        <v>N/A</v>
      </c>
      <c r="G61" s="1065">
        <f>IF('Input 3'!C84=0,0,('Input 3'!C58)/'Input 3'!C84)</f>
        <v>0</v>
      </c>
      <c r="H61" s="1060">
        <f>IF('Input 3'!D84=0,0,('Input 3'!D58)/'Input 3'!D84)</f>
        <v>0</v>
      </c>
      <c r="I61" s="1060">
        <f>IF('Input 3'!E84=0,0,('Input 3'!E58)/'Input 3'!E84)</f>
        <v>0</v>
      </c>
      <c r="J61" s="1060">
        <f>IF('Input 3'!F84=0,0,('Input 3'!F58)/'Input 3'!F84)</f>
        <v>0</v>
      </c>
      <c r="K61" s="1060">
        <f>IF('Input 3'!G84=0,0,('Input 3'!G58)/'Input 3'!G84)</f>
        <v>0</v>
      </c>
      <c r="L61" s="1252" t="str">
        <f>IF('Input 4'!P60&gt;0, 'Input 4'!P60, " ")</f>
        <v xml:space="preserve"> </v>
      </c>
    </row>
    <row r="62" spans="1:12" ht="95.15" customHeight="1" x14ac:dyDescent="0.3">
      <c r="A62" s="727"/>
      <c r="B62" s="1069" t="s">
        <v>912</v>
      </c>
      <c r="C62" s="976"/>
      <c r="D62" s="976"/>
      <c r="E62" s="976"/>
      <c r="F62" s="990"/>
      <c r="G62" s="1001"/>
      <c r="H62" s="967"/>
      <c r="I62" s="967"/>
      <c r="J62" s="967"/>
      <c r="K62" s="968"/>
      <c r="L62" s="1253"/>
    </row>
    <row r="63" spans="1:12" ht="20.25" customHeight="1" x14ac:dyDescent="0.3">
      <c r="A63" s="727"/>
      <c r="B63" s="1010" t="s">
        <v>913</v>
      </c>
      <c r="C63" s="982"/>
      <c r="D63" s="982"/>
      <c r="E63" s="982"/>
      <c r="F63" s="995"/>
      <c r="G63" s="1004"/>
      <c r="H63" s="717"/>
      <c r="I63" s="717"/>
      <c r="J63" s="717"/>
      <c r="K63" s="718"/>
      <c r="L63" s="1014"/>
    </row>
    <row r="64" spans="1:12" ht="20.25" customHeight="1" x14ac:dyDescent="0.3">
      <c r="A64" s="727"/>
      <c r="B64" s="961" t="s">
        <v>914</v>
      </c>
      <c r="C64" s="982"/>
      <c r="D64" s="982"/>
      <c r="E64" s="982"/>
      <c r="F64" s="995"/>
      <c r="G64" s="1004"/>
      <c r="H64" s="717"/>
      <c r="I64" s="717"/>
      <c r="J64" s="717"/>
      <c r="K64" s="718"/>
      <c r="L64" s="1014"/>
    </row>
    <row r="65" spans="1:12" ht="20.149999999999999" customHeight="1" x14ac:dyDescent="0.3">
      <c r="A65" s="727" t="s">
        <v>556</v>
      </c>
      <c r="B65" s="1052" t="s">
        <v>915</v>
      </c>
      <c r="C65" s="1044" t="e">
        <f>VLOOKUP($A65,'Data from 3 years ago'!D:F,3,FALSE)</f>
        <v>#N/A</v>
      </c>
      <c r="D65" s="1044" t="e">
        <f>VLOOKUP($A65,'Data from 2 years ago'!D:F,3,FALSE)</f>
        <v>#N/A</v>
      </c>
      <c r="E65" s="1044" t="e">
        <f>VLOOKUP($A65,'Data from 1 year ago'!D:F,3,FALSE)</f>
        <v>#N/A</v>
      </c>
      <c r="F65" s="1045" t="str">
        <f>'Input 4'!G62</f>
        <v>N/A</v>
      </c>
      <c r="G65" s="1046">
        <f>IF('Input 3'!C15=0,0,('Input 3'!C81+'Input 3'!C88)/'Input 3'!C15)</f>
        <v>0</v>
      </c>
      <c r="H65" s="1066">
        <f>IF('Input 3'!D15=0,0,('Input 3'!D81+'Input 3'!D88)/'Input 3'!D15)</f>
        <v>0</v>
      </c>
      <c r="I65" s="1066">
        <f>IF('Input 3'!E15=0,0,('Input 3'!E81+'Input 3'!E88)/'Input 3'!E15)</f>
        <v>0</v>
      </c>
      <c r="J65" s="1066">
        <f>IF('Input 3'!F15=0,0,('Input 3'!F81+'Input 3'!F88)/'Input 3'!F15)</f>
        <v>0</v>
      </c>
      <c r="K65" s="1066">
        <f>IF('Input 3'!G15=0,0,('Input 3'!G81+'Input 3'!G88)/'Input 3'!G15)</f>
        <v>0</v>
      </c>
      <c r="L65" s="1252" t="str">
        <f>IF('Input 4'!P62&gt;0, 'Input 4'!P62, " ")</f>
        <v xml:space="preserve"> </v>
      </c>
    </row>
    <row r="66" spans="1:12" ht="105" customHeight="1" x14ac:dyDescent="0.3">
      <c r="A66" s="727"/>
      <c r="B66" s="1070" t="s">
        <v>916</v>
      </c>
      <c r="C66" s="979"/>
      <c r="D66" s="980"/>
      <c r="E66" s="980"/>
      <c r="F66" s="993"/>
      <c r="G66" s="1005"/>
      <c r="H66" s="1060"/>
      <c r="I66" s="1060"/>
      <c r="J66" s="1060"/>
      <c r="K66" s="1064"/>
      <c r="L66" s="1252"/>
    </row>
    <row r="67" spans="1:12" ht="30" customHeight="1" x14ac:dyDescent="0.3">
      <c r="A67" s="727" t="s">
        <v>558</v>
      </c>
      <c r="B67" s="1075" t="s">
        <v>917</v>
      </c>
      <c r="C67" s="1071" t="e">
        <f>VLOOKUP($A67,'Data from 3 years ago'!D:F,3,FALSE)</f>
        <v>#N/A</v>
      </c>
      <c r="D67" s="1071" t="e">
        <f>VLOOKUP($A67,'Data from 2 years ago'!D:F,3,FALSE)</f>
        <v>#N/A</v>
      </c>
      <c r="E67" s="1071" t="e">
        <f>VLOOKUP($A67,'Data from 1 year ago'!D:F,3,FALSE)</f>
        <v>#N/A</v>
      </c>
      <c r="F67" s="1072" t="str">
        <f>'Input 4'!G63</f>
        <v>N/A</v>
      </c>
      <c r="G67" s="1073">
        <f>IF('Input 3'!C15=0,0,(('Input 3'!C116+'Input 3'!C117))/'Input 3'!C15)</f>
        <v>0</v>
      </c>
      <c r="H67" s="1074">
        <f>IF('Input 3'!D15=0,0,(('Input 3'!D116+'Input 3'!D117))/'Input 3'!D15)</f>
        <v>0</v>
      </c>
      <c r="I67" s="1074">
        <f>IF('Input 3'!E15=0,0,(('Input 3'!E116+'Input 3'!E117))/'Input 3'!E15)</f>
        <v>0</v>
      </c>
      <c r="J67" s="1074">
        <f>IF('Input 3'!F15=0,0,(('Input 3'!F116+'Input 3'!F117))/'Input 3'!F15)</f>
        <v>0</v>
      </c>
      <c r="K67" s="1074">
        <f>IF('Input 3'!G15=0,0,(('Input 3'!G116+'Input 3'!G117))/'Input 3'!G15)</f>
        <v>0</v>
      </c>
      <c r="L67" s="1266" t="str">
        <f>IF('Input 4'!P63&gt;0, 'Input 4'!P63, " ")</f>
        <v xml:space="preserve"> </v>
      </c>
    </row>
    <row r="68" spans="1:12" ht="95.15" customHeight="1" x14ac:dyDescent="0.3">
      <c r="A68" s="727"/>
      <c r="B68" s="1069" t="s">
        <v>918</v>
      </c>
      <c r="C68" s="976"/>
      <c r="D68" s="976"/>
      <c r="E68" s="976"/>
      <c r="F68" s="990"/>
      <c r="G68" s="1001"/>
      <c r="H68" s="967"/>
      <c r="I68" s="967"/>
      <c r="J68" s="967"/>
      <c r="K68" s="968"/>
      <c r="L68" s="1253"/>
    </row>
    <row r="69" spans="1:12" ht="20.25" customHeight="1" x14ac:dyDescent="0.3">
      <c r="A69" s="727"/>
      <c r="B69" s="961" t="s">
        <v>919</v>
      </c>
      <c r="C69" s="982"/>
      <c r="D69" s="982"/>
      <c r="E69" s="982"/>
      <c r="F69" s="995"/>
      <c r="G69" s="1004"/>
      <c r="H69" s="717"/>
      <c r="I69" s="717"/>
      <c r="J69" s="717"/>
      <c r="K69" s="718"/>
      <c r="L69" s="1014"/>
    </row>
    <row r="70" spans="1:12" ht="30" customHeight="1" x14ac:dyDescent="0.3">
      <c r="A70" s="727" t="s">
        <v>560</v>
      </c>
      <c r="B70" s="1052" t="s">
        <v>920</v>
      </c>
      <c r="C70" s="1044" t="e">
        <f>VLOOKUP($A70,'Data from 3 years ago'!D:F,3,FALSE)</f>
        <v>#N/A</v>
      </c>
      <c r="D70" s="1044" t="e">
        <f>VLOOKUP($A70,'Data from 2 years ago'!D:F,3,FALSE)</f>
        <v>#N/A</v>
      </c>
      <c r="E70" s="1044" t="e">
        <f>VLOOKUP($A70,'Data from 1 year ago'!D:F,3,FALSE)</f>
        <v>#N/A</v>
      </c>
      <c r="F70" s="1045" t="str">
        <f>'Input 4'!G64</f>
        <v>N/A</v>
      </c>
      <c r="G70" s="1046" t="e">
        <f>'Input 3'!C91/('Input 3'!C32-'Input 3'!C23-'Input 3'!C27-'Input 3'!C26-'Input 3'!C25-'Input 3'!C19-'Input 3'!C20-'Input 3'!C22)</f>
        <v>#DIV/0!</v>
      </c>
      <c r="H70" s="1066" t="e">
        <f>'Input 3'!D91/('Input 3'!D32-'Input 3'!D23-'Input 3'!D27-'Input 3'!D26-'Input 3'!D25-'Input 3'!D19-'Input 3'!D20-'Input 3'!D22)</f>
        <v>#DIV/0!</v>
      </c>
      <c r="I70" s="1066" t="e">
        <f>'Input 3'!E91/('Input 3'!E32-'Input 3'!E23-'Input 3'!E27-'Input 3'!E26-'Input 3'!E25-'Input 3'!E19-'Input 3'!E20-'Input 3'!E22)</f>
        <v>#DIV/0!</v>
      </c>
      <c r="J70" s="1066" t="e">
        <f>'Input 3'!F91/('Input 3'!F32-'Input 3'!F23-'Input 3'!F27-'Input 3'!F26-'Input 3'!F25-'Input 3'!F19-'Input 3'!F20-'Input 3'!F22)</f>
        <v>#DIV/0!</v>
      </c>
      <c r="K70" s="1066" t="e">
        <f>'Input 3'!G91/('Input 3'!G32-'Input 3'!G23-'Input 3'!G27-'Input 3'!G26-'Input 3'!G25-'Input 3'!G19-'Input 3'!G20-'Input 3'!G22)</f>
        <v>#DIV/0!</v>
      </c>
      <c r="L70" s="1252" t="str">
        <f>IF('Input 4'!P64&gt;0, 'Input 4'!P64, " ")</f>
        <v xml:space="preserve"> </v>
      </c>
    </row>
    <row r="71" spans="1:12" ht="95.15" customHeight="1" x14ac:dyDescent="0.3">
      <c r="A71" s="727"/>
      <c r="B71" s="1069" t="s">
        <v>921</v>
      </c>
      <c r="C71" s="976"/>
      <c r="D71" s="976"/>
      <c r="E71" s="976"/>
      <c r="F71" s="990"/>
      <c r="G71" s="1001"/>
      <c r="H71" s="967"/>
      <c r="I71" s="967"/>
      <c r="J71" s="967"/>
      <c r="K71" s="1067"/>
      <c r="L71" s="1253"/>
    </row>
    <row r="72" spans="1:12" ht="20.149999999999999" customHeight="1" x14ac:dyDescent="0.3">
      <c r="A72" s="727"/>
      <c r="B72" s="961" t="s">
        <v>922</v>
      </c>
      <c r="C72" s="982"/>
      <c r="D72" s="982"/>
      <c r="E72" s="982"/>
      <c r="F72" s="995"/>
      <c r="G72" s="1004"/>
      <c r="H72" s="717"/>
      <c r="I72" s="717"/>
      <c r="J72" s="717"/>
      <c r="K72" s="718"/>
      <c r="L72" s="1014"/>
    </row>
    <row r="73" spans="1:12" ht="30" customHeight="1" x14ac:dyDescent="0.3">
      <c r="A73" s="727" t="s">
        <v>562</v>
      </c>
      <c r="B73" s="1052" t="s">
        <v>923</v>
      </c>
      <c r="C73" s="1076" t="e">
        <f>VLOOKUP($A73,'Data from 3 years ago'!D:F,3,FALSE)</f>
        <v>#N/A</v>
      </c>
      <c r="D73" s="1044" t="e">
        <f>VLOOKUP($A73,'Data from 2 years ago'!D:F,3,FALSE)</f>
        <v>#N/A</v>
      </c>
      <c r="E73" s="1044" t="e">
        <f>VLOOKUP($A73,'Data from 1 year ago'!D:F,3,FALSE)</f>
        <v>#N/A</v>
      </c>
      <c r="F73" s="1045" t="e">
        <f>VLOOKUP(A73,'Council Target'!D:F,3,FALSE)</f>
        <v>#N/A</v>
      </c>
      <c r="G73" s="1046">
        <f>IF('Input 3'!C37=0,0,('Input 3'!C129+'Input 3'!C131)/'Input 3'!C37)</f>
        <v>0</v>
      </c>
      <c r="H73" s="1066">
        <f>IF('Input 3'!D37=0,0,('Input 3'!D129+'Input 3'!D131)/'Input 3'!D37)</f>
        <v>0</v>
      </c>
      <c r="I73" s="1066">
        <f>IF('Input 3'!E37=0,0,('Input 3'!E129+'Input 3'!E131)/'Input 3'!E37)</f>
        <v>0</v>
      </c>
      <c r="J73" s="1066">
        <f>IF('Input 3'!F37=0,0,('Input 3'!F129+'Input 3'!F131)/'Input 3'!F37)</f>
        <v>0</v>
      </c>
      <c r="K73" s="1066">
        <f>IF('Input 3'!G37=0,0,('Input 3'!G129+'Input 3'!G131)/'Input 3'!G37)</f>
        <v>0</v>
      </c>
      <c r="L73" s="1252" t="str">
        <f>IF('Input 4'!P65&gt;0, 'Input 4'!P65, " ")</f>
        <v xml:space="preserve"> </v>
      </c>
    </row>
    <row r="74" spans="1:12" ht="95.15" customHeight="1" x14ac:dyDescent="0.3">
      <c r="A74" s="727"/>
      <c r="B74" s="1069" t="s">
        <v>924</v>
      </c>
      <c r="C74" s="1030"/>
      <c r="D74" s="976"/>
      <c r="E74" s="976"/>
      <c r="F74" s="990"/>
      <c r="G74" s="1031"/>
      <c r="H74" s="967"/>
      <c r="I74" s="967"/>
      <c r="J74" s="967"/>
      <c r="K74" s="968"/>
      <c r="L74" s="1253"/>
    </row>
    <row r="75" spans="1:12" ht="20.149999999999999" customHeight="1" x14ac:dyDescent="0.3">
      <c r="A75" s="727"/>
      <c r="B75" s="1010" t="s">
        <v>925</v>
      </c>
      <c r="C75" s="1016"/>
      <c r="D75" s="1016"/>
      <c r="E75" s="1016"/>
      <c r="F75" s="1020"/>
      <c r="G75" s="1026"/>
      <c r="H75" s="1028"/>
      <c r="I75" s="1028"/>
      <c r="J75" s="1028"/>
      <c r="K75" s="721"/>
      <c r="L75" s="1015"/>
    </row>
    <row r="76" spans="1:12" ht="20.25" customHeight="1" x14ac:dyDescent="0.3">
      <c r="A76" s="727"/>
      <c r="B76" s="961" t="s">
        <v>926</v>
      </c>
      <c r="C76" s="982"/>
      <c r="D76" s="982"/>
      <c r="E76" s="982"/>
      <c r="F76" s="995"/>
      <c r="G76" s="1004"/>
      <c r="H76" s="717"/>
      <c r="I76" s="717"/>
      <c r="J76" s="717"/>
      <c r="K76" s="722"/>
      <c r="L76" s="1014"/>
    </row>
    <row r="77" spans="1:12" ht="20.149999999999999" customHeight="1" x14ac:dyDescent="0.3">
      <c r="A77" s="727" t="s">
        <v>564</v>
      </c>
      <c r="B77" s="1052" t="s">
        <v>565</v>
      </c>
      <c r="C77" s="1044" t="e">
        <f>VLOOKUP($A77,'Data from 3 years ago'!D:F,3,FALSE)</f>
        <v>#N/A</v>
      </c>
      <c r="D77" s="1044" t="e">
        <f>VLOOKUP($A77,'Data from 2 years ago'!D:F,3,FALSE)</f>
        <v>#N/A</v>
      </c>
      <c r="E77" s="1044" t="e">
        <f>VLOOKUP($A77,'Data from 1 year ago'!D:F,3,FALSE)</f>
        <v>#N/A</v>
      </c>
      <c r="F77" s="1045" t="str">
        <f>'Input 4'!G67</f>
        <v>N/A</v>
      </c>
      <c r="G77" s="1046" t="e">
        <f>('Input 3'!C48-'Input 3'!C23-'Input 3'!C27-'Input 3'!C25)/('Input 3'!C32-'Input 3'!C23-'Input 3'!C27-'Input 3'!C25)</f>
        <v>#DIV/0!</v>
      </c>
      <c r="H77" s="1066" t="e">
        <f>('Input 3'!D48-'Input 3'!D23-'Input 3'!D27-'Input 3'!D25)/('Input 3'!D32-'Input 3'!D23-'Input 3'!D27-'Input 3'!D25)</f>
        <v>#DIV/0!</v>
      </c>
      <c r="I77" s="1066" t="e">
        <f>('Input 3'!E48-'Input 3'!E23-'Input 3'!E27-'Input 3'!E25)/('Input 3'!E32-'Input 3'!E23-'Input 3'!E27-'Input 3'!E25)</f>
        <v>#DIV/0!</v>
      </c>
      <c r="J77" s="1066" t="e">
        <f>('Input 3'!F48-'Input 3'!F23-'Input 3'!F27-'Input 3'!F25)/('Input 3'!F32-'Input 3'!F23-'Input 3'!F27-'Input 3'!F25)</f>
        <v>#DIV/0!</v>
      </c>
      <c r="K77" s="1066" t="e">
        <f>('Input 3'!G48-'Input 3'!G23-'Input 3'!G27-'Input 3'!G25)/('Input 3'!G32-'Input 3'!G23-'Input 3'!G27-'Input 3'!G25)</f>
        <v>#DIV/0!</v>
      </c>
      <c r="L77" s="1252" t="str">
        <f>IF('Input 4'!P67&gt;0, 'Input 4'!P67, " ")</f>
        <v xml:space="preserve"> </v>
      </c>
    </row>
    <row r="78" spans="1:12" ht="105" customHeight="1" x14ac:dyDescent="0.3">
      <c r="A78" s="727"/>
      <c r="B78" s="1069" t="s">
        <v>927</v>
      </c>
      <c r="C78" s="976"/>
      <c r="D78" s="976"/>
      <c r="E78" s="976"/>
      <c r="F78" s="990"/>
      <c r="G78" s="1001"/>
      <c r="H78" s="967"/>
      <c r="I78" s="967"/>
      <c r="J78" s="967"/>
      <c r="K78" s="1067"/>
      <c r="L78" s="1253"/>
    </row>
    <row r="79" spans="1:12" ht="20.25" customHeight="1" x14ac:dyDescent="0.3">
      <c r="A79" s="727"/>
      <c r="B79" s="1010" t="s">
        <v>928</v>
      </c>
      <c r="C79" s="982"/>
      <c r="D79" s="982"/>
      <c r="E79" s="982"/>
      <c r="F79" s="995"/>
      <c r="G79" s="1004"/>
      <c r="H79" s="717"/>
      <c r="I79" s="717"/>
      <c r="J79" s="717"/>
      <c r="K79" s="718"/>
      <c r="L79" s="1014"/>
    </row>
    <row r="80" spans="1:12" ht="20.25" customHeight="1" x14ac:dyDescent="0.3">
      <c r="A80" s="727"/>
      <c r="B80" s="961" t="s">
        <v>929</v>
      </c>
      <c r="C80" s="982"/>
      <c r="D80" s="982"/>
      <c r="E80" s="982"/>
      <c r="F80" s="995"/>
      <c r="G80" s="1004"/>
      <c r="H80" s="717"/>
      <c r="I80" s="717"/>
      <c r="J80" s="717"/>
      <c r="K80" s="718"/>
      <c r="L80" s="1014"/>
    </row>
    <row r="81" spans="1:12" ht="30" customHeight="1" x14ac:dyDescent="0.3">
      <c r="A81" s="727" t="s">
        <v>567</v>
      </c>
      <c r="B81" s="1052" t="s">
        <v>930</v>
      </c>
      <c r="C81" s="1044" t="e">
        <f>VLOOKUP($A81,'Data from 3 years ago'!D:F,3,FALSE)</f>
        <v>#N/A</v>
      </c>
      <c r="D81" s="1044" t="e">
        <f>VLOOKUP($A81,'Data from 2 years ago'!D:F,3,FALSE)</f>
        <v>#N/A</v>
      </c>
      <c r="E81" s="1044" t="e">
        <f>VLOOKUP($A81,'Data from 1 year ago'!D:F,3,FALSE)</f>
        <v>#N/A</v>
      </c>
      <c r="F81" s="1045" t="e">
        <f>VLOOKUP(A81,'Council Target'!D:F,3,FALSE)</f>
        <v>#N/A</v>
      </c>
      <c r="G81" s="1046" t="e">
        <f>'Input 3'!C15/('Input 3'!C32-'Input 3'!C23-'Input 3'!C27-'Input 3'!C25)</f>
        <v>#DIV/0!</v>
      </c>
      <c r="H81" s="1066" t="e">
        <f>'Input 3'!D15/('Input 3'!D32-'Input 3'!D23-'Input 3'!D27-'Input 3'!D25)</f>
        <v>#DIV/0!</v>
      </c>
      <c r="I81" s="1066" t="e">
        <f>'Input 3'!E15/('Input 3'!E32-'Input 3'!E23-'Input 3'!E27-'Input 3'!E25)</f>
        <v>#DIV/0!</v>
      </c>
      <c r="J81" s="1066" t="e">
        <f>'Input 3'!F15/('Input 3'!F32-'Input 3'!F23-'Input 3'!F27-'Input 3'!F25)</f>
        <v>#DIV/0!</v>
      </c>
      <c r="K81" s="1066" t="e">
        <f>'Input 3'!G15/('Input 3'!G32-'Input 3'!G23-'Input 3'!G27-'Input 3'!G25)</f>
        <v>#DIV/0!</v>
      </c>
      <c r="L81" s="1252" t="str">
        <f>IF('Input 4'!P69&gt;0, 'Input 4'!P69, " ")</f>
        <v xml:space="preserve"> </v>
      </c>
    </row>
    <row r="82" spans="1:12" ht="95.15" customHeight="1" x14ac:dyDescent="0.3">
      <c r="A82" s="727"/>
      <c r="B82" s="1069" t="s">
        <v>931</v>
      </c>
      <c r="C82" s="976"/>
      <c r="D82" s="976"/>
      <c r="E82" s="976"/>
      <c r="F82" s="990"/>
      <c r="G82" s="1001"/>
      <c r="H82" s="967"/>
      <c r="I82" s="967"/>
      <c r="J82" s="967"/>
      <c r="K82" s="1067"/>
      <c r="L82" s="1253"/>
    </row>
    <row r="83" spans="1:12" ht="20.25" customHeight="1" x14ac:dyDescent="0.3">
      <c r="A83" s="727"/>
      <c r="B83" s="961" t="s">
        <v>932</v>
      </c>
      <c r="C83" s="982"/>
      <c r="D83" s="982"/>
      <c r="E83" s="982"/>
      <c r="F83" s="995"/>
      <c r="G83" s="1004"/>
      <c r="H83" s="717"/>
      <c r="I83" s="717"/>
      <c r="J83" s="717"/>
      <c r="K83" s="718"/>
      <c r="L83" s="1014"/>
    </row>
    <row r="84" spans="1:12" ht="20.149999999999999" customHeight="1" x14ac:dyDescent="0.3">
      <c r="A84" s="727" t="s">
        <v>569</v>
      </c>
      <c r="B84" s="1052" t="s">
        <v>933</v>
      </c>
      <c r="C84" s="1044" t="e">
        <f>VLOOKUP($A84,'Data from 3 years ago'!D:F,3,FALSE)</f>
        <v>#N/A</v>
      </c>
      <c r="D84" s="1044" t="e">
        <f>VLOOKUP($A84,'Data from 2 years ago'!D:F,3,FALSE)</f>
        <v>#N/A</v>
      </c>
      <c r="E84" s="1044" t="e">
        <f>VLOOKUP($A84,'Data from 1 year ago'!D:F,3,FALSE)</f>
        <v>#N/A</v>
      </c>
      <c r="F84" s="1045" t="str">
        <f>'Input 4'!G70</f>
        <v>N/A</v>
      </c>
      <c r="G84" s="1046">
        <f>IF('Input 3'!C145=0,0,'Input 3'!C15/'Input 3'!C145)</f>
        <v>0</v>
      </c>
      <c r="H84" s="1066">
        <f>IF('Input 3'!D145=0,0,'Input 3'!D15/'Input 3'!D145)</f>
        <v>0</v>
      </c>
      <c r="I84" s="1066">
        <f>IF('Input 3'!E145=0,0,'Input 3'!E15/'Input 3'!E145)</f>
        <v>0</v>
      </c>
      <c r="J84" s="1066">
        <f>IF('Input 3'!F145=0,0,'Input 3'!F15/'Input 3'!F145)</f>
        <v>0</v>
      </c>
      <c r="K84" s="1066">
        <f>IF('Input 3'!G145=0,0,'Input 3'!G15/'Input 3'!G145)</f>
        <v>0</v>
      </c>
      <c r="L84" s="1252" t="str">
        <f>IF('Input 4'!P70&gt;0, 'Input 4'!P70, " ")</f>
        <v xml:space="preserve"> </v>
      </c>
    </row>
    <row r="85" spans="1:12" ht="105" customHeight="1" x14ac:dyDescent="0.3">
      <c r="A85" s="727"/>
      <c r="B85" s="1068" t="s">
        <v>934</v>
      </c>
      <c r="C85" s="1053"/>
      <c r="D85" s="1053"/>
      <c r="E85" s="1053"/>
      <c r="F85" s="1054"/>
      <c r="G85" s="1055"/>
      <c r="H85" s="1077"/>
      <c r="I85" s="1077"/>
      <c r="J85" s="1077"/>
      <c r="K85" s="1077"/>
      <c r="L85" s="1253"/>
    </row>
    <row r="86" spans="1:12" ht="22.5" customHeight="1" x14ac:dyDescent="0.3">
      <c r="A86" s="727"/>
      <c r="B86" s="710"/>
      <c r="C86" s="712"/>
      <c r="D86" s="712"/>
      <c r="E86" s="712"/>
      <c r="F86" s="712"/>
      <c r="G86" s="712"/>
      <c r="H86" s="712"/>
      <c r="I86" s="712"/>
      <c r="J86" s="712"/>
      <c r="K86" s="712"/>
      <c r="L86" s="807"/>
    </row>
    <row r="87" spans="1:12" ht="65.150000000000006" customHeight="1" x14ac:dyDescent="0.3">
      <c r="A87" s="727"/>
      <c r="B87" s="1285" t="s">
        <v>1999</v>
      </c>
      <c r="C87" s="1285"/>
      <c r="D87" s="1285"/>
      <c r="E87" s="712"/>
      <c r="F87" s="712"/>
      <c r="G87" s="712"/>
      <c r="H87" s="712"/>
      <c r="I87" s="712"/>
      <c r="J87" s="712"/>
      <c r="K87" s="712"/>
      <c r="L87" s="807"/>
    </row>
    <row r="88" spans="1:12" ht="22.5" customHeight="1" x14ac:dyDescent="0.3">
      <c r="A88" s="707"/>
      <c r="B88" s="932"/>
      <c r="C88" s="1275" t="s">
        <v>785</v>
      </c>
      <c r="D88" s="1275"/>
      <c r="E88" s="1275"/>
      <c r="F88" s="1275"/>
      <c r="G88" s="1033"/>
      <c r="H88" s="765"/>
      <c r="I88" s="765"/>
      <c r="J88" s="765"/>
      <c r="K88" s="707"/>
    </row>
    <row r="89" spans="1:12" ht="22.5" customHeight="1" x14ac:dyDescent="0.3">
      <c r="A89" s="707"/>
      <c r="B89" s="1036"/>
      <c r="C89" s="938" t="str">
        <f>"20"&amp;INDEX('Financial years'!$A$1:$C$23,MATCH('Input 1'!B5,'Financial years'!$A$1:$A$23,0)-3,3)</f>
        <v>2023</v>
      </c>
      <c r="D89" s="938" t="str">
        <f>"20"&amp;INDEX('Financial years'!$A$1:$C$23,MATCH('Input 1'!B5,'Financial years'!$A$1:$A$23,0)-2,3)</f>
        <v>2024</v>
      </c>
      <c r="E89" s="938" t="str">
        <f>"20"&amp;INDEX('Financial years'!$A$1:$C$23,MATCH('Input 1'!B5,'Financial years'!$A$1:$A$23,0)-1,3)</f>
        <v>2025</v>
      </c>
      <c r="F89" s="1032" t="str">
        <f>"20"&amp;INDEX('Financial years'!$A$1:$C$23,MATCH('Input 1'!B5,'Financial years'!$A$1:$A$23,0),3)</f>
        <v>2026</v>
      </c>
      <c r="G89" s="1278" t="s">
        <v>887</v>
      </c>
      <c r="H89" s="1276"/>
      <c r="I89" s="1276"/>
      <c r="J89" s="1276"/>
      <c r="K89" s="1277"/>
    </row>
    <row r="90" spans="1:12" ht="35.15" customHeight="1" x14ac:dyDescent="0.3">
      <c r="A90" s="707"/>
      <c r="B90" s="940" t="s">
        <v>935</v>
      </c>
      <c r="C90" s="941" t="s">
        <v>889</v>
      </c>
      <c r="D90" s="941" t="s">
        <v>889</v>
      </c>
      <c r="E90" s="941" t="s">
        <v>889</v>
      </c>
      <c r="F90" s="943" t="s">
        <v>889</v>
      </c>
      <c r="G90" s="1288"/>
      <c r="H90" s="1289"/>
      <c r="I90" s="1289"/>
      <c r="J90" s="1289"/>
      <c r="K90" s="1290"/>
    </row>
    <row r="91" spans="1:12" ht="20.149999999999999" customHeight="1" x14ac:dyDescent="0.3">
      <c r="A91" s="727"/>
      <c r="B91" s="962" t="s">
        <v>936</v>
      </c>
      <c r="C91" s="949"/>
      <c r="D91" s="949"/>
      <c r="E91" s="949"/>
      <c r="F91" s="950"/>
      <c r="G91" s="1257"/>
      <c r="H91" s="1258"/>
      <c r="I91" s="1258"/>
      <c r="J91" s="1258"/>
      <c r="K91" s="1259"/>
    </row>
    <row r="92" spans="1:12" ht="20.149999999999999" customHeight="1" x14ac:dyDescent="0.3">
      <c r="A92" s="731" t="s">
        <v>572</v>
      </c>
      <c r="B92" s="1052" t="s">
        <v>573</v>
      </c>
      <c r="C92" s="1056" t="e">
        <f>VLOOKUP($A92,'Data from 3 years ago'!D:F,3,FALSE)</f>
        <v>#N/A</v>
      </c>
      <c r="D92" s="1056" t="e">
        <f>VLOOKUP($A92,'Data from 2 years ago'!D:F,3,FALSE)</f>
        <v>#N/A</v>
      </c>
      <c r="E92" s="1056" t="e">
        <f>VLOOKUP($A92,'Data from 1 year ago'!D:F,3,FALSE)</f>
        <v>#N/A</v>
      </c>
      <c r="F92" s="1058" t="e">
        <f>IF('Input 2'!F4=0,0,(('Input 3'!C47)/'Input 2'!F4)*1000)</f>
        <v>#N/A</v>
      </c>
      <c r="G92" s="1246" t="str">
        <f>IF('Input 4'!P72&gt;0, 'Input 4'!P72, " ")</f>
        <v xml:space="preserve"> </v>
      </c>
      <c r="H92" s="1247"/>
      <c r="I92" s="1247"/>
      <c r="J92" s="1247"/>
      <c r="K92" s="1248"/>
    </row>
    <row r="93" spans="1:12" ht="104.5" customHeight="1" x14ac:dyDescent="0.3">
      <c r="A93" s="731"/>
      <c r="B93" s="1069" t="s">
        <v>937</v>
      </c>
      <c r="C93" s="954"/>
      <c r="D93" s="954"/>
      <c r="E93" s="954"/>
      <c r="F93" s="1023"/>
      <c r="G93" s="1249"/>
      <c r="H93" s="1250"/>
      <c r="I93" s="1250"/>
      <c r="J93" s="1250"/>
      <c r="K93" s="1251"/>
    </row>
    <row r="94" spans="1:12" ht="30" customHeight="1" x14ac:dyDescent="0.3">
      <c r="A94" s="731" t="s">
        <v>575</v>
      </c>
      <c r="B94" s="1080" t="s">
        <v>576</v>
      </c>
      <c r="C94" s="1081" t="e">
        <f>VLOOKUP($A94,'Data from 3 years ago'!D:F,3,FALSE)</f>
        <v>#N/A</v>
      </c>
      <c r="D94" s="1081" t="e">
        <f>VLOOKUP($A94,'Data from 2 years ago'!D:F,3,FALSE)</f>
        <v>#N/A</v>
      </c>
      <c r="E94" s="1081" t="e">
        <f>VLOOKUP($A94,'Data from 1 year ago'!D:F,3,FALSE)</f>
        <v>#N/A</v>
      </c>
      <c r="F94" s="1082" t="e">
        <f>IF('Input 2'!F4=0,0,('Input 3'!C71/'Input 2'!F4)*1000)</f>
        <v>#N/A</v>
      </c>
      <c r="G94" s="1254" t="str">
        <f>IF('Input 4'!P73&gt;0, 'Input 4'!P73, " ")</f>
        <v xml:space="preserve"> </v>
      </c>
      <c r="H94" s="1255"/>
      <c r="I94" s="1255"/>
      <c r="J94" s="1255"/>
      <c r="K94" s="1256"/>
    </row>
    <row r="95" spans="1:12" ht="95.15" customHeight="1" x14ac:dyDescent="0.3">
      <c r="A95" s="731"/>
      <c r="B95" s="1069" t="s">
        <v>938</v>
      </c>
      <c r="C95" s="954"/>
      <c r="D95" s="954"/>
      <c r="E95" s="954"/>
      <c r="F95" s="1023"/>
      <c r="G95" s="1249"/>
      <c r="H95" s="1250"/>
      <c r="I95" s="1250"/>
      <c r="J95" s="1250"/>
      <c r="K95" s="1251"/>
    </row>
    <row r="96" spans="1:12" ht="19.5" customHeight="1" x14ac:dyDescent="0.3">
      <c r="A96" s="731" t="s">
        <v>579</v>
      </c>
      <c r="B96" s="1052" t="s">
        <v>580</v>
      </c>
      <c r="C96" s="1039" t="e">
        <f>VLOOKUP($A96,'Data from 3 years ago'!D:F,3,FALSE)</f>
        <v>#N/A</v>
      </c>
      <c r="D96" s="1039" t="e">
        <f>VLOOKUP($A96,'Data from 2 years ago'!D:F,3,FALSE)</f>
        <v>#N/A</v>
      </c>
      <c r="E96" s="1039" t="e">
        <f>VLOOKUP($A96,'Data from 1 year ago'!D:F,3,FALSE)</f>
        <v>#N/A</v>
      </c>
      <c r="F96" s="1083">
        <f>IF('Input 2'!F5=0,0,'Input 2'!F4/'Input 2'!F5)</f>
        <v>0</v>
      </c>
      <c r="G96" s="1254" t="str">
        <f>IF('Input 4'!P74&gt;0, 'Input 4'!P74, " ")</f>
        <v xml:space="preserve"> </v>
      </c>
      <c r="H96" s="1255"/>
      <c r="I96" s="1255"/>
      <c r="J96" s="1255"/>
      <c r="K96" s="1256"/>
    </row>
    <row r="97" spans="1:11" ht="105" customHeight="1" x14ac:dyDescent="0.3">
      <c r="A97" s="731"/>
      <c r="B97" s="1069" t="s">
        <v>939</v>
      </c>
      <c r="C97" s="957"/>
      <c r="D97" s="957"/>
      <c r="E97" s="957"/>
      <c r="F97" s="959"/>
      <c r="G97" s="1249"/>
      <c r="H97" s="1250"/>
      <c r="I97" s="1250"/>
      <c r="J97" s="1250"/>
      <c r="K97" s="1251"/>
    </row>
    <row r="98" spans="1:11" ht="20.149999999999999" customHeight="1" x14ac:dyDescent="0.3">
      <c r="A98" s="731"/>
      <c r="B98" s="961" t="s">
        <v>940</v>
      </c>
      <c r="C98" s="947"/>
      <c r="D98" s="947"/>
      <c r="E98" s="947"/>
      <c r="F98" s="951"/>
      <c r="G98" s="1260"/>
      <c r="H98" s="1261"/>
      <c r="I98" s="1261"/>
      <c r="J98" s="1261"/>
      <c r="K98" s="1262"/>
    </row>
    <row r="99" spans="1:11" ht="30" customHeight="1" x14ac:dyDescent="0.3">
      <c r="A99" s="731" t="s">
        <v>583</v>
      </c>
      <c r="B99" s="1052" t="s">
        <v>584</v>
      </c>
      <c r="C99" s="1056" t="e">
        <f>VLOOKUP($A99,'Data from 3 years ago'!D:F,3,FALSE)</f>
        <v>#N/A</v>
      </c>
      <c r="D99" s="1056" t="e">
        <f>VLOOKUP($A99,'Data from 2 years ago'!D:F,3,FALSE)</f>
        <v>#N/A</v>
      </c>
      <c r="E99" s="1056" t="e">
        <f>VLOOKUP($A99,'Data from 1 year ago'!D:F,3,FALSE)</f>
        <v>#N/A</v>
      </c>
      <c r="F99" s="1058" t="e">
        <f>IF('Input 2'!F4=0,0,(('Input 3'!C32-'Input 3'!C23-'Input 3'!C27-'Input 3'!C26-'Input 3'!C25-'Input 3'!C19-'Input 3'!C20-'Input 3'!C22)/'Input 2'!F4)*1000)</f>
        <v>#N/A</v>
      </c>
      <c r="G99" s="1246" t="str">
        <f>IF('Input 4'!P75&gt;0, 'Input 4'!P75, " ")</f>
        <v xml:space="preserve"> </v>
      </c>
      <c r="H99" s="1247"/>
      <c r="I99" s="1247"/>
      <c r="J99" s="1247"/>
      <c r="K99" s="1248"/>
    </row>
    <row r="100" spans="1:11" ht="95.15" customHeight="1" x14ac:dyDescent="0.3">
      <c r="A100" s="731"/>
      <c r="B100" s="1069" t="s">
        <v>941</v>
      </c>
      <c r="C100" s="954"/>
      <c r="D100" s="954"/>
      <c r="E100" s="954"/>
      <c r="F100" s="955"/>
      <c r="G100" s="1249"/>
      <c r="H100" s="1250"/>
      <c r="I100" s="1250"/>
      <c r="J100" s="1250"/>
      <c r="K100" s="1251"/>
    </row>
    <row r="101" spans="1:11" ht="20.149999999999999" customHeight="1" x14ac:dyDescent="0.3">
      <c r="A101" s="731"/>
      <c r="B101" s="961" t="s">
        <v>942</v>
      </c>
      <c r="C101" s="947"/>
      <c r="D101" s="947"/>
      <c r="E101" s="947"/>
      <c r="F101" s="952"/>
      <c r="G101" s="1260"/>
      <c r="H101" s="1261"/>
      <c r="I101" s="1261"/>
      <c r="J101" s="1261"/>
      <c r="K101" s="1262"/>
    </row>
    <row r="102" spans="1:11" ht="30" customHeight="1" x14ac:dyDescent="0.3">
      <c r="A102" s="731" t="s">
        <v>586</v>
      </c>
      <c r="B102" s="1052" t="s">
        <v>587</v>
      </c>
      <c r="C102" s="1056" t="e">
        <f>VLOOKUP($A102,'Data from 3 years ago'!D:F,3,FALSE)</f>
        <v>#N/A</v>
      </c>
      <c r="D102" s="1056" t="e">
        <f>VLOOKUP($A102,'Data from 2 years ago'!D:F,3,FALSE)</f>
        <v>#N/A</v>
      </c>
      <c r="E102" s="1056" t="e">
        <f>VLOOKUP($A102,'Data from 1 year ago'!D:F,3,FALSE)</f>
        <v>#N/A</v>
      </c>
      <c r="F102" s="1058" t="e">
        <f>IF('Input 2'!F4=0,0,(('Input 3'!C19+'Input 3'!C22)/'Input 2'!F4)*1000)</f>
        <v>#N/A</v>
      </c>
      <c r="G102" s="1246" t="str">
        <f>IF('Input 4'!P76&gt;0, 'Input 4'!P76, " ")</f>
        <v xml:space="preserve"> </v>
      </c>
      <c r="H102" s="1247"/>
      <c r="I102" s="1247"/>
      <c r="J102" s="1247"/>
      <c r="K102" s="1248"/>
    </row>
    <row r="103" spans="1:11" ht="95.15" customHeight="1" x14ac:dyDescent="0.3">
      <c r="A103" s="731"/>
      <c r="B103" s="1069" t="s">
        <v>943</v>
      </c>
      <c r="C103" s="954"/>
      <c r="D103" s="954"/>
      <c r="E103" s="954"/>
      <c r="F103" s="1023"/>
      <c r="G103" s="1249"/>
      <c r="H103" s="1250"/>
      <c r="I103" s="1250"/>
      <c r="J103" s="1250"/>
      <c r="K103" s="1251"/>
    </row>
    <row r="104" spans="1:11" ht="20.149999999999999" customHeight="1" x14ac:dyDescent="0.3">
      <c r="A104" s="731"/>
      <c r="B104" s="961" t="s">
        <v>944</v>
      </c>
      <c r="C104" s="947"/>
      <c r="D104" s="947"/>
      <c r="E104" s="947"/>
      <c r="F104" s="951"/>
      <c r="G104" s="1263"/>
      <c r="H104" s="1264"/>
      <c r="I104" s="1264"/>
      <c r="J104" s="1264"/>
      <c r="K104" s="1265"/>
    </row>
    <row r="105" spans="1:11" ht="20.149999999999999" customHeight="1" x14ac:dyDescent="0.3">
      <c r="A105" s="731" t="s">
        <v>590</v>
      </c>
      <c r="B105" s="1052" t="s">
        <v>591</v>
      </c>
      <c r="C105" s="1039" t="e">
        <f>VLOOKUP($A105,'Data from 3 years ago'!D:F,3,FALSE)</f>
        <v>#N/A</v>
      </c>
      <c r="D105" s="1039" t="e">
        <f>VLOOKUP($A105,'Data from 2 years ago'!D:F,3,FALSE)</f>
        <v>#N/A</v>
      </c>
      <c r="E105" s="1039" t="e">
        <f>VLOOKUP($A105,'Data from 1 year ago'!D:F,3,FALSE)</f>
        <v>#N/A</v>
      </c>
      <c r="F105" s="1083" t="e">
        <f>'Input 2'!F6</f>
        <v>#N/A</v>
      </c>
      <c r="G105" s="1246" t="str">
        <f>IF('Input 4'!P77&gt;0, 'Input 4'!P77, " ")</f>
        <v xml:space="preserve"> </v>
      </c>
      <c r="H105" s="1247"/>
      <c r="I105" s="1247"/>
      <c r="J105" s="1247"/>
      <c r="K105" s="1248"/>
    </row>
    <row r="106" spans="1:11" ht="105.65" customHeight="1" x14ac:dyDescent="0.3">
      <c r="A106" s="731"/>
      <c r="B106" s="1069" t="s">
        <v>945</v>
      </c>
      <c r="C106" s="957"/>
      <c r="D106" s="957"/>
      <c r="E106" s="957"/>
      <c r="F106" s="1084"/>
      <c r="G106" s="1249"/>
      <c r="H106" s="1250"/>
      <c r="I106" s="1250"/>
      <c r="J106" s="1250"/>
      <c r="K106" s="1251"/>
    </row>
    <row r="107" spans="1:11" ht="20.149999999999999" customHeight="1" x14ac:dyDescent="0.3">
      <c r="A107" s="735"/>
      <c r="B107" s="1089" t="s">
        <v>946</v>
      </c>
      <c r="C107" s="948"/>
      <c r="D107" s="948"/>
      <c r="E107" s="948"/>
      <c r="F107" s="953"/>
      <c r="G107" s="1257"/>
      <c r="H107" s="1258"/>
      <c r="I107" s="1258"/>
      <c r="J107" s="1258"/>
      <c r="K107" s="1259"/>
    </row>
    <row r="108" spans="1:11" ht="20.149999999999999" customHeight="1" x14ac:dyDescent="0.3">
      <c r="A108" s="731" t="s">
        <v>594</v>
      </c>
      <c r="B108" s="1051" t="s">
        <v>947</v>
      </c>
      <c r="C108" s="1085" t="e">
        <f>VLOOKUP($A108,'Data from 3 years ago'!D:F,3,FALSE)</f>
        <v>#N/A</v>
      </c>
      <c r="D108" s="1085" t="e">
        <f>VLOOKUP($A108,'Data from 2 years ago'!D:F,3,FALSE)</f>
        <v>#N/A</v>
      </c>
      <c r="E108" s="1085" t="e">
        <f>VLOOKUP($A108,'Data from 1 year ago'!D:F,3,FALSE)</f>
        <v>#N/A</v>
      </c>
      <c r="F108" s="1086">
        <f>IF((('Input 3'!C147+'Input 3'!C149)/2)=0,0,('Input 3'!C148)/(('Input 3'!C147+'Input 3'!C149)/2))</f>
        <v>0</v>
      </c>
      <c r="G108" s="1246" t="str">
        <f>IF('Input 4'!P78&gt;0, 'Input 4'!P78, " ")</f>
        <v xml:space="preserve"> </v>
      </c>
      <c r="H108" s="1247"/>
      <c r="I108" s="1247"/>
      <c r="J108" s="1247"/>
      <c r="K108" s="1248"/>
    </row>
    <row r="109" spans="1:11" ht="106" customHeight="1" x14ac:dyDescent="0.3">
      <c r="A109" s="731"/>
      <c r="B109" s="1069" t="s">
        <v>948</v>
      </c>
      <c r="C109" s="1087"/>
      <c r="D109" s="1087"/>
      <c r="E109" s="1087"/>
      <c r="F109" s="1088"/>
      <c r="G109" s="1249"/>
      <c r="H109" s="1250"/>
      <c r="I109" s="1250"/>
      <c r="J109" s="1250"/>
      <c r="K109" s="1251"/>
    </row>
  </sheetData>
  <sheetProtection algorithmName="SHA-512" hashValue="XUAaODROc2ffXpVQLzC15A+4rjc9euJnY+vS29zTXwUME+kotJ8m3LJ/+QP712aoRmetFalg21bDJ77G3RIdXg==" saltValue="V4JBmblN9yl9cNuMWRVV5g==" spinCount="100000" sheet="1" formatColumns="0" formatRows="0"/>
  <mergeCells count="63">
    <mergeCell ref="B45:D45"/>
    <mergeCell ref="B87:D87"/>
    <mergeCell ref="F47:G47"/>
    <mergeCell ref="G89:K89"/>
    <mergeCell ref="G90:K90"/>
    <mergeCell ref="C88:F88"/>
    <mergeCell ref="H32:K32"/>
    <mergeCell ref="H33:K33"/>
    <mergeCell ref="H46:K46"/>
    <mergeCell ref="H30:K31"/>
    <mergeCell ref="H34:K35"/>
    <mergeCell ref="H38:K39"/>
    <mergeCell ref="H42:K43"/>
    <mergeCell ref="B2:D2"/>
    <mergeCell ref="C46:G46"/>
    <mergeCell ref="H41:K41"/>
    <mergeCell ref="H40:K40"/>
    <mergeCell ref="H37:K37"/>
    <mergeCell ref="H36:K36"/>
    <mergeCell ref="C3:G3"/>
    <mergeCell ref="H4:K4"/>
    <mergeCell ref="F4:G4"/>
    <mergeCell ref="H5:K5"/>
    <mergeCell ref="H6:K6"/>
    <mergeCell ref="H11:K11"/>
    <mergeCell ref="H10:K10"/>
    <mergeCell ref="H7:K7"/>
    <mergeCell ref="H8:K9"/>
    <mergeCell ref="H14:K14"/>
    <mergeCell ref="H12:K13"/>
    <mergeCell ref="H16:K17"/>
    <mergeCell ref="H20:K21"/>
    <mergeCell ref="H24:K25"/>
    <mergeCell ref="H28:K29"/>
    <mergeCell ref="H15:K15"/>
    <mergeCell ref="H18:K18"/>
    <mergeCell ref="H19:K19"/>
    <mergeCell ref="H22:K22"/>
    <mergeCell ref="H23:K23"/>
    <mergeCell ref="H27:K27"/>
    <mergeCell ref="L51:L52"/>
    <mergeCell ref="L54:L55"/>
    <mergeCell ref="L61:L62"/>
    <mergeCell ref="L58:L59"/>
    <mergeCell ref="L65:L66"/>
    <mergeCell ref="L67:L68"/>
    <mergeCell ref="L70:L71"/>
    <mergeCell ref="L73:L74"/>
    <mergeCell ref="L77:L78"/>
    <mergeCell ref="L81:L82"/>
    <mergeCell ref="G105:K106"/>
    <mergeCell ref="G108:K109"/>
    <mergeCell ref="L84:L85"/>
    <mergeCell ref="G92:K93"/>
    <mergeCell ref="G94:K95"/>
    <mergeCell ref="G96:K97"/>
    <mergeCell ref="G99:K100"/>
    <mergeCell ref="G107:K107"/>
    <mergeCell ref="G102:K103"/>
    <mergeCell ref="G91:K91"/>
    <mergeCell ref="G98:K98"/>
    <mergeCell ref="G101:K101"/>
    <mergeCell ref="G104:K104"/>
  </mergeCells>
  <phoneticPr fontId="7" type="noConversion"/>
  <printOptions horizontalCentered="1"/>
  <pageMargins left="0.70866141732283472" right="0.70866141732283472" top="0.74803149606299213" bottom="0.74803149606299213" header="0.31496062992125984" footer="0.31496062992125984"/>
  <pageSetup paperSize="9" scale="42" fitToHeight="0" orientation="portrait" r:id="rId1"/>
  <headerFooter>
    <oddHeader>&amp;C&amp;"Arial"&amp;12&amp;K000000OFFICIAL&amp;1#</oddHeader>
    <oddFooter>&amp;L&amp;9&amp;F&amp;R&amp;9&amp;P&amp;C&amp;"Calibri"&amp;11&amp;K000000&amp;"Calibri"&amp;11&amp;K000000&amp;9&amp;A_x000D_&amp;1#&amp;"Arial"&amp;12&amp;K000000OFFICIAL</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6CE5F-7A5A-4168-BF07-F50C08DE617B}">
  <sheetPr>
    <tabColor rgb="FF35495E"/>
    <pageSetUpPr fitToPage="1"/>
  </sheetPr>
  <dimension ref="A1:E85"/>
  <sheetViews>
    <sheetView showGridLines="0" zoomScaleNormal="100" workbookViewId="0">
      <selection activeCell="B2" sqref="B2:D2"/>
    </sheetView>
  </sheetViews>
  <sheetFormatPr defaultColWidth="9.1796875" defaultRowHeight="13" x14ac:dyDescent="0.3"/>
  <cols>
    <col min="1" max="1" width="2.453125" style="704" customWidth="1"/>
    <col min="2" max="2" width="4.26953125" style="723" customWidth="1"/>
    <col min="3" max="3" width="33.7265625" style="723" customWidth="1"/>
    <col min="4" max="4" width="51.1796875" style="723" customWidth="1"/>
    <col min="5" max="5" width="52.7265625" style="725" customWidth="1"/>
    <col min="6" max="16384" width="9.1796875" style="704"/>
  </cols>
  <sheetData>
    <row r="1" spans="1:5" ht="22.5" customHeight="1" x14ac:dyDescent="0.3">
      <c r="A1" s="933"/>
      <c r="B1" s="934" t="s">
        <v>1936</v>
      </c>
      <c r="C1" s="926"/>
      <c r="D1" s="926"/>
      <c r="E1" s="936"/>
    </row>
    <row r="2" spans="1:5" ht="64.5" customHeight="1" x14ac:dyDescent="0.3">
      <c r="A2" s="933"/>
      <c r="B2" s="1273" t="s">
        <v>1996</v>
      </c>
      <c r="C2" s="1273"/>
      <c r="D2" s="1273"/>
      <c r="E2" s="936"/>
    </row>
    <row r="3" spans="1:5" ht="14.25" customHeight="1" x14ac:dyDescent="0.3">
      <c r="A3" s="728"/>
      <c r="B3" s="719"/>
      <c r="C3" s="1275"/>
      <c r="D3" s="1275"/>
      <c r="E3" s="714"/>
    </row>
    <row r="4" spans="1:5" s="737" customFormat="1" ht="35.15" customHeight="1" x14ac:dyDescent="0.35">
      <c r="A4" s="740"/>
      <c r="B4" s="1294" t="s">
        <v>1937</v>
      </c>
      <c r="C4" s="1295"/>
      <c r="D4" s="1155" t="s">
        <v>1938</v>
      </c>
      <c r="E4" s="712"/>
    </row>
    <row r="5" spans="1:5" ht="27.75" customHeight="1" x14ac:dyDescent="0.3">
      <c r="A5" s="727"/>
      <c r="B5" s="1152">
        <v>1</v>
      </c>
      <c r="C5" s="1296" t="s">
        <v>1939</v>
      </c>
      <c r="D5" s="1159" t="str">
        <f>'Input 5'!L4</f>
        <v>Not adopted in accordance with section 55 of the Act.</v>
      </c>
      <c r="E5" s="708"/>
    </row>
    <row r="6" spans="1:5" ht="20.25" customHeight="1" x14ac:dyDescent="0.3">
      <c r="A6" s="727"/>
      <c r="B6" s="1153"/>
      <c r="C6" s="1292"/>
      <c r="D6" s="1158" t="str">
        <f>'Input 5'!O4</f>
        <v xml:space="preserve">Reason for not adopting:   </v>
      </c>
      <c r="E6" s="710"/>
    </row>
    <row r="7" spans="1:5" s="723" customFormat="1" ht="40.5" customHeight="1" x14ac:dyDescent="0.35">
      <c r="A7" s="731"/>
      <c r="B7" s="1154"/>
      <c r="C7" s="1293"/>
      <c r="D7" s="1156" t="str">
        <f>'Input 5'!P4</f>
        <v/>
      </c>
      <c r="E7" s="733"/>
    </row>
    <row r="8" spans="1:5" ht="20.25" customHeight="1" x14ac:dyDescent="0.3">
      <c r="A8" s="727"/>
      <c r="B8" s="1152">
        <v>2</v>
      </c>
      <c r="C8" s="1291" t="s">
        <v>1940</v>
      </c>
      <c r="D8" s="1160" t="str">
        <f>'Input 5'!L5</f>
        <v>No guidelines.</v>
      </c>
      <c r="E8" s="708"/>
    </row>
    <row r="9" spans="1:5" ht="20.25" customHeight="1" x14ac:dyDescent="0.3">
      <c r="A9" s="727"/>
      <c r="B9" s="1153"/>
      <c r="C9" s="1292"/>
      <c r="D9" s="1157" t="str">
        <f>'Input 5'!O5</f>
        <v xml:space="preserve">Reason for no guidelines:   </v>
      </c>
      <c r="E9" s="710"/>
    </row>
    <row r="10" spans="1:5" s="723" customFormat="1" ht="40.5" customHeight="1" x14ac:dyDescent="0.35">
      <c r="A10" s="731"/>
      <c r="B10" s="1154"/>
      <c r="C10" s="1293"/>
      <c r="D10" s="1156" t="str">
        <f>'Input 5'!P5</f>
        <v/>
      </c>
      <c r="E10" s="733"/>
    </row>
    <row r="11" spans="1:5" ht="14" x14ac:dyDescent="0.3">
      <c r="B11" s="1152">
        <v>3</v>
      </c>
      <c r="C11" s="1291" t="s">
        <v>1956</v>
      </c>
      <c r="D11" s="1160" t="str">
        <f>'Input 5'!L6</f>
        <v>Not adopted in accordance with section 91 of the Act.</v>
      </c>
    </row>
    <row r="12" spans="1:5" x14ac:dyDescent="0.3">
      <c r="B12" s="1153"/>
      <c r="C12" s="1292"/>
      <c r="D12" s="1157" t="str">
        <f>'Input 5'!O6</f>
        <v xml:space="preserve">Reason for not adopting:   </v>
      </c>
    </row>
    <row r="13" spans="1:5" ht="58.5" customHeight="1" x14ac:dyDescent="0.3">
      <c r="B13" s="1154"/>
      <c r="C13" s="1293"/>
      <c r="D13" s="1156" t="str">
        <f>'Input 5'!P6</f>
        <v/>
      </c>
    </row>
    <row r="14" spans="1:5" ht="14" x14ac:dyDescent="0.3">
      <c r="B14" s="1152">
        <v>4</v>
      </c>
      <c r="C14" s="1291" t="s">
        <v>1957</v>
      </c>
      <c r="D14" s="1160" t="str">
        <f>'Input 5'!L7</f>
        <v>Not adopted in accordance with section 92 of the Act.</v>
      </c>
    </row>
    <row r="15" spans="1:5" x14ac:dyDescent="0.3">
      <c r="B15" s="1153"/>
      <c r="C15" s="1292"/>
      <c r="D15" s="1157" t="str">
        <f>'Input 5'!O7</f>
        <v xml:space="preserve">Reason for not adopting:   </v>
      </c>
    </row>
    <row r="16" spans="1:5" ht="58.5" customHeight="1" x14ac:dyDescent="0.3">
      <c r="B16" s="1154"/>
      <c r="C16" s="1293"/>
      <c r="D16" s="1156" t="str">
        <f>'Input 5'!P7</f>
        <v/>
      </c>
    </row>
    <row r="17" spans="2:4" ht="14" x14ac:dyDescent="0.3">
      <c r="B17" s="1152">
        <v>5</v>
      </c>
      <c r="C17" s="1291" t="s">
        <v>1958</v>
      </c>
      <c r="D17" s="1160" t="str">
        <f>'Input 5'!L8</f>
        <v>Not adopted in accordance with section 93 of the Act.</v>
      </c>
    </row>
    <row r="18" spans="2:4" x14ac:dyDescent="0.3">
      <c r="B18" s="1153"/>
      <c r="C18" s="1292"/>
      <c r="D18" s="1157" t="str">
        <f>'Input 5'!O8</f>
        <v xml:space="preserve">Reason for not adopting:   </v>
      </c>
    </row>
    <row r="19" spans="2:4" ht="58.5" customHeight="1" x14ac:dyDescent="0.3">
      <c r="B19" s="1154"/>
      <c r="C19" s="1293"/>
      <c r="D19" s="1156" t="str">
        <f>'Input 5'!P8</f>
        <v/>
      </c>
    </row>
    <row r="20" spans="2:4" ht="14" x14ac:dyDescent="0.3">
      <c r="B20" s="1152">
        <v>6</v>
      </c>
      <c r="C20" s="1291" t="s">
        <v>1959</v>
      </c>
      <c r="D20" s="1160" t="str">
        <f>'Input 5'!L9</f>
        <v>Not adopted in accordance with section 94 of the Act.</v>
      </c>
    </row>
    <row r="21" spans="2:4" x14ac:dyDescent="0.3">
      <c r="B21" s="1153"/>
      <c r="C21" s="1292"/>
      <c r="D21" s="1157" t="str">
        <f>'Input 5'!O9</f>
        <v xml:space="preserve">Reason for not adopting:   </v>
      </c>
    </row>
    <row r="22" spans="2:4" ht="58.5" customHeight="1" x14ac:dyDescent="0.3">
      <c r="B22" s="1154"/>
      <c r="C22" s="1293"/>
      <c r="D22" s="1156" t="str">
        <f>'Input 5'!P9</f>
        <v/>
      </c>
    </row>
    <row r="23" spans="2:4" ht="14" x14ac:dyDescent="0.3">
      <c r="B23" s="1152">
        <v>7</v>
      </c>
      <c r="C23" s="1291" t="s">
        <v>1960</v>
      </c>
      <c r="D23" s="1160" t="str">
        <f>'Input 5'!L10</f>
        <v>No policy.</v>
      </c>
    </row>
    <row r="24" spans="2:4" x14ac:dyDescent="0.3">
      <c r="B24" s="1153"/>
      <c r="C24" s="1292"/>
      <c r="D24" s="1157" t="str">
        <f>'Input 5'!O10</f>
        <v xml:space="preserve">Reason for no policy:   </v>
      </c>
    </row>
    <row r="25" spans="2:4" ht="58.5" customHeight="1" x14ac:dyDescent="0.3">
      <c r="B25" s="1154"/>
      <c r="C25" s="1293"/>
      <c r="D25" s="1156" t="str">
        <f>'Input 5'!P10</f>
        <v/>
      </c>
    </row>
    <row r="26" spans="2:4" ht="14" x14ac:dyDescent="0.3">
      <c r="B26" s="1152">
        <v>8</v>
      </c>
      <c r="C26" s="1291" t="s">
        <v>1961</v>
      </c>
      <c r="D26" s="1160" t="str">
        <f>'Input 5'!L11</f>
        <v>No policy.</v>
      </c>
    </row>
    <row r="27" spans="2:4" x14ac:dyDescent="0.3">
      <c r="B27" s="1153"/>
      <c r="C27" s="1292"/>
      <c r="D27" s="1157" t="str">
        <f>'Input 5'!O11</f>
        <v xml:space="preserve">Reason for no policy:   </v>
      </c>
    </row>
    <row r="28" spans="2:4" ht="58.5" customHeight="1" x14ac:dyDescent="0.3">
      <c r="B28" s="1154"/>
      <c r="C28" s="1293"/>
      <c r="D28" s="1156" t="str">
        <f>'Input 5'!P11</f>
        <v/>
      </c>
    </row>
    <row r="29" spans="2:4" ht="14" x14ac:dyDescent="0.3">
      <c r="B29" s="1152">
        <v>9</v>
      </c>
      <c r="C29" s="1291" t="s">
        <v>1982</v>
      </c>
      <c r="D29" s="1160" t="str">
        <f>'Input 5'!L12</f>
        <v>No MEMPC meetings attended.</v>
      </c>
    </row>
    <row r="30" spans="2:4" x14ac:dyDescent="0.3">
      <c r="B30" s="1153"/>
      <c r="C30" s="1292"/>
      <c r="D30" s="1157" t="str">
        <f>'Input 5'!O12</f>
        <v xml:space="preserve">Reason for not attending:   </v>
      </c>
    </row>
    <row r="31" spans="2:4" ht="58.5" customHeight="1" x14ac:dyDescent="0.3">
      <c r="B31" s="1154"/>
      <c r="C31" s="1293"/>
      <c r="D31" s="1156" t="str">
        <f>'Input 5'!P12</f>
        <v/>
      </c>
    </row>
    <row r="32" spans="2:4" ht="14" x14ac:dyDescent="0.3">
      <c r="B32" s="1152">
        <v>10</v>
      </c>
      <c r="C32" s="1291" t="s">
        <v>1962</v>
      </c>
      <c r="D32" s="1160" t="str">
        <f>'Input 5'!L13</f>
        <v>No policy.</v>
      </c>
    </row>
    <row r="33" spans="2:4" x14ac:dyDescent="0.3">
      <c r="B33" s="1153"/>
      <c r="C33" s="1292"/>
      <c r="D33" s="1157" t="str">
        <f>'Input 5'!O13</f>
        <v xml:space="preserve">Reason for no policy:   </v>
      </c>
    </row>
    <row r="34" spans="2:4" ht="58.5" customHeight="1" x14ac:dyDescent="0.3">
      <c r="B34" s="1154"/>
      <c r="C34" s="1293"/>
      <c r="D34" s="1156" t="str">
        <f>'Input 5'!P13</f>
        <v/>
      </c>
    </row>
    <row r="35" spans="2:4" ht="14" x14ac:dyDescent="0.3">
      <c r="B35" s="1152">
        <v>11</v>
      </c>
      <c r="C35" s="1291" t="s">
        <v>1963</v>
      </c>
      <c r="D35" s="1160" t="str">
        <f>'Input 5'!L14</f>
        <v>No plan.</v>
      </c>
    </row>
    <row r="36" spans="2:4" x14ac:dyDescent="0.3">
      <c r="B36" s="1153"/>
      <c r="C36" s="1292"/>
      <c r="D36" s="1157" t="str">
        <f>'Input 5'!O14</f>
        <v xml:space="preserve">Reason for no plan:   </v>
      </c>
    </row>
    <row r="37" spans="2:4" ht="58.5" customHeight="1" x14ac:dyDescent="0.3">
      <c r="B37" s="1154"/>
      <c r="C37" s="1293"/>
      <c r="D37" s="1156" t="str">
        <f>'Input 5'!P14</f>
        <v/>
      </c>
    </row>
    <row r="38" spans="2:4" ht="14" x14ac:dyDescent="0.3">
      <c r="B38" s="1152">
        <v>12</v>
      </c>
      <c r="C38" s="1291" t="s">
        <v>1964</v>
      </c>
      <c r="D38" s="1160" t="str">
        <f>'Input 5'!L15</f>
        <v>No plan.</v>
      </c>
    </row>
    <row r="39" spans="2:4" x14ac:dyDescent="0.3">
      <c r="B39" s="1153"/>
      <c r="C39" s="1292"/>
      <c r="D39" s="1157" t="str">
        <f>'Input 5'!O15</f>
        <v xml:space="preserve">Reason for no plan:   </v>
      </c>
    </row>
    <row r="40" spans="2:4" ht="58.5" customHeight="1" x14ac:dyDescent="0.3">
      <c r="B40" s="1154"/>
      <c r="C40" s="1293"/>
      <c r="D40" s="1156" t="str">
        <f>'Input 5'!P15</f>
        <v/>
      </c>
    </row>
    <row r="41" spans="2:4" ht="14" x14ac:dyDescent="0.3">
      <c r="B41" s="1152">
        <v>13</v>
      </c>
      <c r="C41" s="1291" t="s">
        <v>1965</v>
      </c>
      <c r="D41" s="1160" t="str">
        <f>'Input 5'!L16</f>
        <v>No policy.</v>
      </c>
    </row>
    <row r="42" spans="2:4" x14ac:dyDescent="0.3">
      <c r="B42" s="1153"/>
      <c r="C42" s="1292"/>
      <c r="D42" s="1157" t="str">
        <f>'Input 5'!O16</f>
        <v xml:space="preserve">Reason for no policy:   </v>
      </c>
    </row>
    <row r="43" spans="2:4" ht="58.5" customHeight="1" x14ac:dyDescent="0.3">
      <c r="B43" s="1154"/>
      <c r="C43" s="1293"/>
      <c r="D43" s="1156" t="str">
        <f>'Input 5'!P16</f>
        <v/>
      </c>
    </row>
    <row r="44" spans="2:4" ht="14" x14ac:dyDescent="0.3">
      <c r="B44" s="1152">
        <v>14</v>
      </c>
      <c r="C44" s="1291" t="s">
        <v>1966</v>
      </c>
      <c r="D44" s="1160" t="str">
        <f>'Input 5'!L17</f>
        <v>No plan.</v>
      </c>
    </row>
    <row r="45" spans="2:4" x14ac:dyDescent="0.3">
      <c r="B45" s="1153"/>
      <c r="C45" s="1292"/>
      <c r="D45" s="1157" t="str">
        <f>'Input 5'!O17</f>
        <v xml:space="preserve">Reason for no plan:   </v>
      </c>
    </row>
    <row r="46" spans="2:4" ht="58.5" customHeight="1" x14ac:dyDescent="0.3">
      <c r="B46" s="1154"/>
      <c r="C46" s="1293"/>
      <c r="D46" s="1156" t="str">
        <f>'Input 5'!P17</f>
        <v/>
      </c>
    </row>
    <row r="47" spans="2:4" ht="14" x14ac:dyDescent="0.3">
      <c r="B47" s="1152">
        <v>15</v>
      </c>
      <c r="C47" s="1291" t="s">
        <v>1967</v>
      </c>
      <c r="D47" s="1160" t="str">
        <f>'Input 5'!L18</f>
        <v>No policy.</v>
      </c>
    </row>
    <row r="48" spans="2:4" x14ac:dyDescent="0.3">
      <c r="B48" s="1153"/>
      <c r="C48" s="1292"/>
      <c r="D48" s="1157" t="str">
        <f>'Input 5'!O18</f>
        <v xml:space="preserve">Reason for no policy:   </v>
      </c>
    </row>
    <row r="49" spans="2:4" ht="58.5" customHeight="1" x14ac:dyDescent="0.3">
      <c r="B49" s="1154"/>
      <c r="C49" s="1293"/>
      <c r="D49" s="1156" t="str">
        <f>'Input 5'!P18</f>
        <v/>
      </c>
    </row>
    <row r="50" spans="2:4" ht="14" x14ac:dyDescent="0.3">
      <c r="B50" s="1152">
        <v>16</v>
      </c>
      <c r="C50" s="1291" t="s">
        <v>1968</v>
      </c>
      <c r="D50" s="1160" t="str">
        <f>'Input 5'!L19</f>
        <v>No framework.</v>
      </c>
    </row>
    <row r="51" spans="2:4" x14ac:dyDescent="0.3">
      <c r="B51" s="1153"/>
      <c r="C51" s="1292"/>
      <c r="D51" s="1157" t="str">
        <f>'Input 5'!O19</f>
        <v xml:space="preserve">Reason for no framework:   </v>
      </c>
    </row>
    <row r="52" spans="2:4" ht="58.5" customHeight="1" x14ac:dyDescent="0.3">
      <c r="B52" s="1154"/>
      <c r="C52" s="1293"/>
      <c r="D52" s="1156" t="str">
        <f>'Input 5'!P19</f>
        <v/>
      </c>
    </row>
    <row r="53" spans="2:4" ht="14" x14ac:dyDescent="0.3">
      <c r="B53" s="1152">
        <v>17</v>
      </c>
      <c r="C53" s="1291" t="s">
        <v>1969</v>
      </c>
      <c r="D53" s="1160" t="str">
        <f>'Input 5'!L20</f>
        <v>Not established.</v>
      </c>
    </row>
    <row r="54" spans="2:4" x14ac:dyDescent="0.3">
      <c r="B54" s="1153"/>
      <c r="C54" s="1292"/>
      <c r="D54" s="1157" t="str">
        <f>'Input 5'!O20</f>
        <v xml:space="preserve">Reason for not establishing:   </v>
      </c>
    </row>
    <row r="55" spans="2:4" ht="58.5" customHeight="1" x14ac:dyDescent="0.3">
      <c r="B55" s="1154"/>
      <c r="C55" s="1293"/>
      <c r="D55" s="1156" t="str">
        <f>'Input 5'!P20</f>
        <v/>
      </c>
    </row>
    <row r="56" spans="2:4" ht="14" x14ac:dyDescent="0.3">
      <c r="B56" s="1152">
        <v>18</v>
      </c>
      <c r="C56" s="1291" t="s">
        <v>1970</v>
      </c>
      <c r="D56" s="1160" t="str">
        <f>'Input 5'!L21</f>
        <v>Not engaged.</v>
      </c>
    </row>
    <row r="57" spans="2:4" x14ac:dyDescent="0.3">
      <c r="B57" s="1153"/>
      <c r="C57" s="1292"/>
      <c r="D57" s="1157" t="str">
        <f>'Input 5'!O21</f>
        <v xml:space="preserve">Reason for not engaging audit provider:   </v>
      </c>
    </row>
    <row r="58" spans="2:4" ht="58.5" customHeight="1" x14ac:dyDescent="0.3">
      <c r="B58" s="1154"/>
      <c r="C58" s="1293"/>
      <c r="D58" s="1156" t="str">
        <f>'Input 5'!P21</f>
        <v/>
      </c>
    </row>
    <row r="59" spans="2:4" ht="14" x14ac:dyDescent="0.3">
      <c r="B59" s="1152">
        <v>19</v>
      </c>
      <c r="C59" s="1291" t="s">
        <v>1971</v>
      </c>
      <c r="D59" s="1160" t="str">
        <f>'Input 5'!L22</f>
        <v>No framework.</v>
      </c>
    </row>
    <row r="60" spans="2:4" x14ac:dyDescent="0.3">
      <c r="B60" s="1153"/>
      <c r="C60" s="1292"/>
      <c r="D60" s="1157" t="str">
        <f>'Input 5'!O22</f>
        <v xml:space="preserve">Reason for no framework:   </v>
      </c>
    </row>
    <row r="61" spans="2:4" ht="58.5" customHeight="1" x14ac:dyDescent="0.3">
      <c r="B61" s="1154"/>
      <c r="C61" s="1293"/>
      <c r="D61" s="1156" t="str">
        <f>'Input 5'!P22</f>
        <v/>
      </c>
    </row>
    <row r="62" spans="2:4" ht="14" x14ac:dyDescent="0.3">
      <c r="B62" s="1152">
        <v>20</v>
      </c>
      <c r="C62" s="1291" t="s">
        <v>1972</v>
      </c>
      <c r="D62" s="1160" t="str">
        <f>'Input 5'!L23</f>
        <v>No report.</v>
      </c>
    </row>
    <row r="63" spans="2:4" x14ac:dyDescent="0.3">
      <c r="B63" s="1153"/>
      <c r="C63" s="1292"/>
      <c r="D63" s="1157" t="str">
        <f>'Input 5'!O23</f>
        <v xml:space="preserve">Reason for no report:   </v>
      </c>
    </row>
    <row r="64" spans="2:4" ht="58.5" customHeight="1" x14ac:dyDescent="0.3">
      <c r="B64" s="1154"/>
      <c r="C64" s="1293"/>
      <c r="D64" s="1156" t="str">
        <f>'Input 5'!P23</f>
        <v/>
      </c>
    </row>
    <row r="65" spans="2:4" ht="14" x14ac:dyDescent="0.3">
      <c r="B65" s="1152">
        <v>21</v>
      </c>
      <c r="C65" s="1291" t="s">
        <v>1973</v>
      </c>
      <c r="D65" s="1160" t="str">
        <f>'Input 5'!L24</f>
        <v>No reports presented to Council.</v>
      </c>
    </row>
    <row r="66" spans="2:4" x14ac:dyDescent="0.3">
      <c r="B66" s="1153"/>
      <c r="C66" s="1292"/>
      <c r="D66" s="1157" t="str">
        <f>'Input 5'!O24</f>
        <v xml:space="preserve">Reason for not presenting reports:   </v>
      </c>
    </row>
    <row r="67" spans="2:4" ht="58.5" customHeight="1" x14ac:dyDescent="0.3">
      <c r="B67" s="1154"/>
      <c r="C67" s="1293"/>
      <c r="D67" s="1156" t="str">
        <f>'Input 5'!P24</f>
        <v/>
      </c>
    </row>
    <row r="68" spans="2:4" ht="14" x14ac:dyDescent="0.3">
      <c r="B68" s="1152">
        <v>22</v>
      </c>
      <c r="C68" s="1291" t="s">
        <v>1974</v>
      </c>
      <c r="D68" s="1160" t="str">
        <f>'Input 5'!L25</f>
        <v>No reports.</v>
      </c>
    </row>
    <row r="69" spans="2:4" x14ac:dyDescent="0.3">
      <c r="B69" s="1153"/>
      <c r="C69" s="1292"/>
      <c r="D69" s="1157" t="str">
        <f>'Input 5'!O25</f>
        <v xml:space="preserve">Reason for no reports:   </v>
      </c>
    </row>
    <row r="70" spans="2:4" ht="58.5" customHeight="1" x14ac:dyDescent="0.3">
      <c r="B70" s="1154"/>
      <c r="C70" s="1293"/>
      <c r="D70" s="1156" t="str">
        <f>'Input 5'!P25</f>
        <v/>
      </c>
    </row>
    <row r="71" spans="2:4" ht="14" x14ac:dyDescent="0.3">
      <c r="B71" s="1152">
        <v>23</v>
      </c>
      <c r="C71" s="1291" t="s">
        <v>1975</v>
      </c>
      <c r="D71" s="1160" t="str">
        <f>'Input 5'!L26</f>
        <v>No reports.</v>
      </c>
    </row>
    <row r="72" spans="2:4" x14ac:dyDescent="0.3">
      <c r="B72" s="1153"/>
      <c r="C72" s="1292"/>
      <c r="D72" s="1157" t="str">
        <f>'Input 5'!O26</f>
        <v xml:space="preserve">Reason for no reports:   </v>
      </c>
    </row>
    <row r="73" spans="2:4" ht="58.5" customHeight="1" x14ac:dyDescent="0.3">
      <c r="B73" s="1154"/>
      <c r="C73" s="1293"/>
      <c r="D73" s="1156" t="str">
        <f>'Input 5'!P26</f>
        <v/>
      </c>
    </row>
    <row r="74" spans="2:4" ht="26" x14ac:dyDescent="0.3">
      <c r="B74" s="1152">
        <v>24</v>
      </c>
      <c r="C74" s="1291" t="s">
        <v>1976</v>
      </c>
      <c r="D74" s="1160" t="str">
        <f>'Input 5'!L27</f>
        <v>No presented at a meeting of Council in accordance with section 100 of the Act.</v>
      </c>
    </row>
    <row r="75" spans="2:4" x14ac:dyDescent="0.3">
      <c r="B75" s="1153"/>
      <c r="C75" s="1292"/>
      <c r="D75" s="1157" t="str">
        <f>'Input 5'!O27</f>
        <v xml:space="preserve">Reason for not presenting Annual Report:   </v>
      </c>
    </row>
    <row r="76" spans="2:4" ht="58.5" customHeight="1" x14ac:dyDescent="0.3">
      <c r="B76" s="1154"/>
      <c r="C76" s="1293"/>
      <c r="D76" s="1156" t="str">
        <f>'Input 5'!P27</f>
        <v/>
      </c>
    </row>
    <row r="77" spans="2:4" ht="14" x14ac:dyDescent="0.3">
      <c r="B77" s="1152">
        <v>25</v>
      </c>
      <c r="C77" s="1291" t="s">
        <v>1977</v>
      </c>
      <c r="D77" s="1160" t="str">
        <f>'Input 5'!L28</f>
        <v>Not reviewed and adopted.</v>
      </c>
    </row>
    <row r="78" spans="2:4" x14ac:dyDescent="0.3">
      <c r="B78" s="1153"/>
      <c r="C78" s="1292"/>
      <c r="D78" s="1157" t="str">
        <f>'Input 5'!O28</f>
        <v xml:space="preserve">Reason for not reviewing and adopting:   </v>
      </c>
    </row>
    <row r="79" spans="2:4" ht="58.5" customHeight="1" x14ac:dyDescent="0.3">
      <c r="B79" s="1154"/>
      <c r="C79" s="1293"/>
      <c r="D79" s="1156" t="str">
        <f>'Input 5'!P28</f>
        <v/>
      </c>
    </row>
    <row r="80" spans="2:4" ht="14" x14ac:dyDescent="0.3">
      <c r="B80" s="1152">
        <v>26</v>
      </c>
      <c r="C80" s="1291" t="s">
        <v>1978</v>
      </c>
      <c r="D80" s="1160" t="str">
        <f>'Input 5'!L29</f>
        <v>Not reviewed or register not kept.</v>
      </c>
    </row>
    <row r="81" spans="2:4" x14ac:dyDescent="0.3">
      <c r="B81" s="1153"/>
      <c r="C81" s="1292"/>
      <c r="D81" s="1157" t="str">
        <f>'Input 5'!O29</f>
        <v xml:space="preserve">Reason for no review or no register:   </v>
      </c>
    </row>
    <row r="82" spans="2:4" ht="58.5" customHeight="1" x14ac:dyDescent="0.3">
      <c r="B82" s="1154"/>
      <c r="C82" s="1293"/>
      <c r="D82" s="1156" t="str">
        <f>'Input 5'!P29</f>
        <v/>
      </c>
    </row>
    <row r="83" spans="2:4" ht="14" x14ac:dyDescent="0.3">
      <c r="B83" s="1152">
        <v>27</v>
      </c>
      <c r="C83" s="1291" t="s">
        <v>1979</v>
      </c>
      <c r="D83" s="1160" t="str">
        <f>'Input 5'!L30</f>
        <v>No Governance Rules adopted.</v>
      </c>
    </row>
    <row r="84" spans="2:4" x14ac:dyDescent="0.3">
      <c r="B84" s="1153"/>
      <c r="C84" s="1292"/>
      <c r="D84" s="1157" t="str">
        <f>'Input 5'!O30</f>
        <v xml:space="preserve">Reason for not adopting Governance Rules:   </v>
      </c>
    </row>
    <row r="85" spans="2:4" ht="58.5" customHeight="1" x14ac:dyDescent="0.3">
      <c r="B85" s="1154"/>
      <c r="C85" s="1293"/>
      <c r="D85" s="1156" t="str">
        <f>'Input 5'!P30</f>
        <v/>
      </c>
    </row>
  </sheetData>
  <sheetProtection algorithmName="SHA-512" hashValue="aMSIYiEvEK9ny0FGohlv35Tgnvnc0XkumDKvTAHKmFc74S3/PCk7Ah3CksfAf+ldDuhfks7rtmfby9bOF5PThQ==" saltValue="HgBaxBEU/b6tamXirR1Mdg==" spinCount="100000" sheet="1" formatColumns="0" formatRows="0" insertHyperlinks="0"/>
  <mergeCells count="30">
    <mergeCell ref="C20:C22"/>
    <mergeCell ref="C23:C25"/>
    <mergeCell ref="C65:C67"/>
    <mergeCell ref="C29:C31"/>
    <mergeCell ref="C32:C34"/>
    <mergeCell ref="C35:C37"/>
    <mergeCell ref="C38:C40"/>
    <mergeCell ref="C41:C43"/>
    <mergeCell ref="C44:C46"/>
    <mergeCell ref="C50:C52"/>
    <mergeCell ref="C53:C55"/>
    <mergeCell ref="C56:C58"/>
    <mergeCell ref="C59:C61"/>
    <mergeCell ref="C62:C64"/>
    <mergeCell ref="C77:C79"/>
    <mergeCell ref="C80:C82"/>
    <mergeCell ref="C83:C85"/>
    <mergeCell ref="B2:D2"/>
    <mergeCell ref="C3:D3"/>
    <mergeCell ref="C68:C70"/>
    <mergeCell ref="C71:C73"/>
    <mergeCell ref="C74:C76"/>
    <mergeCell ref="C26:C28"/>
    <mergeCell ref="B4:C4"/>
    <mergeCell ref="C5:C7"/>
    <mergeCell ref="C8:C10"/>
    <mergeCell ref="C47:C49"/>
    <mergeCell ref="C11:C13"/>
    <mergeCell ref="C14:C16"/>
    <mergeCell ref="C17:C19"/>
  </mergeCells>
  <printOptions horizontalCentered="1"/>
  <pageMargins left="0.70866141732283472" right="0.70866141732283472" top="0.74803149606299213" bottom="0.74803149606299213" header="0.31496062992125984" footer="0.31496062992125984"/>
  <pageSetup paperSize="9" scale="42" fitToHeight="0" orientation="portrait" r:id="rId1"/>
  <headerFooter>
    <oddHeader>&amp;C&amp;"Arial"&amp;12&amp;K000000OFFICIAL&amp;1#</oddHeader>
    <oddFooter>&amp;L&amp;9&amp;F&amp;R&amp;9&amp;P&amp;C&amp;"Calibri"&amp;11&amp;K000000&amp;"Calibri"&amp;11&amp;K000000&amp;9&amp;A_x000D_&amp;1#&amp;"Arial"&amp;12&amp;K000000OFFICIAL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116E88"/>
    <pageSetUpPr fitToPage="1"/>
  </sheetPr>
  <dimension ref="A1:AC61"/>
  <sheetViews>
    <sheetView zoomScale="110" zoomScaleNormal="110" workbookViewId="0">
      <pane ySplit="1" topLeftCell="A2" activePane="bottomLeft" state="frozen"/>
      <selection activeCell="D4" sqref="D4"/>
      <selection pane="bottomLeft"/>
    </sheetView>
  </sheetViews>
  <sheetFormatPr defaultColWidth="8.7265625" defaultRowHeight="13" x14ac:dyDescent="0.3"/>
  <cols>
    <col min="1" max="2" width="8.7265625" style="18"/>
    <col min="3" max="3" width="16.81640625" style="18" customWidth="1"/>
    <col min="4" max="4" width="5" style="18" bestFit="1" customWidth="1"/>
    <col min="5" max="5" width="52.1796875" style="18" customWidth="1"/>
    <col min="6" max="6" width="11.453125" style="18" customWidth="1"/>
    <col min="7" max="7" width="19.453125" style="18" bestFit="1" customWidth="1"/>
    <col min="8" max="8" width="18.453125" style="18" customWidth="1"/>
    <col min="9" max="10" width="16.7265625" style="18" customWidth="1"/>
    <col min="11" max="12" width="19.26953125" style="855" customWidth="1"/>
    <col min="13" max="13" width="46.26953125" style="856" customWidth="1"/>
    <col min="14" max="14" width="13.54296875" style="856" customWidth="1"/>
    <col min="15" max="21" width="13.54296875" style="18" customWidth="1"/>
    <col min="22" max="22" width="13.54296875" style="856" customWidth="1"/>
    <col min="23" max="25" width="13.54296875" style="18" customWidth="1"/>
    <col min="26" max="26" width="13.54296875" style="856" customWidth="1"/>
    <col min="27" max="29" width="13.54296875" style="18" customWidth="1"/>
    <col min="30" max="16384" width="8.7265625" style="18"/>
  </cols>
  <sheetData>
    <row r="1" spans="1:29" s="827" customFormat="1" ht="28.5" customHeight="1" x14ac:dyDescent="0.3">
      <c r="A1" s="823" t="s">
        <v>949</v>
      </c>
      <c r="B1" s="823" t="s">
        <v>950</v>
      </c>
      <c r="C1" s="823" t="s">
        <v>951</v>
      </c>
      <c r="D1" s="823" t="s">
        <v>952</v>
      </c>
      <c r="E1" s="824" t="s">
        <v>953</v>
      </c>
      <c r="F1" s="823" t="s">
        <v>954</v>
      </c>
      <c r="G1" s="824" t="s">
        <v>955</v>
      </c>
      <c r="H1" s="825" t="s">
        <v>956</v>
      </c>
      <c r="I1" s="825" t="s">
        <v>957</v>
      </c>
      <c r="J1" s="825" t="s">
        <v>958</v>
      </c>
      <c r="K1" s="826" t="s">
        <v>959</v>
      </c>
      <c r="L1" s="826" t="s">
        <v>420</v>
      </c>
      <c r="M1" s="824" t="s">
        <v>897</v>
      </c>
      <c r="N1" s="824" t="s">
        <v>960</v>
      </c>
      <c r="O1" s="825" t="s">
        <v>961</v>
      </c>
      <c r="P1" s="825" t="s">
        <v>962</v>
      </c>
      <c r="Q1" s="825" t="s">
        <v>963</v>
      </c>
      <c r="R1" s="824" t="s">
        <v>964</v>
      </c>
      <c r="S1" s="825" t="s">
        <v>965</v>
      </c>
      <c r="T1" s="825" t="s">
        <v>966</v>
      </c>
      <c r="U1" s="825" t="s">
        <v>967</v>
      </c>
      <c r="V1" s="824" t="s">
        <v>968</v>
      </c>
      <c r="W1" s="825" t="s">
        <v>969</v>
      </c>
      <c r="X1" s="825" t="s">
        <v>970</v>
      </c>
      <c r="Y1" s="825" t="s">
        <v>971</v>
      </c>
      <c r="Z1" s="824" t="s">
        <v>972</v>
      </c>
      <c r="AA1" s="825" t="s">
        <v>973</v>
      </c>
      <c r="AB1" s="825" t="s">
        <v>974</v>
      </c>
      <c r="AC1" s="825" t="s">
        <v>975</v>
      </c>
    </row>
    <row r="2" spans="1:29" x14ac:dyDescent="0.3">
      <c r="A2" s="18" t="str">
        <f>'Input 1'!$B$5</f>
        <v>2025-26</v>
      </c>
      <c r="B2" s="18" t="e">
        <f>'Input 1'!$AQ$4</f>
        <v>#N/A</v>
      </c>
      <c r="C2" s="18">
        <f>'Input 1'!$A$4</f>
        <v>0</v>
      </c>
      <c r="D2" s="18" t="str">
        <f>'Output 1-Report of Operations'!A7</f>
        <v>AF2</v>
      </c>
      <c r="E2" s="18" t="str">
        <f>'Output 1-Report of Operations'!B7</f>
        <v xml:space="preserve">Health inspections of aquatic facilities
</v>
      </c>
      <c r="F2" s="828" t="str">
        <f>IF('Input 1'!$AQ$7=1,"YES","NO")</f>
        <v>NO</v>
      </c>
      <c r="G2" s="828" t="str">
        <f>'Input 2'!E8</f>
        <v>No data</v>
      </c>
      <c r="H2" s="829" t="str">
        <f>IF(ISBLANK('Input 2'!F8),"",'Input 2'!F8)</f>
        <v/>
      </c>
      <c r="I2" s="829" t="str">
        <f>IF(ISBLANK('Input 2'!F9),"",'Input 2'!F9)</f>
        <v/>
      </c>
      <c r="J2" s="829">
        <f>'Output 1-Report of Operations'!F7</f>
        <v>0</v>
      </c>
      <c r="K2" s="830" t="str">
        <f>IF('Input 7'!$B$13="Yes, data has been approved for release to the public.", "APPROVED", "FOR REVIEW")</f>
        <v>FOR REVIEW</v>
      </c>
      <c r="L2" s="830" t="str">
        <f>'Input 4'!G5</f>
        <v>N/A</v>
      </c>
      <c r="M2" s="831" t="str">
        <f>'Output 1-Report of Operations'!J7</f>
        <v xml:space="preserve"> </v>
      </c>
      <c r="N2" s="832"/>
      <c r="O2" s="832"/>
      <c r="P2" s="832"/>
      <c r="Q2" s="832"/>
      <c r="R2" s="832"/>
      <c r="S2" s="832"/>
      <c r="T2" s="832"/>
      <c r="U2" s="832"/>
      <c r="V2" s="833"/>
      <c r="W2" s="832"/>
      <c r="X2" s="832"/>
      <c r="Y2" s="832"/>
      <c r="Z2" s="833"/>
      <c r="AA2" s="832"/>
      <c r="AB2" s="832"/>
      <c r="AC2" s="832"/>
    </row>
    <row r="3" spans="1:29" x14ac:dyDescent="0.3">
      <c r="A3" s="18" t="str">
        <f>'Input 1'!$B$5</f>
        <v>2025-26</v>
      </c>
      <c r="B3" s="18" t="e">
        <f>'Input 1'!$AQ$4</f>
        <v>#N/A</v>
      </c>
      <c r="C3" s="18">
        <f>'Input 1'!$A$4</f>
        <v>0</v>
      </c>
      <c r="D3" s="18" t="str">
        <f>'Output 1-Report of Operations'!A10</f>
        <v>AF6</v>
      </c>
      <c r="E3" s="18" t="str">
        <f>'Output 1-Report of Operations'!B10</f>
        <v xml:space="preserve">Utilisation of aquatic facilities
</v>
      </c>
      <c r="F3" s="828" t="str">
        <f>IF('Input 1'!$AQ$7=1,"YES","NO")</f>
        <v>NO</v>
      </c>
      <c r="G3" s="828" t="str">
        <f>'Input 2'!E10</f>
        <v>No data</v>
      </c>
      <c r="H3" s="829" t="str">
        <f>IF(ISBLANK('Input 2'!F10),"",'Input 2'!F10)</f>
        <v/>
      </c>
      <c r="I3" s="829" t="str">
        <f>IF(ISBLANK('Input 2'!F11),"",'Input 2'!F11)</f>
        <v xml:space="preserve"> </v>
      </c>
      <c r="J3" s="829">
        <f>'Output 1-Report of Operations'!F10</f>
        <v>0</v>
      </c>
      <c r="K3" s="830" t="str">
        <f>IF('Input 7'!$B$13="Yes, data has been approved for release to the public.", "APPROVED", "FOR REVIEW")</f>
        <v>FOR REVIEW</v>
      </c>
      <c r="L3" s="830" t="str">
        <f>'Output 2-Performance Statement'!F8</f>
        <v>N/A</v>
      </c>
      <c r="M3" s="831" t="str">
        <f>'Output 1-Report of Operations'!J10</f>
        <v xml:space="preserve"> </v>
      </c>
      <c r="N3" s="832"/>
      <c r="O3" s="832"/>
      <c r="P3" s="832"/>
      <c r="Q3" s="832"/>
      <c r="R3" s="832"/>
      <c r="S3" s="832"/>
      <c r="T3" s="832"/>
      <c r="U3" s="832"/>
      <c r="V3" s="833"/>
      <c r="W3" s="832"/>
      <c r="X3" s="832"/>
      <c r="Y3" s="832"/>
      <c r="Z3" s="833"/>
      <c r="AA3" s="832"/>
      <c r="AB3" s="832"/>
      <c r="AC3" s="832"/>
    </row>
    <row r="4" spans="1:29" x14ac:dyDescent="0.3">
      <c r="A4" s="18" t="str">
        <f>'Input 1'!$B$5</f>
        <v>2025-26</v>
      </c>
      <c r="B4" s="18" t="e">
        <f>'Input 1'!$AQ$4</f>
        <v>#N/A</v>
      </c>
      <c r="C4" s="18">
        <f>'Input 1'!$A$4</f>
        <v>0</v>
      </c>
      <c r="D4" s="18" t="str">
        <f>'Output 1-Report of Operations'!A13</f>
        <v>AF7</v>
      </c>
      <c r="E4" s="18" t="str">
        <f>'Output 1-Report of Operations'!B13</f>
        <v xml:space="preserve">Cost of aquatic facilities
</v>
      </c>
      <c r="F4" s="828" t="str">
        <f>IF('Input 1'!$AQ$7=1,"YES","NO")</f>
        <v>NO</v>
      </c>
      <c r="G4" s="828" t="str">
        <f>'Input 2'!E12</f>
        <v>No data</v>
      </c>
      <c r="H4" s="829" t="str">
        <f>IF(ISBLANK('Input 2'!F12),"",'Input 2'!F12)</f>
        <v/>
      </c>
      <c r="I4" s="829" t="str">
        <f>IF(ISBLANK('Input 2'!F13),"",'Input 2'!F13)</f>
        <v xml:space="preserve"> </v>
      </c>
      <c r="J4" s="829">
        <f>'Output 1-Report of Operations'!F13</f>
        <v>0</v>
      </c>
      <c r="K4" s="830" t="str">
        <f>IF('Input 7'!$B$13="Yes, data has been approved for release to the public.", "APPROVED", "FOR REVIEW")</f>
        <v>FOR REVIEW</v>
      </c>
      <c r="L4" s="830" t="str">
        <f>'Input 4'!G7</f>
        <v>N/A</v>
      </c>
      <c r="M4" s="831" t="str">
        <f>'Output 1-Report of Operations'!J13</f>
        <v xml:space="preserve"> </v>
      </c>
      <c r="N4" s="832"/>
      <c r="O4" s="832"/>
      <c r="P4" s="832"/>
      <c r="Q4" s="832"/>
      <c r="R4" s="832"/>
      <c r="S4" s="832"/>
      <c r="T4" s="832"/>
      <c r="U4" s="832"/>
      <c r="V4" s="833"/>
      <c r="W4" s="832"/>
      <c r="X4" s="832"/>
      <c r="Y4" s="832"/>
      <c r="Z4" s="833"/>
      <c r="AA4" s="832"/>
      <c r="AB4" s="832"/>
      <c r="AC4" s="832"/>
    </row>
    <row r="5" spans="1:29" x14ac:dyDescent="0.3">
      <c r="A5" s="18" t="str">
        <f>'Input 1'!$B$5</f>
        <v>2025-26</v>
      </c>
      <c r="B5" s="18" t="e">
        <f>'Input 1'!$AQ$4</f>
        <v>#N/A</v>
      </c>
      <c r="C5" s="18">
        <f>'Input 1'!$A$4</f>
        <v>0</v>
      </c>
      <c r="D5" s="18" t="str">
        <f>'Output 1-Report of Operations'!A17</f>
        <v>AM1</v>
      </c>
      <c r="E5" s="18" t="str">
        <f>'Output 1-Report of Operations'!B17</f>
        <v xml:space="preserve">Time taken to action animal management requests
</v>
      </c>
      <c r="F5" s="828" t="str">
        <f>IF('Input 1'!$AQ$8=1,"YES","NO")</f>
        <v>NO</v>
      </c>
      <c r="G5" s="828" t="str">
        <f>'Input 2'!E15</f>
        <v>No data</v>
      </c>
      <c r="H5" s="829" t="str">
        <f>IF(ISBLANK('Input 2'!F15),"",'Input 2'!F15)</f>
        <v/>
      </c>
      <c r="I5" s="829" t="str">
        <f>IF(ISBLANK('Input 2'!F16),"",'Input 2'!F16)</f>
        <v/>
      </c>
      <c r="J5" s="829">
        <f>'Output 1-Report of Operations'!F17</f>
        <v>0</v>
      </c>
      <c r="K5" s="830" t="str">
        <f>IF('Input 7'!$B$13="Yes, data has been approved for release to the public.", "APPROVED", "FOR REVIEW")</f>
        <v>FOR REVIEW</v>
      </c>
      <c r="L5" s="830" t="str">
        <f>'Input 4'!G9</f>
        <v>N/A</v>
      </c>
      <c r="M5" s="831" t="str">
        <f>'Output 1-Report of Operations'!J17</f>
        <v xml:space="preserve"> </v>
      </c>
      <c r="N5" s="832"/>
      <c r="O5" s="832"/>
      <c r="P5" s="832"/>
      <c r="Q5" s="834"/>
      <c r="R5" s="834"/>
      <c r="S5" s="832"/>
      <c r="T5" s="832"/>
      <c r="U5" s="832"/>
      <c r="V5" s="833"/>
      <c r="W5" s="832"/>
      <c r="X5" s="832"/>
      <c r="Y5" s="832"/>
      <c r="Z5" s="833"/>
      <c r="AA5" s="832"/>
      <c r="AB5" s="832"/>
      <c r="AC5" s="832"/>
    </row>
    <row r="6" spans="1:29" x14ac:dyDescent="0.3">
      <c r="A6" s="18" t="str">
        <f>'Input 1'!$B$5</f>
        <v>2025-26</v>
      </c>
      <c r="B6" s="18" t="e">
        <f>'Input 1'!$AQ$4</f>
        <v>#N/A</v>
      </c>
      <c r="C6" s="18">
        <f>'Input 1'!$A$4</f>
        <v>0</v>
      </c>
      <c r="D6" s="835" t="str">
        <f>'Output 1-Report of Operations'!A20</f>
        <v>AM2</v>
      </c>
      <c r="E6" s="835" t="str">
        <f>'Output 1-Report of Operations'!B20</f>
        <v xml:space="preserve">Animals reclaimed
</v>
      </c>
      <c r="F6" s="828" t="str">
        <f>IF('Input 1'!$AQ$8=1,"YES","NO")</f>
        <v>NO</v>
      </c>
      <c r="G6" s="828" t="str">
        <f>'Input 2'!E17</f>
        <v>No data</v>
      </c>
      <c r="H6" s="829" t="str">
        <f>IF(ISBLANK('Input 2'!F17),"",'Input 2'!F17)</f>
        <v/>
      </c>
      <c r="I6" s="829" t="str">
        <f>IF(ISBLANK('Input 2'!F18),"",'Input 2'!F18)</f>
        <v/>
      </c>
      <c r="J6" s="829">
        <f>'Output 1-Report of Operations'!F20</f>
        <v>0</v>
      </c>
      <c r="K6" s="830" t="str">
        <f>IF('Input 7'!$B$13="Yes, data has been approved for release to the public.", "APPROVED", "FOR REVIEW")</f>
        <v>FOR REVIEW</v>
      </c>
      <c r="L6" s="830" t="str">
        <f>'Input 4'!G10</f>
        <v>N/A</v>
      </c>
      <c r="M6" s="831" t="str">
        <f>'Output 1-Report of Operations'!J20</f>
        <v xml:space="preserve"> </v>
      </c>
      <c r="N6" s="832"/>
      <c r="O6" s="832"/>
      <c r="P6" s="832"/>
      <c r="Q6" s="834"/>
      <c r="R6" s="834"/>
      <c r="S6" s="832"/>
      <c r="T6" s="832"/>
      <c r="U6" s="832"/>
      <c r="V6" s="833"/>
      <c r="W6" s="832"/>
      <c r="X6" s="832"/>
      <c r="Y6" s="832"/>
      <c r="Z6" s="833"/>
      <c r="AA6" s="832"/>
      <c r="AB6" s="832"/>
      <c r="AC6" s="832"/>
    </row>
    <row r="7" spans="1:29" x14ac:dyDescent="0.3">
      <c r="A7" s="18" t="str">
        <f>'Input 1'!$B$5</f>
        <v>2025-26</v>
      </c>
      <c r="B7" s="18" t="e">
        <f>'Input 1'!$AQ$4</f>
        <v>#N/A</v>
      </c>
      <c r="C7" s="18">
        <f>'Input 1'!$A$4</f>
        <v>0</v>
      </c>
      <c r="D7" s="836" t="str">
        <f>'Output 1-Report of Operations'!A22</f>
        <v>AM5</v>
      </c>
      <c r="E7" s="836" t="str">
        <f>'Output 1-Report of Operations'!B22</f>
        <v xml:space="preserve">Animals rehomed
</v>
      </c>
      <c r="F7" s="828" t="str">
        <f>IF('Input 1'!$AQ$8=1,"YES","NO")</f>
        <v>NO</v>
      </c>
      <c r="G7" s="828" t="str">
        <f>'Input 2'!E19</f>
        <v>No data</v>
      </c>
      <c r="H7" s="829" t="str">
        <f>IF(ISBLANK('Input 2'!F19),"",'Input 2'!F19)</f>
        <v/>
      </c>
      <c r="I7" s="829" t="str">
        <f>IF(ISBLANK('Input 2'!F20),"",'Input 2'!F20)</f>
        <v xml:space="preserve"> </v>
      </c>
      <c r="J7" s="829">
        <f>'Output 1-Report of Operations'!F22</f>
        <v>0</v>
      </c>
      <c r="K7" s="830" t="str">
        <f>IF('Input 7'!$B$13="Yes, data has been approved for release to the public.", "APPROVED", "FOR REVIEW")</f>
        <v>FOR REVIEW</v>
      </c>
      <c r="L7" s="830" t="str">
        <f>'Input 4'!G11</f>
        <v>N/A</v>
      </c>
      <c r="M7" s="831" t="str">
        <f>'Output 1-Report of Operations'!J22</f>
        <v xml:space="preserve"> </v>
      </c>
      <c r="N7" s="832"/>
      <c r="O7" s="832"/>
      <c r="P7" s="832"/>
      <c r="Q7" s="832"/>
      <c r="R7" s="832"/>
      <c r="S7" s="832"/>
      <c r="T7" s="832"/>
      <c r="U7" s="832"/>
      <c r="V7" s="833"/>
      <c r="W7" s="832"/>
      <c r="X7" s="832"/>
      <c r="Y7" s="832"/>
      <c r="Z7" s="833"/>
      <c r="AA7" s="832"/>
      <c r="AB7" s="832"/>
      <c r="AC7" s="832"/>
    </row>
    <row r="8" spans="1:29" x14ac:dyDescent="0.3">
      <c r="A8" s="18" t="str">
        <f>'Input 1'!$B$5</f>
        <v>2025-26</v>
      </c>
      <c r="B8" s="18" t="e">
        <f>'Input 1'!$AQ$4</f>
        <v>#N/A</v>
      </c>
      <c r="C8" s="18">
        <f>'Input 1'!$A$4</f>
        <v>0</v>
      </c>
      <c r="D8" s="836" t="str">
        <f>'Output 1-Report of Operations'!A25</f>
        <v>AM6</v>
      </c>
      <c r="E8" s="836" t="str">
        <f>'Output 1-Report of Operations'!B25</f>
        <v xml:space="preserve">Cost of animal management service per population
</v>
      </c>
      <c r="F8" s="828" t="str">
        <f>IF('Input 1'!$AQ$8=1,"YES","NO")</f>
        <v>NO</v>
      </c>
      <c r="G8" s="828" t="str">
        <f>'Input 2'!E21</f>
        <v>No data</v>
      </c>
      <c r="H8" s="829" t="str">
        <f>IF(ISBLANK('Input 2'!F21),"",'Input 2'!F21)</f>
        <v/>
      </c>
      <c r="I8" s="829" t="str">
        <f>IF(ISBLANK('Input 2'!F22),"",'Input 2'!F22)</f>
        <v xml:space="preserve"> </v>
      </c>
      <c r="J8" s="829">
        <f>'Output 1-Report of Operations'!F25</f>
        <v>0</v>
      </c>
      <c r="K8" s="830" t="str">
        <f>IF('Input 7'!$B$13="Yes, data has been approved for release to the public.", "APPROVED", "FOR REVIEW")</f>
        <v>FOR REVIEW</v>
      </c>
      <c r="L8" s="830" t="str">
        <f>'Input 4'!G12</f>
        <v>N/A</v>
      </c>
      <c r="M8" s="831" t="str">
        <f>'Output 1-Report of Operations'!J25</f>
        <v xml:space="preserve"> </v>
      </c>
      <c r="N8" s="832"/>
      <c r="O8" s="832"/>
      <c r="P8" s="832"/>
      <c r="Q8" s="832"/>
      <c r="R8" s="832"/>
      <c r="S8" s="832"/>
      <c r="T8" s="832"/>
      <c r="U8" s="832"/>
      <c r="V8" s="833"/>
      <c r="W8" s="832"/>
      <c r="X8" s="832"/>
      <c r="Y8" s="832"/>
      <c r="Z8" s="833"/>
      <c r="AA8" s="832"/>
      <c r="AB8" s="832"/>
      <c r="AC8" s="832"/>
    </row>
    <row r="9" spans="1:29" x14ac:dyDescent="0.3">
      <c r="A9" s="18" t="str">
        <f>'Input 1'!$B$5</f>
        <v>2025-26</v>
      </c>
      <c r="B9" s="18" t="e">
        <f>'Input 1'!$AQ$4</f>
        <v>#N/A</v>
      </c>
      <c r="C9" s="18">
        <f>'Input 1'!$A$4</f>
        <v>0</v>
      </c>
      <c r="D9" s="836" t="str">
        <f>'Output 1-Report of Operations'!A28</f>
        <v>AM7</v>
      </c>
      <c r="E9" s="836" t="str">
        <f>'Output 1-Report of Operations'!B28</f>
        <v xml:space="preserve">Animal management prosecutions
</v>
      </c>
      <c r="F9" s="828" t="str">
        <f>IF('Input 1'!$AQ$8=1,"YES","NO")</f>
        <v>NO</v>
      </c>
      <c r="G9" s="828" t="str">
        <f>'Input 2'!E23</f>
        <v>No data</v>
      </c>
      <c r="H9" s="829" t="str">
        <f>IF(ISBLANK('Input 2'!F23),"",'Input 2'!F23)</f>
        <v/>
      </c>
      <c r="I9" s="829" t="str">
        <f>IF(ISBLANK('Input 2'!F24),"",'Input 2'!F24)</f>
        <v/>
      </c>
      <c r="J9" s="829">
        <f>'Output 1-Report of Operations'!F28</f>
        <v>0</v>
      </c>
      <c r="K9" s="830" t="str">
        <f>IF('Input 7'!$B$13="Yes, data has been approved for release to the public.", "APPROVED", "FOR REVIEW")</f>
        <v>FOR REVIEW</v>
      </c>
      <c r="L9" s="830" t="str">
        <f>'Output 2-Performance Statement'!F12</f>
        <v>N/A</v>
      </c>
      <c r="M9" s="831" t="str">
        <f>'Output 1-Report of Operations'!J28</f>
        <v xml:space="preserve"> </v>
      </c>
      <c r="N9" s="832"/>
      <c r="O9" s="832"/>
      <c r="P9" s="832"/>
      <c r="Q9" s="832"/>
      <c r="R9" s="832"/>
      <c r="S9" s="832"/>
      <c r="T9" s="832"/>
      <c r="U9" s="832"/>
      <c r="V9" s="833"/>
      <c r="W9" s="832"/>
      <c r="X9" s="832"/>
      <c r="Y9" s="832"/>
      <c r="Z9" s="833"/>
      <c r="AA9" s="832"/>
      <c r="AB9" s="832"/>
      <c r="AC9" s="832"/>
    </row>
    <row r="10" spans="1:29" x14ac:dyDescent="0.3">
      <c r="A10" s="18" t="str">
        <f>'Input 1'!$B$5</f>
        <v>2025-26</v>
      </c>
      <c r="B10" s="18" t="e">
        <f>'Input 1'!$AQ$4</f>
        <v>#N/A</v>
      </c>
      <c r="C10" s="18">
        <f>'Input 1'!$A$4</f>
        <v>0</v>
      </c>
      <c r="D10" s="836" t="str">
        <f>'Output 1-Report of Operations'!A32</f>
        <v>FS1</v>
      </c>
      <c r="E10" s="836" t="str">
        <f>'Output 1-Report of Operations'!B32</f>
        <v xml:space="preserve">Time taken to action food complaints
</v>
      </c>
      <c r="F10" s="828" t="str">
        <f>IF('Input 1'!$AQ$9=1,"YES","NO")</f>
        <v>NO</v>
      </c>
      <c r="G10" s="828" t="str">
        <f>'Input 2'!E26</f>
        <v>No data</v>
      </c>
      <c r="H10" s="829" t="str">
        <f>IF(ISBLANK('Input 2'!F26),"",'Input 2'!F26)</f>
        <v/>
      </c>
      <c r="I10" s="829" t="str">
        <f>IF(ISBLANK('Input 2'!F27),"",'Input 2'!F27)</f>
        <v/>
      </c>
      <c r="J10" s="829">
        <f>'Output 1-Report of Operations'!F32</f>
        <v>0</v>
      </c>
      <c r="K10" s="830" t="str">
        <f>IF('Input 7'!$B$13="Yes, data has been approved for release to the public.", "APPROVED", "FOR REVIEW")</f>
        <v>FOR REVIEW</v>
      </c>
      <c r="L10" s="830" t="str">
        <f>'Input 4'!G15</f>
        <v>N/A</v>
      </c>
      <c r="M10" s="831" t="str">
        <f>'Output 1-Report of Operations'!J32</f>
        <v xml:space="preserve"> </v>
      </c>
      <c r="N10" s="832"/>
      <c r="O10" s="832"/>
      <c r="P10" s="832"/>
      <c r="Q10" s="832"/>
      <c r="R10" s="832"/>
      <c r="S10" s="832"/>
      <c r="T10" s="832"/>
      <c r="U10" s="832"/>
      <c r="V10" s="833"/>
      <c r="W10" s="832"/>
      <c r="X10" s="832"/>
      <c r="Y10" s="832"/>
      <c r="Z10" s="833"/>
      <c r="AA10" s="832"/>
      <c r="AB10" s="832"/>
      <c r="AC10" s="832"/>
    </row>
    <row r="11" spans="1:29" x14ac:dyDescent="0.3">
      <c r="A11" s="18" t="str">
        <f>'Input 1'!$B$5</f>
        <v>2025-26</v>
      </c>
      <c r="B11" s="18" t="e">
        <f>'Input 1'!$AQ$4</f>
        <v>#N/A</v>
      </c>
      <c r="C11" s="18">
        <f>'Input 1'!$A$4</f>
        <v>0</v>
      </c>
      <c r="D11" s="835" t="str">
        <f>'Output 1-Report of Operations'!A35</f>
        <v>FS2</v>
      </c>
      <c r="E11" s="835" t="str">
        <f>'Output 1-Report of Operations'!B35</f>
        <v xml:space="preserve">Food safety assessments
</v>
      </c>
      <c r="F11" s="828" t="str">
        <f>IF('Input 1'!$AQ$9=1,"YES","NO")</f>
        <v>NO</v>
      </c>
      <c r="G11" s="828" t="str">
        <f>'Input 2'!E28</f>
        <v>No data</v>
      </c>
      <c r="H11" s="829" t="str">
        <f>IF(ISBLANK('Input 2'!F28),"",'Input 2'!F28)</f>
        <v/>
      </c>
      <c r="I11" s="829" t="str">
        <f>IF(ISBLANK('Input 2'!F29),"",'Input 2'!F29)</f>
        <v/>
      </c>
      <c r="J11" s="829">
        <f>'Output 1-Report of Operations'!F35</f>
        <v>0</v>
      </c>
      <c r="K11" s="830" t="str">
        <f>IF('Input 7'!$B$13="Yes, data has been approved for release to the public.", "APPROVED", "FOR REVIEW")</f>
        <v>FOR REVIEW</v>
      </c>
      <c r="L11" s="830" t="str">
        <f>'Input 4'!G16</f>
        <v>N/A</v>
      </c>
      <c r="M11" s="831" t="str">
        <f>'Output 1-Report of Operations'!J35</f>
        <v xml:space="preserve"> </v>
      </c>
      <c r="N11" s="832"/>
      <c r="O11" s="832"/>
      <c r="P11" s="832"/>
      <c r="Q11" s="832"/>
      <c r="R11" s="832"/>
      <c r="S11" s="832"/>
      <c r="T11" s="832"/>
      <c r="U11" s="832"/>
      <c r="V11" s="833"/>
      <c r="W11" s="832"/>
      <c r="X11" s="832"/>
      <c r="Y11" s="832"/>
      <c r="Z11" s="833"/>
      <c r="AA11" s="832"/>
      <c r="AB11" s="832"/>
      <c r="AC11" s="832"/>
    </row>
    <row r="12" spans="1:29" x14ac:dyDescent="0.3">
      <c r="A12" s="18" t="str">
        <f>'Input 1'!$B$5</f>
        <v>2025-26</v>
      </c>
      <c r="B12" s="18" t="e">
        <f>'Input 1'!$AQ$4</f>
        <v>#N/A</v>
      </c>
      <c r="C12" s="18">
        <f>'Input 1'!$A$4</f>
        <v>0</v>
      </c>
      <c r="D12" s="18" t="str">
        <f>'Output 1-Report of Operations'!A40</f>
        <v>FS3</v>
      </c>
      <c r="E12" s="18" t="str">
        <f>'Output 1-Report of Operations'!B40</f>
        <v xml:space="preserve">Cost of food safety service
</v>
      </c>
      <c r="F12" s="828" t="str">
        <f>IF('Input 1'!$AQ$9=1,"YES","NO")</f>
        <v>NO</v>
      </c>
      <c r="G12" s="828" t="str">
        <f>'Input 2'!E30</f>
        <v>No data</v>
      </c>
      <c r="H12" s="829" t="str">
        <f>IF(ISBLANK('Input 2'!F30),"",'Input 2'!F30)</f>
        <v/>
      </c>
      <c r="I12" s="829" t="str">
        <f>IF(ISBLANK('Input 2'!F31),"",'Input 2'!F31)</f>
        <v/>
      </c>
      <c r="J12" s="829">
        <f>'Output 1-Report of Operations'!F40</f>
        <v>0</v>
      </c>
      <c r="K12" s="830" t="str">
        <f>IF('Input 7'!$B$13="Yes, data has been approved for release to the public.", "APPROVED", "FOR REVIEW")</f>
        <v>FOR REVIEW</v>
      </c>
      <c r="L12" s="830" t="str">
        <f>'Input 4'!G17</f>
        <v>N/A</v>
      </c>
      <c r="M12" s="831" t="str">
        <f>'Output 1-Report of Operations'!J40</f>
        <v xml:space="preserve"> </v>
      </c>
      <c r="N12" s="832"/>
      <c r="O12" s="832"/>
      <c r="P12" s="832"/>
      <c r="Q12" s="832"/>
      <c r="R12" s="832"/>
      <c r="S12" s="832"/>
      <c r="T12" s="832"/>
      <c r="U12" s="832"/>
      <c r="V12" s="833"/>
      <c r="W12" s="832"/>
      <c r="X12" s="832"/>
      <c r="Y12" s="832"/>
      <c r="Z12" s="833"/>
      <c r="AA12" s="832"/>
      <c r="AB12" s="832"/>
      <c r="AC12" s="832"/>
    </row>
    <row r="13" spans="1:29" x14ac:dyDescent="0.3">
      <c r="A13" s="18" t="str">
        <f>'Input 1'!$B$5</f>
        <v>2025-26</v>
      </c>
      <c r="B13" s="18" t="e">
        <f>'Input 1'!$AQ$4</f>
        <v>#N/A</v>
      </c>
      <c r="C13" s="18">
        <f>'Input 1'!$A$4</f>
        <v>0</v>
      </c>
      <c r="D13" s="835" t="str">
        <f>'Output 1-Report of Operations'!A43</f>
        <v>FS4</v>
      </c>
      <c r="E13" s="835" t="str">
        <f>'Output 1-Report of Operations'!B43</f>
        <v xml:space="preserve">Critical and major non-compliance outcome notifications
</v>
      </c>
      <c r="F13" s="828" t="str">
        <f>IF('Input 1'!$AQ$9=1,"YES","NO")</f>
        <v>NO</v>
      </c>
      <c r="G13" s="828" t="str">
        <f>'Input 2'!E32</f>
        <v>No data</v>
      </c>
      <c r="H13" s="829" t="str">
        <f>IF(ISBLANK('Input 2'!F32),"",'Input 2'!F32)</f>
        <v/>
      </c>
      <c r="I13" s="829" t="str">
        <f>IF(ISBLANK('Input 2'!F33),"",'Input 2'!F33)</f>
        <v/>
      </c>
      <c r="J13" s="829">
        <f>'Output 1-Report of Operations'!F43</f>
        <v>0</v>
      </c>
      <c r="K13" s="830" t="str">
        <f>IF('Input 7'!$B$13="Yes, data has been approved for release to the public.", "APPROVED", "FOR REVIEW")</f>
        <v>FOR REVIEW</v>
      </c>
      <c r="L13" s="830" t="str">
        <f>'Output 2-Performance Statement'!F16</f>
        <v>N/A</v>
      </c>
      <c r="M13" s="831" t="str">
        <f>'Output 1-Report of Operations'!J43</f>
        <v xml:space="preserve"> </v>
      </c>
      <c r="N13" s="832"/>
      <c r="O13" s="832"/>
      <c r="P13" s="832"/>
      <c r="Q13" s="832"/>
      <c r="R13" s="832"/>
      <c r="S13" s="832"/>
      <c r="T13" s="832"/>
      <c r="U13" s="832"/>
      <c r="V13" s="833"/>
      <c r="W13" s="832"/>
      <c r="X13" s="832"/>
      <c r="Y13" s="832"/>
      <c r="Z13" s="833"/>
      <c r="AA13" s="832"/>
      <c r="AB13" s="832"/>
      <c r="AC13" s="832"/>
    </row>
    <row r="14" spans="1:29" x14ac:dyDescent="0.3">
      <c r="A14" s="18" t="str">
        <f>'Input 1'!$B$5</f>
        <v>2025-26</v>
      </c>
      <c r="B14" s="18" t="e">
        <f>'Input 1'!$AQ$4</f>
        <v>#N/A</v>
      </c>
      <c r="C14" s="18">
        <f>'Input 1'!$A$4</f>
        <v>0</v>
      </c>
      <c r="D14" s="835" t="str">
        <f>'Output 1-Report of Operations'!A37</f>
        <v>FS5</v>
      </c>
      <c r="E14" s="835" t="str">
        <f>'Output 1-Report of Operations'!B37</f>
        <v xml:space="preserve">Food safety samples
</v>
      </c>
      <c r="F14" s="828" t="str">
        <f>IF('Input 1'!$AQ$9=1,"YES","NO")</f>
        <v>NO</v>
      </c>
      <c r="G14" s="828" t="str">
        <f>'Input 2'!E34</f>
        <v>No data</v>
      </c>
      <c r="H14" s="829" t="str">
        <f>IF(ISBLANK('Input 2'!F34),"",'Input 2'!F34)</f>
        <v/>
      </c>
      <c r="I14" s="829">
        <f>IF(ISBLANK('Input 2'!F35),"",'Input 2'!F35)</f>
        <v>0</v>
      </c>
      <c r="J14" s="829">
        <f>'Output 1-Report of Operations'!F37</f>
        <v>0</v>
      </c>
      <c r="K14" s="830" t="str">
        <f>IF('Input 7'!$B$13="Yes, data has been approved for release to the public.", "APPROVED", "FOR REVIEW")</f>
        <v>FOR REVIEW</v>
      </c>
      <c r="L14" s="830" t="str">
        <f>'Input 4'!G19</f>
        <v>N/A</v>
      </c>
      <c r="M14" s="831" t="str">
        <f>'Output 1-Report of Operations'!J37</f>
        <v xml:space="preserve"> </v>
      </c>
      <c r="N14" s="832"/>
      <c r="O14" s="832"/>
      <c r="P14" s="832"/>
      <c r="Q14" s="832"/>
      <c r="R14" s="832"/>
      <c r="S14" s="832"/>
      <c r="T14" s="832"/>
      <c r="U14" s="832"/>
      <c r="V14" s="833"/>
      <c r="W14" s="832"/>
      <c r="X14" s="832"/>
      <c r="Y14" s="832"/>
      <c r="Z14" s="833"/>
      <c r="AA14" s="832"/>
      <c r="AB14" s="832"/>
      <c r="AC14" s="832"/>
    </row>
    <row r="15" spans="1:29" x14ac:dyDescent="0.3">
      <c r="A15" s="18" t="str">
        <f>'Input 1'!$B$5</f>
        <v>2025-26</v>
      </c>
      <c r="B15" s="18" t="e">
        <f>'Input 1'!$AQ$4</f>
        <v>#N/A</v>
      </c>
      <c r="C15" s="18">
        <f>'Input 1'!$A$4</f>
        <v>0</v>
      </c>
      <c r="D15" s="835" t="str">
        <f>'Output 1-Report of Operations'!A47</f>
        <v>G1</v>
      </c>
      <c r="E15" s="835" t="str">
        <f>'Output 1-Report of Operations'!B47</f>
        <v xml:space="preserve">Council decisions made at meetings closed to the public
</v>
      </c>
      <c r="F15" s="828" t="str">
        <f>IF('Input 1'!$AQ$10=1,"YES","NO")</f>
        <v>NO</v>
      </c>
      <c r="G15" s="828" t="str">
        <f>'Input 2'!E37</f>
        <v>No data</v>
      </c>
      <c r="H15" s="829" t="str">
        <f>IF(ISBLANK('Input 2'!F37),"",'Input 2'!F37)</f>
        <v/>
      </c>
      <c r="I15" s="829" t="str">
        <f>IF(ISBLANK('Input 2'!F38),"",'Input 2'!F38)</f>
        <v/>
      </c>
      <c r="J15" s="829">
        <f>'Output 1-Report of Operations'!F47</f>
        <v>0</v>
      </c>
      <c r="K15" s="830" t="str">
        <f>IF('Input 7'!$B$13="Yes, data has been approved for release to the public.", "APPROVED", "FOR REVIEW")</f>
        <v>FOR REVIEW</v>
      </c>
      <c r="L15" s="830" t="str">
        <f>'Input 4'!G21</f>
        <v>N/A</v>
      </c>
      <c r="M15" s="831" t="str">
        <f>'Output 1-Report of Operations'!J47</f>
        <v xml:space="preserve"> </v>
      </c>
      <c r="N15" s="832"/>
      <c r="O15" s="832"/>
      <c r="P15" s="832"/>
      <c r="Q15" s="832"/>
      <c r="R15" s="832"/>
      <c r="S15" s="832"/>
      <c r="T15" s="832"/>
      <c r="U15" s="832"/>
      <c r="V15" s="833"/>
      <c r="W15" s="832"/>
      <c r="X15" s="832"/>
      <c r="Y15" s="832"/>
      <c r="Z15" s="833"/>
      <c r="AA15" s="832"/>
      <c r="AB15" s="832"/>
      <c r="AC15" s="832"/>
    </row>
    <row r="16" spans="1:29" x14ac:dyDescent="0.3">
      <c r="A16" s="18" t="str">
        <f>'Input 1'!$B$5</f>
        <v>2025-26</v>
      </c>
      <c r="B16" s="18" t="e">
        <f>'Input 1'!$AQ$4</f>
        <v>#N/A</v>
      </c>
      <c r="C16" s="18">
        <f>'Input 1'!$A$4</f>
        <v>0</v>
      </c>
      <c r="D16" s="828" t="str">
        <f>'Output 1-Report of Operations'!A50</f>
        <v>G2</v>
      </c>
      <c r="E16" s="828" t="str">
        <f>'Output 1-Report of Operations'!B50</f>
        <v xml:space="preserve">Satisfaction with community consultation and engagement
</v>
      </c>
      <c r="F16" s="828" t="str">
        <f>IF('Input 1'!$AQ$10=1,"YES","NO")</f>
        <v>NO</v>
      </c>
      <c r="G16" s="828" t="str">
        <f>'Input 2'!E39</f>
        <v>No data</v>
      </c>
      <c r="H16" s="829" t="str">
        <f>IF(ISBLANK('Input 2'!F39),"",'Input 2'!F39)</f>
        <v/>
      </c>
      <c r="I16" s="829">
        <v>1</v>
      </c>
      <c r="J16" s="829">
        <f>'Output 1-Report of Operations'!F50</f>
        <v>0</v>
      </c>
      <c r="K16" s="830" t="str">
        <f>IF('Input 7'!$B$13="Yes, data has been approved for release to the public.", "APPROVED", "FOR REVIEW")</f>
        <v>FOR REVIEW</v>
      </c>
      <c r="L16" s="830" t="e">
        <f>'Output 2-Performance Statement'!F20</f>
        <v>#N/A</v>
      </c>
      <c r="M16" s="831" t="str">
        <f>'Output 1-Report of Operations'!J50</f>
        <v xml:space="preserve"> </v>
      </c>
      <c r="N16" s="832"/>
      <c r="O16" s="832"/>
      <c r="P16" s="832"/>
      <c r="Q16" s="832"/>
      <c r="R16" s="832"/>
      <c r="S16" s="832"/>
      <c r="T16" s="832"/>
      <c r="U16" s="832"/>
      <c r="V16" s="833"/>
      <c r="W16" s="832"/>
      <c r="X16" s="832"/>
      <c r="Y16" s="832"/>
      <c r="Z16" s="833"/>
      <c r="AA16" s="832"/>
      <c r="AB16" s="832"/>
      <c r="AC16" s="832"/>
    </row>
    <row r="17" spans="1:29" x14ac:dyDescent="0.3">
      <c r="A17" s="18" t="str">
        <f>'Input 1'!$B$5</f>
        <v>2025-26</v>
      </c>
      <c r="B17" s="18" t="e">
        <f>'Input 1'!$AQ$4</f>
        <v>#N/A</v>
      </c>
      <c r="C17" s="18">
        <f>'Input 1'!$A$4</f>
        <v>0</v>
      </c>
      <c r="D17" s="837" t="str">
        <f>'Output 1-Report of Operations'!A53</f>
        <v>G3</v>
      </c>
      <c r="E17" s="837" t="str">
        <f>'Output 1-Report of Operations'!B53</f>
        <v xml:space="preserve">Councillor attendance at council meetings
</v>
      </c>
      <c r="F17" s="828" t="str">
        <f>IF('Input 1'!$AQ$10=1,"YES","NO")</f>
        <v>NO</v>
      </c>
      <c r="G17" s="828" t="str">
        <f>'Input 2'!E40</f>
        <v>No data</v>
      </c>
      <c r="H17" s="829" t="str">
        <f>IF(ISBLANK('Input 2'!F40),"",'Input 2'!F40)</f>
        <v/>
      </c>
      <c r="I17" s="829" t="str">
        <f>IF(ISBLANK('Input 2'!F41),"",'Input 2'!F41*'Input 2'!F42)</f>
        <v/>
      </c>
      <c r="J17" s="829">
        <f>'Output 1-Report of Operations'!F53</f>
        <v>0</v>
      </c>
      <c r="K17" s="830" t="str">
        <f>IF('Input 7'!$B$13="Yes, data has been approved for release to the public.", "APPROVED", "FOR REVIEW")</f>
        <v>FOR REVIEW</v>
      </c>
      <c r="L17" s="830" t="str">
        <f>'Input 4'!G23</f>
        <v>N/A</v>
      </c>
      <c r="M17" s="838" t="str">
        <f>'Output 1-Report of Operations'!J53</f>
        <v xml:space="preserve"> </v>
      </c>
      <c r="N17" s="832"/>
      <c r="O17" s="839"/>
      <c r="P17" s="839"/>
      <c r="Q17" s="839"/>
      <c r="R17" s="839"/>
      <c r="S17" s="839"/>
      <c r="T17" s="839"/>
      <c r="U17" s="839"/>
      <c r="V17" s="840"/>
      <c r="W17" s="839"/>
      <c r="X17" s="839"/>
      <c r="Y17" s="839"/>
      <c r="Z17" s="840"/>
      <c r="AA17" s="841"/>
      <c r="AB17" s="841"/>
      <c r="AC17" s="841"/>
    </row>
    <row r="18" spans="1:29" x14ac:dyDescent="0.3">
      <c r="A18" s="18" t="str">
        <f>'Input 1'!$B$5</f>
        <v>2025-26</v>
      </c>
      <c r="B18" s="18" t="e">
        <f>'Input 1'!$AQ$4</f>
        <v>#N/A</v>
      </c>
      <c r="C18" s="18">
        <f>'Input 1'!$A$4</f>
        <v>0</v>
      </c>
      <c r="D18" s="842" t="str">
        <f>'Output 1-Report of Operations'!A56</f>
        <v>G4</v>
      </c>
      <c r="E18" s="842" t="str">
        <f>'Output 1-Report of Operations'!B56</f>
        <v xml:space="preserve">Cost of elected representation
</v>
      </c>
      <c r="F18" s="828" t="str">
        <f>IF('Input 1'!$AQ$10=1,"YES","NO")</f>
        <v>NO</v>
      </c>
      <c r="G18" s="828" t="str">
        <f>'Input 2'!E43</f>
        <v>No data</v>
      </c>
      <c r="H18" s="829" t="str">
        <f>IF(ISBLANK('Input 2'!F43),"",'Input 2'!F43)</f>
        <v/>
      </c>
      <c r="I18" s="829" t="str">
        <f>IF(ISBLANK('Input 2'!F44),"",'Input 2'!F44)</f>
        <v xml:space="preserve"> </v>
      </c>
      <c r="J18" s="829" t="e">
        <f>'Output 1-Report of Operations'!F56</f>
        <v>#VALUE!</v>
      </c>
      <c r="K18" s="830" t="str">
        <f>IF('Input 7'!$B$13="Yes, data has been approved for release to the public.", "APPROVED", "FOR REVIEW")</f>
        <v>FOR REVIEW</v>
      </c>
      <c r="L18" s="830" t="str">
        <f>'Input 4'!G24</f>
        <v>N/A</v>
      </c>
      <c r="M18" s="838" t="str">
        <f>'Output 1-Report of Operations'!J56</f>
        <v xml:space="preserve"> </v>
      </c>
      <c r="N18" s="832"/>
      <c r="O18" s="839"/>
      <c r="P18" s="839"/>
      <c r="Q18" s="839"/>
      <c r="R18" s="839"/>
      <c r="S18" s="839"/>
      <c r="T18" s="839"/>
      <c r="U18" s="839"/>
      <c r="V18" s="840"/>
      <c r="W18" s="839"/>
      <c r="X18" s="839"/>
      <c r="Y18" s="839"/>
      <c r="Z18" s="840"/>
      <c r="AA18" s="841"/>
      <c r="AB18" s="841"/>
      <c r="AC18" s="841"/>
    </row>
    <row r="19" spans="1:29" x14ac:dyDescent="0.3">
      <c r="A19" s="18" t="str">
        <f>'Input 1'!$B$5</f>
        <v>2025-26</v>
      </c>
      <c r="B19" s="18" t="e">
        <f>'Input 1'!$AQ$4</f>
        <v>#N/A</v>
      </c>
      <c r="C19" s="18">
        <f>'Input 1'!$A$4</f>
        <v>0</v>
      </c>
      <c r="D19" s="828" t="str">
        <f>'Output 1-Report of Operations'!A59</f>
        <v>G5</v>
      </c>
      <c r="E19" s="828" t="str">
        <f>'Output 1-Report of Operations'!B59</f>
        <v xml:space="preserve">Satisfaction with council decisions
</v>
      </c>
      <c r="F19" s="828" t="str">
        <f>IF('Input 1'!$AQ$10=1,"YES","NO")</f>
        <v>NO</v>
      </c>
      <c r="G19" s="828" t="str">
        <f>'Input 2'!E45</f>
        <v>No data</v>
      </c>
      <c r="H19" s="829" t="str">
        <f>IF(ISBLANK('Input 2'!F45),"",'Input 2'!F45)</f>
        <v/>
      </c>
      <c r="I19" s="829">
        <v>1</v>
      </c>
      <c r="J19" s="829">
        <f>'Output 1-Report of Operations'!F59</f>
        <v>0</v>
      </c>
      <c r="K19" s="830" t="str">
        <f>IF('Input 7'!$B$13="Yes, data has been approved for release to the public.", "APPROVED", "FOR REVIEW")</f>
        <v>FOR REVIEW</v>
      </c>
      <c r="L19" s="830" t="str">
        <f>'Input 4'!G25</f>
        <v>N/A</v>
      </c>
      <c r="M19" s="831" t="str">
        <f>'Output 1-Report of Operations'!J59</f>
        <v xml:space="preserve"> </v>
      </c>
      <c r="N19" s="832"/>
      <c r="O19" s="832"/>
      <c r="P19" s="832"/>
      <c r="Q19" s="832"/>
      <c r="R19" s="832"/>
      <c r="S19" s="832"/>
      <c r="T19" s="832"/>
      <c r="U19" s="832"/>
      <c r="V19" s="833"/>
      <c r="W19" s="832"/>
      <c r="X19" s="832"/>
      <c r="Y19" s="832"/>
      <c r="Z19" s="833"/>
      <c r="AA19" s="832"/>
      <c r="AB19" s="832"/>
      <c r="AC19" s="832"/>
    </row>
    <row r="20" spans="1:29" x14ac:dyDescent="0.3">
      <c r="A20" s="18" t="str">
        <f>'Input 1'!$B$5</f>
        <v>2025-26</v>
      </c>
      <c r="B20" s="18" t="e">
        <f>'Input 1'!$AQ$4</f>
        <v>#N/A</v>
      </c>
      <c r="C20" s="18">
        <f>'Input 1'!$A$4</f>
        <v>0</v>
      </c>
      <c r="D20" s="835" t="str">
        <f>'Output 1-Report of Operations'!A63</f>
        <v>LB2</v>
      </c>
      <c r="E20" s="835" t="str">
        <f>'Output 1-Report of Operations'!B63</f>
        <v xml:space="preserve">Recently purchased library collection
</v>
      </c>
      <c r="F20" s="828" t="str">
        <f>IF('Input 1'!$AQ$11=1,"YES","NO")</f>
        <v>NO</v>
      </c>
      <c r="G20" s="828" t="str">
        <f>'Input 2'!E47</f>
        <v>No data</v>
      </c>
      <c r="H20" s="829" t="str">
        <f>IF(ISBLANK('Input 2'!F47),"",'Input 2'!F47)</f>
        <v/>
      </c>
      <c r="I20" s="829" t="str">
        <f>IF(ISBLANK('Input 2'!F48),"",'Input 2'!F48)</f>
        <v/>
      </c>
      <c r="J20" s="829">
        <f>'Output 1-Report of Operations'!F63</f>
        <v>0</v>
      </c>
      <c r="K20" s="830" t="str">
        <f>IF('Input 7'!$B$13="Yes, data has been approved for release to the public.", "APPROVED", "FOR REVIEW")</f>
        <v>FOR REVIEW</v>
      </c>
      <c r="L20" s="830" t="str">
        <f>'Input 4'!G27</f>
        <v>N/A</v>
      </c>
      <c r="M20" s="831" t="str">
        <f>'Output 1-Report of Operations'!J63</f>
        <v xml:space="preserve"> </v>
      </c>
      <c r="N20" s="832"/>
      <c r="O20" s="832"/>
      <c r="P20" s="832"/>
      <c r="Q20" s="832"/>
      <c r="R20" s="832"/>
      <c r="S20" s="832"/>
      <c r="T20" s="832"/>
      <c r="U20" s="832"/>
      <c r="V20" s="833"/>
      <c r="W20" s="832"/>
      <c r="X20" s="832"/>
      <c r="Y20" s="832"/>
      <c r="Z20" s="833"/>
      <c r="AA20" s="832"/>
      <c r="AB20" s="832"/>
      <c r="AC20" s="832"/>
    </row>
    <row r="21" spans="1:29" x14ac:dyDescent="0.3">
      <c r="A21" s="18" t="str">
        <f>'Input 1'!$B$5</f>
        <v>2025-26</v>
      </c>
      <c r="B21" s="18" t="e">
        <f>'Input 1'!$AQ$4</f>
        <v>#N/A</v>
      </c>
      <c r="C21" s="18">
        <f>'Input 1'!$A$4</f>
        <v>0</v>
      </c>
      <c r="D21" s="835" t="str">
        <f>'Output 1-Report of Operations'!A66</f>
        <v>LB5</v>
      </c>
      <c r="E21" s="835" t="str">
        <f>'Output 1-Report of Operations'!B66</f>
        <v xml:space="preserve">Cost of library service per population
</v>
      </c>
      <c r="F21" s="828" t="str">
        <f>IF('Input 1'!$AQ$11=1,"YES","NO")</f>
        <v>NO</v>
      </c>
      <c r="G21" s="828" t="str">
        <f>'Input 2'!E49</f>
        <v>No data</v>
      </c>
      <c r="H21" s="829" t="str">
        <f>IF(ISBLANK('Input 2'!F49),"",'Input 2'!F49)</f>
        <v/>
      </c>
      <c r="I21" s="829" t="str">
        <f>IF(ISBLANK('Input 2'!F50),"",'Input 2'!F50)</f>
        <v xml:space="preserve"> </v>
      </c>
      <c r="J21" s="829">
        <f>'Output 1-Report of Operations'!F66</f>
        <v>0</v>
      </c>
      <c r="K21" s="830" t="str">
        <f>IF('Input 7'!$B$13="Yes, data has been approved for release to the public.", "APPROVED", "FOR REVIEW")</f>
        <v>FOR REVIEW</v>
      </c>
      <c r="L21" s="830" t="str">
        <f>'Input 4'!G28</f>
        <v>N/A</v>
      </c>
      <c r="M21" s="831" t="str">
        <f>'Output 1-Report of Operations'!J66</f>
        <v xml:space="preserve"> </v>
      </c>
      <c r="N21" s="832"/>
      <c r="O21" s="832"/>
      <c r="P21" s="832"/>
      <c r="Q21" s="832"/>
      <c r="R21" s="832"/>
      <c r="S21" s="832"/>
      <c r="T21" s="832"/>
      <c r="U21" s="832"/>
      <c r="V21" s="833"/>
      <c r="W21" s="832"/>
      <c r="X21" s="832"/>
      <c r="Y21" s="832"/>
      <c r="Z21" s="833"/>
      <c r="AA21" s="832"/>
      <c r="AB21" s="832"/>
      <c r="AC21" s="832"/>
    </row>
    <row r="22" spans="1:29" x14ac:dyDescent="0.3">
      <c r="A22" s="18" t="str">
        <f>'Input 1'!$B$5</f>
        <v>2025-26</v>
      </c>
      <c r="B22" s="18" t="e">
        <f>'Input 1'!$AQ$4</f>
        <v>#N/A</v>
      </c>
      <c r="C22" s="18">
        <f>'Input 1'!$A$4</f>
        <v>0</v>
      </c>
      <c r="D22" s="835" t="str">
        <f>'Output 1-Report of Operations'!A69</f>
        <v>LB6</v>
      </c>
      <c r="E22" s="835" t="str">
        <f>'Output 1-Report of Operations'!B69</f>
        <v>Loans per head of population</v>
      </c>
      <c r="F22" s="828" t="str">
        <f>IF('Input 1'!$AQ$11=1,"YES","NO")</f>
        <v>NO</v>
      </c>
      <c r="G22" s="828" t="str">
        <f>'Input 2'!E51</f>
        <v>No data</v>
      </c>
      <c r="H22" s="829" t="str">
        <f>IF(ISBLANK('Input 2'!F51),"",'Input 2'!F51)</f>
        <v/>
      </c>
      <c r="I22" s="829" t="str">
        <f>IF(ISBLANK('Input 2'!F52),"",'Input 2'!F52)</f>
        <v xml:space="preserve"> </v>
      </c>
      <c r="J22" s="829">
        <f>'Output 1-Report of Operations'!F69</f>
        <v>0</v>
      </c>
      <c r="K22" s="830" t="str">
        <f>IF('Input 7'!$B$13="Yes, data has been approved for release to the public.", "APPROVED", "FOR REVIEW")</f>
        <v>FOR REVIEW</v>
      </c>
      <c r="L22" s="830" t="str">
        <f>'Input 4'!G29</f>
        <v>N/A</v>
      </c>
      <c r="M22" s="831" t="str">
        <f>'Output 1-Report of Operations'!J69</f>
        <v xml:space="preserve"> </v>
      </c>
      <c r="N22" s="832"/>
      <c r="O22" s="832"/>
      <c r="P22" s="832"/>
      <c r="Q22" s="832"/>
      <c r="R22" s="832"/>
      <c r="S22" s="832"/>
      <c r="T22" s="832"/>
      <c r="U22" s="832"/>
      <c r="V22" s="833"/>
      <c r="W22" s="832"/>
      <c r="X22" s="832"/>
      <c r="Y22" s="832"/>
      <c r="Z22" s="833"/>
      <c r="AA22" s="832"/>
      <c r="AB22" s="832"/>
      <c r="AC22" s="832"/>
    </row>
    <row r="23" spans="1:29" x14ac:dyDescent="0.3">
      <c r="A23" s="18" t="str">
        <f>'Input 1'!$B$5</f>
        <v>2025-26</v>
      </c>
      <c r="B23" s="18" t="e">
        <f>'Input 1'!$AQ$4</f>
        <v>#N/A</v>
      </c>
      <c r="C23" s="18">
        <f>'Input 1'!$A$4</f>
        <v>0</v>
      </c>
      <c r="D23" s="835" t="str">
        <f>'Output 1-Report of Operations'!A72</f>
        <v>LB7</v>
      </c>
      <c r="E23" s="835" t="str">
        <f>'Output 1-Report of Operations'!B72</f>
        <v xml:space="preserve">Library membership
</v>
      </c>
      <c r="F23" s="828" t="str">
        <f>IF('Input 1'!$AQ$11=1,"YES","NO")</f>
        <v>NO</v>
      </c>
      <c r="G23" s="828" t="str">
        <f>'Input 2'!E53</f>
        <v>No data</v>
      </c>
      <c r="H23" s="829" t="str">
        <f>IF(ISBLANK('Input 2'!F53),"",'Input 2'!F53)</f>
        <v/>
      </c>
      <c r="I23" s="829" t="str">
        <f>IF(ISBLANK('Input 2'!F54),"",'Input 2'!F54)</f>
        <v xml:space="preserve"> </v>
      </c>
      <c r="J23" s="829">
        <f>'Output 1-Report of Operations'!F72</f>
        <v>0</v>
      </c>
      <c r="K23" s="830" t="str">
        <f>IF('Input 7'!$B$13="Yes, data has been approved for release to the public.", "APPROVED", "FOR REVIEW")</f>
        <v>FOR REVIEW</v>
      </c>
      <c r="L23" s="830" t="str">
        <f>'Output 2-Performance Statement'!F24</f>
        <v>N/A</v>
      </c>
      <c r="M23" s="831" t="str">
        <f>'Output 1-Report of Operations'!J72</f>
        <v xml:space="preserve"> </v>
      </c>
      <c r="N23" s="832"/>
      <c r="O23" s="832"/>
      <c r="P23" s="832"/>
      <c r="Q23" s="832"/>
      <c r="R23" s="832"/>
      <c r="S23" s="832"/>
      <c r="T23" s="832"/>
      <c r="U23" s="832"/>
      <c r="V23" s="833"/>
      <c r="W23" s="832"/>
      <c r="X23" s="832"/>
      <c r="Y23" s="832"/>
      <c r="Z23" s="833"/>
      <c r="AA23" s="832"/>
      <c r="AB23" s="832"/>
      <c r="AC23" s="832"/>
    </row>
    <row r="24" spans="1:29" x14ac:dyDescent="0.3">
      <c r="A24" s="18" t="str">
        <f>'Input 1'!$B$5</f>
        <v>2025-26</v>
      </c>
      <c r="B24" s="18" t="e">
        <f>'Input 1'!$AQ$4</f>
        <v>#N/A</v>
      </c>
      <c r="C24" s="18">
        <f>'Input 1'!$A$4</f>
        <v>0</v>
      </c>
      <c r="D24" s="835" t="str">
        <f>'Output 1-Report of Operations'!A74</f>
        <v>LB8</v>
      </c>
      <c r="E24" s="835" t="str">
        <f>'Output 1-Report of Operations'!B74</f>
        <v>Library visits per head of population</v>
      </c>
      <c r="F24" s="828" t="str">
        <f>IF('Input 1'!$AQ$11=1,"YES","NO")</f>
        <v>NO</v>
      </c>
      <c r="G24" s="828" t="str">
        <f>'Input 2'!E55</f>
        <v>No data</v>
      </c>
      <c r="H24" s="829" t="str">
        <f>IF(ISBLANK('Input 2'!F55),"",'Input 2'!F55)</f>
        <v/>
      </c>
      <c r="I24" s="829" t="str">
        <f>IF(ISBLANK('Input 2'!F56),"",'Input 2'!F56)</f>
        <v xml:space="preserve"> </v>
      </c>
      <c r="J24" s="829">
        <f>'Output 1-Report of Operations'!F74</f>
        <v>0</v>
      </c>
      <c r="K24" s="830" t="str">
        <f>IF('Input 7'!$B$13="Yes, data has been approved for release to the public.", "APPROVED", "FOR REVIEW")</f>
        <v>FOR REVIEW</v>
      </c>
      <c r="L24" s="830" t="str">
        <f>'Input 4'!G31</f>
        <v>N/A</v>
      </c>
      <c r="M24" s="831" t="str">
        <f>'Output 1-Report of Operations'!J74</f>
        <v xml:space="preserve"> </v>
      </c>
      <c r="N24" s="832"/>
      <c r="O24" s="832"/>
      <c r="P24" s="832"/>
      <c r="Q24" s="832"/>
      <c r="R24" s="832"/>
      <c r="S24" s="832"/>
      <c r="T24" s="832"/>
      <c r="U24" s="832"/>
      <c r="V24" s="833"/>
      <c r="W24" s="832"/>
      <c r="X24" s="832"/>
      <c r="Y24" s="832"/>
      <c r="Z24" s="833"/>
      <c r="AA24" s="832"/>
      <c r="AB24" s="832"/>
      <c r="AC24" s="832"/>
    </row>
    <row r="25" spans="1:29" x14ac:dyDescent="0.3">
      <c r="A25" s="18" t="str">
        <f>'Input 1'!$B$5</f>
        <v>2025-26</v>
      </c>
      <c r="B25" s="18" t="e">
        <f>'Input 1'!$AQ$4</f>
        <v>#N/A</v>
      </c>
      <c r="C25" s="18">
        <f>'Input 1'!$A$4</f>
        <v>0</v>
      </c>
      <c r="D25" s="835" t="str">
        <f>'Output 1-Report of Operations'!A78</f>
        <v>MC2</v>
      </c>
      <c r="E25" s="835" t="str">
        <f>'Output 1-Report of Operations'!B78</f>
        <v xml:space="preserve">Infant enrolments in the MCH service
</v>
      </c>
      <c r="F25" s="828" t="str">
        <f>IF('Input 1'!$AQ$12=1,"YES","NO")</f>
        <v>NO</v>
      </c>
      <c r="G25" s="828" t="str">
        <f>'Input 2'!E58</f>
        <v>No data</v>
      </c>
      <c r="H25" s="829" t="str">
        <f>IF(ISBLANK('Input 2'!F58),"",'Input 2'!F58)</f>
        <v/>
      </c>
      <c r="I25" s="829" t="str">
        <f>IF(ISBLANK('Input 2'!F59),"",'Input 2'!F59)</f>
        <v/>
      </c>
      <c r="J25" s="829">
        <f>'Output 1-Report of Operations'!F78</f>
        <v>0</v>
      </c>
      <c r="K25" s="830" t="str">
        <f>IF('Input 7'!$B$13="Yes, data has been approved for release to the public.", "APPROVED", "FOR REVIEW")</f>
        <v>FOR REVIEW</v>
      </c>
      <c r="L25" s="830" t="str">
        <f>'Input 4'!G33</f>
        <v>N/A</v>
      </c>
      <c r="M25" s="831" t="str">
        <f>'Output 1-Report of Operations'!J78</f>
        <v xml:space="preserve"> </v>
      </c>
      <c r="N25" s="832"/>
      <c r="O25" s="832"/>
      <c r="P25" s="832"/>
      <c r="Q25" s="832"/>
      <c r="R25" s="832"/>
      <c r="S25" s="832"/>
      <c r="T25" s="832"/>
      <c r="U25" s="832"/>
      <c r="V25" s="833"/>
      <c r="W25" s="832"/>
      <c r="X25" s="832"/>
      <c r="Y25" s="832"/>
      <c r="Z25" s="833"/>
      <c r="AA25" s="832"/>
      <c r="AB25" s="832"/>
      <c r="AC25" s="832"/>
    </row>
    <row r="26" spans="1:29" x14ac:dyDescent="0.3">
      <c r="A26" s="18" t="str">
        <f>'Input 1'!$B$5</f>
        <v>2025-26</v>
      </c>
      <c r="B26" s="18" t="e">
        <f>'Input 1'!$AQ$4</f>
        <v>#N/A</v>
      </c>
      <c r="C26" s="18">
        <f>'Input 1'!$A$4</f>
        <v>0</v>
      </c>
      <c r="D26" s="18" t="str">
        <f>'Output 1-Report of Operations'!A81</f>
        <v>MC3</v>
      </c>
      <c r="E26" s="18" t="str">
        <f>'Output 1-Report of Operations'!B81</f>
        <v xml:space="preserve">Cost of the MCH service
</v>
      </c>
      <c r="F26" s="828" t="str">
        <f>IF('Input 1'!$AQ$12=1,"YES","NO")</f>
        <v>NO</v>
      </c>
      <c r="G26" s="828" t="str">
        <f>'Input 2'!E60</f>
        <v>No data</v>
      </c>
      <c r="H26" s="829" t="str">
        <f>IF(ISBLANK('Input 2'!F60),"",'Input 2'!F60)</f>
        <v/>
      </c>
      <c r="I26" s="829" t="str">
        <f>IF(ISBLANK('Input 2'!F61),"",'Input 2'!F61)</f>
        <v/>
      </c>
      <c r="J26" s="829">
        <f>'Output 1-Report of Operations'!F81</f>
        <v>0</v>
      </c>
      <c r="K26" s="830" t="str">
        <f>IF('Input 7'!$B$13="Yes, data has been approved for release to the public.", "APPROVED", "FOR REVIEW")</f>
        <v>FOR REVIEW</v>
      </c>
      <c r="L26" s="830" t="str">
        <f>'Input 4'!G34</f>
        <v>N/A</v>
      </c>
      <c r="M26" s="831" t="str">
        <f>'Output 1-Report of Operations'!J81</f>
        <v xml:space="preserve"> </v>
      </c>
      <c r="N26" s="832"/>
      <c r="O26" s="832"/>
      <c r="P26" s="832"/>
      <c r="Q26" s="832"/>
      <c r="R26" s="832"/>
      <c r="S26" s="832"/>
      <c r="T26" s="832"/>
      <c r="U26" s="832"/>
      <c r="V26" s="833"/>
      <c r="W26" s="832"/>
      <c r="X26" s="832"/>
      <c r="Y26" s="832"/>
      <c r="Z26" s="833"/>
      <c r="AA26" s="832"/>
      <c r="AB26" s="832"/>
      <c r="AC26" s="832"/>
    </row>
    <row r="27" spans="1:29" x14ac:dyDescent="0.3">
      <c r="A27" s="18" t="str">
        <f>'Input 1'!$B$5</f>
        <v>2025-26</v>
      </c>
      <c r="B27" s="18" t="e">
        <f>'Input 1'!$AQ$4</f>
        <v>#N/A</v>
      </c>
      <c r="C27" s="18">
        <f>'Input 1'!$A$4</f>
        <v>0</v>
      </c>
      <c r="D27" s="835" t="str">
        <f>'Output 1-Report of Operations'!A84</f>
        <v>MC4</v>
      </c>
      <c r="E27" s="835" t="str">
        <f>'Output 1-Report of Operations'!B84</f>
        <v xml:space="preserve">Participation in the MCH service
</v>
      </c>
      <c r="F27" s="828" t="str">
        <f>IF('Input 1'!$AQ$12=1,"YES","NO")</f>
        <v>NO</v>
      </c>
      <c r="G27" s="828" t="str">
        <f>'Input 2'!E62</f>
        <v>No data</v>
      </c>
      <c r="H27" s="829" t="str">
        <f>IF(ISBLANK('Input 2'!F62),"",'Input 2'!F62)</f>
        <v/>
      </c>
      <c r="I27" s="829" t="str">
        <f>IF(ISBLANK('Input 2'!F63),"",'Input 2'!F63)</f>
        <v/>
      </c>
      <c r="J27" s="829">
        <f>'Output 1-Report of Operations'!F84</f>
        <v>0</v>
      </c>
      <c r="K27" s="830" t="str">
        <f>IF('Input 7'!$B$13="Yes, data has been approved for release to the public.", "APPROVED", "FOR REVIEW")</f>
        <v>FOR REVIEW</v>
      </c>
      <c r="L27" s="830" t="str">
        <f>'Output 2-Performance Statement'!F28</f>
        <v>N/A</v>
      </c>
      <c r="M27" s="831" t="str">
        <f>'Output 1-Report of Operations'!J84</f>
        <v xml:space="preserve"> </v>
      </c>
      <c r="N27" s="832"/>
      <c r="O27" s="832"/>
      <c r="P27" s="832"/>
      <c r="Q27" s="832"/>
      <c r="R27" s="832"/>
      <c r="S27" s="832"/>
      <c r="T27" s="832"/>
      <c r="U27" s="832"/>
      <c r="V27" s="833"/>
      <c r="W27" s="832"/>
      <c r="X27" s="832"/>
      <c r="Y27" s="832"/>
      <c r="Z27" s="833"/>
      <c r="AA27" s="832"/>
      <c r="AB27" s="832"/>
      <c r="AC27" s="832"/>
    </row>
    <row r="28" spans="1:29" x14ac:dyDescent="0.3">
      <c r="A28" s="18" t="str">
        <f>'Input 1'!$B$5</f>
        <v>2025-26</v>
      </c>
      <c r="B28" s="18" t="e">
        <f>'Input 1'!$AQ$4</f>
        <v>#N/A</v>
      </c>
      <c r="C28" s="18">
        <f>'Input 1'!$A$4</f>
        <v>0</v>
      </c>
      <c r="D28" s="835" t="str">
        <f>'Output 1-Report of Operations'!A87</f>
        <v>MC5</v>
      </c>
      <c r="E28" s="835" t="str">
        <f>'Output 1-Report of Operations'!B87</f>
        <v xml:space="preserve">Participation in the MCH service by Aboriginal children
</v>
      </c>
      <c r="F28" s="828" t="str">
        <f>IF('Input 1'!$AQ$12=1,"YES","NO")</f>
        <v>NO</v>
      </c>
      <c r="G28" s="828" t="str">
        <f>'Input 2'!E64</f>
        <v>No data</v>
      </c>
      <c r="H28" s="829" t="str">
        <f>IF(ISBLANK('Input 2'!F64),"",'Input 2'!F64)</f>
        <v/>
      </c>
      <c r="I28" s="829" t="str">
        <f>IF(ISBLANK('Input 2'!F65),"",'Input 2'!F65)</f>
        <v/>
      </c>
      <c r="J28" s="829">
        <f>'Output 1-Report of Operations'!F87</f>
        <v>0</v>
      </c>
      <c r="K28" s="830" t="str">
        <f>IF('Input 7'!$B$13="Yes, data has been approved for release to the public.", "APPROVED", "FOR REVIEW")</f>
        <v>FOR REVIEW</v>
      </c>
      <c r="L28" s="830" t="str">
        <f>'Output 2-Performance Statement'!F30</f>
        <v>N/A</v>
      </c>
      <c r="M28" s="831" t="str">
        <f>'Output 1-Report of Operations'!J87</f>
        <v xml:space="preserve"> </v>
      </c>
      <c r="N28" s="832"/>
      <c r="O28" s="832"/>
      <c r="P28" s="832"/>
      <c r="Q28" s="832"/>
      <c r="R28" s="832"/>
      <c r="S28" s="832"/>
      <c r="T28" s="832"/>
      <c r="U28" s="832"/>
      <c r="V28" s="833"/>
      <c r="W28" s="832"/>
      <c r="X28" s="832"/>
      <c r="Y28" s="832"/>
      <c r="Z28" s="833"/>
      <c r="AA28" s="832"/>
      <c r="AB28" s="832"/>
      <c r="AC28" s="832"/>
    </row>
    <row r="29" spans="1:29" x14ac:dyDescent="0.3">
      <c r="A29" s="18" t="str">
        <f>'Input 1'!$B$5</f>
        <v>2025-26</v>
      </c>
      <c r="B29" s="18" t="e">
        <f>'Input 1'!$AQ$4</f>
        <v>#N/A</v>
      </c>
      <c r="C29" s="18">
        <f>'Input 1'!$A$4</f>
        <v>0</v>
      </c>
      <c r="D29" s="835" t="str">
        <f>'Output 1-Report of Operations'!A90</f>
        <v>MC6</v>
      </c>
      <c r="E29" s="835" t="str">
        <f>'Output 1-Report of Operations'!B90</f>
        <v xml:space="preserve">Participation in 4-week Key Age and Stage visit
</v>
      </c>
      <c r="F29" s="828" t="str">
        <f>IF('Input 1'!$AQ$12=1,"YES","NO")</f>
        <v>NO</v>
      </c>
      <c r="G29" s="828" t="str">
        <f>'Input 2'!E66</f>
        <v>No data</v>
      </c>
      <c r="H29" s="829" t="str">
        <f>IF(ISBLANK('Input 2'!F66),"",'Input 2'!F66)</f>
        <v/>
      </c>
      <c r="I29" s="829" t="str">
        <f>IF(ISBLANK('Input 2'!F67),"",'Input 2'!F67)</f>
        <v xml:space="preserve"> </v>
      </c>
      <c r="J29" s="829">
        <f>'Output 1-Report of Operations'!F90</f>
        <v>0</v>
      </c>
      <c r="K29" s="830" t="str">
        <f>IF('Input 7'!$B$13="Yes, data has been approved for release to the public.", "APPROVED", "FOR REVIEW")</f>
        <v>FOR REVIEW</v>
      </c>
      <c r="L29" s="830" t="str">
        <f>'Input 4'!G37</f>
        <v>N/A</v>
      </c>
      <c r="M29" s="831" t="str">
        <f>'Output 1-Report of Operations'!J90</f>
        <v xml:space="preserve"> </v>
      </c>
      <c r="N29" s="832"/>
      <c r="O29" s="832"/>
      <c r="P29" s="832"/>
      <c r="Q29" s="832"/>
      <c r="R29" s="832"/>
      <c r="S29" s="832"/>
      <c r="T29" s="832"/>
      <c r="U29" s="832"/>
      <c r="V29" s="833"/>
      <c r="W29" s="832"/>
      <c r="X29" s="832"/>
      <c r="Y29" s="832"/>
      <c r="Z29" s="833"/>
      <c r="AA29" s="832"/>
      <c r="AB29" s="832"/>
      <c r="AC29" s="832"/>
    </row>
    <row r="30" spans="1:29" x14ac:dyDescent="0.3">
      <c r="A30" s="18" t="str">
        <f>'Input 1'!$B$5</f>
        <v>2025-26</v>
      </c>
      <c r="B30" s="18" t="e">
        <f>'Input 1'!$AQ$4</f>
        <v>#N/A</v>
      </c>
      <c r="C30" s="18">
        <f>'Input 1'!$A$4</f>
        <v>0</v>
      </c>
      <c r="D30" s="828" t="str">
        <f>'Output 1-Report of Operations'!A94</f>
        <v>R1</v>
      </c>
      <c r="E30" s="828" t="str">
        <f>'Output 1-Report of Operations'!B94</f>
        <v xml:space="preserve">Sealed local road requests
</v>
      </c>
      <c r="F30" s="828" t="str">
        <f>IF('Input 1'!$AQ$13=1,"YES","NO")</f>
        <v>NO</v>
      </c>
      <c r="G30" s="828" t="str">
        <f>'Input 2'!E69</f>
        <v>No data</v>
      </c>
      <c r="H30" s="829" t="e">
        <f>IF(ISBLANK('Input 2'!F69),"",'Input 2'!F69)*100</f>
        <v>#VALUE!</v>
      </c>
      <c r="I30" s="829" t="str">
        <f>IF(ISBLANK('Input 2'!F70),"",'Input 2'!F70)</f>
        <v/>
      </c>
      <c r="J30" s="829">
        <f>'Output 1-Report of Operations'!F94</f>
        <v>0</v>
      </c>
      <c r="K30" s="830" t="str">
        <f>IF('Input 7'!$B$13="Yes, data has been approved for release to the public.", "APPROVED", "FOR REVIEW")</f>
        <v>FOR REVIEW</v>
      </c>
      <c r="L30" s="830" t="str">
        <f>'Input 4'!G39</f>
        <v>N/A</v>
      </c>
      <c r="M30" s="831" t="str">
        <f>'Output 1-Report of Operations'!J94</f>
        <v xml:space="preserve"> </v>
      </c>
      <c r="N30" s="832"/>
      <c r="O30" s="832"/>
      <c r="P30" s="832"/>
      <c r="Q30" s="832"/>
      <c r="R30" s="832"/>
      <c r="S30" s="832"/>
      <c r="T30" s="832"/>
      <c r="U30" s="832"/>
      <c r="V30" s="833"/>
      <c r="W30" s="832"/>
      <c r="X30" s="832"/>
      <c r="Y30" s="832"/>
      <c r="Z30" s="833"/>
      <c r="AA30" s="832"/>
      <c r="AB30" s="832"/>
      <c r="AC30" s="832"/>
    </row>
    <row r="31" spans="1:29" x14ac:dyDescent="0.3">
      <c r="A31" s="18" t="str">
        <f>'Input 1'!$B$5</f>
        <v>2025-26</v>
      </c>
      <c r="B31" s="18" t="e">
        <f>'Input 1'!$AQ$4</f>
        <v>#N/A</v>
      </c>
      <c r="C31" s="18">
        <f>'Input 1'!$A$4</f>
        <v>0</v>
      </c>
      <c r="D31" s="835" t="str">
        <f>'Output 1-Report of Operations'!A97</f>
        <v>R2</v>
      </c>
      <c r="E31" s="835" t="str">
        <f>'Output 1-Report of Operations'!B97</f>
        <v xml:space="preserve">Sealed local roads maintained to condition standards
</v>
      </c>
      <c r="F31" s="828" t="str">
        <f>IF('Input 1'!$AQ$13=1,"YES","NO")</f>
        <v>NO</v>
      </c>
      <c r="G31" s="828" t="str">
        <f>'Input 2'!E71</f>
        <v>No data</v>
      </c>
      <c r="H31" s="829" t="str">
        <f>IF(ISBLANK('Input 2'!F71),"",'Input 2'!F71)</f>
        <v/>
      </c>
      <c r="I31" s="829" t="str">
        <f>IF(ISBLANK('Input 2'!F72),"",'Input 2'!F72)</f>
        <v/>
      </c>
      <c r="J31" s="829">
        <f>'Output 1-Report of Operations'!F97</f>
        <v>0</v>
      </c>
      <c r="K31" s="830" t="str">
        <f>IF('Input 7'!$B$13="Yes, data has been approved for release to the public.", "APPROVED", "FOR REVIEW")</f>
        <v>FOR REVIEW</v>
      </c>
      <c r="L31" s="830" t="e">
        <f>'Output 2-Performance Statement'!F34</f>
        <v>#N/A</v>
      </c>
      <c r="M31" s="831" t="str">
        <f>'Output 1-Report of Operations'!J97</f>
        <v xml:space="preserve"> </v>
      </c>
      <c r="N31" s="832"/>
      <c r="O31" s="832"/>
      <c r="P31" s="832"/>
      <c r="Q31" s="832"/>
      <c r="R31" s="832"/>
      <c r="S31" s="832"/>
      <c r="T31" s="832"/>
      <c r="U31" s="832"/>
      <c r="V31" s="833"/>
      <c r="W31" s="832"/>
      <c r="X31" s="832"/>
      <c r="Y31" s="832"/>
      <c r="Z31" s="833"/>
      <c r="AA31" s="832"/>
      <c r="AB31" s="832"/>
      <c r="AC31" s="832"/>
    </row>
    <row r="32" spans="1:29" x14ac:dyDescent="0.3">
      <c r="A32" s="18" t="str">
        <f>'Input 1'!$B$5</f>
        <v>2025-26</v>
      </c>
      <c r="B32" s="18" t="e">
        <f>'Input 1'!$AQ$4</f>
        <v>#N/A</v>
      </c>
      <c r="C32" s="18">
        <f>'Input 1'!$A$4</f>
        <v>0</v>
      </c>
      <c r="D32" s="18" t="str">
        <f>'Output 1-Report of Operations'!A100</f>
        <v>R3</v>
      </c>
      <c r="E32" s="18" t="str">
        <f>'Output 1-Report of Operations'!B100</f>
        <v xml:space="preserve">Cost of sealed local road reconstruction
</v>
      </c>
      <c r="F32" s="828" t="str">
        <f>IF('Input 1'!$AQ$13=1,"YES","NO")</f>
        <v>NO</v>
      </c>
      <c r="G32" s="828" t="str">
        <f>'Input 2'!E73</f>
        <v>No data</v>
      </c>
      <c r="H32" s="829" t="str">
        <f>IF(ISBLANK('Input 2'!F73),"",'Input 2'!F73)</f>
        <v/>
      </c>
      <c r="I32" s="829" t="str">
        <f>IF(ISBLANK('Input 2'!F74),"",'Input 2'!F74)</f>
        <v/>
      </c>
      <c r="J32" s="829">
        <f>'Output 1-Report of Operations'!F100</f>
        <v>0</v>
      </c>
      <c r="K32" s="830" t="str">
        <f>IF('Input 7'!$B$13="Yes, data has been approved for release to the public.", "APPROVED", "FOR REVIEW")</f>
        <v>FOR REVIEW</v>
      </c>
      <c r="L32" s="830" t="str">
        <f>'Input 4'!G41</f>
        <v>N/A</v>
      </c>
      <c r="M32" s="831" t="str">
        <f>'Output 1-Report of Operations'!J100</f>
        <v xml:space="preserve"> </v>
      </c>
      <c r="N32" s="832"/>
      <c r="O32" s="832"/>
      <c r="P32" s="832"/>
      <c r="Q32" s="832"/>
      <c r="R32" s="832"/>
      <c r="S32" s="832"/>
      <c r="T32" s="832"/>
      <c r="U32" s="832"/>
      <c r="V32" s="833"/>
      <c r="W32" s="832"/>
      <c r="X32" s="832"/>
      <c r="Y32" s="832"/>
      <c r="Z32" s="833"/>
      <c r="AA32" s="832"/>
      <c r="AB32" s="832"/>
      <c r="AC32" s="832"/>
    </row>
    <row r="33" spans="1:29" x14ac:dyDescent="0.3">
      <c r="A33" s="18" t="str">
        <f>'Input 1'!$B$5</f>
        <v>2025-26</v>
      </c>
      <c r="B33" s="18" t="e">
        <f>'Input 1'!$AQ$4</f>
        <v>#N/A</v>
      </c>
      <c r="C33" s="18">
        <f>'Input 1'!$A$4</f>
        <v>0</v>
      </c>
      <c r="D33" s="18" t="str">
        <f>'Output 1-Report of Operations'!A103</f>
        <v>R4</v>
      </c>
      <c r="E33" s="18" t="str">
        <f>'Output 1-Report of Operations'!B103</f>
        <v xml:space="preserve">Cost of sealed local road resealing
</v>
      </c>
      <c r="F33" s="828" t="str">
        <f>IF('Input 1'!$AQ$13=1,"YES","NO")</f>
        <v>NO</v>
      </c>
      <c r="G33" s="828" t="str">
        <f>'Input 2'!E75</f>
        <v>No data</v>
      </c>
      <c r="H33" s="829" t="str">
        <f>IF(ISBLANK('Input 2'!F75),"",'Input 2'!F75)</f>
        <v/>
      </c>
      <c r="I33" s="829" t="str">
        <f>IF(ISBLANK('Input 2'!F76),"",'Input 2'!F76)</f>
        <v/>
      </c>
      <c r="J33" s="829">
        <f>'Output 1-Report of Operations'!F103</f>
        <v>0</v>
      </c>
      <c r="K33" s="830" t="str">
        <f>IF('Input 7'!$B$13="Yes, data has been approved for release to the public.", "APPROVED", "FOR REVIEW")</f>
        <v>FOR REVIEW</v>
      </c>
      <c r="L33" s="830" t="str">
        <f>'Input 4'!G42</f>
        <v>N/A</v>
      </c>
      <c r="M33" s="831" t="str">
        <f>'Output 1-Report of Operations'!J103</f>
        <v xml:space="preserve"> </v>
      </c>
      <c r="N33" s="832"/>
      <c r="O33" s="832"/>
      <c r="P33" s="832"/>
      <c r="Q33" s="832"/>
      <c r="R33" s="832"/>
      <c r="S33" s="832"/>
      <c r="T33" s="832"/>
      <c r="U33" s="832"/>
      <c r="V33" s="833"/>
      <c r="W33" s="832"/>
      <c r="X33" s="832"/>
      <c r="Y33" s="832"/>
      <c r="Z33" s="833"/>
      <c r="AA33" s="832"/>
      <c r="AB33" s="832"/>
      <c r="AC33" s="832"/>
    </row>
    <row r="34" spans="1:29" x14ac:dyDescent="0.3">
      <c r="A34" s="18" t="str">
        <f>'Input 1'!$B$5</f>
        <v>2025-26</v>
      </c>
      <c r="B34" s="18" t="e">
        <f>'Input 1'!$AQ$4</f>
        <v>#N/A</v>
      </c>
      <c r="C34" s="18">
        <f>'Input 1'!$A$4</f>
        <v>0</v>
      </c>
      <c r="D34" s="836" t="str">
        <f>'Output 1-Report of Operations'!A106</f>
        <v>R5</v>
      </c>
      <c r="E34" s="836" t="str">
        <f>'Output 1-Report of Operations'!B106</f>
        <v xml:space="preserve">Satisfaction with sealed local roads
</v>
      </c>
      <c r="F34" s="828" t="str">
        <f>IF('Input 1'!$AQ$13=1,"YES","NO")</f>
        <v>NO</v>
      </c>
      <c r="G34" s="828" t="str">
        <f>'Input 2'!E77</f>
        <v>No data</v>
      </c>
      <c r="H34" s="829" t="str">
        <f>IF(ISBLANK('Input 2'!F77),"",'Input 2'!F77)</f>
        <v/>
      </c>
      <c r="I34" s="829">
        <v>1</v>
      </c>
      <c r="J34" s="829">
        <f>'Output 1-Report of Operations'!F106</f>
        <v>0</v>
      </c>
      <c r="K34" s="830" t="str">
        <f>IF('Input 7'!$B$13="Yes, data has been approved for release to the public.", "APPROVED", "FOR REVIEW")</f>
        <v>FOR REVIEW</v>
      </c>
      <c r="L34" s="830" t="str">
        <f>'Input 4'!G43</f>
        <v>N/A</v>
      </c>
      <c r="M34" s="831" t="str">
        <f>'Output 1-Report of Operations'!J106</f>
        <v xml:space="preserve"> </v>
      </c>
      <c r="N34" s="832"/>
      <c r="O34" s="832"/>
      <c r="P34" s="832"/>
      <c r="Q34" s="832"/>
      <c r="R34" s="832"/>
      <c r="S34" s="832"/>
      <c r="T34" s="832"/>
      <c r="U34" s="832"/>
      <c r="V34" s="833"/>
      <c r="W34" s="832"/>
      <c r="X34" s="832"/>
      <c r="Y34" s="832"/>
      <c r="Z34" s="833"/>
      <c r="AA34" s="832"/>
      <c r="AB34" s="832"/>
      <c r="AC34" s="832"/>
    </row>
    <row r="35" spans="1:29" x14ac:dyDescent="0.3">
      <c r="A35" s="18" t="str">
        <f>'Input 1'!$B$5</f>
        <v>2025-26</v>
      </c>
      <c r="B35" s="18" t="e">
        <f>'Input 1'!$AQ$4</f>
        <v>#N/A</v>
      </c>
      <c r="C35" s="18">
        <f>'Input 1'!$A$4</f>
        <v>0</v>
      </c>
      <c r="D35" s="828" t="str">
        <f>'Output 1-Report of Operations'!A110</f>
        <v>SP1</v>
      </c>
      <c r="E35" s="828" t="str">
        <f>'Output 1-Report of Operations'!B110</f>
        <v xml:space="preserve">Time taken to decide planning applications
</v>
      </c>
      <c r="F35" s="828" t="str">
        <f>IF('Input 1'!$AQ$14=1,"YES","NO")</f>
        <v>NO</v>
      </c>
      <c r="G35" s="828" t="str">
        <f>'Input 2'!E79</f>
        <v>No data</v>
      </c>
      <c r="H35" s="829" t="str">
        <f>IF(ISBLANK('Input 2'!F79),"",'Input 2'!F79)</f>
        <v/>
      </c>
      <c r="I35" s="829">
        <v>1</v>
      </c>
      <c r="J35" s="829">
        <f>'Output 1-Report of Operations'!F110</f>
        <v>0</v>
      </c>
      <c r="K35" s="830" t="str">
        <f>IF('Input 7'!$B$13="Yes, data has been approved for release to the public.", "APPROVED", "FOR REVIEW")</f>
        <v>FOR REVIEW</v>
      </c>
      <c r="L35" s="830" t="str">
        <f>'Input 4'!G45</f>
        <v>N/A</v>
      </c>
      <c r="M35" s="831" t="str">
        <f>'Output 1-Report of Operations'!J110</f>
        <v xml:space="preserve"> </v>
      </c>
      <c r="N35" s="832"/>
      <c r="O35" s="832"/>
      <c r="P35" s="832"/>
      <c r="Q35" s="832"/>
      <c r="R35" s="832"/>
      <c r="S35" s="832"/>
      <c r="T35" s="832"/>
      <c r="U35" s="832"/>
      <c r="V35" s="833"/>
      <c r="W35" s="832"/>
      <c r="X35" s="832"/>
      <c r="Y35" s="832"/>
      <c r="Z35" s="833"/>
      <c r="AA35" s="832"/>
      <c r="AB35" s="832"/>
      <c r="AC35" s="832"/>
    </row>
    <row r="36" spans="1:29" x14ac:dyDescent="0.3">
      <c r="A36" s="18" t="str">
        <f>'Input 1'!$B$5</f>
        <v>2025-26</v>
      </c>
      <c r="B36" s="18" t="e">
        <f>'Input 1'!$AQ$4</f>
        <v>#N/A</v>
      </c>
      <c r="C36" s="18">
        <f>'Input 1'!$A$4</f>
        <v>0</v>
      </c>
      <c r="D36" s="835" t="str">
        <f>'Output 1-Report of Operations'!A113</f>
        <v>SP2</v>
      </c>
      <c r="E36" s="835" t="str">
        <f>'Output 1-Report of Operations'!B113</f>
        <v xml:space="preserve">Planning applications decided within required time frames
</v>
      </c>
      <c r="F36" s="828" t="str">
        <f>IF('Input 1'!$AQ$14=1,"YES","NO")</f>
        <v>NO</v>
      </c>
      <c r="G36" s="828" t="str">
        <f>'Input 2'!E80</f>
        <v>No data</v>
      </c>
      <c r="H36" s="829">
        <f>IF(ISBLANK('Input 2'!F80+'Input 2'!F81),"",'Input 2'!F80+'Input 2'!F81)</f>
        <v>0</v>
      </c>
      <c r="I36" s="829" t="str">
        <f>IF(ISBLANK('Input 2'!F82),"",'Input 2'!F82)</f>
        <v/>
      </c>
      <c r="J36" s="829">
        <f>'Output 1-Report of Operations'!F113</f>
        <v>0</v>
      </c>
      <c r="K36" s="830" t="str">
        <f>IF('Input 7'!$B$13="Yes, data has been approved for release to the public.", "APPROVED", "FOR REVIEW")</f>
        <v>FOR REVIEW</v>
      </c>
      <c r="L36" s="830" t="e">
        <f>'Output 2-Performance Statement'!F38</f>
        <v>#N/A</v>
      </c>
      <c r="M36" s="831" t="str">
        <f>'Output 1-Report of Operations'!J113</f>
        <v xml:space="preserve"> </v>
      </c>
      <c r="N36" s="832"/>
      <c r="O36" s="832"/>
      <c r="P36" s="832"/>
      <c r="Q36" s="832"/>
      <c r="R36" s="832"/>
      <c r="S36" s="832"/>
      <c r="T36" s="832"/>
      <c r="U36" s="832"/>
      <c r="V36" s="833"/>
      <c r="W36" s="832"/>
      <c r="X36" s="832"/>
      <c r="Y36" s="832"/>
      <c r="Z36" s="833"/>
      <c r="AA36" s="832"/>
      <c r="AB36" s="832"/>
      <c r="AC36" s="832"/>
    </row>
    <row r="37" spans="1:29" x14ac:dyDescent="0.3">
      <c r="A37" s="18" t="str">
        <f>'Input 1'!$B$5</f>
        <v>2025-26</v>
      </c>
      <c r="B37" s="18" t="e">
        <f>'Input 1'!$AQ$4</f>
        <v>#N/A</v>
      </c>
      <c r="C37" s="18">
        <f>'Input 1'!$A$4</f>
        <v>0</v>
      </c>
      <c r="D37" s="18" t="str">
        <f>'Output 1-Report of Operations'!A116</f>
        <v>SP3</v>
      </c>
      <c r="E37" s="18" t="str">
        <f>'Output 1-Report of Operations'!B116</f>
        <v xml:space="preserve">Cost of statutory planning service
</v>
      </c>
      <c r="F37" s="828" t="str">
        <f>IF('Input 1'!$AQ$14=1,"YES","NO")</f>
        <v>NO</v>
      </c>
      <c r="G37" s="828" t="str">
        <f>'Input 2'!E83</f>
        <v>No data</v>
      </c>
      <c r="H37" s="829" t="str">
        <f>IF(ISBLANK('Input 2'!F83),"",'Input 2'!F83)</f>
        <v/>
      </c>
      <c r="I37" s="829" t="str">
        <f>IF(ISBLANK('Input 2'!F84),"",'Input 2'!F84)</f>
        <v/>
      </c>
      <c r="J37" s="829">
        <f>'Output 1-Report of Operations'!F116</f>
        <v>0</v>
      </c>
      <c r="K37" s="830" t="str">
        <f>IF('Input 7'!$B$13="Yes, data has been approved for release to the public.", "APPROVED", "FOR REVIEW")</f>
        <v>FOR REVIEW</v>
      </c>
      <c r="L37" s="830" t="str">
        <f>'Input 4'!G47</f>
        <v>N/A</v>
      </c>
      <c r="M37" s="831" t="str">
        <f>'Output 1-Report of Operations'!J116</f>
        <v xml:space="preserve"> </v>
      </c>
      <c r="N37" s="832"/>
      <c r="O37" s="832"/>
      <c r="P37" s="832"/>
      <c r="Q37" s="832"/>
      <c r="R37" s="832"/>
      <c r="S37" s="832"/>
      <c r="T37" s="832"/>
      <c r="U37" s="832"/>
      <c r="V37" s="833"/>
      <c r="W37" s="832"/>
      <c r="X37" s="832"/>
      <c r="Y37" s="832"/>
      <c r="Z37" s="833"/>
      <c r="AA37" s="832"/>
      <c r="AB37" s="832"/>
      <c r="AC37" s="832"/>
    </row>
    <row r="38" spans="1:29" x14ac:dyDescent="0.3">
      <c r="A38" s="18" t="str">
        <f>'Input 1'!$B$5</f>
        <v>2025-26</v>
      </c>
      <c r="B38" s="18" t="e">
        <f>'Input 1'!$AQ$4</f>
        <v>#N/A</v>
      </c>
      <c r="C38" s="18">
        <f>'Input 1'!$A$4</f>
        <v>0</v>
      </c>
      <c r="D38" s="835" t="str">
        <f>'Output 1-Report of Operations'!A119</f>
        <v>SP4</v>
      </c>
      <c r="E38" s="835" t="str">
        <f>'Output 1-Report of Operations'!B119</f>
        <v xml:space="preserve">Council planning decisions upheld at VCAT
</v>
      </c>
      <c r="F38" s="828" t="str">
        <f>IF('Input 1'!$AQ$14=1,"YES","NO")</f>
        <v>NO</v>
      </c>
      <c r="G38" s="828" t="str">
        <f>'Input 2'!E85</f>
        <v>No data</v>
      </c>
      <c r="H38" s="829" t="str">
        <f>IF(ISBLANK('Input 2'!F85),"",'Input 2'!F85)</f>
        <v/>
      </c>
      <c r="I38" s="829" t="str">
        <f>IF(ISBLANK('Input 2'!F86),"",'Input 2'!F86)</f>
        <v/>
      </c>
      <c r="J38" s="829">
        <f>'Output 1-Report of Operations'!F119</f>
        <v>0</v>
      </c>
      <c r="K38" s="830" t="str">
        <f>IF('Input 7'!$B$13="Yes, data has been approved for release to the public.", "APPROVED", "FOR REVIEW")</f>
        <v>FOR REVIEW</v>
      </c>
      <c r="L38" s="830" t="str">
        <f>'Input 4'!G48</f>
        <v>N/A</v>
      </c>
      <c r="M38" s="831" t="str">
        <f>'Output 1-Report of Operations'!J119</f>
        <v xml:space="preserve"> </v>
      </c>
      <c r="N38" s="832"/>
      <c r="O38" s="832"/>
      <c r="P38" s="832"/>
      <c r="Q38" s="832"/>
      <c r="R38" s="832"/>
      <c r="S38" s="832"/>
      <c r="T38" s="832"/>
      <c r="U38" s="832"/>
      <c r="V38" s="833"/>
      <c r="W38" s="832"/>
      <c r="X38" s="832"/>
      <c r="Y38" s="832"/>
      <c r="Z38" s="833"/>
      <c r="AA38" s="832"/>
      <c r="AB38" s="832"/>
      <c r="AC38" s="832"/>
    </row>
    <row r="39" spans="1:29" x14ac:dyDescent="0.3">
      <c r="A39" s="18" t="str">
        <f>'Input 1'!$B$5</f>
        <v>2025-26</v>
      </c>
      <c r="B39" s="18" t="e">
        <f>'Input 1'!$AQ$4</f>
        <v>#N/A</v>
      </c>
      <c r="C39" s="18">
        <f>'Input 1'!$A$4</f>
        <v>0</v>
      </c>
      <c r="D39" s="836" t="str">
        <f>'Output 1-Report of Operations'!A123</f>
        <v>WC2</v>
      </c>
      <c r="E39" s="836" t="str">
        <f>'Output 1-Report of Operations'!B123</f>
        <v xml:space="preserve">Kerbside collection bins missed
</v>
      </c>
      <c r="F39" s="828" t="str">
        <f>IF('Input 1'!$AQ$15=1,"YES","NO")</f>
        <v>NO</v>
      </c>
      <c r="G39" s="828" t="str">
        <f>'Input 2'!E88</f>
        <v>No data</v>
      </c>
      <c r="H39" s="829" t="e">
        <f>IF(ISBLANK('Input 2'!F88),"",'Input 2'!F88)*10000</f>
        <v>#VALUE!</v>
      </c>
      <c r="I39" s="829" t="str">
        <f>IF(ISBLANK('Input 2'!F89),"",'Input 2'!F89)</f>
        <v/>
      </c>
      <c r="J39" s="829">
        <f>'Output 1-Report of Operations'!F123</f>
        <v>0</v>
      </c>
      <c r="K39" s="830" t="str">
        <f>IF('Input 7'!$B$13="Yes, data has been approved for release to the public.", "APPROVED", "FOR REVIEW")</f>
        <v>FOR REVIEW</v>
      </c>
      <c r="L39" s="830" t="str">
        <f>'Input 4'!G50</f>
        <v>N/A</v>
      </c>
      <c r="M39" s="831" t="str">
        <f>'Output 1-Report of Operations'!J123</f>
        <v xml:space="preserve"> </v>
      </c>
      <c r="N39" s="832"/>
      <c r="O39" s="832"/>
      <c r="P39" s="832"/>
      <c r="Q39" s="832"/>
      <c r="R39" s="832"/>
      <c r="S39" s="832"/>
      <c r="T39" s="832"/>
      <c r="U39" s="832"/>
      <c r="V39" s="833"/>
      <c r="W39" s="832"/>
      <c r="X39" s="832"/>
      <c r="Y39" s="832"/>
      <c r="Z39" s="833"/>
      <c r="AA39" s="832"/>
      <c r="AB39" s="832"/>
      <c r="AC39" s="832"/>
    </row>
    <row r="40" spans="1:29" x14ac:dyDescent="0.3">
      <c r="A40" s="18" t="str">
        <f>'Input 1'!$B$5</f>
        <v>2025-26</v>
      </c>
      <c r="B40" s="18" t="e">
        <f>'Input 1'!$AQ$4</f>
        <v>#N/A</v>
      </c>
      <c r="C40" s="18">
        <f>'Input 1'!$A$4</f>
        <v>0</v>
      </c>
      <c r="D40" s="18" t="str">
        <f>'Output 1-Report of Operations'!A126</f>
        <v>WC3</v>
      </c>
      <c r="E40" s="18" t="str">
        <f>'Output 1-Report of Operations'!B126</f>
        <v xml:space="preserve">Cost of kerbside garbage bin collection service
</v>
      </c>
      <c r="F40" s="828" t="str">
        <f>IF('Input 1'!$AQ$15=1,"YES","NO")</f>
        <v>NO</v>
      </c>
      <c r="G40" s="828" t="str">
        <f>'Input 2'!E90</f>
        <v>No data</v>
      </c>
      <c r="H40" s="829" t="str">
        <f>IF(ISBLANK('Input 2'!F90),"",'Input 2'!F90)</f>
        <v/>
      </c>
      <c r="I40" s="829" t="str">
        <f>IF(ISBLANK('Input 2'!F91),"",'Input 2'!F91)</f>
        <v/>
      </c>
      <c r="J40" s="829">
        <f>'Output 1-Report of Operations'!F126</f>
        <v>0</v>
      </c>
      <c r="K40" s="830" t="str">
        <f>IF('Input 7'!$B$13="Yes, data has been approved for release to the public.", "APPROVED", "FOR REVIEW")</f>
        <v>FOR REVIEW</v>
      </c>
      <c r="L40" s="830" t="str">
        <f>'Input 4'!G51</f>
        <v>N/A</v>
      </c>
      <c r="M40" s="831" t="str">
        <f>'Output 1-Report of Operations'!J126</f>
        <v xml:space="preserve"> </v>
      </c>
      <c r="N40" s="832"/>
      <c r="O40" s="832"/>
      <c r="P40" s="832"/>
      <c r="Q40" s="832"/>
      <c r="R40" s="832"/>
      <c r="S40" s="832"/>
      <c r="T40" s="832"/>
      <c r="U40" s="832"/>
      <c r="V40" s="833"/>
      <c r="W40" s="832"/>
      <c r="X40" s="832"/>
      <c r="Y40" s="832"/>
      <c r="Z40" s="833"/>
      <c r="AA40" s="832"/>
      <c r="AB40" s="832"/>
      <c r="AC40" s="832"/>
    </row>
    <row r="41" spans="1:29" x14ac:dyDescent="0.3">
      <c r="A41" s="18" t="str">
        <f>'Input 1'!$B$5</f>
        <v>2025-26</v>
      </c>
      <c r="B41" s="18" t="e">
        <f>'Input 1'!$AQ$4</f>
        <v>#N/A</v>
      </c>
      <c r="C41" s="18">
        <f>'Input 1'!$A$4</f>
        <v>0</v>
      </c>
      <c r="D41" s="18" t="str">
        <f>'Output 1-Report of Operations'!A129</f>
        <v>WC4</v>
      </c>
      <c r="E41" s="18" t="str">
        <f>'Output 1-Report of Operations'!B129</f>
        <v xml:space="preserve">Cost of kerbside recyclables collection service
</v>
      </c>
      <c r="F41" s="828" t="str">
        <f>IF('Input 1'!$AQ$15=1,"YES","NO")</f>
        <v>NO</v>
      </c>
      <c r="G41" s="828" t="str">
        <f>'Input 2'!E92</f>
        <v>No data</v>
      </c>
      <c r="H41" s="829" t="str">
        <f>IF(ISBLANK('Input 2'!F92),"",'Input 2'!F92)</f>
        <v/>
      </c>
      <c r="I41" s="829" t="str">
        <f>IF(ISBLANK('Input 2'!F93),"",'Input 2'!F93)</f>
        <v/>
      </c>
      <c r="J41" s="829">
        <f>'Output 1-Report of Operations'!F129</f>
        <v>0</v>
      </c>
      <c r="K41" s="830" t="str">
        <f>IF('Input 7'!$B$13="Yes, data has been approved for release to the public.", "APPROVED", "FOR REVIEW")</f>
        <v>FOR REVIEW</v>
      </c>
      <c r="L41" s="830" t="str">
        <f>'Input 4'!G52</f>
        <v>N/A</v>
      </c>
      <c r="M41" s="831" t="str">
        <f>'Output 1-Report of Operations'!J129</f>
        <v xml:space="preserve"> </v>
      </c>
      <c r="N41" s="832"/>
      <c r="O41" s="832"/>
      <c r="P41" s="832"/>
      <c r="Q41" s="832"/>
      <c r="R41" s="832"/>
      <c r="S41" s="832"/>
      <c r="T41" s="832"/>
      <c r="U41" s="832"/>
      <c r="V41" s="833"/>
      <c r="W41" s="832"/>
      <c r="X41" s="832"/>
      <c r="Y41" s="832"/>
      <c r="Z41" s="833"/>
      <c r="AA41" s="832"/>
      <c r="AB41" s="832"/>
      <c r="AC41" s="832"/>
    </row>
    <row r="42" spans="1:29" x14ac:dyDescent="0.3">
      <c r="A42" s="18" t="str">
        <f>'Input 1'!$B$5</f>
        <v>2025-26</v>
      </c>
      <c r="B42" s="18" t="e">
        <f>'Input 1'!$AQ$4</f>
        <v>#N/A</v>
      </c>
      <c r="C42" s="18">
        <f>'Input 1'!$A$4</f>
        <v>0</v>
      </c>
      <c r="D42" s="835" t="str">
        <f>'Output 1-Report of Operations'!A132</f>
        <v>WC5</v>
      </c>
      <c r="E42" s="835" t="str">
        <f>'Output 1-Report of Operations'!B132</f>
        <v xml:space="preserve">Kerbside collection waste diverted from landfill
</v>
      </c>
      <c r="F42" s="828" t="str">
        <f>IF('Input 1'!$AQ$15=1,"YES","NO")</f>
        <v>NO</v>
      </c>
      <c r="G42" s="828" t="str">
        <f>'Input 2'!E94</f>
        <v>No data</v>
      </c>
      <c r="H42" s="829" t="str">
        <f>IF(ISBLANK('Input 2'!F94),"",'Input 2'!F94)</f>
        <v/>
      </c>
      <c r="I42" s="829" t="str">
        <f>IF(ISBLANK('Input 2'!F95),"",'Input 2'!F95)</f>
        <v/>
      </c>
      <c r="J42" s="829">
        <f>'Output 1-Report of Operations'!F132</f>
        <v>0</v>
      </c>
      <c r="K42" s="830" t="str">
        <f>IF('Input 7'!$B$13="Yes, data has been approved for release to the public.", "APPROVED", "FOR REVIEW")</f>
        <v>FOR REVIEW</v>
      </c>
      <c r="L42" s="830" t="e">
        <f>'Output 2-Performance Statement'!F42</f>
        <v>#N/A</v>
      </c>
      <c r="M42" s="831" t="str">
        <f>'Output 1-Report of Operations'!J132</f>
        <v xml:space="preserve"> </v>
      </c>
      <c r="N42" s="832"/>
      <c r="O42" s="832"/>
      <c r="P42" s="832"/>
      <c r="Q42" s="832"/>
      <c r="R42" s="832"/>
      <c r="S42" s="832"/>
      <c r="T42" s="832"/>
      <c r="U42" s="832"/>
      <c r="V42" s="833"/>
      <c r="W42" s="832"/>
      <c r="X42" s="832"/>
      <c r="Y42" s="832"/>
      <c r="Z42" s="833"/>
      <c r="AA42" s="832"/>
      <c r="AB42" s="832"/>
      <c r="AC42" s="832"/>
    </row>
    <row r="43" spans="1:29" x14ac:dyDescent="0.3">
      <c r="A43" s="18" t="str">
        <f>'Input 1'!$B$5</f>
        <v>2025-26</v>
      </c>
      <c r="B43" s="18" t="e">
        <f>'Input 1'!$AQ$4</f>
        <v>#N/A</v>
      </c>
      <c r="C43" s="18">
        <f>'Input 1'!$A$4</f>
        <v>0</v>
      </c>
      <c r="D43" s="18" t="str">
        <f>'Output 2-Performance Statement'!A51</f>
        <v>E2</v>
      </c>
      <c r="E43" s="18" t="str">
        <f>'Output 2-Performance Statement'!B51</f>
        <v>Expenses per property assessment</v>
      </c>
      <c r="F43" s="828" t="s">
        <v>602</v>
      </c>
      <c r="G43" s="828" t="s">
        <v>275</v>
      </c>
      <c r="H43" s="829">
        <f>(('Input 3'!C47))</f>
        <v>0</v>
      </c>
      <c r="I43" s="829">
        <f>('Input 3'!C141/1000)</f>
        <v>0</v>
      </c>
      <c r="J43" s="829">
        <f>'Output 2-Performance Statement'!G51</f>
        <v>0</v>
      </c>
      <c r="K43" s="830" t="str">
        <f>IF('Input 7'!$B$13="Yes, data has been approved for release to the public.", "APPROVED", "FOR REVIEW")</f>
        <v>FOR REVIEW</v>
      </c>
      <c r="L43" s="830" t="e">
        <f>'Output 2-Performance Statement'!F51</f>
        <v>#N/A</v>
      </c>
      <c r="M43" s="831" t="str">
        <f>'Output 2-Performance Statement'!L51</f>
        <v xml:space="preserve"> </v>
      </c>
      <c r="N43" s="831" t="str">
        <f>"20"&amp;INDEX('Financial years'!A1:C23,MATCH('Input 1'!B5,'Financial years'!A1:A23,0)+1,2)&amp;"-20"&amp;INDEX('Financial years'!A1:C23,MATCH('Input 1'!B5,'Financial years'!A1:A23,0)+1,3)</f>
        <v>2026-2027</v>
      </c>
      <c r="O43" s="829">
        <f>(('Input 3'!D47))</f>
        <v>0</v>
      </c>
      <c r="P43" s="829">
        <f>'Input 3'!D141</f>
        <v>0</v>
      </c>
      <c r="Q43" s="843">
        <f>'Output 2-Performance Statement'!H51</f>
        <v>0</v>
      </c>
      <c r="R43" s="829" t="str">
        <f>"20"&amp;INDEX('Financial years'!A1:C23,MATCH('Input 1'!B5,'Financial years'!A1:A23,0)+2,2)&amp;"-20"&amp;INDEX('Financial years'!A1:C23,MATCH('Input 1'!B5,'Financial years'!A1:A23,0)+2,3)</f>
        <v>2027-2028</v>
      </c>
      <c r="S43" s="829">
        <f>(('Input 3'!E47))</f>
        <v>0</v>
      </c>
      <c r="T43" s="829">
        <f>'Input 3'!E141</f>
        <v>0</v>
      </c>
      <c r="U43" s="843">
        <f>'Output 2-Performance Statement'!I51</f>
        <v>0</v>
      </c>
      <c r="V43" s="844" t="str">
        <f>"20"&amp;INDEX('Financial years'!A1:C23,MATCH('Input 1'!B5,'Financial years'!A1:A23,0)+3,2)&amp;"-20"&amp;INDEX('Financial years'!A1:C23,MATCH('Input 1'!B5,'Financial years'!A1:A23,0)+3,3)</f>
        <v>2028-2029</v>
      </c>
      <c r="W43" s="829">
        <f>(('Input 3'!F47))</f>
        <v>0</v>
      </c>
      <c r="X43" s="829">
        <f>'Input 3'!F141</f>
        <v>0</v>
      </c>
      <c r="Y43" s="843">
        <f>'Output 2-Performance Statement'!J51</f>
        <v>0</v>
      </c>
      <c r="Z43" s="844" t="str">
        <f>"20"&amp;INDEX('Financial years'!A1:C23,MATCH('Input 1'!B5,'Financial years'!A1:A23,0)+4,2)&amp;"-20"&amp;INDEX('Financial years'!A1:C23,MATCH('Input 1'!B5,'Financial years'!A1:A23,0)+4,3)</f>
        <v>2029-2030</v>
      </c>
      <c r="AA43" s="829">
        <f>(('Input 3'!G47))</f>
        <v>0</v>
      </c>
      <c r="AB43" s="829">
        <f>'Input 3'!G141</f>
        <v>0</v>
      </c>
      <c r="AC43" s="829">
        <f>'Output 2-Performance Statement'!K51</f>
        <v>0</v>
      </c>
    </row>
    <row r="44" spans="1:29" x14ac:dyDescent="0.3">
      <c r="A44" s="18" t="str">
        <f>'Input 1'!$B$5</f>
        <v>2025-26</v>
      </c>
      <c r="B44" s="18" t="e">
        <f>'Input 1'!$AQ$4</f>
        <v>#N/A</v>
      </c>
      <c r="C44" s="18">
        <f>'Input 1'!$A$4</f>
        <v>0</v>
      </c>
      <c r="D44" s="18" t="str">
        <f>'Output 2-Performance Statement'!A54</f>
        <v>E4</v>
      </c>
      <c r="E44" s="18" t="str">
        <f>'Output 2-Performance Statement'!B54</f>
        <v>Average rate per property assessment</v>
      </c>
      <c r="F44" s="828" t="s">
        <v>602</v>
      </c>
      <c r="G44" s="828" t="s">
        <v>275</v>
      </c>
      <c r="H44" s="829">
        <f>'Input 3'!C14</f>
        <v>0</v>
      </c>
      <c r="I44" s="829">
        <f>('Input 3'!C141/1000)</f>
        <v>0</v>
      </c>
      <c r="J44" s="829">
        <f>'Output 2-Performance Statement'!G54</f>
        <v>0</v>
      </c>
      <c r="K44" s="830" t="str">
        <f>IF('Input 7'!$B$13="Yes, data has been approved for release to the public.", "APPROVED", "FOR REVIEW")</f>
        <v>FOR REVIEW</v>
      </c>
      <c r="L44" s="830" t="str">
        <f>'Output 2-Performance Statement'!F54</f>
        <v>N/A</v>
      </c>
      <c r="M44" s="831" t="str">
        <f>'Output 2-Performance Statement'!L54</f>
        <v xml:space="preserve"> </v>
      </c>
      <c r="N44" s="831" t="str">
        <f>"20"&amp;INDEX('Financial years'!A1:C23,MATCH('Input 1'!B5,'Financial years'!A1:A23,0)+1,2)&amp;"-20"&amp;INDEX('Financial years'!A1:C23,MATCH('Input 1'!B5,'Financial years'!A1:A23,0)+1,3)</f>
        <v>2026-2027</v>
      </c>
      <c r="O44" s="829">
        <f>'Input 3'!D14</f>
        <v>0</v>
      </c>
      <c r="P44" s="829">
        <f>'Input 3'!D141</f>
        <v>0</v>
      </c>
      <c r="Q44" s="843">
        <f>'Output 2-Performance Statement'!H54</f>
        <v>0</v>
      </c>
      <c r="R44" s="829" t="str">
        <f>"20"&amp;INDEX('Financial years'!A1:C23,MATCH('Input 1'!B5,'Financial years'!A1:A23,0)+2,2)&amp;"-20"&amp;INDEX('Financial years'!A1:C23,MATCH('Input 1'!B5,'Financial years'!A1:A23,0)+2,3)</f>
        <v>2027-2028</v>
      </c>
      <c r="S44" s="829">
        <f>'Input 3'!E14</f>
        <v>0</v>
      </c>
      <c r="T44" s="829">
        <f>'Input 3'!E141</f>
        <v>0</v>
      </c>
      <c r="U44" s="843">
        <f>'Output 2-Performance Statement'!I54</f>
        <v>0</v>
      </c>
      <c r="V44" s="844" t="str">
        <f>"20"&amp;INDEX('Financial years'!A1:C23,MATCH('Input 1'!B5,'Financial years'!A1:A23,0)+3,2)&amp;"-20"&amp;INDEX('Financial years'!A1:C23,MATCH('Input 1'!B5,'Financial years'!A1:A23,0)+3,3)</f>
        <v>2028-2029</v>
      </c>
      <c r="W44" s="829">
        <f>'Input 3'!F14</f>
        <v>0</v>
      </c>
      <c r="X44" s="829">
        <f>'Input 3'!F141</f>
        <v>0</v>
      </c>
      <c r="Y44" s="843">
        <f>'Output 2-Performance Statement'!J54</f>
        <v>0</v>
      </c>
      <c r="Z44" s="844" t="str">
        <f>"20"&amp;INDEX('Financial years'!A1:C23,MATCH('Input 1'!B5,'Financial years'!A1:A23,0)+4,2)&amp;"-20"&amp;INDEX('Financial years'!A1:C23,MATCH('Input 1'!B5,'Financial years'!A1:A23,0)+4,3)</f>
        <v>2029-2030</v>
      </c>
      <c r="AA44" s="829">
        <f>'Input 3'!G14</f>
        <v>0</v>
      </c>
      <c r="AB44" s="829">
        <f>'Input 3'!G141</f>
        <v>0</v>
      </c>
      <c r="AC44" s="829">
        <f>'Output 2-Performance Statement'!K54</f>
        <v>0</v>
      </c>
    </row>
    <row r="45" spans="1:29" x14ac:dyDescent="0.3">
      <c r="A45" s="18" t="str">
        <f>'Input 1'!$B$5</f>
        <v>2025-26</v>
      </c>
      <c r="B45" s="18" t="e">
        <f>'Input 1'!$AQ$4</f>
        <v>#N/A</v>
      </c>
      <c r="C45" s="18">
        <f>'Input 1'!$A$4</f>
        <v>0</v>
      </c>
      <c r="D45" s="835" t="str">
        <f>'Output 2-Performance Statement'!A58</f>
        <v>L1</v>
      </c>
      <c r="E45" s="835" t="str">
        <f>'Output 2-Performance Statement'!B58</f>
        <v xml:space="preserve">Current assets compared to current liabilities
</v>
      </c>
      <c r="F45" s="828" t="s">
        <v>602</v>
      </c>
      <c r="G45" s="828" t="s">
        <v>275</v>
      </c>
      <c r="H45" s="829">
        <f>'Input 3'!C64</f>
        <v>0</v>
      </c>
      <c r="I45" s="829">
        <f>'Input 3'!C84</f>
        <v>0</v>
      </c>
      <c r="J45" s="829">
        <f>'Output 2-Performance Statement'!G58</f>
        <v>0</v>
      </c>
      <c r="K45" s="830" t="str">
        <f>IF('Input 7'!$B$13="Yes, data has been approved for release to the public.", "APPROVED", "FOR REVIEW")</f>
        <v>FOR REVIEW</v>
      </c>
      <c r="L45" s="830" t="e">
        <f>'Output 2-Performance Statement'!F58</f>
        <v>#N/A</v>
      </c>
      <c r="M45" s="831" t="str">
        <f>'Output 2-Performance Statement'!L58</f>
        <v xml:space="preserve"> </v>
      </c>
      <c r="N45" s="831" t="str">
        <f>"20"&amp;INDEX('Financial years'!A1:C23,MATCH('Input 1'!B5,'Financial years'!A1:A23,0)+1,2)&amp;"-20"&amp;INDEX('Financial years'!A1:C23,MATCH('Input 1'!B5,'Financial years'!A1:A23,0)+1,3)</f>
        <v>2026-2027</v>
      </c>
      <c r="O45" s="829">
        <f>'Input 3'!D64</f>
        <v>0</v>
      </c>
      <c r="P45" s="829">
        <f>'Input 3'!D84</f>
        <v>0</v>
      </c>
      <c r="Q45" s="843">
        <f>'Output 2-Performance Statement'!H58</f>
        <v>0</v>
      </c>
      <c r="R45" s="829" t="str">
        <f>"20"&amp;INDEX('Financial years'!A1:C23,MATCH('Input 1'!B5,'Financial years'!A1:A23,0)+2,2)&amp;"-20"&amp;INDEX('Financial years'!A1:C23,MATCH('Input 1'!B5,'Financial years'!A1:A23,0)+2,3)</f>
        <v>2027-2028</v>
      </c>
      <c r="S45" s="829">
        <f>'Input 3'!E64</f>
        <v>0</v>
      </c>
      <c r="T45" s="829">
        <f>'Input 3'!E84</f>
        <v>0</v>
      </c>
      <c r="U45" s="843">
        <f>'Output 2-Performance Statement'!I58</f>
        <v>0</v>
      </c>
      <c r="V45" s="844" t="str">
        <f>"20"&amp;INDEX('Financial years'!A1:C23,MATCH('Input 1'!B5,'Financial years'!A1:A23,0)+3,2)&amp;"-20"&amp;INDEX('Financial years'!A1:C23,MATCH('Input 1'!B5,'Financial years'!A1:A23,0)+3,3)</f>
        <v>2028-2029</v>
      </c>
      <c r="W45" s="829">
        <f>'Input 3'!F64</f>
        <v>0</v>
      </c>
      <c r="X45" s="829">
        <f>'Input 3'!F84</f>
        <v>0</v>
      </c>
      <c r="Y45" s="843">
        <f>'Output 2-Performance Statement'!J58</f>
        <v>0</v>
      </c>
      <c r="Z45" s="844" t="str">
        <f>"20"&amp;INDEX('Financial years'!A1:C23,MATCH('Input 1'!B5,'Financial years'!A1:A23,0)+4,2)&amp;"-20"&amp;INDEX('Financial years'!A1:C23,MATCH('Input 1'!B5,'Financial years'!A1:A23,0)+4,3)</f>
        <v>2029-2030</v>
      </c>
      <c r="AA45" s="829">
        <f>'Input 3'!G64</f>
        <v>0</v>
      </c>
      <c r="AB45" s="829">
        <f>'Input 3'!G84</f>
        <v>0</v>
      </c>
      <c r="AC45" s="829">
        <f>'Output 2-Performance Statement'!K58</f>
        <v>0</v>
      </c>
    </row>
    <row r="46" spans="1:29" x14ac:dyDescent="0.3">
      <c r="A46" s="18" t="str">
        <f>'Input 1'!$B$5</f>
        <v>2025-26</v>
      </c>
      <c r="B46" s="18" t="e">
        <f>'Input 1'!$AQ$4</f>
        <v>#N/A</v>
      </c>
      <c r="C46" s="18">
        <f>'Input 1'!$A$4</f>
        <v>0</v>
      </c>
      <c r="D46" s="835" t="str">
        <f>'Output 2-Performance Statement'!A61</f>
        <v>L2</v>
      </c>
      <c r="E46" s="835" t="str">
        <f>'Output 2-Performance Statement'!B61</f>
        <v>Unrestricted cash compared to current liabilities</v>
      </c>
      <c r="F46" s="828" t="s">
        <v>602</v>
      </c>
      <c r="G46" s="828" t="s">
        <v>275</v>
      </c>
      <c r="H46" s="829">
        <f>'Input 3'!C58</f>
        <v>0</v>
      </c>
      <c r="I46" s="829">
        <f>'Input 3'!C84</f>
        <v>0</v>
      </c>
      <c r="J46" s="829">
        <f>'Output 2-Performance Statement'!G61</f>
        <v>0</v>
      </c>
      <c r="K46" s="830" t="str">
        <f>IF('Input 7'!$B$13="Yes, data has been approved for release to the public.", "APPROVED", "FOR REVIEW")</f>
        <v>FOR REVIEW</v>
      </c>
      <c r="L46" s="830" t="str">
        <f>'Output 2-Performance Statement'!F61</f>
        <v>N/A</v>
      </c>
      <c r="M46" s="831" t="str">
        <f>'Output 2-Performance Statement'!L61</f>
        <v xml:space="preserve"> </v>
      </c>
      <c r="N46" s="831" t="str">
        <f>"20"&amp;INDEX('Financial years'!A1:C23,MATCH('Input 1'!B5,'Financial years'!A1:A23,0)+1,2)&amp;"-20"&amp;INDEX('Financial years'!A1:C23,MATCH('Input 1'!B5,'Financial years'!A1:A23,0)+1,3)</f>
        <v>2026-2027</v>
      </c>
      <c r="O46" s="829">
        <f>'Input 3'!D58</f>
        <v>0</v>
      </c>
      <c r="P46" s="829">
        <f>'Input 3'!D84</f>
        <v>0</v>
      </c>
      <c r="Q46" s="843">
        <f>'Output 2-Performance Statement'!H61</f>
        <v>0</v>
      </c>
      <c r="R46" s="829" t="str">
        <f>"20"&amp;INDEX('Financial years'!A1:C23,MATCH('Input 1'!B5,'Financial years'!A1:A23,0)+2,2)&amp;"-20"&amp;INDEX('Financial years'!A1:C23,MATCH('Input 1'!B5,'Financial years'!A1:A23,0)+2,3)</f>
        <v>2027-2028</v>
      </c>
      <c r="S46" s="829">
        <f>'Input 3'!E58</f>
        <v>0</v>
      </c>
      <c r="T46" s="829">
        <f>'Input 3'!E84</f>
        <v>0</v>
      </c>
      <c r="U46" s="843">
        <f>'Output 2-Performance Statement'!I61</f>
        <v>0</v>
      </c>
      <c r="V46" s="844" t="str">
        <f>"20"&amp;INDEX('Financial years'!A1:C23,MATCH('Input 1'!B5,'Financial years'!A1:A23,0)+3,2)&amp;"-20"&amp;INDEX('Financial years'!A1:C23,MATCH('Input 1'!B5,'Financial years'!A1:A23,0)+3,3)</f>
        <v>2028-2029</v>
      </c>
      <c r="W46" s="829">
        <f>'Input 3'!F58</f>
        <v>0</v>
      </c>
      <c r="X46" s="829">
        <f>'Input 3'!F84</f>
        <v>0</v>
      </c>
      <c r="Y46" s="843">
        <f>'Output 2-Performance Statement'!J61</f>
        <v>0</v>
      </c>
      <c r="Z46" s="844" t="str">
        <f>"20"&amp;INDEX('Financial years'!A1:C23,MATCH('Input 1'!B5,'Financial years'!A1:A23,0)+4,2)&amp;"-20"&amp;INDEX('Financial years'!A1:C23,MATCH('Input 1'!B5,'Financial years'!A1:A23,0)+4,3)</f>
        <v>2029-2030</v>
      </c>
      <c r="AA46" s="829">
        <f>'Input 3'!G58</f>
        <v>0</v>
      </c>
      <c r="AB46" s="829">
        <f>'Input 3'!G84</f>
        <v>0</v>
      </c>
      <c r="AC46" s="829">
        <f>'Output 2-Performance Statement'!K61</f>
        <v>0</v>
      </c>
    </row>
    <row r="47" spans="1:29" x14ac:dyDescent="0.3">
      <c r="A47" s="18" t="str">
        <f>'Input 1'!$B$5</f>
        <v>2025-26</v>
      </c>
      <c r="B47" s="18" t="e">
        <f>'Input 1'!$AQ$4</f>
        <v>#N/A</v>
      </c>
      <c r="C47" s="18">
        <f>'Input 1'!$A$4</f>
        <v>0</v>
      </c>
      <c r="D47" s="835" t="str">
        <f>'Output 2-Performance Statement'!A65</f>
        <v>O2</v>
      </c>
      <c r="E47" s="835" t="str">
        <f>'Output 2-Performance Statement'!B65</f>
        <v xml:space="preserve">Loans and borrowings compared to rates
</v>
      </c>
      <c r="F47" s="828" t="s">
        <v>602</v>
      </c>
      <c r="G47" s="828" t="s">
        <v>275</v>
      </c>
      <c r="H47" s="829">
        <f>('Input 3'!C81+'Input 3'!C88)</f>
        <v>0</v>
      </c>
      <c r="I47" s="829">
        <f>'Input 3'!C15</f>
        <v>0</v>
      </c>
      <c r="J47" s="829">
        <f>'Output 2-Performance Statement'!G65</f>
        <v>0</v>
      </c>
      <c r="K47" s="830" t="str">
        <f>IF('Input 7'!$B$13="Yes, data has been approved for release to the public.", "APPROVED", "FOR REVIEW")</f>
        <v>FOR REVIEW</v>
      </c>
      <c r="L47" s="830" t="str">
        <f>'Output 2-Performance Statement'!F65</f>
        <v>N/A</v>
      </c>
      <c r="M47" s="831" t="str">
        <f>'Output 2-Performance Statement'!L65</f>
        <v xml:space="preserve"> </v>
      </c>
      <c r="N47" s="831" t="str">
        <f>"20"&amp;INDEX('Financial years'!A1:C23,MATCH('Input 1'!B5,'Financial years'!A1:A23,0)+1,2)&amp;"-20"&amp;INDEX('Financial years'!A1:C23,MATCH('Input 1'!B5,'Financial years'!A1:A23,0)+1,3)</f>
        <v>2026-2027</v>
      </c>
      <c r="O47" s="829">
        <f>('Input 3'!D81+'Input 3'!D88)</f>
        <v>0</v>
      </c>
      <c r="P47" s="829">
        <f>'Input 3'!D15</f>
        <v>0</v>
      </c>
      <c r="Q47" s="843">
        <f>'Output 2-Performance Statement'!H65</f>
        <v>0</v>
      </c>
      <c r="R47" s="829" t="str">
        <f>"20"&amp;INDEX('Financial years'!A1:C23,MATCH('Input 1'!B5,'Financial years'!A1:A23,0)+2,2)&amp;"-20"&amp;INDEX('Financial years'!A1:C23,MATCH('Input 1'!B5,'Financial years'!A1:A23,0)+2,3)</f>
        <v>2027-2028</v>
      </c>
      <c r="S47" s="829">
        <f>('Input 3'!E81+'Input 3'!E88)</f>
        <v>0</v>
      </c>
      <c r="T47" s="829">
        <f>'Input 3'!E15</f>
        <v>0</v>
      </c>
      <c r="U47" s="843">
        <f>'Output 2-Performance Statement'!I65</f>
        <v>0</v>
      </c>
      <c r="V47" s="844" t="str">
        <f>"20"&amp;INDEX('Financial years'!A1:C23,MATCH('Input 1'!B5,'Financial years'!A1:A23,0)+3,2)&amp;"-20"&amp;INDEX('Financial years'!A1:C23,MATCH('Input 1'!B5,'Financial years'!A1:A23,0)+3,3)</f>
        <v>2028-2029</v>
      </c>
      <c r="W47" s="829">
        <f>('Input 3'!F81+'Input 3'!F88)</f>
        <v>0</v>
      </c>
      <c r="X47" s="829">
        <f>'Input 3'!F15</f>
        <v>0</v>
      </c>
      <c r="Y47" s="843">
        <f>'Output 2-Performance Statement'!J65</f>
        <v>0</v>
      </c>
      <c r="Z47" s="844" t="str">
        <f>"20"&amp;INDEX('Financial years'!A1:C23,MATCH('Input 1'!B5,'Financial years'!A1:A23,0)+4,2)&amp;"-20"&amp;INDEX('Financial years'!A1:C23,MATCH('Input 1'!B5,'Financial years'!A1:A23,0)+4,3)</f>
        <v>2029-2030</v>
      </c>
      <c r="AA47" s="829">
        <f>('Input 3'!G81+'Input 3'!G88)</f>
        <v>0</v>
      </c>
      <c r="AB47" s="829">
        <f>'Input 3'!G15</f>
        <v>0</v>
      </c>
      <c r="AC47" s="829">
        <f>'Output 2-Performance Statement'!K65</f>
        <v>0</v>
      </c>
    </row>
    <row r="48" spans="1:29" x14ac:dyDescent="0.3">
      <c r="A48" s="18" t="str">
        <f>'Input 1'!$B$5</f>
        <v>2025-26</v>
      </c>
      <c r="B48" s="18" t="e">
        <f>'Input 1'!$AQ$4</f>
        <v>#N/A</v>
      </c>
      <c r="C48" s="18">
        <f>'Input 1'!$A$4</f>
        <v>0</v>
      </c>
      <c r="D48" s="835" t="str">
        <f>'Output 2-Performance Statement'!A67</f>
        <v>O3</v>
      </c>
      <c r="E48" s="835" t="str">
        <f>'Output 2-Performance Statement'!B67</f>
        <v>Loans and borrowings repayments compared to rates</v>
      </c>
      <c r="F48" s="828" t="s">
        <v>602</v>
      </c>
      <c r="G48" s="828" t="s">
        <v>275</v>
      </c>
      <c r="H48" s="829">
        <f>(('Input 3'!C116+'Input 3'!C117))</f>
        <v>0</v>
      </c>
      <c r="I48" s="829">
        <f>'Input 3'!C15</f>
        <v>0</v>
      </c>
      <c r="J48" s="829">
        <f>'Output 2-Performance Statement'!G67</f>
        <v>0</v>
      </c>
      <c r="K48" s="830" t="str">
        <f>IF('Input 7'!$B$13="Yes, data has been approved for release to the public.", "APPROVED", "FOR REVIEW")</f>
        <v>FOR REVIEW</v>
      </c>
      <c r="L48" s="830" t="str">
        <f>'Output 2-Performance Statement'!F67</f>
        <v>N/A</v>
      </c>
      <c r="M48" s="831" t="str">
        <f>'Output 2-Performance Statement'!L67</f>
        <v xml:space="preserve"> </v>
      </c>
      <c r="N48" s="831" t="str">
        <f>"20"&amp;INDEX('Financial years'!A1:C23,MATCH('Input 1'!B5,'Financial years'!A1:A23,0)+1,2)&amp;"-20"&amp;INDEX('Financial years'!A1:C23,MATCH('Input 1'!B5,'Financial years'!A1:A23,0)+1,3)</f>
        <v>2026-2027</v>
      </c>
      <c r="O48" s="829">
        <f>(('Input 3'!D116+'Input 3'!D117))</f>
        <v>0</v>
      </c>
      <c r="P48" s="829">
        <f>'Input 3'!D15</f>
        <v>0</v>
      </c>
      <c r="Q48" s="843">
        <f>'Output 2-Performance Statement'!H67</f>
        <v>0</v>
      </c>
      <c r="R48" s="829" t="str">
        <f>"20"&amp;INDEX('Financial years'!A1:C23,MATCH('Input 1'!B5,'Financial years'!A1:A23,0)+2,2)&amp;"-20"&amp;INDEX('Financial years'!A1:C23,MATCH('Input 1'!B5,'Financial years'!A1:A23,0)+2,3)</f>
        <v>2027-2028</v>
      </c>
      <c r="S48" s="829">
        <f>(('Input 3'!E116+'Input 3'!E117))</f>
        <v>0</v>
      </c>
      <c r="T48" s="829">
        <f>'Input 3'!E15</f>
        <v>0</v>
      </c>
      <c r="U48" s="843">
        <f>'Output 2-Performance Statement'!I67</f>
        <v>0</v>
      </c>
      <c r="V48" s="844" t="str">
        <f>"20"&amp;INDEX('Financial years'!A1:C23,MATCH('Input 1'!B5,'Financial years'!A1:A23,0)+3,2)&amp;"-20"&amp;INDEX('Financial years'!A1:C23,MATCH('Input 1'!B5,'Financial years'!A1:A23,0)+3,3)</f>
        <v>2028-2029</v>
      </c>
      <c r="W48" s="829">
        <f>(('Input 3'!F116+'Input 3'!F117))</f>
        <v>0</v>
      </c>
      <c r="X48" s="829">
        <f>'Input 3'!F15</f>
        <v>0</v>
      </c>
      <c r="Y48" s="843">
        <f>'Output 2-Performance Statement'!J67</f>
        <v>0</v>
      </c>
      <c r="Z48" s="844" t="str">
        <f>"20"&amp;INDEX('Financial years'!A1:C23,MATCH('Input 1'!B5,'Financial years'!A1:A23,0)+4,2)&amp;"-20"&amp;INDEX('Financial years'!A1:C23,MATCH('Input 1'!B5,'Financial years'!A1:A23,0)+4,3)</f>
        <v>2029-2030</v>
      </c>
      <c r="AA48" s="829">
        <f>(('Input 3'!G116+'Input 3'!G117))</f>
        <v>0</v>
      </c>
      <c r="AB48" s="829">
        <f>'Input 3'!G15</f>
        <v>0</v>
      </c>
      <c r="AC48" s="829">
        <f>'Output 2-Performance Statement'!K67</f>
        <v>0</v>
      </c>
    </row>
    <row r="49" spans="1:29" x14ac:dyDescent="0.3">
      <c r="A49" s="18" t="str">
        <f>'Input 1'!$B$5</f>
        <v>2025-26</v>
      </c>
      <c r="B49" s="18" t="e">
        <f>'Input 1'!$AQ$4</f>
        <v>#N/A</v>
      </c>
      <c r="C49" s="18">
        <f>'Input 1'!$A$4</f>
        <v>0</v>
      </c>
      <c r="D49" s="835" t="str">
        <f>'Output 2-Performance Statement'!A70</f>
        <v>O4</v>
      </c>
      <c r="E49" s="835" t="str">
        <f>'Output 2-Performance Statement'!B70</f>
        <v>Non-current liabilities compared to own source revenue</v>
      </c>
      <c r="F49" s="828" t="s">
        <v>602</v>
      </c>
      <c r="G49" s="828" t="s">
        <v>275</v>
      </c>
      <c r="H49" s="829">
        <f>'Input 3'!C91</f>
        <v>0</v>
      </c>
      <c r="I49" s="829">
        <f>('Input 3'!C32-'Input 3'!C23-'Input 3'!C27-'Input 3'!C26-'Input 3'!C25-'Input 3'!C19-'Input 3'!C20-'Input 3'!C22)</f>
        <v>0</v>
      </c>
      <c r="J49" s="829" t="e">
        <f>'Output 2-Performance Statement'!G70</f>
        <v>#DIV/0!</v>
      </c>
      <c r="K49" s="830" t="str">
        <f>IF('Input 7'!$B$13="Yes, data has been approved for release to the public.", "APPROVED", "FOR REVIEW")</f>
        <v>FOR REVIEW</v>
      </c>
      <c r="L49" s="830" t="str">
        <f>'Output 2-Performance Statement'!F70</f>
        <v>N/A</v>
      </c>
      <c r="M49" s="831" t="str">
        <f>'Output 2-Performance Statement'!L70</f>
        <v xml:space="preserve"> </v>
      </c>
      <c r="N49" s="831" t="str">
        <f>"20"&amp;INDEX('Financial years'!A1:C23,MATCH('Input 1'!B5,'Financial years'!A1:A23,0)+1,2)&amp;"-20"&amp;INDEX('Financial years'!A1:C23,MATCH('Input 1'!B5,'Financial years'!A1:A23,0)+1,3)</f>
        <v>2026-2027</v>
      </c>
      <c r="O49" s="829">
        <f>'Input 3'!D91</f>
        <v>0</v>
      </c>
      <c r="P49" s="829">
        <f>('Input 3'!D32-'Input 3'!D23-'Input 3'!D27-'Input 3'!D26-'Input 3'!D25-'Input 3'!D19-'Input 3'!D20-'Input 3'!D22)</f>
        <v>0</v>
      </c>
      <c r="Q49" s="843" t="e">
        <f>'Output 2-Performance Statement'!H70</f>
        <v>#DIV/0!</v>
      </c>
      <c r="R49" s="829" t="str">
        <f>"20"&amp;INDEX('Financial years'!A1:C23,MATCH('Input 1'!B5,'Financial years'!A1:A23,0)+2,2)&amp;"-20"&amp;INDEX('Financial years'!A1:C23,MATCH('Input 1'!B5,'Financial years'!A1:A23,0)+2,3)</f>
        <v>2027-2028</v>
      </c>
      <c r="S49" s="829">
        <f>'Input 3'!E91</f>
        <v>0</v>
      </c>
      <c r="T49" s="829">
        <f>('Input 3'!E32-'Input 3'!E23-'Input 3'!E27-'Input 3'!E26-'Input 3'!E25-'Input 3'!E19-'Input 3'!E20-'Input 3'!E22)</f>
        <v>0</v>
      </c>
      <c r="U49" s="843" t="e">
        <f>'Output 2-Performance Statement'!I70</f>
        <v>#DIV/0!</v>
      </c>
      <c r="V49" s="844" t="str">
        <f>"20"&amp;INDEX('Financial years'!A1:C23,MATCH('Input 1'!B5,'Financial years'!A1:A23,0)+3,2)&amp;"-20"&amp;INDEX('Financial years'!A1:C23,MATCH('Input 1'!B5,'Financial years'!A1:A23,0)+3,3)</f>
        <v>2028-2029</v>
      </c>
      <c r="W49" s="829">
        <f>'Input 3'!F91</f>
        <v>0</v>
      </c>
      <c r="X49" s="829">
        <f>('Input 3'!F32-'Input 3'!F23-'Input 3'!F27-'Input 3'!F26-'Input 3'!F25-'Input 3'!F19-'Input 3'!F20-'Input 3'!F22)</f>
        <v>0</v>
      </c>
      <c r="Y49" s="843" t="e">
        <f>'Output 2-Performance Statement'!J70</f>
        <v>#DIV/0!</v>
      </c>
      <c r="Z49" s="844" t="str">
        <f>"20"&amp;INDEX('Financial years'!A1:C23,MATCH('Input 1'!B5,'Financial years'!A1:A23,0)+4,2)&amp;"-20"&amp;INDEX('Financial years'!A1:C23,MATCH('Input 1'!B5,'Financial years'!A1:A23,0)+4,3)</f>
        <v>2029-2030</v>
      </c>
      <c r="AA49" s="829">
        <f>'Input 3'!G91</f>
        <v>0</v>
      </c>
      <c r="AB49" s="829">
        <f>('Input 3'!G32-'Input 3'!G23-'Input 3'!G27-'Input 3'!G26-'Input 3'!G25-'Input 3'!G19-'Input 3'!G20-'Input 3'!G22)</f>
        <v>0</v>
      </c>
      <c r="AC49" s="829" t="e">
        <f>'Output 2-Performance Statement'!K70</f>
        <v>#DIV/0!</v>
      </c>
    </row>
    <row r="50" spans="1:29" x14ac:dyDescent="0.3">
      <c r="A50" s="18" t="str">
        <f>'Input 1'!$B$5</f>
        <v>2025-26</v>
      </c>
      <c r="B50" s="18" t="e">
        <f>'Input 1'!$AQ$4</f>
        <v>#N/A</v>
      </c>
      <c r="C50" s="18">
        <f>'Input 1'!$A$4</f>
        <v>0</v>
      </c>
      <c r="D50" s="835" t="str">
        <f>'Output 2-Performance Statement'!A73</f>
        <v>O5</v>
      </c>
      <c r="E50" s="835" t="str">
        <f>'Output 2-Performance Statement'!B73</f>
        <v>Asset renewal and upgrade compared to depreciation</v>
      </c>
      <c r="F50" s="828" t="s">
        <v>602</v>
      </c>
      <c r="G50" s="828" t="s">
        <v>275</v>
      </c>
      <c r="H50" s="829">
        <f>'Input 3'!C129+'Input 3'!C131</f>
        <v>0</v>
      </c>
      <c r="I50" s="829">
        <f>'Input 3'!C37</f>
        <v>0</v>
      </c>
      <c r="J50" s="829">
        <f>'Output 2-Performance Statement'!G73</f>
        <v>0</v>
      </c>
      <c r="K50" s="830" t="str">
        <f>IF('Input 7'!$B$13="Yes, data has been approved for release to the public.", "APPROVED", "FOR REVIEW")</f>
        <v>FOR REVIEW</v>
      </c>
      <c r="L50" s="830" t="e">
        <f>'Output 2-Performance Statement'!F73</f>
        <v>#N/A</v>
      </c>
      <c r="M50" s="831" t="str">
        <f>'Output 2-Performance Statement'!L73</f>
        <v xml:space="preserve"> </v>
      </c>
      <c r="N50" s="831" t="str">
        <f>"20"&amp;INDEX('Financial years'!A1:C23,MATCH('Input 1'!B5,'Financial years'!A1:A23,0)+1,2)&amp;"-20"&amp;INDEX('Financial years'!A1:C23,MATCH('Input 1'!B5,'Financial years'!A1:A23,0)+1,3)</f>
        <v>2026-2027</v>
      </c>
      <c r="O50" s="829">
        <f>'Input 3'!D129+'Input 3'!D131</f>
        <v>0</v>
      </c>
      <c r="P50" s="829">
        <f>'Input 3'!D37</f>
        <v>0</v>
      </c>
      <c r="Q50" s="843">
        <f>'Output 2-Performance Statement'!H73</f>
        <v>0</v>
      </c>
      <c r="R50" s="829" t="str">
        <f>"20"&amp;INDEX('Financial years'!A1:C23,MATCH('Input 1'!B5,'Financial years'!A1:A23,0)+2,2)&amp;"-20"&amp;INDEX('Financial years'!A1:C23,MATCH('Input 1'!B5,'Financial years'!A1:A23,0)+2,3)</f>
        <v>2027-2028</v>
      </c>
      <c r="S50" s="829">
        <f>'Input 3'!E129+'Input 3'!E131</f>
        <v>0</v>
      </c>
      <c r="T50" s="829">
        <f>'Input 3'!E37</f>
        <v>0</v>
      </c>
      <c r="U50" s="843">
        <f>'Output 2-Performance Statement'!I73</f>
        <v>0</v>
      </c>
      <c r="V50" s="844" t="str">
        <f>"20"&amp;INDEX('Financial years'!A1:C23,MATCH('Input 1'!B5,'Financial years'!A1:A23,0)+3,2)&amp;"-20"&amp;INDEX('Financial years'!A1:C23,MATCH('Input 1'!B5,'Financial years'!A1:A23,0)+3,3)</f>
        <v>2028-2029</v>
      </c>
      <c r="W50" s="829">
        <f>'Input 3'!F129+'Input 3'!F131</f>
        <v>0</v>
      </c>
      <c r="X50" s="829">
        <f>'Input 3'!F37</f>
        <v>0</v>
      </c>
      <c r="Y50" s="843">
        <f>'Output 2-Performance Statement'!J73</f>
        <v>0</v>
      </c>
      <c r="Z50" s="844" t="str">
        <f>"20"&amp;INDEX('Financial years'!A1:C23,MATCH('Input 1'!B5,'Financial years'!A1:A23,0)+4,2)&amp;"-20"&amp;INDEX('Financial years'!A1:C23,MATCH('Input 1'!B5,'Financial years'!A1:A23,0)+4,3)</f>
        <v>2029-2030</v>
      </c>
      <c r="AA50" s="829">
        <f>'Input 3'!G129+'Input 3'!G131</f>
        <v>0</v>
      </c>
      <c r="AB50" s="829">
        <f>'Input 3'!G37</f>
        <v>0</v>
      </c>
      <c r="AC50" s="829">
        <f>'Output 2-Performance Statement'!K73</f>
        <v>0</v>
      </c>
    </row>
    <row r="51" spans="1:29" x14ac:dyDescent="0.3">
      <c r="A51" s="18" t="str">
        <f>'Input 1'!$B$5</f>
        <v>2025-26</v>
      </c>
      <c r="B51" s="18" t="e">
        <f>'Input 1'!$AQ$4</f>
        <v>#N/A</v>
      </c>
      <c r="C51" s="18">
        <f>'Input 1'!$A$4</f>
        <v>0</v>
      </c>
      <c r="D51" s="835" t="str">
        <f>'Output 2-Performance Statement'!A77</f>
        <v>OP1</v>
      </c>
      <c r="E51" s="835" t="str">
        <f>'Output 2-Performance Statement'!B77</f>
        <v>Adjusted underlying surplus (or deficit)</v>
      </c>
      <c r="F51" s="828" t="s">
        <v>602</v>
      </c>
      <c r="G51" s="828" t="s">
        <v>275</v>
      </c>
      <c r="H51" s="829">
        <f>('Input 3'!C48-'Input 3'!C23-'Input 3'!C27-'Input 3'!C25)</f>
        <v>0</v>
      </c>
      <c r="I51" s="829">
        <f>('Input 3'!C32-'Input 3'!C23-'Input 3'!C27-'Input 3'!C25)</f>
        <v>0</v>
      </c>
      <c r="J51" s="829" t="e">
        <f>'Output 2-Performance Statement'!G77</f>
        <v>#DIV/0!</v>
      </c>
      <c r="K51" s="830" t="str">
        <f>IF('Input 7'!$B$13="Yes, data has been approved for release to the public.", "APPROVED", "FOR REVIEW")</f>
        <v>FOR REVIEW</v>
      </c>
      <c r="L51" s="830" t="str">
        <f>'Output 2-Performance Statement'!F77</f>
        <v>N/A</v>
      </c>
      <c r="M51" s="831" t="str">
        <f>'Output 2-Performance Statement'!L77</f>
        <v xml:space="preserve"> </v>
      </c>
      <c r="N51" s="831" t="str">
        <f>"20"&amp;INDEX('Financial years'!A1:C23,MATCH('Input 1'!B5,'Financial years'!A1:A23,0)+1,2)&amp;"-20"&amp;INDEX('Financial years'!A1:C23,MATCH('Input 1'!B5,'Financial years'!A1:A23,0)+1,3)</f>
        <v>2026-2027</v>
      </c>
      <c r="O51" s="829">
        <f>('Input 3'!D48-'Input 3'!D23-'Input 3'!D27-'Input 3'!D25)</f>
        <v>0</v>
      </c>
      <c r="P51" s="829">
        <f>('Input 3'!D32-'Input 3'!D23-'Input 3'!D27-'Input 3'!D25)</f>
        <v>0</v>
      </c>
      <c r="Q51" s="843" t="e">
        <f>'Output 2-Performance Statement'!H77</f>
        <v>#DIV/0!</v>
      </c>
      <c r="R51" s="829" t="str">
        <f>"20"&amp;INDEX('Financial years'!A1:C23,MATCH('Input 1'!B5,'Financial years'!A1:A23,0)+2,2)&amp;"-20"&amp;INDEX('Financial years'!A1:C23,MATCH('Input 1'!B5,'Financial years'!A1:A23,0)+2,3)</f>
        <v>2027-2028</v>
      </c>
      <c r="S51" s="829">
        <f>('Input 3'!E48-'Input 3'!E23-'Input 3'!E27-'Input 3'!E25)</f>
        <v>0</v>
      </c>
      <c r="T51" s="829">
        <f>('Input 3'!E32-'Input 3'!E23-'Input 3'!E27-'Input 3'!E25)</f>
        <v>0</v>
      </c>
      <c r="U51" s="843" t="e">
        <f>'Output 2-Performance Statement'!I77</f>
        <v>#DIV/0!</v>
      </c>
      <c r="V51" s="844" t="str">
        <f>"20"&amp;INDEX('Financial years'!A1:C23,MATCH('Input 1'!B5,'Financial years'!A1:A23,0)+3,2)&amp;"-20"&amp;INDEX('Financial years'!A1:C23,MATCH('Input 1'!B5,'Financial years'!A1:A23,0)+3,3)</f>
        <v>2028-2029</v>
      </c>
      <c r="W51" s="829">
        <f>('Input 3'!F48-'Input 3'!F23-'Input 3'!F27-'Input 3'!F25)</f>
        <v>0</v>
      </c>
      <c r="X51" s="829">
        <f>('Input 3'!F32-'Input 3'!F23-'Input 3'!F27-'Input 3'!F25)</f>
        <v>0</v>
      </c>
      <c r="Y51" s="843" t="e">
        <f>'Output 2-Performance Statement'!J77</f>
        <v>#DIV/0!</v>
      </c>
      <c r="Z51" s="844" t="str">
        <f>"20"&amp;INDEX('Financial years'!A1:C23,MATCH('Input 1'!B5,'Financial years'!A1:A23,0)+4,2)&amp;"-20"&amp;INDEX('Financial years'!A1:C23,MATCH('Input 1'!B5,'Financial years'!A1:A23,0)+4,3)</f>
        <v>2029-2030</v>
      </c>
      <c r="AA51" s="829">
        <f>('Input 3'!G48-'Input 3'!G23-'Input 3'!G27-'Input 3'!G25)</f>
        <v>0</v>
      </c>
      <c r="AB51" s="829">
        <f>('Input 3'!G32-'Input 3'!G23-'Input 3'!G27-'Input 3'!G25)</f>
        <v>0</v>
      </c>
      <c r="AC51" s="829" t="e">
        <f>'Output 2-Performance Statement'!K77</f>
        <v>#DIV/0!</v>
      </c>
    </row>
    <row r="52" spans="1:29" x14ac:dyDescent="0.3">
      <c r="A52" s="18" t="str">
        <f>'Input 1'!$B$5</f>
        <v>2025-26</v>
      </c>
      <c r="B52" s="18" t="e">
        <f>'Input 1'!$AQ$4</f>
        <v>#N/A</v>
      </c>
      <c r="C52" s="18">
        <f>'Input 1'!$A$4</f>
        <v>0</v>
      </c>
      <c r="D52" s="835" t="str">
        <f>'Output 2-Performance Statement'!A81</f>
        <v>S1</v>
      </c>
      <c r="E52" s="835" t="str">
        <f>'Output 2-Performance Statement'!B81</f>
        <v>Rates compared to adjusted underlying revenue</v>
      </c>
      <c r="F52" s="828" t="s">
        <v>602</v>
      </c>
      <c r="G52" s="828" t="s">
        <v>275</v>
      </c>
      <c r="H52" s="829">
        <f>'Input 3'!C15</f>
        <v>0</v>
      </c>
      <c r="I52" s="829">
        <f>('Input 3'!C32-'Input 3'!C23-'Input 3'!C27-'Input 3'!C25)</f>
        <v>0</v>
      </c>
      <c r="J52" s="829" t="e">
        <f>'Output 2-Performance Statement'!G81</f>
        <v>#DIV/0!</v>
      </c>
      <c r="K52" s="830" t="str">
        <f>IF('Input 7'!$B$13="Yes, data has been approved for release to the public.", "APPROVED", "FOR REVIEW")</f>
        <v>FOR REVIEW</v>
      </c>
      <c r="L52" s="830" t="e">
        <f>'Output 2-Performance Statement'!F81</f>
        <v>#N/A</v>
      </c>
      <c r="M52" s="831" t="str">
        <f>'Output 2-Performance Statement'!L81</f>
        <v xml:space="preserve"> </v>
      </c>
      <c r="N52" s="831" t="str">
        <f>"20"&amp;INDEX('Financial years'!A1:C23,MATCH('Input 1'!B5,'Financial years'!A1:A23,0)+1,2)&amp;"-20"&amp;INDEX('Financial years'!A1:C23,MATCH('Input 1'!B5,'Financial years'!A1:A23,0)+1,3)</f>
        <v>2026-2027</v>
      </c>
      <c r="O52" s="829">
        <f>'Input 3'!D15</f>
        <v>0</v>
      </c>
      <c r="P52" s="829">
        <f>('Input 3'!D32-'Input 3'!D23-'Input 3'!D27-'Input 3'!D25)</f>
        <v>0</v>
      </c>
      <c r="Q52" s="843" t="e">
        <f>'Output 2-Performance Statement'!H81</f>
        <v>#DIV/0!</v>
      </c>
      <c r="R52" s="829" t="str">
        <f>"20"&amp;INDEX('Financial years'!A1:C23,MATCH('Input 1'!B5,'Financial years'!A1:A23,0)+2,2)&amp;"-20"&amp;INDEX('Financial years'!A1:C23,MATCH('Input 1'!B5,'Financial years'!A1:A23,0)+2,3)</f>
        <v>2027-2028</v>
      </c>
      <c r="S52" s="829">
        <f>'Input 3'!E15</f>
        <v>0</v>
      </c>
      <c r="T52" s="829">
        <f>('Input 3'!E32-'Input 3'!E23-'Input 3'!E27-'Input 3'!E25)</f>
        <v>0</v>
      </c>
      <c r="U52" s="843" t="e">
        <f>'Output 2-Performance Statement'!I81</f>
        <v>#DIV/0!</v>
      </c>
      <c r="V52" s="844" t="str">
        <f>"20"&amp;INDEX('Financial years'!A1:C23,MATCH('Input 1'!B5,'Financial years'!A1:A23,0)+3,2)&amp;"-20"&amp;INDEX('Financial years'!A1:C23,MATCH('Input 1'!B5,'Financial years'!A1:A23,0)+3,3)</f>
        <v>2028-2029</v>
      </c>
      <c r="W52" s="829">
        <f>'Input 3'!F15</f>
        <v>0</v>
      </c>
      <c r="X52" s="829">
        <f>('Input 3'!F32-'Input 3'!F23-'Input 3'!F27-'Input 3'!F25)</f>
        <v>0</v>
      </c>
      <c r="Y52" s="843" t="e">
        <f>'Output 2-Performance Statement'!J81</f>
        <v>#DIV/0!</v>
      </c>
      <c r="Z52" s="844" t="str">
        <f>"20"&amp;INDEX('Financial years'!A1:C23,MATCH('Input 1'!B5,'Financial years'!A1:A23,0)+4,2)&amp;"-20"&amp;INDEX('Financial years'!A1:C23,MATCH('Input 1'!B5,'Financial years'!A1:A23,0)+4,3)</f>
        <v>2029-2030</v>
      </c>
      <c r="AA52" s="829">
        <f>'Input 3'!G15</f>
        <v>0</v>
      </c>
      <c r="AB52" s="829">
        <f>('Input 3'!G32-'Input 3'!G23-'Input 3'!G27-'Input 3'!G25)</f>
        <v>0</v>
      </c>
      <c r="AC52" s="829" t="e">
        <f>'Output 2-Performance Statement'!K81</f>
        <v>#DIV/0!</v>
      </c>
    </row>
    <row r="53" spans="1:29" x14ac:dyDescent="0.3">
      <c r="A53" s="18" t="str">
        <f>'Input 1'!$B$5</f>
        <v>2025-26</v>
      </c>
      <c r="B53" s="18" t="e">
        <f>'Input 1'!$AQ$4</f>
        <v>#N/A</v>
      </c>
      <c r="C53" s="18">
        <f>'Input 1'!$A$4</f>
        <v>0</v>
      </c>
      <c r="D53" s="845" t="str">
        <f>'Output 2-Performance Statement'!A84</f>
        <v>S2</v>
      </c>
      <c r="E53" s="845" t="str">
        <f>'Output 2-Performance Statement'!B84</f>
        <v>Rates compared to property values</v>
      </c>
      <c r="F53" s="828" t="s">
        <v>602</v>
      </c>
      <c r="G53" s="828" t="s">
        <v>275</v>
      </c>
      <c r="H53" s="829">
        <f>'Input 3'!C15</f>
        <v>0</v>
      </c>
      <c r="I53" s="829">
        <f>'Input 3'!C145</f>
        <v>0</v>
      </c>
      <c r="J53" s="829">
        <f>'Output 2-Performance Statement'!G84</f>
        <v>0</v>
      </c>
      <c r="K53" s="830" t="str">
        <f>IF('Input 7'!$B$13="Yes, data has been approved for release to the public.", "APPROVED", "FOR REVIEW")</f>
        <v>FOR REVIEW</v>
      </c>
      <c r="L53" s="830" t="str">
        <f>'Output 2-Performance Statement'!F84</f>
        <v>N/A</v>
      </c>
      <c r="M53" s="831" t="str">
        <f>'Output 2-Performance Statement'!L84</f>
        <v xml:space="preserve"> </v>
      </c>
      <c r="N53" s="831" t="str">
        <f>"20"&amp;INDEX('Financial years'!A1:C23,MATCH('Input 1'!B5,'Financial years'!A1:A23,0)+1,2)&amp;"-20"&amp;INDEX('Financial years'!A1:C23,MATCH('Input 1'!B5,'Financial years'!A1:A23,0)+1,3)</f>
        <v>2026-2027</v>
      </c>
      <c r="O53" s="829">
        <f>'Input 3'!D15</f>
        <v>0</v>
      </c>
      <c r="P53" s="829">
        <f>'Input 3'!D145</f>
        <v>0</v>
      </c>
      <c r="Q53" s="843">
        <f>'Output 2-Performance Statement'!H84</f>
        <v>0</v>
      </c>
      <c r="R53" s="829" t="str">
        <f>"20"&amp;INDEX('Financial years'!A1:C23,MATCH('Input 1'!B5,'Financial years'!A1:A23,0)+2,2)&amp;"-20"&amp;INDEX('Financial years'!A1:C23,MATCH('Input 1'!B5,'Financial years'!A1:A23,0)+2,3)</f>
        <v>2027-2028</v>
      </c>
      <c r="S53" s="829">
        <f>'Input 3'!E15</f>
        <v>0</v>
      </c>
      <c r="T53" s="829">
        <f>'Input 3'!E145</f>
        <v>0</v>
      </c>
      <c r="U53" s="843">
        <f>'Output 2-Performance Statement'!I84</f>
        <v>0</v>
      </c>
      <c r="V53" s="844" t="str">
        <f>"20"&amp;INDEX('Financial years'!A1:C23,MATCH('Input 1'!B5,'Financial years'!A1:A23,0)+3,2)&amp;"-20"&amp;INDEX('Financial years'!A1:C23,MATCH('Input 1'!B5,'Financial years'!A1:A23,0)+3,3)</f>
        <v>2028-2029</v>
      </c>
      <c r="W53" s="829">
        <f>'Input 3'!F15</f>
        <v>0</v>
      </c>
      <c r="X53" s="829">
        <f>'Input 3'!F145</f>
        <v>0</v>
      </c>
      <c r="Y53" s="843">
        <f>'Output 2-Performance Statement'!J84</f>
        <v>0</v>
      </c>
      <c r="Z53" s="844" t="str">
        <f>"20"&amp;INDEX('Financial years'!A1:C23,MATCH('Input 1'!B5,'Financial years'!A1:A23,0)+4,2)&amp;"-20"&amp;INDEX('Financial years'!A1:C23,MATCH('Input 1'!B5,'Financial years'!A1:A23,0)+4,3)</f>
        <v>2029-2030</v>
      </c>
      <c r="AA53" s="829">
        <f>'Input 3'!G15</f>
        <v>0</v>
      </c>
      <c r="AB53" s="829">
        <f>'Input 3'!G145</f>
        <v>0</v>
      </c>
      <c r="AC53" s="829">
        <f>'Output 2-Performance Statement'!K84</f>
        <v>0</v>
      </c>
    </row>
    <row r="54" spans="1:29" x14ac:dyDescent="0.3">
      <c r="A54" s="18" t="str">
        <f>'Input 1'!$B$5</f>
        <v>2025-26</v>
      </c>
      <c r="B54" s="18" t="e">
        <f>'Input 1'!$AQ$4</f>
        <v>#N/A</v>
      </c>
      <c r="C54" s="18">
        <f>'Input 1'!$A$4</f>
        <v>0</v>
      </c>
      <c r="D54" s="18" t="str">
        <f>'Output 2-Performance Statement'!A92</f>
        <v>C1</v>
      </c>
      <c r="E54" s="18" t="str">
        <f>'Output 2-Performance Statement'!B92</f>
        <v>Expenses per head of municipal population</v>
      </c>
      <c r="F54" s="828" t="s">
        <v>602</v>
      </c>
      <c r="G54" s="828" t="s">
        <v>275</v>
      </c>
      <c r="H54" s="829">
        <f>(('Input 3'!C47))*1000</f>
        <v>0</v>
      </c>
      <c r="I54" s="829" t="e">
        <f>'Input 2'!F4</f>
        <v>#N/A</v>
      </c>
      <c r="J54" s="829" t="e">
        <f>'Output 2-Performance Statement'!F92</f>
        <v>#N/A</v>
      </c>
      <c r="K54" s="830" t="str">
        <f>IF('Input 7'!$B$13="Yes, data has been approved for release to the public.", "APPROVED", "FOR REVIEW")</f>
        <v>FOR REVIEW</v>
      </c>
      <c r="L54" s="830" t="str">
        <f>'Input 4'!G72</f>
        <v>N/A</v>
      </c>
      <c r="M54" s="831" t="str">
        <f>'Output 2-Performance Statement'!G92</f>
        <v xml:space="preserve"> </v>
      </c>
      <c r="N54" s="832"/>
      <c r="O54" s="832"/>
      <c r="P54" s="832"/>
      <c r="Q54" s="832"/>
      <c r="R54" s="832"/>
      <c r="S54" s="832"/>
      <c r="T54" s="832"/>
      <c r="U54" s="832"/>
      <c r="V54" s="833"/>
      <c r="W54" s="832"/>
      <c r="X54" s="832"/>
      <c r="Y54" s="832"/>
      <c r="Z54" s="833"/>
      <c r="AA54" s="832"/>
      <c r="AB54" s="832"/>
      <c r="AC54" s="832"/>
    </row>
    <row r="55" spans="1:29" x14ac:dyDescent="0.3">
      <c r="A55" s="18" t="str">
        <f>'Input 1'!$B$5</f>
        <v>2025-26</v>
      </c>
      <c r="B55" s="18" t="e">
        <f>'Input 1'!$AQ$4</f>
        <v>#N/A</v>
      </c>
      <c r="C55" s="18">
        <f>'Input 1'!$A$4</f>
        <v>0</v>
      </c>
      <c r="D55" s="18" t="str">
        <f>'Output 2-Performance Statement'!A94</f>
        <v>C2</v>
      </c>
      <c r="E55" s="18" t="str">
        <f>'Output 2-Performance Statement'!B94</f>
        <v>Infrastructure per head of municipal population</v>
      </c>
      <c r="F55" s="828" t="s">
        <v>602</v>
      </c>
      <c r="G55" s="828" t="s">
        <v>275</v>
      </c>
      <c r="H55" s="829">
        <f>'Input 3'!C71*1000</f>
        <v>0</v>
      </c>
      <c r="I55" s="829" t="e">
        <f>'Input 2'!F4</f>
        <v>#N/A</v>
      </c>
      <c r="J55" s="829" t="e">
        <f>'Output 2-Performance Statement'!F94</f>
        <v>#N/A</v>
      </c>
      <c r="K55" s="830" t="str">
        <f>IF('Input 7'!$B$13="Yes, data has been approved for release to the public.", "APPROVED", "FOR REVIEW")</f>
        <v>FOR REVIEW</v>
      </c>
      <c r="L55" s="830" t="str">
        <f>'Input 4'!G73</f>
        <v>N/A</v>
      </c>
      <c r="M55" s="831" t="str">
        <f>'Output 2-Performance Statement'!G94</f>
        <v xml:space="preserve"> </v>
      </c>
      <c r="N55" s="832"/>
      <c r="O55" s="832"/>
      <c r="P55" s="832"/>
      <c r="Q55" s="832"/>
      <c r="R55" s="832"/>
      <c r="S55" s="832"/>
      <c r="T55" s="832"/>
      <c r="U55" s="832"/>
      <c r="V55" s="833"/>
      <c r="W55" s="832"/>
      <c r="X55" s="832"/>
      <c r="Y55" s="832"/>
      <c r="Z55" s="833"/>
      <c r="AA55" s="832"/>
      <c r="AB55" s="832"/>
      <c r="AC55" s="832"/>
    </row>
    <row r="56" spans="1:29" x14ac:dyDescent="0.3">
      <c r="A56" s="18" t="str">
        <f>'Input 1'!$B$5</f>
        <v>2025-26</v>
      </c>
      <c r="B56" s="18" t="e">
        <f>'Input 1'!$AQ$4</f>
        <v>#N/A</v>
      </c>
      <c r="C56" s="18">
        <f>'Input 1'!$A$4</f>
        <v>0</v>
      </c>
      <c r="D56" s="836" t="str">
        <f>'Output 2-Performance Statement'!A96</f>
        <v>C3</v>
      </c>
      <c r="E56" s="836" t="str">
        <f>'Output 2-Performance Statement'!B96</f>
        <v>Population density per length of road</v>
      </c>
      <c r="F56" s="828" t="s">
        <v>602</v>
      </c>
      <c r="G56" s="828" t="s">
        <v>275</v>
      </c>
      <c r="H56" s="829" t="e">
        <f>'Input 2'!F4</f>
        <v>#N/A</v>
      </c>
      <c r="I56" s="829">
        <f>'Input 2'!F5</f>
        <v>0</v>
      </c>
      <c r="J56" s="829">
        <f>'Output 2-Performance Statement'!F96</f>
        <v>0</v>
      </c>
      <c r="K56" s="830" t="str">
        <f>IF('Input 7'!$B$13="Yes, data has been approved for release to the public.", "APPROVED", "FOR REVIEW")</f>
        <v>FOR REVIEW</v>
      </c>
      <c r="L56" s="830" t="str">
        <f>'Input 4'!G74</f>
        <v>N/A</v>
      </c>
      <c r="M56" s="831" t="str">
        <f>'Output 2-Performance Statement'!G96</f>
        <v xml:space="preserve"> </v>
      </c>
      <c r="N56" s="832"/>
      <c r="O56" s="832"/>
      <c r="P56" s="832"/>
      <c r="Q56" s="832"/>
      <c r="R56" s="832"/>
      <c r="S56" s="832"/>
      <c r="T56" s="832"/>
      <c r="U56" s="832"/>
      <c r="V56" s="833"/>
      <c r="W56" s="832"/>
      <c r="X56" s="832"/>
      <c r="Y56" s="832"/>
      <c r="Z56" s="833"/>
      <c r="AA56" s="832"/>
      <c r="AB56" s="832"/>
      <c r="AC56" s="832"/>
    </row>
    <row r="57" spans="1:29" x14ac:dyDescent="0.3">
      <c r="A57" s="18" t="str">
        <f>'Input 1'!$B$5</f>
        <v>2025-26</v>
      </c>
      <c r="B57" s="18" t="e">
        <f>'Input 1'!$AQ$4</f>
        <v>#N/A</v>
      </c>
      <c r="C57" s="18">
        <f>'Input 1'!$A$4</f>
        <v>0</v>
      </c>
      <c r="D57" s="18" t="str">
        <f>'Output 2-Performance Statement'!A99</f>
        <v>C4</v>
      </c>
      <c r="E57" s="18" t="str">
        <f>'Output 2-Performance Statement'!B99</f>
        <v>Own-source revenue per head of municipal population</v>
      </c>
      <c r="F57" s="828" t="s">
        <v>602</v>
      </c>
      <c r="G57" s="828" t="s">
        <v>275</v>
      </c>
      <c r="H57" s="829">
        <f>(('Input 3'!C32-'Input 3'!C23-'Input 3'!C27-'Input 3'!C26-'Input 3'!C25-'Input 3'!C19-'Input 3'!C20-'Input 3'!C22))*1000</f>
        <v>0</v>
      </c>
      <c r="I57" s="829" t="e">
        <f>'Input 2'!F4</f>
        <v>#N/A</v>
      </c>
      <c r="J57" s="829" t="e">
        <f>'Output 2-Performance Statement'!F99</f>
        <v>#N/A</v>
      </c>
      <c r="K57" s="830" t="str">
        <f>IF('Input 7'!$B$13="Yes, data has been approved for release to the public.", "APPROVED", "FOR REVIEW")</f>
        <v>FOR REVIEW</v>
      </c>
      <c r="L57" s="830" t="str">
        <f>'Input 4'!G75</f>
        <v>N/A</v>
      </c>
      <c r="M57" s="831" t="str">
        <f>'Output 2-Performance Statement'!G99</f>
        <v xml:space="preserve"> </v>
      </c>
      <c r="N57" s="832"/>
      <c r="O57" s="832"/>
      <c r="P57" s="832"/>
      <c r="Q57" s="832"/>
      <c r="R57" s="832"/>
      <c r="S57" s="832"/>
      <c r="T57" s="832"/>
      <c r="U57" s="832"/>
      <c r="V57" s="833"/>
      <c r="W57" s="832"/>
      <c r="X57" s="832"/>
      <c r="Y57" s="832"/>
      <c r="Z57" s="833"/>
      <c r="AA57" s="832"/>
      <c r="AB57" s="832"/>
      <c r="AC57" s="832"/>
    </row>
    <row r="58" spans="1:29" x14ac:dyDescent="0.3">
      <c r="A58" s="18" t="str">
        <f>'Input 1'!$B$5</f>
        <v>2025-26</v>
      </c>
      <c r="B58" s="18" t="e">
        <f>'Input 1'!$AQ$4</f>
        <v>#N/A</v>
      </c>
      <c r="C58" s="18">
        <f>'Input 1'!$A$4</f>
        <v>0</v>
      </c>
      <c r="D58" s="18" t="str">
        <f>'Output 2-Performance Statement'!A102</f>
        <v>C5</v>
      </c>
      <c r="E58" s="18" t="str">
        <f>'Output 2-Performance Statement'!B102</f>
        <v>Recurrent grants per head of municipal population</v>
      </c>
      <c r="F58" s="828" t="s">
        <v>602</v>
      </c>
      <c r="G58" s="828" t="s">
        <v>275</v>
      </c>
      <c r="H58" s="829">
        <f>('Input 3'!C19+'Input 3'!C22)*1000</f>
        <v>0</v>
      </c>
      <c r="I58" s="829" t="e">
        <f>'Input 2'!F4</f>
        <v>#N/A</v>
      </c>
      <c r="J58" s="829" t="e">
        <f>'Output 2-Performance Statement'!F102</f>
        <v>#N/A</v>
      </c>
      <c r="K58" s="830" t="str">
        <f>IF('Input 7'!$B$13="Yes, data has been approved for release to the public.", "APPROVED", "FOR REVIEW")</f>
        <v>FOR REVIEW</v>
      </c>
      <c r="L58" s="830" t="str">
        <f>'Input 4'!G76</f>
        <v>N/A</v>
      </c>
      <c r="M58" s="831" t="str">
        <f>'Output 2-Performance Statement'!G102</f>
        <v xml:space="preserve"> </v>
      </c>
      <c r="N58" s="832"/>
      <c r="O58" s="832"/>
      <c r="P58" s="832"/>
      <c r="Q58" s="832"/>
      <c r="R58" s="832"/>
      <c r="S58" s="832"/>
      <c r="T58" s="832"/>
      <c r="U58" s="832"/>
      <c r="V58" s="833"/>
      <c r="W58" s="832"/>
      <c r="X58" s="832"/>
      <c r="Y58" s="832"/>
      <c r="Z58" s="833"/>
      <c r="AA58" s="832"/>
      <c r="AB58" s="832"/>
      <c r="AC58" s="832"/>
    </row>
    <row r="59" spans="1:29" x14ac:dyDescent="0.3">
      <c r="A59" s="18" t="str">
        <f>'Input 1'!$B$5</f>
        <v>2025-26</v>
      </c>
      <c r="B59" s="18" t="e">
        <f>'Input 1'!$AQ$4</f>
        <v>#N/A</v>
      </c>
      <c r="C59" s="18">
        <f>'Input 1'!$A$4</f>
        <v>0</v>
      </c>
      <c r="D59" s="836" t="str">
        <f>'Output 2-Performance Statement'!A105</f>
        <v>C6</v>
      </c>
      <c r="E59" s="836" t="str">
        <f>'Output 2-Performance Statement'!B105</f>
        <v>Relative Socio-Economic Disadvantage</v>
      </c>
      <c r="F59" s="828" t="s">
        <v>602</v>
      </c>
      <c r="G59" s="828" t="s">
        <v>275</v>
      </c>
      <c r="H59" s="829" t="e">
        <f>'Input 2'!F6</f>
        <v>#N/A</v>
      </c>
      <c r="I59" s="829">
        <v>1</v>
      </c>
      <c r="J59" s="829" t="e">
        <f>'Output 2-Performance Statement'!F105</f>
        <v>#N/A</v>
      </c>
      <c r="K59" s="830" t="str">
        <f>IF('Input 7'!$B$13="Yes, data has been approved for release to the public.", "APPROVED", "FOR REVIEW")</f>
        <v>FOR REVIEW</v>
      </c>
      <c r="L59" s="830" t="str">
        <f>'Input 4'!G77</f>
        <v>N/A</v>
      </c>
      <c r="M59" s="831" t="str">
        <f>'Output 2-Performance Statement'!G105</f>
        <v xml:space="preserve"> </v>
      </c>
      <c r="N59" s="832"/>
      <c r="O59" s="832"/>
      <c r="P59" s="832"/>
      <c r="Q59" s="832"/>
      <c r="R59" s="832"/>
      <c r="S59" s="832"/>
      <c r="T59" s="832"/>
      <c r="U59" s="832"/>
      <c r="V59" s="833"/>
      <c r="W59" s="832"/>
      <c r="X59" s="832"/>
      <c r="Y59" s="832"/>
      <c r="Z59" s="833"/>
      <c r="AA59" s="832"/>
      <c r="AB59" s="832"/>
      <c r="AC59" s="832"/>
    </row>
    <row r="60" spans="1:29" x14ac:dyDescent="0.3">
      <c r="A60" s="846" t="str">
        <f>'Input 1'!$B$5</f>
        <v>2025-26</v>
      </c>
      <c r="B60" s="18" t="e">
        <f>'Input 1'!$AQ$4</f>
        <v>#N/A</v>
      </c>
      <c r="C60" s="846">
        <f>'Input 1'!$A$4</f>
        <v>0</v>
      </c>
      <c r="D60" s="847" t="str">
        <f>'Output 2-Performance Statement'!A108</f>
        <v>C7</v>
      </c>
      <c r="E60" s="847" t="str">
        <f>'Output 2-Performance Statement'!B108</f>
        <v>Percentage of staff turnover</v>
      </c>
      <c r="F60" s="848" t="s">
        <v>602</v>
      </c>
      <c r="G60" s="848" t="s">
        <v>275</v>
      </c>
      <c r="H60" s="849">
        <f>('Input 3'!C148)</f>
        <v>0</v>
      </c>
      <c r="I60" s="849">
        <f>(('Input 3'!C147+'Input 3'!C149)/2)</f>
        <v>0</v>
      </c>
      <c r="J60" s="849">
        <f>'Output 2-Performance Statement'!F108</f>
        <v>0</v>
      </c>
      <c r="K60" s="850" t="str">
        <f>IF('Input 7'!$B$13="Yes, data has been approved for release to the public.", "APPROVED", "FOR REVIEW")</f>
        <v>FOR REVIEW</v>
      </c>
      <c r="L60" s="850" t="str">
        <f>'Input 4'!G78</f>
        <v>N/A</v>
      </c>
      <c r="M60" s="851" t="str">
        <f>'Output 2-Performance Statement'!G108</f>
        <v xml:space="preserve"> </v>
      </c>
      <c r="N60" s="852"/>
      <c r="O60" s="852"/>
      <c r="P60" s="852"/>
      <c r="Q60" s="852"/>
      <c r="R60" s="852"/>
      <c r="S60" s="852"/>
      <c r="T60" s="852"/>
      <c r="U60" s="852"/>
      <c r="V60" s="853"/>
      <c r="W60" s="852"/>
      <c r="X60" s="852"/>
      <c r="Y60" s="852"/>
      <c r="Z60" s="853"/>
      <c r="AA60" s="852"/>
      <c r="AB60" s="852"/>
      <c r="AC60" s="852"/>
    </row>
    <row r="61" spans="1:29" x14ac:dyDescent="0.3">
      <c r="F61" s="854"/>
    </row>
  </sheetData>
  <sheetProtection algorithmName="SHA-512" hashValue="+TxbPQv2NVyTWj5PfrrA+dcHFTD1YFP+JoiD4JT388Za+WiuVF4N+3JcOt5Wyz6igImoSHE+Fs9WwhxNUR9++A==" saltValue="jt34j2vCQi7qc1BZGhuwMg==" spinCount="100000" sheet="1" objects="1" scenarios="1"/>
  <pageMargins left="0.70866141732283472" right="0.70866141732283472" top="0.74803149606299213" bottom="0.74803149606299213" header="0.31496062992125984" footer="0.31496062992125984"/>
  <pageSetup paperSize="9" scale="29" orientation="landscape" r:id="rId1"/>
  <headerFooter>
    <oddHeader>&amp;C&amp;"Arial"&amp;12&amp;K000000OFFICIAL&amp;1#</oddHeader>
    <oddFooter>&amp;C&amp;1#&amp;"Arial"&amp;12&amp;K000000OFFICIAL</oddFooter>
  </headerFooter>
  <ignoredErrors>
    <ignoredError sqref="I56" formula="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116E88"/>
  </sheetPr>
  <dimension ref="A1:J31"/>
  <sheetViews>
    <sheetView zoomScale="110" zoomScaleNormal="110" workbookViewId="0">
      <pane ySplit="1" topLeftCell="A2" activePane="bottomLeft" state="frozen"/>
      <selection activeCell="D4" sqref="D4"/>
      <selection pane="bottomLeft"/>
    </sheetView>
  </sheetViews>
  <sheetFormatPr defaultColWidth="8.7265625" defaultRowHeight="14.5" x14ac:dyDescent="0.35"/>
  <cols>
    <col min="3" max="3" width="20.26953125" customWidth="1"/>
    <col min="4" max="4" width="15.453125" customWidth="1"/>
    <col min="5" max="5" width="39.1796875" bestFit="1" customWidth="1"/>
    <col min="6" max="6" width="21.7265625" customWidth="1"/>
    <col min="7" max="7" width="38" customWidth="1"/>
    <col min="8" max="8" width="45" customWidth="1"/>
    <col min="9" max="9" width="61.7265625" customWidth="1"/>
    <col min="10" max="10" width="18" customWidth="1"/>
  </cols>
  <sheetData>
    <row r="1" spans="1:10" x14ac:dyDescent="0.35">
      <c r="A1" t="s">
        <v>949</v>
      </c>
      <c r="B1" t="s">
        <v>950</v>
      </c>
      <c r="C1" t="s">
        <v>951</v>
      </c>
      <c r="D1" t="s">
        <v>976</v>
      </c>
      <c r="E1" t="str">
        <f>'Input 5'!B2</f>
        <v>Governance and Management Item</v>
      </c>
      <c r="F1" t="s">
        <v>977</v>
      </c>
      <c r="G1" t="s">
        <v>978</v>
      </c>
      <c r="H1" t="s">
        <v>979</v>
      </c>
      <c r="I1" t="s">
        <v>980</v>
      </c>
      <c r="J1" s="826" t="s">
        <v>959</v>
      </c>
    </row>
    <row r="2" spans="1:10" x14ac:dyDescent="0.35">
      <c r="A2" t="str">
        <f>'Input 1'!$B$5</f>
        <v>2025-26</v>
      </c>
      <c r="B2" t="e">
        <f>'Input 1'!$AQ$4</f>
        <v>#N/A</v>
      </c>
      <c r="C2">
        <f>'Input 1'!$A$4</f>
        <v>0</v>
      </c>
      <c r="D2" t="str">
        <f>'Input 5'!A4</f>
        <v>GC1</v>
      </c>
      <c r="E2" t="str">
        <f>'Input 5'!J4</f>
        <v>Community engagement policy</v>
      </c>
      <c r="F2" s="857" t="str">
        <f>IF('Input 5'!D4=0,"",'Input 5'!D4)</f>
        <v/>
      </c>
      <c r="G2" s="2" t="str">
        <f>IF('Input 5'!E4=0,"",'Input 5'!E4)</f>
        <v/>
      </c>
      <c r="H2" s="858" t="str">
        <f>IF('Input 5'!F4=0,"",'Input 5'!F4)</f>
        <v/>
      </c>
      <c r="I2" s="860" t="str">
        <f>IF('Input 5'!G4=0,"",'Input 5'!G4)</f>
        <v/>
      </c>
      <c r="J2" t="str">
        <f>IF('Input 7'!$B$13="Yes, data has been approved for release to the public.", "APPROVED", "FOR REVIEW")</f>
        <v>FOR REVIEW</v>
      </c>
    </row>
    <row r="3" spans="1:10" x14ac:dyDescent="0.35">
      <c r="A3" t="str">
        <f>'Input 1'!$B$5</f>
        <v>2025-26</v>
      </c>
      <c r="B3" t="e">
        <f>'Input 1'!$AQ$4</f>
        <v>#N/A</v>
      </c>
      <c r="C3">
        <f>'Input 1'!$A$4</f>
        <v>0</v>
      </c>
      <c r="D3" t="str">
        <f>'Input 5'!A5</f>
        <v>GC2</v>
      </c>
      <c r="E3" t="str">
        <f>'Input 5'!J5</f>
        <v xml:space="preserve">Community engagement guidelines </v>
      </c>
      <c r="F3" s="857" t="str">
        <f>IF('Input 5'!D5=0,"",'Input 5'!D5)</f>
        <v/>
      </c>
      <c r="G3" s="2" t="str">
        <f>IF('Input 5'!E5=0,"",'Input 5'!E5)</f>
        <v/>
      </c>
      <c r="H3" s="858" t="str">
        <f>IF('Input 5'!F5=0,"",'Input 5'!F5)</f>
        <v/>
      </c>
      <c r="I3" s="860" t="str">
        <f>IF('Input 5'!G5=0,"",'Input 5'!G5)</f>
        <v/>
      </c>
      <c r="J3" t="str">
        <f>IF('Input 7'!$B$13="Yes, data has been approved for release to the public.", "APPROVED", "FOR REVIEW")</f>
        <v>FOR REVIEW</v>
      </c>
    </row>
    <row r="4" spans="1:10" x14ac:dyDescent="0.35">
      <c r="A4" t="str">
        <f>'Input 1'!$B$5</f>
        <v>2025-26</v>
      </c>
      <c r="B4" t="e">
        <f>'Input 1'!$AQ$4</f>
        <v>#N/A</v>
      </c>
      <c r="C4">
        <f>'Input 1'!$A$4</f>
        <v>0</v>
      </c>
      <c r="D4" t="str">
        <f>'Input 5'!A6</f>
        <v>GC3</v>
      </c>
      <c r="E4" t="str">
        <f>'Input 5'!J6</f>
        <v>Financial Plan</v>
      </c>
      <c r="F4" s="857" t="str">
        <f>IF('Input 5'!D6=0,"",'Input 5'!D6)</f>
        <v/>
      </c>
      <c r="G4" s="2" t="str">
        <f>IF('Input 5'!E6=0,"",'Input 5'!E6)</f>
        <v/>
      </c>
      <c r="H4" s="858" t="str">
        <f>IF('Input 5'!F6=0,"",'Input 5'!F6)</f>
        <v/>
      </c>
      <c r="I4" s="860" t="str">
        <f>IF('Input 5'!G6=0,"",'Input 5'!G6)</f>
        <v/>
      </c>
      <c r="J4" t="str">
        <f>IF('Input 7'!$B$13="Yes, data has been approved for release to the public.", "APPROVED", "FOR REVIEW")</f>
        <v>FOR REVIEW</v>
      </c>
    </row>
    <row r="5" spans="1:10" x14ac:dyDescent="0.35">
      <c r="A5" t="str">
        <f>'Input 1'!$B$5</f>
        <v>2025-26</v>
      </c>
      <c r="B5" t="e">
        <f>'Input 1'!$AQ$4</f>
        <v>#N/A</v>
      </c>
      <c r="C5">
        <f>'Input 1'!$A$4</f>
        <v>0</v>
      </c>
      <c r="D5" t="str">
        <f>'Input 5'!A7</f>
        <v>GC4</v>
      </c>
      <c r="E5" t="str">
        <f>'Input 5'!J7</f>
        <v>Asset Plan</v>
      </c>
      <c r="F5" s="857" t="str">
        <f>IF('Input 5'!D7=0,"",'Input 5'!D7)</f>
        <v/>
      </c>
      <c r="G5" s="2" t="str">
        <f>IF('Input 5'!E7=0,"",'Input 5'!E7)</f>
        <v/>
      </c>
      <c r="H5" s="858" t="str">
        <f>IF('Input 5'!F7=0,"",'Input 5'!F7)</f>
        <v/>
      </c>
      <c r="I5" s="860" t="str">
        <f>IF('Input 5'!G7=0,"",'Input 5'!G7)</f>
        <v/>
      </c>
      <c r="J5" t="str">
        <f>IF('Input 7'!$B$13="Yes, data has been approved for release to the public.", "APPROVED", "FOR REVIEW")</f>
        <v>FOR REVIEW</v>
      </c>
    </row>
    <row r="6" spans="1:10" x14ac:dyDescent="0.35">
      <c r="A6" t="str">
        <f>'Input 1'!$B$5</f>
        <v>2025-26</v>
      </c>
      <c r="B6" t="e">
        <f>'Input 1'!$AQ$4</f>
        <v>#N/A</v>
      </c>
      <c r="C6">
        <f>'Input 1'!$A$4</f>
        <v>0</v>
      </c>
      <c r="D6" t="str">
        <f>'Input 5'!A8</f>
        <v>GC5</v>
      </c>
      <c r="E6" t="str">
        <f>'Input 5'!J8</f>
        <v>Revenue and Rating Plan</v>
      </c>
      <c r="F6" s="857" t="str">
        <f>IF('Input 5'!D8=0,"",'Input 5'!D8)</f>
        <v/>
      </c>
      <c r="G6" s="2" t="str">
        <f>IF('Input 5'!E8=0,"",'Input 5'!E8)</f>
        <v/>
      </c>
      <c r="H6" s="858" t="str">
        <f>IF('Input 5'!F8=0,"",'Input 5'!F8)</f>
        <v/>
      </c>
      <c r="I6" s="860" t="str">
        <f>IF('Input 5'!G8=0,"",'Input 5'!G8)</f>
        <v/>
      </c>
      <c r="J6" t="str">
        <f>IF('Input 7'!$B$13="Yes, data has been approved for release to the public.", "APPROVED", "FOR REVIEW")</f>
        <v>FOR REVIEW</v>
      </c>
    </row>
    <row r="7" spans="1:10" x14ac:dyDescent="0.35">
      <c r="A7" t="str">
        <f>'Input 1'!$B$5</f>
        <v>2025-26</v>
      </c>
      <c r="B7" t="e">
        <f>'Input 1'!$AQ$4</f>
        <v>#N/A</v>
      </c>
      <c r="C7">
        <f>'Input 1'!$A$4</f>
        <v>0</v>
      </c>
      <c r="D7" t="str">
        <f>'Input 5'!A9</f>
        <v>GC6</v>
      </c>
      <c r="E7" t="str">
        <f>'Input 5'!J9</f>
        <v>Annual budget</v>
      </c>
      <c r="F7" s="857" t="str">
        <f>IF('Input 5'!D9=0,"",'Input 5'!D9)</f>
        <v/>
      </c>
      <c r="G7" s="2" t="str">
        <f>IF('Input 5'!E9=0,"",'Input 5'!E9)</f>
        <v/>
      </c>
      <c r="H7" s="858" t="str">
        <f>IF('Input 5'!F9=0,"",'Input 5'!F9)</f>
        <v/>
      </c>
      <c r="I7" s="860" t="str">
        <f>IF('Input 5'!G9=0,"",'Input 5'!G9)</f>
        <v/>
      </c>
      <c r="J7" t="str">
        <f>IF('Input 7'!$B$13="Yes, data has been approved for release to the public.", "APPROVED", "FOR REVIEW")</f>
        <v>FOR REVIEW</v>
      </c>
    </row>
    <row r="8" spans="1:10" x14ac:dyDescent="0.35">
      <c r="A8" t="str">
        <f>'Input 1'!$B$5</f>
        <v>2025-26</v>
      </c>
      <c r="B8" t="e">
        <f>'Input 1'!$AQ$4</f>
        <v>#N/A</v>
      </c>
      <c r="C8">
        <f>'Input 1'!$A$4</f>
        <v>0</v>
      </c>
      <c r="D8" t="str">
        <f>'Input 5'!A10</f>
        <v>GC7</v>
      </c>
      <c r="E8" t="str">
        <f>'Input 5'!J10</f>
        <v>Risk policy</v>
      </c>
      <c r="F8" s="857" t="str">
        <f>IF('Input 5'!D10=0,"",'Input 5'!D10)</f>
        <v/>
      </c>
      <c r="G8" s="2" t="str">
        <f>IF('Input 5'!E10=0,"",'Input 5'!E10)</f>
        <v/>
      </c>
      <c r="H8" s="858" t="str">
        <f>IF('Input 5'!F10=0,"",'Input 5'!F10)</f>
        <v/>
      </c>
      <c r="I8" s="860" t="str">
        <f>IF('Input 5'!G10=0,"",'Input 5'!G10)</f>
        <v/>
      </c>
      <c r="J8" t="str">
        <f>IF('Input 7'!$B$13="Yes, data has been approved for release to the public.", "APPROVED", "FOR REVIEW")</f>
        <v>FOR REVIEW</v>
      </c>
    </row>
    <row r="9" spans="1:10" x14ac:dyDescent="0.35">
      <c r="A9" t="str">
        <f>'Input 1'!$B$5</f>
        <v>2025-26</v>
      </c>
      <c r="B9" t="e">
        <f>'Input 1'!$AQ$4</f>
        <v>#N/A</v>
      </c>
      <c r="C9">
        <f>'Input 1'!$A$4</f>
        <v>0</v>
      </c>
      <c r="D9" t="str">
        <f>'Input 5'!A11</f>
        <v>GC8</v>
      </c>
      <c r="E9" t="str">
        <f>'Input 5'!J11</f>
        <v>Fraud policy</v>
      </c>
      <c r="F9" s="857" t="str">
        <f>IF('Input 5'!D11=0,"",'Input 5'!D11)</f>
        <v/>
      </c>
      <c r="G9" s="2" t="str">
        <f>IF('Input 5'!E11=0,"",'Input 5'!E11)</f>
        <v/>
      </c>
      <c r="H9" s="858" t="str">
        <f>IF('Input 5'!F11=0,"",'Input 5'!F11)</f>
        <v/>
      </c>
      <c r="I9" s="860" t="str">
        <f>IF('Input 5'!G11=0,"",'Input 5'!G11)</f>
        <v/>
      </c>
      <c r="J9" t="str">
        <f>IF('Input 7'!$B$13="Yes, data has been approved for release to the public.", "APPROVED", "FOR REVIEW")</f>
        <v>FOR REVIEW</v>
      </c>
    </row>
    <row r="10" spans="1:10" x14ac:dyDescent="0.35">
      <c r="A10" t="str">
        <f>'Input 1'!$B$5</f>
        <v>2025-26</v>
      </c>
      <c r="B10" t="e">
        <f>'Input 1'!$AQ$4</f>
        <v>#N/A</v>
      </c>
      <c r="C10">
        <f>'Input 1'!$A$4</f>
        <v>0</v>
      </c>
      <c r="D10" t="str">
        <f>'Input 5'!A12</f>
        <v>GC9</v>
      </c>
      <c r="E10" t="str">
        <f>'Input 5'!J12</f>
        <v>Municipal emergency management planing</v>
      </c>
      <c r="F10" s="857" t="str">
        <f>IF('Input 5'!D12=0,"",'Input 5'!D12)</f>
        <v/>
      </c>
      <c r="G10" s="2" t="str">
        <f>IF('Input 5'!E12=0,"",'Input 5'!E12)</f>
        <v/>
      </c>
      <c r="H10" s="858" t="str">
        <f>IF('Input 5'!F12=0,"",'Input 5'!F12)</f>
        <v/>
      </c>
      <c r="I10" s="860" t="str">
        <f>IF('Input 5'!G12=0,"",'Input 5'!G12)</f>
        <v/>
      </c>
      <c r="J10" t="str">
        <f>IF('Input 7'!$B$13="Yes, data has been approved for release to the public.", "APPROVED", "FOR REVIEW")</f>
        <v>FOR REVIEW</v>
      </c>
    </row>
    <row r="11" spans="1:10" x14ac:dyDescent="0.35">
      <c r="A11" t="str">
        <f>'Input 1'!$B$5</f>
        <v>2025-26</v>
      </c>
      <c r="B11" t="e">
        <f>'Input 1'!$AQ$4</f>
        <v>#N/A</v>
      </c>
      <c r="C11">
        <f>'Input 1'!$A$4</f>
        <v>0</v>
      </c>
      <c r="D11" t="str">
        <f>'Input 5'!A13</f>
        <v>GC10</v>
      </c>
      <c r="E11" t="str">
        <f>'Input 5'!J13</f>
        <v>Procurement policy</v>
      </c>
      <c r="F11" s="857" t="str">
        <f>IF('Input 5'!D13=0,"",'Input 5'!D13)</f>
        <v/>
      </c>
      <c r="G11" s="2" t="str">
        <f>IF('Input 5'!E13=0,"",'Input 5'!E13)</f>
        <v/>
      </c>
      <c r="H11" s="858" t="str">
        <f>IF('Input 5'!F13=0,"",'Input 5'!F13)</f>
        <v/>
      </c>
      <c r="I11" s="860" t="str">
        <f>IF('Input 5'!G13=0,"",'Input 5'!G13)</f>
        <v/>
      </c>
      <c r="J11" t="str">
        <f>IF('Input 7'!$B$13="Yes, data has been approved for release to the public.", "APPROVED", "FOR REVIEW")</f>
        <v>FOR REVIEW</v>
      </c>
    </row>
    <row r="12" spans="1:10" x14ac:dyDescent="0.35">
      <c r="A12" t="str">
        <f>'Input 1'!$B$5</f>
        <v>2025-26</v>
      </c>
      <c r="B12" t="e">
        <f>'Input 1'!$AQ$4</f>
        <v>#N/A</v>
      </c>
      <c r="C12">
        <f>'Input 1'!$A$4</f>
        <v>0</v>
      </c>
      <c r="D12" t="str">
        <f>'Input 5'!A14</f>
        <v>GC11</v>
      </c>
      <c r="E12" t="str">
        <f>'Input 5'!J14</f>
        <v>Business continuity plan</v>
      </c>
      <c r="F12" s="857" t="str">
        <f>IF('Input 5'!D14=0,"",'Input 5'!D14)</f>
        <v/>
      </c>
      <c r="G12" s="2" t="str">
        <f>IF('Input 5'!E14=0,"",'Input 5'!E14)</f>
        <v/>
      </c>
      <c r="H12" s="858" t="str">
        <f>IF('Input 5'!F14=0,"",'Input 5'!F14)</f>
        <v/>
      </c>
      <c r="I12" s="860" t="str">
        <f>IF('Input 5'!G14=0,"",'Input 5'!G14)</f>
        <v/>
      </c>
      <c r="J12" t="str">
        <f>IF('Input 7'!$B$13="Yes, data has been approved for release to the public.", "APPROVED", "FOR REVIEW")</f>
        <v>FOR REVIEW</v>
      </c>
    </row>
    <row r="13" spans="1:10" x14ac:dyDescent="0.35">
      <c r="A13" t="str">
        <f>'Input 1'!$B$5</f>
        <v>2025-26</v>
      </c>
      <c r="B13" t="e">
        <f>'Input 1'!$AQ$4</f>
        <v>#N/A</v>
      </c>
      <c r="C13">
        <f>'Input 1'!$A$4</f>
        <v>0</v>
      </c>
      <c r="D13" t="str">
        <f>'Input 5'!A15</f>
        <v>GC12</v>
      </c>
      <c r="E13" t="str">
        <f>'Input 5'!J15</f>
        <v>Disaster recovery plan</v>
      </c>
      <c r="F13" s="857" t="str">
        <f>IF('Input 5'!D15=0,"",'Input 5'!D15)</f>
        <v/>
      </c>
      <c r="G13" s="2" t="str">
        <f>IF('Input 5'!E15=0,"",'Input 5'!E15)</f>
        <v/>
      </c>
      <c r="H13" s="858" t="str">
        <f>IF('Input 5'!F15=0,"",'Input 5'!F15)</f>
        <v/>
      </c>
      <c r="I13" s="860" t="str">
        <f>IF('Input 5'!G15=0,"",'Input 5'!G15)</f>
        <v/>
      </c>
      <c r="J13" t="str">
        <f>IF('Input 7'!$B$13="Yes, data has been approved for release to the public.", "APPROVED", "FOR REVIEW")</f>
        <v>FOR REVIEW</v>
      </c>
    </row>
    <row r="14" spans="1:10" x14ac:dyDescent="0.35">
      <c r="A14" t="str">
        <f>'Input 1'!$B$5</f>
        <v>2025-26</v>
      </c>
      <c r="B14" t="e">
        <f>'Input 1'!$AQ$4</f>
        <v>#N/A</v>
      </c>
      <c r="C14">
        <f>'Input 1'!$A$4</f>
        <v>0</v>
      </c>
      <c r="D14" t="str">
        <f>'Input 5'!A16</f>
        <v>GC13</v>
      </c>
      <c r="E14" t="str">
        <f>'Input 5'!J16</f>
        <v>Complaint policy</v>
      </c>
      <c r="F14" s="857" t="str">
        <f>IF('Input 5'!D16=0,"",'Input 5'!D16)</f>
        <v/>
      </c>
      <c r="G14" s="2" t="str">
        <f>IF('Input 5'!E16=0,"",'Input 5'!E16)</f>
        <v/>
      </c>
      <c r="H14" s="858" t="str">
        <f>IF('Input 5'!F16=0,"",'Input 5'!F16)</f>
        <v/>
      </c>
      <c r="I14" s="860" t="str">
        <f>IF('Input 5'!G16=0,"",'Input 5'!G16)</f>
        <v/>
      </c>
      <c r="J14" t="str">
        <f>IF('Input 7'!$B$13="Yes, data has been approved for release to the public.", "APPROVED", "FOR REVIEW")</f>
        <v>FOR REVIEW</v>
      </c>
    </row>
    <row r="15" spans="1:10" x14ac:dyDescent="0.35">
      <c r="A15" t="str">
        <f>'Input 1'!$B$5</f>
        <v>2025-26</v>
      </c>
      <c r="B15" t="e">
        <f>'Input 1'!$AQ$4</f>
        <v>#N/A</v>
      </c>
      <c r="C15">
        <f>'Input 1'!$A$4</f>
        <v>0</v>
      </c>
      <c r="D15" t="str">
        <f>'Input 5'!A17</f>
        <v>GC14</v>
      </c>
      <c r="E15" t="str">
        <f>'Input 5'!J17</f>
        <v>Workforce plan</v>
      </c>
      <c r="F15" s="857" t="str">
        <f>IF('Input 5'!D17=0,"",'Input 5'!D17)</f>
        <v/>
      </c>
      <c r="G15" s="2" t="str">
        <f>IF('Input 5'!E17=0,"",'Input 5'!E17)</f>
        <v/>
      </c>
      <c r="H15" s="858" t="str">
        <f>IF('Input 5'!F17=0,"",'Input 5'!F17)</f>
        <v/>
      </c>
      <c r="I15" s="860" t="str">
        <f>IF('Input 5'!G17=0,"",'Input 5'!G17)</f>
        <v/>
      </c>
      <c r="J15" t="str">
        <f>IF('Input 7'!$B$13="Yes, data has been approved for release to the public.", "APPROVED", "FOR REVIEW")</f>
        <v>FOR REVIEW</v>
      </c>
    </row>
    <row r="16" spans="1:10" x14ac:dyDescent="0.35">
      <c r="A16" t="str">
        <f>'Input 1'!$B$5</f>
        <v>2025-26</v>
      </c>
      <c r="B16" t="e">
        <f>'Input 1'!$AQ$4</f>
        <v>#N/A</v>
      </c>
      <c r="C16">
        <f>'Input 1'!$A$4</f>
        <v>0</v>
      </c>
      <c r="D16" t="str">
        <f>'Input 5'!A18</f>
        <v>GC15</v>
      </c>
      <c r="E16" t="str">
        <f>'Input 5'!J18</f>
        <v>Payment of rates and charges hardship policy</v>
      </c>
      <c r="F16" s="857" t="str">
        <f>IF('Input 5'!D18=0,"",'Input 5'!D18)</f>
        <v/>
      </c>
      <c r="G16" s="2" t="str">
        <f>IF('Input 5'!E18=0,"",'Input 5'!E18)</f>
        <v/>
      </c>
      <c r="H16" s="858" t="str">
        <f>IF('Input 5'!F18=0,"",'Input 5'!F18)</f>
        <v/>
      </c>
      <c r="I16" s="860" t="str">
        <f>IF('Input 5'!G18=0,"",'Input 5'!G18)</f>
        <v/>
      </c>
      <c r="J16" t="str">
        <f>IF('Input 7'!$B$13="Yes, data has been approved for release to the public.", "APPROVED", "FOR REVIEW")</f>
        <v>FOR REVIEW</v>
      </c>
    </row>
    <row r="17" spans="1:10" x14ac:dyDescent="0.35">
      <c r="A17" t="str">
        <f>'Input 1'!$B$5</f>
        <v>2025-26</v>
      </c>
      <c r="B17" t="e">
        <f>'Input 1'!$AQ$4</f>
        <v>#N/A</v>
      </c>
      <c r="C17">
        <f>'Input 1'!$A$4</f>
        <v>0</v>
      </c>
      <c r="D17" t="str">
        <f>'Input 5'!A19</f>
        <v>GC16</v>
      </c>
      <c r="E17" t="str">
        <f>'Input 5'!J19</f>
        <v>Risk management framework</v>
      </c>
      <c r="F17" s="857" t="str">
        <f>IF('Input 5'!D19=0,"",'Input 5'!D19)</f>
        <v/>
      </c>
      <c r="G17" s="2" t="str">
        <f>IF('Input 5'!E19=0,"",'Input 5'!E19)</f>
        <v/>
      </c>
      <c r="H17" s="858" t="str">
        <f>IF('Input 5'!F19=0,"",'Input 5'!F19)</f>
        <v/>
      </c>
      <c r="I17" s="860" t="str">
        <f>IF('Input 5'!G19=0,"",'Input 5'!G19)</f>
        <v/>
      </c>
      <c r="J17" t="str">
        <f>IF('Input 7'!$B$13="Yes, data has been approved for release to the public.", "APPROVED", "FOR REVIEW")</f>
        <v>FOR REVIEW</v>
      </c>
    </row>
    <row r="18" spans="1:10" x14ac:dyDescent="0.35">
      <c r="A18" t="str">
        <f>'Input 1'!$B$5</f>
        <v>2025-26</v>
      </c>
      <c r="B18" t="e">
        <f>'Input 1'!$AQ$4</f>
        <v>#N/A</v>
      </c>
      <c r="C18">
        <f>'Input 1'!$A$4</f>
        <v>0</v>
      </c>
      <c r="D18" t="str">
        <f>'Input 5'!A20</f>
        <v>GC17</v>
      </c>
      <c r="E18" t="str">
        <f>'Input 5'!J20</f>
        <v>Audit and Risk Committee</v>
      </c>
      <c r="F18" s="857" t="str">
        <f>IF('Input 5'!D20=0,"",'Input 5'!D20)</f>
        <v/>
      </c>
      <c r="G18" s="2" t="str">
        <f>IF('Input 5'!E20=0,"",'Input 5'!E20)</f>
        <v/>
      </c>
      <c r="H18" s="858" t="str">
        <f>IF('Input 5'!F20=0,"",'Input 5'!F20)</f>
        <v/>
      </c>
      <c r="I18" s="860" t="str">
        <f>IF('Input 5'!G20=0,"",'Input 5'!G20)</f>
        <v/>
      </c>
      <c r="J18" t="str">
        <f>IF('Input 7'!$B$13="Yes, data has been approved for release to the public.", "APPROVED", "FOR REVIEW")</f>
        <v>FOR REVIEW</v>
      </c>
    </row>
    <row r="19" spans="1:10" x14ac:dyDescent="0.35">
      <c r="A19" t="str">
        <f>'Input 1'!$B$5</f>
        <v>2025-26</v>
      </c>
      <c r="B19" t="e">
        <f>'Input 1'!$AQ$4</f>
        <v>#N/A</v>
      </c>
      <c r="C19">
        <f>'Input 1'!$A$4</f>
        <v>0</v>
      </c>
      <c r="D19" t="str">
        <f>'Input 5'!A21</f>
        <v>GC18</v>
      </c>
      <c r="E19" t="str">
        <f>'Input 5'!J21</f>
        <v xml:space="preserve">Internal audit </v>
      </c>
      <c r="F19" s="857" t="str">
        <f>IF('Input 5'!D21=0,"",'Input 5'!D21)</f>
        <v/>
      </c>
      <c r="G19" s="2" t="str">
        <f>IF('Input 5'!E21=0,"",'Input 5'!E21)</f>
        <v/>
      </c>
      <c r="H19" s="858" t="str">
        <f>IF('Input 5'!F21=0,"",'Input 5'!F21)</f>
        <v/>
      </c>
      <c r="I19" s="860" t="str">
        <f>IF('Input 5'!G21=0,"",'Input 5'!G21)</f>
        <v/>
      </c>
      <c r="J19" t="str">
        <f>IF('Input 7'!$B$13="Yes, data has been approved for release to the public.", "APPROVED", "FOR REVIEW")</f>
        <v>FOR REVIEW</v>
      </c>
    </row>
    <row r="20" spans="1:10" x14ac:dyDescent="0.35">
      <c r="A20" t="str">
        <f>'Input 1'!$B$5</f>
        <v>2025-26</v>
      </c>
      <c r="B20" t="e">
        <f>'Input 1'!$AQ$4</f>
        <v>#N/A</v>
      </c>
      <c r="C20">
        <f>'Input 1'!$A$4</f>
        <v>0</v>
      </c>
      <c r="D20" t="str">
        <f>'Input 5'!A22</f>
        <v>GC19</v>
      </c>
      <c r="E20" t="str">
        <f>'Input 5'!J22</f>
        <v xml:space="preserve">Performance reporting framework </v>
      </c>
      <c r="F20" s="857" t="str">
        <f>IF('Input 5'!D22=0,"",'Input 5'!D22)</f>
        <v/>
      </c>
      <c r="G20" s="2" t="str">
        <f>IF('Input 5'!E22=0,"",'Input 5'!E22)</f>
        <v/>
      </c>
      <c r="H20" s="858" t="str">
        <f>IF('Input 5'!F22=0,"",'Input 5'!F22)</f>
        <v/>
      </c>
      <c r="I20" s="860" t="str">
        <f>IF('Input 5'!G22=0,"",'Input 5'!G22)</f>
        <v/>
      </c>
      <c r="J20" t="str">
        <f>IF('Input 7'!$B$13="Yes, data has been approved for release to the public.", "APPROVED", "FOR REVIEW")</f>
        <v>FOR REVIEW</v>
      </c>
    </row>
    <row r="21" spans="1:10" x14ac:dyDescent="0.35">
      <c r="A21" t="str">
        <f>'Input 1'!$B$5</f>
        <v>2025-26</v>
      </c>
      <c r="B21" t="e">
        <f>'Input 1'!$AQ$4</f>
        <v>#N/A</v>
      </c>
      <c r="C21">
        <f>'Input 1'!$A$4</f>
        <v>0</v>
      </c>
      <c r="D21" t="str">
        <f>'Input 5'!A23</f>
        <v>GC20</v>
      </c>
      <c r="E21" t="str">
        <f>'Input 5'!J23</f>
        <v xml:space="preserve">Council Plan report </v>
      </c>
      <c r="F21" s="857" t="str">
        <f>IF('Input 5'!D23=0,"",'Input 5'!D23)</f>
        <v/>
      </c>
      <c r="G21" s="2" t="str">
        <f>IF('Input 5'!E23=0,"",'Input 5'!E23)</f>
        <v/>
      </c>
      <c r="H21" s="859" t="str">
        <f>IF('Input 5'!F23=0,"",'Input 5'!F23)</f>
        <v/>
      </c>
      <c r="I21" s="860" t="str">
        <f>IF('Input 5'!G23=0,"",'Input 5'!G23)</f>
        <v/>
      </c>
      <c r="J21" t="str">
        <f>IF('Input 7'!$B$13="Yes, data has been approved for release to the public.", "APPROVED", "FOR REVIEW")</f>
        <v>FOR REVIEW</v>
      </c>
    </row>
    <row r="22" spans="1:10" x14ac:dyDescent="0.35">
      <c r="A22" t="str">
        <f>'Input 1'!$B$5</f>
        <v>2025-26</v>
      </c>
      <c r="B22" t="e">
        <f>'Input 1'!$AQ$4</f>
        <v>#N/A</v>
      </c>
      <c r="C22">
        <f>'Input 1'!$A$4</f>
        <v>0</v>
      </c>
      <c r="D22" t="str">
        <f>'Input 5'!A24</f>
        <v>GC21</v>
      </c>
      <c r="E22" t="str">
        <f>'Input 5'!J24</f>
        <v>Quarterly budget reports</v>
      </c>
      <c r="F22" s="857" t="str">
        <f>IF('Input 5'!D24=0,"",'Input 5'!D24)</f>
        <v/>
      </c>
      <c r="G22" s="2" t="str">
        <f>IF('Input 5'!E24=0,"",'Input 5'!E24)</f>
        <v/>
      </c>
      <c r="H22" s="858" t="str">
        <f>IF('Input 5'!F24=0,"",'Input 5'!F24)</f>
        <v/>
      </c>
      <c r="I22" s="860" t="str">
        <f>IF('Input 5'!G24=0,"",'Input 5'!G24)</f>
        <v/>
      </c>
      <c r="J22" t="str">
        <f>IF('Input 7'!$B$13="Yes, data has been approved for release to the public.", "APPROVED", "FOR REVIEW")</f>
        <v>FOR REVIEW</v>
      </c>
    </row>
    <row r="23" spans="1:10" x14ac:dyDescent="0.35">
      <c r="A23" t="str">
        <f>'Input 1'!$B$5</f>
        <v>2025-26</v>
      </c>
      <c r="B23" t="e">
        <f>'Input 1'!$AQ$4</f>
        <v>#N/A</v>
      </c>
      <c r="C23">
        <f>'Input 1'!$A$4</f>
        <v>0</v>
      </c>
      <c r="D23" t="str">
        <f>'Input 5'!A25</f>
        <v>GC22</v>
      </c>
      <c r="E23" t="str">
        <f>'Input 5'!J25</f>
        <v xml:space="preserve">Risk reporting  </v>
      </c>
      <c r="F23" s="857" t="str">
        <f>IF('Input 5'!D25=0,"",'Input 5'!D25)</f>
        <v/>
      </c>
      <c r="G23" s="2" t="str">
        <f>IF('Input 5'!E25=0,"",'Input 5'!E25)</f>
        <v/>
      </c>
      <c r="H23" s="858" t="str">
        <f>IF('Input 5'!F25=0,"",'Input 5'!F25)</f>
        <v/>
      </c>
      <c r="I23" s="860" t="str">
        <f>IF('Input 5'!G25=0,"",'Input 5'!G25)</f>
        <v/>
      </c>
      <c r="J23" t="str">
        <f>IF('Input 7'!$B$13="Yes, data has been approved for release to the public.", "APPROVED", "FOR REVIEW")</f>
        <v>FOR REVIEW</v>
      </c>
    </row>
    <row r="24" spans="1:10" x14ac:dyDescent="0.35">
      <c r="A24" t="str">
        <f>'Input 1'!$B$5</f>
        <v>2025-26</v>
      </c>
      <c r="B24" t="e">
        <f>'Input 1'!$AQ$4</f>
        <v>#N/A</v>
      </c>
      <c r="C24">
        <f>'Input 1'!$A$4</f>
        <v>0</v>
      </c>
      <c r="D24" t="str">
        <f>'Input 5'!A26</f>
        <v>GC23</v>
      </c>
      <c r="E24" t="str">
        <f>'Input 5'!J26</f>
        <v xml:space="preserve">Performance reporting </v>
      </c>
      <c r="F24" s="857" t="str">
        <f>IF('Input 5'!D26=0,"",'Input 5'!D26)</f>
        <v/>
      </c>
      <c r="G24" s="2" t="str">
        <f>IF('Input 5'!E26=0,"",'Input 5'!E26)</f>
        <v/>
      </c>
      <c r="H24" s="858" t="str">
        <f>IF('Input 5'!F26=0,"",'Input 5'!F26)</f>
        <v/>
      </c>
      <c r="I24" s="860" t="str">
        <f>IF('Input 5'!G26=0,"",'Input 5'!G26)</f>
        <v/>
      </c>
      <c r="J24" t="str">
        <f>IF('Input 7'!$B$13="Yes, data has been approved for release to the public.", "APPROVED", "FOR REVIEW")</f>
        <v>FOR REVIEW</v>
      </c>
    </row>
    <row r="25" spans="1:10" x14ac:dyDescent="0.35">
      <c r="A25" t="str">
        <f>'Input 1'!$B$5</f>
        <v>2025-26</v>
      </c>
      <c r="B25" t="e">
        <f>'Input 1'!$AQ$4</f>
        <v>#N/A</v>
      </c>
      <c r="C25">
        <f>'Input 1'!$A$4</f>
        <v>0</v>
      </c>
      <c r="D25" t="str">
        <f>'Input 5'!A27</f>
        <v>GC24</v>
      </c>
      <c r="E25" t="str">
        <f>'Input 5'!J27</f>
        <v xml:space="preserve">Annual report </v>
      </c>
      <c r="F25" s="857" t="str">
        <f>IF('Input 5'!D27=0,"",'Input 5'!D27)</f>
        <v/>
      </c>
      <c r="G25" s="2" t="str">
        <f>IF('Input 5'!E27=0,"",'Input 5'!E27)</f>
        <v/>
      </c>
      <c r="H25" s="858" t="str">
        <f>IF('Input 5'!F27=0,"",'Input 5'!F27)</f>
        <v/>
      </c>
      <c r="I25" s="860" t="str">
        <f>IF('Input 5'!G27=0,"",'Input 5'!G27)</f>
        <v/>
      </c>
      <c r="J25" t="str">
        <f>IF('Input 7'!$B$13="Yes, data has been approved for release to the public.", "APPROVED", "FOR REVIEW")</f>
        <v>FOR REVIEW</v>
      </c>
    </row>
    <row r="26" spans="1:10" x14ac:dyDescent="0.35">
      <c r="A26" t="str">
        <f>'Input 1'!$B$5</f>
        <v>2025-26</v>
      </c>
      <c r="B26" t="e">
        <f>'Input 1'!$AQ$4</f>
        <v>#N/A</v>
      </c>
      <c r="C26">
        <f>'Input 1'!$A$4</f>
        <v>0</v>
      </c>
      <c r="D26" t="str">
        <f>'Input 5'!A28</f>
        <v>GC25</v>
      </c>
      <c r="E26" t="str">
        <f>'Input 5'!J28</f>
        <v>Councillor Code of Conduct</v>
      </c>
      <c r="F26" s="857" t="str">
        <f>IF('Input 5'!D28=0,"",'Input 5'!D28)</f>
        <v/>
      </c>
      <c r="G26" s="2" t="str">
        <f>IF('Input 5'!E28=0,"",'Input 5'!E28)</f>
        <v/>
      </c>
      <c r="H26" s="858" t="str">
        <f>IF('Input 5'!F28=0,"",'Input 5'!F28)</f>
        <v/>
      </c>
      <c r="I26" s="860" t="str">
        <f>IF('Input 5'!G28=0,"",'Input 5'!G28)</f>
        <v/>
      </c>
      <c r="J26" t="str">
        <f>IF('Input 7'!$B$13="Yes, data has been approved for release to the public.", "APPROVED", "FOR REVIEW")</f>
        <v>FOR REVIEW</v>
      </c>
    </row>
    <row r="27" spans="1:10" x14ac:dyDescent="0.35">
      <c r="A27" t="str">
        <f>'Input 1'!$B$5</f>
        <v>2025-26</v>
      </c>
      <c r="B27" t="e">
        <f>'Input 1'!$AQ$4</f>
        <v>#N/A</v>
      </c>
      <c r="C27">
        <f>'Input 1'!$A$4</f>
        <v>0</v>
      </c>
      <c r="D27" t="str">
        <f>'Input 5'!A29</f>
        <v>GC26</v>
      </c>
      <c r="E27" t="str">
        <f>'Input 5'!J29</f>
        <v xml:space="preserve">Delegations </v>
      </c>
      <c r="F27" s="857" t="str">
        <f>IF('Input 5'!D29=0,"",'Input 5'!D29)</f>
        <v/>
      </c>
      <c r="G27" s="2" t="str">
        <f>IF('Input 5'!E29=0,"",'Input 5'!E29)</f>
        <v/>
      </c>
      <c r="H27" s="858" t="str">
        <f>IF('Input 5'!F29=0,"",'Input 5'!F29)</f>
        <v/>
      </c>
      <c r="I27" s="860" t="str">
        <f>IF('Input 5'!G29=0,"",'Input 5'!G29)</f>
        <v/>
      </c>
      <c r="J27" t="str">
        <f>IF('Input 7'!$B$13="Yes, data has been approved for release to the public.", "APPROVED", "FOR REVIEW")</f>
        <v>FOR REVIEW</v>
      </c>
    </row>
    <row r="28" spans="1:10" x14ac:dyDescent="0.35">
      <c r="A28" t="str">
        <f>'Input 1'!$B$5</f>
        <v>2025-26</v>
      </c>
      <c r="B28" t="e">
        <f>'Input 1'!$AQ$4</f>
        <v>#N/A</v>
      </c>
      <c r="C28">
        <f>'Input 1'!$A$4</f>
        <v>0</v>
      </c>
      <c r="D28" t="str">
        <f>'Input 5'!A30</f>
        <v>GC27</v>
      </c>
      <c r="E28" t="str">
        <f>'Input 5'!J30</f>
        <v>Meeting procedures</v>
      </c>
      <c r="F28" s="857" t="str">
        <f>IF('Input 5'!D30=0,"",'Input 5'!D30)</f>
        <v/>
      </c>
      <c r="G28" s="2" t="str">
        <f>IF('Input 5'!E30=0,"",'Input 5'!E30)</f>
        <v/>
      </c>
      <c r="H28" s="858" t="str">
        <f>IF('Input 5'!F30=0,"",'Input 5'!F30)</f>
        <v/>
      </c>
      <c r="I28" s="860" t="str">
        <f>IF('Input 5'!G30=0,"",'Input 5'!G30)</f>
        <v/>
      </c>
      <c r="J28" t="str">
        <f>IF('Input 7'!$B$13="Yes, data has been approved for release to the public.", "APPROVED", "FOR REVIEW")</f>
        <v>FOR REVIEW</v>
      </c>
    </row>
    <row r="29" spans="1:10" x14ac:dyDescent="0.35">
      <c r="F29" s="1"/>
    </row>
    <row r="30" spans="1:10" x14ac:dyDescent="0.35">
      <c r="F30" s="1"/>
    </row>
    <row r="31" spans="1:10" x14ac:dyDescent="0.35">
      <c r="F31" s="1"/>
      <c r="G31" s="3"/>
    </row>
  </sheetData>
  <sheetProtection algorithmName="SHA-512" hashValue="KUBhQaKOyuZW2mkNZ470yDPpGaD031I9zVAbzpqv+VSmlgmQzPsbFsHMVmwfGhESrQLQsNU790SMQtOO7B47mg==" saltValue="gGNQ/ZclUUs9DiBk7Sow2w=="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116E88"/>
  </sheetPr>
  <dimension ref="A1:P130"/>
  <sheetViews>
    <sheetView zoomScale="110" zoomScaleNormal="110" workbookViewId="0"/>
  </sheetViews>
  <sheetFormatPr defaultColWidth="8.7265625" defaultRowHeight="13" x14ac:dyDescent="0.3"/>
  <cols>
    <col min="1" max="2" width="8.7265625" style="18"/>
    <col min="3" max="3" width="17.7265625" style="18" customWidth="1"/>
    <col min="4" max="4" width="37.54296875" style="18" customWidth="1"/>
    <col min="5" max="5" width="81.81640625" style="18" customWidth="1"/>
    <col min="6" max="15" width="8.7265625" style="18"/>
    <col min="16" max="16" width="17.1796875" style="18" customWidth="1"/>
    <col min="17" max="16384" width="8.7265625" style="18"/>
  </cols>
  <sheetData>
    <row r="1" spans="1:16" x14ac:dyDescent="0.3">
      <c r="A1" s="861" t="s">
        <v>949</v>
      </c>
      <c r="B1" s="861" t="s">
        <v>950</v>
      </c>
      <c r="C1" s="861" t="s">
        <v>951</v>
      </c>
      <c r="D1" s="861" t="s">
        <v>1908</v>
      </c>
      <c r="E1" s="862" t="s">
        <v>981</v>
      </c>
      <c r="F1" s="863" t="str">
        <f>'Input 6'!B3</f>
        <v>Band 1</v>
      </c>
      <c r="G1" s="863" t="str">
        <f>'Input 6'!C3</f>
        <v>Band 2</v>
      </c>
      <c r="H1" s="863" t="str">
        <f>'Input 6'!D3</f>
        <v>Band 3</v>
      </c>
      <c r="I1" s="863" t="str">
        <f>'Input 6'!E3</f>
        <v>Band 4</v>
      </c>
      <c r="J1" s="863" t="str">
        <f>'Input 6'!F3</f>
        <v>Band 5</v>
      </c>
      <c r="K1" s="863" t="str">
        <f>'Input 6'!G3</f>
        <v>Band 6</v>
      </c>
      <c r="L1" s="863" t="str">
        <f>'Input 6'!H3</f>
        <v>Band 7</v>
      </c>
      <c r="M1" s="863" t="str">
        <f>'Input 6'!I3</f>
        <v>Band 8</v>
      </c>
      <c r="N1" s="863" t="str">
        <f>'Input 6'!J3</f>
        <v>All other</v>
      </c>
      <c r="P1" s="826" t="s">
        <v>959</v>
      </c>
    </row>
    <row r="2" spans="1:16" ht="14.5" x14ac:dyDescent="0.35">
      <c r="A2" s="18" t="str">
        <f>'Input 1'!$B$5</f>
        <v>2025-26</v>
      </c>
      <c r="B2" s="18" t="e">
        <f>'Input 1'!$AQ$4</f>
        <v>#N/A</v>
      </c>
      <c r="C2" s="18">
        <f>'Input 1'!$A$4</f>
        <v>0</v>
      </c>
      <c r="D2" s="18" t="s">
        <v>758</v>
      </c>
      <c r="E2" s="18" t="str">
        <f>'Input 6'!A5</f>
        <v>Permanent Full Time - W</v>
      </c>
      <c r="F2" s="18">
        <f>'Input 6'!B5</f>
        <v>0</v>
      </c>
      <c r="G2" s="18">
        <f>'Input 6'!C5</f>
        <v>0</v>
      </c>
      <c r="H2" s="18">
        <f>'Input 6'!D5</f>
        <v>0</v>
      </c>
      <c r="I2" s="18">
        <f>'Input 6'!E5</f>
        <v>0</v>
      </c>
      <c r="J2" s="18">
        <f>'Input 6'!F5</f>
        <v>0</v>
      </c>
      <c r="K2" s="18">
        <f>'Input 6'!G5</f>
        <v>0</v>
      </c>
      <c r="L2" s="18">
        <f>'Input 6'!H5</f>
        <v>0</v>
      </c>
      <c r="M2" s="18">
        <f>'Input 6'!I5</f>
        <v>0</v>
      </c>
      <c r="N2" s="18">
        <f>'Input 6'!J5</f>
        <v>0</v>
      </c>
      <c r="P2" t="str">
        <f>IF('Input 7'!$B$13="Yes, data has been approved for release to the public.", "APPROVED", "FOR REVIEW")</f>
        <v>FOR REVIEW</v>
      </c>
    </row>
    <row r="3" spans="1:16" ht="14.5" x14ac:dyDescent="0.35">
      <c r="A3" s="18" t="str">
        <f>'Input 1'!$B$5</f>
        <v>2025-26</v>
      </c>
      <c r="B3" s="18" t="e">
        <f>'Input 1'!$AQ$4</f>
        <v>#N/A</v>
      </c>
      <c r="C3" s="18">
        <f>'Input 1'!$A$4</f>
        <v>0</v>
      </c>
      <c r="D3" s="18" t="s">
        <v>758</v>
      </c>
      <c r="E3" s="18" t="str">
        <f>'Input 6'!A6</f>
        <v>Permanent Full Time - M</v>
      </c>
      <c r="F3" s="18">
        <f>'Input 6'!B6</f>
        <v>0</v>
      </c>
      <c r="G3" s="18">
        <f>'Input 6'!C6</f>
        <v>0</v>
      </c>
      <c r="H3" s="18">
        <f>'Input 6'!D6</f>
        <v>0</v>
      </c>
      <c r="I3" s="18">
        <f>'Input 6'!E6</f>
        <v>0</v>
      </c>
      <c r="J3" s="18">
        <f>'Input 6'!F6</f>
        <v>0</v>
      </c>
      <c r="K3" s="18">
        <f>'Input 6'!G6</f>
        <v>0</v>
      </c>
      <c r="L3" s="18">
        <f>'Input 6'!H6</f>
        <v>0</v>
      </c>
      <c r="M3" s="18">
        <f>'Input 6'!I6</f>
        <v>0</v>
      </c>
      <c r="N3" s="18">
        <f>'Input 6'!J6</f>
        <v>0</v>
      </c>
      <c r="P3" t="str">
        <f>IF('Input 7'!$B$13="Yes, data has been approved for release to the public.", "APPROVED", "FOR REVIEW")</f>
        <v>FOR REVIEW</v>
      </c>
    </row>
    <row r="4" spans="1:16" ht="14.5" x14ac:dyDescent="0.35">
      <c r="A4" s="18" t="str">
        <f>'Input 1'!$B$5</f>
        <v>2025-26</v>
      </c>
      <c r="B4" s="18" t="e">
        <f>'Input 1'!$AQ$4</f>
        <v>#N/A</v>
      </c>
      <c r="C4" s="18">
        <f>'Input 1'!$A$4</f>
        <v>0</v>
      </c>
      <c r="D4" s="18" t="s">
        <v>758</v>
      </c>
      <c r="E4" s="18" t="str">
        <f>'Input 6'!A7</f>
        <v>Permanent Full Time - X</v>
      </c>
      <c r="F4" s="18">
        <f>'Input 6'!B7</f>
        <v>0</v>
      </c>
      <c r="G4" s="18">
        <f>'Input 6'!C7</f>
        <v>0</v>
      </c>
      <c r="H4" s="18">
        <f>'Input 6'!D7</f>
        <v>0</v>
      </c>
      <c r="I4" s="18">
        <f>'Input 6'!E7</f>
        <v>0</v>
      </c>
      <c r="J4" s="18">
        <f>'Input 6'!F7</f>
        <v>0</v>
      </c>
      <c r="K4" s="18">
        <f>'Input 6'!G7</f>
        <v>0</v>
      </c>
      <c r="L4" s="18">
        <f>'Input 6'!H7</f>
        <v>0</v>
      </c>
      <c r="M4" s="18">
        <f>'Input 6'!I7</f>
        <v>0</v>
      </c>
      <c r="N4" s="18">
        <f>'Input 6'!J7</f>
        <v>0</v>
      </c>
      <c r="P4" t="str">
        <f>IF('Input 7'!$B$13="Yes, data has been approved for release to the public.", "APPROVED", "FOR REVIEW")</f>
        <v>FOR REVIEW</v>
      </c>
    </row>
    <row r="5" spans="1:16" ht="14.5" x14ac:dyDescent="0.35">
      <c r="A5" s="18" t="str">
        <f>'Input 1'!$B$5</f>
        <v>2025-26</v>
      </c>
      <c r="B5" s="18" t="e">
        <f>'Input 1'!$AQ$4</f>
        <v>#N/A</v>
      </c>
      <c r="C5" s="18">
        <f>'Input 1'!$A$4</f>
        <v>0</v>
      </c>
      <c r="D5" s="18" t="s">
        <v>758</v>
      </c>
      <c r="E5" s="18" t="str">
        <f>'Input 6'!A8</f>
        <v>Permanent Part Time - W</v>
      </c>
      <c r="F5" s="18">
        <f>'Input 6'!B8</f>
        <v>0</v>
      </c>
      <c r="G5" s="18">
        <f>'Input 6'!C8</f>
        <v>0</v>
      </c>
      <c r="H5" s="18">
        <f>'Input 6'!D8</f>
        <v>0</v>
      </c>
      <c r="I5" s="18">
        <f>'Input 6'!E8</f>
        <v>0</v>
      </c>
      <c r="J5" s="18">
        <f>'Input 6'!F8</f>
        <v>0</v>
      </c>
      <c r="K5" s="18">
        <f>'Input 6'!G8</f>
        <v>0</v>
      </c>
      <c r="L5" s="18">
        <f>'Input 6'!H8</f>
        <v>0</v>
      </c>
      <c r="M5" s="18">
        <f>'Input 6'!I8</f>
        <v>0</v>
      </c>
      <c r="N5" s="18">
        <f>'Input 6'!J8</f>
        <v>0</v>
      </c>
      <c r="P5" t="str">
        <f>IF('Input 7'!$B$13="Yes, data has been approved for release to the public.", "APPROVED", "FOR REVIEW")</f>
        <v>FOR REVIEW</v>
      </c>
    </row>
    <row r="6" spans="1:16" ht="14.5" x14ac:dyDescent="0.35">
      <c r="A6" s="18" t="str">
        <f>'Input 1'!$B$5</f>
        <v>2025-26</v>
      </c>
      <c r="B6" s="18" t="e">
        <f>'Input 1'!$AQ$4</f>
        <v>#N/A</v>
      </c>
      <c r="C6" s="18">
        <f>'Input 1'!$A$4</f>
        <v>0</v>
      </c>
      <c r="D6" s="18" t="s">
        <v>758</v>
      </c>
      <c r="E6" s="18" t="str">
        <f>'Input 6'!A9</f>
        <v>Permanent Part Time - M</v>
      </c>
      <c r="F6" s="18">
        <f>'Input 6'!B9</f>
        <v>0</v>
      </c>
      <c r="G6" s="18">
        <f>'Input 6'!C9</f>
        <v>0</v>
      </c>
      <c r="H6" s="18">
        <f>'Input 6'!D9</f>
        <v>0</v>
      </c>
      <c r="I6" s="18">
        <f>'Input 6'!E9</f>
        <v>0</v>
      </c>
      <c r="J6" s="18">
        <f>'Input 6'!F9</f>
        <v>0</v>
      </c>
      <c r="K6" s="18">
        <f>'Input 6'!G9</f>
        <v>0</v>
      </c>
      <c r="L6" s="18">
        <f>'Input 6'!H9</f>
        <v>0</v>
      </c>
      <c r="M6" s="18">
        <f>'Input 6'!I9</f>
        <v>0</v>
      </c>
      <c r="N6" s="18">
        <f>'Input 6'!J9</f>
        <v>0</v>
      </c>
      <c r="P6" t="str">
        <f>IF('Input 7'!$B$13="Yes, data has been approved for release to the public.", "APPROVED", "FOR REVIEW")</f>
        <v>FOR REVIEW</v>
      </c>
    </row>
    <row r="7" spans="1:16" ht="14.5" x14ac:dyDescent="0.35">
      <c r="A7" s="18" t="str">
        <f>'Input 1'!$B$5</f>
        <v>2025-26</v>
      </c>
      <c r="B7" s="18" t="e">
        <f>'Input 1'!$AQ$4</f>
        <v>#N/A</v>
      </c>
      <c r="C7" s="18">
        <f>'Input 1'!$A$4</f>
        <v>0</v>
      </c>
      <c r="D7" s="18" t="s">
        <v>758</v>
      </c>
      <c r="E7" s="18" t="str">
        <f>'Input 6'!A10</f>
        <v>Permanent Part Time - X</v>
      </c>
      <c r="F7" s="18">
        <f>'Input 6'!B10</f>
        <v>0</v>
      </c>
      <c r="G7" s="18">
        <f>'Input 6'!C10</f>
        <v>0</v>
      </c>
      <c r="H7" s="18">
        <f>'Input 6'!D10</f>
        <v>0</v>
      </c>
      <c r="I7" s="18">
        <f>'Input 6'!E10</f>
        <v>0</v>
      </c>
      <c r="J7" s="18">
        <f>'Input 6'!F10</f>
        <v>0</v>
      </c>
      <c r="K7" s="18">
        <f>'Input 6'!G10</f>
        <v>0</v>
      </c>
      <c r="L7" s="18">
        <f>'Input 6'!H10</f>
        <v>0</v>
      </c>
      <c r="M7" s="18">
        <f>'Input 6'!I10</f>
        <v>0</v>
      </c>
      <c r="N7" s="18">
        <f>'Input 6'!J10</f>
        <v>0</v>
      </c>
      <c r="P7" t="str">
        <f>IF('Input 7'!$B$13="Yes, data has been approved for release to the public.", "APPROVED", "FOR REVIEW")</f>
        <v>FOR REVIEW</v>
      </c>
    </row>
    <row r="8" spans="1:16" ht="14.5" x14ac:dyDescent="0.35">
      <c r="A8" s="18" t="str">
        <f>'Input 1'!$B$5</f>
        <v>2025-26</v>
      </c>
      <c r="B8" s="18" t="e">
        <f>'Input 1'!$AQ$4</f>
        <v>#N/A</v>
      </c>
      <c r="C8" s="18">
        <f>'Input 1'!$A$4</f>
        <v>0</v>
      </c>
      <c r="D8" s="18" t="s">
        <v>758</v>
      </c>
      <c r="E8" s="18" t="str">
        <f>'Input 6'!A11</f>
        <v>Casual - W</v>
      </c>
      <c r="F8" s="18">
        <f>'Input 6'!B11</f>
        <v>0</v>
      </c>
      <c r="G8" s="18">
        <f>'Input 6'!C11</f>
        <v>0</v>
      </c>
      <c r="H8" s="18">
        <f>'Input 6'!D11</f>
        <v>0</v>
      </c>
      <c r="I8" s="18">
        <f>'Input 6'!E11</f>
        <v>0</v>
      </c>
      <c r="J8" s="18">
        <f>'Input 6'!F11</f>
        <v>0</v>
      </c>
      <c r="K8" s="18">
        <f>'Input 6'!G11</f>
        <v>0</v>
      </c>
      <c r="L8" s="18">
        <f>'Input 6'!H11</f>
        <v>0</v>
      </c>
      <c r="M8" s="18">
        <f>'Input 6'!I11</f>
        <v>0</v>
      </c>
      <c r="N8" s="18">
        <f>'Input 6'!J11</f>
        <v>0</v>
      </c>
      <c r="P8" t="str">
        <f>IF('Input 7'!$B$13="Yes, data has been approved for release to the public.", "APPROVED", "FOR REVIEW")</f>
        <v>FOR REVIEW</v>
      </c>
    </row>
    <row r="9" spans="1:16" ht="14.5" x14ac:dyDescent="0.35">
      <c r="A9" s="18" t="str">
        <f>'Input 1'!$B$5</f>
        <v>2025-26</v>
      </c>
      <c r="B9" s="18" t="e">
        <f>'Input 1'!$AQ$4</f>
        <v>#N/A</v>
      </c>
      <c r="C9" s="18">
        <f>'Input 1'!$A$4</f>
        <v>0</v>
      </c>
      <c r="D9" s="18" t="s">
        <v>758</v>
      </c>
      <c r="E9" s="18" t="str">
        <f>'Input 6'!A12</f>
        <v>Casual - M</v>
      </c>
      <c r="F9" s="18">
        <f>'Input 6'!B12</f>
        <v>0</v>
      </c>
      <c r="G9" s="18">
        <f>'Input 6'!C12</f>
        <v>0</v>
      </c>
      <c r="H9" s="18">
        <f>'Input 6'!D12</f>
        <v>0</v>
      </c>
      <c r="I9" s="18">
        <f>'Input 6'!E12</f>
        <v>0</v>
      </c>
      <c r="J9" s="18">
        <f>'Input 6'!F12</f>
        <v>0</v>
      </c>
      <c r="K9" s="18">
        <f>'Input 6'!G12</f>
        <v>0</v>
      </c>
      <c r="L9" s="18">
        <f>'Input 6'!H12</f>
        <v>0</v>
      </c>
      <c r="M9" s="18">
        <f>'Input 6'!I12</f>
        <v>0</v>
      </c>
      <c r="N9" s="18">
        <f>'Input 6'!J12</f>
        <v>0</v>
      </c>
      <c r="P9" t="str">
        <f>IF('Input 7'!$B$13="Yes, data has been approved for release to the public.", "APPROVED", "FOR REVIEW")</f>
        <v>FOR REVIEW</v>
      </c>
    </row>
    <row r="10" spans="1:16" ht="14.5" x14ac:dyDescent="0.35">
      <c r="A10" s="18" t="str">
        <f>'Input 1'!$B$5</f>
        <v>2025-26</v>
      </c>
      <c r="B10" s="18" t="e">
        <f>'Input 1'!$AQ$4</f>
        <v>#N/A</v>
      </c>
      <c r="C10" s="18">
        <f>'Input 1'!$A$4</f>
        <v>0</v>
      </c>
      <c r="D10" s="18" t="s">
        <v>758</v>
      </c>
      <c r="E10" s="18" t="str">
        <f>'Input 6'!A13</f>
        <v>Casual - X</v>
      </c>
      <c r="F10" s="18">
        <f>'Input 6'!B13</f>
        <v>0</v>
      </c>
      <c r="G10" s="18">
        <f>'Input 6'!C13</f>
        <v>0</v>
      </c>
      <c r="H10" s="18">
        <f>'Input 6'!D13</f>
        <v>0</v>
      </c>
      <c r="I10" s="18">
        <f>'Input 6'!E13</f>
        <v>0</v>
      </c>
      <c r="J10" s="18">
        <f>'Input 6'!F13</f>
        <v>0</v>
      </c>
      <c r="K10" s="18">
        <f>'Input 6'!G13</f>
        <v>0</v>
      </c>
      <c r="L10" s="18">
        <f>'Input 6'!H13</f>
        <v>0</v>
      </c>
      <c r="M10" s="18">
        <f>'Input 6'!I13</f>
        <v>0</v>
      </c>
      <c r="N10" s="18">
        <f>'Input 6'!J13</f>
        <v>0</v>
      </c>
      <c r="P10" t="str">
        <f>IF('Input 7'!$B$13="Yes, data has been approved for release to the public.", "APPROVED", "FOR REVIEW")</f>
        <v>FOR REVIEW</v>
      </c>
    </row>
    <row r="12" spans="1:16" ht="26" x14ac:dyDescent="0.3">
      <c r="A12" s="861" t="s">
        <v>949</v>
      </c>
      <c r="B12" s="861" t="s">
        <v>950</v>
      </c>
      <c r="C12" s="861" t="s">
        <v>951</v>
      </c>
      <c r="D12" s="861" t="s">
        <v>1908</v>
      </c>
      <c r="E12" s="861" t="s">
        <v>982</v>
      </c>
      <c r="F12" s="864" t="s">
        <v>59</v>
      </c>
      <c r="G12" s="861" t="str">
        <f>'Input 1'!B5&amp;" Actual"</f>
        <v>2025-26 Actual</v>
      </c>
      <c r="H12" s="861" t="str">
        <f>INDEX('Financial years'!A1:A23,MATCH('Input 1'!B5,'Financial years'!A1:A23,0)+1,1)&amp;" Budget"</f>
        <v>2026-27 Budget</v>
      </c>
      <c r="I12" s="861" t="str">
        <f>INDEX('Financial years'!A1:A23,MATCH('Input 1'!B5,'Financial years'!A1:A23,0)+2,1)&amp;" Forecast"</f>
        <v>2027-28 Forecast</v>
      </c>
      <c r="J12" s="861" t="str">
        <f>INDEX('Financial years'!A1:A23,MATCH('Input 1'!B5,'Financial years'!A1:A23,0)+3,1)&amp;" Forecast"</f>
        <v>2028-29 Forecast</v>
      </c>
      <c r="K12" s="861" t="str">
        <f>INDEX('Financial years'!A1:A23,MATCH('Input 1'!B5,'Financial years'!A1:A23,0)+4,1)&amp;" Forecast"</f>
        <v>2029-30 Forecast</v>
      </c>
      <c r="L12" s="854"/>
    </row>
    <row r="13" spans="1:16" x14ac:dyDescent="0.3">
      <c r="A13" s="18" t="str">
        <f>'Input 1'!$B$5</f>
        <v>2025-26</v>
      </c>
      <c r="B13" s="18" t="e">
        <f>'Input 1'!$AQ$4</f>
        <v>#N/A</v>
      </c>
      <c r="C13" s="18">
        <f>'Input 1'!$A$4</f>
        <v>0</v>
      </c>
      <c r="D13" s="18" t="s">
        <v>1911</v>
      </c>
      <c r="E13" s="18" t="str">
        <f>'Input 3'!A6</f>
        <v>General rates (s158)</v>
      </c>
      <c r="F13" s="18" t="str">
        <f>'Input 3'!B6</f>
        <v>$000s</v>
      </c>
      <c r="G13" s="18">
        <f>'Input 3'!C6</f>
        <v>0</v>
      </c>
      <c r="H13" s="18">
        <f>'Input 3'!D6</f>
        <v>0</v>
      </c>
      <c r="I13" s="18">
        <f>'Input 3'!E6</f>
        <v>0</v>
      </c>
      <c r="J13" s="18">
        <f>'Input 3'!F6</f>
        <v>0</v>
      </c>
      <c r="K13" s="18">
        <f>'Input 3'!G6</f>
        <v>0</v>
      </c>
    </row>
    <row r="14" spans="1:16" x14ac:dyDescent="0.3">
      <c r="A14" s="18" t="str">
        <f>'Input 1'!$B$5</f>
        <v>2025-26</v>
      </c>
      <c r="B14" s="18" t="e">
        <f>'Input 1'!$AQ$4</f>
        <v>#N/A</v>
      </c>
      <c r="C14" s="18">
        <f>'Input 1'!$A$4</f>
        <v>0</v>
      </c>
      <c r="D14" s="18" t="s">
        <v>1911</v>
      </c>
      <c r="E14" s="18" t="str">
        <f>'Input 3'!A7</f>
        <v>Municipal charges (s159)</v>
      </c>
      <c r="F14" s="18" t="str">
        <f>'Input 3'!B7</f>
        <v>$000s</v>
      </c>
      <c r="G14" s="18">
        <f>'Input 3'!C7</f>
        <v>0</v>
      </c>
      <c r="H14" s="18">
        <f>'Input 3'!D7</f>
        <v>0</v>
      </c>
      <c r="I14" s="18">
        <f>'Input 3'!E7</f>
        <v>0</v>
      </c>
      <c r="J14" s="18">
        <f>'Input 3'!F7</f>
        <v>0</v>
      </c>
      <c r="K14" s="18">
        <f>'Input 3'!G7</f>
        <v>0</v>
      </c>
    </row>
    <row r="15" spans="1:16" x14ac:dyDescent="0.3">
      <c r="A15" s="18" t="str">
        <f>'Input 1'!$B$5</f>
        <v>2025-26</v>
      </c>
      <c r="B15" s="18" t="e">
        <f>'Input 1'!$AQ$4</f>
        <v>#N/A</v>
      </c>
      <c r="C15" s="18">
        <f>'Input 1'!$A$4</f>
        <v>0</v>
      </c>
      <c r="D15" s="18" t="s">
        <v>1911</v>
      </c>
      <c r="E15" s="18" t="str">
        <f>'Input 3'!A8</f>
        <v>Service rates and charges (Waste charge s162)</v>
      </c>
      <c r="F15" s="18" t="str">
        <f>'Input 3'!B8</f>
        <v>$000s</v>
      </c>
      <c r="G15" s="18">
        <f>'Input 3'!C8</f>
        <v>0</v>
      </c>
      <c r="H15" s="18">
        <f>'Input 3'!D8</f>
        <v>0</v>
      </c>
      <c r="I15" s="18">
        <f>'Input 3'!E8</f>
        <v>0</v>
      </c>
      <c r="J15" s="18">
        <f>'Input 3'!F8</f>
        <v>0</v>
      </c>
      <c r="K15" s="18">
        <f>'Input 3'!G8</f>
        <v>0</v>
      </c>
    </row>
    <row r="16" spans="1:16" x14ac:dyDescent="0.3">
      <c r="A16" s="18" t="str">
        <f>'Input 1'!$B$5</f>
        <v>2025-26</v>
      </c>
      <c r="B16" s="18" t="e">
        <f>'Input 1'!$AQ$4</f>
        <v>#N/A</v>
      </c>
      <c r="C16" s="18">
        <f>'Input 1'!$A$4</f>
        <v>0</v>
      </c>
      <c r="D16" s="18" t="s">
        <v>1911</v>
      </c>
      <c r="E16" s="18" t="str">
        <f>'Input 3'!A9</f>
        <v>Special rates and charges (s163)</v>
      </c>
      <c r="F16" s="18" t="str">
        <f>'Input 3'!B9</f>
        <v>$000s</v>
      </c>
      <c r="G16" s="18">
        <f>'Input 3'!C9</f>
        <v>0</v>
      </c>
      <c r="H16" s="18">
        <f>'Input 3'!D9</f>
        <v>0</v>
      </c>
      <c r="I16" s="18">
        <f>'Input 3'!E9</f>
        <v>0</v>
      </c>
      <c r="J16" s="18">
        <f>'Input 3'!F9</f>
        <v>0</v>
      </c>
      <c r="K16" s="18">
        <f>'Input 3'!G9</f>
        <v>0</v>
      </c>
    </row>
    <row r="17" spans="1:11" x14ac:dyDescent="0.3">
      <c r="A17" s="18" t="str">
        <f>'Input 1'!$B$5</f>
        <v>2025-26</v>
      </c>
      <c r="B17" s="18" t="e">
        <f>'Input 1'!$AQ$4</f>
        <v>#N/A</v>
      </c>
      <c r="C17" s="18">
        <f>'Input 1'!$A$4</f>
        <v>0</v>
      </c>
      <c r="D17" s="18" t="s">
        <v>1911</v>
      </c>
      <c r="E17" s="18" t="str">
        <f>'Input 3'!A10</f>
        <v>Supplementary rates and rate adjustments</v>
      </c>
      <c r="F17" s="18" t="str">
        <f>'Input 3'!B10</f>
        <v>$000s</v>
      </c>
      <c r="G17" s="18">
        <f>'Input 3'!C10</f>
        <v>0</v>
      </c>
      <c r="H17" s="18">
        <f>'Input 3'!D10</f>
        <v>0</v>
      </c>
      <c r="I17" s="18">
        <f>'Input 3'!E10</f>
        <v>0</v>
      </c>
      <c r="J17" s="18">
        <f>'Input 3'!F10</f>
        <v>0</v>
      </c>
      <c r="K17" s="18">
        <f>'Input 3'!G10</f>
        <v>0</v>
      </c>
    </row>
    <row r="18" spans="1:11" x14ac:dyDescent="0.3">
      <c r="A18" s="18" t="str">
        <f>'Input 1'!$B$5</f>
        <v>2025-26</v>
      </c>
      <c r="B18" s="18" t="e">
        <f>'Input 1'!$AQ$4</f>
        <v>#N/A</v>
      </c>
      <c r="C18" s="18">
        <f>'Input 1'!$A$4</f>
        <v>0</v>
      </c>
      <c r="D18" s="18" t="s">
        <v>1911</v>
      </c>
      <c r="E18" s="18" t="str">
        <f>'Input 3'!A11</f>
        <v>Interest on rates and charges</v>
      </c>
      <c r="F18" s="18" t="str">
        <f>'Input 3'!B11</f>
        <v>$000s</v>
      </c>
      <c r="G18" s="18">
        <f>'Input 3'!C11</f>
        <v>0</v>
      </c>
      <c r="H18" s="18">
        <f>'Input 3'!D11</f>
        <v>0</v>
      </c>
      <c r="I18" s="18">
        <f>'Input 3'!E11</f>
        <v>0</v>
      </c>
      <c r="J18" s="18">
        <f>'Input 3'!F11</f>
        <v>0</v>
      </c>
      <c r="K18" s="18">
        <f>'Input 3'!G11</f>
        <v>0</v>
      </c>
    </row>
    <row r="19" spans="1:11" x14ac:dyDescent="0.3">
      <c r="A19" s="18" t="str">
        <f>'Input 1'!$B$5</f>
        <v>2025-26</v>
      </c>
      <c r="B19" s="18" t="e">
        <f>'Input 1'!$AQ$4</f>
        <v>#N/A</v>
      </c>
      <c r="C19" s="18">
        <f>'Input 1'!$A$4</f>
        <v>0</v>
      </c>
      <c r="D19" s="18" t="s">
        <v>1911</v>
      </c>
      <c r="E19" s="18" t="str">
        <f>'Input 3'!A12</f>
        <v>Revenue in lieu of rates (PiLoR, Other rating agreements ie, Commonwealth land)</v>
      </c>
      <c r="F19" s="18" t="str">
        <f>'Input 3'!B12</f>
        <v>$000s</v>
      </c>
      <c r="G19" s="18">
        <f>'Input 3'!C12</f>
        <v>0</v>
      </c>
      <c r="H19" s="18">
        <f>'Input 3'!D12</f>
        <v>0</v>
      </c>
      <c r="I19" s="18">
        <f>'Input 3'!E12</f>
        <v>0</v>
      </c>
      <c r="J19" s="18">
        <f>'Input 3'!F12</f>
        <v>0</v>
      </c>
      <c r="K19" s="18">
        <f>'Input 3'!G12</f>
        <v>0</v>
      </c>
    </row>
    <row r="20" spans="1:11" x14ac:dyDescent="0.3">
      <c r="A20" s="18" t="str">
        <f>'Input 1'!$B$5</f>
        <v>2025-26</v>
      </c>
      <c r="B20" s="18" t="e">
        <f>'Input 1'!$AQ$4</f>
        <v>#N/A</v>
      </c>
      <c r="C20" s="18">
        <f>'Input 1'!$A$4</f>
        <v>0</v>
      </c>
      <c r="D20" s="18" t="s">
        <v>1911</v>
      </c>
      <c r="E20" s="18" t="str">
        <f>'Input 3'!A13</f>
        <v>Cultural and recreational (Under Cultural and Recreational Land Act 1963)</v>
      </c>
      <c r="F20" s="18" t="str">
        <f>'Input 3'!B13</f>
        <v>$000s</v>
      </c>
      <c r="G20" s="18">
        <f>'Input 3'!C13</f>
        <v>0</v>
      </c>
      <c r="H20" s="18">
        <f>'Input 3'!D13</f>
        <v>0</v>
      </c>
      <c r="I20" s="18">
        <f>'Input 3'!E13</f>
        <v>0</v>
      </c>
      <c r="J20" s="18">
        <f>'Input 3'!F13</f>
        <v>0</v>
      </c>
      <c r="K20" s="18">
        <f>'Input 3'!G13</f>
        <v>0</v>
      </c>
    </row>
    <row r="21" spans="1:11" x14ac:dyDescent="0.3">
      <c r="A21" s="18" t="str">
        <f>'Input 1'!$B$5</f>
        <v>2025-26</v>
      </c>
      <c r="B21" s="18" t="e">
        <f>'Input 1'!$AQ$4</f>
        <v>#N/A</v>
      </c>
      <c r="C21" s="18">
        <f>'Input 1'!$A$4</f>
        <v>0</v>
      </c>
      <c r="D21" s="18" t="s">
        <v>1911</v>
      </c>
      <c r="E21" s="854" t="str">
        <f>'Input 3'!A14</f>
        <v>General rates and Municipal charges</v>
      </c>
      <c r="F21" s="18" t="s">
        <v>983</v>
      </c>
      <c r="G21" s="18">
        <f>'Input 3'!C14</f>
        <v>0</v>
      </c>
      <c r="H21" s="18">
        <f>'Input 3'!D14</f>
        <v>0</v>
      </c>
      <c r="I21" s="18">
        <f>'Input 3'!E14</f>
        <v>0</v>
      </c>
      <c r="J21" s="18">
        <f>'Input 3'!F14</f>
        <v>0</v>
      </c>
      <c r="K21" s="18">
        <f>'Input 3'!G14</f>
        <v>0</v>
      </c>
    </row>
    <row r="22" spans="1:11" x14ac:dyDescent="0.3">
      <c r="A22" s="18" t="str">
        <f>'Input 1'!$B$5</f>
        <v>2025-26</v>
      </c>
      <c r="B22" s="18" t="e">
        <f>'Input 1'!$AQ$4</f>
        <v>#N/A</v>
      </c>
      <c r="C22" s="18">
        <f>'Input 1'!$A$4</f>
        <v>0</v>
      </c>
      <c r="D22" s="18" t="s">
        <v>1911</v>
      </c>
      <c r="E22" s="854" t="str">
        <f>'Input 3'!A15</f>
        <v>TOTAL Rate revenue (less Special rates)</v>
      </c>
      <c r="F22" s="18" t="s">
        <v>756</v>
      </c>
      <c r="G22" s="18">
        <f>'Input 3'!C15</f>
        <v>0</v>
      </c>
      <c r="H22" s="18">
        <f>'Input 3'!D15</f>
        <v>0</v>
      </c>
      <c r="I22" s="18">
        <f>'Input 3'!E15</f>
        <v>0</v>
      </c>
      <c r="J22" s="18">
        <f>'Input 3'!F15</f>
        <v>0</v>
      </c>
      <c r="K22" s="18">
        <f>'Input 3'!G15</f>
        <v>0</v>
      </c>
    </row>
    <row r="23" spans="1:11" x14ac:dyDescent="0.3">
      <c r="A23" s="18" t="str">
        <f>'Input 1'!$B$5</f>
        <v>2025-26</v>
      </c>
      <c r="B23" s="18" t="e">
        <f>'Input 1'!$AQ$4</f>
        <v>#N/A</v>
      </c>
      <c r="C23" s="18">
        <f>'Input 1'!$A$4</f>
        <v>0</v>
      </c>
      <c r="D23" s="18" t="s">
        <v>1911</v>
      </c>
      <c r="E23" s="18" t="s">
        <v>282</v>
      </c>
      <c r="F23" s="18" t="s">
        <v>983</v>
      </c>
      <c r="G23" s="18">
        <f>SUM(G13:G20)</f>
        <v>0</v>
      </c>
      <c r="H23" s="18">
        <f t="shared" ref="H23:K23" si="0">SUM(H13:H20)</f>
        <v>0</v>
      </c>
      <c r="I23" s="18">
        <f t="shared" si="0"/>
        <v>0</v>
      </c>
      <c r="J23" s="18">
        <f t="shared" si="0"/>
        <v>0</v>
      </c>
      <c r="K23" s="18">
        <f t="shared" si="0"/>
        <v>0</v>
      </c>
    </row>
    <row r="24" spans="1:11" x14ac:dyDescent="0.3">
      <c r="A24" s="18" t="str">
        <f>'Input 1'!$B$5</f>
        <v>2025-26</v>
      </c>
      <c r="B24" s="18" t="e">
        <f>'Input 1'!$AQ$4</f>
        <v>#N/A</v>
      </c>
      <c r="C24" s="18">
        <f>'Input 1'!$A$4</f>
        <v>0</v>
      </c>
      <c r="D24" s="18" t="s">
        <v>281</v>
      </c>
      <c r="E24" s="18" t="str">
        <f>'Input 3'!A16</f>
        <v>Statutory fees and fines</v>
      </c>
      <c r="F24" s="18" t="str">
        <f>'Input 3'!B16</f>
        <v>$000s</v>
      </c>
      <c r="G24" s="18">
        <f>'Input 3'!C16</f>
        <v>0</v>
      </c>
      <c r="H24" s="18">
        <f>'Input 3'!D16</f>
        <v>0</v>
      </c>
      <c r="I24" s="18">
        <f>'Input 3'!E16</f>
        <v>0</v>
      </c>
      <c r="J24" s="18">
        <f>'Input 3'!F16</f>
        <v>0</v>
      </c>
      <c r="K24" s="18">
        <f>'Input 3'!G16</f>
        <v>0</v>
      </c>
    </row>
    <row r="25" spans="1:11" x14ac:dyDescent="0.3">
      <c r="A25" s="18" t="str">
        <f>'Input 1'!$B$5</f>
        <v>2025-26</v>
      </c>
      <c r="B25" s="18" t="e">
        <f>'Input 1'!$AQ$4</f>
        <v>#N/A</v>
      </c>
      <c r="C25" s="18">
        <f>'Input 1'!$A$4</f>
        <v>0</v>
      </c>
      <c r="D25" s="18" t="s">
        <v>281</v>
      </c>
      <c r="E25" s="18" t="str">
        <f>'Input 3'!A17</f>
        <v>User fees</v>
      </c>
      <c r="F25" s="18" t="str">
        <f>'Input 3'!B17</f>
        <v>$000s</v>
      </c>
      <c r="G25" s="18">
        <f>'Input 3'!C17</f>
        <v>0</v>
      </c>
      <c r="H25" s="18">
        <f>'Input 3'!D17</f>
        <v>0</v>
      </c>
      <c r="I25" s="18">
        <f>'Input 3'!E17</f>
        <v>0</v>
      </c>
      <c r="J25" s="18">
        <f>'Input 3'!F17</f>
        <v>0</v>
      </c>
      <c r="K25" s="18">
        <f>'Input 3'!G17</f>
        <v>0</v>
      </c>
    </row>
    <row r="26" spans="1:11" x14ac:dyDescent="0.3">
      <c r="A26" s="18" t="str">
        <f>'Input 1'!$B$5</f>
        <v>2025-26</v>
      </c>
      <c r="B26" s="18" t="e">
        <f>'Input 1'!$AQ$4</f>
        <v>#N/A</v>
      </c>
      <c r="C26" s="18">
        <f>'Input 1'!$A$4</f>
        <v>0</v>
      </c>
      <c r="D26" s="18" t="s">
        <v>1912</v>
      </c>
      <c r="E26" s="18" t="str">
        <f>'Input 3'!A19</f>
        <v>recurrent</v>
      </c>
      <c r="F26" s="18" t="str">
        <f>'Input 3'!B19</f>
        <v>$000s</v>
      </c>
      <c r="G26" s="18">
        <f>'Input 3'!C19</f>
        <v>0</v>
      </c>
      <c r="H26" s="18">
        <f>'Input 3'!D19</f>
        <v>0</v>
      </c>
      <c r="I26" s="18">
        <f>'Input 3'!E19</f>
        <v>0</v>
      </c>
      <c r="J26" s="18">
        <f>'Input 3'!F19</f>
        <v>0</v>
      </c>
      <c r="K26" s="18">
        <f>'Input 3'!G19</f>
        <v>0</v>
      </c>
    </row>
    <row r="27" spans="1:11" x14ac:dyDescent="0.3">
      <c r="A27" s="18" t="str">
        <f>'Input 1'!$B$5</f>
        <v>2025-26</v>
      </c>
      <c r="B27" s="18" t="e">
        <f>'Input 1'!$AQ$4</f>
        <v>#N/A</v>
      </c>
      <c r="C27" s="18">
        <f>'Input 1'!$A$4</f>
        <v>0</v>
      </c>
      <c r="D27" s="18" t="s">
        <v>1912</v>
      </c>
      <c r="E27" s="18" t="str">
        <f>'Input 3'!A20</f>
        <v>non-recurrent</v>
      </c>
      <c r="F27" s="18" t="str">
        <f>'Input 3'!B20</f>
        <v>$000s</v>
      </c>
      <c r="G27" s="18">
        <f>'Input 3'!C20</f>
        <v>0</v>
      </c>
      <c r="H27" s="18">
        <f>'Input 3'!D20</f>
        <v>0</v>
      </c>
      <c r="I27" s="18">
        <f>'Input 3'!E20</f>
        <v>0</v>
      </c>
      <c r="J27" s="18">
        <f>'Input 3'!F20</f>
        <v>0</v>
      </c>
      <c r="K27" s="18">
        <f>'Input 3'!G20</f>
        <v>0</v>
      </c>
    </row>
    <row r="28" spans="1:11" x14ac:dyDescent="0.3">
      <c r="A28" s="18" t="str">
        <f>'Input 1'!$B$5</f>
        <v>2025-26</v>
      </c>
      <c r="B28" s="18" t="e">
        <f>'Input 1'!$AQ$4</f>
        <v>#N/A</v>
      </c>
      <c r="C28" s="18">
        <f>'Input 1'!$A$4</f>
        <v>0</v>
      </c>
      <c r="D28" s="18" t="s">
        <v>1912</v>
      </c>
      <c r="E28" s="18" t="s">
        <v>1985</v>
      </c>
      <c r="F28" s="18" t="s">
        <v>983</v>
      </c>
      <c r="G28" s="18">
        <f>SUM(G26:G27)</f>
        <v>0</v>
      </c>
      <c r="H28" s="18">
        <f t="shared" ref="H28:K28" si="1">SUM(H26:H27)</f>
        <v>0</v>
      </c>
      <c r="I28" s="18">
        <f t="shared" si="1"/>
        <v>0</v>
      </c>
      <c r="J28" s="18">
        <f t="shared" si="1"/>
        <v>0</v>
      </c>
      <c r="K28" s="18">
        <f t="shared" si="1"/>
        <v>0</v>
      </c>
    </row>
    <row r="29" spans="1:11" x14ac:dyDescent="0.3">
      <c r="A29" s="18" t="str">
        <f>'Input 1'!$B$5</f>
        <v>2025-26</v>
      </c>
      <c r="B29" s="18" t="e">
        <f>'Input 1'!$AQ$4</f>
        <v>#N/A</v>
      </c>
      <c r="C29" s="18">
        <f>'Input 1'!$A$4</f>
        <v>0</v>
      </c>
      <c r="D29" s="18" t="s">
        <v>1913</v>
      </c>
      <c r="E29" s="18" t="str">
        <f>'Input 3'!A22</f>
        <v>recurrent</v>
      </c>
      <c r="F29" s="18" t="str">
        <f>'Input 3'!B22</f>
        <v>$000s</v>
      </c>
      <c r="G29" s="18">
        <f>'Input 3'!C22</f>
        <v>0</v>
      </c>
      <c r="H29" s="18">
        <f>'Input 3'!D22</f>
        <v>0</v>
      </c>
      <c r="I29" s="18">
        <f>'Input 3'!E22</f>
        <v>0</v>
      </c>
      <c r="J29" s="18">
        <f>'Input 3'!F22</f>
        <v>0</v>
      </c>
      <c r="K29" s="18">
        <f>'Input 3'!G22</f>
        <v>0</v>
      </c>
    </row>
    <row r="30" spans="1:11" x14ac:dyDescent="0.3">
      <c r="A30" s="18" t="str">
        <f>'Input 1'!$B$5</f>
        <v>2025-26</v>
      </c>
      <c r="B30" s="18" t="e">
        <f>'Input 1'!$AQ$4</f>
        <v>#N/A</v>
      </c>
      <c r="C30" s="18">
        <f>'Input 1'!$A$4</f>
        <v>0</v>
      </c>
      <c r="D30" s="18" t="s">
        <v>1913</v>
      </c>
      <c r="E30" s="18" t="str">
        <f>'Input 3'!A23</f>
        <v>non-recurrent</v>
      </c>
      <c r="F30" s="18" t="str">
        <f>'Input 3'!B23</f>
        <v>$000s</v>
      </c>
      <c r="G30" s="18">
        <f>'Input 3'!C23</f>
        <v>0</v>
      </c>
      <c r="H30" s="18">
        <f>'Input 3'!D23</f>
        <v>0</v>
      </c>
      <c r="I30" s="18">
        <f>'Input 3'!E23</f>
        <v>0</v>
      </c>
      <c r="J30" s="18">
        <f>'Input 3'!F23</f>
        <v>0</v>
      </c>
      <c r="K30" s="18">
        <f>'Input 3'!G23</f>
        <v>0</v>
      </c>
    </row>
    <row r="31" spans="1:11" x14ac:dyDescent="0.3">
      <c r="A31" s="18" t="str">
        <f>'Input 1'!$B$5</f>
        <v>2025-26</v>
      </c>
      <c r="B31" s="18" t="e">
        <f>'Input 1'!$AQ$4</f>
        <v>#N/A</v>
      </c>
      <c r="C31" s="18">
        <f>'Input 1'!$A$4</f>
        <v>0</v>
      </c>
      <c r="D31" s="18" t="s">
        <v>1913</v>
      </c>
      <c r="E31" s="18" t="s">
        <v>1986</v>
      </c>
      <c r="F31" s="18" t="s">
        <v>983</v>
      </c>
      <c r="G31" s="18">
        <f>SUM(G29:G30)</f>
        <v>0</v>
      </c>
      <c r="H31" s="18">
        <f t="shared" ref="H31:K31" si="2">SUM(H29:H30)</f>
        <v>0</v>
      </c>
      <c r="I31" s="18">
        <f t="shared" si="2"/>
        <v>0</v>
      </c>
      <c r="J31" s="18">
        <f t="shared" si="2"/>
        <v>0</v>
      </c>
      <c r="K31" s="18">
        <f t="shared" si="2"/>
        <v>0</v>
      </c>
    </row>
    <row r="32" spans="1:11" x14ac:dyDescent="0.3">
      <c r="A32" s="18" t="str">
        <f>'Input 1'!$B$5</f>
        <v>2025-26</v>
      </c>
      <c r="B32" s="18" t="e">
        <f>'Input 1'!$AQ$4</f>
        <v>#N/A</v>
      </c>
      <c r="C32" s="18">
        <f>'Input 1'!$A$4</f>
        <v>0</v>
      </c>
      <c r="D32" s="18" t="s">
        <v>1914</v>
      </c>
      <c r="E32" s="18" t="str">
        <f>'Input 3'!A25</f>
        <v>capital</v>
      </c>
      <c r="F32" s="18" t="str">
        <f>'Input 3'!B25</f>
        <v>$000s</v>
      </c>
      <c r="G32" s="18">
        <f>'Input 3'!C25</f>
        <v>0</v>
      </c>
      <c r="H32" s="18">
        <f>'Input 3'!D25</f>
        <v>0</v>
      </c>
      <c r="I32" s="18">
        <f>'Input 3'!E25</f>
        <v>0</v>
      </c>
      <c r="J32" s="18">
        <f>'Input 3'!F25</f>
        <v>0</v>
      </c>
      <c r="K32" s="18">
        <f>'Input 3'!G25</f>
        <v>0</v>
      </c>
    </row>
    <row r="33" spans="1:11" x14ac:dyDescent="0.3">
      <c r="A33" s="18" t="str">
        <f>'Input 1'!$B$5</f>
        <v>2025-26</v>
      </c>
      <c r="B33" s="18" t="e">
        <f>'Input 1'!$AQ$4</f>
        <v>#N/A</v>
      </c>
      <c r="C33" s="18">
        <f>'Input 1'!$A$4</f>
        <v>0</v>
      </c>
      <c r="D33" s="18" t="s">
        <v>1914</v>
      </c>
      <c r="E33" s="18" t="str">
        <f>'Input 3'!A26</f>
        <v>operating</v>
      </c>
      <c r="F33" s="18" t="str">
        <f>'Input 3'!B26</f>
        <v>$000s</v>
      </c>
      <c r="G33" s="18">
        <f>'Input 3'!C26</f>
        <v>0</v>
      </c>
      <c r="H33" s="18">
        <f>'Input 3'!D26</f>
        <v>0</v>
      </c>
      <c r="I33" s="18">
        <f>'Input 3'!E26</f>
        <v>0</v>
      </c>
      <c r="J33" s="18">
        <f>'Input 3'!F26</f>
        <v>0</v>
      </c>
      <c r="K33" s="18">
        <f>'Input 3'!G26</f>
        <v>0</v>
      </c>
    </row>
    <row r="34" spans="1:11" x14ac:dyDescent="0.3">
      <c r="A34" s="18" t="str">
        <f>'Input 1'!$B$5</f>
        <v>2025-26</v>
      </c>
      <c r="B34" s="18" t="e">
        <f>'Input 1'!$AQ$4</f>
        <v>#N/A</v>
      </c>
      <c r="C34" s="18">
        <f>'Input 1'!$A$4</f>
        <v>0</v>
      </c>
      <c r="D34" s="18" t="s">
        <v>1914</v>
      </c>
      <c r="E34" s="18" t="s">
        <v>300</v>
      </c>
      <c r="F34" s="18" t="s">
        <v>983</v>
      </c>
      <c r="G34" s="18">
        <f>SUM(G32:G33)</f>
        <v>0</v>
      </c>
      <c r="H34" s="18">
        <f t="shared" ref="H34:K34" si="3">SUM(H32:H33)</f>
        <v>0</v>
      </c>
      <c r="I34" s="18">
        <f t="shared" si="3"/>
        <v>0</v>
      </c>
      <c r="J34" s="18">
        <f t="shared" si="3"/>
        <v>0</v>
      </c>
      <c r="K34" s="18">
        <f t="shared" si="3"/>
        <v>0</v>
      </c>
    </row>
    <row r="35" spans="1:11" x14ac:dyDescent="0.3">
      <c r="A35" s="18" t="str">
        <f>'Input 1'!$B$5</f>
        <v>2025-26</v>
      </c>
      <c r="B35" s="18" t="e">
        <f>'Input 1'!$AQ$4</f>
        <v>#N/A</v>
      </c>
      <c r="C35" s="18">
        <f>'Input 1'!$A$4</f>
        <v>0</v>
      </c>
      <c r="D35" s="18" t="s">
        <v>281</v>
      </c>
      <c r="E35" s="18" t="str">
        <f>'Input 3'!A27</f>
        <v>Contributions - non-monetary assets</v>
      </c>
      <c r="F35" s="18" t="str">
        <f>'Input 3'!B27</f>
        <v>$000s</v>
      </c>
      <c r="G35" s="18">
        <f>'Input 3'!C27</f>
        <v>0</v>
      </c>
      <c r="H35" s="18">
        <f>'Input 3'!D27</f>
        <v>0</v>
      </c>
      <c r="I35" s="18">
        <f>'Input 3'!E27</f>
        <v>0</v>
      </c>
      <c r="J35" s="18">
        <f>'Input 3'!F27</f>
        <v>0</v>
      </c>
      <c r="K35" s="18">
        <f>'Input 3'!G27</f>
        <v>0</v>
      </c>
    </row>
    <row r="36" spans="1:11" x14ac:dyDescent="0.3">
      <c r="A36" s="18" t="str">
        <f>'Input 1'!$B$5</f>
        <v>2025-26</v>
      </c>
      <c r="B36" s="18" t="e">
        <f>'Input 1'!$AQ$4</f>
        <v>#N/A</v>
      </c>
      <c r="C36" s="18">
        <f>'Input 1'!$A$4</f>
        <v>0</v>
      </c>
      <c r="D36" s="18" t="s">
        <v>281</v>
      </c>
      <c r="E36" s="18" t="str">
        <f>'Input 3'!A28</f>
        <v>Net gain on disposal of property, infrastructure, plant and equipment</v>
      </c>
      <c r="F36" s="18" t="str">
        <f>'Input 3'!B28</f>
        <v>$000s</v>
      </c>
      <c r="G36" s="18">
        <f>'Input 3'!C28</f>
        <v>0</v>
      </c>
      <c r="H36" s="18">
        <f>'Input 3'!D28</f>
        <v>0</v>
      </c>
      <c r="I36" s="18">
        <f>'Input 3'!E28</f>
        <v>0</v>
      </c>
      <c r="J36" s="18">
        <f>'Input 3'!F28</f>
        <v>0</v>
      </c>
      <c r="K36" s="18">
        <f>'Input 3'!G28</f>
        <v>0</v>
      </c>
    </row>
    <row r="37" spans="1:11" x14ac:dyDescent="0.3">
      <c r="A37" s="18" t="str">
        <f>'Input 1'!$B$5</f>
        <v>2025-26</v>
      </c>
      <c r="B37" s="18" t="e">
        <f>'Input 1'!$AQ$4</f>
        <v>#N/A</v>
      </c>
      <c r="C37" s="18">
        <f>'Input 1'!$A$4</f>
        <v>0</v>
      </c>
      <c r="D37" s="18" t="s">
        <v>281</v>
      </c>
      <c r="E37" s="18" t="str">
        <f>'Input 3'!A29</f>
        <v>Fair value adjustments for investment property</v>
      </c>
      <c r="F37" s="18" t="str">
        <f>'Input 3'!B29</f>
        <v>$000s</v>
      </c>
      <c r="G37" s="18">
        <f>'Input 3'!C29</f>
        <v>0</v>
      </c>
      <c r="H37" s="18">
        <f>'Input 3'!D29</f>
        <v>0</v>
      </c>
      <c r="I37" s="18">
        <f>'Input 3'!E29</f>
        <v>0</v>
      </c>
      <c r="J37" s="18">
        <f>'Input 3'!F29</f>
        <v>0</v>
      </c>
      <c r="K37" s="18">
        <f>'Input 3'!G29</f>
        <v>0</v>
      </c>
    </row>
    <row r="38" spans="1:11" x14ac:dyDescent="0.3">
      <c r="A38" s="18" t="str">
        <f>'Input 1'!$B$5</f>
        <v>2025-26</v>
      </c>
      <c r="B38" s="18" t="e">
        <f>'Input 1'!$AQ$4</f>
        <v>#N/A</v>
      </c>
      <c r="C38" s="18">
        <f>'Input 1'!$A$4</f>
        <v>0</v>
      </c>
      <c r="D38" s="18" t="s">
        <v>281</v>
      </c>
      <c r="E38" s="18" t="str">
        <f>'Input 3'!A30</f>
        <v>Share of net profits on associates and joint ventures accounted for by the equity method</v>
      </c>
      <c r="F38" s="18" t="str">
        <f>'Input 3'!B30</f>
        <v>$000s</v>
      </c>
      <c r="G38" s="18">
        <f>'Input 3'!C30</f>
        <v>0</v>
      </c>
      <c r="H38" s="18">
        <f>'Input 3'!D30</f>
        <v>0</v>
      </c>
      <c r="I38" s="18">
        <f>'Input 3'!E30</f>
        <v>0</v>
      </c>
      <c r="J38" s="18">
        <f>'Input 3'!F30</f>
        <v>0</v>
      </c>
      <c r="K38" s="18">
        <f>'Input 3'!G30</f>
        <v>0</v>
      </c>
    </row>
    <row r="39" spans="1:11" x14ac:dyDescent="0.3">
      <c r="A39" s="18" t="str">
        <f>'Input 1'!$B$5</f>
        <v>2025-26</v>
      </c>
      <c r="B39" s="18" t="e">
        <f>'Input 1'!$AQ$4</f>
        <v>#N/A</v>
      </c>
      <c r="C39" s="18">
        <f>'Input 1'!$A$4</f>
        <v>0</v>
      </c>
      <c r="D39" s="18" t="s">
        <v>281</v>
      </c>
      <c r="E39" s="18" t="str">
        <f>'Input 3'!A31</f>
        <v>Other income</v>
      </c>
      <c r="F39" s="18" t="str">
        <f>'Input 3'!B31</f>
        <v>$000s</v>
      </c>
      <c r="G39" s="18">
        <f>'Input 3'!C31</f>
        <v>0</v>
      </c>
      <c r="H39" s="18">
        <f>'Input 3'!D31</f>
        <v>0</v>
      </c>
      <c r="I39" s="18">
        <f>'Input 3'!E31</f>
        <v>0</v>
      </c>
      <c r="J39" s="18">
        <f>'Input 3'!F31</f>
        <v>0</v>
      </c>
      <c r="K39" s="18">
        <f>'Input 3'!G31</f>
        <v>0</v>
      </c>
    </row>
    <row r="40" spans="1:11" x14ac:dyDescent="0.3">
      <c r="A40" s="18" t="str">
        <f>'Input 1'!$B$5</f>
        <v>2025-26</v>
      </c>
      <c r="B40" s="18" t="e">
        <f>'Input 1'!$AQ$4</f>
        <v>#N/A</v>
      </c>
      <c r="C40" s="18">
        <f>'Input 1'!$A$4</f>
        <v>0</v>
      </c>
      <c r="D40" s="18" t="s">
        <v>281</v>
      </c>
      <c r="E40" s="854" t="str">
        <f>'Input 3'!A32</f>
        <v>TOTAL Revenue</v>
      </c>
      <c r="F40" s="18" t="s">
        <v>756</v>
      </c>
      <c r="G40" s="18">
        <f>'Input 3'!C32</f>
        <v>0</v>
      </c>
      <c r="H40" s="18">
        <f>'Input 3'!D32</f>
        <v>0</v>
      </c>
      <c r="I40" s="18">
        <f>'Input 3'!E32</f>
        <v>0</v>
      </c>
      <c r="J40" s="18">
        <f>'Input 3'!F32</f>
        <v>0</v>
      </c>
      <c r="K40" s="18">
        <f>'Input 3'!G32</f>
        <v>0</v>
      </c>
    </row>
    <row r="41" spans="1:11" x14ac:dyDescent="0.3">
      <c r="A41" s="18" t="str">
        <f>'Input 1'!$B$5</f>
        <v>2025-26</v>
      </c>
      <c r="B41" s="18" t="e">
        <f>'Input 1'!$AQ$4</f>
        <v>#N/A</v>
      </c>
      <c r="C41" s="18">
        <f>'Input 1'!$A$4</f>
        <v>0</v>
      </c>
      <c r="D41" s="18" t="s">
        <v>310</v>
      </c>
      <c r="E41" s="18" t="str">
        <f>'Input 3'!A34</f>
        <v>Employee costs</v>
      </c>
      <c r="F41" s="18" t="str">
        <f>'Input 3'!B34</f>
        <v>$000s</v>
      </c>
      <c r="G41" s="18">
        <f>'Input 3'!C34</f>
        <v>0</v>
      </c>
      <c r="H41" s="18">
        <f>'Input 3'!D34</f>
        <v>0</v>
      </c>
      <c r="I41" s="18">
        <f>'Input 3'!E34</f>
        <v>0</v>
      </c>
      <c r="J41" s="18">
        <f>'Input 3'!F34</f>
        <v>0</v>
      </c>
      <c r="K41" s="18">
        <f>'Input 3'!G34</f>
        <v>0</v>
      </c>
    </row>
    <row r="42" spans="1:11" x14ac:dyDescent="0.3">
      <c r="A42" s="18" t="str">
        <f>'Input 1'!$B$5</f>
        <v>2025-26</v>
      </c>
      <c r="B42" s="18" t="e">
        <f>'Input 1'!$AQ$4</f>
        <v>#N/A</v>
      </c>
      <c r="C42" s="18">
        <f>'Input 1'!$A$4</f>
        <v>0</v>
      </c>
      <c r="D42" s="18" t="s">
        <v>310</v>
      </c>
      <c r="E42" s="18" t="str">
        <f>'Input 3'!A35</f>
        <v>Materials and services</v>
      </c>
      <c r="F42" s="18" t="str">
        <f>'Input 3'!B35</f>
        <v>$000s</v>
      </c>
      <c r="G42" s="18">
        <f>'Input 3'!C35</f>
        <v>0</v>
      </c>
      <c r="H42" s="18">
        <f>'Input 3'!D35</f>
        <v>0</v>
      </c>
      <c r="I42" s="18">
        <f>'Input 3'!E35</f>
        <v>0</v>
      </c>
      <c r="J42" s="18">
        <f>'Input 3'!F35</f>
        <v>0</v>
      </c>
      <c r="K42" s="18">
        <f>'Input 3'!G35</f>
        <v>0</v>
      </c>
    </row>
    <row r="43" spans="1:11" x14ac:dyDescent="0.3">
      <c r="A43" s="18" t="str">
        <f>'Input 1'!$B$5</f>
        <v>2025-26</v>
      </c>
      <c r="B43" s="18" t="e">
        <f>'Input 1'!$AQ$4</f>
        <v>#N/A</v>
      </c>
      <c r="C43" s="18">
        <f>'Input 1'!$A$4</f>
        <v>0</v>
      </c>
      <c r="D43" s="18" t="s">
        <v>1915</v>
      </c>
      <c r="E43" s="18" t="str">
        <f>'Input 3'!A37</f>
        <v>depreciation</v>
      </c>
      <c r="F43" s="18" t="str">
        <f>'Input 3'!B37</f>
        <v>$000s</v>
      </c>
      <c r="G43" s="18">
        <f>'Input 3'!C37</f>
        <v>0</v>
      </c>
      <c r="H43" s="18">
        <f>'Input 3'!D37</f>
        <v>0</v>
      </c>
      <c r="I43" s="18">
        <f>'Input 3'!E37</f>
        <v>0</v>
      </c>
      <c r="J43" s="18">
        <f>'Input 3'!F37</f>
        <v>0</v>
      </c>
      <c r="K43" s="18">
        <f>'Input 3'!G37</f>
        <v>0</v>
      </c>
    </row>
    <row r="44" spans="1:11" x14ac:dyDescent="0.3">
      <c r="A44" s="18" t="str">
        <f>'Input 1'!$B$5</f>
        <v>2025-26</v>
      </c>
      <c r="B44" s="18" t="e">
        <f>'Input 1'!$AQ$4</f>
        <v>#N/A</v>
      </c>
      <c r="C44" s="18">
        <f>'Input 1'!$A$4</f>
        <v>0</v>
      </c>
      <c r="D44" s="18" t="s">
        <v>1915</v>
      </c>
      <c r="E44" s="18" t="str">
        <f>'Input 3'!A38</f>
        <v>amortisation - intangible assets</v>
      </c>
      <c r="F44" s="18" t="str">
        <f>'Input 3'!B38</f>
        <v>$000s</v>
      </c>
      <c r="G44" s="18">
        <f>'Input 3'!C38</f>
        <v>0</v>
      </c>
      <c r="H44" s="18">
        <f>'Input 3'!D38</f>
        <v>0</v>
      </c>
      <c r="I44" s="18">
        <f>'Input 3'!E38</f>
        <v>0</v>
      </c>
      <c r="J44" s="18">
        <f>'Input 3'!F38</f>
        <v>0</v>
      </c>
      <c r="K44" s="18">
        <f>'Input 3'!G38</f>
        <v>0</v>
      </c>
    </row>
    <row r="45" spans="1:11" x14ac:dyDescent="0.3">
      <c r="A45" s="18" t="str">
        <f>'Input 1'!$B$5</f>
        <v>2025-26</v>
      </c>
      <c r="B45" s="18" t="e">
        <f>'Input 1'!$AQ$4</f>
        <v>#N/A</v>
      </c>
      <c r="C45" s="18">
        <f>'Input 1'!$A$4</f>
        <v>0</v>
      </c>
      <c r="D45" s="18" t="s">
        <v>1915</v>
      </c>
      <c r="E45" s="18" t="str">
        <f>'Input 3'!A39</f>
        <v>amortisation - right of use assets</v>
      </c>
      <c r="F45" s="18" t="str">
        <f>'Input 3'!B39</f>
        <v>$000s</v>
      </c>
      <c r="G45" s="18">
        <f>'Input 3'!C39</f>
        <v>0</v>
      </c>
      <c r="H45" s="18">
        <f>'Input 3'!D39</f>
        <v>0</v>
      </c>
      <c r="I45" s="18">
        <f>'Input 3'!E39</f>
        <v>0</v>
      </c>
      <c r="J45" s="18">
        <f>'Input 3'!F39</f>
        <v>0</v>
      </c>
      <c r="K45" s="18">
        <f>'Input 3'!G39</f>
        <v>0</v>
      </c>
    </row>
    <row r="46" spans="1:11" x14ac:dyDescent="0.3">
      <c r="A46" s="18" t="str">
        <f>'Input 1'!$B$5</f>
        <v>2025-26</v>
      </c>
      <c r="B46" s="18" t="e">
        <f>'Input 1'!$AQ$4</f>
        <v>#N/A</v>
      </c>
      <c r="C46" s="18">
        <f>'Input 1'!$A$4</f>
        <v>0</v>
      </c>
      <c r="D46" s="18" t="s">
        <v>1915</v>
      </c>
      <c r="E46" s="18" t="s">
        <v>313</v>
      </c>
      <c r="F46" s="18" t="s">
        <v>983</v>
      </c>
      <c r="G46" s="18">
        <f>SUM(G43:G45)</f>
        <v>0</v>
      </c>
      <c r="H46" s="18">
        <f t="shared" ref="H46:K46" si="4">SUM(H43:H45)</f>
        <v>0</v>
      </c>
      <c r="I46" s="18">
        <f t="shared" si="4"/>
        <v>0</v>
      </c>
      <c r="J46" s="18">
        <f t="shared" si="4"/>
        <v>0</v>
      </c>
      <c r="K46" s="18">
        <f t="shared" si="4"/>
        <v>0</v>
      </c>
    </row>
    <row r="47" spans="1:11" x14ac:dyDescent="0.3">
      <c r="A47" s="18" t="str">
        <f>'Input 1'!$B$5</f>
        <v>2025-26</v>
      </c>
      <c r="B47" s="18" t="e">
        <f>'Input 1'!$AQ$4</f>
        <v>#N/A</v>
      </c>
      <c r="C47" s="18">
        <f>'Input 1'!$A$4</f>
        <v>0</v>
      </c>
      <c r="D47" s="18" t="s">
        <v>310</v>
      </c>
      <c r="E47" s="18" t="str">
        <f>'Input 3'!A40</f>
        <v>Bad and doubtful debts</v>
      </c>
      <c r="F47" s="18" t="str">
        <f>'Input 3'!B40</f>
        <v>$000s</v>
      </c>
      <c r="G47" s="18">
        <f>'Input 3'!C40</f>
        <v>0</v>
      </c>
      <c r="H47" s="18">
        <f>'Input 3'!D40</f>
        <v>0</v>
      </c>
      <c r="I47" s="18">
        <f>'Input 3'!E40</f>
        <v>0</v>
      </c>
      <c r="J47" s="18">
        <f>'Input 3'!F40</f>
        <v>0</v>
      </c>
      <c r="K47" s="18">
        <f>'Input 3'!G40</f>
        <v>0</v>
      </c>
    </row>
    <row r="48" spans="1:11" x14ac:dyDescent="0.3">
      <c r="A48" s="18" t="str">
        <f>'Input 1'!$B$5</f>
        <v>2025-26</v>
      </c>
      <c r="B48" s="18" t="e">
        <f>'Input 1'!$AQ$4</f>
        <v>#N/A</v>
      </c>
      <c r="C48" s="18">
        <f>'Input 1'!$A$4</f>
        <v>0</v>
      </c>
      <c r="D48" s="18" t="s">
        <v>310</v>
      </c>
      <c r="E48" s="18" t="str">
        <f>'Input 3'!A41</f>
        <v>Borrowing costs</v>
      </c>
      <c r="F48" s="18" t="str">
        <f>'Input 3'!B41</f>
        <v>$000s</v>
      </c>
      <c r="G48" s="18">
        <f>'Input 3'!C41</f>
        <v>0</v>
      </c>
      <c r="H48" s="18">
        <f>'Input 3'!D41</f>
        <v>0</v>
      </c>
      <c r="I48" s="18">
        <f>'Input 3'!E41</f>
        <v>0</v>
      </c>
      <c r="J48" s="18">
        <f>'Input 3'!F41</f>
        <v>0</v>
      </c>
      <c r="K48" s="18">
        <f>'Input 3'!G41</f>
        <v>0</v>
      </c>
    </row>
    <row r="49" spans="1:11" x14ac:dyDescent="0.3">
      <c r="A49" s="18" t="str">
        <f>'Input 1'!$B$5</f>
        <v>2025-26</v>
      </c>
      <c r="B49" s="18" t="e">
        <f>'Input 1'!$AQ$4</f>
        <v>#N/A</v>
      </c>
      <c r="C49" s="18">
        <f>'Input 1'!$A$4</f>
        <v>0</v>
      </c>
      <c r="D49" s="18" t="s">
        <v>310</v>
      </c>
      <c r="E49" s="18" t="str">
        <f>'Input 3'!A42</f>
        <v>Finance costs - leases</v>
      </c>
      <c r="F49" s="18" t="str">
        <f>'Input 3'!B42</f>
        <v>$000s</v>
      </c>
      <c r="G49" s="18">
        <f>'Input 3'!C42</f>
        <v>0</v>
      </c>
      <c r="H49" s="18">
        <f>'Input 3'!D42</f>
        <v>0</v>
      </c>
      <c r="I49" s="18">
        <f>'Input 3'!E42</f>
        <v>0</v>
      </c>
      <c r="J49" s="18">
        <f>'Input 3'!F42</f>
        <v>0</v>
      </c>
      <c r="K49" s="18">
        <f>'Input 3'!G42</f>
        <v>0</v>
      </c>
    </row>
    <row r="50" spans="1:11" x14ac:dyDescent="0.3">
      <c r="A50" s="18" t="str">
        <f>'Input 1'!$B$5</f>
        <v>2025-26</v>
      </c>
      <c r="B50" s="18" t="e">
        <f>'Input 1'!$AQ$4</f>
        <v>#N/A</v>
      </c>
      <c r="C50" s="18">
        <f>'Input 1'!$A$4</f>
        <v>0</v>
      </c>
      <c r="D50" s="18" t="s">
        <v>310</v>
      </c>
      <c r="E50" s="18" t="str">
        <f>'Input 3'!A43</f>
        <v>Net loss on disposal of property, infrastructure, plant and equipment</v>
      </c>
      <c r="F50" s="18" t="str">
        <f>'Input 3'!B43</f>
        <v>$000s</v>
      </c>
      <c r="G50" s="18">
        <f>'Input 3'!C43</f>
        <v>0</v>
      </c>
      <c r="H50" s="18">
        <f>'Input 3'!D43</f>
        <v>0</v>
      </c>
      <c r="I50" s="18">
        <f>'Input 3'!E43</f>
        <v>0</v>
      </c>
      <c r="J50" s="18">
        <f>'Input 3'!F43</f>
        <v>0</v>
      </c>
      <c r="K50" s="18">
        <f>'Input 3'!G43</f>
        <v>0</v>
      </c>
    </row>
    <row r="51" spans="1:11" x14ac:dyDescent="0.3">
      <c r="A51" s="18" t="str">
        <f>'Input 1'!$B$5</f>
        <v>2025-26</v>
      </c>
      <c r="B51" s="18" t="e">
        <f>'Input 1'!$AQ$4</f>
        <v>#N/A</v>
      </c>
      <c r="C51" s="18">
        <f>'Input 1'!$A$4</f>
        <v>0</v>
      </c>
      <c r="D51" s="18" t="s">
        <v>310</v>
      </c>
      <c r="E51" s="18" t="str">
        <f>'Input 3'!A44</f>
        <v>Other expenses</v>
      </c>
      <c r="F51" s="18" t="str">
        <f>'Input 3'!B44</f>
        <v>$000s</v>
      </c>
      <c r="G51" s="18">
        <f>'Input 3'!C44</f>
        <v>0</v>
      </c>
      <c r="H51" s="18">
        <f>'Input 3'!D44</f>
        <v>0</v>
      </c>
      <c r="I51" s="18">
        <f>'Input 3'!E44</f>
        <v>0</v>
      </c>
      <c r="J51" s="18">
        <f>'Input 3'!F44</f>
        <v>0</v>
      </c>
      <c r="K51" s="18">
        <f>'Input 3'!G44</f>
        <v>0</v>
      </c>
    </row>
    <row r="52" spans="1:11" x14ac:dyDescent="0.3">
      <c r="A52" s="18" t="str">
        <f>'Input 1'!$B$5</f>
        <v>2025-26</v>
      </c>
      <c r="B52" s="18" t="e">
        <f>'Input 1'!$AQ$4</f>
        <v>#N/A</v>
      </c>
      <c r="C52" s="18">
        <f>'Input 1'!$A$4</f>
        <v>0</v>
      </c>
      <c r="D52" s="18" t="s">
        <v>310</v>
      </c>
      <c r="E52" s="18" t="str">
        <f>'Input 3'!A45</f>
        <v>Fair value adjustments for investment property</v>
      </c>
      <c r="F52" s="18" t="str">
        <f>'Input 3'!B45</f>
        <v>$000s</v>
      </c>
      <c r="G52" s="18">
        <f>'Input 3'!C45</f>
        <v>0</v>
      </c>
      <c r="H52" s="18">
        <f>'Input 3'!D45</f>
        <v>0</v>
      </c>
      <c r="I52" s="18">
        <f>'Input 3'!E45</f>
        <v>0</v>
      </c>
      <c r="J52" s="18">
        <f>'Input 3'!F45</f>
        <v>0</v>
      </c>
      <c r="K52" s="18">
        <f>'Input 3'!G45</f>
        <v>0</v>
      </c>
    </row>
    <row r="53" spans="1:11" x14ac:dyDescent="0.3">
      <c r="A53" s="18" t="str">
        <f>'Input 1'!$B$5</f>
        <v>2025-26</v>
      </c>
      <c r="B53" s="18" t="e">
        <f>'Input 1'!$AQ$4</f>
        <v>#N/A</v>
      </c>
      <c r="C53" s="18">
        <f>'Input 1'!$A$4</f>
        <v>0</v>
      </c>
      <c r="D53" s="18" t="s">
        <v>310</v>
      </c>
      <c r="E53" s="18" t="str">
        <f>'Input 3'!A46</f>
        <v>Share of net losses on associates and joint ventures accounted for by the equity method</v>
      </c>
      <c r="F53" s="18" t="str">
        <f>'Input 3'!B46</f>
        <v>$000s</v>
      </c>
      <c r="G53" s="18">
        <f>'Input 3'!C46</f>
        <v>0</v>
      </c>
      <c r="H53" s="18">
        <f>'Input 3'!D46</f>
        <v>0</v>
      </c>
      <c r="I53" s="18">
        <f>'Input 3'!E46</f>
        <v>0</v>
      </c>
      <c r="J53" s="18">
        <f>'Input 3'!F46</f>
        <v>0</v>
      </c>
      <c r="K53" s="18">
        <f>'Input 3'!G46</f>
        <v>0</v>
      </c>
    </row>
    <row r="54" spans="1:11" x14ac:dyDescent="0.3">
      <c r="A54" s="18" t="str">
        <f>'Input 1'!$B$5</f>
        <v>2025-26</v>
      </c>
      <c r="B54" s="18" t="e">
        <f>'Input 1'!$AQ$4</f>
        <v>#N/A</v>
      </c>
      <c r="C54" s="18">
        <f>'Input 1'!$A$4</f>
        <v>0</v>
      </c>
      <c r="D54" s="18" t="s">
        <v>310</v>
      </c>
      <c r="E54" s="854" t="str">
        <f>'Input 3'!A47</f>
        <v>TOTAL Expenses</v>
      </c>
      <c r="F54" s="18" t="s">
        <v>756</v>
      </c>
      <c r="G54" s="18">
        <f>'Input 3'!C47</f>
        <v>0</v>
      </c>
      <c r="H54" s="18">
        <f>'Input 3'!D47</f>
        <v>0</v>
      </c>
      <c r="I54" s="18">
        <f>'Input 3'!E47</f>
        <v>0</v>
      </c>
      <c r="J54" s="18">
        <f>'Input 3'!F47</f>
        <v>0</v>
      </c>
      <c r="K54" s="18">
        <f>'Input 3'!G47</f>
        <v>0</v>
      </c>
    </row>
    <row r="55" spans="1:11" x14ac:dyDescent="0.3">
      <c r="A55" s="18" t="str">
        <f>'Input 1'!$B$5</f>
        <v>2025-26</v>
      </c>
      <c r="B55" s="18" t="e">
        <f>'Input 1'!$AQ$4</f>
        <v>#N/A</v>
      </c>
      <c r="C55" s="18">
        <f>'Input 1'!$A$4</f>
        <v>0</v>
      </c>
      <c r="D55" s="18" t="s">
        <v>1909</v>
      </c>
      <c r="E55" s="854" t="s">
        <v>1987</v>
      </c>
      <c r="F55" s="18" t="s">
        <v>756</v>
      </c>
      <c r="G55" s="18">
        <f>'Input 3'!C48</f>
        <v>0</v>
      </c>
      <c r="H55" s="18">
        <f>'Input 3'!D48</f>
        <v>0</v>
      </c>
      <c r="I55" s="18">
        <f>'Input 3'!E48</f>
        <v>0</v>
      </c>
      <c r="J55" s="18">
        <f>'Input 3'!F48</f>
        <v>0</v>
      </c>
      <c r="K55" s="18">
        <f>'Input 3'!G48</f>
        <v>0</v>
      </c>
    </row>
    <row r="56" spans="1:11" x14ac:dyDescent="0.3">
      <c r="A56" s="18" t="str">
        <f>'Input 1'!$B$5</f>
        <v>2025-26</v>
      </c>
      <c r="B56" s="18" t="e">
        <f>'Input 1'!$AQ$4</f>
        <v>#N/A</v>
      </c>
      <c r="C56" s="18">
        <f>'Input 1'!$A$4</f>
        <v>0</v>
      </c>
      <c r="D56" s="18" t="s">
        <v>328</v>
      </c>
      <c r="E56" s="854" t="str">
        <f>'Input 3'!A49</f>
        <v>Total other comprehensive income</v>
      </c>
      <c r="F56" s="18" t="str">
        <f>'Input 3'!B49</f>
        <v>$000s</v>
      </c>
      <c r="G56" s="18">
        <f>'Input 3'!C49</f>
        <v>0</v>
      </c>
      <c r="H56" s="18">
        <f>'Input 3'!D49</f>
        <v>0</v>
      </c>
      <c r="I56" s="18">
        <f>'Input 3'!E49</f>
        <v>0</v>
      </c>
      <c r="J56" s="18">
        <f>'Input 3'!F49</f>
        <v>0</v>
      </c>
      <c r="K56" s="18">
        <f>'Input 3'!G49</f>
        <v>0</v>
      </c>
    </row>
    <row r="57" spans="1:11" x14ac:dyDescent="0.3">
      <c r="A57" s="18" t="str">
        <f>'Input 1'!$B$5</f>
        <v>2025-26</v>
      </c>
      <c r="B57" s="18" t="e">
        <f>'Input 1'!$AQ$4</f>
        <v>#N/A</v>
      </c>
      <c r="C57" s="18">
        <f>'Input 1'!$A$4</f>
        <v>0</v>
      </c>
      <c r="D57" s="18" t="s">
        <v>1910</v>
      </c>
      <c r="E57" s="854" t="str">
        <f>'Input 3'!A50</f>
        <v>TOTAL Comprehensive result</v>
      </c>
      <c r="F57" s="18" t="s">
        <v>756</v>
      </c>
      <c r="G57" s="18">
        <f>'Input 3'!C50</f>
        <v>0</v>
      </c>
      <c r="H57" s="18">
        <f>'Input 3'!D50</f>
        <v>0</v>
      </c>
      <c r="I57" s="18">
        <f>'Input 3'!E50</f>
        <v>0</v>
      </c>
      <c r="J57" s="18">
        <f>'Input 3'!F50</f>
        <v>0</v>
      </c>
      <c r="K57" s="18">
        <f>'Input 3'!G50</f>
        <v>0</v>
      </c>
    </row>
    <row r="58" spans="1:11" x14ac:dyDescent="0.3">
      <c r="A58" s="18" t="str">
        <f>'Input 1'!$B$5</f>
        <v>2025-26</v>
      </c>
      <c r="B58" s="18" t="e">
        <f>'Input 1'!$AQ$4</f>
        <v>#N/A</v>
      </c>
      <c r="C58" s="18">
        <f>'Input 1'!$A$4</f>
        <v>0</v>
      </c>
      <c r="D58" s="18" t="s">
        <v>1916</v>
      </c>
      <c r="E58" s="18" t="str">
        <f>'Input 3'!A54</f>
        <v>trust funds and deposits</v>
      </c>
      <c r="F58" s="18" t="str">
        <f>'Input 3'!B54</f>
        <v>$000s</v>
      </c>
      <c r="G58" s="18">
        <f>'Input 3'!C54</f>
        <v>0</v>
      </c>
      <c r="H58" s="18">
        <f>'Input 3'!D54</f>
        <v>0</v>
      </c>
      <c r="I58" s="18">
        <f>'Input 3'!E54</f>
        <v>0</v>
      </c>
      <c r="J58" s="18">
        <f>'Input 3'!F54</f>
        <v>0</v>
      </c>
      <c r="K58" s="18">
        <f>'Input 3'!G54</f>
        <v>0</v>
      </c>
    </row>
    <row r="59" spans="1:11" x14ac:dyDescent="0.3">
      <c r="A59" s="18" t="str">
        <f>'Input 1'!$B$5</f>
        <v>2025-26</v>
      </c>
      <c r="B59" s="18" t="e">
        <f>'Input 1'!$AQ$4</f>
        <v>#N/A</v>
      </c>
      <c r="C59" s="18">
        <f>'Input 1'!$A$4</f>
        <v>0</v>
      </c>
      <c r="D59" s="18" t="s">
        <v>1916</v>
      </c>
      <c r="E59" s="18" t="str">
        <f>'Input 3'!A55</f>
        <v>statutory reserves</v>
      </c>
      <c r="F59" s="18" t="str">
        <f>'Input 3'!B55</f>
        <v>$000s</v>
      </c>
      <c r="G59" s="18">
        <f>'Input 3'!C55</f>
        <v>0</v>
      </c>
      <c r="H59" s="18">
        <f>'Input 3'!D55</f>
        <v>0</v>
      </c>
      <c r="I59" s="18">
        <f>'Input 3'!E55</f>
        <v>0</v>
      </c>
      <c r="J59" s="18">
        <f>'Input 3'!F55</f>
        <v>0</v>
      </c>
      <c r="K59" s="18">
        <f>'Input 3'!G55</f>
        <v>0</v>
      </c>
    </row>
    <row r="60" spans="1:11" x14ac:dyDescent="0.3">
      <c r="A60" s="18" t="str">
        <f>'Input 1'!$B$5</f>
        <v>2025-26</v>
      </c>
      <c r="B60" s="18" t="e">
        <f>'Input 1'!$AQ$4</f>
        <v>#N/A</v>
      </c>
      <c r="C60" s="18">
        <f>'Input 1'!$A$4</f>
        <v>0</v>
      </c>
      <c r="D60" s="18" t="s">
        <v>1916</v>
      </c>
      <c r="E60" s="18" t="str">
        <f>'Input 3'!A56</f>
        <v>carried forward capital works</v>
      </c>
      <c r="F60" s="18" t="str">
        <f>'Input 3'!B56</f>
        <v>$000s</v>
      </c>
      <c r="G60" s="18">
        <f>'Input 3'!C56</f>
        <v>0</v>
      </c>
      <c r="H60" s="18">
        <f>'Input 3'!D56</f>
        <v>0</v>
      </c>
      <c r="I60" s="18">
        <f>'Input 3'!E56</f>
        <v>0</v>
      </c>
      <c r="J60" s="18">
        <f>'Input 3'!F56</f>
        <v>0</v>
      </c>
      <c r="K60" s="18">
        <f>'Input 3'!G56</f>
        <v>0</v>
      </c>
    </row>
    <row r="61" spans="1:11" x14ac:dyDescent="0.3">
      <c r="A61" s="18" t="str">
        <f>'Input 1'!$B$5</f>
        <v>2025-26</v>
      </c>
      <c r="B61" s="18" t="e">
        <f>'Input 1'!$AQ$4</f>
        <v>#N/A</v>
      </c>
      <c r="C61" s="18">
        <f>'Input 1'!$A$4</f>
        <v>0</v>
      </c>
      <c r="D61" s="18" t="s">
        <v>1916</v>
      </c>
      <c r="E61" s="18" t="str">
        <f>'Input 3'!A57</f>
        <v>conditional grants unspent</v>
      </c>
      <c r="F61" s="18" t="str">
        <f>'Input 3'!B57</f>
        <v>$000s</v>
      </c>
      <c r="G61" s="18">
        <f>'Input 3'!C57</f>
        <v>0</v>
      </c>
      <c r="H61" s="18">
        <f>'Input 3'!D57</f>
        <v>0</v>
      </c>
      <c r="I61" s="18">
        <f>'Input 3'!E57</f>
        <v>0</v>
      </c>
      <c r="J61" s="18">
        <f>'Input 3'!F57</f>
        <v>0</v>
      </c>
      <c r="K61" s="18">
        <f>'Input 3'!G57</f>
        <v>0</v>
      </c>
    </row>
    <row r="62" spans="1:11" x14ac:dyDescent="0.3">
      <c r="A62" s="18" t="str">
        <f>'Input 1'!$B$5</f>
        <v>2025-26</v>
      </c>
      <c r="B62" s="18" t="e">
        <f>'Input 1'!$AQ$4</f>
        <v>#N/A</v>
      </c>
      <c r="C62" s="18">
        <f>'Input 1'!$A$4</f>
        <v>0</v>
      </c>
      <c r="D62" s="18" t="s">
        <v>1916</v>
      </c>
      <c r="E62" s="18" t="str">
        <f>'Input 3'!A58</f>
        <v>unrestricted cash</v>
      </c>
      <c r="F62" s="18" t="str">
        <f>'Input 3'!B58</f>
        <v>$000s</v>
      </c>
      <c r="G62" s="18">
        <f>'Input 3'!C58</f>
        <v>0</v>
      </c>
      <c r="H62" s="18">
        <f>'Input 3'!D58</f>
        <v>0</v>
      </c>
      <c r="I62" s="18">
        <f>'Input 3'!E58</f>
        <v>0</v>
      </c>
      <c r="J62" s="18">
        <f>'Input 3'!F58</f>
        <v>0</v>
      </c>
      <c r="K62" s="18">
        <f>'Input 3'!G58</f>
        <v>0</v>
      </c>
    </row>
    <row r="63" spans="1:11" x14ac:dyDescent="0.3">
      <c r="A63" s="18" t="str">
        <f>'Input 1'!$B$5</f>
        <v>2025-26</v>
      </c>
      <c r="B63" s="18" t="e">
        <f>'Input 1'!$AQ$4</f>
        <v>#N/A</v>
      </c>
      <c r="C63" s="18">
        <f>'Input 1'!$A$4</f>
        <v>0</v>
      </c>
      <c r="D63" s="18" t="s">
        <v>1916</v>
      </c>
      <c r="E63" s="18" t="str">
        <f>'Input 3'!A59</f>
        <v>Trade and other receivables</v>
      </c>
      <c r="F63" s="18" t="str">
        <f>'Input 3'!B59</f>
        <v>$000s</v>
      </c>
      <c r="G63" s="18">
        <f>'Input 3'!C59</f>
        <v>0</v>
      </c>
      <c r="H63" s="18">
        <f>'Input 3'!D59</f>
        <v>0</v>
      </c>
      <c r="I63" s="18">
        <f>'Input 3'!E59</f>
        <v>0</v>
      </c>
      <c r="J63" s="18">
        <f>'Input 3'!F59</f>
        <v>0</v>
      </c>
      <c r="K63" s="18">
        <f>'Input 3'!G59</f>
        <v>0</v>
      </c>
    </row>
    <row r="64" spans="1:11" x14ac:dyDescent="0.3">
      <c r="A64" s="18" t="str">
        <f>'Input 1'!$B$5</f>
        <v>2025-26</v>
      </c>
      <c r="B64" s="18" t="e">
        <f>'Input 1'!$AQ$4</f>
        <v>#N/A</v>
      </c>
      <c r="C64" s="18">
        <f>'Input 1'!$A$4</f>
        <v>0</v>
      </c>
      <c r="D64" s="18" t="s">
        <v>1916</v>
      </c>
      <c r="E64" s="18" t="str">
        <f>'Input 3'!A60</f>
        <v>Other financial assets</v>
      </c>
      <c r="F64" s="18" t="str">
        <f>'Input 3'!B60</f>
        <v>$000s</v>
      </c>
      <c r="G64" s="18">
        <f>'Input 3'!C60</f>
        <v>0</v>
      </c>
      <c r="H64" s="18">
        <f>'Input 3'!D60</f>
        <v>0</v>
      </c>
      <c r="I64" s="18">
        <f>'Input 3'!E60</f>
        <v>0</v>
      </c>
      <c r="J64" s="18">
        <f>'Input 3'!F60</f>
        <v>0</v>
      </c>
      <c r="K64" s="18">
        <f>'Input 3'!G60</f>
        <v>0</v>
      </c>
    </row>
    <row r="65" spans="1:11" x14ac:dyDescent="0.3">
      <c r="A65" s="18" t="str">
        <f>'Input 1'!$B$5</f>
        <v>2025-26</v>
      </c>
      <c r="B65" s="18" t="e">
        <f>'Input 1'!$AQ$4</f>
        <v>#N/A</v>
      </c>
      <c r="C65" s="18">
        <f>'Input 1'!$A$4</f>
        <v>0</v>
      </c>
      <c r="D65" s="18" t="s">
        <v>1916</v>
      </c>
      <c r="E65" s="18" t="str">
        <f>'Input 3'!A61</f>
        <v>Inventories</v>
      </c>
      <c r="F65" s="18" t="str">
        <f>'Input 3'!B61</f>
        <v>$000s</v>
      </c>
      <c r="G65" s="18">
        <f>'Input 3'!C61</f>
        <v>0</v>
      </c>
      <c r="H65" s="18">
        <f>'Input 3'!D61</f>
        <v>0</v>
      </c>
      <c r="I65" s="18">
        <f>'Input 3'!E61</f>
        <v>0</v>
      </c>
      <c r="J65" s="18">
        <f>'Input 3'!F61</f>
        <v>0</v>
      </c>
      <c r="K65" s="18">
        <f>'Input 3'!G61</f>
        <v>0</v>
      </c>
    </row>
    <row r="66" spans="1:11" x14ac:dyDescent="0.3">
      <c r="A66" s="18" t="str">
        <f>'Input 1'!$B$5</f>
        <v>2025-26</v>
      </c>
      <c r="B66" s="18" t="e">
        <f>'Input 1'!$AQ$4</f>
        <v>#N/A</v>
      </c>
      <c r="C66" s="18">
        <f>'Input 1'!$A$4</f>
        <v>0</v>
      </c>
      <c r="D66" s="18" t="s">
        <v>1916</v>
      </c>
      <c r="E66" s="18" t="str">
        <f>'Input 3'!A62</f>
        <v>Non-current assets classified as held for sale</v>
      </c>
      <c r="F66" s="18" t="str">
        <f>'Input 3'!B62</f>
        <v>$000s</v>
      </c>
      <c r="G66" s="18">
        <f>'Input 3'!C62</f>
        <v>0</v>
      </c>
      <c r="H66" s="18">
        <f>'Input 3'!D62</f>
        <v>0</v>
      </c>
      <c r="I66" s="18">
        <f>'Input 3'!E62</f>
        <v>0</v>
      </c>
      <c r="J66" s="18">
        <f>'Input 3'!F62</f>
        <v>0</v>
      </c>
      <c r="K66" s="18">
        <f>'Input 3'!G62</f>
        <v>0</v>
      </c>
    </row>
    <row r="67" spans="1:11" x14ac:dyDescent="0.3">
      <c r="A67" s="18" t="str">
        <f>'Input 1'!$B$5</f>
        <v>2025-26</v>
      </c>
      <c r="B67" s="18" t="e">
        <f>'Input 1'!$AQ$4</f>
        <v>#N/A</v>
      </c>
      <c r="C67" s="18">
        <f>'Input 1'!$A$4</f>
        <v>0</v>
      </c>
      <c r="D67" s="18" t="s">
        <v>1916</v>
      </c>
      <c r="E67" s="18" t="str">
        <f>'Input 3'!A63</f>
        <v>Other assets</v>
      </c>
      <c r="F67" s="18" t="str">
        <f>'Input 3'!B63</f>
        <v>$000s</v>
      </c>
      <c r="G67" s="18">
        <f>'Input 3'!C63</f>
        <v>0</v>
      </c>
      <c r="H67" s="18">
        <f>'Input 3'!D63</f>
        <v>0</v>
      </c>
      <c r="I67" s="18">
        <f>'Input 3'!E63</f>
        <v>0</v>
      </c>
      <c r="J67" s="18">
        <f>'Input 3'!F63</f>
        <v>0</v>
      </c>
      <c r="K67" s="18">
        <f>'Input 3'!G63</f>
        <v>0</v>
      </c>
    </row>
    <row r="68" spans="1:11" x14ac:dyDescent="0.3">
      <c r="A68" s="18" t="str">
        <f>'Input 1'!$B$5</f>
        <v>2025-26</v>
      </c>
      <c r="B68" s="18" t="e">
        <f>'Input 1'!$AQ$4</f>
        <v>#N/A</v>
      </c>
      <c r="C68" s="18">
        <f>'Input 1'!$A$4</f>
        <v>0</v>
      </c>
      <c r="D68" s="18" t="s">
        <v>331</v>
      </c>
      <c r="E68" s="854" t="str">
        <f>'Input 3'!A64</f>
        <v>TOTAL Current assets</v>
      </c>
      <c r="F68" s="18" t="s">
        <v>756</v>
      </c>
      <c r="G68" s="18">
        <f>'Input 3'!C64</f>
        <v>0</v>
      </c>
      <c r="H68" s="18">
        <f>'Input 3'!D64</f>
        <v>0</v>
      </c>
      <c r="I68" s="18">
        <f>'Input 3'!E64</f>
        <v>0</v>
      </c>
      <c r="J68" s="18">
        <f>'Input 3'!F64</f>
        <v>0</v>
      </c>
      <c r="K68" s="18">
        <f>'Input 3'!G64</f>
        <v>0</v>
      </c>
    </row>
    <row r="69" spans="1:11" x14ac:dyDescent="0.3">
      <c r="A69" s="18" t="str">
        <f>'Input 1'!$B$5</f>
        <v>2025-26</v>
      </c>
      <c r="B69" s="18" t="e">
        <f>'Input 1'!$AQ$4</f>
        <v>#N/A</v>
      </c>
      <c r="C69" s="18">
        <f>'Input 1'!$A$4</f>
        <v>0</v>
      </c>
      <c r="D69" s="18" t="s">
        <v>346</v>
      </c>
      <c r="E69" s="18" t="str">
        <f>'Input 3'!A66</f>
        <v>Trade and other receivables</v>
      </c>
      <c r="F69" s="18" t="str">
        <f>'Input 3'!B66</f>
        <v>$000s</v>
      </c>
      <c r="G69" s="18">
        <f>'Input 3'!C66</f>
        <v>0</v>
      </c>
      <c r="H69" s="18">
        <f>'Input 3'!D66</f>
        <v>0</v>
      </c>
      <c r="I69" s="18">
        <f>'Input 3'!E66</f>
        <v>0</v>
      </c>
      <c r="J69" s="18">
        <f>'Input 3'!F66</f>
        <v>0</v>
      </c>
      <c r="K69" s="18">
        <f>'Input 3'!G66</f>
        <v>0</v>
      </c>
    </row>
    <row r="70" spans="1:11" x14ac:dyDescent="0.3">
      <c r="A70" s="18" t="str">
        <f>'Input 1'!$B$5</f>
        <v>2025-26</v>
      </c>
      <c r="B70" s="18" t="e">
        <f>'Input 1'!$AQ$4</f>
        <v>#N/A</v>
      </c>
      <c r="C70" s="18">
        <f>'Input 1'!$A$4</f>
        <v>0</v>
      </c>
      <c r="D70" s="18" t="s">
        <v>346</v>
      </c>
      <c r="E70" s="18" t="str">
        <f>'Input 3'!A67</f>
        <v>Other financial assets</v>
      </c>
      <c r="F70" s="18" t="str">
        <f>'Input 3'!B67</f>
        <v>$000s</v>
      </c>
      <c r="G70" s="18">
        <f>'Input 3'!C67</f>
        <v>0</v>
      </c>
      <c r="H70" s="18">
        <f>'Input 3'!D67</f>
        <v>0</v>
      </c>
      <c r="I70" s="18">
        <f>'Input 3'!E67</f>
        <v>0</v>
      </c>
      <c r="J70" s="18">
        <f>'Input 3'!F67</f>
        <v>0</v>
      </c>
      <c r="K70" s="18">
        <f>'Input 3'!G67</f>
        <v>0</v>
      </c>
    </row>
    <row r="71" spans="1:11" x14ac:dyDescent="0.3">
      <c r="A71" s="18" t="str">
        <f>'Input 1'!$B$5</f>
        <v>2025-26</v>
      </c>
      <c r="B71" s="18" t="e">
        <f>'Input 1'!$AQ$4</f>
        <v>#N/A</v>
      </c>
      <c r="C71" s="18">
        <f>'Input 1'!$A$4</f>
        <v>0</v>
      </c>
      <c r="D71" s="18" t="s">
        <v>346</v>
      </c>
      <c r="E71" s="18" t="str">
        <f>'Input 3'!A68</f>
        <v>Investments in associates, joint ventures and subsidiaries</v>
      </c>
      <c r="F71" s="18" t="str">
        <f>'Input 3'!B68</f>
        <v>$000s</v>
      </c>
      <c r="G71" s="18">
        <f>'Input 3'!C68</f>
        <v>0</v>
      </c>
      <c r="H71" s="18">
        <f>'Input 3'!D68</f>
        <v>0</v>
      </c>
      <c r="I71" s="18">
        <f>'Input 3'!E68</f>
        <v>0</v>
      </c>
      <c r="J71" s="18">
        <f>'Input 3'!F68</f>
        <v>0</v>
      </c>
      <c r="K71" s="18">
        <f>'Input 3'!G68</f>
        <v>0</v>
      </c>
    </row>
    <row r="72" spans="1:11" x14ac:dyDescent="0.3">
      <c r="A72" s="18" t="str">
        <f>'Input 1'!$B$5</f>
        <v>2025-26</v>
      </c>
      <c r="B72" s="18" t="e">
        <f>'Input 1'!$AQ$4</f>
        <v>#N/A</v>
      </c>
      <c r="C72" s="18">
        <f>'Input 1'!$A$4</f>
        <v>0</v>
      </c>
      <c r="D72" s="18" t="s">
        <v>1917</v>
      </c>
      <c r="E72" s="18" t="str">
        <f>'Input 3'!A70</f>
        <v>land</v>
      </c>
      <c r="F72" s="18" t="str">
        <f>'Input 3'!B70</f>
        <v>$000s</v>
      </c>
      <c r="G72" s="18">
        <f>'Input 3'!C70</f>
        <v>0</v>
      </c>
      <c r="H72" s="18">
        <f>'Input 3'!D70</f>
        <v>0</v>
      </c>
      <c r="I72" s="18">
        <f>'Input 3'!E70</f>
        <v>0</v>
      </c>
      <c r="J72" s="18">
        <f>'Input 3'!F70</f>
        <v>0</v>
      </c>
      <c r="K72" s="18">
        <f>'Input 3'!G70</f>
        <v>0</v>
      </c>
    </row>
    <row r="73" spans="1:11" x14ac:dyDescent="0.3">
      <c r="A73" s="18" t="str">
        <f>'Input 1'!$B$5</f>
        <v>2025-26</v>
      </c>
      <c r="B73" s="18" t="e">
        <f>'Input 1'!$AQ$4</f>
        <v>#N/A</v>
      </c>
      <c r="C73" s="18">
        <f>'Input 1'!$A$4</f>
        <v>0</v>
      </c>
      <c r="D73" s="18" t="s">
        <v>1917</v>
      </c>
      <c r="E73" s="18" t="str">
        <f>'Input 3'!A71</f>
        <v>all other property, plant and equipment</v>
      </c>
      <c r="F73" s="18" t="str">
        <f>'Input 3'!B71</f>
        <v>$000s</v>
      </c>
      <c r="G73" s="18">
        <f>'Input 3'!C71</f>
        <v>0</v>
      </c>
      <c r="H73" s="18">
        <f>'Input 3'!D71</f>
        <v>0</v>
      </c>
      <c r="I73" s="18">
        <f>'Input 3'!E71</f>
        <v>0</v>
      </c>
      <c r="J73" s="18">
        <f>'Input 3'!F71</f>
        <v>0</v>
      </c>
      <c r="K73" s="18">
        <f>'Input 3'!G71</f>
        <v>0</v>
      </c>
    </row>
    <row r="74" spans="1:11" x14ac:dyDescent="0.3">
      <c r="A74" s="18" t="str">
        <f>'Input 1'!$B$5</f>
        <v>2025-26</v>
      </c>
      <c r="B74" s="18" t="e">
        <f>'Input 1'!$AQ$4</f>
        <v>#N/A</v>
      </c>
      <c r="C74" s="18">
        <f>'Input 1'!$A$4</f>
        <v>0</v>
      </c>
      <c r="D74" s="18" t="s">
        <v>1917</v>
      </c>
      <c r="E74" s="18" t="str">
        <f>'Input 3'!A72</f>
        <v>Right of use asset</v>
      </c>
      <c r="F74" s="18" t="str">
        <f>'Input 3'!B72</f>
        <v>$000s</v>
      </c>
      <c r="G74" s="18">
        <f>'Input 3'!C72</f>
        <v>0</v>
      </c>
      <c r="H74" s="18">
        <f>'Input 3'!D72</f>
        <v>0</v>
      </c>
      <c r="I74" s="18">
        <f>'Input 3'!E72</f>
        <v>0</v>
      </c>
      <c r="J74" s="18">
        <f>'Input 3'!F72</f>
        <v>0</v>
      </c>
      <c r="K74" s="18">
        <f>'Input 3'!G72</f>
        <v>0</v>
      </c>
    </row>
    <row r="75" spans="1:11" x14ac:dyDescent="0.3">
      <c r="A75" s="18" t="str">
        <f>'Input 1'!$B$5</f>
        <v>2025-26</v>
      </c>
      <c r="B75" s="18" t="e">
        <f>'Input 1'!$AQ$4</f>
        <v>#N/A</v>
      </c>
      <c r="C75" s="18">
        <f>'Input 1'!$A$4</f>
        <v>0</v>
      </c>
      <c r="D75" s="18" t="s">
        <v>1917</v>
      </c>
      <c r="E75" s="18" t="str">
        <f>'Input 3'!A73</f>
        <v>Investment property</v>
      </c>
      <c r="F75" s="18" t="str">
        <f>'Input 3'!B73</f>
        <v>$000s</v>
      </c>
      <c r="G75" s="18">
        <f>'Input 3'!C73</f>
        <v>0</v>
      </c>
      <c r="H75" s="18">
        <f>'Input 3'!D73</f>
        <v>0</v>
      </c>
      <c r="I75" s="18">
        <f>'Input 3'!E73</f>
        <v>0</v>
      </c>
      <c r="J75" s="18">
        <f>'Input 3'!F73</f>
        <v>0</v>
      </c>
      <c r="K75" s="18">
        <f>'Input 3'!G73</f>
        <v>0</v>
      </c>
    </row>
    <row r="76" spans="1:11" x14ac:dyDescent="0.3">
      <c r="A76" s="18" t="str">
        <f>'Input 1'!$B$5</f>
        <v>2025-26</v>
      </c>
      <c r="B76" s="18" t="e">
        <f>'Input 1'!$AQ$4</f>
        <v>#N/A</v>
      </c>
      <c r="C76" s="18">
        <f>'Input 1'!$A$4</f>
        <v>0</v>
      </c>
      <c r="D76" s="18" t="s">
        <v>1917</v>
      </c>
      <c r="E76" s="18" t="str">
        <f>'Input 3'!A74</f>
        <v>Other non-current assets</v>
      </c>
      <c r="F76" s="18" t="str">
        <f>'Input 3'!B74</f>
        <v>$000s</v>
      </c>
      <c r="G76" s="18">
        <f>'Input 3'!C74</f>
        <v>0</v>
      </c>
      <c r="H76" s="18">
        <f>'Input 3'!D74</f>
        <v>0</v>
      </c>
      <c r="I76" s="18">
        <f>'Input 3'!E74</f>
        <v>0</v>
      </c>
      <c r="J76" s="18">
        <f>'Input 3'!F74</f>
        <v>0</v>
      </c>
      <c r="K76" s="18">
        <f>'Input 3'!G74</f>
        <v>0</v>
      </c>
    </row>
    <row r="77" spans="1:11" x14ac:dyDescent="0.3">
      <c r="A77" s="18" t="str">
        <f>'Input 1'!$B$5</f>
        <v>2025-26</v>
      </c>
      <c r="B77" s="18" t="e">
        <f>'Input 1'!$AQ$4</f>
        <v>#N/A</v>
      </c>
      <c r="C77" s="18">
        <f>'Input 1'!$A$4</f>
        <v>0</v>
      </c>
      <c r="D77" s="18" t="s">
        <v>346</v>
      </c>
      <c r="E77" s="854" t="str">
        <f>'Input 3'!A75</f>
        <v>TOTAL Non-current assets</v>
      </c>
      <c r="F77" s="18" t="s">
        <v>756</v>
      </c>
      <c r="G77" s="18">
        <f>'Input 3'!C75</f>
        <v>0</v>
      </c>
      <c r="H77" s="18">
        <f>'Input 3'!D75</f>
        <v>0</v>
      </c>
      <c r="I77" s="18">
        <f>'Input 3'!E75</f>
        <v>0</v>
      </c>
      <c r="J77" s="18">
        <f>'Input 3'!F75</f>
        <v>0</v>
      </c>
      <c r="K77" s="18">
        <f>'Input 3'!G75</f>
        <v>0</v>
      </c>
    </row>
    <row r="78" spans="1:11" x14ac:dyDescent="0.3">
      <c r="A78" s="18" t="str">
        <f>'Input 1'!$B$5</f>
        <v>2025-26</v>
      </c>
      <c r="B78" s="18" t="e">
        <f>'Input 1'!$AQ$4</f>
        <v>#N/A</v>
      </c>
      <c r="C78" s="18">
        <f>'Input 1'!$A$4</f>
        <v>0</v>
      </c>
      <c r="D78" s="18" t="s">
        <v>356</v>
      </c>
      <c r="E78" s="18" t="str">
        <f>'Input 3'!A77</f>
        <v>Trade and other payables</v>
      </c>
      <c r="F78" s="18" t="str">
        <f>'Input 3'!B77</f>
        <v>$000s</v>
      </c>
      <c r="G78" s="18">
        <f>'Input 3'!C77</f>
        <v>0</v>
      </c>
      <c r="H78" s="18">
        <f>'Input 3'!D77</f>
        <v>0</v>
      </c>
      <c r="I78" s="18">
        <f>'Input 3'!E77</f>
        <v>0</v>
      </c>
      <c r="J78" s="18">
        <f>'Input 3'!F77</f>
        <v>0</v>
      </c>
      <c r="K78" s="18">
        <f>'Input 3'!G77</f>
        <v>0</v>
      </c>
    </row>
    <row r="79" spans="1:11" x14ac:dyDescent="0.3">
      <c r="A79" s="18" t="str">
        <f>'Input 1'!$B$5</f>
        <v>2025-26</v>
      </c>
      <c r="B79" s="18" t="e">
        <f>'Input 1'!$AQ$4</f>
        <v>#N/A</v>
      </c>
      <c r="C79" s="18">
        <f>'Input 1'!$A$4</f>
        <v>0</v>
      </c>
      <c r="D79" s="18" t="s">
        <v>356</v>
      </c>
      <c r="E79" s="18" t="str">
        <f>'Input 3'!A78</f>
        <v>Trust funds and deposits</v>
      </c>
      <c r="F79" s="18" t="str">
        <f>'Input 3'!B78</f>
        <v>$000s</v>
      </c>
      <c r="G79" s="18">
        <f>'Input 3'!C78</f>
        <v>0</v>
      </c>
      <c r="H79" s="18">
        <f>'Input 3'!D78</f>
        <v>0</v>
      </c>
      <c r="I79" s="18">
        <f>'Input 3'!E78</f>
        <v>0</v>
      </c>
      <c r="J79" s="18">
        <f>'Input 3'!F78</f>
        <v>0</v>
      </c>
      <c r="K79" s="18">
        <f>'Input 3'!G78</f>
        <v>0</v>
      </c>
    </row>
    <row r="80" spans="1:11" x14ac:dyDescent="0.3">
      <c r="A80" s="18" t="str">
        <f>'Input 1'!$B$5</f>
        <v>2025-26</v>
      </c>
      <c r="B80" s="18" t="e">
        <f>'Input 1'!$AQ$4</f>
        <v>#N/A</v>
      </c>
      <c r="C80" s="18">
        <f>'Input 1'!$A$4</f>
        <v>0</v>
      </c>
      <c r="D80" s="18" t="s">
        <v>356</v>
      </c>
      <c r="E80" s="18" t="str">
        <f>'Input 3'!A79</f>
        <v>Unearned income/revenue</v>
      </c>
      <c r="F80" s="18" t="str">
        <f>'Input 3'!B79</f>
        <v>$000s</v>
      </c>
      <c r="G80" s="18">
        <f>'Input 3'!C79</f>
        <v>0</v>
      </c>
      <c r="H80" s="18">
        <f>'Input 3'!D79</f>
        <v>0</v>
      </c>
      <c r="I80" s="18">
        <f>'Input 3'!E79</f>
        <v>0</v>
      </c>
      <c r="J80" s="18">
        <f>'Input 3'!F79</f>
        <v>0</v>
      </c>
      <c r="K80" s="18">
        <f>'Input 3'!G79</f>
        <v>0</v>
      </c>
    </row>
    <row r="81" spans="1:11" x14ac:dyDescent="0.3">
      <c r="A81" s="18" t="str">
        <f>'Input 1'!$B$5</f>
        <v>2025-26</v>
      </c>
      <c r="B81" s="18" t="e">
        <f>'Input 1'!$AQ$4</f>
        <v>#N/A</v>
      </c>
      <c r="C81" s="18">
        <f>'Input 1'!$A$4</f>
        <v>0</v>
      </c>
      <c r="D81" s="18" t="s">
        <v>356</v>
      </c>
      <c r="E81" s="18" t="str">
        <f>'Input 3'!A80</f>
        <v>Provisions</v>
      </c>
      <c r="F81" s="18" t="str">
        <f>'Input 3'!B80</f>
        <v>$000s</v>
      </c>
      <c r="G81" s="18">
        <f>'Input 3'!C80</f>
        <v>0</v>
      </c>
      <c r="H81" s="18">
        <f>'Input 3'!D80</f>
        <v>0</v>
      </c>
      <c r="I81" s="18">
        <f>'Input 3'!E80</f>
        <v>0</v>
      </c>
      <c r="J81" s="18">
        <f>'Input 3'!F80</f>
        <v>0</v>
      </c>
      <c r="K81" s="18">
        <f>'Input 3'!G80</f>
        <v>0</v>
      </c>
    </row>
    <row r="82" spans="1:11" x14ac:dyDescent="0.3">
      <c r="A82" s="18" t="str">
        <f>'Input 1'!$B$5</f>
        <v>2025-26</v>
      </c>
      <c r="B82" s="18" t="e">
        <f>'Input 1'!$AQ$4</f>
        <v>#N/A</v>
      </c>
      <c r="C82" s="18">
        <f>'Input 1'!$A$4</f>
        <v>0</v>
      </c>
      <c r="D82" s="18" t="s">
        <v>356</v>
      </c>
      <c r="E82" s="18" t="str">
        <f>'Input 3'!A81</f>
        <v>Interest bearing loans and borrowings</v>
      </c>
      <c r="F82" s="18" t="str">
        <f>'Input 3'!B81</f>
        <v>$000s</v>
      </c>
      <c r="G82" s="18">
        <f>'Input 3'!C81</f>
        <v>0</v>
      </c>
      <c r="H82" s="18">
        <f>'Input 3'!D81</f>
        <v>0</v>
      </c>
      <c r="I82" s="18">
        <f>'Input 3'!E81</f>
        <v>0</v>
      </c>
      <c r="J82" s="18">
        <f>'Input 3'!F81</f>
        <v>0</v>
      </c>
      <c r="K82" s="18">
        <f>'Input 3'!G81</f>
        <v>0</v>
      </c>
    </row>
    <row r="83" spans="1:11" x14ac:dyDescent="0.3">
      <c r="A83" s="18" t="str">
        <f>'Input 1'!$B$5</f>
        <v>2025-26</v>
      </c>
      <c r="B83" s="18" t="e">
        <f>'Input 1'!$AQ$4</f>
        <v>#N/A</v>
      </c>
      <c r="C83" s="18">
        <f>'Input 1'!$A$4</f>
        <v>0</v>
      </c>
      <c r="D83" s="18" t="s">
        <v>356</v>
      </c>
      <c r="E83" s="18" t="str">
        <f>'Input 3'!A82</f>
        <v>Lease liabilities</v>
      </c>
      <c r="F83" s="18" t="str">
        <f>'Input 3'!B82</f>
        <v>$000s</v>
      </c>
      <c r="G83" s="18">
        <f>'Input 3'!C82</f>
        <v>0</v>
      </c>
      <c r="H83" s="18">
        <f>'Input 3'!D82</f>
        <v>0</v>
      </c>
      <c r="I83" s="18">
        <f>'Input 3'!E82</f>
        <v>0</v>
      </c>
      <c r="J83" s="18">
        <f>'Input 3'!F82</f>
        <v>0</v>
      </c>
      <c r="K83" s="18">
        <f>'Input 3'!G82</f>
        <v>0</v>
      </c>
    </row>
    <row r="84" spans="1:11" x14ac:dyDescent="0.3">
      <c r="A84" s="18" t="str">
        <f>'Input 1'!$B$5</f>
        <v>2025-26</v>
      </c>
      <c r="B84" s="18" t="e">
        <f>'Input 1'!$AQ$4</f>
        <v>#N/A</v>
      </c>
      <c r="C84" s="18">
        <f>'Input 1'!$A$4</f>
        <v>0</v>
      </c>
      <c r="D84" s="18" t="s">
        <v>356</v>
      </c>
      <c r="E84" s="18" t="str">
        <f>'Input 3'!A83</f>
        <v>Other current liabilities</v>
      </c>
      <c r="F84" s="18" t="str">
        <f>'Input 3'!B83</f>
        <v>$000s</v>
      </c>
      <c r="G84" s="18">
        <f>'Input 3'!C83</f>
        <v>0</v>
      </c>
      <c r="H84" s="18">
        <f>'Input 3'!D83</f>
        <v>0</v>
      </c>
      <c r="I84" s="18">
        <f>'Input 3'!E83</f>
        <v>0</v>
      </c>
      <c r="J84" s="18">
        <f>'Input 3'!F83</f>
        <v>0</v>
      </c>
      <c r="K84" s="18">
        <f>'Input 3'!G83</f>
        <v>0</v>
      </c>
    </row>
    <row r="85" spans="1:11" x14ac:dyDescent="0.3">
      <c r="A85" s="18" t="str">
        <f>'Input 1'!$B$5</f>
        <v>2025-26</v>
      </c>
      <c r="B85" s="18" t="e">
        <f>'Input 1'!$AQ$4</f>
        <v>#N/A</v>
      </c>
      <c r="C85" s="18">
        <f>'Input 1'!$A$4</f>
        <v>0</v>
      </c>
      <c r="D85" s="18" t="s">
        <v>356</v>
      </c>
      <c r="E85" s="854" t="str">
        <f>'Input 3'!A84</f>
        <v>TOTAL Current liabilities</v>
      </c>
      <c r="F85" s="18" t="s">
        <v>756</v>
      </c>
      <c r="G85" s="18">
        <f>'Input 3'!C84</f>
        <v>0</v>
      </c>
      <c r="H85" s="18">
        <f>'Input 3'!D84</f>
        <v>0</v>
      </c>
      <c r="I85" s="18">
        <f>'Input 3'!E84</f>
        <v>0</v>
      </c>
      <c r="J85" s="18">
        <f>'Input 3'!F84</f>
        <v>0</v>
      </c>
      <c r="K85" s="18">
        <f>'Input 3'!G84</f>
        <v>0</v>
      </c>
    </row>
    <row r="86" spans="1:11" x14ac:dyDescent="0.3">
      <c r="A86" s="18" t="str">
        <f>'Input 1'!$B$5</f>
        <v>2025-26</v>
      </c>
      <c r="B86" s="18" t="e">
        <f>'Input 1'!$AQ$4</f>
        <v>#N/A</v>
      </c>
      <c r="C86" s="18">
        <f>'Input 1'!$A$4</f>
        <v>0</v>
      </c>
      <c r="D86" s="18" t="s">
        <v>367</v>
      </c>
      <c r="E86" s="18" t="str">
        <f>'Input 3'!A86</f>
        <v>Trust funds and deposits</v>
      </c>
      <c r="F86" s="18" t="str">
        <f>'Input 3'!B86</f>
        <v>$000s</v>
      </c>
      <c r="G86" s="18">
        <f>'Input 3'!C86</f>
        <v>0</v>
      </c>
      <c r="H86" s="18">
        <f>'Input 3'!D86</f>
        <v>0</v>
      </c>
      <c r="I86" s="18">
        <f>'Input 3'!E86</f>
        <v>0</v>
      </c>
      <c r="J86" s="18">
        <f>'Input 3'!F86</f>
        <v>0</v>
      </c>
      <c r="K86" s="18">
        <f>'Input 3'!G86</f>
        <v>0</v>
      </c>
    </row>
    <row r="87" spans="1:11" x14ac:dyDescent="0.3">
      <c r="A87" s="18" t="str">
        <f>'Input 1'!$B$5</f>
        <v>2025-26</v>
      </c>
      <c r="B87" s="18" t="e">
        <f>'Input 1'!$AQ$4</f>
        <v>#N/A</v>
      </c>
      <c r="C87" s="18">
        <f>'Input 1'!$A$4</f>
        <v>0</v>
      </c>
      <c r="D87" s="18" t="s">
        <v>367</v>
      </c>
      <c r="E87" s="18" t="str">
        <f>'Input 3'!A87</f>
        <v>Provisions</v>
      </c>
      <c r="F87" s="18" t="str">
        <f>'Input 3'!B87</f>
        <v>$000s</v>
      </c>
      <c r="G87" s="18">
        <f>'Input 3'!C87</f>
        <v>0</v>
      </c>
      <c r="H87" s="18">
        <f>'Input 3'!D87</f>
        <v>0</v>
      </c>
      <c r="I87" s="18">
        <f>'Input 3'!E87</f>
        <v>0</v>
      </c>
      <c r="J87" s="18">
        <f>'Input 3'!F87</f>
        <v>0</v>
      </c>
      <c r="K87" s="18">
        <f>'Input 3'!G87</f>
        <v>0</v>
      </c>
    </row>
    <row r="88" spans="1:11" x14ac:dyDescent="0.3">
      <c r="A88" s="18" t="str">
        <f>'Input 1'!$B$5</f>
        <v>2025-26</v>
      </c>
      <c r="B88" s="18" t="e">
        <f>'Input 1'!$AQ$4</f>
        <v>#N/A</v>
      </c>
      <c r="C88" s="18">
        <f>'Input 1'!$A$4</f>
        <v>0</v>
      </c>
      <c r="D88" s="18" t="s">
        <v>367</v>
      </c>
      <c r="E88" s="18" t="str">
        <f>'Input 3'!A88</f>
        <v>Interest bearing loans and borrowings</v>
      </c>
      <c r="F88" s="18" t="str">
        <f>'Input 3'!B88</f>
        <v>$000s</v>
      </c>
      <c r="G88" s="18">
        <f>'Input 3'!C88</f>
        <v>0</v>
      </c>
      <c r="H88" s="18">
        <f>'Input 3'!D88</f>
        <v>0</v>
      </c>
      <c r="I88" s="18">
        <f>'Input 3'!E88</f>
        <v>0</v>
      </c>
      <c r="J88" s="18">
        <f>'Input 3'!F88</f>
        <v>0</v>
      </c>
      <c r="K88" s="18">
        <f>'Input 3'!G88</f>
        <v>0</v>
      </c>
    </row>
    <row r="89" spans="1:11" x14ac:dyDescent="0.3">
      <c r="A89" s="18" t="str">
        <f>'Input 1'!$B$5</f>
        <v>2025-26</v>
      </c>
      <c r="B89" s="18" t="e">
        <f>'Input 1'!$AQ$4</f>
        <v>#N/A</v>
      </c>
      <c r="C89" s="18">
        <f>'Input 1'!$A$4</f>
        <v>0</v>
      </c>
      <c r="D89" s="18" t="s">
        <v>367</v>
      </c>
      <c r="E89" s="18" t="str">
        <f>'Input 3'!A89</f>
        <v>Lease liabilities</v>
      </c>
      <c r="F89" s="18" t="str">
        <f>'Input 3'!B89</f>
        <v>$000s</v>
      </c>
      <c r="G89" s="18">
        <f>'Input 3'!C89</f>
        <v>0</v>
      </c>
      <c r="H89" s="18">
        <f>'Input 3'!D89</f>
        <v>0</v>
      </c>
      <c r="I89" s="18">
        <f>'Input 3'!E89</f>
        <v>0</v>
      </c>
      <c r="J89" s="18">
        <f>'Input 3'!F89</f>
        <v>0</v>
      </c>
      <c r="K89" s="18">
        <f>'Input 3'!G89</f>
        <v>0</v>
      </c>
    </row>
    <row r="90" spans="1:11" x14ac:dyDescent="0.3">
      <c r="A90" s="18" t="str">
        <f>'Input 1'!$B$5</f>
        <v>2025-26</v>
      </c>
      <c r="B90" s="18" t="e">
        <f>'Input 1'!$AQ$4</f>
        <v>#N/A</v>
      </c>
      <c r="C90" s="18">
        <f>'Input 1'!$A$4</f>
        <v>0</v>
      </c>
      <c r="D90" s="18" t="s">
        <v>367</v>
      </c>
      <c r="E90" s="18" t="str">
        <f>'Input 3'!A90</f>
        <v>Other non-current liabilities</v>
      </c>
      <c r="F90" s="18" t="str">
        <f>'Input 3'!B90</f>
        <v>$000s</v>
      </c>
      <c r="G90" s="18">
        <f>'Input 3'!C90</f>
        <v>0</v>
      </c>
      <c r="H90" s="18">
        <f>'Input 3'!D90</f>
        <v>0</v>
      </c>
      <c r="I90" s="18">
        <f>'Input 3'!E90</f>
        <v>0</v>
      </c>
      <c r="J90" s="18">
        <f>'Input 3'!F90</f>
        <v>0</v>
      </c>
      <c r="K90" s="18">
        <f>'Input 3'!G90</f>
        <v>0</v>
      </c>
    </row>
    <row r="91" spans="1:11" x14ac:dyDescent="0.3">
      <c r="A91" s="18" t="str">
        <f>'Input 1'!$B$5</f>
        <v>2025-26</v>
      </c>
      <c r="B91" s="18" t="e">
        <f>'Input 1'!$AQ$4</f>
        <v>#N/A</v>
      </c>
      <c r="C91" s="18">
        <f>'Input 1'!$A$4</f>
        <v>0</v>
      </c>
      <c r="D91" s="18" t="s">
        <v>367</v>
      </c>
      <c r="E91" s="854" t="str">
        <f>'Input 3'!A91</f>
        <v>TOTAL Non-current liabilities</v>
      </c>
      <c r="F91" s="18" t="s">
        <v>756</v>
      </c>
      <c r="G91" s="18">
        <f>'Input 3'!C91</f>
        <v>0</v>
      </c>
      <c r="H91" s="18">
        <f>'Input 3'!D91</f>
        <v>0</v>
      </c>
      <c r="I91" s="18">
        <f>'Input 3'!E91</f>
        <v>0</v>
      </c>
      <c r="J91" s="18">
        <f>'Input 3'!F91</f>
        <v>0</v>
      </c>
      <c r="K91" s="18">
        <f>'Input 3'!G91</f>
        <v>0</v>
      </c>
    </row>
    <row r="92" spans="1:11" x14ac:dyDescent="0.3">
      <c r="A92" s="18" t="str">
        <f>'Input 1'!$B$5</f>
        <v>2025-26</v>
      </c>
      <c r="B92" s="18" t="e">
        <f>'Input 1'!$AQ$4</f>
        <v>#N/A</v>
      </c>
      <c r="C92" s="18">
        <f>'Input 1'!$A$4</f>
        <v>0</v>
      </c>
      <c r="D92" s="18" t="s">
        <v>371</v>
      </c>
      <c r="E92" s="18" t="str">
        <f>'Input 3'!A93</f>
        <v>Accumulated surplus</v>
      </c>
      <c r="F92" s="18" t="str">
        <f>'Input 3'!B93</f>
        <v>$000s</v>
      </c>
      <c r="G92" s="18">
        <f>'Input 3'!C93</f>
        <v>0</v>
      </c>
      <c r="H92" s="18">
        <f>'Input 3'!D93</f>
        <v>0</v>
      </c>
      <c r="I92" s="18">
        <f>'Input 3'!E93</f>
        <v>0</v>
      </c>
      <c r="J92" s="18">
        <f>'Input 3'!F93</f>
        <v>0</v>
      </c>
      <c r="K92" s="18">
        <f>'Input 3'!G93</f>
        <v>0</v>
      </c>
    </row>
    <row r="93" spans="1:11" x14ac:dyDescent="0.3">
      <c r="A93" s="18" t="str">
        <f>'Input 1'!$B$5</f>
        <v>2025-26</v>
      </c>
      <c r="B93" s="18" t="e">
        <f>'Input 1'!$AQ$4</f>
        <v>#N/A</v>
      </c>
      <c r="C93" s="18">
        <f>'Input 1'!$A$4</f>
        <v>0</v>
      </c>
      <c r="D93" s="18" t="s">
        <v>373</v>
      </c>
      <c r="E93" s="18" t="str">
        <f>'Input 3'!A95</f>
        <v>asset revaluation reserve</v>
      </c>
      <c r="F93" s="18" t="str">
        <f>'Input 3'!B95</f>
        <v>$000s</v>
      </c>
      <c r="G93" s="18">
        <f>'Input 3'!C95</f>
        <v>0</v>
      </c>
      <c r="H93" s="18">
        <f>'Input 3'!D95</f>
        <v>0</v>
      </c>
      <c r="I93" s="18">
        <f>'Input 3'!E95</f>
        <v>0</v>
      </c>
      <c r="J93" s="18">
        <f>'Input 3'!F95</f>
        <v>0</v>
      </c>
      <c r="K93" s="18">
        <f>'Input 3'!G95</f>
        <v>0</v>
      </c>
    </row>
    <row r="94" spans="1:11" x14ac:dyDescent="0.3">
      <c r="A94" s="18" t="str">
        <f>'Input 1'!$B$5</f>
        <v>2025-26</v>
      </c>
      <c r="B94" s="18" t="e">
        <f>'Input 1'!$AQ$4</f>
        <v>#N/A</v>
      </c>
      <c r="C94" s="18">
        <f>'Input 1'!$A$4</f>
        <v>0</v>
      </c>
      <c r="D94" s="18" t="s">
        <v>373</v>
      </c>
      <c r="E94" s="18" t="str">
        <f>'Input 3'!A96</f>
        <v>statutory reserves</v>
      </c>
      <c r="F94" s="18" t="str">
        <f>'Input 3'!B96</f>
        <v>$000s</v>
      </c>
      <c r="G94" s="18">
        <f>'Input 3'!C96</f>
        <v>0</v>
      </c>
      <c r="H94" s="18">
        <f>'Input 3'!D96</f>
        <v>0</v>
      </c>
      <c r="I94" s="18">
        <f>'Input 3'!E96</f>
        <v>0</v>
      </c>
      <c r="J94" s="18">
        <f>'Input 3'!F96</f>
        <v>0</v>
      </c>
      <c r="K94" s="18">
        <f>'Input 3'!G96</f>
        <v>0</v>
      </c>
    </row>
    <row r="95" spans="1:11" x14ac:dyDescent="0.3">
      <c r="A95" s="18" t="str">
        <f>'Input 1'!$B$5</f>
        <v>2025-26</v>
      </c>
      <c r="B95" s="18" t="e">
        <f>'Input 1'!$AQ$4</f>
        <v>#N/A</v>
      </c>
      <c r="C95" s="18">
        <f>'Input 1'!$A$4</f>
        <v>0</v>
      </c>
      <c r="D95" s="18" t="s">
        <v>373</v>
      </c>
      <c r="E95" s="18" t="str">
        <f>'Input 3'!A97</f>
        <v>other reserves</v>
      </c>
      <c r="F95" s="18" t="str">
        <f>'Input 3'!B97</f>
        <v>$000s</v>
      </c>
      <c r="G95" s="18">
        <f>'Input 3'!C97</f>
        <v>0</v>
      </c>
      <c r="H95" s="18">
        <f>'Input 3'!D97</f>
        <v>0</v>
      </c>
      <c r="I95" s="18">
        <f>'Input 3'!E97</f>
        <v>0</v>
      </c>
      <c r="J95" s="18">
        <f>'Input 3'!F97</f>
        <v>0</v>
      </c>
      <c r="K95" s="18">
        <f>'Input 3'!G97</f>
        <v>0</v>
      </c>
    </row>
    <row r="96" spans="1:11" x14ac:dyDescent="0.3">
      <c r="A96" s="18" t="str">
        <f>'Input 1'!$B$5</f>
        <v>2025-26</v>
      </c>
      <c r="B96" s="18" t="e">
        <f>'Input 1'!$AQ$4</f>
        <v>#N/A</v>
      </c>
      <c r="C96" s="18">
        <f>'Input 1'!$A$4</f>
        <v>0</v>
      </c>
      <c r="D96" s="18" t="s">
        <v>376</v>
      </c>
      <c r="E96" s="854" t="str">
        <f>'Input 3'!A98</f>
        <v>TOTAL Equity</v>
      </c>
      <c r="F96" s="18" t="s">
        <v>756</v>
      </c>
      <c r="G96" s="18">
        <f>'Input 3'!C98</f>
        <v>0</v>
      </c>
      <c r="H96" s="18">
        <f>'Input 3'!D98</f>
        <v>0</v>
      </c>
      <c r="I96" s="18">
        <f>'Input 3'!E98</f>
        <v>0</v>
      </c>
      <c r="J96" s="18">
        <f>'Input 3'!F98</f>
        <v>0</v>
      </c>
      <c r="K96" s="18">
        <f>'Input 3'!G98</f>
        <v>0</v>
      </c>
    </row>
    <row r="97" spans="1:11" x14ac:dyDescent="0.3">
      <c r="A97" s="18" t="str">
        <f>'Input 1'!$B$5</f>
        <v>2025-26</v>
      </c>
      <c r="B97" s="18" t="e">
        <f>'Input 1'!$AQ$4</f>
        <v>#N/A</v>
      </c>
      <c r="C97" s="18">
        <f>'Input 1'!$A$4</f>
        <v>0</v>
      </c>
      <c r="D97" s="18" t="s">
        <v>376</v>
      </c>
      <c r="E97" s="18" t="str">
        <f>'Input 3'!A99</f>
        <v>Check=0</v>
      </c>
      <c r="G97" s="18">
        <f>'Input 3'!C99</f>
        <v>0</v>
      </c>
      <c r="H97" s="18">
        <f>'Input 3'!D99</f>
        <v>0</v>
      </c>
      <c r="I97" s="18">
        <f>'Input 3'!E99</f>
        <v>0</v>
      </c>
      <c r="J97" s="18">
        <f>'Input 3'!F99</f>
        <v>0</v>
      </c>
      <c r="K97" s="18">
        <f>'Input 3'!G99</f>
        <v>0</v>
      </c>
    </row>
    <row r="98" spans="1:11" x14ac:dyDescent="0.3">
      <c r="A98" s="18" t="str">
        <f>'Input 1'!$B$5</f>
        <v>2025-26</v>
      </c>
      <c r="B98" s="18" t="e">
        <f>'Input 1'!$AQ$4</f>
        <v>#N/A</v>
      </c>
      <c r="C98" s="18">
        <f>'Input 1'!$A$4</f>
        <v>0</v>
      </c>
      <c r="D98" s="18" t="s">
        <v>1918</v>
      </c>
      <c r="E98" s="18" t="str">
        <f>'Input 3'!A102</f>
        <v>Inflows</v>
      </c>
      <c r="F98" s="18" t="str">
        <f>'Input 3'!B102</f>
        <v>$000s</v>
      </c>
      <c r="G98" s="18">
        <f>'Input 3'!C102</f>
        <v>0</v>
      </c>
      <c r="H98" s="18">
        <f>'Input 3'!D102</f>
        <v>0</v>
      </c>
      <c r="I98" s="18">
        <f>'Input 3'!E102</f>
        <v>0</v>
      </c>
      <c r="J98" s="18">
        <f>'Input 3'!F102</f>
        <v>0</v>
      </c>
      <c r="K98" s="18">
        <f>'Input 3'!G102</f>
        <v>0</v>
      </c>
    </row>
    <row r="99" spans="1:11" x14ac:dyDescent="0.3">
      <c r="A99" s="18" t="str">
        <f>'Input 1'!$B$5</f>
        <v>2025-26</v>
      </c>
      <c r="B99" s="18" t="e">
        <f>'Input 1'!$AQ$4</f>
        <v>#N/A</v>
      </c>
      <c r="C99" s="18">
        <f>'Input 1'!$A$4</f>
        <v>0</v>
      </c>
      <c r="D99" s="18" t="s">
        <v>1919</v>
      </c>
      <c r="E99" s="18" t="str">
        <f>'Input 3'!A104</f>
        <v>short-term, low value and variable lease payments</v>
      </c>
      <c r="F99" s="18" t="str">
        <f>'Input 3'!B104</f>
        <v>$000s</v>
      </c>
      <c r="G99" s="18">
        <f>'Input 3'!C104</f>
        <v>0</v>
      </c>
      <c r="H99" s="18">
        <f>'Input 3'!D104</f>
        <v>0</v>
      </c>
      <c r="I99" s="18">
        <f>'Input 3'!E104</f>
        <v>0</v>
      </c>
      <c r="J99" s="18">
        <f>'Input 3'!F104</f>
        <v>0</v>
      </c>
      <c r="K99" s="18">
        <f>'Input 3'!G104</f>
        <v>0</v>
      </c>
    </row>
    <row r="100" spans="1:11" x14ac:dyDescent="0.3">
      <c r="A100" s="18" t="str">
        <f>'Input 1'!$B$5</f>
        <v>2025-26</v>
      </c>
      <c r="B100" s="18" t="e">
        <f>'Input 1'!$AQ$4</f>
        <v>#N/A</v>
      </c>
      <c r="C100" s="18">
        <f>'Input 1'!$A$4</f>
        <v>0</v>
      </c>
      <c r="D100" s="18" t="s">
        <v>1919</v>
      </c>
      <c r="E100" s="18" t="str">
        <f>'Input 3'!A105</f>
        <v>other</v>
      </c>
      <c r="F100" s="18" t="str">
        <f>'Input 3'!B105</f>
        <v>$000s</v>
      </c>
      <c r="G100" s="18">
        <f>'Input 3'!C105</f>
        <v>0</v>
      </c>
      <c r="H100" s="18">
        <f>'Input 3'!D105</f>
        <v>0</v>
      </c>
      <c r="I100" s="18">
        <f>'Input 3'!E105</f>
        <v>0</v>
      </c>
      <c r="J100" s="18">
        <f>'Input 3'!F105</f>
        <v>0</v>
      </c>
      <c r="K100" s="18">
        <f>'Input 3'!G105</f>
        <v>0</v>
      </c>
    </row>
    <row r="101" spans="1:11" x14ac:dyDescent="0.3">
      <c r="A101" s="18" t="str">
        <f>'Input 1'!$B$5</f>
        <v>2025-26</v>
      </c>
      <c r="B101" s="18" t="e">
        <f>'Input 1'!$AQ$4</f>
        <v>#N/A</v>
      </c>
      <c r="C101" s="18">
        <f>'Input 1'!$A$4</f>
        <v>0</v>
      </c>
      <c r="D101" s="18" t="s">
        <v>379</v>
      </c>
      <c r="E101" s="854" t="str">
        <f>'Input 3'!A106</f>
        <v>TOTAL</v>
      </c>
      <c r="F101" s="18" t="s">
        <v>756</v>
      </c>
      <c r="G101" s="18">
        <f>'Input 3'!C106</f>
        <v>0</v>
      </c>
      <c r="H101" s="18">
        <f>'Input 3'!D106</f>
        <v>0</v>
      </c>
      <c r="I101" s="18">
        <f>'Input 3'!E106</f>
        <v>0</v>
      </c>
      <c r="J101" s="18">
        <f>'Input 3'!F106</f>
        <v>0</v>
      </c>
      <c r="K101" s="18">
        <f>'Input 3'!G106</f>
        <v>0</v>
      </c>
    </row>
    <row r="102" spans="1:11" x14ac:dyDescent="0.3">
      <c r="A102" s="18" t="str">
        <f>'Input 1'!$B$5</f>
        <v>2025-26</v>
      </c>
      <c r="B102" s="18" t="e">
        <f>'Input 1'!$AQ$4</f>
        <v>#N/A</v>
      </c>
      <c r="C102" s="18">
        <f>'Input 1'!$A$4</f>
        <v>0</v>
      </c>
      <c r="D102" s="18" t="s">
        <v>1920</v>
      </c>
      <c r="E102" s="18" t="str">
        <f>'Input 3'!A108</f>
        <v>Inflows</v>
      </c>
      <c r="F102" s="18" t="str">
        <f>'Input 3'!B108</f>
        <v>$000s</v>
      </c>
      <c r="G102" s="18">
        <f>'Input 3'!C108</f>
        <v>0</v>
      </c>
      <c r="H102" s="18">
        <f>'Input 3'!D108</f>
        <v>0</v>
      </c>
      <c r="I102" s="18">
        <f>'Input 3'!E108</f>
        <v>0</v>
      </c>
      <c r="J102" s="18">
        <f>'Input 3'!F108</f>
        <v>0</v>
      </c>
      <c r="K102" s="18">
        <f>'Input 3'!G108</f>
        <v>0</v>
      </c>
    </row>
    <row r="103" spans="1:11" x14ac:dyDescent="0.3">
      <c r="A103" s="18" t="str">
        <f>'Input 1'!$B$5</f>
        <v>2025-26</v>
      </c>
      <c r="B103" s="18" t="e">
        <f>'Input 1'!$AQ$4</f>
        <v>#N/A</v>
      </c>
      <c r="C103" s="18">
        <f>'Input 1'!$A$4</f>
        <v>0</v>
      </c>
      <c r="D103" s="18" t="s">
        <v>1920</v>
      </c>
      <c r="E103" s="18" t="str">
        <f>'Input 3'!A109</f>
        <v>Outflows</v>
      </c>
      <c r="F103" s="18" t="str">
        <f>'Input 3'!B109</f>
        <v>$000s</v>
      </c>
      <c r="G103" s="18">
        <f>'Input 3'!C109</f>
        <v>0</v>
      </c>
      <c r="H103" s="18">
        <f>'Input 3'!D109</f>
        <v>0</v>
      </c>
      <c r="I103" s="18">
        <f>'Input 3'!E109</f>
        <v>0</v>
      </c>
      <c r="J103" s="18">
        <f>'Input 3'!F109</f>
        <v>0</v>
      </c>
      <c r="K103" s="18">
        <f>'Input 3'!G109</f>
        <v>0</v>
      </c>
    </row>
    <row r="104" spans="1:11" x14ac:dyDescent="0.3">
      <c r="A104" s="18" t="str">
        <f>'Input 1'!$B$5</f>
        <v>2025-26</v>
      </c>
      <c r="B104" s="18" t="e">
        <f>'Input 1'!$AQ$4</f>
        <v>#N/A</v>
      </c>
      <c r="C104" s="18">
        <f>'Input 1'!$A$4</f>
        <v>0</v>
      </c>
      <c r="D104" s="18" t="s">
        <v>1920</v>
      </c>
      <c r="E104" s="854" t="str">
        <f>'Input 3'!A110</f>
        <v>TOTAL</v>
      </c>
      <c r="F104" s="18" t="s">
        <v>756</v>
      </c>
      <c r="G104" s="18">
        <f>'Input 3'!C110</f>
        <v>0</v>
      </c>
      <c r="H104" s="18">
        <f>'Input 3'!D110</f>
        <v>0</v>
      </c>
      <c r="I104" s="18">
        <f>'Input 3'!E110</f>
        <v>0</v>
      </c>
      <c r="J104" s="18">
        <f>'Input 3'!F110</f>
        <v>0</v>
      </c>
      <c r="K104" s="18">
        <f>'Input 3'!G110</f>
        <v>0</v>
      </c>
    </row>
    <row r="105" spans="1:11" x14ac:dyDescent="0.3">
      <c r="A105" s="18" t="str">
        <f>'Input 1'!$B$5</f>
        <v>2025-26</v>
      </c>
      <c r="B105" s="18" t="e">
        <f>'Input 1'!$AQ$4</f>
        <v>#N/A</v>
      </c>
      <c r="C105" s="18">
        <f>'Input 1'!$A$4</f>
        <v>0</v>
      </c>
      <c r="D105" s="18" t="s">
        <v>1921</v>
      </c>
      <c r="E105" s="18" t="str">
        <f>'Input 3'!A113</f>
        <v>proceeds from interest bearing loans and borrowings</v>
      </c>
      <c r="F105" s="18" t="str">
        <f>'Input 3'!B113</f>
        <v>$000s</v>
      </c>
      <c r="G105" s="18">
        <f>'Input 3'!C113</f>
        <v>0</v>
      </c>
      <c r="H105" s="18">
        <f>'Input 3'!D113</f>
        <v>0</v>
      </c>
      <c r="I105" s="18">
        <f>'Input 3'!E113</f>
        <v>0</v>
      </c>
      <c r="J105" s="18">
        <f>'Input 3'!F113</f>
        <v>0</v>
      </c>
      <c r="K105" s="18">
        <f>'Input 3'!G113</f>
        <v>0</v>
      </c>
    </row>
    <row r="106" spans="1:11" x14ac:dyDescent="0.3">
      <c r="A106" s="18" t="str">
        <f>'Input 1'!$B$5</f>
        <v>2025-26</v>
      </c>
      <c r="B106" s="18" t="e">
        <f>'Input 1'!$AQ$4</f>
        <v>#N/A</v>
      </c>
      <c r="C106" s="18">
        <f>'Input 1'!$A$4</f>
        <v>0</v>
      </c>
      <c r="D106" s="18" t="s">
        <v>1921</v>
      </c>
      <c r="E106" s="18" t="str">
        <f>'Input 3'!A114</f>
        <v>other</v>
      </c>
      <c r="F106" s="18" t="str">
        <f>'Input 3'!B114</f>
        <v>$000s</v>
      </c>
      <c r="G106" s="18">
        <f>'Input 3'!C114</f>
        <v>0</v>
      </c>
      <c r="H106" s="18">
        <f>'Input 3'!D114</f>
        <v>0</v>
      </c>
      <c r="I106" s="18">
        <f>'Input 3'!E114</f>
        <v>0</v>
      </c>
      <c r="J106" s="18">
        <f>'Input 3'!F114</f>
        <v>0</v>
      </c>
      <c r="K106" s="18">
        <f>'Input 3'!G114</f>
        <v>0</v>
      </c>
    </row>
    <row r="107" spans="1:11" x14ac:dyDescent="0.3">
      <c r="A107" s="18" t="str">
        <f>'Input 1'!$B$5</f>
        <v>2025-26</v>
      </c>
      <c r="B107" s="18" t="e">
        <f>'Input 1'!$AQ$4</f>
        <v>#N/A</v>
      </c>
      <c r="C107" s="18">
        <f>'Input 1'!$A$4</f>
        <v>0</v>
      </c>
      <c r="D107" s="18" t="s">
        <v>1922</v>
      </c>
      <c r="E107" s="18" t="str">
        <f>'Input 3'!A116</f>
        <v>repayment of interest bearing loans and borrowings</v>
      </c>
      <c r="F107" s="18" t="str">
        <f>'Input 3'!B116</f>
        <v>$000s</v>
      </c>
      <c r="G107" s="18">
        <f>'Input 3'!C116</f>
        <v>0</v>
      </c>
      <c r="H107" s="18">
        <f>'Input 3'!D116</f>
        <v>0</v>
      </c>
      <c r="I107" s="18">
        <f>'Input 3'!E116</f>
        <v>0</v>
      </c>
      <c r="J107" s="18">
        <f>'Input 3'!F116</f>
        <v>0</v>
      </c>
      <c r="K107" s="18">
        <f>'Input 3'!G116</f>
        <v>0</v>
      </c>
    </row>
    <row r="108" spans="1:11" x14ac:dyDescent="0.3">
      <c r="A108" s="18" t="str">
        <f>'Input 1'!$B$5</f>
        <v>2025-26</v>
      </c>
      <c r="B108" s="18" t="e">
        <f>'Input 1'!$AQ$4</f>
        <v>#N/A</v>
      </c>
      <c r="C108" s="18">
        <f>'Input 1'!$A$4</f>
        <v>0</v>
      </c>
      <c r="D108" s="18" t="s">
        <v>1922</v>
      </c>
      <c r="E108" s="18" t="str">
        <f>'Input 3'!A117</f>
        <v>finance costs</v>
      </c>
      <c r="F108" s="18" t="str">
        <f>'Input 3'!B117</f>
        <v>$000s</v>
      </c>
      <c r="G108" s="18">
        <f>'Input 3'!C117</f>
        <v>0</v>
      </c>
      <c r="H108" s="18">
        <f>'Input 3'!D117</f>
        <v>0</v>
      </c>
      <c r="I108" s="18">
        <f>'Input 3'!E117</f>
        <v>0</v>
      </c>
      <c r="J108" s="18">
        <f>'Input 3'!F117</f>
        <v>0</v>
      </c>
      <c r="K108" s="18">
        <f>'Input 3'!G117</f>
        <v>0</v>
      </c>
    </row>
    <row r="109" spans="1:11" x14ac:dyDescent="0.3">
      <c r="A109" s="18" t="str">
        <f>'Input 1'!$B$5</f>
        <v>2025-26</v>
      </c>
      <c r="B109" s="18" t="e">
        <f>'Input 1'!$AQ$4</f>
        <v>#N/A</v>
      </c>
      <c r="C109" s="18">
        <f>'Input 1'!$A$4</f>
        <v>0</v>
      </c>
      <c r="D109" s="18" t="s">
        <v>1922</v>
      </c>
      <c r="E109" s="18" t="str">
        <f>'Input 3'!A118</f>
        <v>interest paid - lease liability</v>
      </c>
      <c r="F109" s="18" t="str">
        <f>'Input 3'!B118</f>
        <v>$000s</v>
      </c>
      <c r="G109" s="18">
        <f>'Input 3'!C118</f>
        <v>0</v>
      </c>
      <c r="H109" s="18">
        <f>'Input 3'!D118</f>
        <v>0</v>
      </c>
      <c r="I109" s="18">
        <f>'Input 3'!E118</f>
        <v>0</v>
      </c>
      <c r="J109" s="18">
        <f>'Input 3'!F118</f>
        <v>0</v>
      </c>
      <c r="K109" s="18">
        <f>'Input 3'!G118</f>
        <v>0</v>
      </c>
    </row>
    <row r="110" spans="1:11" x14ac:dyDescent="0.3">
      <c r="A110" s="18" t="str">
        <f>'Input 1'!$B$5</f>
        <v>2025-26</v>
      </c>
      <c r="B110" s="18" t="e">
        <f>'Input 1'!$AQ$4</f>
        <v>#N/A</v>
      </c>
      <c r="C110" s="18">
        <f>'Input 1'!$A$4</f>
        <v>0</v>
      </c>
      <c r="D110" s="18" t="s">
        <v>1922</v>
      </c>
      <c r="E110" s="18" t="str">
        <f>'Input 3'!A119</f>
        <v>repayment of lease liabilities</v>
      </c>
      <c r="F110" s="18" t="str">
        <f>'Input 3'!B119</f>
        <v>$000s</v>
      </c>
      <c r="G110" s="18">
        <f>'Input 3'!C119</f>
        <v>0</v>
      </c>
      <c r="H110" s="18">
        <f>'Input 3'!D119</f>
        <v>0</v>
      </c>
      <c r="I110" s="18">
        <f>'Input 3'!E119</f>
        <v>0</v>
      </c>
      <c r="J110" s="18">
        <f>'Input 3'!F119</f>
        <v>0</v>
      </c>
      <c r="K110" s="18">
        <f>'Input 3'!G119</f>
        <v>0</v>
      </c>
    </row>
    <row r="111" spans="1:11" x14ac:dyDescent="0.3">
      <c r="A111" s="18" t="str">
        <f>'Input 1'!$B$5</f>
        <v>2025-26</v>
      </c>
      <c r="B111" s="18" t="e">
        <f>'Input 1'!$AQ$4</f>
        <v>#N/A</v>
      </c>
      <c r="C111" s="18">
        <f>'Input 1'!$A$4</f>
        <v>0</v>
      </c>
      <c r="D111" s="18" t="s">
        <v>1922</v>
      </c>
      <c r="E111" s="18" t="str">
        <f>'Input 3'!A120</f>
        <v>other</v>
      </c>
      <c r="F111" s="18" t="str">
        <f>'Input 3'!B120</f>
        <v>$000s</v>
      </c>
      <c r="G111" s="18">
        <f>'Input 3'!C120</f>
        <v>0</v>
      </c>
      <c r="H111" s="18">
        <f>'Input 3'!D120</f>
        <v>0</v>
      </c>
      <c r="I111" s="18">
        <f>'Input 3'!E120</f>
        <v>0</v>
      </c>
      <c r="J111" s="18">
        <f>'Input 3'!F120</f>
        <v>0</v>
      </c>
      <c r="K111" s="18">
        <f>'Input 3'!G120</f>
        <v>0</v>
      </c>
    </row>
    <row r="112" spans="1:11" x14ac:dyDescent="0.3">
      <c r="A112" s="18" t="str">
        <f>'Input 1'!$B$5</f>
        <v>2025-26</v>
      </c>
      <c r="B112" s="18" t="e">
        <f>'Input 1'!$AQ$4</f>
        <v>#N/A</v>
      </c>
      <c r="C112" s="18">
        <f>'Input 1'!$A$4</f>
        <v>0</v>
      </c>
      <c r="D112" s="18" t="s">
        <v>386</v>
      </c>
      <c r="E112" s="854" t="str">
        <f>'Input 3'!A121</f>
        <v>TOTAL</v>
      </c>
      <c r="F112" s="18" t="s">
        <v>756</v>
      </c>
      <c r="G112" s="18">
        <f>'Input 3'!C121</f>
        <v>0</v>
      </c>
      <c r="H112" s="18">
        <f>'Input 3'!D121</f>
        <v>0</v>
      </c>
      <c r="I112" s="18">
        <f>'Input 3'!E121</f>
        <v>0</v>
      </c>
      <c r="J112" s="18">
        <f>'Input 3'!F121</f>
        <v>0</v>
      </c>
      <c r="K112" s="18">
        <f>'Input 3'!G121</f>
        <v>0</v>
      </c>
    </row>
    <row r="113" spans="1:11" x14ac:dyDescent="0.3">
      <c r="A113" s="18" t="str">
        <f>'Input 1'!$B$5</f>
        <v>2025-26</v>
      </c>
      <c r="B113" s="18" t="e">
        <f>'Input 1'!$AQ$4</f>
        <v>#N/A</v>
      </c>
      <c r="C113" s="18">
        <f>'Input 1'!$A$4</f>
        <v>0</v>
      </c>
      <c r="D113" s="18" t="s">
        <v>393</v>
      </c>
      <c r="E113" s="18" t="str">
        <f>'Input 3'!A122</f>
        <v>Net change in cash</v>
      </c>
      <c r="G113" s="18">
        <f>'Input 3'!C122</f>
        <v>0</v>
      </c>
      <c r="H113" s="18">
        <f>'Input 3'!D122</f>
        <v>0</v>
      </c>
      <c r="I113" s="18">
        <f>'Input 3'!E122</f>
        <v>0</v>
      </c>
      <c r="J113" s="18">
        <f>'Input 3'!F122</f>
        <v>0</v>
      </c>
      <c r="K113" s="18">
        <f>'Input 3'!G122</f>
        <v>0</v>
      </c>
    </row>
    <row r="114" spans="1:11" x14ac:dyDescent="0.3">
      <c r="A114" s="18" t="str">
        <f>'Input 1'!$B$5</f>
        <v>2025-26</v>
      </c>
      <c r="B114" s="18" t="e">
        <f>'Input 1'!$AQ$4</f>
        <v>#N/A</v>
      </c>
      <c r="C114" s="18">
        <f>'Input 1'!$A$4</f>
        <v>0</v>
      </c>
      <c r="D114" s="18" t="s">
        <v>394</v>
      </c>
      <c r="E114" s="18" t="str">
        <f>'Input 3'!A123</f>
        <v>Cash at beginning of year</v>
      </c>
      <c r="G114" s="18">
        <f>'Input 3'!C123</f>
        <v>0</v>
      </c>
      <c r="H114" s="18">
        <f>'Input 3'!D123</f>
        <v>0</v>
      </c>
      <c r="I114" s="18">
        <f>'Input 3'!E123</f>
        <v>0</v>
      </c>
      <c r="J114" s="18">
        <f>'Input 3'!F123</f>
        <v>0</v>
      </c>
      <c r="K114" s="18">
        <f>'Input 3'!G123</f>
        <v>0</v>
      </c>
    </row>
    <row r="115" spans="1:11" x14ac:dyDescent="0.3">
      <c r="A115" s="18" t="str">
        <f>'Input 1'!$B$5</f>
        <v>2025-26</v>
      </c>
      <c r="B115" s="18" t="e">
        <f>'Input 1'!$AQ$4</f>
        <v>#N/A</v>
      </c>
      <c r="C115" s="18">
        <f>'Input 1'!$A$4</f>
        <v>0</v>
      </c>
      <c r="D115" s="18" t="s">
        <v>395</v>
      </c>
      <c r="E115" s="18" t="str">
        <f>'Input 3'!A124</f>
        <v>CASH AT END OF YEAR</v>
      </c>
      <c r="G115" s="18">
        <f>'Input 3'!C124</f>
        <v>0</v>
      </c>
      <c r="H115" s="18">
        <f>'Input 3'!D124</f>
        <v>0</v>
      </c>
      <c r="I115" s="18">
        <f>'Input 3'!E124</f>
        <v>0</v>
      </c>
      <c r="J115" s="18">
        <f>'Input 3'!F124</f>
        <v>0</v>
      </c>
      <c r="K115" s="18">
        <f>'Input 3'!G124</f>
        <v>0</v>
      </c>
    </row>
    <row r="116" spans="1:11" x14ac:dyDescent="0.3">
      <c r="A116" s="18" t="str">
        <f>'Input 1'!$B$5</f>
        <v>2025-26</v>
      </c>
      <c r="B116" s="18" t="e">
        <f>'Input 1'!$AQ$4</f>
        <v>#N/A</v>
      </c>
      <c r="C116" s="18">
        <f>'Input 1'!$A$4</f>
        <v>0</v>
      </c>
      <c r="D116" s="18" t="s">
        <v>377</v>
      </c>
      <c r="E116" s="18" t="str">
        <f>'Input 3'!A125</f>
        <v>Check=0</v>
      </c>
      <c r="G116" s="18">
        <f>'Input 3'!C125</f>
        <v>0</v>
      </c>
      <c r="H116" s="18">
        <f>'Input 3'!D125</f>
        <v>0</v>
      </c>
      <c r="I116" s="18">
        <f>'Input 3'!E125</f>
        <v>0</v>
      </c>
      <c r="J116" s="18">
        <f>'Input 3'!F125</f>
        <v>0</v>
      </c>
      <c r="K116" s="18">
        <f>'Input 3'!G125</f>
        <v>0</v>
      </c>
    </row>
    <row r="117" spans="1:11" x14ac:dyDescent="0.3">
      <c r="A117" s="18" t="str">
        <f>'Input 1'!$B$5</f>
        <v>2025-26</v>
      </c>
      <c r="B117" s="18" t="e">
        <f>'Input 1'!$AQ$4</f>
        <v>#N/A</v>
      </c>
      <c r="C117" s="18">
        <f>'Input 1'!$A$4</f>
        <v>0</v>
      </c>
      <c r="D117" s="18" t="s">
        <v>397</v>
      </c>
      <c r="E117" s="18" t="str">
        <f>'Input 3'!A128</f>
        <v>New</v>
      </c>
      <c r="F117" s="18" t="str">
        <f>'Input 3'!B128</f>
        <v>$000s</v>
      </c>
      <c r="G117" s="18">
        <f>'Input 3'!C128</f>
        <v>0</v>
      </c>
      <c r="H117" s="18">
        <f>'Input 3'!D128</f>
        <v>0</v>
      </c>
      <c r="I117" s="18">
        <f>'Input 3'!E128</f>
        <v>0</v>
      </c>
      <c r="J117" s="18">
        <f>'Input 3'!F128</f>
        <v>0</v>
      </c>
      <c r="K117" s="18">
        <f>'Input 3'!G128</f>
        <v>0</v>
      </c>
    </row>
    <row r="118" spans="1:11" x14ac:dyDescent="0.3">
      <c r="A118" s="18" t="str">
        <f>'Input 1'!$B$5</f>
        <v>2025-26</v>
      </c>
      <c r="B118" s="18" t="e">
        <f>'Input 1'!$AQ$4</f>
        <v>#N/A</v>
      </c>
      <c r="C118" s="18">
        <f>'Input 1'!$A$4</f>
        <v>0</v>
      </c>
      <c r="D118" s="18" t="s">
        <v>397</v>
      </c>
      <c r="E118" s="18" t="str">
        <f>'Input 3'!A129</f>
        <v>Renewal</v>
      </c>
      <c r="F118" s="18" t="str">
        <f>'Input 3'!B129</f>
        <v>$000s</v>
      </c>
      <c r="G118" s="18">
        <f>'Input 3'!C129</f>
        <v>0</v>
      </c>
      <c r="H118" s="18">
        <f>'Input 3'!D129</f>
        <v>0</v>
      </c>
      <c r="I118" s="18">
        <f>'Input 3'!E129</f>
        <v>0</v>
      </c>
      <c r="J118" s="18">
        <f>'Input 3'!F129</f>
        <v>0</v>
      </c>
      <c r="K118" s="18">
        <f>'Input 3'!G129</f>
        <v>0</v>
      </c>
    </row>
    <row r="119" spans="1:11" x14ac:dyDescent="0.3">
      <c r="A119" s="18" t="str">
        <f>'Input 1'!$B$5</f>
        <v>2025-26</v>
      </c>
      <c r="B119" s="18" t="e">
        <f>'Input 1'!$AQ$4</f>
        <v>#N/A</v>
      </c>
      <c r="C119" s="18">
        <f>'Input 1'!$A$4</f>
        <v>0</v>
      </c>
      <c r="D119" s="18" t="s">
        <v>397</v>
      </c>
      <c r="E119" s="18" t="str">
        <f>'Input 3'!A130</f>
        <v>Expansion</v>
      </c>
      <c r="F119" s="18" t="str">
        <f>'Input 3'!B130</f>
        <v>$000s</v>
      </c>
      <c r="G119" s="18">
        <f>'Input 3'!C130</f>
        <v>0</v>
      </c>
      <c r="H119" s="18">
        <f>'Input 3'!D130</f>
        <v>0</v>
      </c>
      <c r="I119" s="18">
        <f>'Input 3'!E130</f>
        <v>0</v>
      </c>
      <c r="J119" s="18">
        <f>'Input 3'!F130</f>
        <v>0</v>
      </c>
      <c r="K119" s="18">
        <f>'Input 3'!G130</f>
        <v>0</v>
      </c>
    </row>
    <row r="120" spans="1:11" x14ac:dyDescent="0.3">
      <c r="A120" s="18" t="str">
        <f>'Input 1'!$B$5</f>
        <v>2025-26</v>
      </c>
      <c r="B120" s="18" t="e">
        <f>'Input 1'!$AQ$4</f>
        <v>#N/A</v>
      </c>
      <c r="C120" s="18">
        <f>'Input 1'!$A$4</f>
        <v>0</v>
      </c>
      <c r="D120" s="18" t="s">
        <v>397</v>
      </c>
      <c r="E120" s="18" t="str">
        <f>'Input 3'!A131</f>
        <v>Upgrade</v>
      </c>
      <c r="F120" s="18" t="str">
        <f>'Input 3'!B131</f>
        <v>$000s</v>
      </c>
      <c r="G120" s="18">
        <f>'Input 3'!C131</f>
        <v>0</v>
      </c>
      <c r="H120" s="18">
        <f>'Input 3'!D131</f>
        <v>0</v>
      </c>
      <c r="I120" s="18">
        <f>'Input 3'!E131</f>
        <v>0</v>
      </c>
      <c r="J120" s="18">
        <f>'Input 3'!F131</f>
        <v>0</v>
      </c>
      <c r="K120" s="18">
        <f>'Input 3'!G131</f>
        <v>0</v>
      </c>
    </row>
    <row r="121" spans="1:11" x14ac:dyDescent="0.3">
      <c r="A121" s="18" t="str">
        <f>'Input 1'!$B$5</f>
        <v>2025-26</v>
      </c>
      <c r="B121" s="18" t="e">
        <f>'Input 1'!$AQ$4</f>
        <v>#N/A</v>
      </c>
      <c r="C121" s="18">
        <f>'Input 1'!$A$4</f>
        <v>0</v>
      </c>
      <c r="D121" s="18" t="s">
        <v>397</v>
      </c>
      <c r="E121" s="854" t="str">
        <f>'Input 3'!A132</f>
        <v>TOTAL</v>
      </c>
      <c r="F121" s="18" t="s">
        <v>756</v>
      </c>
      <c r="G121" s="18">
        <f>'Input 3'!C132</f>
        <v>0</v>
      </c>
      <c r="H121" s="18">
        <f>'Input 3'!D132</f>
        <v>0</v>
      </c>
      <c r="I121" s="18">
        <f>'Input 3'!E132</f>
        <v>0</v>
      </c>
      <c r="J121" s="18">
        <f>'Input 3'!F132</f>
        <v>0</v>
      </c>
      <c r="K121" s="18">
        <f>'Input 3'!G132</f>
        <v>0</v>
      </c>
    </row>
    <row r="122" spans="1:11" x14ac:dyDescent="0.3">
      <c r="A122" s="18" t="str">
        <f>'Input 1'!$B$5</f>
        <v>2025-26</v>
      </c>
      <c r="B122" s="18" t="e">
        <f>'Input 1'!$AQ$4</f>
        <v>#N/A</v>
      </c>
      <c r="C122" s="18">
        <f>'Input 1'!$A$4</f>
        <v>0</v>
      </c>
      <c r="D122" s="18" t="s">
        <v>282</v>
      </c>
      <c r="E122" s="18" t="str">
        <f>'Input 3'!A135</f>
        <v>residential</v>
      </c>
      <c r="F122" s="18" t="str">
        <f>'Input 3'!B135</f>
        <v>$000s</v>
      </c>
      <c r="G122" s="18">
        <f>'Input 3'!C135</f>
        <v>0</v>
      </c>
      <c r="H122" s="18">
        <f>'Input 3'!D135</f>
        <v>0</v>
      </c>
      <c r="I122" s="18">
        <f>'Input 3'!E135</f>
        <v>0</v>
      </c>
      <c r="J122" s="18">
        <f>'Input 3'!F135</f>
        <v>0</v>
      </c>
      <c r="K122" s="18">
        <f>'Input 3'!G135</f>
        <v>0</v>
      </c>
    </row>
    <row r="123" spans="1:11" x14ac:dyDescent="0.3">
      <c r="A123" s="18" t="str">
        <f>'Input 1'!$B$5</f>
        <v>2025-26</v>
      </c>
      <c r="B123" s="18" t="e">
        <f>'Input 1'!$AQ$4</f>
        <v>#N/A</v>
      </c>
      <c r="C123" s="18">
        <f>'Input 1'!$A$4</f>
        <v>0</v>
      </c>
      <c r="D123" s="18" t="s">
        <v>282</v>
      </c>
      <c r="E123" s="18" t="str">
        <f>'Input 3'!A136</f>
        <v>other</v>
      </c>
      <c r="F123" s="18" t="str">
        <f>'Input 3'!B136</f>
        <v>$000s</v>
      </c>
      <c r="G123" s="18">
        <f>'Input 3'!C136</f>
        <v>0</v>
      </c>
      <c r="H123" s="18">
        <f>'Input 3'!D136</f>
        <v>0</v>
      </c>
      <c r="I123" s="18">
        <f>'Input 3'!E136</f>
        <v>0</v>
      </c>
      <c r="J123" s="18">
        <f>'Input 3'!F136</f>
        <v>0</v>
      </c>
      <c r="K123" s="18">
        <f>'Input 3'!G136</f>
        <v>0</v>
      </c>
    </row>
    <row r="124" spans="1:11" x14ac:dyDescent="0.3">
      <c r="A124" s="18" t="str">
        <f>'Input 1'!$B$5</f>
        <v>2025-26</v>
      </c>
      <c r="B124" s="18" t="e">
        <f>'Input 1'!$AQ$4</f>
        <v>#N/A</v>
      </c>
      <c r="C124" s="18">
        <f>'Input 1'!$A$4</f>
        <v>0</v>
      </c>
      <c r="D124" s="18" t="s">
        <v>282</v>
      </c>
      <c r="E124" s="854" t="str">
        <f>'Input 3'!A137</f>
        <v>TOTAL</v>
      </c>
      <c r="F124" s="18" t="s">
        <v>756</v>
      </c>
      <c r="G124" s="18">
        <f>'Input 3'!C137</f>
        <v>0</v>
      </c>
      <c r="H124" s="18">
        <f>'Input 3'!D137</f>
        <v>0</v>
      </c>
      <c r="I124" s="18">
        <f>'Input 3'!E137</f>
        <v>0</v>
      </c>
      <c r="J124" s="18">
        <f>'Input 3'!F137</f>
        <v>0</v>
      </c>
      <c r="K124" s="18">
        <f>'Input 3'!G137</f>
        <v>0</v>
      </c>
    </row>
    <row r="125" spans="1:11" x14ac:dyDescent="0.3">
      <c r="A125" s="18" t="str">
        <f>'Input 1'!$B$5</f>
        <v>2025-26</v>
      </c>
      <c r="B125" s="18" t="e">
        <f>'Input 1'!$AQ$4</f>
        <v>#N/A</v>
      </c>
      <c r="C125" s="18">
        <f>'Input 1'!$A$4</f>
        <v>0</v>
      </c>
      <c r="D125" s="18" t="s">
        <v>404</v>
      </c>
      <c r="E125" s="18" t="str">
        <f>'Input 3'!A139</f>
        <v>residential</v>
      </c>
      <c r="F125" s="18" t="str">
        <f>'Input 3'!B139</f>
        <v>No of assessments</v>
      </c>
      <c r="G125" s="18">
        <f>'Input 3'!C139</f>
        <v>0</v>
      </c>
      <c r="H125" s="18">
        <f>'Input 3'!D139</f>
        <v>0</v>
      </c>
      <c r="I125" s="18">
        <f>'Input 3'!E139</f>
        <v>0</v>
      </c>
      <c r="J125" s="18">
        <f>'Input 3'!F139</f>
        <v>0</v>
      </c>
      <c r="K125" s="18">
        <f>'Input 3'!G139</f>
        <v>0</v>
      </c>
    </row>
    <row r="126" spans="1:11" x14ac:dyDescent="0.3">
      <c r="A126" s="18" t="str">
        <f>'Input 1'!$B$5</f>
        <v>2025-26</v>
      </c>
      <c r="B126" s="18" t="e">
        <f>'Input 1'!$AQ$4</f>
        <v>#N/A</v>
      </c>
      <c r="C126" s="18">
        <f>'Input 1'!$A$4</f>
        <v>0</v>
      </c>
      <c r="D126" s="18" t="s">
        <v>404</v>
      </c>
      <c r="E126" s="18" t="str">
        <f>'Input 3'!A140</f>
        <v>other</v>
      </c>
      <c r="F126" s="18" t="str">
        <f>'Input 3'!B140</f>
        <v>No of assessments</v>
      </c>
      <c r="G126" s="18">
        <f>'Input 3'!C140</f>
        <v>0</v>
      </c>
      <c r="H126" s="18">
        <f>'Input 3'!D140</f>
        <v>0</v>
      </c>
      <c r="I126" s="18">
        <f>'Input 3'!E140</f>
        <v>0</v>
      </c>
      <c r="J126" s="18">
        <f>'Input 3'!F140</f>
        <v>0</v>
      </c>
      <c r="K126" s="18">
        <f>'Input 3'!G140</f>
        <v>0</v>
      </c>
    </row>
    <row r="127" spans="1:11" x14ac:dyDescent="0.3">
      <c r="A127" s="18" t="str">
        <f>'Input 1'!$B$5</f>
        <v>2025-26</v>
      </c>
      <c r="B127" s="18" t="e">
        <f>'Input 1'!$AQ$4</f>
        <v>#N/A</v>
      </c>
      <c r="C127" s="18">
        <f>'Input 1'!$A$4</f>
        <v>0</v>
      </c>
      <c r="D127" s="18" t="s">
        <v>404</v>
      </c>
      <c r="E127" s="854" t="str">
        <f>'Input 3'!A141</f>
        <v>TOTAL</v>
      </c>
      <c r="F127" s="18" t="s">
        <v>756</v>
      </c>
      <c r="G127" s="18">
        <f>'Input 3'!C141</f>
        <v>0</v>
      </c>
      <c r="H127" s="18">
        <f>'Input 3'!D141</f>
        <v>0</v>
      </c>
      <c r="I127" s="18">
        <f>'Input 3'!E141</f>
        <v>0</v>
      </c>
      <c r="J127" s="18">
        <f>'Input 3'!F141</f>
        <v>0</v>
      </c>
      <c r="K127" s="18">
        <f>'Input 3'!G141</f>
        <v>0</v>
      </c>
    </row>
    <row r="128" spans="1:11" x14ac:dyDescent="0.3">
      <c r="A128" s="18" t="str">
        <f>'Input 1'!$B$5</f>
        <v>2025-26</v>
      </c>
      <c r="B128" s="18" t="e">
        <f>'Input 1'!$AQ$4</f>
        <v>#N/A</v>
      </c>
      <c r="C128" s="18">
        <f>'Input 1'!$A$4</f>
        <v>0</v>
      </c>
      <c r="D128" s="18" t="s">
        <v>406</v>
      </c>
      <c r="E128" s="18" t="str">
        <f>'Input 3'!A143</f>
        <v xml:space="preserve">residential CIV </v>
      </c>
      <c r="F128" s="18" t="str">
        <f>'Input 3'!B143</f>
        <v>$000s</v>
      </c>
      <c r="G128" s="18">
        <f>'Input 3'!C143</f>
        <v>0</v>
      </c>
      <c r="H128" s="18">
        <f>'Input 3'!D143</f>
        <v>0</v>
      </c>
      <c r="I128" s="18">
        <f>'Input 3'!E143</f>
        <v>0</v>
      </c>
      <c r="J128" s="18">
        <f>'Input 3'!F143</f>
        <v>0</v>
      </c>
      <c r="K128" s="18">
        <f>'Input 3'!G143</f>
        <v>0</v>
      </c>
    </row>
    <row r="129" spans="1:11" x14ac:dyDescent="0.3">
      <c r="A129" s="18" t="str">
        <f>'Input 1'!$B$5</f>
        <v>2025-26</v>
      </c>
      <c r="B129" s="18" t="e">
        <f>'Input 1'!$AQ$4</f>
        <v>#N/A</v>
      </c>
      <c r="C129" s="18">
        <f>'Input 1'!$A$4</f>
        <v>0</v>
      </c>
      <c r="D129" s="18" t="s">
        <v>406</v>
      </c>
      <c r="E129" s="18" t="str">
        <f>'Input 3'!A144</f>
        <v xml:space="preserve">other CIV </v>
      </c>
      <c r="F129" s="18" t="str">
        <f>'Input 3'!B144</f>
        <v>$000s</v>
      </c>
      <c r="G129" s="18">
        <f>'Input 3'!C144</f>
        <v>0</v>
      </c>
      <c r="H129" s="18">
        <f>'Input 3'!D144</f>
        <v>0</v>
      </c>
      <c r="I129" s="18">
        <f>'Input 3'!E144</f>
        <v>0</v>
      </c>
      <c r="J129" s="18">
        <f>'Input 3'!F144</f>
        <v>0</v>
      </c>
      <c r="K129" s="18">
        <f>'Input 3'!G144</f>
        <v>0</v>
      </c>
    </row>
    <row r="130" spans="1:11" x14ac:dyDescent="0.3">
      <c r="A130" s="18" t="str">
        <f>'Input 1'!$B$5</f>
        <v>2025-26</v>
      </c>
      <c r="B130" s="18" t="e">
        <f>'Input 1'!$AQ$4</f>
        <v>#N/A</v>
      </c>
      <c r="C130" s="18">
        <f>'Input 1'!$A$4</f>
        <v>0</v>
      </c>
      <c r="D130" s="18" t="s">
        <v>406</v>
      </c>
      <c r="E130" s="854" t="str">
        <f>'Input 3'!A145</f>
        <v>TOTAL</v>
      </c>
      <c r="F130" s="18" t="s">
        <v>756</v>
      </c>
      <c r="G130" s="18">
        <f>'Input 3'!C145</f>
        <v>0</v>
      </c>
      <c r="H130" s="18">
        <f>'Input 3'!D145</f>
        <v>0</v>
      </c>
      <c r="I130" s="18">
        <f>'Input 3'!E145</f>
        <v>0</v>
      </c>
      <c r="J130" s="18">
        <f>'Input 3'!F145</f>
        <v>0</v>
      </c>
      <c r="K130" s="18">
        <f>'Input 3'!G145</f>
        <v>0</v>
      </c>
    </row>
  </sheetData>
  <sheetProtection algorithmName="SHA-512" hashValue="HD4g3z0VwCx8WVcxl4E8G4Fkd2x6gAJ4ElWctak4fqRB5lvxgLrsEmK2JwJ7ECq7C3xUfRhO2jluR68R+Hp3lw==" saltValue="qP1+fHUAWfG5/ngL2o6L0g=="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12A7E-4A9C-4485-A356-7A89E2F937B4}">
  <sheetPr codeName="Sheet3">
    <tabColor rgb="FF35495E"/>
  </sheetPr>
  <dimension ref="A1:J60"/>
  <sheetViews>
    <sheetView workbookViewId="0">
      <pane xSplit="1" ySplit="1" topLeftCell="B2" activePane="bottomRight" state="frozen"/>
      <selection pane="topRight"/>
      <selection pane="bottomLeft"/>
      <selection pane="bottomRight"/>
    </sheetView>
  </sheetViews>
  <sheetFormatPr defaultColWidth="8.7265625" defaultRowHeight="14.5" x14ac:dyDescent="0.35"/>
  <cols>
    <col min="1" max="7" width="20.26953125" style="873" customWidth="1"/>
    <col min="8" max="8" width="30.54296875" style="874" customWidth="1"/>
    <col min="9" max="9" width="67.81640625" style="873" customWidth="1"/>
    <col min="10" max="10" width="13" style="883" customWidth="1"/>
    <col min="11" max="16384" width="8.7265625" style="873"/>
  </cols>
  <sheetData>
    <row r="1" spans="1:10" x14ac:dyDescent="0.35">
      <c r="A1" s="873" t="s">
        <v>952</v>
      </c>
      <c r="B1" s="873" t="s">
        <v>953</v>
      </c>
      <c r="C1" s="873" t="s">
        <v>984</v>
      </c>
      <c r="D1" s="873" t="s">
        <v>985</v>
      </c>
      <c r="E1" s="873" t="s">
        <v>423</v>
      </c>
      <c r="F1" s="873" t="s">
        <v>986</v>
      </c>
      <c r="G1" s="873" t="s">
        <v>987</v>
      </c>
      <c r="H1" s="874" t="s">
        <v>988</v>
      </c>
      <c r="I1" s="873" t="s">
        <v>989</v>
      </c>
      <c r="J1" s="883" t="s">
        <v>990</v>
      </c>
    </row>
    <row r="2" spans="1:10" x14ac:dyDescent="0.35">
      <c r="A2" s="873" t="s">
        <v>76</v>
      </c>
      <c r="B2" s="873" t="s">
        <v>428</v>
      </c>
      <c r="C2" s="875" t="e">
        <f>VLOOKUP($A2,'Data from 1 year ago'!$D$1:$F$62,MATCH("result",'Data from 1 year ago'!$D$2:$F$2,0),FALSE)</f>
        <v>#N/A</v>
      </c>
      <c r="D2" s="875">
        <f>'Output 1-Report of Operations'!F7</f>
        <v>0</v>
      </c>
      <c r="E2" s="875" t="e">
        <f>(D2-C2)/C2</f>
        <v>#N/A</v>
      </c>
      <c r="F2" s="876" t="e">
        <f>(ABS(E2))*100</f>
        <v>#N/A</v>
      </c>
      <c r="G2" s="873" t="e">
        <f>IF(E2&gt;0,"increase","decrease")</f>
        <v>#N/A</v>
      </c>
      <c r="H2" s="874" t="e">
        <f>"There has been a " &amp;TEXT(F2,0) &amp; "%" &amp; " " &amp; G2 &amp; " in the number of health inspections of aquatic facilities since last year. Council may wish to provide a public comment on this result."</f>
        <v>#N/A</v>
      </c>
      <c r="I2" s="873" t="e">
        <f>IF(J2="Yes",H2,"")</f>
        <v>#N/A</v>
      </c>
      <c r="J2" s="883" t="e">
        <f>IF(AND(F2&gt;10,'Data Export 1-Performance'!G2="Applicable"),"Yes","No")</f>
        <v>#N/A</v>
      </c>
    </row>
    <row r="3" spans="1:10" x14ac:dyDescent="0.35">
      <c r="A3" s="873" t="s">
        <v>85</v>
      </c>
      <c r="B3" s="873" t="s">
        <v>433</v>
      </c>
      <c r="C3" s="875" t="e">
        <f>VLOOKUP($A3,'Data from 1 year ago'!$D$1:$F$62,MATCH("result",'Data from 1 year ago'!$D$2:$F$2,0),FALSE)</f>
        <v>#N/A</v>
      </c>
      <c r="D3" s="875">
        <f>'Output 1-Report of Operations'!F10</f>
        <v>0</v>
      </c>
      <c r="E3" s="875" t="e">
        <f t="shared" ref="E3:E53" si="0">(D3-C3)/C3</f>
        <v>#N/A</v>
      </c>
      <c r="F3" s="876" t="e">
        <f t="shared" ref="F3:F4" si="1">(ABS(E3))*100</f>
        <v>#N/A</v>
      </c>
      <c r="G3" s="873" t="e">
        <f t="shared" ref="G3:G4" si="2">IF(E3&gt;0,"increase","decrease")</f>
        <v>#N/A</v>
      </c>
      <c r="H3" s="874" t="e">
        <f>"There has been a " &amp;TEXT(F3,0) &amp; "%" &amp; " " &amp; G3 &amp; " in the utilisation of aquatic facilities since last year. Council may wish to provide a public comment on this result."</f>
        <v>#N/A</v>
      </c>
      <c r="I3" s="873" t="e">
        <f t="shared" ref="I3:I60" si="3">IF(J3="Yes",H3,"")</f>
        <v>#N/A</v>
      </c>
      <c r="J3" s="883" t="e">
        <f>IF(AND(F3&gt;10,'Data Export 1-Performance'!G3="Applicable"),"Yes","No")</f>
        <v>#N/A</v>
      </c>
    </row>
    <row r="4" spans="1:10" x14ac:dyDescent="0.35">
      <c r="A4" s="873" t="s">
        <v>90</v>
      </c>
      <c r="B4" s="873" t="s">
        <v>436</v>
      </c>
      <c r="C4" s="875" t="e">
        <f>VLOOKUP($A4,'Data from 1 year ago'!$D$1:$F$62,MATCH("result",'Data from 1 year ago'!$D$2:$F$2,0),FALSE)</f>
        <v>#N/A</v>
      </c>
      <c r="D4" s="873">
        <f>'Output 1-Report of Operations'!F13</f>
        <v>0</v>
      </c>
      <c r="E4" s="875" t="e">
        <f t="shared" si="0"/>
        <v>#N/A</v>
      </c>
      <c r="F4" s="876" t="e">
        <f t="shared" si="1"/>
        <v>#N/A</v>
      </c>
      <c r="G4" s="873" t="e">
        <f t="shared" si="2"/>
        <v>#N/A</v>
      </c>
      <c r="H4" s="874" t="e">
        <f>"There has been a " &amp;TEXT(F4,0) &amp; "%" &amp; " " &amp; G4 &amp; " in the cost of aquatic facilities since last year. Council may wish to provide a public comment on this result."</f>
        <v>#N/A</v>
      </c>
      <c r="I4" s="873" t="e">
        <f t="shared" si="3"/>
        <v>#N/A</v>
      </c>
      <c r="J4" s="883" t="e">
        <f>IF(AND(F4&gt;10,'Data Export 1-Performance'!G4="Applicable"),"Yes","No")</f>
        <v>#N/A</v>
      </c>
    </row>
    <row r="5" spans="1:10" x14ac:dyDescent="0.35">
      <c r="A5" s="873" t="s">
        <v>97</v>
      </c>
      <c r="B5" s="873" t="s">
        <v>439</v>
      </c>
      <c r="C5" s="875" t="e">
        <f>VLOOKUP($A5,'Data from 1 year ago'!$D$1:$F$62,MATCH("result",'Data from 1 year ago'!$D$2:$F$2,0),FALSE)</f>
        <v>#N/A</v>
      </c>
      <c r="D5" s="875">
        <f>'Output 1-Report of Operations'!F17</f>
        <v>0</v>
      </c>
      <c r="E5" s="875" t="e">
        <f t="shared" si="0"/>
        <v>#N/A</v>
      </c>
      <c r="F5" s="876" t="e">
        <f t="shared" ref="F5:F9" si="4">(ABS(E5))*100</f>
        <v>#N/A</v>
      </c>
      <c r="G5" s="873" t="e">
        <f t="shared" ref="G5:G9" si="5">IF(E5&gt;0,"increase","decrease")</f>
        <v>#N/A</v>
      </c>
      <c r="H5" s="874" t="e">
        <f>"There has been a " &amp;TEXT(F5,0) &amp; "%" &amp; " " &amp; G5 &amp; " in the time taken to action animal management requests since last year. Council may wish to provide a public comment on this result."</f>
        <v>#N/A</v>
      </c>
      <c r="I5" s="873" t="e">
        <f t="shared" si="3"/>
        <v>#N/A</v>
      </c>
      <c r="J5" s="883" t="e">
        <f>IF(AND(F5&gt;10,'Data Export 1-Performance'!G5="Applicable"),"Yes","No")</f>
        <v>#N/A</v>
      </c>
    </row>
    <row r="6" spans="1:10" x14ac:dyDescent="0.35">
      <c r="A6" s="873" t="s">
        <v>103</v>
      </c>
      <c r="B6" s="873" t="s">
        <v>442</v>
      </c>
      <c r="C6" s="875" t="e">
        <f>VLOOKUP($A6,'Data from 1 year ago'!$D$1:$F$62,MATCH("result",'Data from 1 year ago'!$D$2:$F$2,0),FALSE)</f>
        <v>#N/A</v>
      </c>
      <c r="D6" s="878">
        <f>'Output 1-Report of Operations'!F20</f>
        <v>0</v>
      </c>
      <c r="E6" s="875" t="e">
        <f t="shared" si="0"/>
        <v>#N/A</v>
      </c>
      <c r="F6" s="876" t="e">
        <f t="shared" si="4"/>
        <v>#N/A</v>
      </c>
      <c r="G6" s="873" t="e">
        <f t="shared" si="5"/>
        <v>#N/A</v>
      </c>
      <c r="H6" s="874" t="e">
        <f>"There has been a " &amp;TEXT(F6,0) &amp; "%" &amp; " " &amp; G6 &amp; " in animals reclaimed since last year. Council may wish to provide a public comment on this result."</f>
        <v>#N/A</v>
      </c>
      <c r="I6" s="873" t="e">
        <f t="shared" si="3"/>
        <v>#N/A</v>
      </c>
      <c r="J6" s="883" t="e">
        <f>IF(AND(F6&gt;10,'Data Export 1-Performance'!G6="Applicable"),"Yes","No")</f>
        <v>#N/A</v>
      </c>
    </row>
    <row r="7" spans="1:10" x14ac:dyDescent="0.35">
      <c r="A7" s="873" t="s">
        <v>109</v>
      </c>
      <c r="B7" s="873" t="s">
        <v>445</v>
      </c>
      <c r="C7" s="875" t="e">
        <f>VLOOKUP($A7,'Data from 1 year ago'!$D$1:$F$62,MATCH("result",'Data from 1 year ago'!$D$2:$F$2,0),FALSE)</f>
        <v>#N/A</v>
      </c>
      <c r="D7" s="875">
        <f>'Output 1-Report of Operations'!F22</f>
        <v>0</v>
      </c>
      <c r="E7" s="875" t="e">
        <f t="shared" si="0"/>
        <v>#N/A</v>
      </c>
      <c r="F7" s="876" t="e">
        <f t="shared" si="4"/>
        <v>#N/A</v>
      </c>
      <c r="G7" s="873" t="e">
        <f t="shared" si="5"/>
        <v>#N/A</v>
      </c>
      <c r="H7" s="874" t="e">
        <f>"There has been a " &amp;TEXT(F7,0) &amp; "%" &amp; " " &amp; G7 &amp; " in animals rehomed since last year. Council may wish to provide a public comment on this result."</f>
        <v>#N/A</v>
      </c>
      <c r="I7" s="873" t="e">
        <f t="shared" si="3"/>
        <v>#N/A</v>
      </c>
      <c r="J7" s="883" t="e">
        <f>IF(AND(F7&gt;10,'Data Export 1-Performance'!G7="Applicable"),"Yes","No")</f>
        <v>#N/A</v>
      </c>
    </row>
    <row r="8" spans="1:10" x14ac:dyDescent="0.35">
      <c r="A8" s="873" t="s">
        <v>115</v>
      </c>
      <c r="B8" s="873" t="s">
        <v>448</v>
      </c>
      <c r="C8" s="875" t="e">
        <f>VLOOKUP($A8,'Data from 1 year ago'!$D$1:$F$62,MATCH("result",'Data from 1 year ago'!$D$2:$F$2,0),FALSE)</f>
        <v>#N/A</v>
      </c>
      <c r="D8" s="875">
        <f>'Output 1-Report of Operations'!F25</f>
        <v>0</v>
      </c>
      <c r="E8" s="875" t="e">
        <f t="shared" si="0"/>
        <v>#N/A</v>
      </c>
      <c r="F8" s="876" t="e">
        <f t="shared" si="4"/>
        <v>#N/A</v>
      </c>
      <c r="G8" s="873" t="e">
        <f t="shared" si="5"/>
        <v>#N/A</v>
      </c>
      <c r="H8" s="874" t="e">
        <f>"There has been a " &amp;TEXT(F8,0) &amp; "%" &amp; " " &amp; G8 &amp; " in the cost of animal management services since last year. Council may wish to provide a public comment on this result."</f>
        <v>#N/A</v>
      </c>
      <c r="I8" s="873" t="e">
        <f t="shared" si="3"/>
        <v>#N/A</v>
      </c>
      <c r="J8" s="883" t="e">
        <f>IF(AND(F8&gt;10,'Data Export 1-Performance'!G8="Applicable"),"Yes","No")</f>
        <v>#N/A</v>
      </c>
    </row>
    <row r="9" spans="1:10" x14ac:dyDescent="0.35">
      <c r="A9" s="873" t="s">
        <v>118</v>
      </c>
      <c r="B9" s="873" t="s">
        <v>451</v>
      </c>
      <c r="C9" s="875" t="e">
        <f>VLOOKUP($A9,'Data from 1 year ago'!$D$1:$F$62,MATCH("result",'Data from 1 year ago'!$D$2:$F$2,0),FALSE)</f>
        <v>#N/A</v>
      </c>
      <c r="D9" s="877">
        <f>'Output 1-Report of Operations'!F28</f>
        <v>0</v>
      </c>
      <c r="E9" s="875" t="e">
        <f t="shared" si="0"/>
        <v>#N/A</v>
      </c>
      <c r="F9" s="876" t="e">
        <f t="shared" si="4"/>
        <v>#N/A</v>
      </c>
      <c r="G9" s="873" t="e">
        <f t="shared" si="5"/>
        <v>#N/A</v>
      </c>
      <c r="H9" s="874" t="e">
        <f>"There has been a " &amp;TEXT(F9,0) &amp; "%" &amp; " " &amp; G9 &amp; " in animal management prosecutions since last year. Council may wish to provide a public comment on this result."</f>
        <v>#N/A</v>
      </c>
      <c r="I9" s="873" t="e">
        <f t="shared" si="3"/>
        <v>#N/A</v>
      </c>
      <c r="J9" s="883" t="e">
        <f>IF(AND(F9&gt;10,'Data Export 1-Performance'!G9="Applicable"),"Yes","No")</f>
        <v>#N/A</v>
      </c>
    </row>
    <row r="10" spans="1:10" x14ac:dyDescent="0.35">
      <c r="A10" s="873" t="s">
        <v>124</v>
      </c>
      <c r="B10" s="873" t="s">
        <v>454</v>
      </c>
      <c r="C10" s="875" t="e">
        <f>VLOOKUP($A10,'Data from 1 year ago'!$D$1:$F$62,MATCH("result",'Data from 1 year ago'!$D$2:$F$2,0),FALSE)</f>
        <v>#N/A</v>
      </c>
      <c r="D10" s="881">
        <f>'Output 1-Report of Operations'!F32</f>
        <v>0</v>
      </c>
      <c r="E10" s="875" t="e">
        <f t="shared" si="0"/>
        <v>#N/A</v>
      </c>
      <c r="F10" s="876" t="e">
        <f t="shared" ref="F10:F13" si="6">(ABS(E10))*100</f>
        <v>#N/A</v>
      </c>
      <c r="G10" s="873" t="e">
        <f t="shared" ref="G10:G13" si="7">IF(E10&gt;0,"increase","decrease")</f>
        <v>#N/A</v>
      </c>
      <c r="H10" s="874" t="e">
        <f>"There has been a " &amp;TEXT(F10,0) &amp; "%" &amp; " " &amp; G10 &amp; " in time taken to action food complaints since last year. Council may wish to provide a public comment on this result."</f>
        <v>#N/A</v>
      </c>
      <c r="I10" s="873" t="e">
        <f t="shared" si="3"/>
        <v>#N/A</v>
      </c>
      <c r="J10" s="883" t="e">
        <f>IF(AND(F10&gt;10,'Data Export 1-Performance'!G10="Applicable"),"Yes","No")</f>
        <v>#N/A</v>
      </c>
    </row>
    <row r="11" spans="1:10" x14ac:dyDescent="0.35">
      <c r="A11" s="873" t="s">
        <v>130</v>
      </c>
      <c r="B11" s="873" t="s">
        <v>456</v>
      </c>
      <c r="C11" s="875" t="e">
        <f>VLOOKUP($A11,'Data from 1 year ago'!$D$1:$F$62,MATCH("result",'Data from 1 year ago'!$D$2:$F$2,0),FALSE)</f>
        <v>#N/A</v>
      </c>
      <c r="D11" s="881">
        <f>'Output 1-Report of Operations'!F35</f>
        <v>0</v>
      </c>
      <c r="E11" s="875" t="e">
        <f t="shared" si="0"/>
        <v>#N/A</v>
      </c>
      <c r="F11" s="876" t="e">
        <f t="shared" si="6"/>
        <v>#N/A</v>
      </c>
      <c r="G11" s="873" t="e">
        <f t="shared" si="7"/>
        <v>#N/A</v>
      </c>
      <c r="H11" s="874" t="e">
        <f>"There has been a " &amp;TEXT(F11,0) &amp; "%" &amp; " " &amp; G11 &amp; " in food safety assessments since last year. Council may wish to provide a public comment on this result."</f>
        <v>#N/A</v>
      </c>
      <c r="I11" s="873" t="e">
        <f t="shared" si="3"/>
        <v>#N/A</v>
      </c>
      <c r="J11" s="883" t="e">
        <f>IF(AND(F11&gt;10,'Data Export 1-Performance'!G11="Applicable"),"Yes","No")</f>
        <v>#N/A</v>
      </c>
    </row>
    <row r="12" spans="1:10" x14ac:dyDescent="0.35">
      <c r="A12" s="873" t="s">
        <v>135</v>
      </c>
      <c r="B12" s="873" t="s">
        <v>459</v>
      </c>
      <c r="C12" s="875" t="e">
        <f>VLOOKUP($A12,'Data from 1 year ago'!$D$1:$F$62,MATCH("result",'Data from 1 year ago'!$D$2:$F$2,0),FALSE)</f>
        <v>#N/A</v>
      </c>
      <c r="D12" s="881">
        <f>'Output 1-Report of Operations'!F40</f>
        <v>0</v>
      </c>
      <c r="E12" s="875" t="e">
        <f t="shared" si="0"/>
        <v>#N/A</v>
      </c>
      <c r="F12" s="876" t="e">
        <f t="shared" si="6"/>
        <v>#N/A</v>
      </c>
      <c r="G12" s="873" t="e">
        <f t="shared" si="7"/>
        <v>#N/A</v>
      </c>
      <c r="H12" s="874" t="e">
        <f>"There has been a " &amp;TEXT(F12,0) &amp; "%" &amp; " " &amp; G12 &amp; " in the cost of the food safety service since last year. Council may wish to provide a public comment on this result."</f>
        <v>#N/A</v>
      </c>
      <c r="I12" s="873" t="e">
        <f t="shared" si="3"/>
        <v>#N/A</v>
      </c>
      <c r="J12" s="883" t="e">
        <f>IF(AND(F12&gt;10,'Data Export 1-Performance'!G12="Applicable"),"Yes","No")</f>
        <v>#N/A</v>
      </c>
    </row>
    <row r="13" spans="1:10" x14ac:dyDescent="0.35">
      <c r="A13" s="873" t="s">
        <v>139</v>
      </c>
      <c r="B13" s="873" t="s">
        <v>462</v>
      </c>
      <c r="C13" s="875" t="e">
        <f>VLOOKUP($A13,'Data from 1 year ago'!$D$1:$F$62,MATCH("result",'Data from 1 year ago'!$D$2:$F$2,0),FALSE)</f>
        <v>#N/A</v>
      </c>
      <c r="D13" s="881">
        <f>'Output 1-Report of Operations'!F43</f>
        <v>0</v>
      </c>
      <c r="E13" s="875" t="e">
        <f t="shared" si="0"/>
        <v>#N/A</v>
      </c>
      <c r="F13" s="876" t="e">
        <f t="shared" si="6"/>
        <v>#N/A</v>
      </c>
      <c r="G13" s="873" t="e">
        <f t="shared" si="7"/>
        <v>#N/A</v>
      </c>
      <c r="H13" s="874" t="e">
        <f>"There has been a " &amp;TEXT(F13,0) &amp; "%" &amp; " " &amp; G13 &amp; " in critical and major non-compliance outcome notifications since last year. Council may wish to provide a public comment on this result."</f>
        <v>#N/A</v>
      </c>
      <c r="I13" s="873" t="e">
        <f t="shared" si="3"/>
        <v>#N/A</v>
      </c>
      <c r="J13" s="883" t="e">
        <f>IF(AND(F13&gt;10,'Data Export 1-Performance'!G13="Applicable"),"Yes","No")</f>
        <v>#N/A</v>
      </c>
    </row>
    <row r="14" spans="1:10" x14ac:dyDescent="0.35">
      <c r="A14" s="873" t="s">
        <v>144</v>
      </c>
      <c r="B14" s="873" t="s">
        <v>465</v>
      </c>
      <c r="C14" s="875" t="e">
        <f>VLOOKUP($A14,'Data from 1 year ago'!$D$1:$F$62,MATCH("result",'Data from 1 year ago'!$D$2:$F$2,0),FALSE)</f>
        <v>#N/A</v>
      </c>
      <c r="D14" s="881">
        <f>'Output 1-Report of Operations'!F37</f>
        <v>0</v>
      </c>
      <c r="E14" s="875" t="e">
        <f t="shared" ref="E14" si="8">(D14-C14)/C14</f>
        <v>#N/A</v>
      </c>
      <c r="F14" s="876" t="e">
        <f t="shared" ref="F14" si="9">(ABS(E14))*100</f>
        <v>#N/A</v>
      </c>
      <c r="G14" s="873" t="e">
        <f t="shared" ref="G14" si="10">IF(E14&gt;0,"increase","decrease")</f>
        <v>#N/A</v>
      </c>
      <c r="H14" s="874" t="e">
        <f>"There has been a " &amp;TEXT(F14,0) &amp; "%" &amp; " " &amp; G14 &amp; " in critical and major non-compliance outcome notifications since last year. Council may wish to provide a public comment on this result."</f>
        <v>#N/A</v>
      </c>
      <c r="I14" s="873" t="e">
        <f t="shared" ref="I14" si="11">IF(J14="Yes",H14,"")</f>
        <v>#N/A</v>
      </c>
      <c r="J14" s="883" t="e">
        <f>IF(AND(F14&gt;10,'Data Export 1-Performance'!G14="Applicable"),"Yes","No")</f>
        <v>#N/A</v>
      </c>
    </row>
    <row r="15" spans="1:10" x14ac:dyDescent="0.35">
      <c r="A15" s="873" t="s">
        <v>149</v>
      </c>
      <c r="B15" s="873" t="s">
        <v>468</v>
      </c>
      <c r="C15" s="875" t="e">
        <f>VLOOKUP($A15,'Data from 1 year ago'!$D$1:$F$62,MATCH("result",'Data from 1 year ago'!$D$2:$F$2,0),FALSE)</f>
        <v>#N/A</v>
      </c>
      <c r="D15" s="875">
        <f>'Output 1-Report of Operations'!F47</f>
        <v>0</v>
      </c>
      <c r="E15" s="875" t="e">
        <f t="shared" si="0"/>
        <v>#N/A</v>
      </c>
      <c r="F15" s="876" t="e">
        <f t="shared" ref="F15:F19" si="12">(ABS(E15))*100</f>
        <v>#N/A</v>
      </c>
      <c r="G15" s="873" t="e">
        <f t="shared" ref="G15:G19" si="13">IF(E15&gt;0,"increase","decrease")</f>
        <v>#N/A</v>
      </c>
      <c r="H15" s="874" t="e">
        <f>"There has been a " &amp;TEXT(F15,0) &amp; "%" &amp; " " &amp; G15 &amp; " in council decisions made at meetings closed to the public since last year. Council may wish to provide a public comment on this result."</f>
        <v>#N/A</v>
      </c>
      <c r="I15" s="873" t="e">
        <f t="shared" si="3"/>
        <v>#N/A</v>
      </c>
      <c r="J15" s="883" t="e">
        <f>IF(AND(F15&gt;10,'Data Export 1-Performance'!G15="Applicable"),"Yes","No")</f>
        <v>#N/A</v>
      </c>
    </row>
    <row r="16" spans="1:10" x14ac:dyDescent="0.35">
      <c r="A16" s="873" t="s">
        <v>154</v>
      </c>
      <c r="B16" s="873" t="s">
        <v>471</v>
      </c>
      <c r="C16" s="875" t="e">
        <f>VLOOKUP($A16,'Data from 1 year ago'!$D$1:$F$62,MATCH("result",'Data from 1 year ago'!$D$2:$F$2,0),FALSE)</f>
        <v>#N/A</v>
      </c>
      <c r="D16" s="875">
        <f>'Output 1-Report of Operations'!F50</f>
        <v>0</v>
      </c>
      <c r="E16" s="875" t="e">
        <f t="shared" si="0"/>
        <v>#N/A</v>
      </c>
      <c r="F16" s="876" t="e">
        <f t="shared" si="12"/>
        <v>#N/A</v>
      </c>
      <c r="G16" s="873" t="e">
        <f t="shared" si="13"/>
        <v>#N/A</v>
      </c>
      <c r="H16" s="874" t="e">
        <f>"There has been a " &amp;TEXT(F16,0) &amp; "%" &amp; " " &amp; G16 &amp; " in satisfaction with community consultation and engagement since last year. Council may wish to provide a public comment on this result."</f>
        <v>#N/A</v>
      </c>
      <c r="I16" s="873" t="e">
        <f t="shared" si="3"/>
        <v>#N/A</v>
      </c>
      <c r="J16" s="883" t="e">
        <f>IF(AND(F16&gt;10,'Data Export 1-Performance'!G16="Applicable"),"Yes","No")</f>
        <v>#N/A</v>
      </c>
    </row>
    <row r="17" spans="1:10" x14ac:dyDescent="0.35">
      <c r="A17" s="873" t="s">
        <v>159</v>
      </c>
      <c r="B17" s="873" t="s">
        <v>474</v>
      </c>
      <c r="C17" s="875" t="e">
        <f>VLOOKUP($A17,'Data from 1 year ago'!$D$1:$F$62,MATCH("result",'Data from 1 year ago'!$D$2:$F$2,0),FALSE)</f>
        <v>#N/A</v>
      </c>
      <c r="D17" s="875">
        <f>'Output 1-Report of Operations'!F53</f>
        <v>0</v>
      </c>
      <c r="E17" s="875" t="e">
        <f t="shared" si="0"/>
        <v>#N/A</v>
      </c>
      <c r="F17" s="876" t="e">
        <f t="shared" si="12"/>
        <v>#N/A</v>
      </c>
      <c r="G17" s="873" t="e">
        <f t="shared" si="13"/>
        <v>#N/A</v>
      </c>
      <c r="H17" s="874" t="e">
        <f>"There has been a " &amp;TEXT(F17,0) &amp; "%" &amp; " " &amp; G17 &amp; " in councillor attendance at council meetings since last year. Council may wish to provide a public comment on this result."</f>
        <v>#N/A</v>
      </c>
      <c r="I17" s="873" t="e">
        <f t="shared" si="3"/>
        <v>#N/A</v>
      </c>
      <c r="J17" s="883" t="e">
        <f>IF(AND(F17&gt;10,'Data Export 1-Performance'!G17="Applicable"),"Yes","No")</f>
        <v>#N/A</v>
      </c>
    </row>
    <row r="18" spans="1:10" x14ac:dyDescent="0.35">
      <c r="A18" s="873" t="s">
        <v>166</v>
      </c>
      <c r="B18" s="873" t="s">
        <v>477</v>
      </c>
      <c r="C18" s="875" t="e">
        <f>VLOOKUP($A18,'Data from 1 year ago'!$D$1:$F$62,MATCH("result",'Data from 1 year ago'!$D$2:$F$2,0),FALSE)</f>
        <v>#N/A</v>
      </c>
      <c r="D18" s="875" t="e">
        <f>'Output 1-Report of Operations'!F56</f>
        <v>#VALUE!</v>
      </c>
      <c r="E18" s="875" t="e">
        <f t="shared" si="0"/>
        <v>#VALUE!</v>
      </c>
      <c r="F18" s="876" t="e">
        <f t="shared" si="12"/>
        <v>#VALUE!</v>
      </c>
      <c r="G18" s="873" t="e">
        <f t="shared" si="13"/>
        <v>#VALUE!</v>
      </c>
      <c r="H18" s="874" t="e">
        <f>"There has been a " &amp;TEXT(F18,0) &amp; "%" &amp; " " &amp; G18 &amp; " in cost of elected representation since last year. Council may wish to provide a public comment on this result."</f>
        <v>#VALUE!</v>
      </c>
      <c r="I18" s="873" t="e">
        <f t="shared" si="3"/>
        <v>#VALUE!</v>
      </c>
      <c r="J18" s="883" t="e">
        <f>IF(AND(F18&gt;10,'Data Export 1-Performance'!G18="Applicable"),"Yes","No")</f>
        <v>#VALUE!</v>
      </c>
    </row>
    <row r="19" spans="1:10" x14ac:dyDescent="0.35">
      <c r="A19" s="873" t="s">
        <v>169</v>
      </c>
      <c r="B19" s="873" t="s">
        <v>480</v>
      </c>
      <c r="C19" s="875" t="e">
        <f>VLOOKUP($A19,'Data from 1 year ago'!$D$1:$F$62,MATCH("result",'Data from 1 year ago'!$D$2:$F$2,0),FALSE)</f>
        <v>#N/A</v>
      </c>
      <c r="D19" s="875">
        <f>'Output 1-Report of Operations'!F59</f>
        <v>0</v>
      </c>
      <c r="E19" s="875" t="e">
        <f t="shared" si="0"/>
        <v>#N/A</v>
      </c>
      <c r="F19" s="876" t="e">
        <f t="shared" si="12"/>
        <v>#N/A</v>
      </c>
      <c r="G19" s="873" t="e">
        <f t="shared" si="13"/>
        <v>#N/A</v>
      </c>
      <c r="H19" s="874" t="e">
        <f>"There has been a " &amp;TEXT(F19,0) &amp; "%" &amp; " " &amp; G19 &amp; " in satisfaction with council decisions since last year. Council may wish to provide a public comment on this result."</f>
        <v>#N/A</v>
      </c>
      <c r="I19" s="873" t="e">
        <f t="shared" si="3"/>
        <v>#N/A</v>
      </c>
      <c r="J19" s="883" t="e">
        <f>IF(AND(F19&gt;10,'Data Export 1-Performance'!G19="Applicable"),"Yes","No")</f>
        <v>#N/A</v>
      </c>
    </row>
    <row r="20" spans="1:10" x14ac:dyDescent="0.35">
      <c r="A20" s="873" t="s">
        <v>172</v>
      </c>
      <c r="B20" s="873" t="s">
        <v>482</v>
      </c>
      <c r="C20" s="875" t="e">
        <f>VLOOKUP($A20,'Data from 1 year ago'!$D$1:$F$62,MATCH("result",'Data from 1 year ago'!$D$2:$F$2,0),FALSE)</f>
        <v>#N/A</v>
      </c>
      <c r="D20" s="875">
        <f>'Output 1-Report of Operations'!F63</f>
        <v>0</v>
      </c>
      <c r="E20" s="875" t="e">
        <f t="shared" si="0"/>
        <v>#N/A</v>
      </c>
      <c r="F20" s="876" t="e">
        <f t="shared" ref="F20:F21" si="14">(ABS(E20))*100</f>
        <v>#N/A</v>
      </c>
      <c r="G20" s="873" t="e">
        <f t="shared" ref="G20:G21" si="15">IF(E20&gt;0,"increase","decrease")</f>
        <v>#N/A</v>
      </c>
      <c r="H20" s="874" t="e">
        <f>"There has been a " &amp;TEXT(F20,0) &amp; "%" &amp; " " &amp; G20 &amp; " in recently purchased library collection items since last year. Council may wish to provide a public comment on this result."</f>
        <v>#N/A</v>
      </c>
      <c r="I20" s="873" t="e">
        <f t="shared" si="3"/>
        <v>#N/A</v>
      </c>
      <c r="J20" s="883" t="e">
        <f>IF(AND(F20&gt;10,'Data Export 1-Performance'!G20="Applicable"),"Yes","No")</f>
        <v>#N/A</v>
      </c>
    </row>
    <row r="21" spans="1:10" x14ac:dyDescent="0.35">
      <c r="A21" s="873" t="s">
        <v>177</v>
      </c>
      <c r="B21" s="873" t="s">
        <v>485</v>
      </c>
      <c r="C21" s="875" t="e">
        <f>VLOOKUP($A21,'Data from 1 year ago'!$D$1:$F$62,MATCH("result",'Data from 1 year ago'!$D$2:$F$2,0),FALSE)</f>
        <v>#N/A</v>
      </c>
      <c r="D21" s="875">
        <f>'Output 1-Report of Operations'!F66</f>
        <v>0</v>
      </c>
      <c r="E21" s="875" t="e">
        <f t="shared" si="0"/>
        <v>#N/A</v>
      </c>
      <c r="F21" s="876" t="e">
        <f t="shared" si="14"/>
        <v>#N/A</v>
      </c>
      <c r="G21" s="873" t="e">
        <f t="shared" si="15"/>
        <v>#N/A</v>
      </c>
      <c r="H21" s="874" t="e">
        <f>"There has been a " &amp;TEXT(F21,0) &amp; "%" &amp; " " &amp; G21 &amp; " in the cost of library service per population since last year. Council may wish to provide a public comment on this result."</f>
        <v>#N/A</v>
      </c>
      <c r="I21" s="873" t="e">
        <f t="shared" si="3"/>
        <v>#N/A</v>
      </c>
      <c r="J21" s="883" t="e">
        <f>IF(AND(F21&gt;10,'Data Export 1-Performance'!G21="Applicable"),"Yes","No")</f>
        <v>#N/A</v>
      </c>
    </row>
    <row r="22" spans="1:10" x14ac:dyDescent="0.35">
      <c r="A22" s="873" t="s">
        <v>180</v>
      </c>
      <c r="B22" s="873" t="s">
        <v>488</v>
      </c>
      <c r="C22" s="875" t="e">
        <f>VLOOKUP($A22,'Data from 1 year ago'!$D$1:$F$62,MATCH("result",'Data from 1 year ago'!$D$2:$F$2,0),FALSE)</f>
        <v>#N/A</v>
      </c>
      <c r="D22" s="875">
        <f>'Output 1-Report of Operations'!F69</f>
        <v>0</v>
      </c>
      <c r="E22" s="875" t="e">
        <f t="shared" ref="E22:E24" si="16">(D22-C22)/C22</f>
        <v>#N/A</v>
      </c>
      <c r="F22" s="876" t="e">
        <f t="shared" ref="F22:F24" si="17">(ABS(E22))*100</f>
        <v>#N/A</v>
      </c>
      <c r="G22" s="873" t="e">
        <f t="shared" ref="G22:G24" si="18">IF(E22&gt;0,"increase","decrease")</f>
        <v>#N/A</v>
      </c>
      <c r="H22" s="874" t="e">
        <f t="shared" ref="H22:H24" si="19">"There has been a " &amp;TEXT(F22,0) &amp; "%" &amp; " " &amp; G22 &amp; " in the cost of library service per population since last year. Council may wish to provide a public comment on this result."</f>
        <v>#N/A</v>
      </c>
      <c r="I22" s="873" t="e">
        <f t="shared" ref="I22:I24" si="20">IF(J22="Yes",H22,"")</f>
        <v>#N/A</v>
      </c>
      <c r="J22" s="883" t="e">
        <f>IF(AND(F22&gt;10,'Data Export 1-Performance'!G22="Applicable"),"Yes","No")</f>
        <v>#N/A</v>
      </c>
    </row>
    <row r="23" spans="1:10" x14ac:dyDescent="0.35">
      <c r="A23" s="873" t="s">
        <v>184</v>
      </c>
      <c r="B23" s="873" t="s">
        <v>840</v>
      </c>
      <c r="C23" s="875" t="e">
        <f>VLOOKUP($A23,'Data from 1 year ago'!$D$1:$F$62,MATCH("result",'Data from 1 year ago'!$D$2:$F$2,0),FALSE)</f>
        <v>#N/A</v>
      </c>
      <c r="D23" s="875">
        <f>'Output 1-Report of Operations'!F72</f>
        <v>0</v>
      </c>
      <c r="E23" s="875" t="e">
        <f t="shared" si="16"/>
        <v>#N/A</v>
      </c>
      <c r="F23" s="876" t="e">
        <f t="shared" si="17"/>
        <v>#N/A</v>
      </c>
      <c r="G23" s="873" t="e">
        <f t="shared" si="18"/>
        <v>#N/A</v>
      </c>
      <c r="H23" s="874" t="e">
        <f t="shared" si="19"/>
        <v>#N/A</v>
      </c>
      <c r="I23" s="873" t="e">
        <f t="shared" si="20"/>
        <v>#N/A</v>
      </c>
      <c r="J23" s="883" t="e">
        <f>IF(AND(F23&gt;10,'Data Export 1-Performance'!G23="Applicable"),"Yes","No")</f>
        <v>#N/A</v>
      </c>
    </row>
    <row r="24" spans="1:10" x14ac:dyDescent="0.35">
      <c r="A24" s="873" t="s">
        <v>188</v>
      </c>
      <c r="B24" s="873" t="s">
        <v>494</v>
      </c>
      <c r="C24" s="875" t="e">
        <f>VLOOKUP($A24,'Data from 1 year ago'!$D$1:$F$62,MATCH("result",'Data from 1 year ago'!$D$2:$F$2,0),FALSE)</f>
        <v>#N/A</v>
      </c>
      <c r="D24" s="875">
        <f>'Output 1-Report of Operations'!F74</f>
        <v>0</v>
      </c>
      <c r="E24" s="875" t="e">
        <f t="shared" si="16"/>
        <v>#N/A</v>
      </c>
      <c r="F24" s="876" t="e">
        <f t="shared" si="17"/>
        <v>#N/A</v>
      </c>
      <c r="G24" s="873" t="e">
        <f t="shared" si="18"/>
        <v>#N/A</v>
      </c>
      <c r="H24" s="874" t="e">
        <f t="shared" si="19"/>
        <v>#N/A</v>
      </c>
      <c r="I24" s="873" t="e">
        <f t="shared" si="20"/>
        <v>#N/A</v>
      </c>
      <c r="J24" s="883" t="e">
        <f>IF(AND(F24&gt;10,'Data Export 1-Performance'!G24="Applicable"),"Yes","No")</f>
        <v>#N/A</v>
      </c>
    </row>
    <row r="25" spans="1:10" x14ac:dyDescent="0.35">
      <c r="A25" s="873" t="s">
        <v>192</v>
      </c>
      <c r="B25" s="873" t="s">
        <v>497</v>
      </c>
      <c r="C25" s="875" t="e">
        <f>VLOOKUP($A25,'Data from 1 year ago'!$D$1:$F$62,MATCH("result",'Data from 1 year ago'!$D$2:$F$2,0),FALSE)</f>
        <v>#N/A</v>
      </c>
      <c r="D25" s="875">
        <f>'Output 1-Report of Operations'!F78</f>
        <v>0</v>
      </c>
      <c r="E25" s="875" t="e">
        <f t="shared" si="0"/>
        <v>#N/A</v>
      </c>
      <c r="F25" s="876" t="e">
        <f t="shared" ref="F25:F29" si="21">(ABS(E25))*100</f>
        <v>#N/A</v>
      </c>
      <c r="G25" s="873" t="e">
        <f t="shared" ref="G25:G29" si="22">IF(E25&gt;0,"increase","decrease")</f>
        <v>#N/A</v>
      </c>
      <c r="H25" s="874" t="e">
        <f>"There has been a " &amp;TEXT(F25,0) &amp; "%" &amp; " " &amp; G25 &amp; " in infant enrolments in the MCH service since last year. Council may wish to provide a public comment on this result."</f>
        <v>#N/A</v>
      </c>
      <c r="I25" s="873" t="e">
        <f t="shared" si="3"/>
        <v>#N/A</v>
      </c>
      <c r="J25" s="883" t="e">
        <f>IF(AND(F25&gt;10,'Data Export 1-Performance'!G25="Applicable"),"Yes","No")</f>
        <v>#N/A</v>
      </c>
    </row>
    <row r="26" spans="1:10" x14ac:dyDescent="0.35">
      <c r="A26" s="873" t="s">
        <v>197</v>
      </c>
      <c r="B26" s="873" t="s">
        <v>198</v>
      </c>
      <c r="C26" s="875" t="e">
        <f>VLOOKUP($A26,'Data from 1 year ago'!$D$1:$F$62,MATCH("result",'Data from 1 year ago'!$D$2:$F$2,0),FALSE)</f>
        <v>#N/A</v>
      </c>
      <c r="D26" s="875">
        <f>'Output 1-Report of Operations'!F81</f>
        <v>0</v>
      </c>
      <c r="E26" s="875" t="e">
        <f t="shared" si="0"/>
        <v>#N/A</v>
      </c>
      <c r="F26" s="876" t="e">
        <f t="shared" si="21"/>
        <v>#N/A</v>
      </c>
      <c r="G26" s="873" t="e">
        <f t="shared" si="22"/>
        <v>#N/A</v>
      </c>
      <c r="H26" s="874" t="e">
        <f>"There has been a " &amp;TEXT(F26,0) &amp; "%" &amp; " " &amp; G26 &amp; " in the cost of the MCH service since last year. Council may wish to provide a public comment on this result."</f>
        <v>#N/A</v>
      </c>
      <c r="I26" s="873" t="e">
        <f t="shared" si="3"/>
        <v>#N/A</v>
      </c>
      <c r="J26" s="883" t="e">
        <f>IF(AND(F26&gt;10,'Data Export 1-Performance'!G26="Applicable"),"Yes","No")</f>
        <v>#N/A</v>
      </c>
    </row>
    <row r="27" spans="1:10" x14ac:dyDescent="0.35">
      <c r="A27" s="873" t="s">
        <v>202</v>
      </c>
      <c r="B27" s="873" t="s">
        <v>502</v>
      </c>
      <c r="C27" s="875" t="e">
        <f>VLOOKUP($A27,'Data from 1 year ago'!$D$1:$F$62,MATCH("result",'Data from 1 year ago'!$D$2:$F$2,0),FALSE)</f>
        <v>#N/A</v>
      </c>
      <c r="D27" s="875">
        <f>'Output 1-Report of Operations'!F84</f>
        <v>0</v>
      </c>
      <c r="E27" s="875" t="e">
        <f t="shared" si="0"/>
        <v>#N/A</v>
      </c>
      <c r="F27" s="876" t="e">
        <f t="shared" si="21"/>
        <v>#N/A</v>
      </c>
      <c r="G27" s="873" t="e">
        <f t="shared" si="22"/>
        <v>#N/A</v>
      </c>
      <c r="H27" s="874" t="e">
        <f>"There has been a " &amp;TEXT(F27,0) &amp; "%" &amp; " " &amp; G27 &amp; " in participation in the MCH service since last year. Council may wish to provide a public comment on this result."</f>
        <v>#N/A</v>
      </c>
      <c r="I27" s="873" t="e">
        <f t="shared" si="3"/>
        <v>#N/A</v>
      </c>
      <c r="J27" s="883" t="e">
        <f>IF(AND(F27&gt;10,'Data Export 1-Performance'!G27="Applicable"),"Yes","No")</f>
        <v>#N/A</v>
      </c>
    </row>
    <row r="28" spans="1:10" x14ac:dyDescent="0.35">
      <c r="A28" s="873" t="s">
        <v>207</v>
      </c>
      <c r="B28" s="873" t="s">
        <v>505</v>
      </c>
      <c r="C28" s="875" t="e">
        <f>VLOOKUP($A28,'Data from 1 year ago'!$D$1:$F$62,MATCH("result",'Data from 1 year ago'!$D$2:$F$2,0),FALSE)</f>
        <v>#N/A</v>
      </c>
      <c r="D28" s="875">
        <f>'Output 1-Report of Operations'!F87</f>
        <v>0</v>
      </c>
      <c r="E28" s="875" t="e">
        <f t="shared" si="0"/>
        <v>#N/A</v>
      </c>
      <c r="F28" s="876" t="e">
        <f t="shared" si="21"/>
        <v>#N/A</v>
      </c>
      <c r="G28" s="873" t="e">
        <f t="shared" si="22"/>
        <v>#N/A</v>
      </c>
      <c r="H28" s="874" t="e">
        <f>"There has been a " &amp;TEXT(F28,0) &amp; "%" &amp; " " &amp; G28 &amp; " in participation in the MCH service by Aboriginal children since last year. Council may wish to provide a public comment on this result."</f>
        <v>#N/A</v>
      </c>
      <c r="I28" s="873" t="e">
        <f t="shared" si="3"/>
        <v>#N/A</v>
      </c>
      <c r="J28" s="883" t="e">
        <f>IF(AND(F28&gt;10,'Data Export 1-Performance'!G28="Applicable"),"Yes","No")</f>
        <v>#N/A</v>
      </c>
    </row>
    <row r="29" spans="1:10" x14ac:dyDescent="0.35">
      <c r="A29" s="873" t="s">
        <v>211</v>
      </c>
      <c r="B29" s="873" t="s">
        <v>507</v>
      </c>
      <c r="C29" s="875" t="e">
        <f>VLOOKUP($A29,'Data from 1 year ago'!$D$1:$F$62,MATCH("result",'Data from 1 year ago'!$D$2:$F$2,0),FALSE)</f>
        <v>#N/A</v>
      </c>
      <c r="D29" s="875">
        <f>'Output 1-Report of Operations'!F90</f>
        <v>0</v>
      </c>
      <c r="E29" s="875" t="e">
        <f t="shared" si="0"/>
        <v>#N/A</v>
      </c>
      <c r="F29" s="876" t="e">
        <f t="shared" si="21"/>
        <v>#N/A</v>
      </c>
      <c r="G29" s="873" t="e">
        <f t="shared" si="22"/>
        <v>#N/A</v>
      </c>
      <c r="H29" s="874" t="e">
        <f>"There has been a " &amp;TEXT(F29,0) &amp; "%" &amp; " " &amp; G29 &amp; " in participation in 4-week Key Age and Stage visit since last year. Council may wish to provide a public comment on this result."</f>
        <v>#N/A</v>
      </c>
      <c r="I29" s="873" t="e">
        <f t="shared" si="3"/>
        <v>#N/A</v>
      </c>
      <c r="J29" s="883" t="e">
        <f>IF(AND(F29&gt;10,'Data Export 1-Performance'!G29="Applicable"),"Yes","No")</f>
        <v>#N/A</v>
      </c>
    </row>
    <row r="30" spans="1:10" x14ac:dyDescent="0.35">
      <c r="A30" s="873" t="s">
        <v>215</v>
      </c>
      <c r="B30" s="873" t="s">
        <v>509</v>
      </c>
      <c r="C30" s="875" t="e">
        <f>VLOOKUP($A30,'Data from 1 year ago'!$D$1:$F$62,MATCH("result",'Data from 1 year ago'!$D$2:$F$2,0),FALSE)</f>
        <v>#N/A</v>
      </c>
      <c r="D30" s="875">
        <f>'Output 1-Report of Operations'!F94</f>
        <v>0</v>
      </c>
      <c r="E30" s="875" t="e">
        <f t="shared" si="0"/>
        <v>#N/A</v>
      </c>
      <c r="F30" s="876" t="e">
        <f t="shared" ref="F30:F34" si="23">(ABS(E30))*100</f>
        <v>#N/A</v>
      </c>
      <c r="G30" s="873" t="e">
        <f t="shared" ref="G30:G34" si="24">IF(E30&gt;0,"increase","decrease")</f>
        <v>#N/A</v>
      </c>
      <c r="H30" s="874" t="e">
        <f>"There has been a " &amp;TEXT(F30,0) &amp; "%" &amp; " " &amp; G30 &amp; " in sealed local road requests since last year. Council may wish to provide a public comment on this result."</f>
        <v>#N/A</v>
      </c>
      <c r="I30" s="873" t="e">
        <f t="shared" si="3"/>
        <v>#N/A</v>
      </c>
      <c r="J30" s="883" t="e">
        <f>IF(AND(F30&gt;10,'Data Export 1-Performance'!G30="Applicable"),"Yes","No")</f>
        <v>#N/A</v>
      </c>
    </row>
    <row r="31" spans="1:10" x14ac:dyDescent="0.35">
      <c r="A31" s="873" t="s">
        <v>220</v>
      </c>
      <c r="B31" s="873" t="s">
        <v>512</v>
      </c>
      <c r="C31" s="875" t="e">
        <f>VLOOKUP($A31,'Data from 1 year ago'!$D$1:$F$62,MATCH("result",'Data from 1 year ago'!$D$2:$F$2,0),FALSE)</f>
        <v>#N/A</v>
      </c>
      <c r="D31" s="875">
        <f>'Output 1-Report of Operations'!F97</f>
        <v>0</v>
      </c>
      <c r="E31" s="875" t="e">
        <f t="shared" si="0"/>
        <v>#N/A</v>
      </c>
      <c r="F31" s="876" t="e">
        <f t="shared" si="23"/>
        <v>#N/A</v>
      </c>
      <c r="G31" s="873" t="e">
        <f t="shared" si="24"/>
        <v>#N/A</v>
      </c>
      <c r="H31" s="874" t="e">
        <f>"There has been a " &amp;TEXT(F31,0) &amp; "%" &amp; " " &amp; G31 &amp; " in the sealed local roads maintained to condition standards since last year. Council may wish to provide a public comment on this result."</f>
        <v>#N/A</v>
      </c>
      <c r="I31" s="873" t="e">
        <f t="shared" si="3"/>
        <v>#N/A</v>
      </c>
      <c r="J31" s="883" t="e">
        <f>IF(AND(F31&gt;10,'Data Export 1-Performance'!G31="Applicable"),"Yes","No")</f>
        <v>#N/A</v>
      </c>
    </row>
    <row r="32" spans="1:10" x14ac:dyDescent="0.35">
      <c r="A32" s="873" t="s">
        <v>223</v>
      </c>
      <c r="B32" s="873" t="s">
        <v>514</v>
      </c>
      <c r="C32" s="875" t="e">
        <f>VLOOKUP($A32,'Data from 1 year ago'!$D$1:$F$62,MATCH("result",'Data from 1 year ago'!$D$2:$F$2,0),FALSE)</f>
        <v>#N/A</v>
      </c>
      <c r="D32" s="875">
        <f>'Output 1-Report of Operations'!F100</f>
        <v>0</v>
      </c>
      <c r="E32" s="875" t="e">
        <f t="shared" si="0"/>
        <v>#N/A</v>
      </c>
      <c r="F32" s="876" t="e">
        <f t="shared" si="23"/>
        <v>#N/A</v>
      </c>
      <c r="G32" s="873" t="e">
        <f t="shared" si="24"/>
        <v>#N/A</v>
      </c>
      <c r="H32" s="874" t="e">
        <f>"There has been a " &amp;TEXT(F32,0) &amp; "%" &amp; " " &amp; G32 &amp; " in the cost of sealed local road reconstruction since last year. Council may wish to provide a public comment on this result."</f>
        <v>#N/A</v>
      </c>
      <c r="I32" s="873" t="e">
        <f t="shared" si="3"/>
        <v>#N/A</v>
      </c>
      <c r="J32" s="883" t="e">
        <f>IF(AND(F32&gt;10,'Data Export 1-Performance'!G32="Applicable"),"Yes","No")</f>
        <v>#N/A</v>
      </c>
    </row>
    <row r="33" spans="1:10" x14ac:dyDescent="0.35">
      <c r="A33" s="873" t="s">
        <v>228</v>
      </c>
      <c r="B33" s="873" t="s">
        <v>517</v>
      </c>
      <c r="C33" s="875" t="e">
        <f>VLOOKUP($A33,'Data from 1 year ago'!$D$1:$F$62,MATCH("result",'Data from 1 year ago'!$D$2:$F$2,0),FALSE)</f>
        <v>#N/A</v>
      </c>
      <c r="D33" s="875">
        <f>'Output 1-Report of Operations'!F103</f>
        <v>0</v>
      </c>
      <c r="E33" s="875" t="e">
        <f t="shared" si="0"/>
        <v>#N/A</v>
      </c>
      <c r="F33" s="876" t="e">
        <f t="shared" si="23"/>
        <v>#N/A</v>
      </c>
      <c r="G33" s="873" t="e">
        <f t="shared" si="24"/>
        <v>#N/A</v>
      </c>
      <c r="H33" s="874" t="e">
        <f>"There has been a " &amp;TEXT(F33,0) &amp; "%" &amp; " " &amp; G33 &amp; " in the cost of sealed local road resealing since last year. Council may wish to provide a public comment on this result."</f>
        <v>#N/A</v>
      </c>
      <c r="I33" s="873" t="e">
        <f t="shared" si="3"/>
        <v>#N/A</v>
      </c>
      <c r="J33" s="883" t="e">
        <f>IF(AND(F33&gt;10,'Data Export 1-Performance'!G33="Applicable"),"Yes","No")</f>
        <v>#N/A</v>
      </c>
    </row>
    <row r="34" spans="1:10" x14ac:dyDescent="0.35">
      <c r="A34" s="873" t="s">
        <v>232</v>
      </c>
      <c r="B34" s="873" t="s">
        <v>520</v>
      </c>
      <c r="C34" s="875" t="e">
        <f>VLOOKUP($A34,'Data from 1 year ago'!$D$1:$F$62,MATCH("result",'Data from 1 year ago'!$D$2:$F$2,0),FALSE)</f>
        <v>#N/A</v>
      </c>
      <c r="D34" s="875">
        <f>'Output 1-Report of Operations'!F106</f>
        <v>0</v>
      </c>
      <c r="E34" s="875" t="e">
        <f t="shared" si="0"/>
        <v>#N/A</v>
      </c>
      <c r="F34" s="876" t="e">
        <f t="shared" si="23"/>
        <v>#N/A</v>
      </c>
      <c r="G34" s="873" t="e">
        <f t="shared" si="24"/>
        <v>#N/A</v>
      </c>
      <c r="H34" s="874" t="e">
        <f>"There has been a " &amp;TEXT(F34,0) &amp; "%" &amp; " " &amp; G34 &amp; " in satisfaction with sealed local roads since last year. Council may wish to provide a public comment on this result."</f>
        <v>#N/A</v>
      </c>
      <c r="I34" s="873" t="e">
        <f t="shared" si="3"/>
        <v>#N/A</v>
      </c>
      <c r="J34" s="883" t="e">
        <f>IF(AND(F34&gt;10,'Data Export 1-Performance'!G34="Applicable"),"Yes","No")</f>
        <v>#N/A</v>
      </c>
    </row>
    <row r="35" spans="1:10" x14ac:dyDescent="0.35">
      <c r="A35" s="873" t="s">
        <v>236</v>
      </c>
      <c r="B35" s="873" t="s">
        <v>523</v>
      </c>
      <c r="C35" s="875" t="e">
        <f>VLOOKUP($A35,'Data from 1 year ago'!$D$1:$F$62,MATCH("result",'Data from 1 year ago'!$D$2:$F$2,0),FALSE)</f>
        <v>#N/A</v>
      </c>
      <c r="D35" s="875">
        <f>'Output 1-Report of Operations'!F110</f>
        <v>0</v>
      </c>
      <c r="E35" s="875" t="e">
        <f t="shared" si="0"/>
        <v>#N/A</v>
      </c>
      <c r="F35" s="876" t="e">
        <f t="shared" ref="F35:F38" si="25">(ABS(E35))*100</f>
        <v>#N/A</v>
      </c>
      <c r="G35" s="873" t="e">
        <f t="shared" ref="G35:G38" si="26">IF(E35&gt;0,"increase","decrease")</f>
        <v>#N/A</v>
      </c>
      <c r="H35" s="874" t="e">
        <f>"There has been a " &amp;TEXT(F35,0) &amp; "%" &amp; " " &amp; G35 &amp; " in time taken to decide planning applications since last year. Council may wish to provide a public comment on this result."</f>
        <v>#N/A</v>
      </c>
      <c r="I35" s="873" t="e">
        <f t="shared" si="3"/>
        <v>#N/A</v>
      </c>
      <c r="J35" s="883" t="e">
        <f>IF(AND(F35&gt;10,'Data Export 1-Performance'!G35="Applicable"),"Yes","No")</f>
        <v>#N/A</v>
      </c>
    </row>
    <row r="36" spans="1:10" x14ac:dyDescent="0.35">
      <c r="A36" s="873" t="s">
        <v>239</v>
      </c>
      <c r="B36" s="873" t="s">
        <v>526</v>
      </c>
      <c r="C36" s="875" t="e">
        <f>VLOOKUP($A36,'Data from 1 year ago'!$D$1:$F$62,MATCH("result",'Data from 1 year ago'!$D$2:$F$2,0),FALSE)</f>
        <v>#N/A</v>
      </c>
      <c r="D36" s="875">
        <f>'Output 1-Report of Operations'!F113</f>
        <v>0</v>
      </c>
      <c r="E36" s="875" t="e">
        <f t="shared" si="0"/>
        <v>#N/A</v>
      </c>
      <c r="F36" s="876" t="e">
        <f t="shared" si="25"/>
        <v>#N/A</v>
      </c>
      <c r="G36" s="873" t="e">
        <f t="shared" si="26"/>
        <v>#N/A</v>
      </c>
      <c r="H36" s="874" t="e">
        <f>"There has been a " &amp;TEXT(F36,0) &amp; "%" &amp; " " &amp; G36 &amp; " in planning applications decided within the required time frames since last year. Council may wish to provide a public comment on this result."</f>
        <v>#N/A</v>
      </c>
      <c r="I36" s="873" t="e">
        <f t="shared" si="3"/>
        <v>#N/A</v>
      </c>
      <c r="J36" s="883" t="e">
        <f>IF(AND(F36&gt;10,'Data Export 1-Performance'!G36="Applicable"),"Yes","No")</f>
        <v>#N/A</v>
      </c>
    </row>
    <row r="37" spans="1:10" x14ac:dyDescent="0.35">
      <c r="A37" s="873" t="s">
        <v>245</v>
      </c>
      <c r="B37" s="873" t="s">
        <v>529</v>
      </c>
      <c r="C37" s="875" t="e">
        <f>VLOOKUP($A37,'Data from 1 year ago'!$D$1:$F$62,MATCH("result",'Data from 1 year ago'!$D$2:$F$2,0),FALSE)</f>
        <v>#N/A</v>
      </c>
      <c r="D37" s="875">
        <f>'Output 1-Report of Operations'!F116</f>
        <v>0</v>
      </c>
      <c r="E37" s="875" t="e">
        <f t="shared" si="0"/>
        <v>#N/A</v>
      </c>
      <c r="F37" s="876" t="e">
        <f t="shared" si="25"/>
        <v>#N/A</v>
      </c>
      <c r="G37" s="873" t="e">
        <f t="shared" si="26"/>
        <v>#N/A</v>
      </c>
      <c r="H37" s="874" t="e">
        <f>"There has been a " &amp;TEXT(F37,0) &amp; "%" &amp; " " &amp; G37 &amp; " in the cost of the statutory planning service since last year. Council may wish to provide a public comment on this result."</f>
        <v>#N/A</v>
      </c>
      <c r="I37" s="873" t="e">
        <f t="shared" si="3"/>
        <v>#N/A</v>
      </c>
      <c r="J37" s="883" t="e">
        <f>IF(AND(F37&gt;10,'Data Export 1-Performance'!G37="Applicable"),"Yes","No")</f>
        <v>#N/A</v>
      </c>
    </row>
    <row r="38" spans="1:10" x14ac:dyDescent="0.35">
      <c r="A38" s="873" t="s">
        <v>251</v>
      </c>
      <c r="B38" s="873" t="s">
        <v>532</v>
      </c>
      <c r="C38" s="875" t="e">
        <f>VLOOKUP($A38,'Data from 1 year ago'!$D$1:$F$62,MATCH("result",'Data from 1 year ago'!$D$2:$F$2,0),FALSE)</f>
        <v>#N/A</v>
      </c>
      <c r="D38" s="875">
        <f>'Output 1-Report of Operations'!F119</f>
        <v>0</v>
      </c>
      <c r="E38" s="875" t="e">
        <f t="shared" si="0"/>
        <v>#N/A</v>
      </c>
      <c r="F38" s="876" t="e">
        <f t="shared" si="25"/>
        <v>#N/A</v>
      </c>
      <c r="G38" s="873" t="e">
        <f t="shared" si="26"/>
        <v>#N/A</v>
      </c>
      <c r="H38" s="874" t="e">
        <f>"There has been a " &amp;TEXT(F38,0) &amp; "%" &amp; " " &amp; G38 &amp; " in council planning decisions upheld at VCAT since last year. Council may wish to provide a public comment on this result."</f>
        <v>#N/A</v>
      </c>
      <c r="I38" s="873" t="e">
        <f t="shared" si="3"/>
        <v>#N/A</v>
      </c>
      <c r="J38" s="883" t="e">
        <f>IF(AND(F38&gt;10,'Data Export 1-Performance'!G38="Applicable"),"Yes","No")</f>
        <v>#N/A</v>
      </c>
    </row>
    <row r="39" spans="1:10" x14ac:dyDescent="0.35">
      <c r="A39" s="873" t="s">
        <v>256</v>
      </c>
      <c r="B39" s="873" t="s">
        <v>535</v>
      </c>
      <c r="C39" s="875" t="e">
        <f>VLOOKUP($A39,'Data from 1 year ago'!$D$1:$F$62,MATCH("result",'Data from 1 year ago'!$D$2:$F$2,0),FALSE)</f>
        <v>#N/A</v>
      </c>
      <c r="D39" s="875">
        <f>'Output 1-Report of Operations'!F123</f>
        <v>0</v>
      </c>
      <c r="E39" s="875" t="e">
        <f t="shared" si="0"/>
        <v>#N/A</v>
      </c>
      <c r="F39" s="876" t="e">
        <f t="shared" ref="F39:F42" si="27">(ABS(E39))*100</f>
        <v>#N/A</v>
      </c>
      <c r="G39" s="873" t="e">
        <f t="shared" ref="G39:G42" si="28">IF(E39&gt;0,"increase","decrease")</f>
        <v>#N/A</v>
      </c>
      <c r="H39" s="874" t="e">
        <f>"There has been a " &amp;TEXT(F39,0) &amp; "%" &amp; " " &amp; G39 &amp; " in kerbside collection bins missed since last year. Council may wish to provide a public comment on this result."</f>
        <v>#N/A</v>
      </c>
      <c r="I39" s="873" t="e">
        <f t="shared" si="3"/>
        <v>#N/A</v>
      </c>
      <c r="J39" s="883" t="e">
        <f>IF(AND(F39&gt;10,'Data Export 1-Performance'!G39="Applicable"),"Yes","No")</f>
        <v>#N/A</v>
      </c>
    </row>
    <row r="40" spans="1:10" x14ac:dyDescent="0.35">
      <c r="A40" s="873" t="s">
        <v>262</v>
      </c>
      <c r="B40" s="873" t="s">
        <v>538</v>
      </c>
      <c r="C40" s="875" t="e">
        <f>VLOOKUP($A40,'Data from 1 year ago'!$D$1:$F$62,MATCH("result",'Data from 1 year ago'!$D$2:$F$2,0),FALSE)</f>
        <v>#N/A</v>
      </c>
      <c r="D40" s="875">
        <f>'Output 1-Report of Operations'!F126</f>
        <v>0</v>
      </c>
      <c r="E40" s="875" t="e">
        <f t="shared" si="0"/>
        <v>#N/A</v>
      </c>
      <c r="F40" s="876" t="e">
        <f t="shared" si="27"/>
        <v>#N/A</v>
      </c>
      <c r="G40" s="873" t="e">
        <f t="shared" si="28"/>
        <v>#N/A</v>
      </c>
      <c r="H40" s="874" t="e">
        <f>"There has been a " &amp;TEXT(F40,0) &amp; "%" &amp; " " &amp; G40 &amp; " in the cost of the kerbside garbage bin collection service since last year. Council may wish to provide a public comment on this result."</f>
        <v>#N/A</v>
      </c>
      <c r="I40" s="873" t="e">
        <f t="shared" si="3"/>
        <v>#N/A</v>
      </c>
      <c r="J40" s="883" t="e">
        <f>IF(AND(F40&gt;10,'Data Export 1-Performance'!G40="Applicable"),"Yes","No")</f>
        <v>#N/A</v>
      </c>
    </row>
    <row r="41" spans="1:10" x14ac:dyDescent="0.35">
      <c r="A41" s="873" t="s">
        <v>266</v>
      </c>
      <c r="B41" s="873" t="s">
        <v>541</v>
      </c>
      <c r="C41" s="875" t="e">
        <f>VLOOKUP($A41,'Data from 1 year ago'!$D$1:$F$62,MATCH("result",'Data from 1 year ago'!$D$2:$F$2,0),FALSE)</f>
        <v>#N/A</v>
      </c>
      <c r="D41" s="875">
        <f>'Output 1-Report of Operations'!F129</f>
        <v>0</v>
      </c>
      <c r="E41" s="875" t="e">
        <f t="shared" si="0"/>
        <v>#N/A</v>
      </c>
      <c r="F41" s="876" t="e">
        <f t="shared" si="27"/>
        <v>#N/A</v>
      </c>
      <c r="G41" s="873" t="e">
        <f t="shared" si="28"/>
        <v>#N/A</v>
      </c>
      <c r="H41" s="874" t="e">
        <f>"There has been a " &amp;TEXT(F41,0) &amp; "%" &amp; " " &amp; G41 &amp; " in the cost of the kerbside recyclables collection service since last year. Council may wish to provide a public comment on this result."</f>
        <v>#N/A</v>
      </c>
      <c r="I41" s="873" t="e">
        <f t="shared" si="3"/>
        <v>#N/A</v>
      </c>
      <c r="J41" s="883" t="e">
        <f>IF(AND(F41&gt;10,'Data Export 1-Performance'!G41="Applicable"),"Yes","No")</f>
        <v>#N/A</v>
      </c>
    </row>
    <row r="42" spans="1:10" x14ac:dyDescent="0.35">
      <c r="A42" s="873" t="s">
        <v>270</v>
      </c>
      <c r="B42" s="873" t="s">
        <v>544</v>
      </c>
      <c r="C42" s="875" t="e">
        <f>VLOOKUP($A42,'Data from 1 year ago'!$D$1:$F$62,MATCH("result",'Data from 1 year ago'!$D$2:$F$2,0),FALSE)</f>
        <v>#N/A</v>
      </c>
      <c r="D42" s="875">
        <f>'Output 1-Report of Operations'!F132</f>
        <v>0</v>
      </c>
      <c r="E42" s="875" t="e">
        <f t="shared" si="0"/>
        <v>#N/A</v>
      </c>
      <c r="F42" s="876" t="e">
        <f t="shared" si="27"/>
        <v>#N/A</v>
      </c>
      <c r="G42" s="873" t="e">
        <f t="shared" si="28"/>
        <v>#N/A</v>
      </c>
      <c r="H42" s="874" t="e">
        <f>"There has been a " &amp;TEXT(F42,0) &amp; "%" &amp; " " &amp; G42 &amp; " in kerbside collection waste diverted from landfill since last year. Council may wish to provide a public comment on this result."</f>
        <v>#N/A</v>
      </c>
      <c r="I42" s="873" t="e">
        <f t="shared" si="3"/>
        <v>#N/A</v>
      </c>
      <c r="J42" s="883" t="e">
        <f>IF(AND(F42&gt;10,'Data Export 1-Performance'!G42="Applicable"),"Yes","No")</f>
        <v>#N/A</v>
      </c>
    </row>
    <row r="43" spans="1:10" x14ac:dyDescent="0.35">
      <c r="A43" s="873" t="s">
        <v>548</v>
      </c>
      <c r="B43" s="873" t="s">
        <v>901</v>
      </c>
      <c r="C43" s="875" t="e">
        <f>VLOOKUP($A43,'Data from 1 year ago'!$D$1:$F$62,MATCH("result",'Data from 1 year ago'!$D$2:$F$2,0),FALSE)</f>
        <v>#N/A</v>
      </c>
      <c r="D43" s="873">
        <f>'Output 2-Performance Statement'!G51</f>
        <v>0</v>
      </c>
      <c r="E43" s="875" t="e">
        <f t="shared" si="0"/>
        <v>#N/A</v>
      </c>
      <c r="F43" s="876" t="e">
        <f t="shared" ref="F43:F46" si="29">(ABS(E43))*100</f>
        <v>#N/A</v>
      </c>
      <c r="G43" s="873" t="e">
        <f t="shared" ref="G43:G46" si="30">IF(E43&gt;0,"increase","decrease")</f>
        <v>#N/A</v>
      </c>
      <c r="H43" s="874" t="e">
        <f>"There has been a " &amp;TEXT(F43,0) &amp; "%" &amp; " " &amp; G43 &amp; " in expenses per property assessment since last year. Council may wish to provide a public comment on this result."</f>
        <v>#N/A</v>
      </c>
      <c r="I43" s="873" t="e">
        <f t="shared" si="3"/>
        <v>#N/A</v>
      </c>
      <c r="J43" s="883" t="e">
        <f>IF(AND(F43&gt;10,'Data Export 1-Performance'!G43="Applicable"),"Yes","No")</f>
        <v>#N/A</v>
      </c>
    </row>
    <row r="44" spans="1:10" x14ac:dyDescent="0.35">
      <c r="A44" s="873" t="s">
        <v>550</v>
      </c>
      <c r="B44" s="873" t="s">
        <v>904</v>
      </c>
      <c r="C44" s="875" t="e">
        <f>VLOOKUP($A44,'Data from 1 year ago'!$D$1:$F$62,MATCH("result",'Data from 1 year ago'!$D$2:$F$2,0),FALSE)</f>
        <v>#N/A</v>
      </c>
      <c r="D44" s="873">
        <f>'Output 2-Performance Statement'!G54</f>
        <v>0</v>
      </c>
      <c r="E44" s="875" t="e">
        <f t="shared" si="0"/>
        <v>#N/A</v>
      </c>
      <c r="F44" s="876" t="e">
        <f t="shared" si="29"/>
        <v>#N/A</v>
      </c>
      <c r="G44" s="873" t="e">
        <f t="shared" si="30"/>
        <v>#N/A</v>
      </c>
      <c r="H44" s="874" t="e">
        <f>"There has been a " &amp;TEXT(F44,0) &amp; "%" &amp; " " &amp; G44 &amp; " in  the average rate per property assessment since last year. Council may wish to provide a public comment on this result."</f>
        <v>#N/A</v>
      </c>
      <c r="I44" s="873" t="e">
        <f t="shared" si="3"/>
        <v>#N/A</v>
      </c>
      <c r="J44" s="883" t="e">
        <f>IF(AND(F44&gt;10,'Data Export 1-Performance'!G44="Applicable"),"Yes","No")</f>
        <v>#N/A</v>
      </c>
    </row>
    <row r="45" spans="1:10" x14ac:dyDescent="0.35">
      <c r="A45" s="873" t="s">
        <v>552</v>
      </c>
      <c r="B45" s="873" t="s">
        <v>991</v>
      </c>
      <c r="C45" s="875" t="e">
        <f>VLOOKUP($A45,'Data from 1 year ago'!$D$1:$F$62,MATCH("result",'Data from 1 year ago'!$D$2:$F$2,0),FALSE)</f>
        <v>#N/A</v>
      </c>
      <c r="D45" s="877">
        <f>'Output 2-Performance Statement'!G58</f>
        <v>0</v>
      </c>
      <c r="E45" s="875" t="e">
        <f t="shared" si="0"/>
        <v>#N/A</v>
      </c>
      <c r="F45" s="876" t="e">
        <f t="shared" si="29"/>
        <v>#N/A</v>
      </c>
      <c r="G45" s="873" t="e">
        <f t="shared" si="30"/>
        <v>#N/A</v>
      </c>
      <c r="H45" s="874" t="e">
        <f>"There has been a " &amp;TEXT(F45,0) &amp; "%" &amp; " " &amp; G45 &amp; " in current assets compared to current liabilities since last year. Council may wish to provide a public comment on this result."</f>
        <v>#N/A</v>
      </c>
      <c r="I45" s="873" t="e">
        <f t="shared" si="3"/>
        <v>#N/A</v>
      </c>
      <c r="J45" s="883" t="e">
        <f>IF(AND(F45&gt;10,'Data Export 1-Performance'!G45="Applicable"),"Yes","No")</f>
        <v>#N/A</v>
      </c>
    </row>
    <row r="46" spans="1:10" x14ac:dyDescent="0.35">
      <c r="A46" s="873" t="s">
        <v>554</v>
      </c>
      <c r="B46" s="873" t="s">
        <v>911</v>
      </c>
      <c r="C46" s="875" t="e">
        <f>VLOOKUP($A46,'Data from 1 year ago'!$D$1:$F$62,MATCH("result",'Data from 1 year ago'!$D$2:$F$2,0),FALSE)</f>
        <v>#N/A</v>
      </c>
      <c r="D46" s="877">
        <f>'Output 2-Performance Statement'!G61</f>
        <v>0</v>
      </c>
      <c r="E46" s="875" t="e">
        <f t="shared" si="0"/>
        <v>#N/A</v>
      </c>
      <c r="F46" s="876" t="e">
        <f t="shared" si="29"/>
        <v>#N/A</v>
      </c>
      <c r="G46" s="873" t="e">
        <f t="shared" si="30"/>
        <v>#N/A</v>
      </c>
      <c r="H46" s="874" t="e">
        <f>"There has been a " &amp;TEXT(F46,0) &amp; "%" &amp; " " &amp; G46 &amp; " in unrestricted cash compared to current liabilities since last year. Council may wish to provide a public comment on this result."</f>
        <v>#N/A</v>
      </c>
      <c r="I46" s="873" t="e">
        <f t="shared" si="3"/>
        <v>#N/A</v>
      </c>
      <c r="J46" s="883" t="e">
        <f>IF(AND(F46&gt;10,'Data Export 1-Performance'!G46="Applicable"),"Yes","No")</f>
        <v>#N/A</v>
      </c>
    </row>
    <row r="47" spans="1:10" x14ac:dyDescent="0.35">
      <c r="A47" s="873" t="s">
        <v>556</v>
      </c>
      <c r="B47" s="873" t="s">
        <v>992</v>
      </c>
      <c r="C47" s="875" t="e">
        <f>VLOOKUP($A47,'Data from 1 year ago'!$D$1:$F$62,MATCH("result",'Data from 1 year ago'!$D$2:$F$2,0),FALSE)</f>
        <v>#N/A</v>
      </c>
      <c r="D47" s="877">
        <f>'Output 2-Performance Statement'!G65</f>
        <v>0</v>
      </c>
      <c r="E47" s="875" t="e">
        <f t="shared" si="0"/>
        <v>#N/A</v>
      </c>
      <c r="F47" s="876" t="e">
        <f t="shared" ref="F47:F49" si="31">(ABS(E47))*100</f>
        <v>#N/A</v>
      </c>
      <c r="G47" s="873" t="e">
        <f t="shared" ref="G47:G49" si="32">IF(E47&gt;0,"increase","decrease")</f>
        <v>#N/A</v>
      </c>
      <c r="H47" s="874" t="e">
        <f>"There has been a " &amp;TEXT(F47,0) &amp; "%" &amp; " " &amp; G47 &amp; " in loans and borrowings compared to rates since last year. Council may wish to provide a public comment on this result."</f>
        <v>#N/A</v>
      </c>
      <c r="I47" s="873" t="e">
        <f t="shared" si="3"/>
        <v>#N/A</v>
      </c>
      <c r="J47" s="883" t="e">
        <f>IF(AND(F47&gt;10,'Data Export 1-Performance'!G47="Applicable"),"Yes","No")</f>
        <v>#N/A</v>
      </c>
    </row>
    <row r="48" spans="1:10" x14ac:dyDescent="0.35">
      <c r="A48" s="873" t="s">
        <v>558</v>
      </c>
      <c r="B48" s="873" t="s">
        <v>917</v>
      </c>
      <c r="C48" s="875" t="e">
        <f>VLOOKUP($A48,'Data from 1 year ago'!$D$1:$F$62,MATCH("result",'Data from 1 year ago'!$D$2:$F$2,0),FALSE)</f>
        <v>#N/A</v>
      </c>
      <c r="D48" s="877">
        <f>'Output 2-Performance Statement'!G67</f>
        <v>0</v>
      </c>
      <c r="E48" s="875" t="e">
        <f t="shared" si="0"/>
        <v>#N/A</v>
      </c>
      <c r="F48" s="876" t="e">
        <f t="shared" si="31"/>
        <v>#N/A</v>
      </c>
      <c r="G48" s="873" t="e">
        <f t="shared" si="32"/>
        <v>#N/A</v>
      </c>
      <c r="H48" s="874" t="e">
        <f>"There has been a " &amp;TEXT(F48,0) &amp; "%" &amp; " " &amp; G48 &amp; " in loans and borrowings repayments compared to rates since last year. Council may wish to provide a public comment on this result."</f>
        <v>#N/A</v>
      </c>
      <c r="I48" s="873" t="e">
        <f t="shared" si="3"/>
        <v>#N/A</v>
      </c>
      <c r="J48" s="883" t="e">
        <f>IF(AND(F48&gt;10,'Data Export 1-Performance'!G48="Applicable"),"Yes","No")</f>
        <v>#N/A</v>
      </c>
    </row>
    <row r="49" spans="1:10" x14ac:dyDescent="0.35">
      <c r="A49" s="873" t="s">
        <v>560</v>
      </c>
      <c r="B49" s="873" t="s">
        <v>920</v>
      </c>
      <c r="C49" s="875" t="e">
        <f>VLOOKUP($A49,'Data from 1 year ago'!$D$1:$F$62,MATCH("result",'Data from 1 year ago'!$D$2:$F$2,0),FALSE)</f>
        <v>#N/A</v>
      </c>
      <c r="D49" s="877" t="e">
        <f>'Output 2-Performance Statement'!G70</f>
        <v>#DIV/0!</v>
      </c>
      <c r="E49" s="875" t="e">
        <f t="shared" si="0"/>
        <v>#DIV/0!</v>
      </c>
      <c r="F49" s="876" t="e">
        <f t="shared" si="31"/>
        <v>#DIV/0!</v>
      </c>
      <c r="G49" s="873" t="e">
        <f t="shared" si="32"/>
        <v>#DIV/0!</v>
      </c>
      <c r="H49" s="874" t="e">
        <f>"There has been a " &amp;TEXT(F49,0) &amp; "%" &amp; " " &amp; G49 &amp; " in non-current liabilities compared to own source revenue since last year. Council may wish to provide a public comment on this result."</f>
        <v>#DIV/0!</v>
      </c>
      <c r="I49" s="873" t="e">
        <f t="shared" si="3"/>
        <v>#DIV/0!</v>
      </c>
      <c r="J49" s="883" t="e">
        <f>IF(AND(F49&gt;10,'Data Export 1-Performance'!G49="Applicable"),"Yes","No")</f>
        <v>#DIV/0!</v>
      </c>
    </row>
    <row r="50" spans="1:10" x14ac:dyDescent="0.35">
      <c r="A50" s="873" t="s">
        <v>562</v>
      </c>
      <c r="B50" s="873" t="s">
        <v>923</v>
      </c>
      <c r="C50" s="875" t="e">
        <f>VLOOKUP($A50,'Data from 1 year ago'!$D$1:$F$62,MATCH("result",'Data from 1 year ago'!$D$2:$F$2,0),FALSE)</f>
        <v>#N/A</v>
      </c>
      <c r="D50" s="877">
        <f>'Output 2-Performance Statement'!G73</f>
        <v>0</v>
      </c>
      <c r="E50" s="875" t="e">
        <f t="shared" si="0"/>
        <v>#N/A</v>
      </c>
      <c r="F50" s="876" t="e">
        <f>(ABS(E50))*100</f>
        <v>#N/A</v>
      </c>
      <c r="G50" s="873" t="e">
        <f>IF(E50&gt;0,"increase","decrease")</f>
        <v>#N/A</v>
      </c>
      <c r="H50" s="874" t="e">
        <f>"There has been a " &amp;TEXT(F50,0) &amp; "%" &amp; " " &amp; G50 &amp; " in asset renewal and upgrade compared to depreciation since last year. Council may wish to provide a public comment on this result."</f>
        <v>#N/A</v>
      </c>
      <c r="I50" s="873" t="e">
        <f t="shared" si="3"/>
        <v>#N/A</v>
      </c>
      <c r="J50" s="883" t="e">
        <f>IF(AND(F50&gt;10,'Data Export 1-Performance'!G50="Applicable"),"Yes","No")</f>
        <v>#N/A</v>
      </c>
    </row>
    <row r="51" spans="1:10" x14ac:dyDescent="0.35">
      <c r="A51" s="873" t="s">
        <v>564</v>
      </c>
      <c r="B51" s="873" t="s">
        <v>565</v>
      </c>
      <c r="C51" s="875" t="e">
        <f>VLOOKUP($A51,'Data from 1 year ago'!$D$1:$F$62,MATCH("result",'Data from 1 year ago'!$D$2:$F$2,0),FALSE)</f>
        <v>#N/A</v>
      </c>
      <c r="D51" s="877" t="e">
        <f>'Output 2-Performance Statement'!G77</f>
        <v>#DIV/0!</v>
      </c>
      <c r="E51" s="875" t="e">
        <f t="shared" si="0"/>
        <v>#DIV/0!</v>
      </c>
      <c r="F51" s="876" t="e">
        <f>(ABS(E51))*100</f>
        <v>#DIV/0!</v>
      </c>
      <c r="G51" s="873" t="e">
        <f>IF(E51&gt;0,"increase","decrease")</f>
        <v>#DIV/0!</v>
      </c>
      <c r="H51" s="874" t="e">
        <f>"There has been a " &amp;TEXT(F51,0) &amp; "%" &amp; " " &amp; G51 &amp; " in the adjusted underlying surplus (or deficit) since last year. Council may wish to provide a public comment on this result."</f>
        <v>#DIV/0!</v>
      </c>
      <c r="I51" s="873" t="e">
        <f t="shared" si="3"/>
        <v>#DIV/0!</v>
      </c>
      <c r="J51" s="883" t="e">
        <f>IF(AND(F51&gt;10,'Data Export 1-Performance'!G51="Applicable"),"Yes","No")</f>
        <v>#DIV/0!</v>
      </c>
    </row>
    <row r="52" spans="1:10" x14ac:dyDescent="0.35">
      <c r="A52" s="873" t="s">
        <v>567</v>
      </c>
      <c r="B52" s="873" t="s">
        <v>930</v>
      </c>
      <c r="C52" s="875" t="e">
        <f>VLOOKUP($A52,'Data from 1 year ago'!$D$1:$F$62,MATCH("result",'Data from 1 year ago'!$D$2:$F$2,0),FALSE)</f>
        <v>#N/A</v>
      </c>
      <c r="D52" s="877" t="e">
        <f>'Output 2-Performance Statement'!G81</f>
        <v>#DIV/0!</v>
      </c>
      <c r="E52" s="875" t="e">
        <f t="shared" si="0"/>
        <v>#DIV/0!</v>
      </c>
      <c r="F52" s="876" t="e">
        <f t="shared" ref="F52:F60" si="33">(ABS(E52))*100</f>
        <v>#DIV/0!</v>
      </c>
      <c r="G52" s="873" t="e">
        <f t="shared" ref="G52:G53" si="34">IF(E52&gt;0,"increase","decrease")</f>
        <v>#DIV/0!</v>
      </c>
      <c r="H52" s="874" t="e">
        <f>"There has been a " &amp;TEXT(F52,0) &amp; "%" &amp; " " &amp; G52 &amp; " in rates compared to adjusted underlying revenue since last year. Council may wish to provide a public comment on this result."</f>
        <v>#DIV/0!</v>
      </c>
      <c r="I52" s="873" t="e">
        <f t="shared" si="3"/>
        <v>#DIV/0!</v>
      </c>
      <c r="J52" s="883" t="e">
        <f>IF(AND(F52&gt;10,'Data Export 1-Performance'!G52="Applicable"),"Yes","No")</f>
        <v>#DIV/0!</v>
      </c>
    </row>
    <row r="53" spans="1:10" x14ac:dyDescent="0.35">
      <c r="A53" s="873" t="s">
        <v>569</v>
      </c>
      <c r="B53" s="873" t="s">
        <v>933</v>
      </c>
      <c r="C53" s="875" t="e">
        <f>VLOOKUP($A53,'Data from 1 year ago'!$D$1:$F$62,MATCH("result",'Data from 1 year ago'!$D$2:$F$2,0),FALSE)</f>
        <v>#N/A</v>
      </c>
      <c r="D53" s="877">
        <f>'Output 2-Performance Statement'!G84</f>
        <v>0</v>
      </c>
      <c r="E53" s="875" t="e">
        <f t="shared" si="0"/>
        <v>#N/A</v>
      </c>
      <c r="F53" s="876" t="e">
        <f t="shared" si="33"/>
        <v>#N/A</v>
      </c>
      <c r="G53" s="873" t="e">
        <f t="shared" si="34"/>
        <v>#N/A</v>
      </c>
      <c r="H53" s="874" t="e">
        <f>"There has been a " &amp;TEXT(F53,0) &amp; "%" &amp; " " &amp; G53 &amp; " in the rates compared to property values since last year. Council may wish to provide a public comment on this result."</f>
        <v>#N/A</v>
      </c>
      <c r="I53" s="873" t="e">
        <f t="shared" si="3"/>
        <v>#N/A</v>
      </c>
      <c r="J53" s="883" t="e">
        <f>IF(AND(F53&gt;10,'Data Export 1-Performance'!G53="Applicable"),"Yes","No")</f>
        <v>#N/A</v>
      </c>
    </row>
    <row r="54" spans="1:10" x14ac:dyDescent="0.35">
      <c r="A54" s="873" t="s">
        <v>572</v>
      </c>
      <c r="B54" s="873" t="s">
        <v>573</v>
      </c>
      <c r="C54" s="875" t="e">
        <f>VLOOKUP($A54,'Data from 1 year ago'!$D$1:$F$62,MATCH("result",'Data from 1 year ago'!$D$2:$F$2,0),FALSE)</f>
        <v>#N/A</v>
      </c>
      <c r="D54" s="877" t="e">
        <f>'Output 2-Performance Statement'!F92</f>
        <v>#N/A</v>
      </c>
      <c r="E54" s="875" t="e">
        <f t="shared" ref="E54:E60" si="35">(D54-C54)/C54</f>
        <v>#N/A</v>
      </c>
      <c r="F54" s="876" t="e">
        <f t="shared" si="33"/>
        <v>#N/A</v>
      </c>
      <c r="G54" s="873" t="e">
        <f t="shared" ref="G54:G60" si="36">IF(E54&gt;0,"increase","decrease")</f>
        <v>#N/A</v>
      </c>
      <c r="H54" s="874" t="e">
        <f>"There has been a " &amp;TEXT(F54,0) &amp; "%" &amp; " " &amp; G54 &amp; " in expenses per head of municipal population since last year. Council may wish to provide a public comment on this result."</f>
        <v>#N/A</v>
      </c>
      <c r="I54" s="873" t="e">
        <f t="shared" si="3"/>
        <v>#N/A</v>
      </c>
      <c r="J54" s="883" t="e">
        <f>IF(AND(F54&gt;10,'Data Export 1-Performance'!G54="Applicable"),"Yes","No")</f>
        <v>#N/A</v>
      </c>
    </row>
    <row r="55" spans="1:10" x14ac:dyDescent="0.35">
      <c r="A55" s="873" t="s">
        <v>575</v>
      </c>
      <c r="B55" s="873" t="s">
        <v>576</v>
      </c>
      <c r="C55" s="875" t="e">
        <f>VLOOKUP($A55,'Data from 1 year ago'!$D$1:$F$62,MATCH("result",'Data from 1 year ago'!$D$2:$F$2,0),FALSE)</f>
        <v>#N/A</v>
      </c>
      <c r="D55" s="877" t="e">
        <f>'Output 2-Performance Statement'!F94</f>
        <v>#N/A</v>
      </c>
      <c r="E55" s="875" t="e">
        <f t="shared" si="35"/>
        <v>#N/A</v>
      </c>
      <c r="F55" s="876" t="e">
        <f t="shared" si="33"/>
        <v>#N/A</v>
      </c>
      <c r="G55" s="873" t="e">
        <f t="shared" si="36"/>
        <v>#N/A</v>
      </c>
      <c r="H55" s="874" t="e">
        <f>"There has been a " &amp;TEXT(F55,0) &amp; "%" &amp; " " &amp; G55 &amp; " in infrastructure per head of municipal population since last year. Council may wish to provide a public comment on this result."</f>
        <v>#N/A</v>
      </c>
      <c r="I55" s="873" t="e">
        <f t="shared" si="3"/>
        <v>#N/A</v>
      </c>
      <c r="J55" s="883" t="e">
        <f>IF(AND(F55&gt;10,'Data Export 1-Performance'!G55="Applicable"),"Yes","No")</f>
        <v>#N/A</v>
      </c>
    </row>
    <row r="56" spans="1:10" x14ac:dyDescent="0.35">
      <c r="A56" s="873" t="s">
        <v>579</v>
      </c>
      <c r="B56" s="873" t="s">
        <v>580</v>
      </c>
      <c r="C56" s="875" t="e">
        <f>VLOOKUP($A56,'Data from 1 year ago'!$D$1:$F$62,MATCH("result",'Data from 1 year ago'!$D$2:$F$2,0),FALSE)</f>
        <v>#N/A</v>
      </c>
      <c r="D56" s="877">
        <f>'Output 2-Performance Statement'!F96</f>
        <v>0</v>
      </c>
      <c r="E56" s="875" t="e">
        <f t="shared" si="35"/>
        <v>#N/A</v>
      </c>
      <c r="F56" s="876" t="e">
        <f t="shared" si="33"/>
        <v>#N/A</v>
      </c>
      <c r="G56" s="873" t="e">
        <f t="shared" si="36"/>
        <v>#N/A</v>
      </c>
      <c r="H56" s="874" t="e">
        <f>"There has been a " &amp;TEXT(F56,0) &amp; "%" &amp; " " &amp; G56 &amp; " in population density per length of road since last year. Council may wish to provide a public comment on this result."</f>
        <v>#N/A</v>
      </c>
      <c r="I56" s="873" t="e">
        <f t="shared" si="3"/>
        <v>#N/A</v>
      </c>
      <c r="J56" s="883" t="e">
        <f>IF(AND(F56&gt;10,'Data Export 1-Performance'!G56="Applicable"),"Yes","No")</f>
        <v>#N/A</v>
      </c>
    </row>
    <row r="57" spans="1:10" x14ac:dyDescent="0.35">
      <c r="A57" s="873" t="s">
        <v>583</v>
      </c>
      <c r="B57" s="873" t="s">
        <v>584</v>
      </c>
      <c r="C57" s="875" t="e">
        <f>VLOOKUP($A57,'Data from 1 year ago'!$D$1:$F$62,MATCH("result",'Data from 1 year ago'!$D$2:$F$2,0),FALSE)</f>
        <v>#N/A</v>
      </c>
      <c r="D57" s="877" t="e">
        <f>'Output 2-Performance Statement'!F99</f>
        <v>#N/A</v>
      </c>
      <c r="E57" s="875" t="e">
        <f t="shared" si="35"/>
        <v>#N/A</v>
      </c>
      <c r="F57" s="876" t="e">
        <f t="shared" si="33"/>
        <v>#N/A</v>
      </c>
      <c r="G57" s="873" t="e">
        <f t="shared" si="36"/>
        <v>#N/A</v>
      </c>
      <c r="H57" s="874" t="e">
        <f>"There has been a " &amp;TEXT(F57,0) &amp; "%" &amp; " " &amp; G57 &amp; " in Council's own-source revenue per head of municipal population since last year. Council may wish to provide a public comment on this result."</f>
        <v>#N/A</v>
      </c>
      <c r="I57" s="873" t="e">
        <f t="shared" si="3"/>
        <v>#N/A</v>
      </c>
      <c r="J57" s="883" t="e">
        <f>IF(AND(F57&gt;10,'Data Export 1-Performance'!G57="Applicable"),"Yes","No")</f>
        <v>#N/A</v>
      </c>
    </row>
    <row r="58" spans="1:10" x14ac:dyDescent="0.35">
      <c r="A58" s="873" t="s">
        <v>586</v>
      </c>
      <c r="B58" s="873" t="s">
        <v>587</v>
      </c>
      <c r="C58" s="875" t="e">
        <f>VLOOKUP($A58,'Data from 1 year ago'!$D$1:$F$62,MATCH("result",'Data from 1 year ago'!$D$2:$F$2,0),FALSE)</f>
        <v>#N/A</v>
      </c>
      <c r="D58" s="877" t="e">
        <f>'Output 2-Performance Statement'!F102</f>
        <v>#N/A</v>
      </c>
      <c r="E58" s="875" t="e">
        <f t="shared" si="35"/>
        <v>#N/A</v>
      </c>
      <c r="F58" s="876" t="e">
        <f t="shared" si="33"/>
        <v>#N/A</v>
      </c>
      <c r="G58" s="873" t="e">
        <f t="shared" si="36"/>
        <v>#N/A</v>
      </c>
      <c r="H58" s="874" t="e">
        <f>"There has been a " &amp;TEXT(F58,0) &amp; "%" &amp; " " &amp; G58 &amp; " in recurrent grants per head of municipal population since last year. Council may wish to provide a public comment on this result."</f>
        <v>#N/A</v>
      </c>
      <c r="I58" s="873" t="e">
        <f t="shared" si="3"/>
        <v>#N/A</v>
      </c>
      <c r="J58" s="883" t="e">
        <f>IF(AND(F58&gt;10,'Data Export 1-Performance'!G58="Applicable"),"Yes","No")</f>
        <v>#N/A</v>
      </c>
    </row>
    <row r="59" spans="1:10" x14ac:dyDescent="0.35">
      <c r="A59" s="873" t="s">
        <v>590</v>
      </c>
      <c r="B59" s="873" t="s">
        <v>591</v>
      </c>
      <c r="C59" s="875" t="e">
        <f>VLOOKUP($A59,'Data from 1 year ago'!$D$1:$F$62,MATCH("result",'Data from 1 year ago'!$D$2:$F$2,0),FALSE)</f>
        <v>#N/A</v>
      </c>
      <c r="D59" s="877" t="e">
        <f>'Output 2-Performance Statement'!F105</f>
        <v>#N/A</v>
      </c>
      <c r="E59" s="875" t="e">
        <f t="shared" si="35"/>
        <v>#N/A</v>
      </c>
      <c r="F59" s="876" t="e">
        <f t="shared" si="33"/>
        <v>#N/A</v>
      </c>
      <c r="G59" s="873" t="e">
        <f t="shared" si="36"/>
        <v>#N/A</v>
      </c>
      <c r="H59" s="874" t="e">
        <f>"There has been a " &amp;TEXT(F59,0) &amp; "%" &amp; " " &amp; G59 &amp; " in the Relative Socio-Economic Disadvantage score since last year. Council may wish to provide a public comment on this result."</f>
        <v>#N/A</v>
      </c>
      <c r="I59" s="873" t="e">
        <f t="shared" si="3"/>
        <v>#N/A</v>
      </c>
      <c r="J59" s="883" t="e">
        <f>IF(AND(F59&gt;10,'Data Export 1-Performance'!G59="Applicable"),"Yes","No")</f>
        <v>#N/A</v>
      </c>
    </row>
    <row r="60" spans="1:10" x14ac:dyDescent="0.35">
      <c r="A60" s="873" t="s">
        <v>594</v>
      </c>
      <c r="B60" s="873" t="s">
        <v>595</v>
      </c>
      <c r="C60" s="875" t="e">
        <f>VLOOKUP($A60,'Data from 1 year ago'!$D$1:$F$62,MATCH("result",'Data from 1 year ago'!$D$2:$F$2,0),FALSE)</f>
        <v>#N/A</v>
      </c>
      <c r="D60" s="877">
        <f>'Output 2-Performance Statement'!F108</f>
        <v>0</v>
      </c>
      <c r="E60" s="875" t="e">
        <f t="shared" si="35"/>
        <v>#N/A</v>
      </c>
      <c r="F60" s="876" t="e">
        <f t="shared" si="33"/>
        <v>#N/A</v>
      </c>
      <c r="G60" s="873" t="e">
        <f t="shared" si="36"/>
        <v>#N/A</v>
      </c>
      <c r="H60" s="874" t="e">
        <f>"There has been a " &amp;TEXT(F60,0) &amp; "%" &amp; " " &amp; G60 &amp; " in Council's staff turnover rate since last year. Council may wish to provide a public comment on this result."</f>
        <v>#N/A</v>
      </c>
      <c r="I60" s="873" t="e">
        <f t="shared" si="3"/>
        <v>#N/A</v>
      </c>
      <c r="J60" s="883" t="e">
        <f>IF(AND(F60&gt;10,'Data Export 1-Performance'!G60="Applicable"),"Yes","No")</f>
        <v>#N/A</v>
      </c>
    </row>
  </sheetData>
  <sheetProtection algorithmName="SHA-512" hashValue="e8N4KTwXaIYUhFZb2TcSGcDA2EyhnvLEcdn+z9W5CZFk5FKOn7KEjuJxYFgGlXa5KdNFDS5rGP8OUi1sJ30xAw==" saltValue="qBAlt18zdhd6YUzpn4r0hA==" spinCount="100000" sheet="1" objects="1" scenarios="1"/>
  <phoneticPr fontId="7" type="noConversion"/>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3">
    <tabColor rgb="FFFFC000"/>
  </sheetPr>
  <dimension ref="A1:R172"/>
  <sheetViews>
    <sheetView workbookViewId="0">
      <selection activeCell="A54" sqref="A54:XFD54"/>
    </sheetView>
  </sheetViews>
  <sheetFormatPr defaultRowHeight="14.5" x14ac:dyDescent="0.35"/>
  <cols>
    <col min="2" max="2" width="26.26953125" style="3" bestFit="1" customWidth="1"/>
    <col min="3" max="3" width="11.453125" customWidth="1"/>
    <col min="4" max="4" width="14.81640625" customWidth="1"/>
    <col min="7" max="7" width="13.54296875" customWidth="1"/>
    <col min="14" max="14" width="13.453125" customWidth="1"/>
  </cols>
  <sheetData>
    <row r="1" spans="1:18" s="3" customFormat="1" x14ac:dyDescent="0.35"/>
    <row r="2" spans="1:18" s="5" customFormat="1" ht="159.5" x14ac:dyDescent="0.35">
      <c r="A2" s="5" t="s">
        <v>950</v>
      </c>
      <c r="B2" s="4"/>
      <c r="C2" s="5" t="s">
        <v>66</v>
      </c>
      <c r="D2" s="5" t="s">
        <v>993</v>
      </c>
      <c r="H2" s="693">
        <v>2020</v>
      </c>
      <c r="I2" s="3">
        <v>2021</v>
      </c>
      <c r="J2" s="5">
        <v>2022</v>
      </c>
      <c r="K2" s="5">
        <v>2023</v>
      </c>
      <c r="L2" s="5">
        <v>2024</v>
      </c>
      <c r="M2" s="5">
        <v>2025</v>
      </c>
      <c r="O2" s="866"/>
      <c r="P2" s="866"/>
      <c r="R2" s="6" t="s">
        <v>994</v>
      </c>
    </row>
    <row r="3" spans="1:18" x14ac:dyDescent="0.35">
      <c r="A3" s="867">
        <v>20110</v>
      </c>
      <c r="B3" s="3" t="s">
        <v>995</v>
      </c>
      <c r="C3" s="890">
        <v>13236</v>
      </c>
      <c r="D3">
        <v>7</v>
      </c>
      <c r="G3" s="692" t="s">
        <v>996</v>
      </c>
      <c r="H3" s="666">
        <v>12973</v>
      </c>
      <c r="I3" s="666">
        <v>13166</v>
      </c>
      <c r="J3" s="890">
        <v>13187</v>
      </c>
      <c r="K3" s="1144">
        <v>13182</v>
      </c>
      <c r="L3" s="1144">
        <v>13199</v>
      </c>
      <c r="M3" s="1144">
        <v>13236</v>
      </c>
      <c r="P3" s="867" t="s">
        <v>997</v>
      </c>
      <c r="Q3">
        <v>7</v>
      </c>
    </row>
    <row r="4" spans="1:18" x14ac:dyDescent="0.35">
      <c r="A4" s="867">
        <v>20260</v>
      </c>
      <c r="B4" s="3" t="s">
        <v>998</v>
      </c>
      <c r="C4" s="890">
        <v>11732</v>
      </c>
      <c r="D4">
        <v>2</v>
      </c>
      <c r="G4" s="692" t="s">
        <v>999</v>
      </c>
      <c r="H4" s="666">
        <v>11965</v>
      </c>
      <c r="I4" s="666">
        <v>11827</v>
      </c>
      <c r="J4" s="890">
        <v>11754</v>
      </c>
      <c r="K4" s="1144">
        <v>11683</v>
      </c>
      <c r="L4" s="1144">
        <v>11686</v>
      </c>
      <c r="M4" s="1144">
        <v>11732</v>
      </c>
      <c r="P4" s="867" t="s">
        <v>1000</v>
      </c>
      <c r="Q4">
        <v>2</v>
      </c>
    </row>
    <row r="5" spans="1:18" ht="15.75" customHeight="1" x14ac:dyDescent="0.35">
      <c r="A5" s="867">
        <v>20570</v>
      </c>
      <c r="B5" s="3" t="s">
        <v>1001</v>
      </c>
      <c r="C5" s="890">
        <v>122661</v>
      </c>
      <c r="D5">
        <v>4</v>
      </c>
      <c r="G5" s="692" t="s">
        <v>1002</v>
      </c>
      <c r="H5" s="666">
        <v>111361</v>
      </c>
      <c r="I5" s="666">
        <v>113504</v>
      </c>
      <c r="J5" s="890">
        <v>115951</v>
      </c>
      <c r="K5" s="1144">
        <v>118137</v>
      </c>
      <c r="L5" s="1144">
        <v>121050</v>
      </c>
      <c r="M5" s="1144">
        <v>122661</v>
      </c>
      <c r="P5" s="867" t="s">
        <v>1003</v>
      </c>
      <c r="Q5">
        <v>4</v>
      </c>
    </row>
    <row r="6" spans="1:18" x14ac:dyDescent="0.35">
      <c r="A6" s="867">
        <v>20660</v>
      </c>
      <c r="B6" s="3" t="s">
        <v>1004</v>
      </c>
      <c r="C6" s="890">
        <v>132770</v>
      </c>
      <c r="D6">
        <v>9</v>
      </c>
      <c r="G6" s="692" t="s">
        <v>1005</v>
      </c>
      <c r="H6" s="666">
        <v>131940</v>
      </c>
      <c r="I6" s="666">
        <v>127370</v>
      </c>
      <c r="J6" s="890">
        <v>127348</v>
      </c>
      <c r="K6" s="1144">
        <v>129602</v>
      </c>
      <c r="L6" s="1144">
        <v>131931</v>
      </c>
      <c r="M6" s="1144">
        <v>132770</v>
      </c>
      <c r="P6" s="867" t="s">
        <v>1006</v>
      </c>
      <c r="Q6">
        <v>9</v>
      </c>
    </row>
    <row r="7" spans="1:18" x14ac:dyDescent="0.35">
      <c r="A7" s="867">
        <v>20740</v>
      </c>
      <c r="B7" s="3" t="s">
        <v>1007</v>
      </c>
      <c r="C7" s="890">
        <v>44377</v>
      </c>
      <c r="D7">
        <v>5</v>
      </c>
      <c r="G7" s="692" t="s">
        <v>1008</v>
      </c>
      <c r="H7" s="666">
        <v>37445</v>
      </c>
      <c r="I7" s="666">
        <v>40675</v>
      </c>
      <c r="J7" s="890">
        <v>41798</v>
      </c>
      <c r="K7" s="1144">
        <v>42729</v>
      </c>
      <c r="L7" s="1144">
        <v>43557</v>
      </c>
      <c r="M7" s="1144">
        <v>44377</v>
      </c>
      <c r="P7" s="867" t="s">
        <v>1009</v>
      </c>
      <c r="Q7">
        <v>5</v>
      </c>
    </row>
    <row r="8" spans="1:18" x14ac:dyDescent="0.35">
      <c r="A8" s="867">
        <v>20830</v>
      </c>
      <c r="B8" s="3" t="s">
        <v>1010</v>
      </c>
      <c r="C8" s="890">
        <v>62784</v>
      </c>
      <c r="D8">
        <v>6</v>
      </c>
      <c r="G8" s="692" t="s">
        <v>1011</v>
      </c>
      <c r="H8" s="666">
        <v>54884</v>
      </c>
      <c r="I8" s="666">
        <v>57618</v>
      </c>
      <c r="J8" s="890">
        <v>59248</v>
      </c>
      <c r="K8" s="1144">
        <v>60644</v>
      </c>
      <c r="L8" s="1144">
        <v>61905</v>
      </c>
      <c r="M8" s="1144">
        <v>62784</v>
      </c>
      <c r="P8" s="867" t="s">
        <v>1012</v>
      </c>
      <c r="Q8">
        <v>6</v>
      </c>
    </row>
    <row r="9" spans="1:18" x14ac:dyDescent="0.35">
      <c r="A9" s="867">
        <v>20910</v>
      </c>
      <c r="B9" s="3" t="s">
        <v>1013</v>
      </c>
      <c r="C9" s="890">
        <v>107164</v>
      </c>
      <c r="D9">
        <v>10</v>
      </c>
      <c r="G9" s="692" t="s">
        <v>1014</v>
      </c>
      <c r="H9" s="666">
        <v>107541</v>
      </c>
      <c r="I9" s="666">
        <v>102328</v>
      </c>
      <c r="J9" s="890">
        <v>102177</v>
      </c>
      <c r="K9" s="1144">
        <v>104272</v>
      </c>
      <c r="L9" s="1144">
        <v>106118</v>
      </c>
      <c r="M9" s="1144">
        <v>107164</v>
      </c>
      <c r="P9" s="867" t="s">
        <v>1015</v>
      </c>
      <c r="Q9">
        <v>10</v>
      </c>
    </row>
    <row r="10" spans="1:18" x14ac:dyDescent="0.35">
      <c r="A10" s="867">
        <v>21010</v>
      </c>
      <c r="B10" s="3" t="s">
        <v>1016</v>
      </c>
      <c r="C10" s="890">
        <v>14581</v>
      </c>
      <c r="D10">
        <v>3</v>
      </c>
      <c r="G10" s="692" t="s">
        <v>1017</v>
      </c>
      <c r="H10" s="666">
        <v>14137</v>
      </c>
      <c r="I10" s="666">
        <v>14436</v>
      </c>
      <c r="J10" s="890">
        <v>14457</v>
      </c>
      <c r="K10" s="1144">
        <v>14529</v>
      </c>
      <c r="L10" s="1144">
        <v>14635</v>
      </c>
      <c r="M10" s="1144">
        <v>14581</v>
      </c>
      <c r="P10" s="867" t="s">
        <v>1018</v>
      </c>
      <c r="Q10">
        <v>3</v>
      </c>
    </row>
    <row r="11" spans="1:18" x14ac:dyDescent="0.35">
      <c r="A11" s="867">
        <v>21110</v>
      </c>
      <c r="B11" s="3" t="s">
        <v>1019</v>
      </c>
      <c r="C11" s="890">
        <v>178601</v>
      </c>
      <c r="D11">
        <v>10</v>
      </c>
      <c r="G11" s="692" t="s">
        <v>1020</v>
      </c>
      <c r="H11" s="666">
        <v>183023</v>
      </c>
      <c r="I11" s="666">
        <v>169789</v>
      </c>
      <c r="J11" s="890">
        <v>169500</v>
      </c>
      <c r="K11" s="1144">
        <v>174537</v>
      </c>
      <c r="L11" s="1144">
        <v>178008</v>
      </c>
      <c r="M11" s="1144">
        <v>178601</v>
      </c>
      <c r="P11" s="867" t="s">
        <v>1021</v>
      </c>
      <c r="Q11">
        <v>10</v>
      </c>
    </row>
    <row r="12" spans="1:18" x14ac:dyDescent="0.35">
      <c r="A12" s="867">
        <v>21180</v>
      </c>
      <c r="B12" s="3" t="s">
        <v>1022</v>
      </c>
      <c r="C12" s="890">
        <v>198181</v>
      </c>
      <c r="D12">
        <v>1</v>
      </c>
      <c r="G12" s="692" t="s">
        <v>1023</v>
      </c>
      <c r="H12" s="666">
        <v>208247</v>
      </c>
      <c r="I12" s="666">
        <v>196631</v>
      </c>
      <c r="J12" s="890">
        <v>193256</v>
      </c>
      <c r="K12" s="1144">
        <v>196046</v>
      </c>
      <c r="L12" s="1144">
        <v>198152</v>
      </c>
      <c r="M12" s="1144">
        <v>198181</v>
      </c>
      <c r="P12" s="867" t="s">
        <v>1024</v>
      </c>
      <c r="Q12">
        <v>1</v>
      </c>
    </row>
    <row r="13" spans="1:18" x14ac:dyDescent="0.35">
      <c r="A13" s="867">
        <v>21270</v>
      </c>
      <c r="B13" s="3" t="s">
        <v>1025</v>
      </c>
      <c r="C13" s="890">
        <v>5887</v>
      </c>
      <c r="D13">
        <v>3</v>
      </c>
      <c r="G13" s="692" t="s">
        <v>1026</v>
      </c>
      <c r="H13" s="666">
        <v>6101</v>
      </c>
      <c r="I13" s="666">
        <v>6132</v>
      </c>
      <c r="J13" s="890">
        <v>6118</v>
      </c>
      <c r="K13" s="1144">
        <v>6040</v>
      </c>
      <c r="L13" s="1144">
        <v>5956</v>
      </c>
      <c r="M13" s="1144">
        <v>5887</v>
      </c>
      <c r="P13" s="867" t="s">
        <v>1027</v>
      </c>
      <c r="Q13">
        <v>3</v>
      </c>
    </row>
    <row r="14" spans="1:18" x14ac:dyDescent="0.35">
      <c r="A14" s="867">
        <v>21370</v>
      </c>
      <c r="B14" s="3" t="s">
        <v>1028</v>
      </c>
      <c r="C14" s="890">
        <v>37954</v>
      </c>
      <c r="D14">
        <v>3</v>
      </c>
      <c r="G14" s="692" t="s">
        <v>1029</v>
      </c>
      <c r="H14" s="666">
        <v>37675</v>
      </c>
      <c r="I14" s="666">
        <v>38556</v>
      </c>
      <c r="J14" s="890">
        <v>38541</v>
      </c>
      <c r="K14" s="1144">
        <v>38299</v>
      </c>
      <c r="L14" s="1144">
        <v>38153</v>
      </c>
      <c r="M14" s="1144">
        <v>37954</v>
      </c>
      <c r="P14" s="867" t="s">
        <v>1030</v>
      </c>
      <c r="Q14">
        <v>3</v>
      </c>
    </row>
    <row r="15" spans="1:18" x14ac:dyDescent="0.35">
      <c r="A15" s="867">
        <v>21450</v>
      </c>
      <c r="B15" s="3" t="s">
        <v>1031</v>
      </c>
      <c r="C15" s="890">
        <v>133472</v>
      </c>
      <c r="D15">
        <v>7</v>
      </c>
      <c r="G15" s="692" t="s">
        <v>1032</v>
      </c>
      <c r="H15" s="666">
        <v>116193</v>
      </c>
      <c r="I15" s="666">
        <v>119573</v>
      </c>
      <c r="J15" s="890">
        <v>123104</v>
      </c>
      <c r="K15" s="1144">
        <v>126960</v>
      </c>
      <c r="L15" s="1144">
        <v>130383</v>
      </c>
      <c r="M15" s="1144">
        <v>133472</v>
      </c>
      <c r="P15" s="867" t="s">
        <v>1033</v>
      </c>
      <c r="Q15">
        <v>7</v>
      </c>
    </row>
    <row r="16" spans="1:18" x14ac:dyDescent="0.35">
      <c r="A16" s="867">
        <v>21610</v>
      </c>
      <c r="B16" s="3" t="s">
        <v>1034</v>
      </c>
      <c r="C16" s="890">
        <v>414929</v>
      </c>
      <c r="D16">
        <v>5</v>
      </c>
      <c r="G16" s="692" t="s">
        <v>1035</v>
      </c>
      <c r="H16" s="666">
        <v>364600</v>
      </c>
      <c r="I16" s="666">
        <v>369558</v>
      </c>
      <c r="J16" s="890">
        <v>378831</v>
      </c>
      <c r="K16" s="1144">
        <v>392110</v>
      </c>
      <c r="L16" s="1144">
        <v>405415</v>
      </c>
      <c r="M16" s="1144">
        <v>414929</v>
      </c>
      <c r="P16" s="867" t="s">
        <v>1036</v>
      </c>
      <c r="Q16">
        <v>5</v>
      </c>
    </row>
    <row r="17" spans="1:17" x14ac:dyDescent="0.35">
      <c r="A17" s="867">
        <v>21670</v>
      </c>
      <c r="B17" s="3" t="s">
        <v>1037</v>
      </c>
      <c r="C17" s="890">
        <v>13753</v>
      </c>
      <c r="D17">
        <v>1</v>
      </c>
      <c r="G17" s="692" t="s">
        <v>1038</v>
      </c>
      <c r="H17" s="666">
        <v>13092</v>
      </c>
      <c r="I17" s="666">
        <v>13388</v>
      </c>
      <c r="J17" s="890">
        <v>13516</v>
      </c>
      <c r="K17" s="1144">
        <v>13574</v>
      </c>
      <c r="L17" s="1144">
        <v>13704</v>
      </c>
      <c r="M17" s="1144">
        <v>13753</v>
      </c>
      <c r="P17" s="867" t="s">
        <v>1039</v>
      </c>
      <c r="Q17">
        <v>1</v>
      </c>
    </row>
    <row r="18" spans="1:17" x14ac:dyDescent="0.35">
      <c r="A18" s="867">
        <v>21750</v>
      </c>
      <c r="B18" s="3" t="s">
        <v>1040</v>
      </c>
      <c r="C18" s="890">
        <v>22209</v>
      </c>
      <c r="D18">
        <v>3</v>
      </c>
      <c r="G18" s="692" t="s">
        <v>1041</v>
      </c>
      <c r="H18" s="666">
        <v>21662</v>
      </c>
      <c r="I18" s="666">
        <v>22309</v>
      </c>
      <c r="J18" s="890">
        <v>22188</v>
      </c>
      <c r="K18" s="1144">
        <v>22273</v>
      </c>
      <c r="L18" s="1144">
        <v>22300</v>
      </c>
      <c r="M18" s="1144">
        <v>22209</v>
      </c>
      <c r="P18" s="867" t="s">
        <v>1042</v>
      </c>
      <c r="Q18">
        <v>3</v>
      </c>
    </row>
    <row r="19" spans="1:17" x14ac:dyDescent="0.35">
      <c r="A19" s="867">
        <v>21830</v>
      </c>
      <c r="B19" s="3" t="s">
        <v>1043</v>
      </c>
      <c r="C19" s="890">
        <v>15712</v>
      </c>
      <c r="D19">
        <v>4</v>
      </c>
      <c r="G19" s="692" t="s">
        <v>1044</v>
      </c>
      <c r="H19" s="666">
        <v>15929</v>
      </c>
      <c r="I19" s="666">
        <v>16030</v>
      </c>
      <c r="J19" s="890">
        <v>15993</v>
      </c>
      <c r="K19" s="1144">
        <v>15948</v>
      </c>
      <c r="L19" s="1144">
        <v>15846</v>
      </c>
      <c r="M19" s="1144">
        <v>15712</v>
      </c>
      <c r="P19" s="867" t="s">
        <v>1045</v>
      </c>
      <c r="Q19">
        <v>4</v>
      </c>
    </row>
    <row r="20" spans="1:17" x14ac:dyDescent="0.35">
      <c r="A20" s="867">
        <v>21890</v>
      </c>
      <c r="B20" s="3" t="s">
        <v>1046</v>
      </c>
      <c r="C20" s="890">
        <v>162496</v>
      </c>
      <c r="D20">
        <v>7</v>
      </c>
      <c r="G20" s="692" t="s">
        <v>1047</v>
      </c>
      <c r="H20" s="666">
        <v>166430</v>
      </c>
      <c r="I20" s="666">
        <v>150296</v>
      </c>
      <c r="J20" s="890">
        <v>150483</v>
      </c>
      <c r="K20" s="1144">
        <v>155683</v>
      </c>
      <c r="L20" s="1144">
        <v>159963</v>
      </c>
      <c r="M20" s="1144">
        <v>162496</v>
      </c>
      <c r="P20" s="867" t="s">
        <v>1048</v>
      </c>
      <c r="Q20">
        <v>7</v>
      </c>
    </row>
    <row r="21" spans="1:17" x14ac:dyDescent="0.35">
      <c r="A21" s="867">
        <v>22110</v>
      </c>
      <c r="B21" s="3" t="s">
        <v>1049</v>
      </c>
      <c r="C21" s="890">
        <v>49669</v>
      </c>
      <c r="D21">
        <v>3</v>
      </c>
      <c r="G21" s="692" t="s">
        <v>1050</v>
      </c>
      <c r="H21" s="666">
        <v>47725</v>
      </c>
      <c r="I21" s="666">
        <v>48477</v>
      </c>
      <c r="J21" s="890">
        <v>48922</v>
      </c>
      <c r="K21" s="1144">
        <v>49179</v>
      </c>
      <c r="L21" s="1144">
        <v>49422</v>
      </c>
      <c r="M21" s="1144">
        <v>49669</v>
      </c>
      <c r="P21" s="867" t="s">
        <v>1051</v>
      </c>
      <c r="Q21">
        <v>3</v>
      </c>
    </row>
    <row r="22" spans="1:17" x14ac:dyDescent="0.35">
      <c r="A22" s="867">
        <v>22170</v>
      </c>
      <c r="B22" s="3" t="s">
        <v>1052</v>
      </c>
      <c r="C22" s="890">
        <v>145369</v>
      </c>
      <c r="D22">
        <v>6</v>
      </c>
      <c r="G22" s="692" t="s">
        <v>1053</v>
      </c>
      <c r="H22" s="666">
        <v>143338</v>
      </c>
      <c r="I22" s="666">
        <v>140824</v>
      </c>
      <c r="J22" s="890">
        <v>141078</v>
      </c>
      <c r="K22" s="1144">
        <v>142826</v>
      </c>
      <c r="L22" s="1144">
        <v>144615</v>
      </c>
      <c r="M22" s="1144">
        <v>145369</v>
      </c>
      <c r="P22" s="867" t="s">
        <v>1054</v>
      </c>
      <c r="Q22">
        <v>6</v>
      </c>
    </row>
    <row r="23" spans="1:17" x14ac:dyDescent="0.35">
      <c r="A23" s="867">
        <v>22250</v>
      </c>
      <c r="B23" s="3" t="s">
        <v>1055</v>
      </c>
      <c r="C23" s="890">
        <v>10311</v>
      </c>
      <c r="D23">
        <v>2</v>
      </c>
      <c r="G23" s="692" t="s">
        <v>1056</v>
      </c>
      <c r="H23" s="666">
        <v>10400</v>
      </c>
      <c r="I23" s="666">
        <v>10615</v>
      </c>
      <c r="J23" s="890">
        <v>10531</v>
      </c>
      <c r="K23" s="1144">
        <v>10420</v>
      </c>
      <c r="L23" s="1144">
        <v>10404</v>
      </c>
      <c r="M23" s="1144">
        <v>10311</v>
      </c>
      <c r="P23" s="867" t="s">
        <v>1057</v>
      </c>
      <c r="Q23">
        <v>2</v>
      </c>
    </row>
    <row r="24" spans="1:17" x14ac:dyDescent="0.35">
      <c r="A24" s="867">
        <v>22310</v>
      </c>
      <c r="B24" s="3" t="s">
        <v>1058</v>
      </c>
      <c r="C24" s="890">
        <v>163025</v>
      </c>
      <c r="D24">
        <v>10</v>
      </c>
      <c r="G24" s="692" t="s">
        <v>1059</v>
      </c>
      <c r="H24" s="666">
        <v>158216</v>
      </c>
      <c r="I24" s="666">
        <v>150638</v>
      </c>
      <c r="J24" s="890">
        <v>151694</v>
      </c>
      <c r="K24" s="1144">
        <v>156837</v>
      </c>
      <c r="L24" s="1144">
        <v>161057</v>
      </c>
      <c r="M24" s="1144">
        <v>163025</v>
      </c>
      <c r="P24" s="867" t="s">
        <v>1060</v>
      </c>
      <c r="Q24">
        <v>10</v>
      </c>
    </row>
    <row r="25" spans="1:17" x14ac:dyDescent="0.35">
      <c r="A25" s="867">
        <v>22410</v>
      </c>
      <c r="B25" s="3" t="s">
        <v>1061</v>
      </c>
      <c r="C25" s="890">
        <v>19908</v>
      </c>
      <c r="D25">
        <v>2</v>
      </c>
      <c r="G25" s="692" t="s">
        <v>1062</v>
      </c>
      <c r="H25" s="666">
        <v>19621</v>
      </c>
      <c r="I25" s="666">
        <v>20058</v>
      </c>
      <c r="J25" s="890">
        <v>20041</v>
      </c>
      <c r="K25" s="1144">
        <v>20022</v>
      </c>
      <c r="L25" s="1144">
        <v>20007</v>
      </c>
      <c r="M25" s="1144">
        <v>19908</v>
      </c>
      <c r="P25" s="867" t="s">
        <v>1063</v>
      </c>
      <c r="Q25">
        <v>2</v>
      </c>
    </row>
    <row r="26" spans="1:17" x14ac:dyDescent="0.35">
      <c r="A26" s="867">
        <v>22490</v>
      </c>
      <c r="B26" s="3" t="s">
        <v>1064</v>
      </c>
      <c r="C26" s="890">
        <v>26620</v>
      </c>
      <c r="D26">
        <v>8</v>
      </c>
      <c r="G26" s="692" t="s">
        <v>1065</v>
      </c>
      <c r="H26" s="666">
        <v>24249</v>
      </c>
      <c r="I26" s="666">
        <v>24892</v>
      </c>
      <c r="J26" s="890">
        <v>25312</v>
      </c>
      <c r="K26" s="1144">
        <v>25818</v>
      </c>
      <c r="L26" s="1144">
        <v>26337</v>
      </c>
      <c r="M26" s="1144">
        <v>26620</v>
      </c>
      <c r="P26" s="867" t="s">
        <v>1066</v>
      </c>
      <c r="Q26">
        <v>8</v>
      </c>
    </row>
    <row r="27" spans="1:17" x14ac:dyDescent="0.35">
      <c r="A27" s="867">
        <v>22620</v>
      </c>
      <c r="B27" s="3" t="s">
        <v>1067</v>
      </c>
      <c r="C27" s="890">
        <v>126568</v>
      </c>
      <c r="D27">
        <v>4</v>
      </c>
      <c r="G27" s="692" t="s">
        <v>1068</v>
      </c>
      <c r="H27" s="666">
        <v>119980</v>
      </c>
      <c r="I27" s="666">
        <v>121272</v>
      </c>
      <c r="J27" s="890">
        <v>122647</v>
      </c>
      <c r="K27" s="1144">
        <v>124174</v>
      </c>
      <c r="L27" s="1144">
        <v>125805</v>
      </c>
      <c r="M27" s="1144">
        <v>126568</v>
      </c>
      <c r="P27" s="867" t="s">
        <v>1069</v>
      </c>
      <c r="Q27">
        <v>4</v>
      </c>
    </row>
    <row r="28" spans="1:17" x14ac:dyDescent="0.35">
      <c r="A28" s="867">
        <v>22670</v>
      </c>
      <c r="B28" s="3" t="s">
        <v>1070</v>
      </c>
      <c r="C28" s="890">
        <v>168684</v>
      </c>
      <c r="D28">
        <v>1</v>
      </c>
      <c r="G28" s="692" t="s">
        <v>1071</v>
      </c>
      <c r="H28" s="666">
        <v>168362</v>
      </c>
      <c r="I28" s="666">
        <v>160100</v>
      </c>
      <c r="J28" s="890">
        <v>159151</v>
      </c>
      <c r="K28" s="1144">
        <v>163792</v>
      </c>
      <c r="L28" s="1144">
        <v>167298</v>
      </c>
      <c r="M28" s="1144">
        <v>168684</v>
      </c>
      <c r="P28" s="867" t="s">
        <v>1072</v>
      </c>
      <c r="Q28">
        <v>1</v>
      </c>
    </row>
    <row r="29" spans="1:17" x14ac:dyDescent="0.35">
      <c r="A29" s="867">
        <v>22750</v>
      </c>
      <c r="B29" s="3" t="s">
        <v>1073</v>
      </c>
      <c r="C29" s="890">
        <v>295052</v>
      </c>
      <c r="D29">
        <v>6</v>
      </c>
      <c r="G29" s="692" t="s">
        <v>1074</v>
      </c>
      <c r="H29" s="666">
        <v>264866</v>
      </c>
      <c r="I29" s="666">
        <v>270932</v>
      </c>
      <c r="J29" s="890">
        <v>276446</v>
      </c>
      <c r="K29" s="1144">
        <v>282809</v>
      </c>
      <c r="L29" s="1144">
        <v>289565</v>
      </c>
      <c r="M29" s="1144">
        <v>295052</v>
      </c>
      <c r="P29" s="867" t="s">
        <v>1075</v>
      </c>
      <c r="Q29">
        <v>6</v>
      </c>
    </row>
    <row r="30" spans="1:17" x14ac:dyDescent="0.35">
      <c r="A30" s="867">
        <v>22830</v>
      </c>
      <c r="B30" s="3" t="s">
        <v>1076</v>
      </c>
      <c r="C30" s="890">
        <v>69865</v>
      </c>
      <c r="D30">
        <v>2</v>
      </c>
      <c r="G30" s="692" t="s">
        <v>1077</v>
      </c>
      <c r="H30" s="666">
        <v>67070</v>
      </c>
      <c r="I30" s="666">
        <v>68526</v>
      </c>
      <c r="J30" s="890">
        <v>68925</v>
      </c>
      <c r="K30" s="1144">
        <v>69135</v>
      </c>
      <c r="L30" s="1144">
        <v>69874</v>
      </c>
      <c r="M30" s="1144">
        <v>69865</v>
      </c>
      <c r="P30" s="867" t="s">
        <v>1076</v>
      </c>
      <c r="Q30">
        <v>2</v>
      </c>
    </row>
    <row r="31" spans="1:17" x14ac:dyDescent="0.35">
      <c r="A31" s="867">
        <v>22910</v>
      </c>
      <c r="B31" s="3" t="s">
        <v>1078</v>
      </c>
      <c r="C31" s="890">
        <v>17011</v>
      </c>
      <c r="D31">
        <v>6</v>
      </c>
      <c r="G31" s="692" t="s">
        <v>1079</v>
      </c>
      <c r="H31" s="666">
        <v>16157</v>
      </c>
      <c r="I31" s="666">
        <v>16485</v>
      </c>
      <c r="J31" s="890">
        <v>16567</v>
      </c>
      <c r="K31" s="1144">
        <v>16670</v>
      </c>
      <c r="L31" s="1144">
        <v>16824</v>
      </c>
      <c r="M31" s="1144">
        <v>17011</v>
      </c>
      <c r="P31" s="867" t="s">
        <v>1080</v>
      </c>
      <c r="Q31">
        <v>6</v>
      </c>
    </row>
    <row r="32" spans="1:17" x14ac:dyDescent="0.35">
      <c r="A32" s="867">
        <v>22980</v>
      </c>
      <c r="B32" s="3" t="s">
        <v>1081</v>
      </c>
      <c r="C32" s="890">
        <v>5447</v>
      </c>
      <c r="D32">
        <v>1</v>
      </c>
      <c r="G32" s="692" t="s">
        <v>1082</v>
      </c>
      <c r="H32" s="666">
        <v>5592</v>
      </c>
      <c r="I32" s="666">
        <v>5656</v>
      </c>
      <c r="J32" s="890">
        <v>5599</v>
      </c>
      <c r="K32" s="1144">
        <v>5559</v>
      </c>
      <c r="L32" s="1144">
        <v>5464</v>
      </c>
      <c r="M32" s="1144">
        <v>5447</v>
      </c>
      <c r="P32" s="867" t="s">
        <v>1083</v>
      </c>
      <c r="Q32">
        <v>1</v>
      </c>
    </row>
    <row r="33" spans="1:17" x14ac:dyDescent="0.35">
      <c r="A33" s="867">
        <v>23110</v>
      </c>
      <c r="B33" s="3" t="s">
        <v>1084</v>
      </c>
      <c r="C33" s="890">
        <v>97031</v>
      </c>
      <c r="D33">
        <v>7</v>
      </c>
      <c r="G33" s="692" t="s">
        <v>1085</v>
      </c>
      <c r="H33" s="666">
        <v>98189</v>
      </c>
      <c r="I33" s="666">
        <v>92267</v>
      </c>
      <c r="J33" s="890">
        <v>91803</v>
      </c>
      <c r="K33" s="1144">
        <v>93738</v>
      </c>
      <c r="L33" s="1144">
        <v>95633</v>
      </c>
      <c r="M33" s="1144">
        <v>97031</v>
      </c>
      <c r="P33" s="867" t="s">
        <v>1086</v>
      </c>
      <c r="Q33">
        <v>7</v>
      </c>
    </row>
    <row r="34" spans="1:17" x14ac:dyDescent="0.35">
      <c r="A34" s="867">
        <v>23190</v>
      </c>
      <c r="B34" s="3" t="s">
        <v>1087</v>
      </c>
      <c r="C34" s="890">
        <v>20252</v>
      </c>
      <c r="D34">
        <v>4</v>
      </c>
      <c r="G34" s="692" t="s">
        <v>1088</v>
      </c>
      <c r="H34" s="666">
        <v>20018</v>
      </c>
      <c r="I34" s="666">
        <v>20376</v>
      </c>
      <c r="J34" s="890">
        <v>20337</v>
      </c>
      <c r="K34" s="1144">
        <v>20315</v>
      </c>
      <c r="L34" s="1144">
        <v>20376</v>
      </c>
      <c r="M34" s="1144">
        <v>20252</v>
      </c>
      <c r="P34" s="867" t="s">
        <v>1089</v>
      </c>
      <c r="Q34">
        <v>4</v>
      </c>
    </row>
    <row r="35" spans="1:17" x14ac:dyDescent="0.35">
      <c r="A35" s="867">
        <v>23270</v>
      </c>
      <c r="B35" s="3" t="s">
        <v>1090</v>
      </c>
      <c r="C35" s="890">
        <v>278885</v>
      </c>
      <c r="D35">
        <v>1</v>
      </c>
      <c r="G35" s="692" t="s">
        <v>1091</v>
      </c>
      <c r="H35" s="666">
        <v>241188</v>
      </c>
      <c r="I35" s="666">
        <v>246920</v>
      </c>
      <c r="J35" s="890">
        <v>252987</v>
      </c>
      <c r="K35" s="1144">
        <v>262764</v>
      </c>
      <c r="L35" s="1144">
        <v>271709</v>
      </c>
      <c r="M35" s="1144">
        <v>278885</v>
      </c>
      <c r="P35" s="867" t="s">
        <v>1092</v>
      </c>
      <c r="Q35">
        <v>1</v>
      </c>
    </row>
    <row r="36" spans="1:17" x14ac:dyDescent="0.35">
      <c r="A36" s="867">
        <v>23350</v>
      </c>
      <c r="B36" s="3" t="s">
        <v>1093</v>
      </c>
      <c r="C36" s="890">
        <v>17758</v>
      </c>
      <c r="D36">
        <v>8</v>
      </c>
      <c r="G36" s="692" t="s">
        <v>1094</v>
      </c>
      <c r="H36" s="666">
        <v>16885</v>
      </c>
      <c r="I36" s="666">
        <v>17251</v>
      </c>
      <c r="J36" s="890">
        <v>17418</v>
      </c>
      <c r="K36" s="1144">
        <v>17662</v>
      </c>
      <c r="L36" s="1144">
        <v>17788</v>
      </c>
      <c r="M36" s="1144">
        <v>17758</v>
      </c>
      <c r="P36" s="867" t="s">
        <v>1095</v>
      </c>
      <c r="Q36">
        <v>8</v>
      </c>
    </row>
    <row r="37" spans="1:17" x14ac:dyDescent="0.35">
      <c r="A37" s="867">
        <v>23430</v>
      </c>
      <c r="B37" s="3" t="s">
        <v>1096</v>
      </c>
      <c r="C37" s="890">
        <v>168061</v>
      </c>
      <c r="D37">
        <v>9</v>
      </c>
      <c r="G37" s="692" t="s">
        <v>1097</v>
      </c>
      <c r="H37" s="666">
        <v>167293</v>
      </c>
      <c r="I37" s="666">
        <v>159554</v>
      </c>
      <c r="J37" s="890">
        <v>160005</v>
      </c>
      <c r="K37" s="1144">
        <v>163724</v>
      </c>
      <c r="L37" s="1144">
        <v>166521</v>
      </c>
      <c r="M37" s="1144">
        <v>168061</v>
      </c>
      <c r="P37" s="867" t="s">
        <v>1098</v>
      </c>
      <c r="Q37">
        <v>9</v>
      </c>
    </row>
    <row r="38" spans="1:17" x14ac:dyDescent="0.35">
      <c r="A38" s="867">
        <v>23670</v>
      </c>
      <c r="B38" s="3" t="s">
        <v>1099</v>
      </c>
      <c r="C38" s="890">
        <v>163820</v>
      </c>
      <c r="D38">
        <v>9</v>
      </c>
      <c r="G38" s="692" t="s">
        <v>1100</v>
      </c>
      <c r="H38" s="666">
        <v>165147</v>
      </c>
      <c r="I38" s="666">
        <v>160481</v>
      </c>
      <c r="J38" s="890">
        <v>159465</v>
      </c>
      <c r="K38" s="1144">
        <v>161766</v>
      </c>
      <c r="L38" s="1144">
        <v>163302</v>
      </c>
      <c r="M38" s="1144">
        <v>163820</v>
      </c>
      <c r="P38" s="867" t="s">
        <v>1101</v>
      </c>
      <c r="Q38">
        <v>9</v>
      </c>
    </row>
    <row r="39" spans="1:17" x14ac:dyDescent="0.35">
      <c r="A39" s="867">
        <v>23810</v>
      </c>
      <c r="B39" s="3" t="s">
        <v>1102</v>
      </c>
      <c r="C39" s="890">
        <v>79112</v>
      </c>
      <c r="D39">
        <v>1</v>
      </c>
      <c r="G39" s="692" t="s">
        <v>1103</v>
      </c>
      <c r="H39" s="666">
        <v>75915</v>
      </c>
      <c r="I39" s="666">
        <v>77117</v>
      </c>
      <c r="J39" s="890">
        <v>77668</v>
      </c>
      <c r="K39" s="1144">
        <v>78154</v>
      </c>
      <c r="L39" s="1144">
        <v>78845</v>
      </c>
      <c r="M39" s="1144">
        <v>79112</v>
      </c>
      <c r="P39" s="867" t="s">
        <v>1104</v>
      </c>
      <c r="Q39">
        <v>1</v>
      </c>
    </row>
    <row r="40" spans="1:17" x14ac:dyDescent="0.35">
      <c r="A40" s="867">
        <v>23940</v>
      </c>
      <c r="B40" s="3" t="s">
        <v>1105</v>
      </c>
      <c r="C40" s="890">
        <v>7718</v>
      </c>
      <c r="D40">
        <v>2</v>
      </c>
      <c r="G40" s="692" t="s">
        <v>1106</v>
      </c>
      <c r="H40" s="666">
        <v>7473</v>
      </c>
      <c r="I40" s="666">
        <v>7703</v>
      </c>
      <c r="J40" s="890">
        <v>7748</v>
      </c>
      <c r="K40" s="1144">
        <v>7747</v>
      </c>
      <c r="L40" s="1144">
        <v>7755</v>
      </c>
      <c r="M40" s="1144">
        <v>7718</v>
      </c>
      <c r="P40" s="867" t="s">
        <v>1107</v>
      </c>
      <c r="Q40">
        <v>2</v>
      </c>
    </row>
    <row r="41" spans="1:17" x14ac:dyDescent="0.35">
      <c r="A41" s="867">
        <v>24130</v>
      </c>
      <c r="B41" s="3" t="s">
        <v>1108</v>
      </c>
      <c r="C41" s="890">
        <v>54464</v>
      </c>
      <c r="D41">
        <v>10</v>
      </c>
      <c r="G41" s="692" t="s">
        <v>1109</v>
      </c>
      <c r="H41" s="666">
        <v>50971</v>
      </c>
      <c r="I41" s="666">
        <v>51599</v>
      </c>
      <c r="J41" s="890">
        <v>52179</v>
      </c>
      <c r="K41" s="1144">
        <v>52920</v>
      </c>
      <c r="L41" s="1144">
        <v>53738</v>
      </c>
      <c r="M41" s="1144">
        <v>54464</v>
      </c>
      <c r="P41" s="867" t="s">
        <v>1110</v>
      </c>
      <c r="Q41">
        <v>10</v>
      </c>
    </row>
    <row r="42" spans="1:17" x14ac:dyDescent="0.35">
      <c r="A42" s="867">
        <v>24210</v>
      </c>
      <c r="B42" s="3" t="s">
        <v>1111</v>
      </c>
      <c r="C42" s="890">
        <v>132912</v>
      </c>
      <c r="D42">
        <v>9</v>
      </c>
      <c r="G42" s="692" t="s">
        <v>1112</v>
      </c>
      <c r="H42" s="666">
        <v>128929</v>
      </c>
      <c r="I42" s="666">
        <v>125821</v>
      </c>
      <c r="J42" s="890">
        <v>126491</v>
      </c>
      <c r="K42" s="1144">
        <v>129514</v>
      </c>
      <c r="L42" s="1144">
        <v>131761</v>
      </c>
      <c r="M42" s="1144">
        <v>132912</v>
      </c>
      <c r="P42" s="867" t="s">
        <v>1113</v>
      </c>
      <c r="Q42">
        <v>9</v>
      </c>
    </row>
    <row r="43" spans="1:17" x14ac:dyDescent="0.35">
      <c r="A43" s="867">
        <v>24250</v>
      </c>
      <c r="B43" s="3" t="s">
        <v>1114</v>
      </c>
      <c r="C43" s="890">
        <v>10979</v>
      </c>
      <c r="D43">
        <v>8</v>
      </c>
      <c r="G43" s="692" t="s">
        <v>1115</v>
      </c>
      <c r="H43" s="666">
        <v>9474</v>
      </c>
      <c r="I43" s="666">
        <v>10121</v>
      </c>
      <c r="J43" s="890">
        <v>10335</v>
      </c>
      <c r="K43" s="1144">
        <v>10546</v>
      </c>
      <c r="L43" s="1144">
        <v>10782</v>
      </c>
      <c r="M43" s="1144">
        <v>10979</v>
      </c>
      <c r="P43" s="867" t="s">
        <v>1116</v>
      </c>
      <c r="Q43">
        <v>8</v>
      </c>
    </row>
    <row r="44" spans="1:17" x14ac:dyDescent="0.35">
      <c r="A44" s="867">
        <v>24330</v>
      </c>
      <c r="B44" s="3" t="s">
        <v>1117</v>
      </c>
      <c r="C44" s="890">
        <v>94672</v>
      </c>
      <c r="D44">
        <v>6</v>
      </c>
      <c r="G44" s="692" t="s">
        <v>1118</v>
      </c>
      <c r="H44" s="666">
        <v>94982</v>
      </c>
      <c r="I44" s="666">
        <v>86385</v>
      </c>
      <c r="J44" s="890">
        <v>87526</v>
      </c>
      <c r="K44" s="1144">
        <v>91762</v>
      </c>
      <c r="L44" s="1144">
        <v>94251</v>
      </c>
      <c r="M44" s="1144">
        <v>94672</v>
      </c>
      <c r="P44" s="867" t="s">
        <v>1119</v>
      </c>
      <c r="Q44">
        <v>6</v>
      </c>
    </row>
    <row r="45" spans="1:17" x14ac:dyDescent="0.35">
      <c r="A45" s="867">
        <v>24410</v>
      </c>
      <c r="B45" s="3" t="s">
        <v>1120</v>
      </c>
      <c r="C45" s="890">
        <v>120247</v>
      </c>
      <c r="D45">
        <v>8</v>
      </c>
      <c r="G45" s="692" t="s">
        <v>1121</v>
      </c>
      <c r="H45" s="666">
        <v>119401</v>
      </c>
      <c r="I45" s="666">
        <v>116075</v>
      </c>
      <c r="J45" s="890">
        <v>115689</v>
      </c>
      <c r="K45" s="1144">
        <v>117434</v>
      </c>
      <c r="L45" s="1144">
        <v>119354</v>
      </c>
      <c r="M45" s="1144">
        <v>120247</v>
      </c>
      <c r="P45" s="867" t="s">
        <v>1122</v>
      </c>
      <c r="Q45">
        <v>8</v>
      </c>
    </row>
    <row r="46" spans="1:17" x14ac:dyDescent="0.35">
      <c r="A46" s="867">
        <v>24600</v>
      </c>
      <c r="B46" s="3" t="s">
        <v>1123</v>
      </c>
      <c r="C46" s="890">
        <v>194481</v>
      </c>
      <c r="D46">
        <v>7</v>
      </c>
      <c r="G46" s="692" t="s">
        <v>1124</v>
      </c>
      <c r="H46" s="666">
        <v>183756</v>
      </c>
      <c r="I46" s="666">
        <v>153110</v>
      </c>
      <c r="J46" s="890">
        <v>159993</v>
      </c>
      <c r="K46" s="1144">
        <v>177396</v>
      </c>
      <c r="L46" s="1144">
        <v>189381</v>
      </c>
      <c r="M46" s="1144">
        <v>194481</v>
      </c>
      <c r="P46" s="867" t="s">
        <v>1125</v>
      </c>
      <c r="Q46">
        <v>7</v>
      </c>
    </row>
    <row r="47" spans="1:17" x14ac:dyDescent="0.35">
      <c r="A47" s="867">
        <v>24650</v>
      </c>
      <c r="B47" s="3" t="s">
        <v>1126</v>
      </c>
      <c r="C47" s="890">
        <v>231567</v>
      </c>
      <c r="D47">
        <v>4</v>
      </c>
      <c r="G47" s="692" t="s">
        <v>1127</v>
      </c>
      <c r="H47" s="666">
        <v>172500</v>
      </c>
      <c r="I47" s="666">
        <v>181346</v>
      </c>
      <c r="J47" s="890">
        <v>193155</v>
      </c>
      <c r="K47" s="1144">
        <v>206070</v>
      </c>
      <c r="L47" s="1144">
        <v>219697</v>
      </c>
      <c r="M47" s="1144">
        <v>231567</v>
      </c>
      <c r="P47" s="867" t="s">
        <v>1128</v>
      </c>
      <c r="Q47">
        <v>4</v>
      </c>
    </row>
    <row r="48" spans="1:17" x14ac:dyDescent="0.35">
      <c r="A48" s="867">
        <v>24780</v>
      </c>
      <c r="B48" s="3" t="s">
        <v>1129</v>
      </c>
      <c r="C48" s="890">
        <v>57309</v>
      </c>
      <c r="D48">
        <v>1</v>
      </c>
      <c r="G48" s="692" t="s">
        <v>1130</v>
      </c>
      <c r="H48" s="666">
        <v>55937</v>
      </c>
      <c r="I48" s="666">
        <v>56966</v>
      </c>
      <c r="J48" s="890">
        <v>57216</v>
      </c>
      <c r="K48" s="1144">
        <v>57554</v>
      </c>
      <c r="L48" s="1144">
        <v>57626</v>
      </c>
      <c r="M48" s="1144">
        <v>57309</v>
      </c>
      <c r="P48" s="867" t="s">
        <v>1131</v>
      </c>
      <c r="Q48">
        <v>1</v>
      </c>
    </row>
    <row r="49" spans="1:17" x14ac:dyDescent="0.35">
      <c r="A49" s="867">
        <v>24850</v>
      </c>
      <c r="B49" s="3" t="s">
        <v>1132</v>
      </c>
      <c r="C49" s="890">
        <v>58459</v>
      </c>
      <c r="D49">
        <v>5</v>
      </c>
      <c r="G49" s="692" t="s">
        <v>1133</v>
      </c>
      <c r="H49" s="666">
        <v>47647</v>
      </c>
      <c r="I49" s="666">
        <v>49712</v>
      </c>
      <c r="J49" s="890">
        <v>51654</v>
      </c>
      <c r="K49" s="1144">
        <v>53723</v>
      </c>
      <c r="L49" s="1144">
        <v>56384</v>
      </c>
      <c r="M49" s="1144">
        <v>58459</v>
      </c>
      <c r="P49" s="867" t="s">
        <v>1134</v>
      </c>
      <c r="Q49">
        <v>5</v>
      </c>
    </row>
    <row r="50" spans="1:17" x14ac:dyDescent="0.35">
      <c r="A50" s="867">
        <v>24900</v>
      </c>
      <c r="B50" s="3" t="s">
        <v>1135</v>
      </c>
      <c r="C50" s="890">
        <v>30866</v>
      </c>
      <c r="D50">
        <v>2</v>
      </c>
      <c r="G50" s="692" t="s">
        <v>1136</v>
      </c>
      <c r="H50" s="666">
        <v>30018</v>
      </c>
      <c r="I50" s="666">
        <v>30367</v>
      </c>
      <c r="J50" s="890">
        <v>30571</v>
      </c>
      <c r="K50" s="1144">
        <v>30775</v>
      </c>
      <c r="L50" s="1144">
        <v>30836</v>
      </c>
      <c r="M50" s="1144">
        <v>30866</v>
      </c>
      <c r="P50" s="867" t="s">
        <v>1137</v>
      </c>
      <c r="Q50">
        <v>2</v>
      </c>
    </row>
    <row r="51" spans="1:17" x14ac:dyDescent="0.35">
      <c r="A51" s="867">
        <v>24970</v>
      </c>
      <c r="B51" s="3" t="s">
        <v>1138</v>
      </c>
      <c r="C51" s="890">
        <v>211833</v>
      </c>
      <c r="D51">
        <v>9</v>
      </c>
      <c r="G51" s="692" t="s">
        <v>1139</v>
      </c>
      <c r="H51" s="666">
        <v>204936</v>
      </c>
      <c r="I51" s="666">
        <v>192893</v>
      </c>
      <c r="J51" s="890">
        <v>194877</v>
      </c>
      <c r="K51" s="1144">
        <v>203560</v>
      </c>
      <c r="L51" s="1144">
        <v>209268</v>
      </c>
      <c r="M51" s="1144">
        <v>211833</v>
      </c>
      <c r="P51" s="867" t="s">
        <v>1140</v>
      </c>
      <c r="Q51">
        <v>9</v>
      </c>
    </row>
    <row r="52" spans="1:17" x14ac:dyDescent="0.35">
      <c r="A52" s="867">
        <v>25060</v>
      </c>
      <c r="B52" s="3" t="s">
        <v>1141</v>
      </c>
      <c r="C52" s="890">
        <v>130501</v>
      </c>
      <c r="D52">
        <v>8</v>
      </c>
      <c r="G52" s="692" t="s">
        <v>1142</v>
      </c>
      <c r="H52" s="666">
        <v>131753</v>
      </c>
      <c r="I52" s="666">
        <v>122950</v>
      </c>
      <c r="J52" s="890">
        <v>123038</v>
      </c>
      <c r="K52" s="1144">
        <v>126486</v>
      </c>
      <c r="L52" s="1144">
        <v>129732</v>
      </c>
      <c r="M52" s="1144">
        <v>130501</v>
      </c>
      <c r="P52" s="867" t="s">
        <v>1143</v>
      </c>
      <c r="Q52">
        <v>8</v>
      </c>
    </row>
    <row r="53" spans="1:17" x14ac:dyDescent="0.35">
      <c r="A53" s="867">
        <v>25150</v>
      </c>
      <c r="B53" s="3" t="s">
        <v>1144</v>
      </c>
      <c r="C53" s="890">
        <v>40472</v>
      </c>
      <c r="D53">
        <v>7</v>
      </c>
      <c r="G53" s="692" t="s">
        <v>1145</v>
      </c>
      <c r="H53" s="666">
        <v>36013</v>
      </c>
      <c r="I53" s="666">
        <v>37910</v>
      </c>
      <c r="J53" s="890">
        <v>38506</v>
      </c>
      <c r="K53" s="1144">
        <v>39092</v>
      </c>
      <c r="L53" s="1144">
        <v>39814</v>
      </c>
      <c r="M53" s="1144">
        <v>40472</v>
      </c>
      <c r="P53" s="867" t="s">
        <v>1146</v>
      </c>
      <c r="Q53">
        <v>7</v>
      </c>
    </row>
    <row r="54" spans="1:17" x14ac:dyDescent="0.35">
      <c r="A54" s="867">
        <v>24700</v>
      </c>
      <c r="B54" s="3" t="s">
        <v>1147</v>
      </c>
      <c r="C54" s="890">
        <v>189108</v>
      </c>
      <c r="D54">
        <v>7</v>
      </c>
      <c r="G54" s="692" t="s">
        <v>1148</v>
      </c>
      <c r="H54" s="666">
        <v>188762</v>
      </c>
      <c r="I54" s="666">
        <v>173500</v>
      </c>
      <c r="J54" s="890">
        <v>174735</v>
      </c>
      <c r="K54" s="1144">
        <v>181223</v>
      </c>
      <c r="L54" s="1144">
        <v>186534</v>
      </c>
      <c r="M54" s="1144">
        <v>189108</v>
      </c>
      <c r="P54" s="867" t="s">
        <v>1149</v>
      </c>
      <c r="Q54">
        <v>7</v>
      </c>
    </row>
    <row r="55" spans="1:17" x14ac:dyDescent="0.35">
      <c r="A55" s="867">
        <v>25340</v>
      </c>
      <c r="B55" s="3" t="s">
        <v>1150</v>
      </c>
      <c r="C55" s="890">
        <v>172217</v>
      </c>
      <c r="D55">
        <v>8</v>
      </c>
      <c r="G55" s="692" t="s">
        <v>1151</v>
      </c>
      <c r="H55" s="666">
        <v>168862</v>
      </c>
      <c r="I55" s="666">
        <v>170440</v>
      </c>
      <c r="J55" s="890">
        <v>169663</v>
      </c>
      <c r="K55" s="1144">
        <v>170243</v>
      </c>
      <c r="L55" s="1144">
        <v>171450</v>
      </c>
      <c r="M55" s="1144">
        <v>172217</v>
      </c>
      <c r="P55" s="867" t="s">
        <v>1152</v>
      </c>
      <c r="Q55">
        <v>8</v>
      </c>
    </row>
    <row r="56" spans="1:17" x14ac:dyDescent="0.35">
      <c r="A56" s="867">
        <v>25430</v>
      </c>
      <c r="B56" s="3" t="s">
        <v>1153</v>
      </c>
      <c r="C56" s="890">
        <v>20939</v>
      </c>
      <c r="D56">
        <v>6</v>
      </c>
      <c r="G56" s="692" t="s">
        <v>1154</v>
      </c>
      <c r="H56" s="666">
        <v>20001</v>
      </c>
      <c r="I56" s="666">
        <v>20114</v>
      </c>
      <c r="J56" s="890">
        <v>20317</v>
      </c>
      <c r="K56" s="1144">
        <v>20576</v>
      </c>
      <c r="L56" s="1144">
        <v>20799</v>
      </c>
      <c r="M56" s="1144">
        <v>20939</v>
      </c>
      <c r="P56" s="867" t="s">
        <v>1155</v>
      </c>
      <c r="Q56">
        <v>6</v>
      </c>
    </row>
    <row r="57" spans="1:17" x14ac:dyDescent="0.35">
      <c r="A57" s="867">
        <v>25490</v>
      </c>
      <c r="B57" s="3" t="s">
        <v>1156</v>
      </c>
      <c r="C57" s="890">
        <v>17760</v>
      </c>
      <c r="D57">
        <v>8</v>
      </c>
      <c r="G57" s="692" t="s">
        <v>1157</v>
      </c>
      <c r="H57" s="666">
        <v>17027</v>
      </c>
      <c r="I57" s="666">
        <v>17296</v>
      </c>
      <c r="J57" s="890">
        <v>17470</v>
      </c>
      <c r="K57" s="1144">
        <v>17610</v>
      </c>
      <c r="L57" s="1144">
        <v>17717</v>
      </c>
      <c r="M57" s="1144">
        <v>17760</v>
      </c>
      <c r="P57" s="867" t="s">
        <v>1158</v>
      </c>
      <c r="Q57">
        <v>8</v>
      </c>
    </row>
    <row r="58" spans="1:17" x14ac:dyDescent="0.35">
      <c r="A58" s="867">
        <v>25620</v>
      </c>
      <c r="B58" s="3" t="s">
        <v>1159</v>
      </c>
      <c r="C58" s="890">
        <v>15648</v>
      </c>
      <c r="D58">
        <v>6</v>
      </c>
      <c r="G58" s="692" t="s">
        <v>1160</v>
      </c>
      <c r="H58" s="666">
        <v>14661</v>
      </c>
      <c r="I58" s="666">
        <v>15139</v>
      </c>
      <c r="J58" s="890">
        <v>15348</v>
      </c>
      <c r="K58" s="1144">
        <v>15482</v>
      </c>
      <c r="L58" s="1144">
        <v>15603</v>
      </c>
      <c r="M58" s="1144">
        <v>15648</v>
      </c>
      <c r="P58" s="867" t="s">
        <v>1161</v>
      </c>
      <c r="Q58">
        <v>6</v>
      </c>
    </row>
    <row r="59" spans="1:17" x14ac:dyDescent="0.35">
      <c r="A59" s="867">
        <v>25710</v>
      </c>
      <c r="B59" s="3" t="s">
        <v>1162</v>
      </c>
      <c r="C59" s="890">
        <v>63797</v>
      </c>
      <c r="D59">
        <v>10</v>
      </c>
      <c r="G59" s="692" t="s">
        <v>1163</v>
      </c>
      <c r="H59" s="666">
        <v>65219</v>
      </c>
      <c r="I59" s="666">
        <v>63450</v>
      </c>
      <c r="J59" s="890">
        <v>63041</v>
      </c>
      <c r="K59" s="1144">
        <v>63264</v>
      </c>
      <c r="L59" s="1144">
        <v>63693</v>
      </c>
      <c r="M59" s="1144">
        <v>63797</v>
      </c>
      <c r="P59" s="867" t="s">
        <v>1164</v>
      </c>
      <c r="Q59">
        <v>10</v>
      </c>
    </row>
    <row r="60" spans="1:17" x14ac:dyDescent="0.35">
      <c r="A60" s="867">
        <v>25810</v>
      </c>
      <c r="B60" s="3" t="s">
        <v>1165</v>
      </c>
      <c r="C60" s="890">
        <v>11804</v>
      </c>
      <c r="D60">
        <v>2</v>
      </c>
      <c r="G60" s="692" t="s">
        <v>1166</v>
      </c>
      <c r="H60" s="666">
        <v>11403</v>
      </c>
      <c r="I60" s="666">
        <v>11886</v>
      </c>
      <c r="J60" s="890">
        <v>11875</v>
      </c>
      <c r="K60" s="1144">
        <v>11879</v>
      </c>
      <c r="L60" s="1144">
        <v>11808</v>
      </c>
      <c r="M60" s="1144">
        <v>11804</v>
      </c>
      <c r="P60" s="867" t="s">
        <v>1167</v>
      </c>
      <c r="Q60">
        <v>2</v>
      </c>
    </row>
    <row r="61" spans="1:17" x14ac:dyDescent="0.35">
      <c r="A61" s="867">
        <v>25900</v>
      </c>
      <c r="B61" s="3" t="s">
        <v>1168</v>
      </c>
      <c r="C61" s="890">
        <v>114434</v>
      </c>
      <c r="D61">
        <v>9</v>
      </c>
      <c r="G61" s="692" t="s">
        <v>1169</v>
      </c>
      <c r="H61" s="666">
        <v>116476</v>
      </c>
      <c r="I61" s="666">
        <v>103438</v>
      </c>
      <c r="J61" s="890">
        <v>103990</v>
      </c>
      <c r="K61" s="1144">
        <v>109515</v>
      </c>
      <c r="L61" s="1144">
        <v>112669</v>
      </c>
      <c r="M61" s="1144">
        <v>114434</v>
      </c>
      <c r="P61" s="867" t="s">
        <v>1170</v>
      </c>
      <c r="Q61">
        <v>9</v>
      </c>
    </row>
    <row r="62" spans="1:17" x14ac:dyDescent="0.35">
      <c r="A62" s="867">
        <v>25990</v>
      </c>
      <c r="B62" s="3" t="s">
        <v>1171</v>
      </c>
      <c r="C62" s="890">
        <v>7957</v>
      </c>
      <c r="D62">
        <v>3</v>
      </c>
      <c r="G62" s="692" t="s">
        <v>1172</v>
      </c>
      <c r="H62" s="666">
        <v>7555</v>
      </c>
      <c r="I62" s="666">
        <v>7619</v>
      </c>
      <c r="J62" s="890">
        <v>7651</v>
      </c>
      <c r="K62" s="1144">
        <v>7786</v>
      </c>
      <c r="L62" s="1144">
        <v>7958</v>
      </c>
      <c r="M62" s="1144">
        <v>7957</v>
      </c>
      <c r="P62" s="867" t="s">
        <v>1173</v>
      </c>
      <c r="Q62">
        <v>3</v>
      </c>
    </row>
    <row r="63" spans="1:17" x14ac:dyDescent="0.35">
      <c r="A63" s="867">
        <v>26080</v>
      </c>
      <c r="B63" s="3" t="s">
        <v>1174</v>
      </c>
      <c r="C63" s="890">
        <v>3317</v>
      </c>
      <c r="D63">
        <v>10</v>
      </c>
      <c r="G63" s="3" t="s">
        <v>1174</v>
      </c>
      <c r="H63" s="666">
        <v>3008</v>
      </c>
      <c r="I63" s="666">
        <v>3236</v>
      </c>
      <c r="J63" s="890">
        <v>3220</v>
      </c>
      <c r="K63" s="1144">
        <v>3238</v>
      </c>
      <c r="L63" s="1144">
        <v>3302</v>
      </c>
      <c r="M63" s="1144">
        <v>3317</v>
      </c>
      <c r="P63" s="867" t="s">
        <v>1175</v>
      </c>
      <c r="Q63">
        <v>10</v>
      </c>
    </row>
    <row r="64" spans="1:17" x14ac:dyDescent="0.35">
      <c r="A64" s="867">
        <v>26170</v>
      </c>
      <c r="B64" s="3" t="s">
        <v>1176</v>
      </c>
      <c r="C64" s="890">
        <v>31109</v>
      </c>
      <c r="D64">
        <v>5</v>
      </c>
      <c r="G64" s="692" t="s">
        <v>1177</v>
      </c>
      <c r="H64" s="666">
        <v>30248</v>
      </c>
      <c r="I64" s="666">
        <v>30388</v>
      </c>
      <c r="J64" s="890">
        <v>30697</v>
      </c>
      <c r="K64" s="1144">
        <v>30823</v>
      </c>
      <c r="L64" s="1144">
        <v>31022</v>
      </c>
      <c r="M64" s="1144">
        <v>31109</v>
      </c>
      <c r="P64" s="867" t="s">
        <v>1178</v>
      </c>
      <c r="Q64">
        <v>5</v>
      </c>
    </row>
    <row r="65" spans="1:17" x14ac:dyDescent="0.35">
      <c r="A65" s="867">
        <v>26260</v>
      </c>
      <c r="B65" s="3" t="s">
        <v>1179</v>
      </c>
      <c r="C65" s="890">
        <v>16483</v>
      </c>
      <c r="D65">
        <v>5</v>
      </c>
      <c r="G65" s="692" t="s">
        <v>1180</v>
      </c>
      <c r="H65" s="666">
        <v>16134</v>
      </c>
      <c r="I65" s="666">
        <v>16492</v>
      </c>
      <c r="J65" s="890">
        <v>16393</v>
      </c>
      <c r="K65" s="1144">
        <v>16470</v>
      </c>
      <c r="L65" s="1144">
        <v>16525</v>
      </c>
      <c r="M65" s="1144">
        <v>16483</v>
      </c>
      <c r="P65" s="867" t="s">
        <v>1181</v>
      </c>
      <c r="Q65">
        <v>5</v>
      </c>
    </row>
    <row r="66" spans="1:17" x14ac:dyDescent="0.35">
      <c r="A66" s="867">
        <v>26350</v>
      </c>
      <c r="B66" s="3" t="s">
        <v>1182</v>
      </c>
      <c r="C66" s="890">
        <v>114789</v>
      </c>
      <c r="D66">
        <v>10</v>
      </c>
      <c r="G66" s="692" t="s">
        <v>1183</v>
      </c>
      <c r="H66" s="666">
        <v>118614</v>
      </c>
      <c r="I66" s="666">
        <v>106190</v>
      </c>
      <c r="J66" s="890">
        <v>106418</v>
      </c>
      <c r="K66" s="1144">
        <v>111335</v>
      </c>
      <c r="L66" s="1144">
        <v>114038</v>
      </c>
      <c r="M66" s="1144">
        <v>114789</v>
      </c>
      <c r="P66" s="867" t="s">
        <v>1184</v>
      </c>
      <c r="Q66">
        <v>10</v>
      </c>
    </row>
    <row r="67" spans="1:17" x14ac:dyDescent="0.35">
      <c r="A67" s="867">
        <v>26430</v>
      </c>
      <c r="B67" s="3" t="s">
        <v>1185</v>
      </c>
      <c r="C67" s="890">
        <v>11839</v>
      </c>
      <c r="D67">
        <v>4</v>
      </c>
      <c r="G67" s="692" t="s">
        <v>1186</v>
      </c>
      <c r="H67" s="666">
        <v>10992</v>
      </c>
      <c r="I67" s="666">
        <v>11368</v>
      </c>
      <c r="J67" s="890">
        <v>11510</v>
      </c>
      <c r="K67" s="1144">
        <v>11578</v>
      </c>
      <c r="L67" s="1144">
        <v>11739</v>
      </c>
      <c r="M67" s="1144">
        <v>11839</v>
      </c>
      <c r="P67" s="867" t="s">
        <v>1187</v>
      </c>
      <c r="Q67">
        <v>4</v>
      </c>
    </row>
    <row r="68" spans="1:17" x14ac:dyDescent="0.35">
      <c r="A68" s="867">
        <v>26490</v>
      </c>
      <c r="B68" s="3" t="s">
        <v>1188</v>
      </c>
      <c r="C68" s="890">
        <v>40265</v>
      </c>
      <c r="D68">
        <v>10</v>
      </c>
      <c r="G68" s="692" t="s">
        <v>1189</v>
      </c>
      <c r="H68" s="666">
        <v>34771</v>
      </c>
      <c r="I68" s="666">
        <v>37648</v>
      </c>
      <c r="J68" s="890">
        <v>38652</v>
      </c>
      <c r="K68" s="1144">
        <v>39292</v>
      </c>
      <c r="L68" s="1144">
        <v>39928</v>
      </c>
      <c r="M68" s="1144">
        <v>40265</v>
      </c>
      <c r="P68" s="867" t="s">
        <v>1190</v>
      </c>
      <c r="Q68">
        <v>10</v>
      </c>
    </row>
    <row r="69" spans="1:17" x14ac:dyDescent="0.35">
      <c r="A69" s="867">
        <v>26610</v>
      </c>
      <c r="B69" s="3" t="s">
        <v>1191</v>
      </c>
      <c r="C69" s="890">
        <v>20962</v>
      </c>
      <c r="D69">
        <v>1</v>
      </c>
      <c r="G69" s="692" t="s">
        <v>1192</v>
      </c>
      <c r="H69" s="666">
        <v>20534</v>
      </c>
      <c r="I69" s="666">
        <v>21381</v>
      </c>
      <c r="J69" s="890">
        <v>21225</v>
      </c>
      <c r="K69" s="1144">
        <v>21212</v>
      </c>
      <c r="L69" s="1144">
        <v>21094</v>
      </c>
      <c r="M69" s="1144">
        <v>20962</v>
      </c>
      <c r="P69" s="867" t="s">
        <v>1193</v>
      </c>
      <c r="Q69">
        <v>1</v>
      </c>
    </row>
    <row r="70" spans="1:17" x14ac:dyDescent="0.35">
      <c r="A70" s="867">
        <v>26670</v>
      </c>
      <c r="B70" s="3" t="s">
        <v>1194</v>
      </c>
      <c r="C70" s="890">
        <v>6158</v>
      </c>
      <c r="D70">
        <v>5</v>
      </c>
      <c r="G70" s="692" t="s">
        <v>1195</v>
      </c>
      <c r="H70" s="666">
        <v>6102</v>
      </c>
      <c r="I70" s="666">
        <v>6186</v>
      </c>
      <c r="J70" s="890">
        <v>6196</v>
      </c>
      <c r="K70" s="1144">
        <v>6243</v>
      </c>
      <c r="L70" s="1144">
        <v>6237</v>
      </c>
      <c r="M70" s="1144">
        <v>6158</v>
      </c>
      <c r="P70" s="867" t="s">
        <v>1196</v>
      </c>
      <c r="Q70">
        <v>5</v>
      </c>
    </row>
    <row r="71" spans="1:17" x14ac:dyDescent="0.35">
      <c r="A71" s="867">
        <v>26700</v>
      </c>
      <c r="B71" s="3" t="s">
        <v>1197</v>
      </c>
      <c r="C71" s="890">
        <v>30089</v>
      </c>
      <c r="D71">
        <v>4</v>
      </c>
      <c r="G71" s="692" t="s">
        <v>1198</v>
      </c>
      <c r="H71" s="666">
        <v>29197</v>
      </c>
      <c r="I71" s="666">
        <v>29751</v>
      </c>
      <c r="J71" s="890">
        <v>29903</v>
      </c>
      <c r="K71" s="1144">
        <v>30002</v>
      </c>
      <c r="L71" s="1144">
        <v>30169</v>
      </c>
      <c r="M71" s="1144">
        <v>30089</v>
      </c>
      <c r="P71" s="867" t="s">
        <v>1199</v>
      </c>
      <c r="Q71">
        <v>4</v>
      </c>
    </row>
    <row r="72" spans="1:17" x14ac:dyDescent="0.35">
      <c r="A72" s="867">
        <v>26730</v>
      </c>
      <c r="B72" s="3" t="s">
        <v>1200</v>
      </c>
      <c r="C72" s="890">
        <v>36255</v>
      </c>
      <c r="D72">
        <v>5</v>
      </c>
      <c r="G72" s="692" t="s">
        <v>1201</v>
      </c>
      <c r="H72" s="666">
        <v>35533</v>
      </c>
      <c r="I72" s="666">
        <v>35433</v>
      </c>
      <c r="J72" s="890">
        <v>35559</v>
      </c>
      <c r="K72" s="1144">
        <v>35907</v>
      </c>
      <c r="L72" s="1144">
        <v>36150</v>
      </c>
      <c r="M72" s="1144">
        <v>36255</v>
      </c>
      <c r="P72" s="867" t="s">
        <v>1202</v>
      </c>
      <c r="Q72">
        <v>5</v>
      </c>
    </row>
    <row r="73" spans="1:17" x14ac:dyDescent="0.35">
      <c r="A73" s="867">
        <v>26810</v>
      </c>
      <c r="B73" s="3" t="s">
        <v>1203</v>
      </c>
      <c r="C73" s="890">
        <v>46551</v>
      </c>
      <c r="D73">
        <v>3</v>
      </c>
      <c r="G73" s="692" t="s">
        <v>1204</v>
      </c>
      <c r="H73" s="666">
        <v>44770</v>
      </c>
      <c r="I73" s="666">
        <v>45469</v>
      </c>
      <c r="J73" s="890">
        <v>45799</v>
      </c>
      <c r="K73" s="1144">
        <v>46124</v>
      </c>
      <c r="L73" s="1144">
        <v>46533</v>
      </c>
      <c r="M73" s="1144">
        <v>46551</v>
      </c>
      <c r="P73" s="867" t="s">
        <v>1205</v>
      </c>
      <c r="Q73">
        <v>3</v>
      </c>
    </row>
    <row r="74" spans="1:17" x14ac:dyDescent="0.35">
      <c r="A74" s="867">
        <v>26890</v>
      </c>
      <c r="B74" s="3" t="s">
        <v>1206</v>
      </c>
      <c r="C74" s="890">
        <v>3915</v>
      </c>
      <c r="D74">
        <v>5</v>
      </c>
      <c r="G74" s="692" t="s">
        <v>1207</v>
      </c>
      <c r="H74" s="666">
        <v>3810</v>
      </c>
      <c r="I74" s="666">
        <v>3978</v>
      </c>
      <c r="J74" s="890">
        <v>3942</v>
      </c>
      <c r="K74" s="1144">
        <v>3933</v>
      </c>
      <c r="L74" s="1144">
        <v>3913</v>
      </c>
      <c r="M74" s="1144">
        <v>3915</v>
      </c>
      <c r="P74" s="867" t="s">
        <v>1208</v>
      </c>
      <c r="Q74">
        <v>5</v>
      </c>
    </row>
    <row r="75" spans="1:17" x14ac:dyDescent="0.35">
      <c r="A75" s="867">
        <v>26980</v>
      </c>
      <c r="B75" s="3" t="s">
        <v>1209</v>
      </c>
      <c r="C75" s="890">
        <v>185256</v>
      </c>
      <c r="D75">
        <v>9</v>
      </c>
      <c r="G75" s="692" t="s">
        <v>1210</v>
      </c>
      <c r="H75" s="666">
        <v>180735</v>
      </c>
      <c r="I75" s="666">
        <v>171077</v>
      </c>
      <c r="J75" s="890">
        <v>172466</v>
      </c>
      <c r="K75" s="1144">
        <v>178639</v>
      </c>
      <c r="L75" s="1144">
        <v>183462</v>
      </c>
      <c r="M75" s="1144">
        <v>185256</v>
      </c>
      <c r="P75" s="867" t="s">
        <v>1211</v>
      </c>
      <c r="Q75">
        <v>9</v>
      </c>
    </row>
    <row r="76" spans="1:17" x14ac:dyDescent="0.35">
      <c r="A76" s="867">
        <v>27070</v>
      </c>
      <c r="B76" s="3" t="s">
        <v>1212</v>
      </c>
      <c r="C76" s="890">
        <v>259759</v>
      </c>
      <c r="D76">
        <v>4</v>
      </c>
      <c r="G76" s="692" t="s">
        <v>1213</v>
      </c>
      <c r="H76" s="666">
        <v>236539</v>
      </c>
      <c r="I76" s="666">
        <v>231831</v>
      </c>
      <c r="J76" s="890">
        <v>236966</v>
      </c>
      <c r="K76" s="1144">
        <v>245029</v>
      </c>
      <c r="L76" s="1144">
        <v>253204</v>
      </c>
      <c r="M76" s="1144">
        <v>259759</v>
      </c>
      <c r="P76" s="867" t="s">
        <v>1214</v>
      </c>
      <c r="Q76">
        <v>4</v>
      </c>
    </row>
    <row r="77" spans="1:17" x14ac:dyDescent="0.35">
      <c r="A77" s="867">
        <v>27170</v>
      </c>
      <c r="B77" s="3" t="s">
        <v>1215</v>
      </c>
      <c r="C77" s="890">
        <v>44717</v>
      </c>
      <c r="D77">
        <v>3</v>
      </c>
      <c r="G77" s="692" t="s">
        <v>1216</v>
      </c>
      <c r="H77" s="666">
        <v>42662</v>
      </c>
      <c r="I77" s="666">
        <v>43207</v>
      </c>
      <c r="J77" s="890">
        <v>43694</v>
      </c>
      <c r="K77" s="1144">
        <v>44276</v>
      </c>
      <c r="L77" s="1144">
        <v>44824</v>
      </c>
      <c r="M77" s="1144">
        <v>44717</v>
      </c>
      <c r="P77" s="867" t="s">
        <v>1217</v>
      </c>
      <c r="Q77">
        <v>3</v>
      </c>
    </row>
    <row r="78" spans="1:17" x14ac:dyDescent="0.35">
      <c r="A78" s="867">
        <v>27260</v>
      </c>
      <c r="B78" s="3" t="s">
        <v>1218</v>
      </c>
      <c r="C78" s="890">
        <v>347830</v>
      </c>
      <c r="D78">
        <v>6</v>
      </c>
      <c r="G78" s="692" t="s">
        <v>1219</v>
      </c>
      <c r="H78" s="666">
        <v>283294</v>
      </c>
      <c r="I78" s="666">
        <v>296322</v>
      </c>
      <c r="J78" s="890">
        <v>309125</v>
      </c>
      <c r="K78" s="1144">
        <v>324087</v>
      </c>
      <c r="L78" s="1144">
        <v>337009</v>
      </c>
      <c r="M78" s="1144">
        <v>347830</v>
      </c>
      <c r="P78" s="867" t="s">
        <v>1220</v>
      </c>
      <c r="Q78">
        <v>6</v>
      </c>
    </row>
    <row r="79" spans="1:17" x14ac:dyDescent="0.35">
      <c r="A79" s="867">
        <v>27350</v>
      </c>
      <c r="B79" s="3" t="s">
        <v>1221</v>
      </c>
      <c r="C79" s="890">
        <v>101356</v>
      </c>
      <c r="D79">
        <v>9</v>
      </c>
      <c r="G79" s="692" t="s">
        <v>1222</v>
      </c>
      <c r="H79" s="666">
        <v>103125</v>
      </c>
      <c r="I79" s="666">
        <v>91521</v>
      </c>
      <c r="J79" s="890">
        <v>92301</v>
      </c>
      <c r="K79" s="1144">
        <v>97448</v>
      </c>
      <c r="L79" s="1144">
        <v>100706</v>
      </c>
      <c r="M79" s="1144">
        <v>101356</v>
      </c>
      <c r="P79" s="867" t="s">
        <v>1223</v>
      </c>
      <c r="Q79">
        <v>9</v>
      </c>
    </row>
    <row r="80" spans="1:17" x14ac:dyDescent="0.35">
      <c r="A80" s="867">
        <v>27450</v>
      </c>
      <c r="B80" s="3" t="s">
        <v>1224</v>
      </c>
      <c r="C80" s="890">
        <v>160906</v>
      </c>
      <c r="D80">
        <v>8</v>
      </c>
      <c r="G80" s="692" t="s">
        <v>1225</v>
      </c>
      <c r="H80" s="666">
        <v>159955</v>
      </c>
      <c r="I80" s="666">
        <v>157421</v>
      </c>
      <c r="J80" s="890">
        <v>157388</v>
      </c>
      <c r="K80" s="1144">
        <v>158694</v>
      </c>
      <c r="L80" s="1144">
        <v>160137</v>
      </c>
      <c r="M80" s="1144">
        <v>160906</v>
      </c>
      <c r="P80" s="867" t="s">
        <v>1226</v>
      </c>
      <c r="Q80">
        <v>8</v>
      </c>
    </row>
    <row r="81" spans="1:17" x14ac:dyDescent="0.35">
      <c r="A81" s="867">
        <v>27630</v>
      </c>
      <c r="B81" s="3" t="s">
        <v>1227</v>
      </c>
      <c r="C81" s="890">
        <v>6295</v>
      </c>
      <c r="D81">
        <v>2</v>
      </c>
      <c r="G81" s="692" t="s">
        <v>1228</v>
      </c>
      <c r="H81" s="666">
        <v>6588</v>
      </c>
      <c r="I81" s="666">
        <v>6510</v>
      </c>
      <c r="J81" s="890">
        <v>6435</v>
      </c>
      <c r="K81" s="1144">
        <v>6389</v>
      </c>
      <c r="L81" s="1144">
        <v>6346</v>
      </c>
      <c r="M81" s="1144">
        <v>6295</v>
      </c>
      <c r="P81" s="867" t="s">
        <v>1229</v>
      </c>
      <c r="Q81">
        <v>2</v>
      </c>
    </row>
    <row r="94" spans="1:17" x14ac:dyDescent="0.35">
      <c r="A94" s="3"/>
      <c r="B94"/>
    </row>
    <row r="95" spans="1:17" x14ac:dyDescent="0.35">
      <c r="A95" s="3"/>
      <c r="B95"/>
    </row>
    <row r="96" spans="1:17" x14ac:dyDescent="0.35">
      <c r="A96" s="3"/>
      <c r="B96"/>
    </row>
    <row r="97" spans="1:2" x14ac:dyDescent="0.35">
      <c r="A97" s="3"/>
      <c r="B97"/>
    </row>
    <row r="98" spans="1:2" x14ac:dyDescent="0.35">
      <c r="A98" s="3"/>
      <c r="B98"/>
    </row>
    <row r="99" spans="1:2" x14ac:dyDescent="0.35">
      <c r="A99" s="3"/>
      <c r="B99"/>
    </row>
    <row r="100" spans="1:2" x14ac:dyDescent="0.35">
      <c r="A100" s="3"/>
      <c r="B100"/>
    </row>
    <row r="101" spans="1:2" x14ac:dyDescent="0.35">
      <c r="A101" s="3"/>
      <c r="B101"/>
    </row>
    <row r="102" spans="1:2" x14ac:dyDescent="0.35">
      <c r="A102" s="3"/>
      <c r="B102"/>
    </row>
    <row r="103" spans="1:2" x14ac:dyDescent="0.35">
      <c r="A103" s="3"/>
      <c r="B103"/>
    </row>
    <row r="104" spans="1:2" x14ac:dyDescent="0.35">
      <c r="A104" s="3"/>
      <c r="B104"/>
    </row>
    <row r="105" spans="1:2" x14ac:dyDescent="0.35">
      <c r="A105" s="3"/>
      <c r="B105"/>
    </row>
    <row r="106" spans="1:2" x14ac:dyDescent="0.35">
      <c r="A106" s="3"/>
      <c r="B106"/>
    </row>
    <row r="107" spans="1:2" x14ac:dyDescent="0.35">
      <c r="A107" s="3"/>
      <c r="B107"/>
    </row>
    <row r="108" spans="1:2" x14ac:dyDescent="0.35">
      <c r="A108" s="3"/>
      <c r="B108"/>
    </row>
    <row r="109" spans="1:2" x14ac:dyDescent="0.35">
      <c r="A109" s="3"/>
      <c r="B109"/>
    </row>
    <row r="110" spans="1:2" x14ac:dyDescent="0.35">
      <c r="A110" s="3"/>
      <c r="B110"/>
    </row>
    <row r="111" spans="1:2" x14ac:dyDescent="0.35">
      <c r="A111" s="3"/>
      <c r="B111"/>
    </row>
    <row r="112" spans="1:2" x14ac:dyDescent="0.35">
      <c r="A112" s="3"/>
      <c r="B112"/>
    </row>
    <row r="113" spans="1:2" x14ac:dyDescent="0.35">
      <c r="A113" s="3"/>
      <c r="B113"/>
    </row>
    <row r="114" spans="1:2" x14ac:dyDescent="0.35">
      <c r="A114" s="3"/>
      <c r="B114"/>
    </row>
    <row r="115" spans="1:2" x14ac:dyDescent="0.35">
      <c r="A115" s="3"/>
      <c r="B115"/>
    </row>
    <row r="116" spans="1:2" x14ac:dyDescent="0.35">
      <c r="A116" s="3"/>
      <c r="B116"/>
    </row>
    <row r="117" spans="1:2" x14ac:dyDescent="0.35">
      <c r="A117" s="3"/>
      <c r="B117"/>
    </row>
    <row r="118" spans="1:2" x14ac:dyDescent="0.35">
      <c r="A118" s="3"/>
      <c r="B118"/>
    </row>
    <row r="119" spans="1:2" x14ac:dyDescent="0.35">
      <c r="A119" s="3"/>
      <c r="B119"/>
    </row>
    <row r="120" spans="1:2" x14ac:dyDescent="0.35">
      <c r="A120" s="3"/>
      <c r="B120"/>
    </row>
    <row r="121" spans="1:2" x14ac:dyDescent="0.35">
      <c r="A121" s="3"/>
      <c r="B121"/>
    </row>
    <row r="122" spans="1:2" x14ac:dyDescent="0.35">
      <c r="A122" s="3"/>
      <c r="B122"/>
    </row>
    <row r="123" spans="1:2" x14ac:dyDescent="0.35">
      <c r="A123" s="3"/>
      <c r="B123"/>
    </row>
    <row r="124" spans="1:2" x14ac:dyDescent="0.35">
      <c r="A124" s="3"/>
      <c r="B124"/>
    </row>
    <row r="125" spans="1:2" x14ac:dyDescent="0.35">
      <c r="A125" s="3"/>
      <c r="B125"/>
    </row>
    <row r="126" spans="1:2" x14ac:dyDescent="0.35">
      <c r="A126" s="3"/>
      <c r="B126"/>
    </row>
    <row r="127" spans="1:2" x14ac:dyDescent="0.35">
      <c r="A127" s="3"/>
      <c r="B127"/>
    </row>
    <row r="128" spans="1:2" x14ac:dyDescent="0.35">
      <c r="A128" s="3"/>
      <c r="B128"/>
    </row>
    <row r="129" spans="1:2" x14ac:dyDescent="0.35">
      <c r="A129" s="3"/>
      <c r="B129"/>
    </row>
    <row r="130" spans="1:2" x14ac:dyDescent="0.35">
      <c r="A130" s="3"/>
      <c r="B130"/>
    </row>
    <row r="131" spans="1:2" x14ac:dyDescent="0.35">
      <c r="A131" s="3"/>
      <c r="B131"/>
    </row>
    <row r="132" spans="1:2" x14ac:dyDescent="0.35">
      <c r="A132" s="3"/>
      <c r="B132"/>
    </row>
    <row r="133" spans="1:2" x14ac:dyDescent="0.35">
      <c r="A133" s="3"/>
      <c r="B133"/>
    </row>
    <row r="134" spans="1:2" x14ac:dyDescent="0.35">
      <c r="A134" s="3"/>
      <c r="B134"/>
    </row>
    <row r="135" spans="1:2" x14ac:dyDescent="0.35">
      <c r="A135" s="3"/>
      <c r="B135"/>
    </row>
    <row r="136" spans="1:2" x14ac:dyDescent="0.35">
      <c r="A136" s="3"/>
      <c r="B136"/>
    </row>
    <row r="137" spans="1:2" x14ac:dyDescent="0.35">
      <c r="A137" s="3"/>
      <c r="B137"/>
    </row>
    <row r="138" spans="1:2" x14ac:dyDescent="0.35">
      <c r="A138" s="3"/>
      <c r="B138"/>
    </row>
    <row r="139" spans="1:2" x14ac:dyDescent="0.35">
      <c r="A139" s="3"/>
      <c r="B139"/>
    </row>
    <row r="140" spans="1:2" x14ac:dyDescent="0.35">
      <c r="A140" s="3"/>
      <c r="B140"/>
    </row>
    <row r="141" spans="1:2" x14ac:dyDescent="0.35">
      <c r="A141" s="3"/>
      <c r="B141"/>
    </row>
    <row r="142" spans="1:2" x14ac:dyDescent="0.35">
      <c r="A142" s="3"/>
      <c r="B142"/>
    </row>
    <row r="143" spans="1:2" x14ac:dyDescent="0.35">
      <c r="A143" s="3"/>
      <c r="B143"/>
    </row>
    <row r="144" spans="1:2" x14ac:dyDescent="0.35">
      <c r="A144" s="3"/>
      <c r="B144"/>
    </row>
    <row r="145" spans="1:2" x14ac:dyDescent="0.35">
      <c r="A145" s="3"/>
      <c r="B145"/>
    </row>
    <row r="146" spans="1:2" x14ac:dyDescent="0.35">
      <c r="A146" s="3"/>
      <c r="B146"/>
    </row>
    <row r="147" spans="1:2" x14ac:dyDescent="0.35">
      <c r="A147" s="3"/>
      <c r="B147"/>
    </row>
    <row r="148" spans="1:2" x14ac:dyDescent="0.35">
      <c r="A148" s="3"/>
      <c r="B148"/>
    </row>
    <row r="149" spans="1:2" x14ac:dyDescent="0.35">
      <c r="A149" s="3"/>
      <c r="B149"/>
    </row>
    <row r="150" spans="1:2" x14ac:dyDescent="0.35">
      <c r="A150" s="3"/>
      <c r="B150"/>
    </row>
    <row r="151" spans="1:2" x14ac:dyDescent="0.35">
      <c r="A151" s="3"/>
      <c r="B151"/>
    </row>
    <row r="152" spans="1:2" x14ac:dyDescent="0.35">
      <c r="A152" s="3"/>
      <c r="B152"/>
    </row>
    <row r="153" spans="1:2" x14ac:dyDescent="0.35">
      <c r="A153" s="3"/>
      <c r="B153"/>
    </row>
    <row r="154" spans="1:2" x14ac:dyDescent="0.35">
      <c r="A154" s="3"/>
      <c r="B154"/>
    </row>
    <row r="155" spans="1:2" x14ac:dyDescent="0.35">
      <c r="A155" s="3"/>
      <c r="B155"/>
    </row>
    <row r="156" spans="1:2" x14ac:dyDescent="0.35">
      <c r="A156" s="3"/>
      <c r="B156"/>
    </row>
    <row r="157" spans="1:2" x14ac:dyDescent="0.35">
      <c r="A157" s="3"/>
      <c r="B157"/>
    </row>
    <row r="158" spans="1:2" x14ac:dyDescent="0.35">
      <c r="A158" s="3"/>
      <c r="B158"/>
    </row>
    <row r="159" spans="1:2" x14ac:dyDescent="0.35">
      <c r="A159" s="3"/>
      <c r="B159"/>
    </row>
    <row r="160" spans="1:2" x14ac:dyDescent="0.35">
      <c r="A160" s="3"/>
      <c r="B160"/>
    </row>
    <row r="161" spans="1:2" x14ac:dyDescent="0.35">
      <c r="A161" s="3"/>
      <c r="B161"/>
    </row>
    <row r="162" spans="1:2" x14ac:dyDescent="0.35">
      <c r="A162" s="3"/>
      <c r="B162"/>
    </row>
    <row r="163" spans="1:2" x14ac:dyDescent="0.35">
      <c r="A163" s="3"/>
      <c r="B163"/>
    </row>
    <row r="164" spans="1:2" x14ac:dyDescent="0.35">
      <c r="A164" s="3"/>
      <c r="B164"/>
    </row>
    <row r="165" spans="1:2" x14ac:dyDescent="0.35">
      <c r="A165" s="3"/>
      <c r="B165"/>
    </row>
    <row r="166" spans="1:2" x14ac:dyDescent="0.35">
      <c r="A166" s="3"/>
      <c r="B166"/>
    </row>
    <row r="167" spans="1:2" x14ac:dyDescent="0.35">
      <c r="A167" s="3"/>
      <c r="B167"/>
    </row>
    <row r="168" spans="1:2" x14ac:dyDescent="0.35">
      <c r="A168" s="3"/>
      <c r="B168"/>
    </row>
    <row r="169" spans="1:2" x14ac:dyDescent="0.35">
      <c r="A169" s="3"/>
      <c r="B169"/>
    </row>
    <row r="170" spans="1:2" x14ac:dyDescent="0.35">
      <c r="A170" s="3"/>
      <c r="B170"/>
    </row>
    <row r="171" spans="1:2" x14ac:dyDescent="0.35">
      <c r="A171" s="3"/>
      <c r="B171"/>
    </row>
    <row r="172" spans="1:2" x14ac:dyDescent="0.35">
      <c r="A172" s="3"/>
      <c r="B172"/>
    </row>
  </sheetData>
  <sheetProtection algorithmName="SHA-512" hashValue="7zm2TplWwXltqp13n1P6m8t+zrnXQC08uc4GH5INzo9D8G7+NCi+rd5qIX9zWeJpquoFR779Amkq5wJdsCTGFg==" saltValue="VKIrdfezgOW2UXWAbdjCHw=="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2C19-70E6-4502-9FA1-15E4D3CB6F6E}">
  <sheetPr codeName="Sheet6"/>
  <dimension ref="A1:A2"/>
  <sheetViews>
    <sheetView workbookViewId="0"/>
  </sheetViews>
  <sheetFormatPr defaultRowHeight="14.5" x14ac:dyDescent="0.35"/>
  <cols>
    <col min="1" max="1" width="52.1796875" customWidth="1"/>
  </cols>
  <sheetData>
    <row r="1" spans="1:1" x14ac:dyDescent="0.35">
      <c r="A1" t="s">
        <v>37</v>
      </c>
    </row>
    <row r="2" spans="1:1" x14ac:dyDescent="0.35">
      <c r="A2" t="s">
        <v>1230</v>
      </c>
    </row>
  </sheetData>
  <sheetProtection algorithmName="SHA-512" hashValue="Ic3c8JPWgimcE5mf9doEyjfncBB8P08CQB/5KOSM8PYjBiESM6zQo29cpSqDbbF2/9KaNilP0MTn/wPbUVeIpw==" saltValue="IEt0W/Ti8wiehAezPUMIlA=="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820F-1683-4E57-818F-7388B9E62BB6}">
  <sheetPr codeName="Sheet17"/>
  <dimension ref="A1:I1897"/>
  <sheetViews>
    <sheetView topLeftCell="A1251" workbookViewId="0">
      <selection activeCell="A1266" sqref="A1266"/>
    </sheetView>
  </sheetViews>
  <sheetFormatPr defaultRowHeight="14.5" x14ac:dyDescent="0.35"/>
  <cols>
    <col min="1" max="1" width="19.81640625" bestFit="1" customWidth="1"/>
    <col min="6" max="6" width="54.7265625" bestFit="1" customWidth="1"/>
  </cols>
  <sheetData>
    <row r="1" spans="1:9" x14ac:dyDescent="0.35">
      <c r="A1" t="s">
        <v>1231</v>
      </c>
      <c r="B1" t="s">
        <v>950</v>
      </c>
      <c r="C1" t="s">
        <v>1232</v>
      </c>
      <c r="D1" t="s">
        <v>1233</v>
      </c>
      <c r="E1" t="s">
        <v>952</v>
      </c>
      <c r="F1" t="s">
        <v>1234</v>
      </c>
      <c r="G1" t="s">
        <v>953</v>
      </c>
      <c r="H1" t="s">
        <v>1235</v>
      </c>
      <c r="I1" t="s">
        <v>420</v>
      </c>
    </row>
    <row r="2" spans="1:9" x14ac:dyDescent="0.35">
      <c r="A2" t="str">
        <f>CONCATENATE(C2,D2,E2)</f>
        <v>2023-24Alpine ShireG2</v>
      </c>
      <c r="B2">
        <v>20110</v>
      </c>
      <c r="C2" t="s">
        <v>34</v>
      </c>
      <c r="D2" t="s">
        <v>995</v>
      </c>
      <c r="E2" t="s">
        <v>154</v>
      </c>
      <c r="F2" t="s">
        <v>1236</v>
      </c>
      <c r="G2" t="s">
        <v>1237</v>
      </c>
      <c r="H2">
        <v>1</v>
      </c>
      <c r="I2">
        <v>55</v>
      </c>
    </row>
    <row r="3" spans="1:9" x14ac:dyDescent="0.35">
      <c r="A3" t="str">
        <f t="shared" ref="A3:A66" si="0">CONCATENATE(C3,D3,E3)</f>
        <v>2023-24Alpine ShireR2</v>
      </c>
      <c r="B3">
        <v>20110</v>
      </c>
      <c r="C3" t="s">
        <v>34</v>
      </c>
      <c r="D3" t="s">
        <v>995</v>
      </c>
      <c r="E3" t="s">
        <v>220</v>
      </c>
      <c r="F3" t="s">
        <v>1238</v>
      </c>
      <c r="G3" t="s">
        <v>1239</v>
      </c>
      <c r="H3">
        <v>2</v>
      </c>
      <c r="I3">
        <v>0.95</v>
      </c>
    </row>
    <row r="4" spans="1:9" x14ac:dyDescent="0.35">
      <c r="A4" t="str">
        <f t="shared" si="0"/>
        <v>2023-24Alpine ShireSP2</v>
      </c>
      <c r="B4">
        <v>20110</v>
      </c>
      <c r="C4" t="s">
        <v>34</v>
      </c>
      <c r="D4" t="s">
        <v>995</v>
      </c>
      <c r="E4" t="s">
        <v>239</v>
      </c>
      <c r="F4" t="s">
        <v>1240</v>
      </c>
      <c r="G4" t="s">
        <v>1241</v>
      </c>
      <c r="H4">
        <v>3</v>
      </c>
      <c r="I4">
        <v>0.67</v>
      </c>
    </row>
    <row r="5" spans="1:9" x14ac:dyDescent="0.35">
      <c r="A5" t="str">
        <f t="shared" si="0"/>
        <v>2023-24Alpine ShireWC5</v>
      </c>
      <c r="B5">
        <v>20110</v>
      </c>
      <c r="C5" t="s">
        <v>34</v>
      </c>
      <c r="D5" t="s">
        <v>995</v>
      </c>
      <c r="E5" t="s">
        <v>270</v>
      </c>
      <c r="F5" t="s">
        <v>1242</v>
      </c>
      <c r="G5" t="s">
        <v>1243</v>
      </c>
      <c r="H5">
        <v>4</v>
      </c>
      <c r="I5">
        <v>0.47</v>
      </c>
    </row>
    <row r="6" spans="1:9" x14ac:dyDescent="0.35">
      <c r="A6" t="str">
        <f t="shared" si="0"/>
        <v>2023-24Alpine ShireL1</v>
      </c>
      <c r="B6">
        <v>20110</v>
      </c>
      <c r="C6" t="s">
        <v>34</v>
      </c>
      <c r="D6" t="s">
        <v>995</v>
      </c>
      <c r="E6" t="s">
        <v>552</v>
      </c>
      <c r="F6" t="s">
        <v>1244</v>
      </c>
      <c r="G6" t="s">
        <v>1245</v>
      </c>
      <c r="H6">
        <v>5</v>
      </c>
      <c r="I6">
        <v>3.4910000000000001</v>
      </c>
    </row>
    <row r="7" spans="1:9" x14ac:dyDescent="0.35">
      <c r="A7" t="str">
        <f t="shared" si="0"/>
        <v>2023-24Alpine ShireO5</v>
      </c>
      <c r="B7">
        <v>20110</v>
      </c>
      <c r="C7" t="s">
        <v>34</v>
      </c>
      <c r="D7" t="s">
        <v>995</v>
      </c>
      <c r="E7" t="s">
        <v>562</v>
      </c>
      <c r="F7" t="s">
        <v>1246</v>
      </c>
      <c r="G7" t="s">
        <v>1247</v>
      </c>
      <c r="H7">
        <v>6</v>
      </c>
      <c r="I7">
        <v>1.1140000000000001</v>
      </c>
    </row>
    <row r="8" spans="1:9" x14ac:dyDescent="0.35">
      <c r="A8" t="str">
        <f t="shared" si="0"/>
        <v>2023-24Alpine ShireS1</v>
      </c>
      <c r="B8">
        <v>20110</v>
      </c>
      <c r="C8" t="s">
        <v>34</v>
      </c>
      <c r="D8" t="s">
        <v>995</v>
      </c>
      <c r="E8" t="s">
        <v>567</v>
      </c>
      <c r="F8" t="s">
        <v>1248</v>
      </c>
      <c r="G8" t="s">
        <v>1249</v>
      </c>
      <c r="H8">
        <v>7</v>
      </c>
      <c r="I8">
        <v>0.67700000000000005</v>
      </c>
    </row>
    <row r="9" spans="1:9" x14ac:dyDescent="0.35">
      <c r="A9" t="str">
        <f t="shared" si="0"/>
        <v>2023-24Alpine ShireE2</v>
      </c>
      <c r="B9">
        <v>20110</v>
      </c>
      <c r="C9" t="s">
        <v>34</v>
      </c>
      <c r="D9" t="s">
        <v>995</v>
      </c>
      <c r="E9" t="s">
        <v>548</v>
      </c>
      <c r="F9" t="s">
        <v>900</v>
      </c>
      <c r="G9" t="s">
        <v>1250</v>
      </c>
      <c r="H9">
        <v>8</v>
      </c>
      <c r="I9">
        <v>3836</v>
      </c>
    </row>
    <row r="10" spans="1:9" x14ac:dyDescent="0.35">
      <c r="A10" t="str">
        <f t="shared" si="0"/>
        <v>2023-24Ararat Rural CityG2</v>
      </c>
      <c r="B10">
        <v>20260</v>
      </c>
      <c r="C10" t="s">
        <v>34</v>
      </c>
      <c r="D10" t="s">
        <v>998</v>
      </c>
      <c r="E10" t="s">
        <v>154</v>
      </c>
      <c r="F10" t="s">
        <v>1236</v>
      </c>
      <c r="G10" t="s">
        <v>1237</v>
      </c>
      <c r="H10">
        <v>1</v>
      </c>
      <c r="I10">
        <v>77</v>
      </c>
    </row>
    <row r="11" spans="1:9" x14ac:dyDescent="0.35">
      <c r="A11" t="str">
        <f t="shared" si="0"/>
        <v>2023-24Ararat Rural CityR2</v>
      </c>
      <c r="B11">
        <v>20260</v>
      </c>
      <c r="C11" t="s">
        <v>34</v>
      </c>
      <c r="D11" t="s">
        <v>998</v>
      </c>
      <c r="E11" t="s">
        <v>220</v>
      </c>
      <c r="F11" t="s">
        <v>1238</v>
      </c>
      <c r="G11" t="s">
        <v>1239</v>
      </c>
      <c r="H11">
        <v>2</v>
      </c>
      <c r="I11">
        <v>0.995</v>
      </c>
    </row>
    <row r="12" spans="1:9" x14ac:dyDescent="0.35">
      <c r="A12" t="str">
        <f t="shared" si="0"/>
        <v>2023-24Ararat Rural CitySP2</v>
      </c>
      <c r="B12">
        <v>20260</v>
      </c>
      <c r="C12" t="s">
        <v>34</v>
      </c>
      <c r="D12" t="s">
        <v>998</v>
      </c>
      <c r="E12" t="s">
        <v>239</v>
      </c>
      <c r="F12" t="s">
        <v>1240</v>
      </c>
      <c r="G12" t="s">
        <v>1241</v>
      </c>
      <c r="H12">
        <v>3</v>
      </c>
      <c r="I12">
        <v>0.85</v>
      </c>
    </row>
    <row r="13" spans="1:9" x14ac:dyDescent="0.35">
      <c r="A13" t="str">
        <f t="shared" si="0"/>
        <v>2023-24Ararat Rural CityWC5</v>
      </c>
      <c r="B13">
        <v>20260</v>
      </c>
      <c r="C13" t="s">
        <v>34</v>
      </c>
      <c r="D13" t="s">
        <v>998</v>
      </c>
      <c r="E13" t="s">
        <v>270</v>
      </c>
      <c r="F13" t="s">
        <v>1242</v>
      </c>
      <c r="G13" t="s">
        <v>1243</v>
      </c>
      <c r="H13">
        <v>4</v>
      </c>
      <c r="I13">
        <v>0.35</v>
      </c>
    </row>
    <row r="14" spans="1:9" x14ac:dyDescent="0.35">
      <c r="A14" t="str">
        <f t="shared" si="0"/>
        <v>2023-24Ararat Rural CityL1</v>
      </c>
      <c r="B14">
        <v>20260</v>
      </c>
      <c r="C14" t="s">
        <v>34</v>
      </c>
      <c r="D14" t="s">
        <v>998</v>
      </c>
      <c r="E14" t="s">
        <v>552</v>
      </c>
      <c r="F14" t="s">
        <v>1244</v>
      </c>
      <c r="G14" t="s">
        <v>1245</v>
      </c>
      <c r="H14">
        <v>5</v>
      </c>
      <c r="I14">
        <v>2.4809999999999999</v>
      </c>
    </row>
    <row r="15" spans="1:9" x14ac:dyDescent="0.35">
      <c r="A15" t="str">
        <f t="shared" si="0"/>
        <v>2023-24Ararat Rural CityO5</v>
      </c>
      <c r="B15">
        <v>20260</v>
      </c>
      <c r="C15" t="s">
        <v>34</v>
      </c>
      <c r="D15" t="s">
        <v>998</v>
      </c>
      <c r="E15" t="s">
        <v>562</v>
      </c>
      <c r="F15" t="s">
        <v>1246</v>
      </c>
      <c r="G15" t="s">
        <v>1247</v>
      </c>
      <c r="H15">
        <v>6</v>
      </c>
      <c r="I15">
        <v>1.228</v>
      </c>
    </row>
    <row r="16" spans="1:9" x14ac:dyDescent="0.35">
      <c r="A16" t="str">
        <f t="shared" si="0"/>
        <v>2023-24Ararat Rural CityS1</v>
      </c>
      <c r="B16">
        <v>20260</v>
      </c>
      <c r="C16" t="s">
        <v>34</v>
      </c>
      <c r="D16" t="s">
        <v>998</v>
      </c>
      <c r="E16" t="s">
        <v>567</v>
      </c>
      <c r="F16" t="s">
        <v>1248</v>
      </c>
      <c r="G16" t="s">
        <v>1249</v>
      </c>
      <c r="H16">
        <v>7</v>
      </c>
      <c r="I16">
        <v>0.626</v>
      </c>
    </row>
    <row r="17" spans="1:9" x14ac:dyDescent="0.35">
      <c r="A17" t="str">
        <f t="shared" si="0"/>
        <v>2023-24Ararat Rural CityE2</v>
      </c>
      <c r="B17">
        <v>20260</v>
      </c>
      <c r="C17" t="s">
        <v>34</v>
      </c>
      <c r="D17" t="s">
        <v>998</v>
      </c>
      <c r="E17" t="s">
        <v>548</v>
      </c>
      <c r="F17" t="s">
        <v>900</v>
      </c>
      <c r="G17" t="s">
        <v>1250</v>
      </c>
      <c r="H17">
        <v>8</v>
      </c>
      <c r="I17">
        <v>3734</v>
      </c>
    </row>
    <row r="18" spans="1:9" x14ac:dyDescent="0.35">
      <c r="A18" t="str">
        <f t="shared" si="0"/>
        <v>2023-24Ballarat CityG2</v>
      </c>
      <c r="B18">
        <v>20570</v>
      </c>
      <c r="C18" t="s">
        <v>34</v>
      </c>
      <c r="D18" t="s">
        <v>1001</v>
      </c>
      <c r="E18" t="s">
        <v>154</v>
      </c>
      <c r="F18" t="s">
        <v>471</v>
      </c>
      <c r="G18" t="s">
        <v>1237</v>
      </c>
      <c r="H18">
        <v>1</v>
      </c>
      <c r="I18">
        <v>55</v>
      </c>
    </row>
    <row r="19" spans="1:9" x14ac:dyDescent="0.35">
      <c r="A19" t="str">
        <f t="shared" si="0"/>
        <v>2023-24Ballarat CityR2</v>
      </c>
      <c r="B19">
        <v>20570</v>
      </c>
      <c r="C19" t="s">
        <v>34</v>
      </c>
      <c r="D19" t="s">
        <v>1001</v>
      </c>
      <c r="E19" t="s">
        <v>220</v>
      </c>
      <c r="F19" t="s">
        <v>1251</v>
      </c>
      <c r="G19" t="s">
        <v>1239</v>
      </c>
      <c r="H19">
        <v>2</v>
      </c>
      <c r="I19">
        <v>1</v>
      </c>
    </row>
    <row r="20" spans="1:9" x14ac:dyDescent="0.35">
      <c r="A20" t="str">
        <f t="shared" si="0"/>
        <v>2023-24Ballarat CitySP2</v>
      </c>
      <c r="B20">
        <v>20570</v>
      </c>
      <c r="C20" t="s">
        <v>34</v>
      </c>
      <c r="D20" t="s">
        <v>1001</v>
      </c>
      <c r="E20" t="s">
        <v>239</v>
      </c>
      <c r="F20" t="s">
        <v>1240</v>
      </c>
      <c r="G20" t="s">
        <v>1241</v>
      </c>
      <c r="H20">
        <v>3</v>
      </c>
      <c r="I20">
        <v>0.65</v>
      </c>
    </row>
    <row r="21" spans="1:9" x14ac:dyDescent="0.35">
      <c r="A21" t="str">
        <f t="shared" si="0"/>
        <v>2023-24Ballarat CityWC5</v>
      </c>
      <c r="B21">
        <v>20570</v>
      </c>
      <c r="C21" t="s">
        <v>34</v>
      </c>
      <c r="D21" t="s">
        <v>1001</v>
      </c>
      <c r="E21" t="s">
        <v>270</v>
      </c>
      <c r="F21" t="s">
        <v>1242</v>
      </c>
      <c r="G21" t="s">
        <v>1243</v>
      </c>
      <c r="H21">
        <v>4</v>
      </c>
      <c r="I21">
        <v>0.42</v>
      </c>
    </row>
    <row r="22" spans="1:9" x14ac:dyDescent="0.35">
      <c r="A22" t="str">
        <f t="shared" si="0"/>
        <v>2023-24Ballarat CityL1</v>
      </c>
      <c r="B22">
        <v>20570</v>
      </c>
      <c r="C22" t="s">
        <v>34</v>
      </c>
      <c r="D22" t="s">
        <v>1001</v>
      </c>
      <c r="E22" t="s">
        <v>552</v>
      </c>
      <c r="F22" t="s">
        <v>1244</v>
      </c>
      <c r="G22" t="s">
        <v>1245</v>
      </c>
      <c r="H22">
        <v>5</v>
      </c>
      <c r="I22">
        <v>1.63</v>
      </c>
    </row>
    <row r="23" spans="1:9" x14ac:dyDescent="0.35">
      <c r="A23" t="str">
        <f t="shared" si="0"/>
        <v>2023-24Ballarat CityO5</v>
      </c>
      <c r="B23">
        <v>20570</v>
      </c>
      <c r="C23" t="s">
        <v>34</v>
      </c>
      <c r="D23" t="s">
        <v>1001</v>
      </c>
      <c r="E23" t="s">
        <v>562</v>
      </c>
      <c r="F23" t="s">
        <v>1246</v>
      </c>
      <c r="G23" t="s">
        <v>1247</v>
      </c>
      <c r="H23">
        <v>6</v>
      </c>
      <c r="I23">
        <v>1.27</v>
      </c>
    </row>
    <row r="24" spans="1:9" x14ac:dyDescent="0.35">
      <c r="A24" t="str">
        <f t="shared" si="0"/>
        <v>2023-24Ballarat CityS1</v>
      </c>
      <c r="B24">
        <v>20570</v>
      </c>
      <c r="C24" t="s">
        <v>34</v>
      </c>
      <c r="D24" t="s">
        <v>1001</v>
      </c>
      <c r="E24" t="s">
        <v>567</v>
      </c>
      <c r="F24" t="s">
        <v>1248</v>
      </c>
      <c r="G24" t="s">
        <v>1249</v>
      </c>
      <c r="H24">
        <v>7</v>
      </c>
      <c r="I24">
        <v>0.68</v>
      </c>
    </row>
    <row r="25" spans="1:9" x14ac:dyDescent="0.35">
      <c r="A25" t="str">
        <f t="shared" si="0"/>
        <v>2023-24Ballarat CityE2</v>
      </c>
      <c r="B25">
        <v>20570</v>
      </c>
      <c r="C25" t="s">
        <v>34</v>
      </c>
      <c r="D25" t="s">
        <v>1001</v>
      </c>
      <c r="E25" t="s">
        <v>548</v>
      </c>
      <c r="F25" t="s">
        <v>900</v>
      </c>
      <c r="G25" t="s">
        <v>1250</v>
      </c>
      <c r="H25">
        <v>8</v>
      </c>
      <c r="I25">
        <v>3637</v>
      </c>
    </row>
    <row r="26" spans="1:9" x14ac:dyDescent="0.35">
      <c r="A26" t="str">
        <f t="shared" si="0"/>
        <v>2023-24Banyule CityG2</v>
      </c>
      <c r="B26">
        <v>20660</v>
      </c>
      <c r="C26" t="s">
        <v>34</v>
      </c>
      <c r="D26" t="s">
        <v>1004</v>
      </c>
      <c r="E26" t="s">
        <v>154</v>
      </c>
      <c r="F26" t="s">
        <v>1236</v>
      </c>
      <c r="G26" t="s">
        <v>1237</v>
      </c>
      <c r="H26">
        <v>1</v>
      </c>
      <c r="I26">
        <v>59</v>
      </c>
    </row>
    <row r="27" spans="1:9" x14ac:dyDescent="0.35">
      <c r="A27" t="str">
        <f t="shared" si="0"/>
        <v>2023-24Banyule CityR2</v>
      </c>
      <c r="B27">
        <v>20660</v>
      </c>
      <c r="C27" t="s">
        <v>34</v>
      </c>
      <c r="D27" t="s">
        <v>1004</v>
      </c>
      <c r="E27" t="s">
        <v>220</v>
      </c>
      <c r="F27" t="s">
        <v>1238</v>
      </c>
      <c r="G27" t="s">
        <v>1239</v>
      </c>
      <c r="H27">
        <v>2</v>
      </c>
      <c r="I27">
        <v>0.97</v>
      </c>
    </row>
    <row r="28" spans="1:9" x14ac:dyDescent="0.35">
      <c r="A28" t="str">
        <f t="shared" si="0"/>
        <v>2023-24Banyule CitySP2</v>
      </c>
      <c r="B28">
        <v>20660</v>
      </c>
      <c r="C28" t="s">
        <v>34</v>
      </c>
      <c r="D28" t="s">
        <v>1004</v>
      </c>
      <c r="E28" t="s">
        <v>239</v>
      </c>
      <c r="F28" t="s">
        <v>1240</v>
      </c>
      <c r="G28" t="s">
        <v>1241</v>
      </c>
      <c r="H28">
        <v>3</v>
      </c>
      <c r="I28">
        <v>0.76</v>
      </c>
    </row>
    <row r="29" spans="1:9" x14ac:dyDescent="0.35">
      <c r="A29" t="str">
        <f t="shared" si="0"/>
        <v>2023-24Banyule CityWC5</v>
      </c>
      <c r="B29">
        <v>20660</v>
      </c>
      <c r="C29" t="s">
        <v>34</v>
      </c>
      <c r="D29" t="s">
        <v>1004</v>
      </c>
      <c r="E29" t="s">
        <v>270</v>
      </c>
      <c r="F29" t="s">
        <v>1242</v>
      </c>
      <c r="G29" t="s">
        <v>1243</v>
      </c>
      <c r="H29">
        <v>4</v>
      </c>
      <c r="I29">
        <v>0.52</v>
      </c>
    </row>
    <row r="30" spans="1:9" x14ac:dyDescent="0.35">
      <c r="A30" t="str">
        <f t="shared" si="0"/>
        <v>2023-24Banyule CityL1</v>
      </c>
      <c r="B30">
        <v>20660</v>
      </c>
      <c r="C30" t="s">
        <v>34</v>
      </c>
      <c r="D30" t="s">
        <v>1004</v>
      </c>
      <c r="E30" t="s">
        <v>552</v>
      </c>
      <c r="F30" t="s">
        <v>1244</v>
      </c>
      <c r="G30" t="s">
        <v>1245</v>
      </c>
      <c r="H30">
        <v>5</v>
      </c>
      <c r="I30">
        <v>2.46</v>
      </c>
    </row>
    <row r="31" spans="1:9" x14ac:dyDescent="0.35">
      <c r="A31" t="str">
        <f t="shared" si="0"/>
        <v>2023-24Banyule CityO5</v>
      </c>
      <c r="B31">
        <v>20660</v>
      </c>
      <c r="C31" t="s">
        <v>34</v>
      </c>
      <c r="D31" t="s">
        <v>1004</v>
      </c>
      <c r="E31" t="s">
        <v>562</v>
      </c>
      <c r="F31" t="s">
        <v>1246</v>
      </c>
      <c r="G31" t="s">
        <v>1247</v>
      </c>
      <c r="H31">
        <v>6</v>
      </c>
      <c r="I31">
        <v>2.59</v>
      </c>
    </row>
    <row r="32" spans="1:9" x14ac:dyDescent="0.35">
      <c r="A32" t="str">
        <f t="shared" si="0"/>
        <v>2023-24Banyule CityS1</v>
      </c>
      <c r="B32">
        <v>20660</v>
      </c>
      <c r="C32" t="s">
        <v>34</v>
      </c>
      <c r="D32" t="s">
        <v>1004</v>
      </c>
      <c r="E32" t="s">
        <v>567</v>
      </c>
      <c r="F32" t="s">
        <v>1248</v>
      </c>
      <c r="G32" t="s">
        <v>1249</v>
      </c>
      <c r="H32">
        <v>7</v>
      </c>
      <c r="I32">
        <v>0.69</v>
      </c>
    </row>
    <row r="33" spans="1:9" x14ac:dyDescent="0.35">
      <c r="A33" t="str">
        <f t="shared" si="0"/>
        <v>2023-24Banyule CityE2</v>
      </c>
      <c r="B33">
        <v>20660</v>
      </c>
      <c r="C33" t="s">
        <v>34</v>
      </c>
      <c r="D33" t="s">
        <v>1004</v>
      </c>
      <c r="E33" t="s">
        <v>548</v>
      </c>
      <c r="F33" t="s">
        <v>900</v>
      </c>
      <c r="G33" t="s">
        <v>1250</v>
      </c>
      <c r="H33">
        <v>8</v>
      </c>
      <c r="I33">
        <v>3045</v>
      </c>
    </row>
    <row r="34" spans="1:9" x14ac:dyDescent="0.35">
      <c r="A34" t="str">
        <f t="shared" si="0"/>
        <v>2023-24Bass Coast ShireG2</v>
      </c>
      <c r="B34">
        <v>20740</v>
      </c>
      <c r="C34" t="s">
        <v>34</v>
      </c>
      <c r="D34" t="s">
        <v>1007</v>
      </c>
      <c r="E34" t="s">
        <v>154</v>
      </c>
      <c r="F34" t="s">
        <v>1236</v>
      </c>
      <c r="G34" t="s">
        <v>1237</v>
      </c>
      <c r="H34">
        <v>1</v>
      </c>
      <c r="I34">
        <v>51</v>
      </c>
    </row>
    <row r="35" spans="1:9" x14ac:dyDescent="0.35">
      <c r="A35" t="str">
        <f t="shared" si="0"/>
        <v>2023-24Bass Coast ShireR2</v>
      </c>
      <c r="B35">
        <v>20740</v>
      </c>
      <c r="C35" t="s">
        <v>34</v>
      </c>
      <c r="D35" t="s">
        <v>1007</v>
      </c>
      <c r="E35" t="s">
        <v>220</v>
      </c>
      <c r="F35" t="s">
        <v>1238</v>
      </c>
      <c r="G35" t="s">
        <v>1239</v>
      </c>
      <c r="H35">
        <v>2</v>
      </c>
      <c r="I35">
        <v>0.96140000000000003</v>
      </c>
    </row>
    <row r="36" spans="1:9" x14ac:dyDescent="0.35">
      <c r="A36" t="str">
        <f t="shared" si="0"/>
        <v>2023-24Bass Coast ShireSP2</v>
      </c>
      <c r="B36">
        <v>20740</v>
      </c>
      <c r="C36" t="s">
        <v>34</v>
      </c>
      <c r="D36" t="s">
        <v>1007</v>
      </c>
      <c r="E36" t="s">
        <v>239</v>
      </c>
      <c r="F36" t="s">
        <v>1240</v>
      </c>
      <c r="G36" t="s">
        <v>1241</v>
      </c>
      <c r="H36">
        <v>3</v>
      </c>
      <c r="I36">
        <v>0.7399</v>
      </c>
    </row>
    <row r="37" spans="1:9" x14ac:dyDescent="0.35">
      <c r="A37" t="str">
        <f t="shared" si="0"/>
        <v>2023-24Bass Coast ShireWC5</v>
      </c>
      <c r="B37">
        <v>20740</v>
      </c>
      <c r="C37" t="s">
        <v>34</v>
      </c>
      <c r="D37" t="s">
        <v>1007</v>
      </c>
      <c r="E37" t="s">
        <v>270</v>
      </c>
      <c r="F37" t="s">
        <v>1242</v>
      </c>
      <c r="G37" t="s">
        <v>1243</v>
      </c>
      <c r="H37">
        <v>4</v>
      </c>
      <c r="I37">
        <v>0.73350000000000004</v>
      </c>
    </row>
    <row r="38" spans="1:9" x14ac:dyDescent="0.35">
      <c r="A38" t="str">
        <f t="shared" si="0"/>
        <v>2023-24Bass Coast ShireL1</v>
      </c>
      <c r="B38">
        <v>20740</v>
      </c>
      <c r="C38" t="s">
        <v>34</v>
      </c>
      <c r="D38" t="s">
        <v>1007</v>
      </c>
      <c r="E38" t="s">
        <v>552</v>
      </c>
      <c r="F38" t="s">
        <v>1244</v>
      </c>
      <c r="G38" t="s">
        <v>1245</v>
      </c>
      <c r="H38">
        <v>5</v>
      </c>
      <c r="I38">
        <v>1.8</v>
      </c>
    </row>
    <row r="39" spans="1:9" x14ac:dyDescent="0.35">
      <c r="A39" t="str">
        <f t="shared" si="0"/>
        <v>2023-24Bass Coast ShireO5</v>
      </c>
      <c r="B39">
        <v>20740</v>
      </c>
      <c r="C39" t="s">
        <v>34</v>
      </c>
      <c r="D39" t="s">
        <v>1007</v>
      </c>
      <c r="E39" t="s">
        <v>562</v>
      </c>
      <c r="F39" t="s">
        <v>1246</v>
      </c>
      <c r="G39" t="s">
        <v>1247</v>
      </c>
      <c r="H39">
        <v>6</v>
      </c>
      <c r="I39">
        <v>1.18</v>
      </c>
    </row>
    <row r="40" spans="1:9" x14ac:dyDescent="0.35">
      <c r="A40" t="str">
        <f t="shared" si="0"/>
        <v>2023-24Bass Coast ShireS1</v>
      </c>
      <c r="B40">
        <v>20740</v>
      </c>
      <c r="C40" t="s">
        <v>34</v>
      </c>
      <c r="D40" t="s">
        <v>1007</v>
      </c>
      <c r="E40" t="s">
        <v>567</v>
      </c>
      <c r="F40" t="s">
        <v>1248</v>
      </c>
      <c r="G40" t="s">
        <v>1249</v>
      </c>
      <c r="H40">
        <v>7</v>
      </c>
      <c r="I40">
        <v>0.84399999999999997</v>
      </c>
    </row>
    <row r="41" spans="1:9" x14ac:dyDescent="0.35">
      <c r="A41" t="str">
        <f t="shared" si="0"/>
        <v>2023-24Bass Coast ShireE2</v>
      </c>
      <c r="B41">
        <v>20740</v>
      </c>
      <c r="C41" t="s">
        <v>34</v>
      </c>
      <c r="D41" t="s">
        <v>1007</v>
      </c>
      <c r="E41" t="s">
        <v>548</v>
      </c>
      <c r="F41" t="s">
        <v>900</v>
      </c>
      <c r="G41" t="s">
        <v>1250</v>
      </c>
      <c r="H41">
        <v>8</v>
      </c>
      <c r="I41">
        <v>2821</v>
      </c>
    </row>
    <row r="42" spans="1:9" x14ac:dyDescent="0.35">
      <c r="A42" t="str">
        <f t="shared" si="0"/>
        <v>2023-24Baw Baw ShireG2</v>
      </c>
      <c r="B42">
        <v>20830</v>
      </c>
      <c r="C42" t="s">
        <v>34</v>
      </c>
      <c r="D42" t="s">
        <v>1010</v>
      </c>
      <c r="E42" t="s">
        <v>154</v>
      </c>
      <c r="F42" t="s">
        <v>1236</v>
      </c>
      <c r="G42" t="s">
        <v>1237</v>
      </c>
      <c r="H42">
        <v>1</v>
      </c>
      <c r="I42">
        <v>53</v>
      </c>
    </row>
    <row r="43" spans="1:9" x14ac:dyDescent="0.35">
      <c r="A43" t="str">
        <f t="shared" si="0"/>
        <v>2023-24Baw Baw ShireR2</v>
      </c>
      <c r="B43">
        <v>20830</v>
      </c>
      <c r="C43" t="s">
        <v>34</v>
      </c>
      <c r="D43" t="s">
        <v>1010</v>
      </c>
      <c r="E43" t="s">
        <v>220</v>
      </c>
      <c r="F43" t="s">
        <v>1238</v>
      </c>
      <c r="G43" t="s">
        <v>1239</v>
      </c>
      <c r="H43">
        <v>2</v>
      </c>
      <c r="I43">
        <v>0.95</v>
      </c>
    </row>
    <row r="44" spans="1:9" x14ac:dyDescent="0.35">
      <c r="A44" t="str">
        <f t="shared" si="0"/>
        <v>2023-24Baw Baw ShireSP2</v>
      </c>
      <c r="B44">
        <v>20830</v>
      </c>
      <c r="C44" t="s">
        <v>34</v>
      </c>
      <c r="D44" t="s">
        <v>1010</v>
      </c>
      <c r="E44" t="s">
        <v>239</v>
      </c>
      <c r="F44" t="s">
        <v>1240</v>
      </c>
      <c r="G44" t="s">
        <v>1241</v>
      </c>
      <c r="H44">
        <v>3</v>
      </c>
      <c r="I44">
        <v>0.48</v>
      </c>
    </row>
    <row r="45" spans="1:9" x14ac:dyDescent="0.35">
      <c r="A45" t="str">
        <f t="shared" si="0"/>
        <v>2023-24Baw Baw ShireWC5</v>
      </c>
      <c r="B45">
        <v>20830</v>
      </c>
      <c r="C45" t="s">
        <v>34</v>
      </c>
      <c r="D45" t="s">
        <v>1010</v>
      </c>
      <c r="E45" t="s">
        <v>270</v>
      </c>
      <c r="F45" t="s">
        <v>1242</v>
      </c>
      <c r="G45" t="s">
        <v>1243</v>
      </c>
      <c r="H45">
        <v>4</v>
      </c>
      <c r="I45">
        <v>0.53</v>
      </c>
    </row>
    <row r="46" spans="1:9" x14ac:dyDescent="0.35">
      <c r="A46" t="str">
        <f t="shared" si="0"/>
        <v>2023-24Baw Baw ShireL1</v>
      </c>
      <c r="B46">
        <v>20830</v>
      </c>
      <c r="C46" t="s">
        <v>34</v>
      </c>
      <c r="D46" t="s">
        <v>1010</v>
      </c>
      <c r="E46" t="s">
        <v>552</v>
      </c>
      <c r="F46" t="s">
        <v>1244</v>
      </c>
      <c r="G46" t="s">
        <v>1245</v>
      </c>
      <c r="H46">
        <v>5</v>
      </c>
      <c r="I46">
        <v>3.0670000000000002</v>
      </c>
    </row>
    <row r="47" spans="1:9" x14ac:dyDescent="0.35">
      <c r="A47" t="str">
        <f t="shared" si="0"/>
        <v>2023-24Baw Baw ShireO5</v>
      </c>
      <c r="B47">
        <v>20830</v>
      </c>
      <c r="C47" t="s">
        <v>34</v>
      </c>
      <c r="D47" t="s">
        <v>1010</v>
      </c>
      <c r="E47" t="s">
        <v>562</v>
      </c>
      <c r="F47" t="s">
        <v>1246</v>
      </c>
      <c r="G47" t="s">
        <v>1247</v>
      </c>
      <c r="H47">
        <v>6</v>
      </c>
      <c r="I47">
        <v>1</v>
      </c>
    </row>
    <row r="48" spans="1:9" x14ac:dyDescent="0.35">
      <c r="A48" t="str">
        <f t="shared" si="0"/>
        <v>2023-24Baw Baw ShireS1</v>
      </c>
      <c r="B48">
        <v>20830</v>
      </c>
      <c r="C48" t="s">
        <v>34</v>
      </c>
      <c r="D48" t="s">
        <v>1010</v>
      </c>
      <c r="E48" t="s">
        <v>567</v>
      </c>
      <c r="F48" t="s">
        <v>1248</v>
      </c>
      <c r="G48" t="s">
        <v>1249</v>
      </c>
      <c r="H48">
        <v>7</v>
      </c>
      <c r="I48">
        <v>0.74199999999999999</v>
      </c>
    </row>
    <row r="49" spans="1:9" x14ac:dyDescent="0.35">
      <c r="A49" t="str">
        <f t="shared" si="0"/>
        <v>2023-24Baw Baw ShireE2</v>
      </c>
      <c r="B49">
        <v>20830</v>
      </c>
      <c r="C49" t="s">
        <v>34</v>
      </c>
      <c r="D49" t="s">
        <v>1010</v>
      </c>
      <c r="E49" t="s">
        <v>548</v>
      </c>
      <c r="F49" t="s">
        <v>900</v>
      </c>
      <c r="G49" t="s">
        <v>1250</v>
      </c>
      <c r="H49">
        <v>8</v>
      </c>
      <c r="I49">
        <v>3440</v>
      </c>
    </row>
    <row r="50" spans="1:9" x14ac:dyDescent="0.35">
      <c r="A50" t="str">
        <f t="shared" si="0"/>
        <v>2023-24Bayside CityG2</v>
      </c>
      <c r="B50">
        <v>20910</v>
      </c>
      <c r="C50" t="s">
        <v>34</v>
      </c>
      <c r="D50" t="s">
        <v>1013</v>
      </c>
      <c r="E50" t="s">
        <v>154</v>
      </c>
      <c r="F50" t="s">
        <v>1236</v>
      </c>
      <c r="G50" t="s">
        <v>1237</v>
      </c>
      <c r="H50">
        <v>1</v>
      </c>
      <c r="I50">
        <v>68</v>
      </c>
    </row>
    <row r="51" spans="1:9" x14ac:dyDescent="0.35">
      <c r="A51" t="str">
        <f t="shared" si="0"/>
        <v>2023-24Bayside CityR2</v>
      </c>
      <c r="B51">
        <v>20910</v>
      </c>
      <c r="C51" t="s">
        <v>34</v>
      </c>
      <c r="D51" t="s">
        <v>1013</v>
      </c>
      <c r="E51" t="s">
        <v>220</v>
      </c>
      <c r="F51" t="s">
        <v>1238</v>
      </c>
      <c r="G51" t="s">
        <v>1239</v>
      </c>
      <c r="H51">
        <v>2</v>
      </c>
      <c r="I51">
        <v>0.97</v>
      </c>
    </row>
    <row r="52" spans="1:9" x14ac:dyDescent="0.35">
      <c r="A52" t="str">
        <f t="shared" si="0"/>
        <v>2023-24Bayside CitySP2</v>
      </c>
      <c r="B52">
        <v>20910</v>
      </c>
      <c r="C52" t="s">
        <v>34</v>
      </c>
      <c r="D52" t="s">
        <v>1013</v>
      </c>
      <c r="E52" t="s">
        <v>239</v>
      </c>
      <c r="F52" t="s">
        <v>1240</v>
      </c>
      <c r="G52" t="s">
        <v>1241</v>
      </c>
      <c r="H52">
        <v>3</v>
      </c>
      <c r="I52">
        <v>0.75</v>
      </c>
    </row>
    <row r="53" spans="1:9" x14ac:dyDescent="0.35">
      <c r="A53" t="str">
        <f t="shared" si="0"/>
        <v>2023-24Bayside CityWC5</v>
      </c>
      <c r="B53">
        <v>20910</v>
      </c>
      <c r="C53" t="s">
        <v>34</v>
      </c>
      <c r="D53" t="s">
        <v>1013</v>
      </c>
      <c r="E53" t="s">
        <v>270</v>
      </c>
      <c r="F53" t="s">
        <v>1242</v>
      </c>
      <c r="G53" t="s">
        <v>1243</v>
      </c>
      <c r="H53">
        <v>4</v>
      </c>
      <c r="I53">
        <v>0.7</v>
      </c>
    </row>
    <row r="54" spans="1:9" x14ac:dyDescent="0.35">
      <c r="A54" t="str">
        <f t="shared" si="0"/>
        <v>2023-24Bayside CityL1</v>
      </c>
      <c r="B54">
        <v>20910</v>
      </c>
      <c r="C54" t="s">
        <v>34</v>
      </c>
      <c r="D54" t="s">
        <v>1013</v>
      </c>
      <c r="E54" t="s">
        <v>552</v>
      </c>
      <c r="F54" t="s">
        <v>1244</v>
      </c>
      <c r="G54" t="s">
        <v>1245</v>
      </c>
      <c r="H54">
        <v>5</v>
      </c>
      <c r="I54">
        <v>2.444</v>
      </c>
    </row>
    <row r="55" spans="1:9" x14ac:dyDescent="0.35">
      <c r="A55" t="str">
        <f t="shared" si="0"/>
        <v>2023-24Bayside CityO5</v>
      </c>
      <c r="B55">
        <v>20910</v>
      </c>
      <c r="C55" t="s">
        <v>34</v>
      </c>
      <c r="D55" t="s">
        <v>1013</v>
      </c>
      <c r="E55" t="s">
        <v>562</v>
      </c>
      <c r="F55" t="s">
        <v>1246</v>
      </c>
      <c r="G55" t="s">
        <v>1247</v>
      </c>
      <c r="H55">
        <v>6</v>
      </c>
      <c r="I55">
        <v>2.081</v>
      </c>
    </row>
    <row r="56" spans="1:9" x14ac:dyDescent="0.35">
      <c r="A56" t="str">
        <f t="shared" si="0"/>
        <v>2023-24Bayside CityS1</v>
      </c>
      <c r="B56">
        <v>20910</v>
      </c>
      <c r="C56" t="s">
        <v>34</v>
      </c>
      <c r="D56" t="s">
        <v>1013</v>
      </c>
      <c r="E56" t="s">
        <v>567</v>
      </c>
      <c r="F56" t="s">
        <v>1248</v>
      </c>
      <c r="G56" t="s">
        <v>1249</v>
      </c>
      <c r="H56">
        <v>7</v>
      </c>
      <c r="I56">
        <v>0.69899999999999995</v>
      </c>
    </row>
    <row r="57" spans="1:9" x14ac:dyDescent="0.35">
      <c r="A57" t="str">
        <f t="shared" si="0"/>
        <v>2023-24Bayside CityE2</v>
      </c>
      <c r="B57">
        <v>20910</v>
      </c>
      <c r="C57" t="s">
        <v>34</v>
      </c>
      <c r="D57" t="s">
        <v>1013</v>
      </c>
      <c r="E57" t="s">
        <v>548</v>
      </c>
      <c r="F57" t="s">
        <v>900</v>
      </c>
      <c r="G57" t="s">
        <v>1250</v>
      </c>
      <c r="H57">
        <v>8</v>
      </c>
      <c r="I57">
        <v>3138.79</v>
      </c>
    </row>
    <row r="58" spans="1:9" x14ac:dyDescent="0.35">
      <c r="A58" t="str">
        <f t="shared" si="0"/>
        <v>2023-24Benalla Rural CityG2</v>
      </c>
      <c r="B58">
        <v>21010</v>
      </c>
      <c r="C58" t="s">
        <v>34</v>
      </c>
      <c r="D58" t="s">
        <v>1016</v>
      </c>
      <c r="E58" t="s">
        <v>154</v>
      </c>
      <c r="F58" t="s">
        <v>1236</v>
      </c>
      <c r="G58" t="s">
        <v>1237</v>
      </c>
      <c r="H58">
        <v>1</v>
      </c>
      <c r="I58">
        <v>60</v>
      </c>
    </row>
    <row r="59" spans="1:9" x14ac:dyDescent="0.35">
      <c r="A59" t="str">
        <f t="shared" si="0"/>
        <v>2023-24Benalla Rural CityR2</v>
      </c>
      <c r="B59">
        <v>21010</v>
      </c>
      <c r="C59" t="s">
        <v>34</v>
      </c>
      <c r="D59" t="s">
        <v>1016</v>
      </c>
      <c r="E59" t="s">
        <v>220</v>
      </c>
      <c r="F59" t="s">
        <v>1238</v>
      </c>
      <c r="G59" t="s">
        <v>1239</v>
      </c>
      <c r="H59">
        <v>2</v>
      </c>
      <c r="I59">
        <v>0.95</v>
      </c>
    </row>
    <row r="60" spans="1:9" x14ac:dyDescent="0.35">
      <c r="A60" t="str">
        <f t="shared" si="0"/>
        <v>2023-24Benalla Rural CitySP2</v>
      </c>
      <c r="B60">
        <v>21010</v>
      </c>
      <c r="C60" t="s">
        <v>34</v>
      </c>
      <c r="D60" t="s">
        <v>1016</v>
      </c>
      <c r="E60" t="s">
        <v>239</v>
      </c>
      <c r="F60" t="s">
        <v>1240</v>
      </c>
      <c r="G60" t="s">
        <v>1241</v>
      </c>
      <c r="H60">
        <v>3</v>
      </c>
      <c r="I60">
        <v>0.85</v>
      </c>
    </row>
    <row r="61" spans="1:9" x14ac:dyDescent="0.35">
      <c r="A61" t="str">
        <f t="shared" si="0"/>
        <v>2023-24Benalla Rural CityWC5</v>
      </c>
      <c r="B61">
        <v>21010</v>
      </c>
      <c r="C61" t="s">
        <v>34</v>
      </c>
      <c r="D61" t="s">
        <v>1016</v>
      </c>
      <c r="E61" t="s">
        <v>270</v>
      </c>
      <c r="F61" t="s">
        <v>1242</v>
      </c>
      <c r="G61" t="s">
        <v>1243</v>
      </c>
      <c r="H61">
        <v>4</v>
      </c>
      <c r="I61">
        <v>0.6</v>
      </c>
    </row>
    <row r="62" spans="1:9" x14ac:dyDescent="0.35">
      <c r="A62" t="str">
        <f t="shared" si="0"/>
        <v>2023-24Benalla Rural CityL1</v>
      </c>
      <c r="B62">
        <v>21010</v>
      </c>
      <c r="C62" t="s">
        <v>34</v>
      </c>
      <c r="D62" t="s">
        <v>1016</v>
      </c>
      <c r="E62" t="s">
        <v>552</v>
      </c>
      <c r="F62" t="s">
        <v>1244</v>
      </c>
      <c r="G62" t="s">
        <v>1245</v>
      </c>
      <c r="H62">
        <v>5</v>
      </c>
      <c r="I62">
        <v>1.65</v>
      </c>
    </row>
    <row r="63" spans="1:9" x14ac:dyDescent="0.35">
      <c r="A63" t="str">
        <f t="shared" si="0"/>
        <v>2023-24Benalla Rural CityO5</v>
      </c>
      <c r="B63">
        <v>21010</v>
      </c>
      <c r="C63" t="s">
        <v>34</v>
      </c>
      <c r="D63" t="s">
        <v>1016</v>
      </c>
      <c r="E63" t="s">
        <v>562</v>
      </c>
      <c r="F63" t="s">
        <v>1246</v>
      </c>
      <c r="G63" t="s">
        <v>1247</v>
      </c>
      <c r="H63">
        <v>6</v>
      </c>
      <c r="I63">
        <v>2.3069999999999999</v>
      </c>
    </row>
    <row r="64" spans="1:9" x14ac:dyDescent="0.35">
      <c r="A64" t="str">
        <f t="shared" si="0"/>
        <v>2023-24Benalla Rural CityS1</v>
      </c>
      <c r="B64">
        <v>21010</v>
      </c>
      <c r="C64" t="s">
        <v>34</v>
      </c>
      <c r="D64" t="s">
        <v>1016</v>
      </c>
      <c r="E64" t="s">
        <v>567</v>
      </c>
      <c r="F64" t="s">
        <v>1248</v>
      </c>
      <c r="G64" t="s">
        <v>1249</v>
      </c>
      <c r="H64">
        <v>7</v>
      </c>
      <c r="I64">
        <v>0.64</v>
      </c>
    </row>
    <row r="65" spans="1:9" x14ac:dyDescent="0.35">
      <c r="A65" t="str">
        <f t="shared" si="0"/>
        <v>2023-24Benalla Rural CityE2</v>
      </c>
      <c r="B65">
        <v>21010</v>
      </c>
      <c r="C65" t="s">
        <v>34</v>
      </c>
      <c r="D65" t="s">
        <v>1016</v>
      </c>
      <c r="E65" t="s">
        <v>548</v>
      </c>
      <c r="F65" t="s">
        <v>900</v>
      </c>
      <c r="G65" t="s">
        <v>1250</v>
      </c>
      <c r="H65">
        <v>8</v>
      </c>
      <c r="I65">
        <v>4542</v>
      </c>
    </row>
    <row r="66" spans="1:9" x14ac:dyDescent="0.35">
      <c r="A66" t="str">
        <f t="shared" si="0"/>
        <v>2023-24Boroondara CityG2</v>
      </c>
      <c r="B66">
        <v>21110</v>
      </c>
      <c r="C66" t="s">
        <v>34</v>
      </c>
      <c r="D66" t="s">
        <v>1019</v>
      </c>
      <c r="E66" t="s">
        <v>154</v>
      </c>
      <c r="F66" t="s">
        <v>1236</v>
      </c>
      <c r="G66" t="s">
        <v>1237</v>
      </c>
      <c r="H66">
        <v>1</v>
      </c>
      <c r="I66">
        <v>59</v>
      </c>
    </row>
    <row r="67" spans="1:9" x14ac:dyDescent="0.35">
      <c r="A67" t="str">
        <f t="shared" ref="A67:A130" si="1">CONCATENATE(C67,D67,E67)</f>
        <v>2023-24Boroondara CityR2</v>
      </c>
      <c r="B67">
        <v>21110</v>
      </c>
      <c r="C67" t="s">
        <v>34</v>
      </c>
      <c r="D67" t="s">
        <v>1019</v>
      </c>
      <c r="E67" t="s">
        <v>220</v>
      </c>
      <c r="F67" t="s">
        <v>1238</v>
      </c>
      <c r="G67" t="s">
        <v>1239</v>
      </c>
      <c r="H67">
        <v>2</v>
      </c>
      <c r="I67">
        <v>0.91</v>
      </c>
    </row>
    <row r="68" spans="1:9" x14ac:dyDescent="0.35">
      <c r="A68" t="str">
        <f t="shared" si="1"/>
        <v>2023-24Boroondara CitySP2</v>
      </c>
      <c r="B68">
        <v>21110</v>
      </c>
      <c r="C68" t="s">
        <v>34</v>
      </c>
      <c r="D68" t="s">
        <v>1019</v>
      </c>
      <c r="E68" t="s">
        <v>239</v>
      </c>
      <c r="F68" t="s">
        <v>1240</v>
      </c>
      <c r="G68" t="s">
        <v>1241</v>
      </c>
      <c r="H68">
        <v>3</v>
      </c>
      <c r="I68">
        <v>0.65</v>
      </c>
    </row>
    <row r="69" spans="1:9" x14ac:dyDescent="0.35">
      <c r="A69" t="str">
        <f t="shared" si="1"/>
        <v>2023-24Boroondara CityWC5</v>
      </c>
      <c r="B69">
        <v>21110</v>
      </c>
      <c r="C69" t="s">
        <v>34</v>
      </c>
      <c r="D69" t="s">
        <v>1019</v>
      </c>
      <c r="E69" t="s">
        <v>270</v>
      </c>
      <c r="F69" t="s">
        <v>1242</v>
      </c>
      <c r="G69" t="s">
        <v>1243</v>
      </c>
      <c r="H69">
        <v>4</v>
      </c>
      <c r="I69">
        <v>0.72</v>
      </c>
    </row>
    <row r="70" spans="1:9" x14ac:dyDescent="0.35">
      <c r="A70" t="str">
        <f t="shared" si="1"/>
        <v>2023-24Boroondara CityL1</v>
      </c>
      <c r="B70">
        <v>21110</v>
      </c>
      <c r="C70" t="s">
        <v>34</v>
      </c>
      <c r="D70" t="s">
        <v>1019</v>
      </c>
      <c r="E70" t="s">
        <v>552</v>
      </c>
      <c r="F70" t="s">
        <v>1244</v>
      </c>
      <c r="G70" t="s">
        <v>1245</v>
      </c>
      <c r="H70">
        <v>5</v>
      </c>
      <c r="I70">
        <v>1.69</v>
      </c>
    </row>
    <row r="71" spans="1:9" x14ac:dyDescent="0.35">
      <c r="A71" t="str">
        <f t="shared" si="1"/>
        <v>2023-24Boroondara CityO5</v>
      </c>
      <c r="B71">
        <v>21110</v>
      </c>
      <c r="C71" t="s">
        <v>34</v>
      </c>
      <c r="D71" t="s">
        <v>1019</v>
      </c>
      <c r="E71" t="s">
        <v>562</v>
      </c>
      <c r="F71" t="s">
        <v>1246</v>
      </c>
      <c r="G71" t="s">
        <v>1247</v>
      </c>
      <c r="H71">
        <v>6</v>
      </c>
      <c r="I71">
        <v>1.4430000000000001</v>
      </c>
    </row>
    <row r="72" spans="1:9" x14ac:dyDescent="0.35">
      <c r="A72" t="str">
        <f t="shared" si="1"/>
        <v>2023-24Boroondara CityS1</v>
      </c>
      <c r="B72">
        <v>21110</v>
      </c>
      <c r="C72" t="s">
        <v>34</v>
      </c>
      <c r="D72" t="s">
        <v>1019</v>
      </c>
      <c r="E72" t="s">
        <v>567</v>
      </c>
      <c r="F72" t="s">
        <v>1248</v>
      </c>
      <c r="G72" t="s">
        <v>1249</v>
      </c>
      <c r="H72">
        <v>7</v>
      </c>
      <c r="I72">
        <v>0.78600000000000003</v>
      </c>
    </row>
    <row r="73" spans="1:9" x14ac:dyDescent="0.35">
      <c r="A73" t="str">
        <f t="shared" si="1"/>
        <v>2023-24Boroondara CityE2</v>
      </c>
      <c r="B73">
        <v>21110</v>
      </c>
      <c r="C73" t="s">
        <v>34</v>
      </c>
      <c r="D73" t="s">
        <v>1019</v>
      </c>
      <c r="E73" t="s">
        <v>548</v>
      </c>
      <c r="F73" t="s">
        <v>900</v>
      </c>
      <c r="G73" t="s">
        <v>1250</v>
      </c>
      <c r="H73">
        <v>8</v>
      </c>
      <c r="I73">
        <v>3262</v>
      </c>
    </row>
    <row r="74" spans="1:9" x14ac:dyDescent="0.35">
      <c r="A74" t="str">
        <f t="shared" si="1"/>
        <v>2023-24Brimbank CityG2</v>
      </c>
      <c r="B74">
        <v>21180</v>
      </c>
      <c r="C74" t="s">
        <v>34</v>
      </c>
      <c r="D74" t="s">
        <v>1022</v>
      </c>
      <c r="E74" t="s">
        <v>154</v>
      </c>
      <c r="F74" t="s">
        <v>1236</v>
      </c>
      <c r="G74" t="s">
        <v>1237</v>
      </c>
      <c r="H74">
        <v>1</v>
      </c>
      <c r="I74">
        <v>59</v>
      </c>
    </row>
    <row r="75" spans="1:9" x14ac:dyDescent="0.35">
      <c r="A75" t="str">
        <f t="shared" si="1"/>
        <v>2023-24Brimbank CityR2</v>
      </c>
      <c r="B75">
        <v>21180</v>
      </c>
      <c r="C75" t="s">
        <v>34</v>
      </c>
      <c r="D75" t="s">
        <v>1022</v>
      </c>
      <c r="E75" t="s">
        <v>220</v>
      </c>
      <c r="F75" t="s">
        <v>1238</v>
      </c>
      <c r="G75" t="s">
        <v>1239</v>
      </c>
      <c r="H75">
        <v>2</v>
      </c>
      <c r="I75">
        <v>0.9</v>
      </c>
    </row>
    <row r="76" spans="1:9" x14ac:dyDescent="0.35">
      <c r="A76" t="str">
        <f t="shared" si="1"/>
        <v>2023-24Brimbank CitySP2</v>
      </c>
      <c r="B76">
        <v>21180</v>
      </c>
      <c r="C76" t="s">
        <v>34</v>
      </c>
      <c r="D76" t="s">
        <v>1022</v>
      </c>
      <c r="E76" t="s">
        <v>239</v>
      </c>
      <c r="F76" t="s">
        <v>1240</v>
      </c>
      <c r="G76" t="s">
        <v>1241</v>
      </c>
      <c r="H76">
        <v>3</v>
      </c>
      <c r="I76">
        <v>0.7</v>
      </c>
    </row>
    <row r="77" spans="1:9" x14ac:dyDescent="0.35">
      <c r="A77" t="str">
        <f t="shared" si="1"/>
        <v>2023-24Brimbank CityWC5</v>
      </c>
      <c r="B77">
        <v>21180</v>
      </c>
      <c r="C77" t="s">
        <v>34</v>
      </c>
      <c r="D77" t="s">
        <v>1022</v>
      </c>
      <c r="E77" t="s">
        <v>270</v>
      </c>
      <c r="F77" t="s">
        <v>1242</v>
      </c>
      <c r="G77" t="s">
        <v>1243</v>
      </c>
      <c r="H77">
        <v>4</v>
      </c>
      <c r="I77">
        <v>0.42</v>
      </c>
    </row>
    <row r="78" spans="1:9" x14ac:dyDescent="0.35">
      <c r="A78" t="str">
        <f t="shared" si="1"/>
        <v>2023-24Brimbank CityL1</v>
      </c>
      <c r="B78">
        <v>21180</v>
      </c>
      <c r="C78" t="s">
        <v>34</v>
      </c>
      <c r="D78" t="s">
        <v>1022</v>
      </c>
      <c r="E78" t="s">
        <v>552</v>
      </c>
      <c r="F78" t="s">
        <v>1244</v>
      </c>
      <c r="G78" t="s">
        <v>1245</v>
      </c>
      <c r="H78">
        <v>5</v>
      </c>
      <c r="I78">
        <v>1.4653</v>
      </c>
    </row>
    <row r="79" spans="1:9" x14ac:dyDescent="0.35">
      <c r="A79" t="str">
        <f t="shared" si="1"/>
        <v>2023-24Brimbank CityO5</v>
      </c>
      <c r="B79">
        <v>21180</v>
      </c>
      <c r="C79" t="s">
        <v>34</v>
      </c>
      <c r="D79" t="s">
        <v>1022</v>
      </c>
      <c r="E79" t="s">
        <v>562</v>
      </c>
      <c r="F79" t="s">
        <v>1246</v>
      </c>
      <c r="G79" t="s">
        <v>1247</v>
      </c>
      <c r="H79">
        <v>6</v>
      </c>
      <c r="I79">
        <v>1.2432000000000001</v>
      </c>
    </row>
    <row r="80" spans="1:9" x14ac:dyDescent="0.35">
      <c r="A80" t="str">
        <f t="shared" si="1"/>
        <v>2023-24Brimbank CityS1</v>
      </c>
      <c r="B80">
        <v>21180</v>
      </c>
      <c r="C80" t="s">
        <v>34</v>
      </c>
      <c r="D80" t="s">
        <v>1022</v>
      </c>
      <c r="E80" t="s">
        <v>567</v>
      </c>
      <c r="F80" t="s">
        <v>1248</v>
      </c>
      <c r="G80" t="s">
        <v>1249</v>
      </c>
      <c r="H80">
        <v>7</v>
      </c>
      <c r="I80">
        <v>0.7409</v>
      </c>
    </row>
    <row r="81" spans="1:9" x14ac:dyDescent="0.35">
      <c r="A81" t="str">
        <f t="shared" si="1"/>
        <v>2023-24Brimbank CityE2</v>
      </c>
      <c r="B81">
        <v>21180</v>
      </c>
      <c r="C81" t="s">
        <v>34</v>
      </c>
      <c r="D81" t="s">
        <v>1022</v>
      </c>
      <c r="E81" t="s">
        <v>548</v>
      </c>
      <c r="F81" t="s">
        <v>900</v>
      </c>
      <c r="G81" t="s">
        <v>1250</v>
      </c>
      <c r="H81">
        <v>8</v>
      </c>
      <c r="I81">
        <v>3032.46</v>
      </c>
    </row>
    <row r="82" spans="1:9" x14ac:dyDescent="0.35">
      <c r="A82" t="str">
        <f t="shared" si="1"/>
        <v>2023-24Buloke ShireG2</v>
      </c>
      <c r="B82">
        <v>21270</v>
      </c>
      <c r="C82" t="s">
        <v>34</v>
      </c>
      <c r="D82" t="s">
        <v>1025</v>
      </c>
      <c r="E82" t="s">
        <v>154</v>
      </c>
      <c r="F82" t="s">
        <v>1236</v>
      </c>
      <c r="G82" t="s">
        <v>1237</v>
      </c>
      <c r="H82">
        <v>1</v>
      </c>
      <c r="I82">
        <v>56</v>
      </c>
    </row>
    <row r="83" spans="1:9" x14ac:dyDescent="0.35">
      <c r="A83" t="str">
        <f t="shared" si="1"/>
        <v>2023-24Buloke ShireR2</v>
      </c>
      <c r="B83">
        <v>21270</v>
      </c>
      <c r="C83" t="s">
        <v>34</v>
      </c>
      <c r="D83" t="s">
        <v>1025</v>
      </c>
      <c r="E83" t="s">
        <v>220</v>
      </c>
      <c r="F83" t="s">
        <v>1238</v>
      </c>
      <c r="G83" t="s">
        <v>1239</v>
      </c>
      <c r="H83">
        <v>2</v>
      </c>
      <c r="I83">
        <v>0.94</v>
      </c>
    </row>
    <row r="84" spans="1:9" x14ac:dyDescent="0.35">
      <c r="A84" t="str">
        <f t="shared" si="1"/>
        <v>2023-24Buloke ShireSP2</v>
      </c>
      <c r="B84">
        <v>21270</v>
      </c>
      <c r="C84" t="s">
        <v>34</v>
      </c>
      <c r="D84" t="s">
        <v>1025</v>
      </c>
      <c r="E84" t="s">
        <v>239</v>
      </c>
      <c r="F84" t="s">
        <v>1240</v>
      </c>
      <c r="G84" t="s">
        <v>1241</v>
      </c>
      <c r="H84">
        <v>3</v>
      </c>
      <c r="I84">
        <v>0.65</v>
      </c>
    </row>
    <row r="85" spans="1:9" x14ac:dyDescent="0.35">
      <c r="A85" t="str">
        <f t="shared" si="1"/>
        <v>2023-24Buloke ShireWC5</v>
      </c>
      <c r="B85">
        <v>21270</v>
      </c>
      <c r="C85" t="s">
        <v>34</v>
      </c>
      <c r="D85" t="s">
        <v>1025</v>
      </c>
      <c r="E85" t="s">
        <v>270</v>
      </c>
      <c r="F85" t="s">
        <v>1242</v>
      </c>
      <c r="G85" t="s">
        <v>1243</v>
      </c>
      <c r="H85">
        <v>4</v>
      </c>
      <c r="I85">
        <v>0.33</v>
      </c>
    </row>
    <row r="86" spans="1:9" x14ac:dyDescent="0.35">
      <c r="A86" t="str">
        <f t="shared" si="1"/>
        <v>2023-24Buloke ShireL1</v>
      </c>
      <c r="B86">
        <v>21270</v>
      </c>
      <c r="C86" t="s">
        <v>34</v>
      </c>
      <c r="D86" t="s">
        <v>1025</v>
      </c>
      <c r="E86" t="s">
        <v>552</v>
      </c>
      <c r="F86" t="s">
        <v>1244</v>
      </c>
      <c r="G86" t="s">
        <v>1245</v>
      </c>
      <c r="H86">
        <v>5</v>
      </c>
      <c r="I86">
        <v>3.43</v>
      </c>
    </row>
    <row r="87" spans="1:9" x14ac:dyDescent="0.35">
      <c r="A87" t="str">
        <f t="shared" si="1"/>
        <v>2023-24Buloke ShireO5</v>
      </c>
      <c r="B87">
        <v>21270</v>
      </c>
      <c r="C87" t="s">
        <v>34</v>
      </c>
      <c r="D87" t="s">
        <v>1025</v>
      </c>
      <c r="E87" t="s">
        <v>562</v>
      </c>
      <c r="F87" t="s">
        <v>1246</v>
      </c>
      <c r="G87" t="s">
        <v>1247</v>
      </c>
      <c r="H87">
        <v>6</v>
      </c>
      <c r="I87">
        <v>1.22</v>
      </c>
    </row>
    <row r="88" spans="1:9" x14ac:dyDescent="0.35">
      <c r="A88" t="str">
        <f t="shared" si="1"/>
        <v>2023-24Buloke ShireS1</v>
      </c>
      <c r="B88">
        <v>21270</v>
      </c>
      <c r="C88" t="s">
        <v>34</v>
      </c>
      <c r="D88" t="s">
        <v>1025</v>
      </c>
      <c r="E88" t="s">
        <v>567</v>
      </c>
      <c r="F88" t="s">
        <v>1248</v>
      </c>
      <c r="G88" t="s">
        <v>1249</v>
      </c>
      <c r="H88">
        <v>7</v>
      </c>
      <c r="I88">
        <v>0.53</v>
      </c>
    </row>
    <row r="89" spans="1:9" x14ac:dyDescent="0.35">
      <c r="A89" t="str">
        <f t="shared" si="1"/>
        <v>2023-24Buloke ShireE2</v>
      </c>
      <c r="B89">
        <v>21270</v>
      </c>
      <c r="C89" t="s">
        <v>34</v>
      </c>
      <c r="D89" t="s">
        <v>1025</v>
      </c>
      <c r="E89" t="s">
        <v>548</v>
      </c>
      <c r="F89" t="s">
        <v>900</v>
      </c>
      <c r="G89" t="s">
        <v>1250</v>
      </c>
      <c r="H89">
        <v>8</v>
      </c>
      <c r="I89">
        <v>5326</v>
      </c>
    </row>
    <row r="90" spans="1:9" x14ac:dyDescent="0.35">
      <c r="A90" t="str">
        <f t="shared" si="1"/>
        <v>2023-24Campaspe ShireG2</v>
      </c>
      <c r="B90">
        <v>21370</v>
      </c>
      <c r="C90" t="s">
        <v>34</v>
      </c>
      <c r="D90" t="s">
        <v>1028</v>
      </c>
      <c r="E90" t="s">
        <v>154</v>
      </c>
      <c r="F90" t="s">
        <v>1236</v>
      </c>
      <c r="G90" t="s">
        <v>1237</v>
      </c>
      <c r="H90">
        <v>1</v>
      </c>
      <c r="I90">
        <v>50</v>
      </c>
    </row>
    <row r="91" spans="1:9" x14ac:dyDescent="0.35">
      <c r="A91" t="str">
        <f t="shared" si="1"/>
        <v>2023-24Campaspe ShireR2</v>
      </c>
      <c r="B91">
        <v>21370</v>
      </c>
      <c r="C91" t="s">
        <v>34</v>
      </c>
      <c r="D91" t="s">
        <v>1028</v>
      </c>
      <c r="E91" t="s">
        <v>220</v>
      </c>
      <c r="F91" t="s">
        <v>1238</v>
      </c>
      <c r="G91" t="s">
        <v>1239</v>
      </c>
      <c r="H91">
        <v>2</v>
      </c>
      <c r="I91">
        <v>0.98</v>
      </c>
    </row>
    <row r="92" spans="1:9" x14ac:dyDescent="0.35">
      <c r="A92" t="str">
        <f t="shared" si="1"/>
        <v>2023-24Campaspe ShireSP2</v>
      </c>
      <c r="B92">
        <v>21370</v>
      </c>
      <c r="C92" t="s">
        <v>34</v>
      </c>
      <c r="D92" t="s">
        <v>1028</v>
      </c>
      <c r="E92" t="s">
        <v>239</v>
      </c>
      <c r="F92" t="s">
        <v>1240</v>
      </c>
      <c r="G92" t="s">
        <v>1241</v>
      </c>
      <c r="H92">
        <v>3</v>
      </c>
      <c r="I92">
        <v>0.9</v>
      </c>
    </row>
    <row r="93" spans="1:9" x14ac:dyDescent="0.35">
      <c r="A93" t="str">
        <f t="shared" si="1"/>
        <v>2023-24Campaspe ShireWC5</v>
      </c>
      <c r="B93">
        <v>21370</v>
      </c>
      <c r="C93" t="s">
        <v>34</v>
      </c>
      <c r="D93" t="s">
        <v>1028</v>
      </c>
      <c r="E93" t="s">
        <v>270</v>
      </c>
      <c r="F93" t="s">
        <v>1242</v>
      </c>
      <c r="G93" t="s">
        <v>1243</v>
      </c>
      <c r="H93">
        <v>4</v>
      </c>
      <c r="I93">
        <v>0.5</v>
      </c>
    </row>
    <row r="94" spans="1:9" x14ac:dyDescent="0.35">
      <c r="A94" t="str">
        <f t="shared" si="1"/>
        <v>2023-24Campaspe ShireL1</v>
      </c>
      <c r="B94">
        <v>21370</v>
      </c>
      <c r="C94" t="s">
        <v>34</v>
      </c>
      <c r="D94" t="s">
        <v>1028</v>
      </c>
      <c r="E94" t="s">
        <v>552</v>
      </c>
      <c r="F94" t="s">
        <v>1244</v>
      </c>
      <c r="G94" t="s">
        <v>1245</v>
      </c>
      <c r="H94">
        <v>5</v>
      </c>
      <c r="I94">
        <v>3.2467999999999999</v>
      </c>
    </row>
    <row r="95" spans="1:9" x14ac:dyDescent="0.35">
      <c r="A95" t="str">
        <f t="shared" si="1"/>
        <v>2023-24Campaspe ShireO5</v>
      </c>
      <c r="B95">
        <v>21370</v>
      </c>
      <c r="C95" t="s">
        <v>34</v>
      </c>
      <c r="D95" t="s">
        <v>1028</v>
      </c>
      <c r="E95" t="s">
        <v>562</v>
      </c>
      <c r="F95" t="s">
        <v>1246</v>
      </c>
      <c r="G95" t="s">
        <v>1247</v>
      </c>
      <c r="H95">
        <v>6</v>
      </c>
      <c r="I95">
        <v>1.0924</v>
      </c>
    </row>
    <row r="96" spans="1:9" x14ac:dyDescent="0.35">
      <c r="A96" t="str">
        <f t="shared" si="1"/>
        <v>2023-24Campaspe ShireS1</v>
      </c>
      <c r="B96">
        <v>21370</v>
      </c>
      <c r="C96" t="s">
        <v>34</v>
      </c>
      <c r="D96" t="s">
        <v>1028</v>
      </c>
      <c r="E96" t="s">
        <v>567</v>
      </c>
      <c r="F96" t="s">
        <v>1248</v>
      </c>
      <c r="G96" t="s">
        <v>1249</v>
      </c>
      <c r="H96">
        <v>7</v>
      </c>
      <c r="I96">
        <v>0.58109999999999995</v>
      </c>
    </row>
    <row r="97" spans="1:9" x14ac:dyDescent="0.35">
      <c r="A97" t="str">
        <f t="shared" si="1"/>
        <v>2023-24Campaspe ShireE2</v>
      </c>
      <c r="B97">
        <v>21370</v>
      </c>
      <c r="C97" t="s">
        <v>34</v>
      </c>
      <c r="D97" t="s">
        <v>1028</v>
      </c>
      <c r="E97" t="s">
        <v>548</v>
      </c>
      <c r="F97" t="s">
        <v>900</v>
      </c>
      <c r="G97" t="s">
        <v>1250</v>
      </c>
      <c r="H97">
        <v>8</v>
      </c>
      <c r="I97">
        <v>4320</v>
      </c>
    </row>
    <row r="98" spans="1:9" x14ac:dyDescent="0.35">
      <c r="A98" t="str">
        <f t="shared" si="1"/>
        <v>2023-24Cardinia ShireG2</v>
      </c>
      <c r="B98">
        <v>21450</v>
      </c>
      <c r="C98" t="s">
        <v>34</v>
      </c>
      <c r="D98" t="s">
        <v>1031</v>
      </c>
      <c r="E98" t="s">
        <v>154</v>
      </c>
      <c r="F98" t="s">
        <v>1236</v>
      </c>
      <c r="G98" t="s">
        <v>1237</v>
      </c>
      <c r="H98">
        <v>1</v>
      </c>
      <c r="I98">
        <v>57</v>
      </c>
    </row>
    <row r="99" spans="1:9" x14ac:dyDescent="0.35">
      <c r="A99" t="str">
        <f t="shared" si="1"/>
        <v>2023-24Cardinia ShireR2</v>
      </c>
      <c r="B99">
        <v>21450</v>
      </c>
      <c r="C99" t="s">
        <v>34</v>
      </c>
      <c r="D99" t="s">
        <v>1031</v>
      </c>
      <c r="E99" t="s">
        <v>220</v>
      </c>
      <c r="F99" t="s">
        <v>1238</v>
      </c>
      <c r="G99" t="s">
        <v>1239</v>
      </c>
      <c r="H99">
        <v>2</v>
      </c>
      <c r="I99">
        <v>0.99560000000000004</v>
      </c>
    </row>
    <row r="100" spans="1:9" x14ac:dyDescent="0.35">
      <c r="A100" t="str">
        <f t="shared" si="1"/>
        <v>2023-24Cardinia ShireSP2</v>
      </c>
      <c r="B100">
        <v>21450</v>
      </c>
      <c r="C100" t="s">
        <v>34</v>
      </c>
      <c r="D100" t="s">
        <v>1031</v>
      </c>
      <c r="E100" t="s">
        <v>239</v>
      </c>
      <c r="F100" t="s">
        <v>1240</v>
      </c>
      <c r="G100" t="s">
        <v>1241</v>
      </c>
      <c r="H100">
        <v>3</v>
      </c>
      <c r="I100">
        <v>0.57999999999999996</v>
      </c>
    </row>
    <row r="101" spans="1:9" x14ac:dyDescent="0.35">
      <c r="A101" t="str">
        <f t="shared" si="1"/>
        <v>2023-24Cardinia ShireWC5</v>
      </c>
      <c r="B101">
        <v>21450</v>
      </c>
      <c r="C101" t="s">
        <v>34</v>
      </c>
      <c r="D101" t="s">
        <v>1031</v>
      </c>
      <c r="E101" t="s">
        <v>270</v>
      </c>
      <c r="F101" t="s">
        <v>1242</v>
      </c>
      <c r="G101" t="s">
        <v>1243</v>
      </c>
      <c r="H101">
        <v>4</v>
      </c>
      <c r="I101">
        <v>0.48799999999999999</v>
      </c>
    </row>
    <row r="102" spans="1:9" x14ac:dyDescent="0.35">
      <c r="A102" t="str">
        <f t="shared" si="1"/>
        <v>2023-24Cardinia ShireL1</v>
      </c>
      <c r="B102">
        <v>21450</v>
      </c>
      <c r="C102" t="s">
        <v>34</v>
      </c>
      <c r="D102" t="s">
        <v>1031</v>
      </c>
      <c r="E102" t="s">
        <v>552</v>
      </c>
      <c r="F102" t="s">
        <v>1244</v>
      </c>
      <c r="G102" t="s">
        <v>1245</v>
      </c>
      <c r="H102">
        <v>5</v>
      </c>
      <c r="I102">
        <v>2.0499999999999998</v>
      </c>
    </row>
    <row r="103" spans="1:9" x14ac:dyDescent="0.35">
      <c r="A103" t="str">
        <f t="shared" si="1"/>
        <v>2023-24Cardinia ShireO5</v>
      </c>
      <c r="B103">
        <v>21450</v>
      </c>
      <c r="C103" t="s">
        <v>34</v>
      </c>
      <c r="D103" t="s">
        <v>1031</v>
      </c>
      <c r="E103" t="s">
        <v>562</v>
      </c>
      <c r="F103" t="s">
        <v>1246</v>
      </c>
      <c r="G103" t="s">
        <v>1247</v>
      </c>
      <c r="H103">
        <v>6</v>
      </c>
      <c r="I103">
        <v>2.08</v>
      </c>
    </row>
    <row r="104" spans="1:9" x14ac:dyDescent="0.35">
      <c r="A104" t="str">
        <f t="shared" si="1"/>
        <v>2023-24Cardinia ShireS1</v>
      </c>
      <c r="B104">
        <v>21450</v>
      </c>
      <c r="C104" t="s">
        <v>34</v>
      </c>
      <c r="D104" t="s">
        <v>1031</v>
      </c>
      <c r="E104" t="s">
        <v>567</v>
      </c>
      <c r="F104" t="s">
        <v>1248</v>
      </c>
      <c r="G104" t="s">
        <v>1249</v>
      </c>
      <c r="H104">
        <v>7</v>
      </c>
      <c r="I104">
        <v>0.77</v>
      </c>
    </row>
    <row r="105" spans="1:9" x14ac:dyDescent="0.35">
      <c r="A105" t="str">
        <f t="shared" si="1"/>
        <v>2023-24Cardinia ShireE2</v>
      </c>
      <c r="B105">
        <v>21450</v>
      </c>
      <c r="C105" t="s">
        <v>34</v>
      </c>
      <c r="D105" t="s">
        <v>1031</v>
      </c>
      <c r="E105" t="s">
        <v>548</v>
      </c>
      <c r="F105" t="s">
        <v>900</v>
      </c>
      <c r="G105" t="s">
        <v>1250</v>
      </c>
      <c r="H105">
        <v>8</v>
      </c>
      <c r="I105">
        <v>3213</v>
      </c>
    </row>
    <row r="106" spans="1:9" x14ac:dyDescent="0.35">
      <c r="A106" t="str">
        <f t="shared" si="1"/>
        <v>2023-24Casey CityG2</v>
      </c>
      <c r="B106">
        <v>21610</v>
      </c>
      <c r="C106" t="s">
        <v>34</v>
      </c>
      <c r="D106" t="s">
        <v>1034</v>
      </c>
      <c r="E106" t="s">
        <v>154</v>
      </c>
      <c r="F106" t="s">
        <v>1236</v>
      </c>
      <c r="G106" t="s">
        <v>1237</v>
      </c>
      <c r="H106">
        <v>1</v>
      </c>
      <c r="I106">
        <v>46</v>
      </c>
    </row>
    <row r="107" spans="1:9" x14ac:dyDescent="0.35">
      <c r="A107" t="str">
        <f t="shared" si="1"/>
        <v>2023-24Casey CityR2</v>
      </c>
      <c r="B107">
        <v>21610</v>
      </c>
      <c r="C107" t="s">
        <v>34</v>
      </c>
      <c r="D107" t="s">
        <v>1034</v>
      </c>
      <c r="E107" t="s">
        <v>220</v>
      </c>
      <c r="F107" t="s">
        <v>1238</v>
      </c>
      <c r="G107" t="s">
        <v>1239</v>
      </c>
      <c r="H107">
        <v>2</v>
      </c>
      <c r="I107">
        <v>0.95</v>
      </c>
    </row>
    <row r="108" spans="1:9" x14ac:dyDescent="0.35">
      <c r="A108" t="str">
        <f t="shared" si="1"/>
        <v>2023-24Casey CitySP2</v>
      </c>
      <c r="B108">
        <v>21610</v>
      </c>
      <c r="C108" t="s">
        <v>34</v>
      </c>
      <c r="D108" t="s">
        <v>1034</v>
      </c>
      <c r="E108" t="s">
        <v>239</v>
      </c>
      <c r="F108" t="s">
        <v>1240</v>
      </c>
      <c r="G108" t="s">
        <v>1241</v>
      </c>
      <c r="H108">
        <v>3</v>
      </c>
      <c r="I108">
        <v>0.6</v>
      </c>
    </row>
    <row r="109" spans="1:9" x14ac:dyDescent="0.35">
      <c r="A109" t="str">
        <f t="shared" si="1"/>
        <v>2023-24Casey CityWC5</v>
      </c>
      <c r="B109">
        <v>21610</v>
      </c>
      <c r="C109" t="s">
        <v>34</v>
      </c>
      <c r="D109" t="s">
        <v>1034</v>
      </c>
      <c r="E109" t="s">
        <v>270</v>
      </c>
      <c r="F109" t="s">
        <v>1242</v>
      </c>
      <c r="G109" t="s">
        <v>1243</v>
      </c>
      <c r="H109">
        <v>4</v>
      </c>
      <c r="I109">
        <v>0.48</v>
      </c>
    </row>
    <row r="110" spans="1:9" x14ac:dyDescent="0.35">
      <c r="A110" t="str">
        <f t="shared" si="1"/>
        <v>2023-24Casey CityL1</v>
      </c>
      <c r="B110">
        <v>21610</v>
      </c>
      <c r="C110" t="s">
        <v>34</v>
      </c>
      <c r="D110" t="s">
        <v>1034</v>
      </c>
      <c r="E110" t="s">
        <v>552</v>
      </c>
      <c r="F110" t="s">
        <v>1244</v>
      </c>
      <c r="G110" t="s">
        <v>1245</v>
      </c>
      <c r="H110">
        <v>5</v>
      </c>
      <c r="I110">
        <v>2.7050000000000001</v>
      </c>
    </row>
    <row r="111" spans="1:9" x14ac:dyDescent="0.35">
      <c r="A111" t="str">
        <f t="shared" si="1"/>
        <v>2023-24Casey CityO5</v>
      </c>
      <c r="B111">
        <v>21610</v>
      </c>
      <c r="C111" t="s">
        <v>34</v>
      </c>
      <c r="D111" t="s">
        <v>1034</v>
      </c>
      <c r="E111" t="s">
        <v>562</v>
      </c>
      <c r="F111" t="s">
        <v>1246</v>
      </c>
      <c r="G111" t="s">
        <v>1247</v>
      </c>
      <c r="H111">
        <v>6</v>
      </c>
      <c r="I111">
        <v>0.71499999999999997</v>
      </c>
    </row>
    <row r="112" spans="1:9" x14ac:dyDescent="0.35">
      <c r="A112" t="str">
        <f t="shared" si="1"/>
        <v>2023-24Casey CityS1</v>
      </c>
      <c r="B112">
        <v>21610</v>
      </c>
      <c r="C112" t="s">
        <v>34</v>
      </c>
      <c r="D112" t="s">
        <v>1034</v>
      </c>
      <c r="E112" t="s">
        <v>567</v>
      </c>
      <c r="F112" t="s">
        <v>1248</v>
      </c>
      <c r="G112" t="s">
        <v>1249</v>
      </c>
      <c r="H112">
        <v>7</v>
      </c>
      <c r="I112">
        <v>0.66200000000000003</v>
      </c>
    </row>
    <row r="113" spans="1:9" x14ac:dyDescent="0.35">
      <c r="A113" t="str">
        <f t="shared" si="1"/>
        <v>2023-24Casey CityE2</v>
      </c>
      <c r="B113">
        <v>21610</v>
      </c>
      <c r="C113" t="s">
        <v>34</v>
      </c>
      <c r="D113" t="s">
        <v>1034</v>
      </c>
      <c r="E113" t="s">
        <v>548</v>
      </c>
      <c r="F113" t="s">
        <v>900</v>
      </c>
      <c r="G113" t="s">
        <v>1250</v>
      </c>
      <c r="H113">
        <v>8</v>
      </c>
      <c r="I113">
        <v>3303</v>
      </c>
    </row>
    <row r="114" spans="1:9" x14ac:dyDescent="0.35">
      <c r="A114" t="str">
        <f t="shared" si="1"/>
        <v>2023-24Central Goldfields ShireG2</v>
      </c>
      <c r="B114">
        <v>21670</v>
      </c>
      <c r="C114" t="s">
        <v>34</v>
      </c>
      <c r="D114" t="s">
        <v>1037</v>
      </c>
      <c r="E114" t="s">
        <v>154</v>
      </c>
      <c r="F114" t="s">
        <v>1236</v>
      </c>
      <c r="G114" t="s">
        <v>1237</v>
      </c>
      <c r="H114">
        <v>1</v>
      </c>
      <c r="I114">
        <v>51</v>
      </c>
    </row>
    <row r="115" spans="1:9" x14ac:dyDescent="0.35">
      <c r="A115" t="str">
        <f t="shared" si="1"/>
        <v>2023-24Central Goldfields ShireR2</v>
      </c>
      <c r="B115">
        <v>21670</v>
      </c>
      <c r="C115" t="s">
        <v>34</v>
      </c>
      <c r="D115" t="s">
        <v>1037</v>
      </c>
      <c r="E115" t="s">
        <v>220</v>
      </c>
      <c r="F115" t="s">
        <v>1238</v>
      </c>
      <c r="G115" t="s">
        <v>1239</v>
      </c>
      <c r="H115">
        <v>2</v>
      </c>
      <c r="I115">
        <v>0.95</v>
      </c>
    </row>
    <row r="116" spans="1:9" x14ac:dyDescent="0.35">
      <c r="A116" t="str">
        <f t="shared" si="1"/>
        <v>2023-24Central Goldfields ShireSP2</v>
      </c>
      <c r="B116">
        <v>21670</v>
      </c>
      <c r="C116" t="s">
        <v>34</v>
      </c>
      <c r="D116" t="s">
        <v>1037</v>
      </c>
      <c r="E116" t="s">
        <v>239</v>
      </c>
      <c r="F116" t="s">
        <v>1240</v>
      </c>
      <c r="G116" t="s">
        <v>1241</v>
      </c>
      <c r="H116">
        <v>3</v>
      </c>
      <c r="I116">
        <v>0.5</v>
      </c>
    </row>
    <row r="117" spans="1:9" x14ac:dyDescent="0.35">
      <c r="A117" t="str">
        <f t="shared" si="1"/>
        <v>2023-24Central Goldfields ShireWC5</v>
      </c>
      <c r="B117">
        <v>21670</v>
      </c>
      <c r="C117" t="s">
        <v>34</v>
      </c>
      <c r="D117" t="s">
        <v>1037</v>
      </c>
      <c r="E117" t="s">
        <v>270</v>
      </c>
      <c r="F117" t="s">
        <v>1242</v>
      </c>
      <c r="G117" t="s">
        <v>1243</v>
      </c>
      <c r="H117">
        <v>4</v>
      </c>
      <c r="I117">
        <v>0.43</v>
      </c>
    </row>
    <row r="118" spans="1:9" x14ac:dyDescent="0.35">
      <c r="A118" t="str">
        <f t="shared" si="1"/>
        <v>2023-24Central Goldfields ShireL1</v>
      </c>
      <c r="B118">
        <v>21670</v>
      </c>
      <c r="C118" t="s">
        <v>34</v>
      </c>
      <c r="D118" t="s">
        <v>1037</v>
      </c>
      <c r="E118" t="s">
        <v>552</v>
      </c>
      <c r="F118" t="s">
        <v>1244</v>
      </c>
      <c r="G118" t="s">
        <v>1245</v>
      </c>
      <c r="H118">
        <v>5</v>
      </c>
      <c r="I118">
        <v>1.51</v>
      </c>
    </row>
    <row r="119" spans="1:9" x14ac:dyDescent="0.35">
      <c r="A119" t="str">
        <f t="shared" si="1"/>
        <v>2023-24Central Goldfields ShireO5</v>
      </c>
      <c r="B119">
        <v>21670</v>
      </c>
      <c r="C119" t="s">
        <v>34</v>
      </c>
      <c r="D119" t="s">
        <v>1037</v>
      </c>
      <c r="E119" t="s">
        <v>562</v>
      </c>
      <c r="F119" t="s">
        <v>1246</v>
      </c>
      <c r="G119" t="s">
        <v>1247</v>
      </c>
      <c r="H119">
        <v>6</v>
      </c>
      <c r="I119">
        <v>2.46</v>
      </c>
    </row>
    <row r="120" spans="1:9" x14ac:dyDescent="0.35">
      <c r="A120" t="str">
        <f t="shared" si="1"/>
        <v>2023-24Central Goldfields ShireS1</v>
      </c>
      <c r="B120">
        <v>21670</v>
      </c>
      <c r="C120" t="s">
        <v>34</v>
      </c>
      <c r="D120" t="s">
        <v>1037</v>
      </c>
      <c r="E120" t="s">
        <v>567</v>
      </c>
      <c r="F120" t="s">
        <v>1248</v>
      </c>
      <c r="G120" t="s">
        <v>1249</v>
      </c>
      <c r="H120">
        <v>7</v>
      </c>
      <c r="I120">
        <v>0.56000000000000005</v>
      </c>
    </row>
    <row r="121" spans="1:9" x14ac:dyDescent="0.35">
      <c r="A121" t="str">
        <f t="shared" si="1"/>
        <v>2023-24Central Goldfields ShireE2</v>
      </c>
      <c r="B121">
        <v>21670</v>
      </c>
      <c r="C121" t="s">
        <v>34</v>
      </c>
      <c r="D121" t="s">
        <v>1037</v>
      </c>
      <c r="E121" t="s">
        <v>548</v>
      </c>
      <c r="F121" t="s">
        <v>900</v>
      </c>
      <c r="G121" t="s">
        <v>1250</v>
      </c>
      <c r="H121">
        <v>8</v>
      </c>
      <c r="I121">
        <v>3904</v>
      </c>
    </row>
    <row r="122" spans="1:9" x14ac:dyDescent="0.35">
      <c r="A122" t="str">
        <f t="shared" si="1"/>
        <v>2023-24Colac Otway ShireG2</v>
      </c>
      <c r="B122">
        <v>21750</v>
      </c>
      <c r="C122" t="s">
        <v>34</v>
      </c>
      <c r="D122" t="s">
        <v>1040</v>
      </c>
      <c r="E122" t="s">
        <v>154</v>
      </c>
      <c r="F122" t="s">
        <v>1236</v>
      </c>
      <c r="G122" t="s">
        <v>1237</v>
      </c>
      <c r="H122">
        <v>1</v>
      </c>
      <c r="I122">
        <v>53</v>
      </c>
    </row>
    <row r="123" spans="1:9" x14ac:dyDescent="0.35">
      <c r="A123" t="str">
        <f t="shared" si="1"/>
        <v>2023-24Colac Otway ShireR2</v>
      </c>
      <c r="B123">
        <v>21750</v>
      </c>
      <c r="C123" t="s">
        <v>34</v>
      </c>
      <c r="D123" t="s">
        <v>1040</v>
      </c>
      <c r="E123" t="s">
        <v>220</v>
      </c>
      <c r="F123" t="s">
        <v>1238</v>
      </c>
      <c r="G123" t="s">
        <v>1239</v>
      </c>
      <c r="H123">
        <v>2</v>
      </c>
      <c r="I123">
        <v>1</v>
      </c>
    </row>
    <row r="124" spans="1:9" x14ac:dyDescent="0.35">
      <c r="A124" t="str">
        <f t="shared" si="1"/>
        <v>2023-24Colac Otway ShireSP2</v>
      </c>
      <c r="B124">
        <v>21750</v>
      </c>
      <c r="C124" t="s">
        <v>34</v>
      </c>
      <c r="D124" t="s">
        <v>1040</v>
      </c>
      <c r="E124" t="s">
        <v>239</v>
      </c>
      <c r="F124" t="s">
        <v>1240</v>
      </c>
      <c r="G124" t="s">
        <v>1241</v>
      </c>
      <c r="H124">
        <v>3</v>
      </c>
      <c r="I124">
        <v>0.85</v>
      </c>
    </row>
    <row r="125" spans="1:9" x14ac:dyDescent="0.35">
      <c r="A125" t="str">
        <f t="shared" si="1"/>
        <v>2023-24Colac Otway ShireWC5</v>
      </c>
      <c r="B125">
        <v>21750</v>
      </c>
      <c r="C125" t="s">
        <v>34</v>
      </c>
      <c r="D125" t="s">
        <v>1040</v>
      </c>
      <c r="E125" t="s">
        <v>270</v>
      </c>
      <c r="F125" t="s">
        <v>1242</v>
      </c>
      <c r="G125" t="s">
        <v>1243</v>
      </c>
      <c r="H125">
        <v>4</v>
      </c>
      <c r="I125">
        <v>0.63</v>
      </c>
    </row>
    <row r="126" spans="1:9" x14ac:dyDescent="0.35">
      <c r="A126" t="str">
        <f t="shared" si="1"/>
        <v>2023-24Colac Otway ShireL1</v>
      </c>
      <c r="B126">
        <v>21750</v>
      </c>
      <c r="C126" t="s">
        <v>34</v>
      </c>
      <c r="D126" t="s">
        <v>1040</v>
      </c>
      <c r="E126" t="s">
        <v>552</v>
      </c>
      <c r="F126" t="s">
        <v>1244</v>
      </c>
      <c r="G126" t="s">
        <v>1245</v>
      </c>
      <c r="H126">
        <v>5</v>
      </c>
      <c r="I126">
        <v>2.5668000000000002</v>
      </c>
    </row>
    <row r="127" spans="1:9" x14ac:dyDescent="0.35">
      <c r="A127" t="str">
        <f t="shared" si="1"/>
        <v>2023-24Colac Otway ShireO5</v>
      </c>
      <c r="B127">
        <v>21750</v>
      </c>
      <c r="C127" t="s">
        <v>34</v>
      </c>
      <c r="D127" t="s">
        <v>1040</v>
      </c>
      <c r="E127" t="s">
        <v>562</v>
      </c>
      <c r="F127" t="s">
        <v>1246</v>
      </c>
      <c r="G127" t="s">
        <v>1247</v>
      </c>
      <c r="H127">
        <v>6</v>
      </c>
      <c r="I127">
        <v>0.62009999999999998</v>
      </c>
    </row>
    <row r="128" spans="1:9" x14ac:dyDescent="0.35">
      <c r="A128" t="str">
        <f t="shared" si="1"/>
        <v>2023-24Colac Otway ShireS1</v>
      </c>
      <c r="B128">
        <v>21750</v>
      </c>
      <c r="C128" t="s">
        <v>34</v>
      </c>
      <c r="D128" t="s">
        <v>1040</v>
      </c>
      <c r="E128" t="s">
        <v>567</v>
      </c>
      <c r="F128" t="s">
        <v>1248</v>
      </c>
      <c r="G128" t="s">
        <v>1249</v>
      </c>
      <c r="H128">
        <v>7</v>
      </c>
      <c r="I128">
        <v>0.61199999999999999</v>
      </c>
    </row>
    <row r="129" spans="1:9" x14ac:dyDescent="0.35">
      <c r="A129" t="str">
        <f t="shared" si="1"/>
        <v>2023-24Colac Otway ShireE2</v>
      </c>
      <c r="B129">
        <v>21750</v>
      </c>
      <c r="C129" t="s">
        <v>34</v>
      </c>
      <c r="D129" t="s">
        <v>1040</v>
      </c>
      <c r="E129" t="s">
        <v>548</v>
      </c>
      <c r="F129" t="s">
        <v>900</v>
      </c>
      <c r="G129" t="s">
        <v>1250</v>
      </c>
      <c r="H129">
        <v>8</v>
      </c>
      <c r="I129">
        <v>3810</v>
      </c>
    </row>
    <row r="130" spans="1:9" x14ac:dyDescent="0.35">
      <c r="A130" t="str">
        <f t="shared" si="1"/>
        <v>2023-24Corangamite ShireG2</v>
      </c>
      <c r="B130">
        <v>21830</v>
      </c>
      <c r="C130" t="s">
        <v>34</v>
      </c>
      <c r="D130" t="s">
        <v>1043</v>
      </c>
      <c r="E130" t="s">
        <v>154</v>
      </c>
      <c r="F130" t="s">
        <v>1236</v>
      </c>
      <c r="G130" t="s">
        <v>1237</v>
      </c>
      <c r="H130">
        <v>1</v>
      </c>
      <c r="I130">
        <v>60</v>
      </c>
    </row>
    <row r="131" spans="1:9" x14ac:dyDescent="0.35">
      <c r="A131" t="str">
        <f t="shared" ref="A131:A194" si="2">CONCATENATE(C131,D131,E131)</f>
        <v>2023-24Corangamite ShireR2</v>
      </c>
      <c r="B131">
        <v>21830</v>
      </c>
      <c r="C131" t="s">
        <v>34</v>
      </c>
      <c r="D131" t="s">
        <v>1043</v>
      </c>
      <c r="E131" t="s">
        <v>220</v>
      </c>
      <c r="F131" t="s">
        <v>1238</v>
      </c>
      <c r="G131" t="s">
        <v>1239</v>
      </c>
      <c r="H131">
        <v>2</v>
      </c>
      <c r="I131">
        <v>0.98</v>
      </c>
    </row>
    <row r="132" spans="1:9" x14ac:dyDescent="0.35">
      <c r="A132" t="str">
        <f t="shared" si="2"/>
        <v>2023-24Corangamite ShireSP2</v>
      </c>
      <c r="B132">
        <v>21830</v>
      </c>
      <c r="C132" t="s">
        <v>34</v>
      </c>
      <c r="D132" t="s">
        <v>1043</v>
      </c>
      <c r="E132" t="s">
        <v>239</v>
      </c>
      <c r="F132" t="s">
        <v>1240</v>
      </c>
      <c r="G132" t="s">
        <v>1241</v>
      </c>
      <c r="H132">
        <v>3</v>
      </c>
      <c r="I132">
        <v>0.75</v>
      </c>
    </row>
    <row r="133" spans="1:9" x14ac:dyDescent="0.35">
      <c r="A133" t="str">
        <f t="shared" si="2"/>
        <v>2023-24Corangamite ShireWC5</v>
      </c>
      <c r="B133">
        <v>21830</v>
      </c>
      <c r="C133" t="s">
        <v>34</v>
      </c>
      <c r="D133" t="s">
        <v>1043</v>
      </c>
      <c r="E133" t="s">
        <v>270</v>
      </c>
      <c r="F133" t="s">
        <v>1242</v>
      </c>
      <c r="G133" t="s">
        <v>1243</v>
      </c>
      <c r="H133">
        <v>4</v>
      </c>
      <c r="I133">
        <v>0.64</v>
      </c>
    </row>
    <row r="134" spans="1:9" x14ac:dyDescent="0.35">
      <c r="A134" t="str">
        <f t="shared" si="2"/>
        <v>2023-24Corangamite ShireL1</v>
      </c>
      <c r="B134">
        <v>21830</v>
      </c>
      <c r="C134" t="s">
        <v>34</v>
      </c>
      <c r="D134" t="s">
        <v>1043</v>
      </c>
      <c r="E134" t="s">
        <v>552</v>
      </c>
      <c r="F134" t="s">
        <v>1244</v>
      </c>
      <c r="G134" t="s">
        <v>1245</v>
      </c>
      <c r="H134">
        <v>5</v>
      </c>
      <c r="I134">
        <v>3.7202000000000002</v>
      </c>
    </row>
    <row r="135" spans="1:9" x14ac:dyDescent="0.35">
      <c r="A135" t="str">
        <f t="shared" si="2"/>
        <v>2023-24Corangamite ShireO5</v>
      </c>
      <c r="B135">
        <v>21830</v>
      </c>
      <c r="C135" t="s">
        <v>34</v>
      </c>
      <c r="D135" t="s">
        <v>1043</v>
      </c>
      <c r="E135" t="s">
        <v>562</v>
      </c>
      <c r="F135" t="s">
        <v>1246</v>
      </c>
      <c r="G135" t="s">
        <v>1247</v>
      </c>
      <c r="H135">
        <v>6</v>
      </c>
      <c r="I135">
        <v>1.0382</v>
      </c>
    </row>
    <row r="136" spans="1:9" x14ac:dyDescent="0.35">
      <c r="A136" t="str">
        <f t="shared" si="2"/>
        <v>2023-24Corangamite ShireS1</v>
      </c>
      <c r="B136">
        <v>21830</v>
      </c>
      <c r="C136" t="s">
        <v>34</v>
      </c>
      <c r="D136" t="s">
        <v>1043</v>
      </c>
      <c r="E136" t="s">
        <v>567</v>
      </c>
      <c r="F136" t="s">
        <v>1248</v>
      </c>
      <c r="G136" t="s">
        <v>1249</v>
      </c>
      <c r="H136">
        <v>7</v>
      </c>
      <c r="I136">
        <v>0.52259999999999995</v>
      </c>
    </row>
    <row r="137" spans="1:9" x14ac:dyDescent="0.35">
      <c r="A137" t="str">
        <f t="shared" si="2"/>
        <v>2023-24Corangamite ShireE2</v>
      </c>
      <c r="B137">
        <v>21830</v>
      </c>
      <c r="C137" t="s">
        <v>34</v>
      </c>
      <c r="D137" t="s">
        <v>1043</v>
      </c>
      <c r="E137" t="s">
        <v>548</v>
      </c>
      <c r="F137" t="s">
        <v>900</v>
      </c>
      <c r="G137" t="s">
        <v>1250</v>
      </c>
      <c r="H137">
        <v>8</v>
      </c>
      <c r="I137">
        <v>5129.2700000000004</v>
      </c>
    </row>
    <row r="138" spans="1:9" x14ac:dyDescent="0.35">
      <c r="A138" t="str">
        <f t="shared" si="2"/>
        <v>2023-24Darebin CityG2</v>
      </c>
      <c r="B138">
        <v>21890</v>
      </c>
      <c r="C138" t="s">
        <v>34</v>
      </c>
      <c r="D138" t="s">
        <v>1046</v>
      </c>
      <c r="E138" t="s">
        <v>154</v>
      </c>
      <c r="F138" t="s">
        <v>1236</v>
      </c>
      <c r="G138" t="s">
        <v>1237</v>
      </c>
      <c r="H138">
        <v>1</v>
      </c>
      <c r="I138">
        <v>69</v>
      </c>
    </row>
    <row r="139" spans="1:9" x14ac:dyDescent="0.35">
      <c r="A139" t="str">
        <f t="shared" si="2"/>
        <v>2023-24Darebin CityR2</v>
      </c>
      <c r="B139">
        <v>21890</v>
      </c>
      <c r="C139" t="s">
        <v>34</v>
      </c>
      <c r="D139" t="s">
        <v>1046</v>
      </c>
      <c r="E139" t="s">
        <v>220</v>
      </c>
      <c r="F139" t="s">
        <v>1238</v>
      </c>
      <c r="G139" t="s">
        <v>1239</v>
      </c>
      <c r="H139">
        <v>2</v>
      </c>
      <c r="I139">
        <v>0.97</v>
      </c>
    </row>
    <row r="140" spans="1:9" x14ac:dyDescent="0.35">
      <c r="A140" t="str">
        <f t="shared" si="2"/>
        <v>2023-24Darebin CitySP2</v>
      </c>
      <c r="B140">
        <v>21890</v>
      </c>
      <c r="C140" t="s">
        <v>34</v>
      </c>
      <c r="D140" t="s">
        <v>1046</v>
      </c>
      <c r="E140" t="s">
        <v>239</v>
      </c>
      <c r="F140" t="s">
        <v>1240</v>
      </c>
      <c r="G140" t="s">
        <v>1241</v>
      </c>
      <c r="H140">
        <v>3</v>
      </c>
      <c r="I140">
        <v>0.6</v>
      </c>
    </row>
    <row r="141" spans="1:9" x14ac:dyDescent="0.35">
      <c r="A141" t="str">
        <f t="shared" si="2"/>
        <v>2023-24Darebin CityWC5</v>
      </c>
      <c r="B141">
        <v>21890</v>
      </c>
      <c r="C141" t="s">
        <v>34</v>
      </c>
      <c r="D141" t="s">
        <v>1046</v>
      </c>
      <c r="E141" t="s">
        <v>270</v>
      </c>
      <c r="F141" t="s">
        <v>1242</v>
      </c>
      <c r="G141" t="s">
        <v>1243</v>
      </c>
      <c r="H141">
        <v>4</v>
      </c>
      <c r="I141">
        <v>0.6</v>
      </c>
    </row>
    <row r="142" spans="1:9" x14ac:dyDescent="0.35">
      <c r="A142" t="str">
        <f t="shared" si="2"/>
        <v>2023-24Darebin CityL1</v>
      </c>
      <c r="B142">
        <v>21890</v>
      </c>
      <c r="C142" t="s">
        <v>34</v>
      </c>
      <c r="D142" t="s">
        <v>1046</v>
      </c>
      <c r="E142" t="s">
        <v>552</v>
      </c>
      <c r="F142" t="s">
        <v>1244</v>
      </c>
      <c r="G142" t="s">
        <v>1245</v>
      </c>
      <c r="H142">
        <v>5</v>
      </c>
      <c r="I142">
        <v>1.6</v>
      </c>
    </row>
    <row r="143" spans="1:9" x14ac:dyDescent="0.35">
      <c r="A143" t="str">
        <f t="shared" si="2"/>
        <v>2023-24Darebin CityO5</v>
      </c>
      <c r="B143">
        <v>21890</v>
      </c>
      <c r="C143" t="s">
        <v>34</v>
      </c>
      <c r="D143" t="s">
        <v>1046</v>
      </c>
      <c r="E143" t="s">
        <v>562</v>
      </c>
      <c r="F143" t="s">
        <v>1246</v>
      </c>
      <c r="G143" t="s">
        <v>1247</v>
      </c>
      <c r="H143">
        <v>6</v>
      </c>
      <c r="I143">
        <v>0.9</v>
      </c>
    </row>
    <row r="144" spans="1:9" x14ac:dyDescent="0.35">
      <c r="A144" t="str">
        <f t="shared" si="2"/>
        <v>2023-24Darebin CityS1</v>
      </c>
      <c r="B144">
        <v>21890</v>
      </c>
      <c r="C144" t="s">
        <v>34</v>
      </c>
      <c r="D144" t="s">
        <v>1046</v>
      </c>
      <c r="E144" t="s">
        <v>567</v>
      </c>
      <c r="F144" t="s">
        <v>1248</v>
      </c>
      <c r="G144" t="s">
        <v>1249</v>
      </c>
      <c r="H144">
        <v>7</v>
      </c>
      <c r="I144">
        <v>0.75800000000000001</v>
      </c>
    </row>
    <row r="145" spans="1:9" x14ac:dyDescent="0.35">
      <c r="A145" t="str">
        <f t="shared" si="2"/>
        <v>2023-24Darebin CityE2</v>
      </c>
      <c r="B145">
        <v>21890</v>
      </c>
      <c r="C145" t="s">
        <v>34</v>
      </c>
      <c r="D145" t="s">
        <v>1046</v>
      </c>
      <c r="E145" t="s">
        <v>548</v>
      </c>
      <c r="F145" t="s">
        <v>900</v>
      </c>
      <c r="G145" t="s">
        <v>1250</v>
      </c>
      <c r="H145">
        <v>8</v>
      </c>
      <c r="I145">
        <v>2650</v>
      </c>
    </row>
    <row r="146" spans="1:9" x14ac:dyDescent="0.35">
      <c r="A146" t="str">
        <f t="shared" si="2"/>
        <v>2023-24East Gippsland ShireG2</v>
      </c>
      <c r="B146">
        <v>22110</v>
      </c>
      <c r="C146" t="s">
        <v>34</v>
      </c>
      <c r="D146" t="s">
        <v>1049</v>
      </c>
      <c r="E146" t="s">
        <v>154</v>
      </c>
      <c r="F146" t="s">
        <v>1236</v>
      </c>
      <c r="G146" t="s">
        <v>1237</v>
      </c>
      <c r="H146">
        <v>1</v>
      </c>
      <c r="I146">
        <v>50</v>
      </c>
    </row>
    <row r="147" spans="1:9" x14ac:dyDescent="0.35">
      <c r="A147" t="str">
        <f t="shared" si="2"/>
        <v>2023-24East Gippsland ShireR2</v>
      </c>
      <c r="B147">
        <v>22110</v>
      </c>
      <c r="C147" t="s">
        <v>34</v>
      </c>
      <c r="D147" t="s">
        <v>1049</v>
      </c>
      <c r="E147" t="s">
        <v>220</v>
      </c>
      <c r="F147" t="s">
        <v>1238</v>
      </c>
      <c r="G147" t="s">
        <v>1239</v>
      </c>
      <c r="H147">
        <v>2</v>
      </c>
      <c r="I147">
        <v>0.97</v>
      </c>
    </row>
    <row r="148" spans="1:9" x14ac:dyDescent="0.35">
      <c r="A148" t="str">
        <f t="shared" si="2"/>
        <v>2023-24East Gippsland ShireSP2</v>
      </c>
      <c r="B148">
        <v>22110</v>
      </c>
      <c r="C148" t="s">
        <v>34</v>
      </c>
      <c r="D148" t="s">
        <v>1049</v>
      </c>
      <c r="E148" t="s">
        <v>239</v>
      </c>
      <c r="F148" t="s">
        <v>1240</v>
      </c>
      <c r="G148" t="s">
        <v>1241</v>
      </c>
      <c r="H148">
        <v>3</v>
      </c>
      <c r="I148">
        <v>0.6</v>
      </c>
    </row>
    <row r="149" spans="1:9" x14ac:dyDescent="0.35">
      <c r="A149" t="str">
        <f t="shared" si="2"/>
        <v>2023-24East Gippsland ShireWC5</v>
      </c>
      <c r="B149">
        <v>22110</v>
      </c>
      <c r="C149" t="s">
        <v>34</v>
      </c>
      <c r="D149" t="s">
        <v>1049</v>
      </c>
      <c r="E149" t="s">
        <v>270</v>
      </c>
      <c r="F149" t="s">
        <v>1242</v>
      </c>
      <c r="G149" t="s">
        <v>1243</v>
      </c>
      <c r="H149">
        <v>4</v>
      </c>
      <c r="I149">
        <v>0.55000000000000004</v>
      </c>
    </row>
    <row r="150" spans="1:9" x14ac:dyDescent="0.35">
      <c r="A150" t="str">
        <f t="shared" si="2"/>
        <v>2023-24East Gippsland ShireL1</v>
      </c>
      <c r="B150">
        <v>22110</v>
      </c>
      <c r="C150" t="s">
        <v>34</v>
      </c>
      <c r="D150" t="s">
        <v>1049</v>
      </c>
      <c r="E150" t="s">
        <v>552</v>
      </c>
      <c r="F150" t="s">
        <v>1244</v>
      </c>
      <c r="G150" t="s">
        <v>1245</v>
      </c>
      <c r="H150">
        <v>5</v>
      </c>
      <c r="I150">
        <v>1.869</v>
      </c>
    </row>
    <row r="151" spans="1:9" x14ac:dyDescent="0.35">
      <c r="A151" t="str">
        <f t="shared" si="2"/>
        <v>2023-24East Gippsland ShireO5</v>
      </c>
      <c r="B151">
        <v>22110</v>
      </c>
      <c r="C151" t="s">
        <v>34</v>
      </c>
      <c r="D151" t="s">
        <v>1049</v>
      </c>
      <c r="E151" t="s">
        <v>562</v>
      </c>
      <c r="F151" t="s">
        <v>1246</v>
      </c>
      <c r="G151" t="s">
        <v>1247</v>
      </c>
      <c r="H151">
        <v>6</v>
      </c>
      <c r="I151">
        <v>2.9319999999999999</v>
      </c>
    </row>
    <row r="152" spans="1:9" x14ac:dyDescent="0.35">
      <c r="A152" t="str">
        <f t="shared" si="2"/>
        <v>2023-24East Gippsland ShireS1</v>
      </c>
      <c r="B152">
        <v>22110</v>
      </c>
      <c r="C152" t="s">
        <v>34</v>
      </c>
      <c r="D152" t="s">
        <v>1049</v>
      </c>
      <c r="E152" t="s">
        <v>567</v>
      </c>
      <c r="F152" t="s">
        <v>1248</v>
      </c>
      <c r="G152" t="s">
        <v>1249</v>
      </c>
      <c r="H152">
        <v>7</v>
      </c>
      <c r="I152">
        <v>0.60129999999999995</v>
      </c>
    </row>
    <row r="153" spans="1:9" x14ac:dyDescent="0.35">
      <c r="A153" t="str">
        <f t="shared" si="2"/>
        <v>2023-24East Gippsland ShireE2</v>
      </c>
      <c r="B153">
        <v>22110</v>
      </c>
      <c r="C153" t="s">
        <v>34</v>
      </c>
      <c r="D153" t="s">
        <v>1049</v>
      </c>
      <c r="E153" t="s">
        <v>548</v>
      </c>
      <c r="F153" t="s">
        <v>900</v>
      </c>
      <c r="G153" t="s">
        <v>1250</v>
      </c>
      <c r="H153">
        <v>8</v>
      </c>
      <c r="I153">
        <v>3803.55</v>
      </c>
    </row>
    <row r="154" spans="1:9" x14ac:dyDescent="0.35">
      <c r="A154" t="str">
        <f t="shared" si="2"/>
        <v>2023-24Frankston CityG2</v>
      </c>
      <c r="B154">
        <v>22170</v>
      </c>
      <c r="C154" t="s">
        <v>34</v>
      </c>
      <c r="D154" t="s">
        <v>1052</v>
      </c>
      <c r="E154" t="s">
        <v>154</v>
      </c>
      <c r="F154" t="s">
        <v>1236</v>
      </c>
      <c r="G154" t="s">
        <v>1237</v>
      </c>
      <c r="H154">
        <v>1</v>
      </c>
      <c r="I154">
        <v>70</v>
      </c>
    </row>
    <row r="155" spans="1:9" x14ac:dyDescent="0.35">
      <c r="A155" t="str">
        <f t="shared" si="2"/>
        <v>2023-24Frankston CityR2</v>
      </c>
      <c r="B155">
        <v>22170</v>
      </c>
      <c r="C155" t="s">
        <v>34</v>
      </c>
      <c r="D155" t="s">
        <v>1052</v>
      </c>
      <c r="E155" t="s">
        <v>220</v>
      </c>
      <c r="F155" t="s">
        <v>1238</v>
      </c>
      <c r="G155" t="s">
        <v>1239</v>
      </c>
      <c r="H155">
        <v>2</v>
      </c>
      <c r="I155">
        <v>0.95</v>
      </c>
    </row>
    <row r="156" spans="1:9" x14ac:dyDescent="0.35">
      <c r="A156" t="str">
        <f t="shared" si="2"/>
        <v>2023-24Frankston CitySP2</v>
      </c>
      <c r="B156">
        <v>22170</v>
      </c>
      <c r="C156" t="s">
        <v>34</v>
      </c>
      <c r="D156" t="s">
        <v>1052</v>
      </c>
      <c r="E156" t="s">
        <v>239</v>
      </c>
      <c r="F156" t="s">
        <v>1240</v>
      </c>
      <c r="G156" t="s">
        <v>1241</v>
      </c>
      <c r="H156">
        <v>3</v>
      </c>
      <c r="I156">
        <v>0.7</v>
      </c>
    </row>
    <row r="157" spans="1:9" x14ac:dyDescent="0.35">
      <c r="A157" t="str">
        <f t="shared" si="2"/>
        <v>2023-24Frankston CityWC5</v>
      </c>
      <c r="B157">
        <v>22170</v>
      </c>
      <c r="C157" t="s">
        <v>34</v>
      </c>
      <c r="D157" t="s">
        <v>1052</v>
      </c>
      <c r="E157" t="s">
        <v>270</v>
      </c>
      <c r="F157" t="s">
        <v>1242</v>
      </c>
      <c r="G157" t="s">
        <v>1243</v>
      </c>
      <c r="H157">
        <v>4</v>
      </c>
      <c r="I157">
        <v>0.52</v>
      </c>
    </row>
    <row r="158" spans="1:9" x14ac:dyDescent="0.35">
      <c r="A158" t="str">
        <f t="shared" si="2"/>
        <v>2023-24Frankston CityL1</v>
      </c>
      <c r="B158">
        <v>22170</v>
      </c>
      <c r="C158" t="s">
        <v>34</v>
      </c>
      <c r="D158" t="s">
        <v>1052</v>
      </c>
      <c r="E158" t="s">
        <v>552</v>
      </c>
      <c r="F158" t="s">
        <v>1244</v>
      </c>
      <c r="G158" t="s">
        <v>1245</v>
      </c>
      <c r="H158">
        <v>5</v>
      </c>
      <c r="I158">
        <v>1.7539</v>
      </c>
    </row>
    <row r="159" spans="1:9" x14ac:dyDescent="0.35">
      <c r="A159" t="str">
        <f t="shared" si="2"/>
        <v>2023-24Frankston CityO5</v>
      </c>
      <c r="B159">
        <v>22170</v>
      </c>
      <c r="C159" t="s">
        <v>34</v>
      </c>
      <c r="D159" t="s">
        <v>1052</v>
      </c>
      <c r="E159" t="s">
        <v>562</v>
      </c>
      <c r="F159" t="s">
        <v>1246</v>
      </c>
      <c r="G159" t="s">
        <v>1247</v>
      </c>
      <c r="H159">
        <v>6</v>
      </c>
      <c r="I159">
        <v>1.2823</v>
      </c>
    </row>
    <row r="160" spans="1:9" x14ac:dyDescent="0.35">
      <c r="A160" t="str">
        <f t="shared" si="2"/>
        <v>2023-24Frankston CityS1</v>
      </c>
      <c r="B160">
        <v>22170</v>
      </c>
      <c r="C160" t="s">
        <v>34</v>
      </c>
      <c r="D160" t="s">
        <v>1052</v>
      </c>
      <c r="E160" t="s">
        <v>567</v>
      </c>
      <c r="F160" t="s">
        <v>1248</v>
      </c>
      <c r="G160" t="s">
        <v>1249</v>
      </c>
      <c r="H160">
        <v>7</v>
      </c>
      <c r="I160">
        <v>0.6946</v>
      </c>
    </row>
    <row r="161" spans="1:9" x14ac:dyDescent="0.35">
      <c r="A161" t="str">
        <f t="shared" si="2"/>
        <v>2023-24Frankston CityE2</v>
      </c>
      <c r="B161">
        <v>22170</v>
      </c>
      <c r="C161" t="s">
        <v>34</v>
      </c>
      <c r="D161" t="s">
        <v>1052</v>
      </c>
      <c r="E161" t="s">
        <v>548</v>
      </c>
      <c r="F161" t="s">
        <v>900</v>
      </c>
      <c r="G161" t="s">
        <v>1250</v>
      </c>
      <c r="H161">
        <v>8</v>
      </c>
      <c r="I161">
        <v>3330.61</v>
      </c>
    </row>
    <row r="162" spans="1:9" x14ac:dyDescent="0.35">
      <c r="A162" t="str">
        <f t="shared" si="2"/>
        <v>2023-24Gannawarra ShireG2</v>
      </c>
      <c r="B162">
        <v>22250</v>
      </c>
      <c r="C162" t="s">
        <v>34</v>
      </c>
      <c r="D162" t="s">
        <v>1055</v>
      </c>
      <c r="E162" t="s">
        <v>154</v>
      </c>
      <c r="F162" t="s">
        <v>1236</v>
      </c>
      <c r="G162" t="s">
        <v>1237</v>
      </c>
      <c r="H162">
        <v>1</v>
      </c>
      <c r="I162">
        <v>50</v>
      </c>
    </row>
    <row r="163" spans="1:9" x14ac:dyDescent="0.35">
      <c r="A163" t="str">
        <f t="shared" si="2"/>
        <v>2023-24Gannawarra ShireR2</v>
      </c>
      <c r="B163">
        <v>22250</v>
      </c>
      <c r="C163" t="s">
        <v>34</v>
      </c>
      <c r="D163" t="s">
        <v>1055</v>
      </c>
      <c r="E163" t="s">
        <v>220</v>
      </c>
      <c r="F163" t="s">
        <v>1238</v>
      </c>
      <c r="G163" t="s">
        <v>1239</v>
      </c>
      <c r="H163">
        <v>2</v>
      </c>
      <c r="I163">
        <v>0.99</v>
      </c>
    </row>
    <row r="164" spans="1:9" x14ac:dyDescent="0.35">
      <c r="A164" t="str">
        <f t="shared" si="2"/>
        <v>2023-24Gannawarra ShireSP2</v>
      </c>
      <c r="B164">
        <v>22250</v>
      </c>
      <c r="C164" t="s">
        <v>34</v>
      </c>
      <c r="D164" t="s">
        <v>1055</v>
      </c>
      <c r="E164" t="s">
        <v>239</v>
      </c>
      <c r="F164" t="s">
        <v>1240</v>
      </c>
      <c r="G164" t="s">
        <v>1241</v>
      </c>
      <c r="H164">
        <v>3</v>
      </c>
      <c r="I164">
        <v>0.68</v>
      </c>
    </row>
    <row r="165" spans="1:9" x14ac:dyDescent="0.35">
      <c r="A165" t="str">
        <f t="shared" si="2"/>
        <v>2023-24Gannawarra ShireWC5</v>
      </c>
      <c r="B165">
        <v>22250</v>
      </c>
      <c r="C165" t="s">
        <v>34</v>
      </c>
      <c r="D165" t="s">
        <v>1055</v>
      </c>
      <c r="E165" t="s">
        <v>270</v>
      </c>
      <c r="F165" t="s">
        <v>1242</v>
      </c>
      <c r="G165" t="s">
        <v>1243</v>
      </c>
      <c r="H165">
        <v>4</v>
      </c>
      <c r="I165">
        <v>0.4</v>
      </c>
    </row>
    <row r="166" spans="1:9" x14ac:dyDescent="0.35">
      <c r="A166" t="str">
        <f t="shared" si="2"/>
        <v>2023-24Gannawarra ShireL1</v>
      </c>
      <c r="B166">
        <v>22250</v>
      </c>
      <c r="C166" t="s">
        <v>34</v>
      </c>
      <c r="D166" t="s">
        <v>1055</v>
      </c>
      <c r="E166" t="s">
        <v>552</v>
      </c>
      <c r="F166" t="s">
        <v>1244</v>
      </c>
      <c r="G166" t="s">
        <v>1245</v>
      </c>
      <c r="H166">
        <v>5</v>
      </c>
      <c r="I166">
        <v>3.2723</v>
      </c>
    </row>
    <row r="167" spans="1:9" x14ac:dyDescent="0.35">
      <c r="A167" t="str">
        <f t="shared" si="2"/>
        <v>2023-24Gannawarra ShireO5</v>
      </c>
      <c r="B167">
        <v>22250</v>
      </c>
      <c r="C167" t="s">
        <v>34</v>
      </c>
      <c r="D167" t="s">
        <v>1055</v>
      </c>
      <c r="E167" t="s">
        <v>562</v>
      </c>
      <c r="F167" t="s">
        <v>1246</v>
      </c>
      <c r="G167" t="s">
        <v>1247</v>
      </c>
      <c r="H167">
        <v>6</v>
      </c>
      <c r="I167">
        <v>4.6970000000000001</v>
      </c>
    </row>
    <row r="168" spans="1:9" x14ac:dyDescent="0.35">
      <c r="A168" t="str">
        <f t="shared" si="2"/>
        <v>2023-24Gannawarra ShireS1</v>
      </c>
      <c r="B168">
        <v>22250</v>
      </c>
      <c r="C168" t="s">
        <v>34</v>
      </c>
      <c r="D168" t="s">
        <v>1055</v>
      </c>
      <c r="E168" t="s">
        <v>567</v>
      </c>
      <c r="F168" t="s">
        <v>1248</v>
      </c>
      <c r="G168" t="s">
        <v>1249</v>
      </c>
      <c r="H168">
        <v>7</v>
      </c>
      <c r="I168">
        <v>0.4597</v>
      </c>
    </row>
    <row r="169" spans="1:9" x14ac:dyDescent="0.35">
      <c r="A169" t="str">
        <f t="shared" si="2"/>
        <v>2023-24Gannawarra ShireE2</v>
      </c>
      <c r="B169">
        <v>22250</v>
      </c>
      <c r="C169" t="s">
        <v>34</v>
      </c>
      <c r="D169" t="s">
        <v>1055</v>
      </c>
      <c r="E169" t="s">
        <v>548</v>
      </c>
      <c r="F169" t="s">
        <v>900</v>
      </c>
      <c r="G169" t="s">
        <v>1250</v>
      </c>
      <c r="H169">
        <v>8</v>
      </c>
      <c r="I169">
        <v>5030</v>
      </c>
    </row>
    <row r="170" spans="1:9" x14ac:dyDescent="0.35">
      <c r="A170" t="str">
        <f t="shared" si="2"/>
        <v>2023-24Glen Eira CityG2</v>
      </c>
      <c r="B170">
        <v>22310</v>
      </c>
      <c r="C170" t="s">
        <v>34</v>
      </c>
      <c r="D170" t="s">
        <v>1058</v>
      </c>
      <c r="E170" t="s">
        <v>154</v>
      </c>
      <c r="F170" t="s">
        <v>1236</v>
      </c>
      <c r="G170" t="s">
        <v>1237</v>
      </c>
      <c r="H170">
        <v>1</v>
      </c>
      <c r="I170">
        <v>60</v>
      </c>
    </row>
    <row r="171" spans="1:9" x14ac:dyDescent="0.35">
      <c r="A171" t="str">
        <f t="shared" si="2"/>
        <v>2023-24Glen Eira CityR2</v>
      </c>
      <c r="B171">
        <v>22310</v>
      </c>
      <c r="C171" t="s">
        <v>34</v>
      </c>
      <c r="D171" t="s">
        <v>1058</v>
      </c>
      <c r="E171" t="s">
        <v>220</v>
      </c>
      <c r="F171" t="s">
        <v>1238</v>
      </c>
      <c r="G171" t="s">
        <v>1239</v>
      </c>
      <c r="H171">
        <v>2</v>
      </c>
      <c r="I171">
        <v>0.91180000000000005</v>
      </c>
    </row>
    <row r="172" spans="1:9" x14ac:dyDescent="0.35">
      <c r="A172" t="str">
        <f t="shared" si="2"/>
        <v>2023-24Glen Eira CitySP2</v>
      </c>
      <c r="B172">
        <v>22310</v>
      </c>
      <c r="C172" t="s">
        <v>34</v>
      </c>
      <c r="D172" t="s">
        <v>1058</v>
      </c>
      <c r="E172" t="s">
        <v>239</v>
      </c>
      <c r="F172" t="s">
        <v>1240</v>
      </c>
      <c r="G172" t="s">
        <v>1241</v>
      </c>
      <c r="H172">
        <v>3</v>
      </c>
      <c r="I172">
        <v>0.8</v>
      </c>
    </row>
    <row r="173" spans="1:9" x14ac:dyDescent="0.35">
      <c r="A173" t="str">
        <f t="shared" si="2"/>
        <v>2023-24Glen Eira CityWC5</v>
      </c>
      <c r="B173">
        <v>22310</v>
      </c>
      <c r="C173" t="s">
        <v>34</v>
      </c>
      <c r="D173" t="s">
        <v>1058</v>
      </c>
      <c r="E173" t="s">
        <v>270</v>
      </c>
      <c r="F173" t="s">
        <v>1242</v>
      </c>
      <c r="G173" t="s">
        <v>1243</v>
      </c>
      <c r="H173">
        <v>4</v>
      </c>
      <c r="I173">
        <v>0.6</v>
      </c>
    </row>
    <row r="174" spans="1:9" x14ac:dyDescent="0.35">
      <c r="A174" t="str">
        <f t="shared" si="2"/>
        <v>2023-24Glen Eira CityL1</v>
      </c>
      <c r="B174">
        <v>22310</v>
      </c>
      <c r="C174" t="s">
        <v>34</v>
      </c>
      <c r="D174" t="s">
        <v>1058</v>
      </c>
      <c r="E174" t="s">
        <v>552</v>
      </c>
      <c r="F174" t="s">
        <v>1244</v>
      </c>
      <c r="G174" t="s">
        <v>1245</v>
      </c>
      <c r="H174">
        <v>5</v>
      </c>
      <c r="I174">
        <v>0.90710000000000002</v>
      </c>
    </row>
    <row r="175" spans="1:9" x14ac:dyDescent="0.35">
      <c r="A175" t="str">
        <f t="shared" si="2"/>
        <v>2023-24Glen Eira CityO5</v>
      </c>
      <c r="B175">
        <v>22310</v>
      </c>
      <c r="C175" t="s">
        <v>34</v>
      </c>
      <c r="D175" t="s">
        <v>1058</v>
      </c>
      <c r="E175" t="s">
        <v>562</v>
      </c>
      <c r="F175" t="s">
        <v>1246</v>
      </c>
      <c r="G175" t="s">
        <v>1247</v>
      </c>
      <c r="H175">
        <v>6</v>
      </c>
      <c r="I175">
        <v>2.7031000000000001</v>
      </c>
    </row>
    <row r="176" spans="1:9" x14ac:dyDescent="0.35">
      <c r="A176" t="str">
        <f t="shared" si="2"/>
        <v>2023-24Glen Eira CityS1</v>
      </c>
      <c r="B176">
        <v>22310</v>
      </c>
      <c r="C176" t="s">
        <v>34</v>
      </c>
      <c r="D176" t="s">
        <v>1058</v>
      </c>
      <c r="E176" t="s">
        <v>567</v>
      </c>
      <c r="F176" t="s">
        <v>1248</v>
      </c>
      <c r="G176" t="s">
        <v>1249</v>
      </c>
      <c r="H176">
        <v>7</v>
      </c>
      <c r="I176">
        <v>0.69520000000000004</v>
      </c>
    </row>
    <row r="177" spans="1:9" x14ac:dyDescent="0.35">
      <c r="A177" t="str">
        <f t="shared" si="2"/>
        <v>2023-24Glen Eira CityE2</v>
      </c>
      <c r="B177">
        <v>22310</v>
      </c>
      <c r="C177" t="s">
        <v>34</v>
      </c>
      <c r="D177" t="s">
        <v>1058</v>
      </c>
      <c r="E177" t="s">
        <v>548</v>
      </c>
      <c r="F177" t="s">
        <v>900</v>
      </c>
      <c r="G177" t="s">
        <v>1250</v>
      </c>
      <c r="H177">
        <v>8</v>
      </c>
      <c r="I177">
        <v>2847</v>
      </c>
    </row>
    <row r="178" spans="1:9" x14ac:dyDescent="0.35">
      <c r="A178" t="str">
        <f t="shared" si="2"/>
        <v>2023-24Glenelg ShireG2</v>
      </c>
      <c r="B178">
        <v>22410</v>
      </c>
      <c r="C178" t="s">
        <v>34</v>
      </c>
      <c r="D178" t="s">
        <v>1061</v>
      </c>
      <c r="E178" t="s">
        <v>154</v>
      </c>
      <c r="F178" t="s">
        <v>1236</v>
      </c>
      <c r="G178" t="s">
        <v>1237</v>
      </c>
      <c r="H178">
        <v>1</v>
      </c>
      <c r="I178">
        <v>57</v>
      </c>
    </row>
    <row r="179" spans="1:9" x14ac:dyDescent="0.35">
      <c r="A179" t="str">
        <f t="shared" si="2"/>
        <v>2023-24Glenelg ShireR2</v>
      </c>
      <c r="B179">
        <v>22410</v>
      </c>
      <c r="C179" t="s">
        <v>34</v>
      </c>
      <c r="D179" t="s">
        <v>1061</v>
      </c>
      <c r="E179" t="s">
        <v>220</v>
      </c>
      <c r="F179" t="s">
        <v>1238</v>
      </c>
      <c r="G179" t="s">
        <v>1239</v>
      </c>
      <c r="H179">
        <v>2</v>
      </c>
      <c r="I179">
        <v>0.95</v>
      </c>
    </row>
    <row r="180" spans="1:9" x14ac:dyDescent="0.35">
      <c r="A180" t="str">
        <f t="shared" si="2"/>
        <v>2023-24Glenelg ShireSP2</v>
      </c>
      <c r="B180">
        <v>22410</v>
      </c>
      <c r="C180" t="s">
        <v>34</v>
      </c>
      <c r="D180" t="s">
        <v>1061</v>
      </c>
      <c r="E180" t="s">
        <v>239</v>
      </c>
      <c r="F180" t="s">
        <v>1240</v>
      </c>
      <c r="G180" t="s">
        <v>1241</v>
      </c>
      <c r="H180">
        <v>3</v>
      </c>
      <c r="I180">
        <v>0.72</v>
      </c>
    </row>
    <row r="181" spans="1:9" x14ac:dyDescent="0.35">
      <c r="A181" t="str">
        <f t="shared" si="2"/>
        <v>2023-24Glenelg ShireWC5</v>
      </c>
      <c r="B181">
        <v>22410</v>
      </c>
      <c r="C181" t="s">
        <v>34</v>
      </c>
      <c r="D181" t="s">
        <v>1061</v>
      </c>
      <c r="E181" t="s">
        <v>270</v>
      </c>
      <c r="F181" t="s">
        <v>1242</v>
      </c>
      <c r="G181" t="s">
        <v>1243</v>
      </c>
      <c r="H181">
        <v>4</v>
      </c>
      <c r="I181">
        <v>0.32</v>
      </c>
    </row>
    <row r="182" spans="1:9" x14ac:dyDescent="0.35">
      <c r="A182" t="str">
        <f t="shared" si="2"/>
        <v>2023-24Glenelg ShireL1</v>
      </c>
      <c r="B182">
        <v>22410</v>
      </c>
      <c r="C182" t="s">
        <v>34</v>
      </c>
      <c r="D182" t="s">
        <v>1061</v>
      </c>
      <c r="E182" t="s">
        <v>552</v>
      </c>
      <c r="F182" t="s">
        <v>1244</v>
      </c>
      <c r="G182" t="s">
        <v>1245</v>
      </c>
      <c r="H182">
        <v>5</v>
      </c>
      <c r="I182">
        <v>1.0599000000000001</v>
      </c>
    </row>
    <row r="183" spans="1:9" x14ac:dyDescent="0.35">
      <c r="A183" t="str">
        <f t="shared" si="2"/>
        <v>2023-24Glenelg ShireO5</v>
      </c>
      <c r="B183">
        <v>22410</v>
      </c>
      <c r="C183" t="s">
        <v>34</v>
      </c>
      <c r="D183" t="s">
        <v>1061</v>
      </c>
      <c r="E183" t="s">
        <v>562</v>
      </c>
      <c r="F183" t="s">
        <v>1246</v>
      </c>
      <c r="G183" t="s">
        <v>1247</v>
      </c>
      <c r="H183">
        <v>6</v>
      </c>
      <c r="I183">
        <v>0.53680000000000005</v>
      </c>
    </row>
    <row r="184" spans="1:9" x14ac:dyDescent="0.35">
      <c r="A184" t="str">
        <f t="shared" si="2"/>
        <v>2023-24Glenelg ShireS1</v>
      </c>
      <c r="B184">
        <v>22410</v>
      </c>
      <c r="C184" t="s">
        <v>34</v>
      </c>
      <c r="D184" t="s">
        <v>1061</v>
      </c>
      <c r="E184" t="s">
        <v>567</v>
      </c>
      <c r="F184" t="s">
        <v>1248</v>
      </c>
      <c r="G184" t="s">
        <v>1249</v>
      </c>
      <c r="H184">
        <v>7</v>
      </c>
      <c r="I184">
        <v>0.62019999999999997</v>
      </c>
    </row>
    <row r="185" spans="1:9" x14ac:dyDescent="0.35">
      <c r="A185" t="str">
        <f t="shared" si="2"/>
        <v>2023-24Glenelg ShireE2</v>
      </c>
      <c r="B185">
        <v>22410</v>
      </c>
      <c r="C185" t="s">
        <v>34</v>
      </c>
      <c r="D185" t="s">
        <v>1061</v>
      </c>
      <c r="E185" t="s">
        <v>548</v>
      </c>
      <c r="F185" t="s">
        <v>900</v>
      </c>
      <c r="G185" t="s">
        <v>1250</v>
      </c>
      <c r="H185">
        <v>8</v>
      </c>
      <c r="I185">
        <v>4255.7700000000004</v>
      </c>
    </row>
    <row r="186" spans="1:9" x14ac:dyDescent="0.35">
      <c r="A186" t="str">
        <f t="shared" si="2"/>
        <v>2023-24Golden Plains ShireG2</v>
      </c>
      <c r="B186">
        <v>22490</v>
      </c>
      <c r="C186" t="s">
        <v>34</v>
      </c>
      <c r="D186" t="s">
        <v>1064</v>
      </c>
      <c r="E186" t="s">
        <v>154</v>
      </c>
      <c r="F186" t="s">
        <v>1236</v>
      </c>
      <c r="G186" t="s">
        <v>1237</v>
      </c>
      <c r="H186">
        <v>1</v>
      </c>
      <c r="I186">
        <v>50</v>
      </c>
    </row>
    <row r="187" spans="1:9" x14ac:dyDescent="0.35">
      <c r="A187" t="str">
        <f t="shared" si="2"/>
        <v>2023-24Golden Plains ShireR2</v>
      </c>
      <c r="B187">
        <v>22490</v>
      </c>
      <c r="C187" t="s">
        <v>34</v>
      </c>
      <c r="D187" t="s">
        <v>1064</v>
      </c>
      <c r="E187" t="s">
        <v>220</v>
      </c>
      <c r="F187" t="s">
        <v>1238</v>
      </c>
      <c r="G187" t="s">
        <v>1239</v>
      </c>
      <c r="H187">
        <v>2</v>
      </c>
      <c r="I187">
        <v>0.98860000000000003</v>
      </c>
    </row>
    <row r="188" spans="1:9" x14ac:dyDescent="0.35">
      <c r="A188" t="str">
        <f t="shared" si="2"/>
        <v>2023-24Golden Plains ShireSP2</v>
      </c>
      <c r="B188">
        <v>22490</v>
      </c>
      <c r="C188" t="s">
        <v>34</v>
      </c>
      <c r="D188" t="s">
        <v>1064</v>
      </c>
      <c r="E188" t="s">
        <v>239</v>
      </c>
      <c r="F188" t="s">
        <v>1240</v>
      </c>
      <c r="G188" t="s">
        <v>1241</v>
      </c>
      <c r="H188">
        <v>3</v>
      </c>
      <c r="I188">
        <v>0.6</v>
      </c>
    </row>
    <row r="189" spans="1:9" x14ac:dyDescent="0.35">
      <c r="A189" t="str">
        <f t="shared" si="2"/>
        <v>2023-24Golden Plains ShireWC5</v>
      </c>
      <c r="B189">
        <v>22490</v>
      </c>
      <c r="C189" t="s">
        <v>34</v>
      </c>
      <c r="D189" t="s">
        <v>1064</v>
      </c>
      <c r="E189" t="s">
        <v>270</v>
      </c>
      <c r="F189" t="s">
        <v>1242</v>
      </c>
      <c r="G189" t="s">
        <v>1243</v>
      </c>
      <c r="H189">
        <v>4</v>
      </c>
      <c r="I189">
        <v>0.36</v>
      </c>
    </row>
    <row r="190" spans="1:9" x14ac:dyDescent="0.35">
      <c r="A190" t="str">
        <f t="shared" si="2"/>
        <v>2023-24Golden Plains ShireL1</v>
      </c>
      <c r="B190">
        <v>22490</v>
      </c>
      <c r="C190" t="s">
        <v>34</v>
      </c>
      <c r="D190" t="s">
        <v>1064</v>
      </c>
      <c r="E190" t="s">
        <v>552</v>
      </c>
      <c r="F190" t="s">
        <v>1244</v>
      </c>
      <c r="G190" t="s">
        <v>1245</v>
      </c>
      <c r="H190">
        <v>5</v>
      </c>
      <c r="I190">
        <v>1.0418000000000001</v>
      </c>
    </row>
    <row r="191" spans="1:9" x14ac:dyDescent="0.35">
      <c r="A191" t="str">
        <f t="shared" si="2"/>
        <v>2023-24Golden Plains ShireO5</v>
      </c>
      <c r="B191">
        <v>22490</v>
      </c>
      <c r="C191" t="s">
        <v>34</v>
      </c>
      <c r="D191" t="s">
        <v>1064</v>
      </c>
      <c r="E191" t="s">
        <v>562</v>
      </c>
      <c r="F191" t="s">
        <v>1246</v>
      </c>
      <c r="G191" t="s">
        <v>1247</v>
      </c>
      <c r="H191">
        <v>6</v>
      </c>
      <c r="I191">
        <v>2.2732000000000001</v>
      </c>
    </row>
    <row r="192" spans="1:9" x14ac:dyDescent="0.35">
      <c r="A192" t="str">
        <f t="shared" si="2"/>
        <v>2023-24Golden Plains ShireS1</v>
      </c>
      <c r="B192">
        <v>22490</v>
      </c>
      <c r="C192" t="s">
        <v>34</v>
      </c>
      <c r="D192" t="s">
        <v>1064</v>
      </c>
      <c r="E192" t="s">
        <v>567</v>
      </c>
      <c r="F192" t="s">
        <v>1248</v>
      </c>
      <c r="G192" t="s">
        <v>1249</v>
      </c>
      <c r="H192">
        <v>7</v>
      </c>
      <c r="I192">
        <v>0.60270000000000001</v>
      </c>
    </row>
    <row r="193" spans="1:9" x14ac:dyDescent="0.35">
      <c r="A193" t="str">
        <f t="shared" si="2"/>
        <v>2023-24Golden Plains ShireE2</v>
      </c>
      <c r="B193">
        <v>22490</v>
      </c>
      <c r="C193" t="s">
        <v>34</v>
      </c>
      <c r="D193" t="s">
        <v>1064</v>
      </c>
      <c r="E193" t="s">
        <v>548</v>
      </c>
      <c r="F193" t="s">
        <v>900</v>
      </c>
      <c r="G193" t="s">
        <v>1250</v>
      </c>
      <c r="H193">
        <v>8</v>
      </c>
      <c r="I193">
        <v>4063</v>
      </c>
    </row>
    <row r="194" spans="1:9" x14ac:dyDescent="0.35">
      <c r="A194" t="str">
        <f t="shared" si="2"/>
        <v>2023-24Greater Bendigo CityG2</v>
      </c>
      <c r="B194">
        <v>22620</v>
      </c>
      <c r="C194" t="s">
        <v>34</v>
      </c>
      <c r="D194" t="s">
        <v>1067</v>
      </c>
      <c r="E194" t="s">
        <v>154</v>
      </c>
      <c r="F194" t="s">
        <v>1236</v>
      </c>
      <c r="G194" t="s">
        <v>1237</v>
      </c>
      <c r="H194">
        <v>1</v>
      </c>
      <c r="I194">
        <v>52</v>
      </c>
    </row>
    <row r="195" spans="1:9" x14ac:dyDescent="0.35">
      <c r="A195" t="str">
        <f t="shared" ref="A195:A258" si="3">CONCATENATE(C195,D195,E195)</f>
        <v>2023-24Greater Bendigo CityR2</v>
      </c>
      <c r="B195">
        <v>22620</v>
      </c>
      <c r="C195" t="s">
        <v>34</v>
      </c>
      <c r="D195" t="s">
        <v>1067</v>
      </c>
      <c r="E195" t="s">
        <v>220</v>
      </c>
      <c r="F195" t="s">
        <v>1238</v>
      </c>
      <c r="G195" t="s">
        <v>1239</v>
      </c>
      <c r="H195">
        <v>2</v>
      </c>
      <c r="I195">
        <v>0.995</v>
      </c>
    </row>
    <row r="196" spans="1:9" x14ac:dyDescent="0.35">
      <c r="A196" t="str">
        <f t="shared" si="3"/>
        <v>2023-24Greater Bendigo CitySP2</v>
      </c>
      <c r="B196">
        <v>22620</v>
      </c>
      <c r="C196" t="s">
        <v>34</v>
      </c>
      <c r="D196" t="s">
        <v>1067</v>
      </c>
      <c r="E196" t="s">
        <v>239</v>
      </c>
      <c r="F196" t="s">
        <v>1240</v>
      </c>
      <c r="G196" t="s">
        <v>1241</v>
      </c>
      <c r="H196">
        <v>3</v>
      </c>
      <c r="I196">
        <v>0.65</v>
      </c>
    </row>
    <row r="197" spans="1:9" x14ac:dyDescent="0.35">
      <c r="A197" t="str">
        <f t="shared" si="3"/>
        <v>2023-24Greater Bendigo CityWC5</v>
      </c>
      <c r="B197">
        <v>22620</v>
      </c>
      <c r="C197" t="s">
        <v>34</v>
      </c>
      <c r="D197" t="s">
        <v>1067</v>
      </c>
      <c r="E197" t="s">
        <v>270</v>
      </c>
      <c r="F197" t="s">
        <v>1242</v>
      </c>
      <c r="G197" t="s">
        <v>1243</v>
      </c>
      <c r="H197">
        <v>4</v>
      </c>
      <c r="I197">
        <v>0.55000000000000004</v>
      </c>
    </row>
    <row r="198" spans="1:9" x14ac:dyDescent="0.35">
      <c r="A198" t="str">
        <f t="shared" si="3"/>
        <v>2023-24Greater Bendigo CityL1</v>
      </c>
      <c r="B198">
        <v>22620</v>
      </c>
      <c r="C198" t="s">
        <v>34</v>
      </c>
      <c r="D198" t="s">
        <v>1067</v>
      </c>
      <c r="E198" t="s">
        <v>552</v>
      </c>
      <c r="F198" t="s">
        <v>1244</v>
      </c>
      <c r="G198" t="s">
        <v>1245</v>
      </c>
      <c r="H198">
        <v>5</v>
      </c>
      <c r="I198">
        <v>1.23</v>
      </c>
    </row>
    <row r="199" spans="1:9" x14ac:dyDescent="0.35">
      <c r="A199" t="str">
        <f t="shared" si="3"/>
        <v>2023-24Greater Bendigo CityO5</v>
      </c>
      <c r="B199">
        <v>22620</v>
      </c>
      <c r="C199" t="s">
        <v>34</v>
      </c>
      <c r="D199" t="s">
        <v>1067</v>
      </c>
      <c r="E199" t="s">
        <v>562</v>
      </c>
      <c r="F199" t="s">
        <v>1246</v>
      </c>
      <c r="G199" t="s">
        <v>1247</v>
      </c>
      <c r="H199">
        <v>6</v>
      </c>
      <c r="I199">
        <v>0.78299999999999992</v>
      </c>
    </row>
    <row r="200" spans="1:9" x14ac:dyDescent="0.35">
      <c r="A200" t="str">
        <f t="shared" si="3"/>
        <v>2023-24Greater Bendigo CityS1</v>
      </c>
      <c r="B200">
        <v>22620</v>
      </c>
      <c r="C200" t="s">
        <v>34</v>
      </c>
      <c r="D200" t="s">
        <v>1067</v>
      </c>
      <c r="E200" t="s">
        <v>567</v>
      </c>
      <c r="F200" t="s">
        <v>1248</v>
      </c>
      <c r="G200" t="s">
        <v>1249</v>
      </c>
      <c r="H200">
        <v>7</v>
      </c>
      <c r="I200">
        <v>0.70200000000000007</v>
      </c>
    </row>
    <row r="201" spans="1:9" x14ac:dyDescent="0.35">
      <c r="A201" t="str">
        <f t="shared" si="3"/>
        <v>2023-24Greater Bendigo CityE2</v>
      </c>
      <c r="B201">
        <v>22620</v>
      </c>
      <c r="C201" t="s">
        <v>34</v>
      </c>
      <c r="D201" t="s">
        <v>1067</v>
      </c>
      <c r="E201" t="s">
        <v>548</v>
      </c>
      <c r="F201" t="s">
        <v>900</v>
      </c>
      <c r="G201" t="s">
        <v>1250</v>
      </c>
      <c r="H201">
        <v>8</v>
      </c>
      <c r="I201">
        <v>3473</v>
      </c>
    </row>
    <row r="202" spans="1:9" x14ac:dyDescent="0.35">
      <c r="A202" t="str">
        <f t="shared" si="3"/>
        <v>2023-24Greater Dandenong CityG2</v>
      </c>
      <c r="B202">
        <v>22670</v>
      </c>
      <c r="C202" t="s">
        <v>34</v>
      </c>
      <c r="D202" t="s">
        <v>1070</v>
      </c>
      <c r="E202" t="s">
        <v>154</v>
      </c>
      <c r="F202" t="s">
        <v>1236</v>
      </c>
      <c r="G202" t="s">
        <v>1237</v>
      </c>
      <c r="H202">
        <v>1</v>
      </c>
      <c r="I202">
        <v>60</v>
      </c>
    </row>
    <row r="203" spans="1:9" x14ac:dyDescent="0.35">
      <c r="A203" t="str">
        <f t="shared" si="3"/>
        <v>2023-24Greater Dandenong CityR2</v>
      </c>
      <c r="B203">
        <v>22670</v>
      </c>
      <c r="C203" t="s">
        <v>34</v>
      </c>
      <c r="D203" t="s">
        <v>1070</v>
      </c>
      <c r="E203" t="s">
        <v>220</v>
      </c>
      <c r="F203" t="s">
        <v>1238</v>
      </c>
      <c r="G203" t="s">
        <v>1239</v>
      </c>
      <c r="H203">
        <v>2</v>
      </c>
      <c r="I203">
        <v>0.95</v>
      </c>
    </row>
    <row r="204" spans="1:9" x14ac:dyDescent="0.35">
      <c r="A204" t="str">
        <f t="shared" si="3"/>
        <v>2023-24Greater Dandenong CitySP2</v>
      </c>
      <c r="B204">
        <v>22670</v>
      </c>
      <c r="C204" t="s">
        <v>34</v>
      </c>
      <c r="D204" t="s">
        <v>1070</v>
      </c>
      <c r="E204" t="s">
        <v>239</v>
      </c>
      <c r="F204" t="s">
        <v>1240</v>
      </c>
      <c r="G204" t="s">
        <v>1241</v>
      </c>
      <c r="H204">
        <v>3</v>
      </c>
      <c r="I204">
        <v>0.83</v>
      </c>
    </row>
    <row r="205" spans="1:9" x14ac:dyDescent="0.35">
      <c r="A205" t="str">
        <f t="shared" si="3"/>
        <v>2023-24Greater Dandenong CityWC5</v>
      </c>
      <c r="B205">
        <v>22670</v>
      </c>
      <c r="C205" t="s">
        <v>34</v>
      </c>
      <c r="D205" t="s">
        <v>1070</v>
      </c>
      <c r="E205" t="s">
        <v>270</v>
      </c>
      <c r="F205" t="s">
        <v>1242</v>
      </c>
      <c r="G205" t="s">
        <v>1243</v>
      </c>
      <c r="H205">
        <v>4</v>
      </c>
      <c r="I205">
        <v>0.47</v>
      </c>
    </row>
    <row r="206" spans="1:9" x14ac:dyDescent="0.35">
      <c r="A206" t="str">
        <f t="shared" si="3"/>
        <v>2023-24Greater Dandenong CityL1</v>
      </c>
      <c r="B206">
        <v>22670</v>
      </c>
      <c r="C206" t="s">
        <v>34</v>
      </c>
      <c r="D206" t="s">
        <v>1070</v>
      </c>
      <c r="E206" t="s">
        <v>552</v>
      </c>
      <c r="F206" t="s">
        <v>1244</v>
      </c>
      <c r="G206" t="s">
        <v>1245</v>
      </c>
      <c r="H206">
        <v>5</v>
      </c>
      <c r="I206">
        <v>1.6176999999999999</v>
      </c>
    </row>
    <row r="207" spans="1:9" x14ac:dyDescent="0.35">
      <c r="A207" t="str">
        <f t="shared" si="3"/>
        <v>2023-24Greater Dandenong CityO5</v>
      </c>
      <c r="B207">
        <v>22670</v>
      </c>
      <c r="C207" t="s">
        <v>34</v>
      </c>
      <c r="D207" t="s">
        <v>1070</v>
      </c>
      <c r="E207" t="s">
        <v>562</v>
      </c>
      <c r="F207" t="s">
        <v>1246</v>
      </c>
      <c r="G207" t="s">
        <v>1247</v>
      </c>
      <c r="H207">
        <v>6</v>
      </c>
      <c r="I207">
        <v>1.0743</v>
      </c>
    </row>
    <row r="208" spans="1:9" x14ac:dyDescent="0.35">
      <c r="A208" t="str">
        <f t="shared" si="3"/>
        <v>2023-24Greater Dandenong CityS1</v>
      </c>
      <c r="B208">
        <v>22670</v>
      </c>
      <c r="C208" t="s">
        <v>34</v>
      </c>
      <c r="D208" t="s">
        <v>1070</v>
      </c>
      <c r="E208" t="s">
        <v>567</v>
      </c>
      <c r="F208" t="s">
        <v>1248</v>
      </c>
      <c r="G208" t="s">
        <v>1249</v>
      </c>
      <c r="H208">
        <v>7</v>
      </c>
      <c r="I208">
        <v>0.72019999999999995</v>
      </c>
    </row>
    <row r="209" spans="1:9" x14ac:dyDescent="0.35">
      <c r="A209" t="str">
        <f t="shared" si="3"/>
        <v>2023-24Greater Dandenong CityE2</v>
      </c>
      <c r="B209">
        <v>22670</v>
      </c>
      <c r="C209" t="s">
        <v>34</v>
      </c>
      <c r="D209" t="s">
        <v>1070</v>
      </c>
      <c r="E209" t="s">
        <v>548</v>
      </c>
      <c r="F209" t="s">
        <v>900</v>
      </c>
      <c r="G209" t="s">
        <v>1250</v>
      </c>
      <c r="H209">
        <v>8</v>
      </c>
      <c r="I209">
        <v>3196.69</v>
      </c>
    </row>
    <row r="210" spans="1:9" x14ac:dyDescent="0.35">
      <c r="A210" t="str">
        <f t="shared" si="3"/>
        <v>2023-24Greater Geelong CityG2</v>
      </c>
      <c r="B210">
        <v>22750</v>
      </c>
      <c r="C210" t="s">
        <v>34</v>
      </c>
      <c r="D210" t="s">
        <v>1073</v>
      </c>
      <c r="E210" t="s">
        <v>154</v>
      </c>
      <c r="F210" t="s">
        <v>1236</v>
      </c>
      <c r="G210" t="s">
        <v>1237</v>
      </c>
      <c r="H210">
        <v>1</v>
      </c>
      <c r="I210">
        <v>55</v>
      </c>
    </row>
    <row r="211" spans="1:9" x14ac:dyDescent="0.35">
      <c r="A211" t="str">
        <f t="shared" si="3"/>
        <v>2023-24Greater Geelong CityR2</v>
      </c>
      <c r="B211">
        <v>22750</v>
      </c>
      <c r="C211" t="s">
        <v>34</v>
      </c>
      <c r="D211" t="s">
        <v>1073</v>
      </c>
      <c r="E211" t="s">
        <v>220</v>
      </c>
      <c r="F211" t="s">
        <v>1238</v>
      </c>
      <c r="G211" t="s">
        <v>1239</v>
      </c>
      <c r="H211">
        <v>2</v>
      </c>
      <c r="I211">
        <v>0.94730000000000003</v>
      </c>
    </row>
    <row r="212" spans="1:9" x14ac:dyDescent="0.35">
      <c r="A212" t="str">
        <f t="shared" si="3"/>
        <v>2023-24Greater Geelong CitySP2</v>
      </c>
      <c r="B212">
        <v>22750</v>
      </c>
      <c r="C212" t="s">
        <v>34</v>
      </c>
      <c r="D212" t="s">
        <v>1073</v>
      </c>
      <c r="E212" t="s">
        <v>239</v>
      </c>
      <c r="F212" t="s">
        <v>1240</v>
      </c>
      <c r="G212" t="s">
        <v>1241</v>
      </c>
      <c r="H212">
        <v>3</v>
      </c>
      <c r="I212">
        <v>0.7</v>
      </c>
    </row>
    <row r="213" spans="1:9" x14ac:dyDescent="0.35">
      <c r="A213" t="str">
        <f t="shared" si="3"/>
        <v>2023-24Greater Geelong CityWC5</v>
      </c>
      <c r="B213">
        <v>22750</v>
      </c>
      <c r="C213" t="s">
        <v>34</v>
      </c>
      <c r="D213" t="s">
        <v>1073</v>
      </c>
      <c r="E213" t="s">
        <v>270</v>
      </c>
      <c r="F213" t="s">
        <v>1242</v>
      </c>
      <c r="G213" t="s">
        <v>1243</v>
      </c>
      <c r="H213">
        <v>4</v>
      </c>
      <c r="I213">
        <v>0.5232</v>
      </c>
    </row>
    <row r="214" spans="1:9" x14ac:dyDescent="0.35">
      <c r="A214" t="str">
        <f t="shared" si="3"/>
        <v>2023-24Greater Geelong CityL1</v>
      </c>
      <c r="B214">
        <v>22750</v>
      </c>
      <c r="C214" t="s">
        <v>34</v>
      </c>
      <c r="D214" t="s">
        <v>1073</v>
      </c>
      <c r="E214" t="s">
        <v>552</v>
      </c>
      <c r="F214" t="s">
        <v>1244</v>
      </c>
      <c r="G214" t="s">
        <v>1245</v>
      </c>
      <c r="H214">
        <v>5</v>
      </c>
      <c r="I214">
        <v>1.3615999999999999</v>
      </c>
    </row>
    <row r="215" spans="1:9" x14ac:dyDescent="0.35">
      <c r="A215" t="str">
        <f t="shared" si="3"/>
        <v>2023-24Greater Geelong CityO5</v>
      </c>
      <c r="B215">
        <v>22750</v>
      </c>
      <c r="C215" t="s">
        <v>34</v>
      </c>
      <c r="D215" t="s">
        <v>1073</v>
      </c>
      <c r="E215" t="s">
        <v>562</v>
      </c>
      <c r="F215" t="s">
        <v>1246</v>
      </c>
      <c r="G215" t="s">
        <v>1247</v>
      </c>
      <c r="H215">
        <v>6</v>
      </c>
      <c r="I215">
        <v>0.76259999999999994</v>
      </c>
    </row>
    <row r="216" spans="1:9" x14ac:dyDescent="0.35">
      <c r="A216" t="str">
        <f t="shared" si="3"/>
        <v>2023-24Greater Geelong CityS1</v>
      </c>
      <c r="B216">
        <v>22750</v>
      </c>
      <c r="C216" t="s">
        <v>34</v>
      </c>
      <c r="D216" t="s">
        <v>1073</v>
      </c>
      <c r="E216" t="s">
        <v>567</v>
      </c>
      <c r="F216" t="s">
        <v>1248</v>
      </c>
      <c r="G216" t="s">
        <v>1249</v>
      </c>
      <c r="H216">
        <v>7</v>
      </c>
      <c r="I216">
        <v>0.66820000000000002</v>
      </c>
    </row>
    <row r="217" spans="1:9" x14ac:dyDescent="0.35">
      <c r="A217" t="str">
        <f t="shared" si="3"/>
        <v>2023-24Greater Geelong CityE2</v>
      </c>
      <c r="B217">
        <v>22750</v>
      </c>
      <c r="C217" t="s">
        <v>34</v>
      </c>
      <c r="D217" t="s">
        <v>1073</v>
      </c>
      <c r="E217" t="s">
        <v>548</v>
      </c>
      <c r="F217" t="s">
        <v>900</v>
      </c>
      <c r="G217" t="s">
        <v>1252</v>
      </c>
      <c r="H217">
        <v>8</v>
      </c>
      <c r="I217">
        <v>3294</v>
      </c>
    </row>
    <row r="218" spans="1:9" x14ac:dyDescent="0.35">
      <c r="A218" t="str">
        <f t="shared" si="3"/>
        <v>2023-24Greater SheppartonG2</v>
      </c>
      <c r="B218">
        <v>22830</v>
      </c>
      <c r="C218" t="s">
        <v>34</v>
      </c>
      <c r="D218" t="s">
        <v>1076</v>
      </c>
      <c r="E218" t="s">
        <v>154</v>
      </c>
      <c r="F218" t="s">
        <v>1236</v>
      </c>
      <c r="G218" t="s">
        <v>1237</v>
      </c>
      <c r="H218">
        <v>1</v>
      </c>
      <c r="I218">
        <v>54</v>
      </c>
    </row>
    <row r="219" spans="1:9" x14ac:dyDescent="0.35">
      <c r="A219" t="str">
        <f t="shared" si="3"/>
        <v>2023-24Greater SheppartonR2</v>
      </c>
      <c r="B219">
        <v>22830</v>
      </c>
      <c r="C219" t="s">
        <v>34</v>
      </c>
      <c r="D219" t="s">
        <v>1076</v>
      </c>
      <c r="E219" t="s">
        <v>220</v>
      </c>
      <c r="F219" t="s">
        <v>1238</v>
      </c>
      <c r="G219" t="s">
        <v>1239</v>
      </c>
      <c r="H219">
        <v>2</v>
      </c>
      <c r="I219">
        <v>0.95</v>
      </c>
    </row>
    <row r="220" spans="1:9" x14ac:dyDescent="0.35">
      <c r="A220" t="str">
        <f t="shared" si="3"/>
        <v>2023-24Greater SheppartonSP2</v>
      </c>
      <c r="B220">
        <v>22830</v>
      </c>
      <c r="C220" t="s">
        <v>34</v>
      </c>
      <c r="D220" t="s">
        <v>1076</v>
      </c>
      <c r="E220" t="s">
        <v>239</v>
      </c>
      <c r="F220" t="s">
        <v>1240</v>
      </c>
      <c r="G220" t="s">
        <v>1241</v>
      </c>
      <c r="H220">
        <v>3</v>
      </c>
      <c r="I220">
        <v>0.62</v>
      </c>
    </row>
    <row r="221" spans="1:9" x14ac:dyDescent="0.35">
      <c r="A221" t="str">
        <f t="shared" si="3"/>
        <v>2023-24Greater SheppartonWC5</v>
      </c>
      <c r="B221">
        <v>22830</v>
      </c>
      <c r="C221" t="s">
        <v>34</v>
      </c>
      <c r="D221" t="s">
        <v>1076</v>
      </c>
      <c r="E221" t="s">
        <v>270</v>
      </c>
      <c r="F221" t="s">
        <v>1242</v>
      </c>
      <c r="G221" t="s">
        <v>1243</v>
      </c>
      <c r="H221">
        <v>4</v>
      </c>
      <c r="I221">
        <v>0.59</v>
      </c>
    </row>
    <row r="222" spans="1:9" x14ac:dyDescent="0.35">
      <c r="A222" t="str">
        <f t="shared" si="3"/>
        <v>2023-24Greater SheppartonL1</v>
      </c>
      <c r="B222">
        <v>22830</v>
      </c>
      <c r="C222" t="s">
        <v>34</v>
      </c>
      <c r="D222" t="s">
        <v>1076</v>
      </c>
      <c r="E222" t="s">
        <v>552</v>
      </c>
      <c r="F222" t="s">
        <v>1244</v>
      </c>
      <c r="G222" t="s">
        <v>1245</v>
      </c>
      <c r="H222">
        <v>5</v>
      </c>
      <c r="I222">
        <v>1.39</v>
      </c>
    </row>
    <row r="223" spans="1:9" x14ac:dyDescent="0.35">
      <c r="A223" t="str">
        <f t="shared" si="3"/>
        <v>2023-24Greater SheppartonO5</v>
      </c>
      <c r="B223">
        <v>22830</v>
      </c>
      <c r="C223" t="s">
        <v>34</v>
      </c>
      <c r="D223" t="s">
        <v>1076</v>
      </c>
      <c r="E223" t="s">
        <v>562</v>
      </c>
      <c r="F223" t="s">
        <v>1246</v>
      </c>
      <c r="G223" t="s">
        <v>1247</v>
      </c>
      <c r="H223">
        <v>6</v>
      </c>
      <c r="I223">
        <v>1.21</v>
      </c>
    </row>
    <row r="224" spans="1:9" x14ac:dyDescent="0.35">
      <c r="A224" t="str">
        <f t="shared" si="3"/>
        <v>2023-24Greater SheppartonS1</v>
      </c>
      <c r="B224">
        <v>22830</v>
      </c>
      <c r="C224" t="s">
        <v>34</v>
      </c>
      <c r="D224" t="s">
        <v>1076</v>
      </c>
      <c r="E224" t="s">
        <v>567</v>
      </c>
      <c r="F224" t="s">
        <v>1248</v>
      </c>
      <c r="G224" t="s">
        <v>1249</v>
      </c>
      <c r="H224">
        <v>7</v>
      </c>
      <c r="I224">
        <v>0.61</v>
      </c>
    </row>
    <row r="225" spans="1:9" x14ac:dyDescent="0.35">
      <c r="A225" t="str">
        <f t="shared" si="3"/>
        <v>2023-24Greater SheppartonE2</v>
      </c>
      <c r="B225">
        <v>22830</v>
      </c>
      <c r="C225" t="s">
        <v>34</v>
      </c>
      <c r="D225" t="s">
        <v>1076</v>
      </c>
      <c r="E225" t="s">
        <v>548</v>
      </c>
      <c r="F225" t="s">
        <v>900</v>
      </c>
      <c r="G225" t="s">
        <v>1250</v>
      </c>
      <c r="H225">
        <v>8</v>
      </c>
      <c r="I225">
        <v>4783</v>
      </c>
    </row>
    <row r="226" spans="1:9" x14ac:dyDescent="0.35">
      <c r="A226" t="str">
        <f t="shared" si="3"/>
        <v>2023-24Hepburn ShireG2</v>
      </c>
      <c r="B226">
        <v>22910</v>
      </c>
      <c r="C226" t="s">
        <v>34</v>
      </c>
      <c r="D226" t="s">
        <v>1078</v>
      </c>
      <c r="E226" t="s">
        <v>154</v>
      </c>
      <c r="F226" t="s">
        <v>1236</v>
      </c>
      <c r="G226" t="s">
        <v>1237</v>
      </c>
      <c r="H226">
        <v>1</v>
      </c>
      <c r="I226">
        <v>47</v>
      </c>
    </row>
    <row r="227" spans="1:9" x14ac:dyDescent="0.35">
      <c r="A227" t="str">
        <f t="shared" si="3"/>
        <v>2023-24Hepburn ShireR2</v>
      </c>
      <c r="B227">
        <v>22910</v>
      </c>
      <c r="C227" t="s">
        <v>34</v>
      </c>
      <c r="D227" t="s">
        <v>1078</v>
      </c>
      <c r="E227" t="s">
        <v>220</v>
      </c>
      <c r="F227" t="s">
        <v>1238</v>
      </c>
      <c r="G227" t="s">
        <v>1239</v>
      </c>
      <c r="H227">
        <v>2</v>
      </c>
      <c r="I227">
        <v>0.98</v>
      </c>
    </row>
    <row r="228" spans="1:9" x14ac:dyDescent="0.35">
      <c r="A228" t="str">
        <f t="shared" si="3"/>
        <v>2023-24Hepburn ShireSP2</v>
      </c>
      <c r="B228">
        <v>22910</v>
      </c>
      <c r="C228" t="s">
        <v>34</v>
      </c>
      <c r="D228" t="s">
        <v>1078</v>
      </c>
      <c r="E228" t="s">
        <v>239</v>
      </c>
      <c r="F228" t="s">
        <v>1240</v>
      </c>
      <c r="G228" t="s">
        <v>1241</v>
      </c>
      <c r="H228">
        <v>3</v>
      </c>
      <c r="I228">
        <v>0.7</v>
      </c>
    </row>
    <row r="229" spans="1:9" x14ac:dyDescent="0.35">
      <c r="A229" t="str">
        <f t="shared" si="3"/>
        <v>2023-24Hepburn ShireWC5</v>
      </c>
      <c r="B229">
        <v>22910</v>
      </c>
      <c r="C229" t="s">
        <v>34</v>
      </c>
      <c r="D229" t="s">
        <v>1078</v>
      </c>
      <c r="E229" t="s">
        <v>270</v>
      </c>
      <c r="F229" t="s">
        <v>1242</v>
      </c>
      <c r="G229" t="s">
        <v>1243</v>
      </c>
      <c r="H229">
        <v>4</v>
      </c>
      <c r="I229">
        <v>0.5</v>
      </c>
    </row>
    <row r="230" spans="1:9" x14ac:dyDescent="0.35">
      <c r="A230" t="str">
        <f t="shared" si="3"/>
        <v>2023-24Hepburn ShireL1</v>
      </c>
      <c r="B230">
        <v>22910</v>
      </c>
      <c r="C230" t="s">
        <v>34</v>
      </c>
      <c r="D230" t="s">
        <v>1078</v>
      </c>
      <c r="E230" t="s">
        <v>552</v>
      </c>
      <c r="F230" t="s">
        <v>1244</v>
      </c>
      <c r="G230" t="s">
        <v>1245</v>
      </c>
      <c r="H230">
        <v>5</v>
      </c>
      <c r="I230">
        <v>1.3980999999999999</v>
      </c>
    </row>
    <row r="231" spans="1:9" x14ac:dyDescent="0.35">
      <c r="A231" t="str">
        <f t="shared" si="3"/>
        <v>2023-24Hepburn ShireO5</v>
      </c>
      <c r="B231">
        <v>22910</v>
      </c>
      <c r="C231" t="s">
        <v>34</v>
      </c>
      <c r="D231" t="s">
        <v>1078</v>
      </c>
      <c r="E231" t="s">
        <v>562</v>
      </c>
      <c r="F231" t="s">
        <v>1246</v>
      </c>
      <c r="G231" t="s">
        <v>1247</v>
      </c>
      <c r="H231">
        <v>6</v>
      </c>
      <c r="I231">
        <v>1.1995</v>
      </c>
    </row>
    <row r="232" spans="1:9" x14ac:dyDescent="0.35">
      <c r="A232" t="str">
        <f t="shared" si="3"/>
        <v>2023-24Hepburn ShireS1</v>
      </c>
      <c r="B232">
        <v>22910</v>
      </c>
      <c r="C232" t="s">
        <v>34</v>
      </c>
      <c r="D232" t="s">
        <v>1078</v>
      </c>
      <c r="E232" t="s">
        <v>567</v>
      </c>
      <c r="F232" t="s">
        <v>1248</v>
      </c>
      <c r="G232" t="s">
        <v>1249</v>
      </c>
      <c r="H232">
        <v>7</v>
      </c>
      <c r="I232">
        <v>0.6875</v>
      </c>
    </row>
    <row r="233" spans="1:9" x14ac:dyDescent="0.35">
      <c r="A233" t="str">
        <f t="shared" si="3"/>
        <v>2023-24Hepburn ShireE2</v>
      </c>
      <c r="B233">
        <v>22910</v>
      </c>
      <c r="C233" t="s">
        <v>34</v>
      </c>
      <c r="D233" t="s">
        <v>1078</v>
      </c>
      <c r="E233" t="s">
        <v>548</v>
      </c>
      <c r="F233" t="s">
        <v>900</v>
      </c>
      <c r="G233" t="s">
        <v>1250</v>
      </c>
      <c r="H233">
        <v>8</v>
      </c>
      <c r="I233">
        <v>4096</v>
      </c>
    </row>
    <row r="234" spans="1:9" x14ac:dyDescent="0.35">
      <c r="A234" t="str">
        <f t="shared" si="3"/>
        <v>2023-24Hindmarsh ShireG2</v>
      </c>
      <c r="B234">
        <v>22980</v>
      </c>
      <c r="C234" t="s">
        <v>34</v>
      </c>
      <c r="D234" t="s">
        <v>1081</v>
      </c>
      <c r="E234" t="s">
        <v>154</v>
      </c>
      <c r="F234" t="s">
        <v>1236</v>
      </c>
      <c r="G234" t="s">
        <v>1237</v>
      </c>
      <c r="H234">
        <v>1</v>
      </c>
      <c r="I234">
        <v>59</v>
      </c>
    </row>
    <row r="235" spans="1:9" x14ac:dyDescent="0.35">
      <c r="A235" t="str">
        <f t="shared" si="3"/>
        <v>2023-24Hindmarsh ShireR2</v>
      </c>
      <c r="B235">
        <v>22980</v>
      </c>
      <c r="C235" t="s">
        <v>34</v>
      </c>
      <c r="D235" t="s">
        <v>1081</v>
      </c>
      <c r="E235" t="s">
        <v>220</v>
      </c>
      <c r="F235" t="s">
        <v>1238</v>
      </c>
      <c r="G235" t="s">
        <v>1239</v>
      </c>
      <c r="H235">
        <v>2</v>
      </c>
      <c r="I235">
        <v>0.998</v>
      </c>
    </row>
    <row r="236" spans="1:9" x14ac:dyDescent="0.35">
      <c r="A236" t="str">
        <f t="shared" si="3"/>
        <v>2023-24Hindmarsh ShireSP2</v>
      </c>
      <c r="B236">
        <v>22980</v>
      </c>
      <c r="C236" t="s">
        <v>34</v>
      </c>
      <c r="D236" t="s">
        <v>1081</v>
      </c>
      <c r="E236" t="s">
        <v>239</v>
      </c>
      <c r="F236" t="s">
        <v>1240</v>
      </c>
      <c r="G236" t="s">
        <v>1241</v>
      </c>
      <c r="H236">
        <v>3</v>
      </c>
      <c r="I236">
        <v>0.9</v>
      </c>
    </row>
    <row r="237" spans="1:9" x14ac:dyDescent="0.35">
      <c r="A237" t="str">
        <f t="shared" si="3"/>
        <v>2023-24Hindmarsh ShireWC5</v>
      </c>
      <c r="B237">
        <v>22980</v>
      </c>
      <c r="C237" t="s">
        <v>34</v>
      </c>
      <c r="D237" t="s">
        <v>1081</v>
      </c>
      <c r="E237" t="s">
        <v>270</v>
      </c>
      <c r="F237" t="s">
        <v>1242</v>
      </c>
      <c r="G237" t="s">
        <v>1243</v>
      </c>
      <c r="H237">
        <v>4</v>
      </c>
      <c r="I237">
        <v>0.4</v>
      </c>
    </row>
    <row r="238" spans="1:9" x14ac:dyDescent="0.35">
      <c r="A238" t="str">
        <f t="shared" si="3"/>
        <v>2023-24Hindmarsh ShireL1</v>
      </c>
      <c r="B238">
        <v>22980</v>
      </c>
      <c r="C238" t="s">
        <v>34</v>
      </c>
      <c r="D238" t="s">
        <v>1081</v>
      </c>
      <c r="E238" t="s">
        <v>552</v>
      </c>
      <c r="F238" t="s">
        <v>1244</v>
      </c>
      <c r="G238" t="s">
        <v>1245</v>
      </c>
      <c r="H238">
        <v>5</v>
      </c>
      <c r="I238">
        <v>0.98</v>
      </c>
    </row>
    <row r="239" spans="1:9" x14ac:dyDescent="0.35">
      <c r="A239" t="str">
        <f t="shared" si="3"/>
        <v>2023-24Hindmarsh ShireO5</v>
      </c>
      <c r="B239">
        <v>22980</v>
      </c>
      <c r="C239" t="s">
        <v>34</v>
      </c>
      <c r="D239" t="s">
        <v>1081</v>
      </c>
      <c r="E239" t="s">
        <v>562</v>
      </c>
      <c r="F239" t="s">
        <v>1246</v>
      </c>
      <c r="G239" t="s">
        <v>1247</v>
      </c>
      <c r="H239">
        <v>6</v>
      </c>
      <c r="I239">
        <v>1.4675</v>
      </c>
    </row>
    <row r="240" spans="1:9" x14ac:dyDescent="0.35">
      <c r="A240" t="str">
        <f t="shared" si="3"/>
        <v>2023-24Hindmarsh ShireS1</v>
      </c>
      <c r="B240">
        <v>22980</v>
      </c>
      <c r="C240" t="s">
        <v>34</v>
      </c>
      <c r="D240" t="s">
        <v>1081</v>
      </c>
      <c r="E240" t="s">
        <v>567</v>
      </c>
      <c r="F240" t="s">
        <v>1248</v>
      </c>
      <c r="G240" t="s">
        <v>1249</v>
      </c>
      <c r="H240">
        <v>7</v>
      </c>
      <c r="I240">
        <v>0.51249999999999996</v>
      </c>
    </row>
    <row r="241" spans="1:9" x14ac:dyDescent="0.35">
      <c r="A241" t="str">
        <f t="shared" si="3"/>
        <v>2023-24Hindmarsh ShireE2</v>
      </c>
      <c r="B241">
        <v>22980</v>
      </c>
      <c r="C241" t="s">
        <v>34</v>
      </c>
      <c r="D241" t="s">
        <v>1081</v>
      </c>
      <c r="E241" t="s">
        <v>548</v>
      </c>
      <c r="F241" t="s">
        <v>900</v>
      </c>
      <c r="G241" t="s">
        <v>1250</v>
      </c>
      <c r="H241">
        <v>8</v>
      </c>
      <c r="I241">
        <v>3927</v>
      </c>
    </row>
    <row r="242" spans="1:9" x14ac:dyDescent="0.35">
      <c r="A242" t="str">
        <f t="shared" si="3"/>
        <v>2023-24Hobsons Bay CityG2</v>
      </c>
      <c r="B242">
        <v>23110</v>
      </c>
      <c r="C242" t="s">
        <v>34</v>
      </c>
      <c r="D242" t="s">
        <v>1084</v>
      </c>
      <c r="E242" t="s">
        <v>154</v>
      </c>
      <c r="F242" t="s">
        <v>1236</v>
      </c>
      <c r="G242" t="s">
        <v>1237</v>
      </c>
      <c r="H242">
        <v>1</v>
      </c>
      <c r="I242">
        <v>60</v>
      </c>
    </row>
    <row r="243" spans="1:9" x14ac:dyDescent="0.35">
      <c r="A243" t="str">
        <f t="shared" si="3"/>
        <v>2023-24Hobsons Bay CityR2</v>
      </c>
      <c r="B243">
        <v>23110</v>
      </c>
      <c r="C243" t="s">
        <v>34</v>
      </c>
      <c r="D243" t="s">
        <v>1084</v>
      </c>
      <c r="E243" t="s">
        <v>220</v>
      </c>
      <c r="F243" t="s">
        <v>1238</v>
      </c>
      <c r="G243" t="s">
        <v>1239</v>
      </c>
      <c r="H243">
        <v>2</v>
      </c>
      <c r="I243">
        <v>0.97499999999999998</v>
      </c>
    </row>
    <row r="244" spans="1:9" x14ac:dyDescent="0.35">
      <c r="A244" t="str">
        <f t="shared" si="3"/>
        <v>2023-24Hobsons Bay CitySP2</v>
      </c>
      <c r="B244">
        <v>23110</v>
      </c>
      <c r="C244" t="s">
        <v>34</v>
      </c>
      <c r="D244" t="s">
        <v>1084</v>
      </c>
      <c r="E244" t="s">
        <v>239</v>
      </c>
      <c r="F244" t="s">
        <v>1240</v>
      </c>
      <c r="G244" t="s">
        <v>1241</v>
      </c>
      <c r="H244">
        <v>3</v>
      </c>
      <c r="I244">
        <v>0.6</v>
      </c>
    </row>
    <row r="245" spans="1:9" x14ac:dyDescent="0.35">
      <c r="A245" t="str">
        <f t="shared" si="3"/>
        <v>2023-24Hobsons Bay CityWC5</v>
      </c>
      <c r="B245">
        <v>23110</v>
      </c>
      <c r="C245" t="s">
        <v>34</v>
      </c>
      <c r="D245" t="s">
        <v>1084</v>
      </c>
      <c r="E245" t="s">
        <v>270</v>
      </c>
      <c r="F245" t="s">
        <v>1242</v>
      </c>
      <c r="G245" t="s">
        <v>1243</v>
      </c>
      <c r="H245">
        <v>4</v>
      </c>
      <c r="I245">
        <v>0.5</v>
      </c>
    </row>
    <row r="246" spans="1:9" x14ac:dyDescent="0.35">
      <c r="A246" t="str">
        <f t="shared" si="3"/>
        <v>2023-24Hobsons Bay CityL1</v>
      </c>
      <c r="B246">
        <v>23110</v>
      </c>
      <c r="C246" t="s">
        <v>34</v>
      </c>
      <c r="D246" t="s">
        <v>1084</v>
      </c>
      <c r="E246" t="s">
        <v>552</v>
      </c>
      <c r="F246" t="s">
        <v>1244</v>
      </c>
      <c r="G246" t="s">
        <v>1245</v>
      </c>
      <c r="H246">
        <v>5</v>
      </c>
      <c r="I246">
        <v>1.4750000000000001</v>
      </c>
    </row>
    <row r="247" spans="1:9" x14ac:dyDescent="0.35">
      <c r="A247" t="str">
        <f t="shared" si="3"/>
        <v>2023-24Hobsons Bay CityO5</v>
      </c>
      <c r="B247">
        <v>23110</v>
      </c>
      <c r="C247" t="s">
        <v>34</v>
      </c>
      <c r="D247" t="s">
        <v>1084</v>
      </c>
      <c r="E247" t="s">
        <v>562</v>
      </c>
      <c r="F247" t="s">
        <v>1246</v>
      </c>
      <c r="G247" t="s">
        <v>1247</v>
      </c>
      <c r="H247">
        <v>6</v>
      </c>
      <c r="I247">
        <v>1.522</v>
      </c>
    </row>
    <row r="248" spans="1:9" x14ac:dyDescent="0.35">
      <c r="A248" t="str">
        <f t="shared" si="3"/>
        <v>2023-24Hobsons Bay CityS1</v>
      </c>
      <c r="B248">
        <v>23110</v>
      </c>
      <c r="C248" t="s">
        <v>34</v>
      </c>
      <c r="D248" t="s">
        <v>1084</v>
      </c>
      <c r="E248" t="s">
        <v>567</v>
      </c>
      <c r="F248" t="s">
        <v>1248</v>
      </c>
      <c r="G248" t="s">
        <v>1249</v>
      </c>
      <c r="H248">
        <v>7</v>
      </c>
      <c r="I248">
        <v>0.83499999999999996</v>
      </c>
    </row>
    <row r="249" spans="1:9" x14ac:dyDescent="0.35">
      <c r="A249" t="str">
        <f t="shared" si="3"/>
        <v>2023-24Hobsons Bay CityE2</v>
      </c>
      <c r="B249">
        <v>23110</v>
      </c>
      <c r="C249" t="s">
        <v>34</v>
      </c>
      <c r="D249" t="s">
        <v>1084</v>
      </c>
      <c r="E249" t="s">
        <v>548</v>
      </c>
      <c r="F249" t="s">
        <v>900</v>
      </c>
      <c r="G249" t="s">
        <v>1250</v>
      </c>
      <c r="H249">
        <v>8</v>
      </c>
      <c r="I249">
        <v>3329</v>
      </c>
    </row>
    <row r="250" spans="1:9" x14ac:dyDescent="0.35">
      <c r="A250" t="str">
        <f t="shared" si="3"/>
        <v>2023-24Horsham Rural CityG2</v>
      </c>
      <c r="B250">
        <v>23190</v>
      </c>
      <c r="C250" t="s">
        <v>34</v>
      </c>
      <c r="D250" t="s">
        <v>1087</v>
      </c>
      <c r="E250" t="s">
        <v>154</v>
      </c>
      <c r="F250" t="s">
        <v>1236</v>
      </c>
      <c r="G250" t="s">
        <v>1237</v>
      </c>
      <c r="H250">
        <v>1</v>
      </c>
      <c r="I250">
        <v>54</v>
      </c>
    </row>
    <row r="251" spans="1:9" x14ac:dyDescent="0.35">
      <c r="A251" t="str">
        <f t="shared" si="3"/>
        <v>2023-24Horsham Rural CityR2</v>
      </c>
      <c r="B251">
        <v>23190</v>
      </c>
      <c r="C251" t="s">
        <v>34</v>
      </c>
      <c r="D251" t="s">
        <v>1087</v>
      </c>
      <c r="E251" t="s">
        <v>220</v>
      </c>
      <c r="F251" t="s">
        <v>1238</v>
      </c>
      <c r="G251" t="s">
        <v>1239</v>
      </c>
      <c r="H251">
        <v>2</v>
      </c>
      <c r="I251">
        <v>0.98</v>
      </c>
    </row>
    <row r="252" spans="1:9" x14ac:dyDescent="0.35">
      <c r="A252" t="str">
        <f t="shared" si="3"/>
        <v>2023-24Horsham Rural CitySP2</v>
      </c>
      <c r="B252">
        <v>23190</v>
      </c>
      <c r="C252" t="s">
        <v>34</v>
      </c>
      <c r="D252" t="s">
        <v>1087</v>
      </c>
      <c r="E252" t="s">
        <v>239</v>
      </c>
      <c r="F252" t="s">
        <v>1240</v>
      </c>
      <c r="G252" t="s">
        <v>1241</v>
      </c>
      <c r="H252">
        <v>3</v>
      </c>
      <c r="I252">
        <v>1</v>
      </c>
    </row>
    <row r="253" spans="1:9" x14ac:dyDescent="0.35">
      <c r="A253" t="str">
        <f t="shared" si="3"/>
        <v>2023-24Horsham Rural CityWC5</v>
      </c>
      <c r="B253">
        <v>23190</v>
      </c>
      <c r="C253" t="s">
        <v>34</v>
      </c>
      <c r="D253" t="s">
        <v>1087</v>
      </c>
      <c r="E253" t="s">
        <v>270</v>
      </c>
      <c r="F253" t="s">
        <v>1242</v>
      </c>
      <c r="G253" t="s">
        <v>1243</v>
      </c>
      <c r="H253">
        <v>4</v>
      </c>
      <c r="I253">
        <v>0.4</v>
      </c>
    </row>
    <row r="254" spans="1:9" x14ac:dyDescent="0.35">
      <c r="A254" t="str">
        <f t="shared" si="3"/>
        <v>2023-24Horsham Rural CityL1</v>
      </c>
      <c r="B254">
        <v>23190</v>
      </c>
      <c r="C254" t="s">
        <v>34</v>
      </c>
      <c r="D254" t="s">
        <v>1087</v>
      </c>
      <c r="E254" t="s">
        <v>552</v>
      </c>
      <c r="F254" t="s">
        <v>1244</v>
      </c>
      <c r="G254" t="s">
        <v>1245</v>
      </c>
      <c r="H254">
        <v>5</v>
      </c>
      <c r="I254">
        <v>2.1</v>
      </c>
    </row>
    <row r="255" spans="1:9" x14ac:dyDescent="0.35">
      <c r="A255" t="str">
        <f t="shared" si="3"/>
        <v>2023-24Horsham Rural CityO5</v>
      </c>
      <c r="B255">
        <v>23190</v>
      </c>
      <c r="C255" t="s">
        <v>34</v>
      </c>
      <c r="D255" t="s">
        <v>1087</v>
      </c>
      <c r="E255" t="s">
        <v>562</v>
      </c>
      <c r="F255" t="s">
        <v>1246</v>
      </c>
      <c r="G255" t="s">
        <v>1247</v>
      </c>
      <c r="H255">
        <v>6</v>
      </c>
      <c r="I255">
        <v>1.27</v>
      </c>
    </row>
    <row r="256" spans="1:9" x14ac:dyDescent="0.35">
      <c r="A256" t="str">
        <f t="shared" si="3"/>
        <v>2023-24Horsham Rural CityS1</v>
      </c>
      <c r="B256">
        <v>23190</v>
      </c>
      <c r="C256" t="s">
        <v>34</v>
      </c>
      <c r="D256" t="s">
        <v>1087</v>
      </c>
      <c r="E256" t="s">
        <v>567</v>
      </c>
      <c r="F256" t="s">
        <v>1248</v>
      </c>
      <c r="G256" t="s">
        <v>1249</v>
      </c>
      <c r="H256">
        <v>7</v>
      </c>
      <c r="I256">
        <v>0.6</v>
      </c>
    </row>
    <row r="257" spans="1:9" x14ac:dyDescent="0.35">
      <c r="A257" t="str">
        <f t="shared" si="3"/>
        <v>2023-24Horsham Rural CityE2</v>
      </c>
      <c r="B257">
        <v>23190</v>
      </c>
      <c r="C257" t="s">
        <v>34</v>
      </c>
      <c r="D257" t="s">
        <v>1087</v>
      </c>
      <c r="E257" t="s">
        <v>548</v>
      </c>
      <c r="F257" t="s">
        <v>900</v>
      </c>
      <c r="G257" t="s">
        <v>1250</v>
      </c>
      <c r="H257">
        <v>8</v>
      </c>
      <c r="I257">
        <v>4374</v>
      </c>
    </row>
    <row r="258" spans="1:9" x14ac:dyDescent="0.35">
      <c r="A258" t="str">
        <f t="shared" si="3"/>
        <v>2023-24Hume CityG2</v>
      </c>
      <c r="B258">
        <v>23270</v>
      </c>
      <c r="C258" t="s">
        <v>34</v>
      </c>
      <c r="D258" t="s">
        <v>1090</v>
      </c>
      <c r="E258" t="s">
        <v>154</v>
      </c>
      <c r="F258" t="s">
        <v>1236</v>
      </c>
      <c r="G258" t="s">
        <v>1237</v>
      </c>
      <c r="H258">
        <v>1</v>
      </c>
      <c r="I258">
        <v>55</v>
      </c>
    </row>
    <row r="259" spans="1:9" x14ac:dyDescent="0.35">
      <c r="A259" t="str">
        <f t="shared" ref="A259:A322" si="4">CONCATENATE(C259,D259,E259)</f>
        <v>2023-24Hume CityR2</v>
      </c>
      <c r="B259">
        <v>23270</v>
      </c>
      <c r="C259" t="s">
        <v>34</v>
      </c>
      <c r="D259" t="s">
        <v>1090</v>
      </c>
      <c r="E259" t="s">
        <v>220</v>
      </c>
      <c r="F259" t="s">
        <v>1238</v>
      </c>
      <c r="G259" t="s">
        <v>1239</v>
      </c>
      <c r="H259">
        <v>2</v>
      </c>
      <c r="I259">
        <v>0.9</v>
      </c>
    </row>
    <row r="260" spans="1:9" x14ac:dyDescent="0.35">
      <c r="A260" t="str">
        <f t="shared" si="4"/>
        <v>2023-24Hume CitySP2</v>
      </c>
      <c r="B260">
        <v>23270</v>
      </c>
      <c r="C260" t="s">
        <v>34</v>
      </c>
      <c r="D260" t="s">
        <v>1090</v>
      </c>
      <c r="E260" t="s">
        <v>239</v>
      </c>
      <c r="F260" t="s">
        <v>1240</v>
      </c>
      <c r="G260" t="s">
        <v>1241</v>
      </c>
      <c r="H260">
        <v>3</v>
      </c>
      <c r="I260">
        <v>0.45</v>
      </c>
    </row>
    <row r="261" spans="1:9" x14ac:dyDescent="0.35">
      <c r="A261" t="str">
        <f t="shared" si="4"/>
        <v>2023-24Hume CityWC5</v>
      </c>
      <c r="B261">
        <v>23270</v>
      </c>
      <c r="C261" t="s">
        <v>34</v>
      </c>
      <c r="D261" t="s">
        <v>1090</v>
      </c>
      <c r="E261" t="s">
        <v>270</v>
      </c>
      <c r="F261" t="s">
        <v>1242</v>
      </c>
      <c r="G261" t="s">
        <v>1243</v>
      </c>
      <c r="H261">
        <v>4</v>
      </c>
      <c r="I261">
        <v>0.35</v>
      </c>
    </row>
    <row r="262" spans="1:9" x14ac:dyDescent="0.35">
      <c r="A262" t="str">
        <f t="shared" si="4"/>
        <v>2023-24Hume CityL1</v>
      </c>
      <c r="B262">
        <v>23270</v>
      </c>
      <c r="C262" t="s">
        <v>34</v>
      </c>
      <c r="D262" t="s">
        <v>1090</v>
      </c>
      <c r="E262" t="s">
        <v>552</v>
      </c>
      <c r="F262" t="s">
        <v>1244</v>
      </c>
      <c r="G262" t="s">
        <v>1245</v>
      </c>
      <c r="H262">
        <v>5</v>
      </c>
      <c r="I262">
        <v>5.0793999999999997</v>
      </c>
    </row>
    <row r="263" spans="1:9" x14ac:dyDescent="0.35">
      <c r="A263" t="str">
        <f t="shared" si="4"/>
        <v>2023-24Hume CityO5</v>
      </c>
      <c r="B263">
        <v>23270</v>
      </c>
      <c r="C263" t="s">
        <v>34</v>
      </c>
      <c r="D263" t="s">
        <v>1090</v>
      </c>
      <c r="E263" t="s">
        <v>562</v>
      </c>
      <c r="F263" t="s">
        <v>1246</v>
      </c>
      <c r="G263" t="s">
        <v>1247</v>
      </c>
      <c r="H263">
        <v>6</v>
      </c>
      <c r="I263">
        <v>1.0044</v>
      </c>
    </row>
    <row r="264" spans="1:9" x14ac:dyDescent="0.35">
      <c r="A264" t="str">
        <f t="shared" si="4"/>
        <v>2023-24Hume CityS1</v>
      </c>
      <c r="B264">
        <v>23270</v>
      </c>
      <c r="C264" t="s">
        <v>34</v>
      </c>
      <c r="D264" t="s">
        <v>1090</v>
      </c>
      <c r="E264" t="s">
        <v>567</v>
      </c>
      <c r="F264" t="s">
        <v>1248</v>
      </c>
      <c r="G264" t="s">
        <v>1249</v>
      </c>
      <c r="H264">
        <v>7</v>
      </c>
      <c r="I264">
        <v>0.6</v>
      </c>
    </row>
    <row r="265" spans="1:9" x14ac:dyDescent="0.35">
      <c r="A265" t="str">
        <f t="shared" si="4"/>
        <v>2023-24Hume CityE2</v>
      </c>
      <c r="B265">
        <v>23270</v>
      </c>
      <c r="C265" t="s">
        <v>34</v>
      </c>
      <c r="D265" t="s">
        <v>1090</v>
      </c>
      <c r="E265" t="s">
        <v>548</v>
      </c>
      <c r="F265" t="s">
        <v>900</v>
      </c>
      <c r="G265" t="s">
        <v>1250</v>
      </c>
      <c r="H265">
        <v>8</v>
      </c>
      <c r="I265">
        <v>3823</v>
      </c>
    </row>
    <row r="266" spans="1:9" x14ac:dyDescent="0.35">
      <c r="A266" t="str">
        <f t="shared" si="4"/>
        <v>2023-24Indigo ShireG2</v>
      </c>
      <c r="B266">
        <v>23350</v>
      </c>
      <c r="C266" t="s">
        <v>34</v>
      </c>
      <c r="D266" t="s">
        <v>1093</v>
      </c>
      <c r="E266" t="s">
        <v>154</v>
      </c>
      <c r="F266" t="s">
        <v>1236</v>
      </c>
      <c r="G266" t="s">
        <v>1237</v>
      </c>
      <c r="H266">
        <v>1</v>
      </c>
      <c r="I266">
        <v>57</v>
      </c>
    </row>
    <row r="267" spans="1:9" x14ac:dyDescent="0.35">
      <c r="A267" t="str">
        <f t="shared" si="4"/>
        <v>2023-24Indigo ShireR2</v>
      </c>
      <c r="B267">
        <v>23350</v>
      </c>
      <c r="C267" t="s">
        <v>34</v>
      </c>
      <c r="D267" t="s">
        <v>1093</v>
      </c>
      <c r="E267" t="s">
        <v>220</v>
      </c>
      <c r="F267" t="s">
        <v>1238</v>
      </c>
      <c r="G267" t="s">
        <v>1239</v>
      </c>
      <c r="H267">
        <v>2</v>
      </c>
      <c r="I267">
        <v>0.99</v>
      </c>
    </row>
    <row r="268" spans="1:9" x14ac:dyDescent="0.35">
      <c r="A268" t="str">
        <f t="shared" si="4"/>
        <v>2023-24Indigo ShireSP2</v>
      </c>
      <c r="B268">
        <v>23350</v>
      </c>
      <c r="C268" t="s">
        <v>34</v>
      </c>
      <c r="D268" t="s">
        <v>1093</v>
      </c>
      <c r="E268" t="s">
        <v>239</v>
      </c>
      <c r="F268" t="s">
        <v>1240</v>
      </c>
      <c r="G268" t="s">
        <v>1241</v>
      </c>
      <c r="H268">
        <v>3</v>
      </c>
      <c r="I268">
        <v>0.8</v>
      </c>
    </row>
    <row r="269" spans="1:9" x14ac:dyDescent="0.35">
      <c r="A269" t="str">
        <f t="shared" si="4"/>
        <v>2023-24Indigo ShireWC5</v>
      </c>
      <c r="B269">
        <v>23350</v>
      </c>
      <c r="C269" t="s">
        <v>34</v>
      </c>
      <c r="D269" t="s">
        <v>1093</v>
      </c>
      <c r="E269" t="s">
        <v>270</v>
      </c>
      <c r="F269" t="s">
        <v>1242</v>
      </c>
      <c r="G269" t="s">
        <v>1243</v>
      </c>
      <c r="H269">
        <v>4</v>
      </c>
      <c r="I269">
        <v>0.7</v>
      </c>
    </row>
    <row r="270" spans="1:9" x14ac:dyDescent="0.35">
      <c r="A270" t="str">
        <f t="shared" si="4"/>
        <v>2023-24Indigo ShireL1</v>
      </c>
      <c r="B270">
        <v>23350</v>
      </c>
      <c r="C270" t="s">
        <v>34</v>
      </c>
      <c r="D270" t="s">
        <v>1093</v>
      </c>
      <c r="E270" t="s">
        <v>552</v>
      </c>
      <c r="F270" t="s">
        <v>1244</v>
      </c>
      <c r="G270" t="s">
        <v>1245</v>
      </c>
      <c r="H270">
        <v>5</v>
      </c>
      <c r="I270">
        <v>0.93</v>
      </c>
    </row>
    <row r="271" spans="1:9" x14ac:dyDescent="0.35">
      <c r="A271" t="str">
        <f t="shared" si="4"/>
        <v>2023-24Indigo ShireO5</v>
      </c>
      <c r="B271">
        <v>23350</v>
      </c>
      <c r="C271" t="s">
        <v>34</v>
      </c>
      <c r="D271" t="s">
        <v>1093</v>
      </c>
      <c r="E271" t="s">
        <v>562</v>
      </c>
      <c r="F271" t="s">
        <v>1246</v>
      </c>
      <c r="G271" t="s">
        <v>1247</v>
      </c>
      <c r="H271">
        <v>6</v>
      </c>
      <c r="I271">
        <v>1</v>
      </c>
    </row>
    <row r="272" spans="1:9" x14ac:dyDescent="0.35">
      <c r="A272" t="str">
        <f t="shared" si="4"/>
        <v>2023-24Indigo ShireS1</v>
      </c>
      <c r="B272">
        <v>23350</v>
      </c>
      <c r="C272" t="s">
        <v>34</v>
      </c>
      <c r="D272" t="s">
        <v>1093</v>
      </c>
      <c r="E272" t="s">
        <v>567</v>
      </c>
      <c r="F272" t="s">
        <v>1248</v>
      </c>
      <c r="G272" t="s">
        <v>1249</v>
      </c>
      <c r="H272">
        <v>7</v>
      </c>
      <c r="I272">
        <v>0.55000000000000004</v>
      </c>
    </row>
    <row r="273" spans="1:9" x14ac:dyDescent="0.35">
      <c r="A273" t="str">
        <f t="shared" si="4"/>
        <v>2023-24Indigo ShireE2</v>
      </c>
      <c r="B273">
        <v>23350</v>
      </c>
      <c r="C273" t="s">
        <v>34</v>
      </c>
      <c r="D273" t="s">
        <v>1093</v>
      </c>
      <c r="E273" t="s">
        <v>548</v>
      </c>
      <c r="F273" t="s">
        <v>900</v>
      </c>
      <c r="G273" t="s">
        <v>1250</v>
      </c>
      <c r="H273">
        <v>8</v>
      </c>
      <c r="I273">
        <v>4350</v>
      </c>
    </row>
    <row r="274" spans="1:9" x14ac:dyDescent="0.35">
      <c r="A274" t="str">
        <f t="shared" si="4"/>
        <v>2023-24Kingston CityG2</v>
      </c>
      <c r="B274">
        <v>23430</v>
      </c>
      <c r="C274" t="s">
        <v>34</v>
      </c>
      <c r="D274" t="s">
        <v>1096</v>
      </c>
      <c r="E274" t="s">
        <v>154</v>
      </c>
      <c r="F274" t="s">
        <v>1236</v>
      </c>
      <c r="G274" t="s">
        <v>1237</v>
      </c>
      <c r="H274">
        <v>1</v>
      </c>
      <c r="I274">
        <v>59</v>
      </c>
    </row>
    <row r="275" spans="1:9" x14ac:dyDescent="0.35">
      <c r="A275" t="str">
        <f t="shared" si="4"/>
        <v>2023-24Kingston CityR2</v>
      </c>
      <c r="B275">
        <v>23430</v>
      </c>
      <c r="C275" t="s">
        <v>34</v>
      </c>
      <c r="D275" t="s">
        <v>1096</v>
      </c>
      <c r="E275" t="s">
        <v>220</v>
      </c>
      <c r="F275" t="s">
        <v>1238</v>
      </c>
      <c r="G275" t="s">
        <v>1239</v>
      </c>
      <c r="H275">
        <v>2</v>
      </c>
      <c r="I275">
        <v>0.96550000000000002</v>
      </c>
    </row>
    <row r="276" spans="1:9" x14ac:dyDescent="0.35">
      <c r="A276" t="str">
        <f t="shared" si="4"/>
        <v>2023-24Kingston CitySP2</v>
      </c>
      <c r="B276">
        <v>23430</v>
      </c>
      <c r="C276" t="s">
        <v>34</v>
      </c>
      <c r="D276" t="s">
        <v>1096</v>
      </c>
      <c r="E276" t="s">
        <v>239</v>
      </c>
      <c r="F276" t="s">
        <v>1240</v>
      </c>
      <c r="G276" t="s">
        <v>1241</v>
      </c>
      <c r="H276">
        <v>3</v>
      </c>
      <c r="I276">
        <v>0.6</v>
      </c>
    </row>
    <row r="277" spans="1:9" x14ac:dyDescent="0.35">
      <c r="A277" t="str">
        <f t="shared" si="4"/>
        <v>2023-24Kingston CityWC5</v>
      </c>
      <c r="B277">
        <v>23430</v>
      </c>
      <c r="C277" t="s">
        <v>34</v>
      </c>
      <c r="D277" t="s">
        <v>1096</v>
      </c>
      <c r="E277" t="s">
        <v>270</v>
      </c>
      <c r="F277" t="s">
        <v>1242</v>
      </c>
      <c r="G277" t="s">
        <v>1243</v>
      </c>
      <c r="H277">
        <v>4</v>
      </c>
      <c r="I277">
        <v>0.55830000000000002</v>
      </c>
    </row>
    <row r="278" spans="1:9" x14ac:dyDescent="0.35">
      <c r="A278" t="str">
        <f t="shared" si="4"/>
        <v>2023-24Kingston CityL1</v>
      </c>
      <c r="B278">
        <v>23430</v>
      </c>
      <c r="C278" t="s">
        <v>34</v>
      </c>
      <c r="D278" t="s">
        <v>1096</v>
      </c>
      <c r="E278" t="s">
        <v>552</v>
      </c>
      <c r="F278" t="s">
        <v>1244</v>
      </c>
      <c r="G278" t="s">
        <v>1245</v>
      </c>
      <c r="H278">
        <v>5</v>
      </c>
      <c r="I278">
        <v>1.6659999999999999</v>
      </c>
    </row>
    <row r="279" spans="1:9" x14ac:dyDescent="0.35">
      <c r="A279" t="str">
        <f t="shared" si="4"/>
        <v>2023-24Kingston CityO5</v>
      </c>
      <c r="B279">
        <v>23430</v>
      </c>
      <c r="C279" t="s">
        <v>34</v>
      </c>
      <c r="D279" t="s">
        <v>1096</v>
      </c>
      <c r="E279" t="s">
        <v>562</v>
      </c>
      <c r="F279" t="s">
        <v>1246</v>
      </c>
      <c r="G279" t="s">
        <v>1247</v>
      </c>
      <c r="H279">
        <v>6</v>
      </c>
      <c r="I279">
        <v>0.92700000000000005</v>
      </c>
    </row>
    <row r="280" spans="1:9" x14ac:dyDescent="0.35">
      <c r="A280" t="str">
        <f t="shared" si="4"/>
        <v>2023-24Kingston CityS1</v>
      </c>
      <c r="B280">
        <v>23430</v>
      </c>
      <c r="C280" t="s">
        <v>34</v>
      </c>
      <c r="D280" t="s">
        <v>1096</v>
      </c>
      <c r="E280" t="s">
        <v>567</v>
      </c>
      <c r="F280" t="s">
        <v>1248</v>
      </c>
      <c r="G280" t="s">
        <v>1249</v>
      </c>
      <c r="H280">
        <v>7</v>
      </c>
      <c r="I280">
        <v>0.56399999999999995</v>
      </c>
    </row>
    <row r="281" spans="1:9" x14ac:dyDescent="0.35">
      <c r="A281" t="str">
        <f t="shared" si="4"/>
        <v>2023-24Kingston CityE2</v>
      </c>
      <c r="B281">
        <v>23430</v>
      </c>
      <c r="C281" t="s">
        <v>34</v>
      </c>
      <c r="D281" t="s">
        <v>1096</v>
      </c>
      <c r="E281" t="s">
        <v>548</v>
      </c>
      <c r="F281" t="s">
        <v>900</v>
      </c>
      <c r="G281" t="s">
        <v>1250</v>
      </c>
      <c r="H281">
        <v>8</v>
      </c>
      <c r="I281">
        <v>3423</v>
      </c>
    </row>
    <row r="282" spans="1:9" x14ac:dyDescent="0.35">
      <c r="A282" t="str">
        <f t="shared" si="4"/>
        <v>2023-24Knox CityG2</v>
      </c>
      <c r="B282">
        <v>23670</v>
      </c>
      <c r="C282" t="s">
        <v>34</v>
      </c>
      <c r="D282" t="s">
        <v>1099</v>
      </c>
      <c r="E282" t="s">
        <v>154</v>
      </c>
      <c r="F282" t="s">
        <v>1236</v>
      </c>
      <c r="G282" t="s">
        <v>1237</v>
      </c>
      <c r="H282">
        <v>1</v>
      </c>
      <c r="I282">
        <v>58</v>
      </c>
    </row>
    <row r="283" spans="1:9" x14ac:dyDescent="0.35">
      <c r="A283" t="str">
        <f t="shared" si="4"/>
        <v>2023-24Knox CityR2</v>
      </c>
      <c r="B283">
        <v>23670</v>
      </c>
      <c r="C283" t="s">
        <v>34</v>
      </c>
      <c r="D283" t="s">
        <v>1099</v>
      </c>
      <c r="E283" t="s">
        <v>220</v>
      </c>
      <c r="F283" t="s">
        <v>1238</v>
      </c>
      <c r="G283" t="s">
        <v>1239</v>
      </c>
      <c r="H283">
        <v>2</v>
      </c>
      <c r="I283">
        <v>0.94</v>
      </c>
    </row>
    <row r="284" spans="1:9" x14ac:dyDescent="0.35">
      <c r="A284" t="str">
        <f t="shared" si="4"/>
        <v>2023-24Knox CitySP2</v>
      </c>
      <c r="B284">
        <v>23670</v>
      </c>
      <c r="C284" t="s">
        <v>34</v>
      </c>
      <c r="D284" t="s">
        <v>1099</v>
      </c>
      <c r="E284" t="s">
        <v>239</v>
      </c>
      <c r="F284" t="s">
        <v>1240</v>
      </c>
      <c r="G284" t="s">
        <v>1241</v>
      </c>
      <c r="H284">
        <v>3</v>
      </c>
      <c r="I284">
        <v>0.6</v>
      </c>
    </row>
    <row r="285" spans="1:9" x14ac:dyDescent="0.35">
      <c r="A285" t="str">
        <f t="shared" si="4"/>
        <v>2023-24Knox CityWC5</v>
      </c>
      <c r="B285">
        <v>23670</v>
      </c>
      <c r="C285" t="s">
        <v>34</v>
      </c>
      <c r="D285" t="s">
        <v>1099</v>
      </c>
      <c r="E285" t="s">
        <v>270</v>
      </c>
      <c r="F285" t="s">
        <v>1242</v>
      </c>
      <c r="G285" t="s">
        <v>1243</v>
      </c>
      <c r="H285">
        <v>4</v>
      </c>
      <c r="I285">
        <v>0.65</v>
      </c>
    </row>
    <row r="286" spans="1:9" x14ac:dyDescent="0.35">
      <c r="A286" t="str">
        <f t="shared" si="4"/>
        <v>2023-24Knox CityL1</v>
      </c>
      <c r="B286">
        <v>23670</v>
      </c>
      <c r="C286" t="s">
        <v>34</v>
      </c>
      <c r="D286" t="s">
        <v>1099</v>
      </c>
      <c r="E286" t="s">
        <v>552</v>
      </c>
      <c r="F286" t="s">
        <v>1244</v>
      </c>
      <c r="G286" t="s">
        <v>1245</v>
      </c>
      <c r="H286">
        <v>5</v>
      </c>
      <c r="I286">
        <v>1</v>
      </c>
    </row>
    <row r="287" spans="1:9" x14ac:dyDescent="0.35">
      <c r="A287" t="str">
        <f t="shared" si="4"/>
        <v>2023-24Knox CityO5</v>
      </c>
      <c r="B287">
        <v>23670</v>
      </c>
      <c r="C287" t="s">
        <v>34</v>
      </c>
      <c r="D287" t="s">
        <v>1099</v>
      </c>
      <c r="E287" t="s">
        <v>562</v>
      </c>
      <c r="F287" t="s">
        <v>1246</v>
      </c>
      <c r="G287" t="s">
        <v>1247</v>
      </c>
      <c r="H287">
        <v>6</v>
      </c>
      <c r="I287">
        <v>1</v>
      </c>
    </row>
    <row r="288" spans="1:9" x14ac:dyDescent="0.35">
      <c r="A288" t="str">
        <f t="shared" si="4"/>
        <v>2023-24Knox CityS1</v>
      </c>
      <c r="B288">
        <v>23670</v>
      </c>
      <c r="C288" t="s">
        <v>34</v>
      </c>
      <c r="D288" t="s">
        <v>1099</v>
      </c>
      <c r="E288" t="s">
        <v>567</v>
      </c>
      <c r="F288" t="s">
        <v>1248</v>
      </c>
      <c r="G288" t="s">
        <v>1249</v>
      </c>
      <c r="H288">
        <v>7</v>
      </c>
      <c r="I288">
        <v>0.7238</v>
      </c>
    </row>
    <row r="289" spans="1:9" x14ac:dyDescent="0.35">
      <c r="A289" t="str">
        <f t="shared" si="4"/>
        <v>2023-24Knox CityE2</v>
      </c>
      <c r="B289">
        <v>23670</v>
      </c>
      <c r="C289" t="s">
        <v>34</v>
      </c>
      <c r="D289" t="s">
        <v>1099</v>
      </c>
      <c r="E289" t="s">
        <v>548</v>
      </c>
      <c r="F289" t="s">
        <v>900</v>
      </c>
      <c r="G289" t="s">
        <v>1250</v>
      </c>
      <c r="H289">
        <v>8</v>
      </c>
      <c r="I289">
        <v>2648</v>
      </c>
    </row>
    <row r="290" spans="1:9" x14ac:dyDescent="0.35">
      <c r="A290" t="str">
        <f t="shared" si="4"/>
        <v>2023-24Latrobe CityG2</v>
      </c>
      <c r="B290">
        <v>23810</v>
      </c>
      <c r="C290" t="s">
        <v>34</v>
      </c>
      <c r="D290" t="s">
        <v>1102</v>
      </c>
      <c r="E290" t="s">
        <v>154</v>
      </c>
      <c r="F290" t="s">
        <v>1236</v>
      </c>
      <c r="G290" t="s">
        <v>1237</v>
      </c>
      <c r="H290">
        <v>1</v>
      </c>
      <c r="I290">
        <v>56</v>
      </c>
    </row>
    <row r="291" spans="1:9" x14ac:dyDescent="0.35">
      <c r="A291" t="str">
        <f t="shared" si="4"/>
        <v>2023-24Latrobe CityR2</v>
      </c>
      <c r="B291">
        <v>23810</v>
      </c>
      <c r="C291" t="s">
        <v>34</v>
      </c>
      <c r="D291" t="s">
        <v>1102</v>
      </c>
      <c r="E291" t="s">
        <v>220</v>
      </c>
      <c r="F291" t="s">
        <v>1238</v>
      </c>
      <c r="G291" t="s">
        <v>1239</v>
      </c>
      <c r="H291">
        <v>2</v>
      </c>
      <c r="I291">
        <v>0.95</v>
      </c>
    </row>
    <row r="292" spans="1:9" x14ac:dyDescent="0.35">
      <c r="A292" t="str">
        <f t="shared" si="4"/>
        <v>2023-24Latrobe CitySP2</v>
      </c>
      <c r="B292">
        <v>23810</v>
      </c>
      <c r="C292" t="s">
        <v>34</v>
      </c>
      <c r="D292" t="s">
        <v>1102</v>
      </c>
      <c r="E292" t="s">
        <v>239</v>
      </c>
      <c r="F292" t="s">
        <v>1240</v>
      </c>
      <c r="G292" t="s">
        <v>1241</v>
      </c>
      <c r="H292">
        <v>3</v>
      </c>
      <c r="I292">
        <v>0.92</v>
      </c>
    </row>
    <row r="293" spans="1:9" x14ac:dyDescent="0.35">
      <c r="A293" t="str">
        <f t="shared" si="4"/>
        <v>2023-24Latrobe CityWC5</v>
      </c>
      <c r="B293">
        <v>23810</v>
      </c>
      <c r="C293" t="s">
        <v>34</v>
      </c>
      <c r="D293" t="s">
        <v>1102</v>
      </c>
      <c r="E293" t="s">
        <v>270</v>
      </c>
      <c r="F293" t="s">
        <v>1242</v>
      </c>
      <c r="G293" t="s">
        <v>1243</v>
      </c>
      <c r="H293">
        <v>4</v>
      </c>
      <c r="I293">
        <v>0.53</v>
      </c>
    </row>
    <row r="294" spans="1:9" x14ac:dyDescent="0.35">
      <c r="A294" t="str">
        <f t="shared" si="4"/>
        <v>2023-24Latrobe CityL1</v>
      </c>
      <c r="B294">
        <v>23810</v>
      </c>
      <c r="C294" t="s">
        <v>34</v>
      </c>
      <c r="D294" t="s">
        <v>1102</v>
      </c>
      <c r="E294" t="s">
        <v>552</v>
      </c>
      <c r="F294" t="s">
        <v>1244</v>
      </c>
      <c r="G294" t="s">
        <v>1245</v>
      </c>
      <c r="H294">
        <v>5</v>
      </c>
      <c r="I294">
        <v>2.2559999999999998</v>
      </c>
    </row>
    <row r="295" spans="1:9" x14ac:dyDescent="0.35">
      <c r="A295" t="str">
        <f t="shared" si="4"/>
        <v>2023-24Latrobe CityO5</v>
      </c>
      <c r="B295">
        <v>23810</v>
      </c>
      <c r="C295" t="s">
        <v>34</v>
      </c>
      <c r="D295" t="s">
        <v>1102</v>
      </c>
      <c r="E295" t="s">
        <v>562</v>
      </c>
      <c r="F295" t="s">
        <v>1246</v>
      </c>
      <c r="G295" t="s">
        <v>1247</v>
      </c>
      <c r="H295">
        <v>6</v>
      </c>
      <c r="I295">
        <v>0.91099999999999992</v>
      </c>
    </row>
    <row r="296" spans="1:9" x14ac:dyDescent="0.35">
      <c r="A296" t="str">
        <f t="shared" si="4"/>
        <v>2023-24Latrobe CityS1</v>
      </c>
      <c r="B296">
        <v>23810</v>
      </c>
      <c r="C296" t="s">
        <v>34</v>
      </c>
      <c r="D296" t="s">
        <v>1102</v>
      </c>
      <c r="E296" t="s">
        <v>567</v>
      </c>
      <c r="F296" t="s">
        <v>1248</v>
      </c>
      <c r="G296" t="s">
        <v>1249</v>
      </c>
      <c r="H296">
        <v>7</v>
      </c>
      <c r="I296">
        <v>0.66900000000000004</v>
      </c>
    </row>
    <row r="297" spans="1:9" x14ac:dyDescent="0.35">
      <c r="A297" t="str">
        <f t="shared" si="4"/>
        <v>2023-24Latrobe CityE2</v>
      </c>
      <c r="B297">
        <v>23810</v>
      </c>
      <c r="C297" t="s">
        <v>34</v>
      </c>
      <c r="D297" t="s">
        <v>1102</v>
      </c>
      <c r="E297" t="s">
        <v>548</v>
      </c>
      <c r="F297" t="s">
        <v>900</v>
      </c>
      <c r="G297" t="s">
        <v>1250</v>
      </c>
      <c r="H297">
        <v>8</v>
      </c>
      <c r="I297">
        <v>3547</v>
      </c>
    </row>
    <row r="298" spans="1:9" x14ac:dyDescent="0.35">
      <c r="A298" t="str">
        <f t="shared" si="4"/>
        <v>2023-24Loddon ShireG2</v>
      </c>
      <c r="B298">
        <v>23940</v>
      </c>
      <c r="C298" t="s">
        <v>34</v>
      </c>
      <c r="D298" t="s">
        <v>1105</v>
      </c>
      <c r="E298" t="s">
        <v>154</v>
      </c>
      <c r="F298" t="s">
        <v>1236</v>
      </c>
      <c r="G298" t="s">
        <v>1237</v>
      </c>
      <c r="H298">
        <v>1</v>
      </c>
      <c r="I298">
        <v>56</v>
      </c>
    </row>
    <row r="299" spans="1:9" x14ac:dyDescent="0.35">
      <c r="A299" t="str">
        <f t="shared" si="4"/>
        <v>2023-24Loddon ShireR2</v>
      </c>
      <c r="B299">
        <v>23940</v>
      </c>
      <c r="C299" t="s">
        <v>34</v>
      </c>
      <c r="D299" t="s">
        <v>1105</v>
      </c>
      <c r="E299" t="s">
        <v>220</v>
      </c>
      <c r="F299" t="s">
        <v>1238</v>
      </c>
      <c r="G299" t="s">
        <v>1239</v>
      </c>
      <c r="H299">
        <v>2</v>
      </c>
      <c r="I299">
        <v>0.99990000000000001</v>
      </c>
    </row>
    <row r="300" spans="1:9" x14ac:dyDescent="0.35">
      <c r="A300" t="str">
        <f t="shared" si="4"/>
        <v>2023-24Loddon ShireSP2</v>
      </c>
      <c r="B300">
        <v>23940</v>
      </c>
      <c r="C300" t="s">
        <v>34</v>
      </c>
      <c r="D300" t="s">
        <v>1105</v>
      </c>
      <c r="E300" t="s">
        <v>239</v>
      </c>
      <c r="F300" t="s">
        <v>1240</v>
      </c>
      <c r="G300" t="s">
        <v>1241</v>
      </c>
      <c r="H300">
        <v>3</v>
      </c>
      <c r="I300">
        <v>0.85</v>
      </c>
    </row>
    <row r="301" spans="1:9" x14ac:dyDescent="0.35">
      <c r="A301" t="str">
        <f t="shared" si="4"/>
        <v>2023-24Loddon ShireWC5</v>
      </c>
      <c r="B301">
        <v>23940</v>
      </c>
      <c r="C301" t="s">
        <v>34</v>
      </c>
      <c r="D301" t="s">
        <v>1105</v>
      </c>
      <c r="E301" t="s">
        <v>270</v>
      </c>
      <c r="F301" t="s">
        <v>1242</v>
      </c>
      <c r="G301" t="s">
        <v>1243</v>
      </c>
      <c r="H301">
        <v>4</v>
      </c>
      <c r="I301">
        <v>0.27910000000000001</v>
      </c>
    </row>
    <row r="302" spans="1:9" x14ac:dyDescent="0.35">
      <c r="A302" t="str">
        <f t="shared" si="4"/>
        <v>2023-24Loddon ShireL1</v>
      </c>
      <c r="B302">
        <v>23940</v>
      </c>
      <c r="C302" t="s">
        <v>34</v>
      </c>
      <c r="D302" t="s">
        <v>1105</v>
      </c>
      <c r="E302" t="s">
        <v>552</v>
      </c>
      <c r="F302" t="s">
        <v>1244</v>
      </c>
      <c r="G302" t="s">
        <v>1245</v>
      </c>
      <c r="H302">
        <v>5</v>
      </c>
      <c r="I302">
        <v>4.4789000000000003</v>
      </c>
    </row>
    <row r="303" spans="1:9" x14ac:dyDescent="0.35">
      <c r="A303" t="str">
        <f t="shared" si="4"/>
        <v>2023-24Loddon ShireO5</v>
      </c>
      <c r="B303">
        <v>23940</v>
      </c>
      <c r="C303" t="s">
        <v>34</v>
      </c>
      <c r="D303" t="s">
        <v>1105</v>
      </c>
      <c r="E303" t="s">
        <v>562</v>
      </c>
      <c r="F303" t="s">
        <v>1246</v>
      </c>
      <c r="G303" t="s">
        <v>1247</v>
      </c>
      <c r="H303">
        <v>6</v>
      </c>
      <c r="I303">
        <v>0.57899999999999996</v>
      </c>
    </row>
    <row r="304" spans="1:9" x14ac:dyDescent="0.35">
      <c r="A304" t="str">
        <f t="shared" si="4"/>
        <v>2023-24Loddon ShireS1</v>
      </c>
      <c r="B304">
        <v>23940</v>
      </c>
      <c r="C304" t="s">
        <v>34</v>
      </c>
      <c r="D304" t="s">
        <v>1105</v>
      </c>
      <c r="E304" t="s">
        <v>567</v>
      </c>
      <c r="F304" t="s">
        <v>1248</v>
      </c>
      <c r="G304" t="s">
        <v>1249</v>
      </c>
      <c r="H304">
        <v>7</v>
      </c>
      <c r="I304">
        <v>0.2732</v>
      </c>
    </row>
    <row r="305" spans="1:9" x14ac:dyDescent="0.35">
      <c r="A305" t="str">
        <f t="shared" si="4"/>
        <v>2023-24Loddon ShireE2</v>
      </c>
      <c r="B305">
        <v>23940</v>
      </c>
      <c r="C305" t="s">
        <v>34</v>
      </c>
      <c r="D305" t="s">
        <v>1105</v>
      </c>
      <c r="E305" t="s">
        <v>548</v>
      </c>
      <c r="F305" t="s">
        <v>900</v>
      </c>
      <c r="G305" t="s">
        <v>1250</v>
      </c>
      <c r="H305">
        <v>8</v>
      </c>
      <c r="I305">
        <v>7169</v>
      </c>
    </row>
    <row r="306" spans="1:9" x14ac:dyDescent="0.35">
      <c r="A306" t="str">
        <f t="shared" si="4"/>
        <v>2023-24Macedon Ranges ShireG2</v>
      </c>
      <c r="B306">
        <v>24130</v>
      </c>
      <c r="C306" t="s">
        <v>34</v>
      </c>
      <c r="D306" t="s">
        <v>1108</v>
      </c>
      <c r="E306" t="s">
        <v>154</v>
      </c>
      <c r="F306" t="s">
        <v>1236</v>
      </c>
      <c r="G306" t="s">
        <v>1237</v>
      </c>
      <c r="H306">
        <v>1</v>
      </c>
      <c r="I306">
        <v>52</v>
      </c>
    </row>
    <row r="307" spans="1:9" x14ac:dyDescent="0.35">
      <c r="A307" t="str">
        <f t="shared" si="4"/>
        <v>2023-24Macedon Ranges ShireR2</v>
      </c>
      <c r="B307">
        <v>24130</v>
      </c>
      <c r="C307" t="s">
        <v>34</v>
      </c>
      <c r="D307" t="s">
        <v>1108</v>
      </c>
      <c r="E307" t="s">
        <v>220</v>
      </c>
      <c r="F307" t="s">
        <v>1238</v>
      </c>
      <c r="G307" t="s">
        <v>1239</v>
      </c>
      <c r="H307">
        <v>2</v>
      </c>
      <c r="I307">
        <v>0.6</v>
      </c>
    </row>
    <row r="308" spans="1:9" x14ac:dyDescent="0.35">
      <c r="A308" t="str">
        <f t="shared" si="4"/>
        <v>2023-24Macedon Ranges ShireSP2</v>
      </c>
      <c r="B308">
        <v>24130</v>
      </c>
      <c r="C308" t="s">
        <v>34</v>
      </c>
      <c r="D308" t="s">
        <v>1108</v>
      </c>
      <c r="E308" t="s">
        <v>239</v>
      </c>
      <c r="F308" t="s">
        <v>1240</v>
      </c>
      <c r="G308" t="s">
        <v>1241</v>
      </c>
      <c r="H308">
        <v>3</v>
      </c>
      <c r="I308">
        <v>0.94</v>
      </c>
    </row>
    <row r="309" spans="1:9" x14ac:dyDescent="0.35">
      <c r="A309" t="str">
        <f t="shared" si="4"/>
        <v>2023-24Macedon Ranges ShireWC5</v>
      </c>
      <c r="B309">
        <v>24130</v>
      </c>
      <c r="C309" t="s">
        <v>34</v>
      </c>
      <c r="D309" t="s">
        <v>1108</v>
      </c>
      <c r="E309" t="s">
        <v>270</v>
      </c>
      <c r="F309" t="s">
        <v>1242</v>
      </c>
      <c r="G309" t="s">
        <v>1243</v>
      </c>
      <c r="H309">
        <v>4</v>
      </c>
      <c r="I309">
        <v>0.74</v>
      </c>
    </row>
    <row r="310" spans="1:9" x14ac:dyDescent="0.35">
      <c r="A310" t="str">
        <f t="shared" si="4"/>
        <v>2023-24Macedon Ranges ShireL1</v>
      </c>
      <c r="B310">
        <v>24130</v>
      </c>
      <c r="C310" t="s">
        <v>34</v>
      </c>
      <c r="D310" t="s">
        <v>1108</v>
      </c>
      <c r="E310" t="s">
        <v>552</v>
      </c>
      <c r="F310" t="s">
        <v>1244</v>
      </c>
      <c r="G310" t="s">
        <v>1245</v>
      </c>
      <c r="H310">
        <v>5</v>
      </c>
      <c r="I310">
        <v>0.85</v>
      </c>
    </row>
    <row r="311" spans="1:9" x14ac:dyDescent="0.35">
      <c r="A311" t="str">
        <f t="shared" si="4"/>
        <v>2023-24Macedon Ranges ShireO5</v>
      </c>
      <c r="B311">
        <v>24130</v>
      </c>
      <c r="C311" t="s">
        <v>34</v>
      </c>
      <c r="D311" t="s">
        <v>1108</v>
      </c>
      <c r="E311" t="s">
        <v>562</v>
      </c>
      <c r="F311" t="s">
        <v>1246</v>
      </c>
      <c r="G311" t="s">
        <v>1247</v>
      </c>
      <c r="H311">
        <v>6</v>
      </c>
      <c r="I311">
        <v>1.25</v>
      </c>
    </row>
    <row r="312" spans="1:9" x14ac:dyDescent="0.35">
      <c r="A312" t="str">
        <f t="shared" si="4"/>
        <v>2023-24Macedon Ranges ShireS1</v>
      </c>
      <c r="B312">
        <v>24130</v>
      </c>
      <c r="C312" t="s">
        <v>34</v>
      </c>
      <c r="D312" t="s">
        <v>1108</v>
      </c>
      <c r="E312" t="s">
        <v>567</v>
      </c>
      <c r="F312" t="s">
        <v>1248</v>
      </c>
      <c r="G312" t="s">
        <v>1249</v>
      </c>
      <c r="H312">
        <v>7</v>
      </c>
      <c r="I312">
        <v>0.64</v>
      </c>
    </row>
    <row r="313" spans="1:9" x14ac:dyDescent="0.35">
      <c r="A313" t="str">
        <f t="shared" si="4"/>
        <v>2023-24Macedon Ranges ShireE2</v>
      </c>
      <c r="B313">
        <v>24130</v>
      </c>
      <c r="C313" t="s">
        <v>34</v>
      </c>
      <c r="D313" t="s">
        <v>1108</v>
      </c>
      <c r="E313" t="s">
        <v>548</v>
      </c>
      <c r="F313" t="s">
        <v>900</v>
      </c>
      <c r="G313" t="s">
        <v>1250</v>
      </c>
      <c r="H313">
        <v>8</v>
      </c>
      <c r="I313">
        <v>3880</v>
      </c>
    </row>
    <row r="314" spans="1:9" x14ac:dyDescent="0.35">
      <c r="A314" t="str">
        <f t="shared" si="4"/>
        <v>2023-24Manningham CityG2</v>
      </c>
      <c r="B314">
        <v>24210</v>
      </c>
      <c r="C314" t="s">
        <v>34</v>
      </c>
      <c r="D314" t="s">
        <v>1111</v>
      </c>
      <c r="E314" t="s">
        <v>154</v>
      </c>
      <c r="F314" t="s">
        <v>1236</v>
      </c>
      <c r="G314" t="s">
        <v>1237</v>
      </c>
      <c r="H314">
        <v>1</v>
      </c>
      <c r="I314">
        <v>58</v>
      </c>
    </row>
    <row r="315" spans="1:9" x14ac:dyDescent="0.35">
      <c r="A315" t="str">
        <f t="shared" si="4"/>
        <v>2023-24Manningham CityR2</v>
      </c>
      <c r="B315">
        <v>24210</v>
      </c>
      <c r="C315" t="s">
        <v>34</v>
      </c>
      <c r="D315" t="s">
        <v>1111</v>
      </c>
      <c r="E315" t="s">
        <v>220</v>
      </c>
      <c r="F315" t="s">
        <v>1238</v>
      </c>
      <c r="G315" t="s">
        <v>1239</v>
      </c>
      <c r="H315">
        <v>2</v>
      </c>
      <c r="I315">
        <v>0.9840000000000001</v>
      </c>
    </row>
    <row r="316" spans="1:9" x14ac:dyDescent="0.35">
      <c r="A316" t="str">
        <f t="shared" si="4"/>
        <v>2023-24Manningham CitySP2</v>
      </c>
      <c r="B316">
        <v>24210</v>
      </c>
      <c r="C316" t="s">
        <v>34</v>
      </c>
      <c r="D316" t="s">
        <v>1111</v>
      </c>
      <c r="E316" t="s">
        <v>239</v>
      </c>
      <c r="F316" t="s">
        <v>1240</v>
      </c>
      <c r="G316" t="s">
        <v>1241</v>
      </c>
      <c r="H316">
        <v>3</v>
      </c>
      <c r="I316">
        <v>0.79</v>
      </c>
    </row>
    <row r="317" spans="1:9" x14ac:dyDescent="0.35">
      <c r="A317" t="str">
        <f t="shared" si="4"/>
        <v>2023-24Manningham CityWC5</v>
      </c>
      <c r="B317">
        <v>24210</v>
      </c>
      <c r="C317" t="s">
        <v>34</v>
      </c>
      <c r="D317" t="s">
        <v>1111</v>
      </c>
      <c r="E317" t="s">
        <v>270</v>
      </c>
      <c r="F317" t="s">
        <v>1242</v>
      </c>
      <c r="G317" t="s">
        <v>1243</v>
      </c>
      <c r="H317">
        <v>4</v>
      </c>
      <c r="I317">
        <v>0.7</v>
      </c>
    </row>
    <row r="318" spans="1:9" x14ac:dyDescent="0.35">
      <c r="A318" t="str">
        <f t="shared" si="4"/>
        <v>2023-24Manningham CityL1</v>
      </c>
      <c r="B318">
        <v>24210</v>
      </c>
      <c r="C318" t="s">
        <v>34</v>
      </c>
      <c r="D318" t="s">
        <v>1111</v>
      </c>
      <c r="E318" t="s">
        <v>552</v>
      </c>
      <c r="F318" t="s">
        <v>1244</v>
      </c>
      <c r="G318" t="s">
        <v>1245</v>
      </c>
      <c r="H318">
        <v>5</v>
      </c>
      <c r="I318">
        <v>1.8180000000000001</v>
      </c>
    </row>
    <row r="319" spans="1:9" x14ac:dyDescent="0.35">
      <c r="A319" t="str">
        <f t="shared" si="4"/>
        <v>2023-24Manningham CityO5</v>
      </c>
      <c r="B319">
        <v>24210</v>
      </c>
      <c r="C319" t="s">
        <v>34</v>
      </c>
      <c r="D319" t="s">
        <v>1111</v>
      </c>
      <c r="E319" t="s">
        <v>562</v>
      </c>
      <c r="F319" t="s">
        <v>1246</v>
      </c>
      <c r="G319" t="s">
        <v>1247</v>
      </c>
      <c r="H319">
        <v>6</v>
      </c>
      <c r="I319">
        <v>1.27</v>
      </c>
    </row>
    <row r="320" spans="1:9" x14ac:dyDescent="0.35">
      <c r="A320" t="str">
        <f t="shared" si="4"/>
        <v>2023-24Manningham CityS1</v>
      </c>
      <c r="B320">
        <v>24210</v>
      </c>
      <c r="C320" t="s">
        <v>34</v>
      </c>
      <c r="D320" t="s">
        <v>1111</v>
      </c>
      <c r="E320" t="s">
        <v>567</v>
      </c>
      <c r="F320" t="s">
        <v>1248</v>
      </c>
      <c r="G320" t="s">
        <v>1249</v>
      </c>
      <c r="H320">
        <v>7</v>
      </c>
      <c r="I320">
        <v>0.81599999999999995</v>
      </c>
    </row>
    <row r="321" spans="1:9" x14ac:dyDescent="0.35">
      <c r="A321" t="str">
        <f t="shared" si="4"/>
        <v>2023-24Manningham CityE2</v>
      </c>
      <c r="B321">
        <v>24210</v>
      </c>
      <c r="C321" t="s">
        <v>34</v>
      </c>
      <c r="D321" t="s">
        <v>1111</v>
      </c>
      <c r="E321" t="s">
        <v>548</v>
      </c>
      <c r="F321" t="s">
        <v>900</v>
      </c>
      <c r="G321" t="s">
        <v>1250</v>
      </c>
      <c r="H321">
        <v>8</v>
      </c>
      <c r="I321">
        <v>2770</v>
      </c>
    </row>
    <row r="322" spans="1:9" x14ac:dyDescent="0.35">
      <c r="A322" t="str">
        <f t="shared" si="4"/>
        <v>2023-24Mansfield ShireG2</v>
      </c>
      <c r="B322">
        <v>24250</v>
      </c>
      <c r="C322" t="s">
        <v>34</v>
      </c>
      <c r="D322" t="s">
        <v>1114</v>
      </c>
      <c r="E322" t="s">
        <v>154</v>
      </c>
      <c r="F322" t="s">
        <v>1236</v>
      </c>
      <c r="G322" t="s">
        <v>1237</v>
      </c>
      <c r="H322">
        <v>1</v>
      </c>
      <c r="I322">
        <v>60</v>
      </c>
    </row>
    <row r="323" spans="1:9" x14ac:dyDescent="0.35">
      <c r="A323" t="str">
        <f t="shared" ref="A323:A386" si="5">CONCATENATE(C323,D323,E323)</f>
        <v>2023-24Mansfield ShireR2</v>
      </c>
      <c r="B323">
        <v>24250</v>
      </c>
      <c r="C323" t="s">
        <v>34</v>
      </c>
      <c r="D323" t="s">
        <v>1114</v>
      </c>
      <c r="E323" t="s">
        <v>220</v>
      </c>
      <c r="F323" t="s">
        <v>1238</v>
      </c>
      <c r="G323" t="s">
        <v>1239</v>
      </c>
      <c r="H323">
        <v>2</v>
      </c>
      <c r="I323">
        <v>0.83350000000000002</v>
      </c>
    </row>
    <row r="324" spans="1:9" x14ac:dyDescent="0.35">
      <c r="A324" t="str">
        <f t="shared" si="5"/>
        <v>2023-24Mansfield ShireSP2</v>
      </c>
      <c r="B324">
        <v>24250</v>
      </c>
      <c r="C324" t="s">
        <v>34</v>
      </c>
      <c r="D324" t="s">
        <v>1114</v>
      </c>
      <c r="E324" t="s">
        <v>239</v>
      </c>
      <c r="F324" t="s">
        <v>1240</v>
      </c>
      <c r="G324" t="s">
        <v>1241</v>
      </c>
      <c r="H324">
        <v>3</v>
      </c>
      <c r="I324">
        <v>0.91</v>
      </c>
    </row>
    <row r="325" spans="1:9" x14ac:dyDescent="0.35">
      <c r="A325" t="str">
        <f t="shared" si="5"/>
        <v>2023-24Mansfield ShireWC5</v>
      </c>
      <c r="B325">
        <v>24250</v>
      </c>
      <c r="C325" t="s">
        <v>34</v>
      </c>
      <c r="D325" t="s">
        <v>1114</v>
      </c>
      <c r="E325" t="s">
        <v>270</v>
      </c>
      <c r="F325" t="s">
        <v>1242</v>
      </c>
      <c r="G325" t="s">
        <v>1243</v>
      </c>
      <c r="H325">
        <v>4</v>
      </c>
      <c r="I325">
        <v>0.34</v>
      </c>
    </row>
    <row r="326" spans="1:9" x14ac:dyDescent="0.35">
      <c r="A326" t="str">
        <f t="shared" si="5"/>
        <v>2023-24Mansfield ShireL1</v>
      </c>
      <c r="B326">
        <v>24250</v>
      </c>
      <c r="C326" t="s">
        <v>34</v>
      </c>
      <c r="D326" t="s">
        <v>1114</v>
      </c>
      <c r="E326" t="s">
        <v>552</v>
      </c>
      <c r="F326" t="s">
        <v>1244</v>
      </c>
      <c r="G326" t="s">
        <v>1245</v>
      </c>
      <c r="H326">
        <v>5</v>
      </c>
      <c r="I326">
        <v>2.25</v>
      </c>
    </row>
    <row r="327" spans="1:9" x14ac:dyDescent="0.35">
      <c r="A327" t="str">
        <f t="shared" si="5"/>
        <v>2023-24Mansfield ShireO5</v>
      </c>
      <c r="B327">
        <v>24250</v>
      </c>
      <c r="C327" t="s">
        <v>34</v>
      </c>
      <c r="D327" t="s">
        <v>1114</v>
      </c>
      <c r="E327" t="s">
        <v>562</v>
      </c>
      <c r="F327" t="s">
        <v>1246</v>
      </c>
      <c r="G327" t="s">
        <v>1247</v>
      </c>
      <c r="H327">
        <v>6</v>
      </c>
      <c r="I327">
        <v>1.81</v>
      </c>
    </row>
    <row r="328" spans="1:9" x14ac:dyDescent="0.35">
      <c r="A328" t="str">
        <f t="shared" si="5"/>
        <v>2023-24Mansfield ShireS1</v>
      </c>
      <c r="B328">
        <v>24250</v>
      </c>
      <c r="C328" t="s">
        <v>34</v>
      </c>
      <c r="D328" t="s">
        <v>1114</v>
      </c>
      <c r="E328" t="s">
        <v>567</v>
      </c>
      <c r="F328" t="s">
        <v>1248</v>
      </c>
      <c r="G328" t="s">
        <v>1249</v>
      </c>
      <c r="H328">
        <v>7</v>
      </c>
      <c r="I328">
        <v>0.66</v>
      </c>
    </row>
    <row r="329" spans="1:9" x14ac:dyDescent="0.35">
      <c r="A329" t="str">
        <f t="shared" si="5"/>
        <v>2023-24Mansfield ShireE2</v>
      </c>
      <c r="B329">
        <v>24250</v>
      </c>
      <c r="C329" t="s">
        <v>34</v>
      </c>
      <c r="D329" t="s">
        <v>1114</v>
      </c>
      <c r="E329" t="s">
        <v>548</v>
      </c>
      <c r="F329" t="s">
        <v>900</v>
      </c>
      <c r="G329" t="s">
        <v>1250</v>
      </c>
      <c r="H329">
        <v>8</v>
      </c>
      <c r="I329">
        <v>3041</v>
      </c>
    </row>
    <row r="330" spans="1:9" x14ac:dyDescent="0.35">
      <c r="A330" t="str">
        <f t="shared" si="5"/>
        <v>2023-24Maribyrnong CityG2</v>
      </c>
      <c r="B330">
        <v>24330</v>
      </c>
      <c r="C330" t="s">
        <v>34</v>
      </c>
      <c r="D330" t="s">
        <v>1117</v>
      </c>
      <c r="E330" t="s">
        <v>154</v>
      </c>
      <c r="F330" t="s">
        <v>1236</v>
      </c>
      <c r="G330" t="s">
        <v>1237</v>
      </c>
      <c r="H330">
        <v>1</v>
      </c>
      <c r="I330">
        <v>69</v>
      </c>
    </row>
    <row r="331" spans="1:9" x14ac:dyDescent="0.35">
      <c r="A331" t="str">
        <f t="shared" si="5"/>
        <v>2023-24Maribyrnong CityR2</v>
      </c>
      <c r="B331">
        <v>24330</v>
      </c>
      <c r="C331" t="s">
        <v>34</v>
      </c>
      <c r="D331" t="s">
        <v>1117</v>
      </c>
      <c r="E331" t="s">
        <v>220</v>
      </c>
      <c r="F331" t="s">
        <v>1238</v>
      </c>
      <c r="G331" t="s">
        <v>1239</v>
      </c>
      <c r="H331">
        <v>2</v>
      </c>
      <c r="I331">
        <v>0.96160000000000001</v>
      </c>
    </row>
    <row r="332" spans="1:9" x14ac:dyDescent="0.35">
      <c r="A332" t="str">
        <f t="shared" si="5"/>
        <v>2023-24Maribyrnong CitySP2</v>
      </c>
      <c r="B332">
        <v>24330</v>
      </c>
      <c r="C332" t="s">
        <v>34</v>
      </c>
      <c r="D332" t="s">
        <v>1117</v>
      </c>
      <c r="E332" t="s">
        <v>239</v>
      </c>
      <c r="F332" t="s">
        <v>1240</v>
      </c>
      <c r="G332" t="s">
        <v>1241</v>
      </c>
      <c r="H332">
        <v>3</v>
      </c>
      <c r="I332">
        <v>0.7</v>
      </c>
    </row>
    <row r="333" spans="1:9" x14ac:dyDescent="0.35">
      <c r="A333" t="str">
        <f t="shared" si="5"/>
        <v>2023-24Maribyrnong CityWC5</v>
      </c>
      <c r="B333">
        <v>24330</v>
      </c>
      <c r="C333" t="s">
        <v>34</v>
      </c>
      <c r="D333" t="s">
        <v>1117</v>
      </c>
      <c r="E333" t="s">
        <v>270</v>
      </c>
      <c r="F333" t="s">
        <v>1242</v>
      </c>
      <c r="G333" t="s">
        <v>1243</v>
      </c>
      <c r="H333">
        <v>4</v>
      </c>
      <c r="I333">
        <v>0.44900000000000001</v>
      </c>
    </row>
    <row r="334" spans="1:9" x14ac:dyDescent="0.35">
      <c r="A334" t="str">
        <f t="shared" si="5"/>
        <v>2023-24Maribyrnong CityL1</v>
      </c>
      <c r="B334">
        <v>24330</v>
      </c>
      <c r="C334" t="s">
        <v>34</v>
      </c>
      <c r="D334" t="s">
        <v>1117</v>
      </c>
      <c r="E334" t="s">
        <v>552</v>
      </c>
      <c r="F334" t="s">
        <v>1244</v>
      </c>
      <c r="G334" t="s">
        <v>1245</v>
      </c>
      <c r="H334">
        <v>5</v>
      </c>
      <c r="I334">
        <v>2.8955000000000002</v>
      </c>
    </row>
    <row r="335" spans="1:9" x14ac:dyDescent="0.35">
      <c r="A335" t="str">
        <f t="shared" si="5"/>
        <v>2023-24Maribyrnong CityO5</v>
      </c>
      <c r="B335">
        <v>24330</v>
      </c>
      <c r="C335" t="s">
        <v>34</v>
      </c>
      <c r="D335" t="s">
        <v>1117</v>
      </c>
      <c r="E335" t="s">
        <v>562</v>
      </c>
      <c r="F335" t="s">
        <v>1246</v>
      </c>
      <c r="G335" t="s">
        <v>1247</v>
      </c>
      <c r="H335">
        <v>6</v>
      </c>
      <c r="I335">
        <v>2.1640999999999999</v>
      </c>
    </row>
    <row r="336" spans="1:9" x14ac:dyDescent="0.35">
      <c r="A336" t="str">
        <f t="shared" si="5"/>
        <v>2023-24Maribyrnong CityS1</v>
      </c>
      <c r="B336">
        <v>24330</v>
      </c>
      <c r="C336" t="s">
        <v>34</v>
      </c>
      <c r="D336" t="s">
        <v>1117</v>
      </c>
      <c r="E336" t="s">
        <v>567</v>
      </c>
      <c r="F336" t="s">
        <v>1248</v>
      </c>
      <c r="G336" t="s">
        <v>1249</v>
      </c>
      <c r="H336">
        <v>7</v>
      </c>
      <c r="I336">
        <v>0.76549999999999996</v>
      </c>
    </row>
    <row r="337" spans="1:9" x14ac:dyDescent="0.35">
      <c r="A337" t="str">
        <f t="shared" si="5"/>
        <v>2023-24Maribyrnong CityE2</v>
      </c>
      <c r="B337">
        <v>24330</v>
      </c>
      <c r="C337" t="s">
        <v>34</v>
      </c>
      <c r="D337" t="s">
        <v>1117</v>
      </c>
      <c r="E337" t="s">
        <v>548</v>
      </c>
      <c r="F337" t="s">
        <v>900</v>
      </c>
      <c r="G337" t="s">
        <v>1250</v>
      </c>
      <c r="H337">
        <v>8</v>
      </c>
      <c r="I337">
        <v>3334.4</v>
      </c>
    </row>
    <row r="338" spans="1:9" x14ac:dyDescent="0.35">
      <c r="A338" t="str">
        <f t="shared" si="5"/>
        <v>2023-24Maroondah CityG2</v>
      </c>
      <c r="B338">
        <v>24410</v>
      </c>
      <c r="C338" t="s">
        <v>34</v>
      </c>
      <c r="D338" t="s">
        <v>1120</v>
      </c>
      <c r="E338" t="s">
        <v>154</v>
      </c>
      <c r="F338" t="s">
        <v>1236</v>
      </c>
      <c r="G338" t="s">
        <v>1237</v>
      </c>
      <c r="H338">
        <v>1</v>
      </c>
      <c r="I338">
        <v>59</v>
      </c>
    </row>
    <row r="339" spans="1:9" x14ac:dyDescent="0.35">
      <c r="A339" t="str">
        <f t="shared" si="5"/>
        <v>2023-24Maroondah CityR2</v>
      </c>
      <c r="B339">
        <v>24410</v>
      </c>
      <c r="C339" t="s">
        <v>34</v>
      </c>
      <c r="D339" t="s">
        <v>1120</v>
      </c>
      <c r="E339" t="s">
        <v>220</v>
      </c>
      <c r="F339" t="s">
        <v>1238</v>
      </c>
      <c r="G339" t="s">
        <v>1239</v>
      </c>
      <c r="H339">
        <v>2</v>
      </c>
      <c r="I339">
        <v>0.98</v>
      </c>
    </row>
    <row r="340" spans="1:9" x14ac:dyDescent="0.35">
      <c r="A340" t="str">
        <f t="shared" si="5"/>
        <v>2023-24Maroondah CitySP2</v>
      </c>
      <c r="B340">
        <v>24410</v>
      </c>
      <c r="C340" t="s">
        <v>34</v>
      </c>
      <c r="D340" t="s">
        <v>1120</v>
      </c>
      <c r="E340" t="s">
        <v>239</v>
      </c>
      <c r="F340" t="s">
        <v>1240</v>
      </c>
      <c r="G340" t="s">
        <v>1241</v>
      </c>
      <c r="H340">
        <v>3</v>
      </c>
      <c r="I340">
        <v>0.84</v>
      </c>
    </row>
    <row r="341" spans="1:9" x14ac:dyDescent="0.35">
      <c r="A341" t="str">
        <f t="shared" si="5"/>
        <v>2023-24Maroondah CityWC5</v>
      </c>
      <c r="B341">
        <v>24410</v>
      </c>
      <c r="C341" t="s">
        <v>34</v>
      </c>
      <c r="D341" t="s">
        <v>1120</v>
      </c>
      <c r="E341" t="s">
        <v>270</v>
      </c>
      <c r="F341" t="s">
        <v>1242</v>
      </c>
      <c r="G341" t="s">
        <v>1243</v>
      </c>
      <c r="H341">
        <v>4</v>
      </c>
      <c r="I341">
        <v>0.56000000000000005</v>
      </c>
    </row>
    <row r="342" spans="1:9" x14ac:dyDescent="0.35">
      <c r="A342" t="str">
        <f t="shared" si="5"/>
        <v>2023-24Maroondah CityL1</v>
      </c>
      <c r="B342">
        <v>24410</v>
      </c>
      <c r="C342" t="s">
        <v>34</v>
      </c>
      <c r="D342" t="s">
        <v>1120</v>
      </c>
      <c r="E342" t="s">
        <v>552</v>
      </c>
      <c r="F342" t="s">
        <v>1244</v>
      </c>
      <c r="G342" t="s">
        <v>1245</v>
      </c>
      <c r="H342">
        <v>5</v>
      </c>
      <c r="I342">
        <v>1.427</v>
      </c>
    </row>
    <row r="343" spans="1:9" x14ac:dyDescent="0.35">
      <c r="A343" t="str">
        <f t="shared" si="5"/>
        <v>2023-24Maroondah CityO5</v>
      </c>
      <c r="B343">
        <v>24410</v>
      </c>
      <c r="C343" t="s">
        <v>34</v>
      </c>
      <c r="D343" t="s">
        <v>1120</v>
      </c>
      <c r="E343" t="s">
        <v>562</v>
      </c>
      <c r="F343" t="s">
        <v>1246</v>
      </c>
      <c r="G343" t="s">
        <v>1247</v>
      </c>
      <c r="H343">
        <v>6</v>
      </c>
      <c r="I343">
        <v>1.085</v>
      </c>
    </row>
    <row r="344" spans="1:9" x14ac:dyDescent="0.35">
      <c r="A344" t="str">
        <f t="shared" si="5"/>
        <v>2023-24Maroondah CityS1</v>
      </c>
      <c r="B344">
        <v>24410</v>
      </c>
      <c r="C344" t="s">
        <v>34</v>
      </c>
      <c r="D344" t="s">
        <v>1120</v>
      </c>
      <c r="E344" t="s">
        <v>567</v>
      </c>
      <c r="F344" t="s">
        <v>1248</v>
      </c>
      <c r="G344" t="s">
        <v>1249</v>
      </c>
      <c r="H344">
        <v>7</v>
      </c>
      <c r="I344">
        <v>0.84</v>
      </c>
    </row>
    <row r="345" spans="1:9" x14ac:dyDescent="0.35">
      <c r="A345" t="str">
        <f t="shared" si="5"/>
        <v>2023-24Maroondah CityE2</v>
      </c>
      <c r="B345">
        <v>24410</v>
      </c>
      <c r="C345" t="s">
        <v>34</v>
      </c>
      <c r="D345" t="s">
        <v>1120</v>
      </c>
      <c r="E345" t="s">
        <v>548</v>
      </c>
      <c r="F345" t="s">
        <v>900</v>
      </c>
      <c r="G345" t="s">
        <v>1250</v>
      </c>
      <c r="H345">
        <v>8</v>
      </c>
      <c r="I345">
        <v>3326</v>
      </c>
    </row>
    <row r="346" spans="1:9" x14ac:dyDescent="0.35">
      <c r="A346" t="str">
        <f t="shared" si="5"/>
        <v>2023-24Melbourne CityG2</v>
      </c>
      <c r="B346">
        <v>24600</v>
      </c>
      <c r="C346" t="s">
        <v>34</v>
      </c>
      <c r="D346" t="s">
        <v>1123</v>
      </c>
      <c r="E346" t="s">
        <v>154</v>
      </c>
      <c r="F346" t="s">
        <v>1236</v>
      </c>
      <c r="G346" t="s">
        <v>1237</v>
      </c>
      <c r="H346">
        <v>1</v>
      </c>
      <c r="I346">
        <v>62</v>
      </c>
    </row>
    <row r="347" spans="1:9" x14ac:dyDescent="0.35">
      <c r="A347" t="str">
        <f t="shared" si="5"/>
        <v>2023-24Melbourne CityR2</v>
      </c>
      <c r="B347">
        <v>24600</v>
      </c>
      <c r="C347" t="s">
        <v>34</v>
      </c>
      <c r="D347" t="s">
        <v>1123</v>
      </c>
      <c r="E347" t="s">
        <v>220</v>
      </c>
      <c r="F347" t="s">
        <v>1238</v>
      </c>
      <c r="G347" t="s">
        <v>1239</v>
      </c>
      <c r="H347">
        <v>2</v>
      </c>
      <c r="I347">
        <v>0.93</v>
      </c>
    </row>
    <row r="348" spans="1:9" x14ac:dyDescent="0.35">
      <c r="A348" t="str">
        <f t="shared" si="5"/>
        <v>2023-24Melbourne CitySP2</v>
      </c>
      <c r="B348">
        <v>24600</v>
      </c>
      <c r="C348" t="s">
        <v>34</v>
      </c>
      <c r="D348" t="s">
        <v>1123</v>
      </c>
      <c r="E348" t="s">
        <v>239</v>
      </c>
      <c r="F348" t="s">
        <v>1240</v>
      </c>
      <c r="G348" t="s">
        <v>1241</v>
      </c>
      <c r="H348">
        <v>3</v>
      </c>
      <c r="I348">
        <v>0.7</v>
      </c>
    </row>
    <row r="349" spans="1:9" x14ac:dyDescent="0.35">
      <c r="A349" t="str">
        <f t="shared" si="5"/>
        <v>2023-24Melbourne CityWC5</v>
      </c>
      <c r="B349">
        <v>24600</v>
      </c>
      <c r="C349" t="s">
        <v>34</v>
      </c>
      <c r="D349" t="s">
        <v>1123</v>
      </c>
      <c r="E349" t="s">
        <v>270</v>
      </c>
      <c r="F349" t="s">
        <v>1242</v>
      </c>
      <c r="G349" t="s">
        <v>1243</v>
      </c>
      <c r="H349">
        <v>4</v>
      </c>
      <c r="I349">
        <v>0.31</v>
      </c>
    </row>
    <row r="350" spans="1:9" x14ac:dyDescent="0.35">
      <c r="A350" t="str">
        <f t="shared" si="5"/>
        <v>2023-24Melbourne CityL1</v>
      </c>
      <c r="B350">
        <v>24600</v>
      </c>
      <c r="C350" t="s">
        <v>34</v>
      </c>
      <c r="D350" t="s">
        <v>1123</v>
      </c>
      <c r="E350" t="s">
        <v>552</v>
      </c>
      <c r="F350" t="s">
        <v>1244</v>
      </c>
      <c r="G350" t="s">
        <v>1245</v>
      </c>
      <c r="H350">
        <v>5</v>
      </c>
      <c r="I350">
        <v>0.8</v>
      </c>
    </row>
    <row r="351" spans="1:9" x14ac:dyDescent="0.35">
      <c r="A351" t="str">
        <f t="shared" si="5"/>
        <v>2023-24Melbourne CityO5</v>
      </c>
      <c r="B351">
        <v>24600</v>
      </c>
      <c r="C351" t="s">
        <v>34</v>
      </c>
      <c r="D351" t="s">
        <v>1123</v>
      </c>
      <c r="E351" t="s">
        <v>562</v>
      </c>
      <c r="F351" t="s">
        <v>1246</v>
      </c>
      <c r="G351" t="s">
        <v>1247</v>
      </c>
      <c r="H351">
        <v>6</v>
      </c>
      <c r="I351">
        <v>1.46</v>
      </c>
    </row>
    <row r="352" spans="1:9" x14ac:dyDescent="0.35">
      <c r="A352" t="str">
        <f t="shared" si="5"/>
        <v>2023-24Melbourne CityS1</v>
      </c>
      <c r="B352">
        <v>24600</v>
      </c>
      <c r="C352" t="s">
        <v>34</v>
      </c>
      <c r="D352" t="s">
        <v>1123</v>
      </c>
      <c r="E352" t="s">
        <v>567</v>
      </c>
      <c r="F352" t="s">
        <v>1248</v>
      </c>
      <c r="G352" t="s">
        <v>1249</v>
      </c>
      <c r="H352">
        <v>7</v>
      </c>
      <c r="I352">
        <v>0.66</v>
      </c>
    </row>
    <row r="353" spans="1:9" x14ac:dyDescent="0.35">
      <c r="A353" t="str">
        <f t="shared" si="5"/>
        <v>2023-24Melbourne CityE2</v>
      </c>
      <c r="B353">
        <v>24600</v>
      </c>
      <c r="C353" t="s">
        <v>34</v>
      </c>
      <c r="D353" t="s">
        <v>1123</v>
      </c>
      <c r="E353" t="s">
        <v>548</v>
      </c>
      <c r="F353" t="s">
        <v>900</v>
      </c>
      <c r="G353" t="s">
        <v>1250</v>
      </c>
      <c r="H353">
        <v>8</v>
      </c>
      <c r="I353">
        <v>4316</v>
      </c>
    </row>
    <row r="354" spans="1:9" x14ac:dyDescent="0.35">
      <c r="A354" t="str">
        <f t="shared" si="5"/>
        <v>2023-24Melton CityG2</v>
      </c>
      <c r="B354">
        <v>24650</v>
      </c>
      <c r="C354" t="s">
        <v>34</v>
      </c>
      <c r="D354" t="s">
        <v>1126</v>
      </c>
      <c r="E354" t="s">
        <v>154</v>
      </c>
      <c r="F354" t="s">
        <v>1236</v>
      </c>
      <c r="G354" t="s">
        <v>1237</v>
      </c>
      <c r="H354">
        <v>1</v>
      </c>
      <c r="I354">
        <v>64</v>
      </c>
    </row>
    <row r="355" spans="1:9" x14ac:dyDescent="0.35">
      <c r="A355" t="str">
        <f t="shared" si="5"/>
        <v>2023-24Melton CityR2</v>
      </c>
      <c r="B355">
        <v>24650</v>
      </c>
      <c r="C355" t="s">
        <v>34</v>
      </c>
      <c r="D355" t="s">
        <v>1126</v>
      </c>
      <c r="E355" t="s">
        <v>220</v>
      </c>
      <c r="F355" t="s">
        <v>1238</v>
      </c>
      <c r="G355" t="s">
        <v>1239</v>
      </c>
      <c r="H355">
        <v>2</v>
      </c>
      <c r="I355">
        <v>0.96499999999999997</v>
      </c>
    </row>
    <row r="356" spans="1:9" x14ac:dyDescent="0.35">
      <c r="A356" t="str">
        <f t="shared" si="5"/>
        <v>2023-24Melton CitySP2</v>
      </c>
      <c r="B356">
        <v>24650</v>
      </c>
      <c r="C356" t="s">
        <v>34</v>
      </c>
      <c r="D356" t="s">
        <v>1126</v>
      </c>
      <c r="E356" t="s">
        <v>239</v>
      </c>
      <c r="F356" t="s">
        <v>1240</v>
      </c>
      <c r="G356" t="s">
        <v>1241</v>
      </c>
      <c r="H356">
        <v>3</v>
      </c>
      <c r="I356">
        <v>0.75</v>
      </c>
    </row>
    <row r="357" spans="1:9" x14ac:dyDescent="0.35">
      <c r="A357" t="str">
        <f t="shared" si="5"/>
        <v>2023-24Melton CityWC5</v>
      </c>
      <c r="B357">
        <v>24650</v>
      </c>
      <c r="C357" t="s">
        <v>34</v>
      </c>
      <c r="D357" t="s">
        <v>1126</v>
      </c>
      <c r="E357" t="s">
        <v>270</v>
      </c>
      <c r="F357" t="s">
        <v>1242</v>
      </c>
      <c r="G357" t="s">
        <v>1243</v>
      </c>
      <c r="H357">
        <v>4</v>
      </c>
      <c r="I357">
        <v>0.45619999999999999</v>
      </c>
    </row>
    <row r="358" spans="1:9" x14ac:dyDescent="0.35">
      <c r="A358" t="str">
        <f t="shared" si="5"/>
        <v>2023-24Melton CityL1</v>
      </c>
      <c r="B358">
        <v>24650</v>
      </c>
      <c r="C358" t="s">
        <v>34</v>
      </c>
      <c r="D358" t="s">
        <v>1126</v>
      </c>
      <c r="E358" t="s">
        <v>552</v>
      </c>
      <c r="F358" t="s">
        <v>1244</v>
      </c>
      <c r="G358" t="s">
        <v>1245</v>
      </c>
      <c r="H358">
        <v>5</v>
      </c>
      <c r="I358">
        <v>6.3289999999999997</v>
      </c>
    </row>
    <row r="359" spans="1:9" x14ac:dyDescent="0.35">
      <c r="A359" t="str">
        <f t="shared" si="5"/>
        <v>2023-24Melton CityO5</v>
      </c>
      <c r="B359">
        <v>24650</v>
      </c>
      <c r="C359" t="s">
        <v>34</v>
      </c>
      <c r="D359" t="s">
        <v>1126</v>
      </c>
      <c r="E359" t="s">
        <v>562</v>
      </c>
      <c r="F359" t="s">
        <v>1246</v>
      </c>
      <c r="G359" t="s">
        <v>1247</v>
      </c>
      <c r="H359">
        <v>6</v>
      </c>
      <c r="I359">
        <v>0.878</v>
      </c>
    </row>
    <row r="360" spans="1:9" x14ac:dyDescent="0.35">
      <c r="A360" t="str">
        <f t="shared" si="5"/>
        <v>2023-24Melton CityS1</v>
      </c>
      <c r="B360">
        <v>24650</v>
      </c>
      <c r="C360" t="s">
        <v>34</v>
      </c>
      <c r="D360" t="s">
        <v>1126</v>
      </c>
      <c r="E360" t="s">
        <v>567</v>
      </c>
      <c r="F360" t="s">
        <v>1248</v>
      </c>
      <c r="G360" t="s">
        <v>1249</v>
      </c>
      <c r="H360">
        <v>7</v>
      </c>
      <c r="I360">
        <v>0.67700000000000005</v>
      </c>
    </row>
    <row r="361" spans="1:9" x14ac:dyDescent="0.35">
      <c r="A361" t="str">
        <f t="shared" si="5"/>
        <v>2023-24Melton CityE2</v>
      </c>
      <c r="B361">
        <v>24650</v>
      </c>
      <c r="C361" t="s">
        <v>34</v>
      </c>
      <c r="D361" t="s">
        <v>1126</v>
      </c>
      <c r="E361" t="s">
        <v>548</v>
      </c>
      <c r="F361" t="s">
        <v>900</v>
      </c>
      <c r="G361" t="s">
        <v>1250</v>
      </c>
      <c r="H361">
        <v>8</v>
      </c>
      <c r="I361">
        <v>2675.52</v>
      </c>
    </row>
    <row r="362" spans="1:9" x14ac:dyDescent="0.35">
      <c r="A362" t="str">
        <f t="shared" si="5"/>
        <v>2023-24Mildura Rural CityG2</v>
      </c>
      <c r="B362">
        <v>24780</v>
      </c>
      <c r="C362" t="s">
        <v>34</v>
      </c>
      <c r="D362" t="s">
        <v>1129</v>
      </c>
      <c r="E362" t="s">
        <v>154</v>
      </c>
      <c r="F362" t="s">
        <v>1236</v>
      </c>
      <c r="G362" t="s">
        <v>1237</v>
      </c>
      <c r="H362">
        <v>1</v>
      </c>
      <c r="I362">
        <v>49</v>
      </c>
    </row>
    <row r="363" spans="1:9" x14ac:dyDescent="0.35">
      <c r="A363" t="str">
        <f t="shared" si="5"/>
        <v>2023-24Mildura Rural CityR2</v>
      </c>
      <c r="B363">
        <v>24780</v>
      </c>
      <c r="C363" t="s">
        <v>34</v>
      </c>
      <c r="D363" t="s">
        <v>1129</v>
      </c>
      <c r="E363" t="s">
        <v>220</v>
      </c>
      <c r="F363" t="s">
        <v>1238</v>
      </c>
      <c r="G363" t="s">
        <v>1239</v>
      </c>
      <c r="H363">
        <v>2</v>
      </c>
      <c r="I363">
        <v>0.9</v>
      </c>
    </row>
    <row r="364" spans="1:9" x14ac:dyDescent="0.35">
      <c r="A364" t="str">
        <f t="shared" si="5"/>
        <v>2023-24Mildura Rural CitySP2</v>
      </c>
      <c r="B364">
        <v>24780</v>
      </c>
      <c r="C364" t="s">
        <v>34</v>
      </c>
      <c r="D364" t="s">
        <v>1129</v>
      </c>
      <c r="E364" t="s">
        <v>239</v>
      </c>
      <c r="F364" t="s">
        <v>1240</v>
      </c>
      <c r="G364" t="s">
        <v>1241</v>
      </c>
      <c r="H364">
        <v>3</v>
      </c>
      <c r="I364">
        <v>0.6</v>
      </c>
    </row>
    <row r="365" spans="1:9" x14ac:dyDescent="0.35">
      <c r="A365" t="str">
        <f t="shared" si="5"/>
        <v>2023-24Mildura Rural CityWC5</v>
      </c>
      <c r="B365">
        <v>24780</v>
      </c>
      <c r="C365" t="s">
        <v>34</v>
      </c>
      <c r="D365" t="s">
        <v>1129</v>
      </c>
      <c r="E365" t="s">
        <v>270</v>
      </c>
      <c r="F365" t="s">
        <v>1242</v>
      </c>
      <c r="G365" t="s">
        <v>1243</v>
      </c>
      <c r="H365">
        <v>4</v>
      </c>
      <c r="I365">
        <v>0.71740000000000004</v>
      </c>
    </row>
    <row r="366" spans="1:9" x14ac:dyDescent="0.35">
      <c r="A366" t="str">
        <f t="shared" si="5"/>
        <v>2023-24Mildura Rural CityL1</v>
      </c>
      <c r="B366">
        <v>24780</v>
      </c>
      <c r="C366" t="s">
        <v>34</v>
      </c>
      <c r="D366" t="s">
        <v>1129</v>
      </c>
      <c r="E366" t="s">
        <v>552</v>
      </c>
      <c r="F366" t="s">
        <v>1244</v>
      </c>
      <c r="G366" t="s">
        <v>1245</v>
      </c>
      <c r="H366">
        <v>5</v>
      </c>
      <c r="I366">
        <v>3.4540999999999999</v>
      </c>
    </row>
    <row r="367" spans="1:9" x14ac:dyDescent="0.35">
      <c r="A367" t="str">
        <f t="shared" si="5"/>
        <v>2023-24Mildura Rural CityO5</v>
      </c>
      <c r="B367">
        <v>24780</v>
      </c>
      <c r="C367" t="s">
        <v>34</v>
      </c>
      <c r="D367" t="s">
        <v>1129</v>
      </c>
      <c r="E367" t="s">
        <v>562</v>
      </c>
      <c r="F367" t="s">
        <v>1246</v>
      </c>
      <c r="G367" t="s">
        <v>1247</v>
      </c>
      <c r="H367">
        <v>6</v>
      </c>
      <c r="I367">
        <v>1.3010999999999999</v>
      </c>
    </row>
    <row r="368" spans="1:9" x14ac:dyDescent="0.35">
      <c r="A368" t="str">
        <f t="shared" si="5"/>
        <v>2023-24Mildura Rural CityS1</v>
      </c>
      <c r="B368">
        <v>24780</v>
      </c>
      <c r="C368" t="s">
        <v>34</v>
      </c>
      <c r="D368" t="s">
        <v>1129</v>
      </c>
      <c r="E368" t="s">
        <v>567</v>
      </c>
      <c r="F368" t="s">
        <v>1248</v>
      </c>
      <c r="G368" t="s">
        <v>1249</v>
      </c>
      <c r="H368">
        <v>7</v>
      </c>
      <c r="I368">
        <v>0.6532</v>
      </c>
    </row>
    <row r="369" spans="1:9" x14ac:dyDescent="0.35">
      <c r="A369" t="str">
        <f t="shared" si="5"/>
        <v>2023-24Mildura Rural CityE2</v>
      </c>
      <c r="B369">
        <v>24780</v>
      </c>
      <c r="C369" t="s">
        <v>34</v>
      </c>
      <c r="D369" t="s">
        <v>1129</v>
      </c>
      <c r="E369" t="s">
        <v>548</v>
      </c>
      <c r="F369" t="s">
        <v>900</v>
      </c>
      <c r="G369" t="s">
        <v>1250</v>
      </c>
      <c r="H369">
        <v>8</v>
      </c>
      <c r="I369">
        <v>4222.78</v>
      </c>
    </row>
    <row r="370" spans="1:9" x14ac:dyDescent="0.35">
      <c r="A370" t="str">
        <f t="shared" si="5"/>
        <v>2023-24Mitchell ShireG2</v>
      </c>
      <c r="B370">
        <v>24850</v>
      </c>
      <c r="C370" t="s">
        <v>34</v>
      </c>
      <c r="D370" t="s">
        <v>1132</v>
      </c>
      <c r="E370" t="s">
        <v>154</v>
      </c>
      <c r="F370" t="s">
        <v>1236</v>
      </c>
      <c r="G370" t="s">
        <v>1237</v>
      </c>
      <c r="H370">
        <v>1</v>
      </c>
      <c r="I370">
        <v>52</v>
      </c>
    </row>
    <row r="371" spans="1:9" x14ac:dyDescent="0.35">
      <c r="A371" t="str">
        <f t="shared" si="5"/>
        <v>2023-24Mitchell ShireR2</v>
      </c>
      <c r="B371">
        <v>24850</v>
      </c>
      <c r="C371" t="s">
        <v>34</v>
      </c>
      <c r="D371" t="s">
        <v>1132</v>
      </c>
      <c r="E371" t="s">
        <v>220</v>
      </c>
      <c r="F371" t="s">
        <v>1238</v>
      </c>
      <c r="G371" t="s">
        <v>1239</v>
      </c>
      <c r="H371">
        <v>2</v>
      </c>
      <c r="I371">
        <v>0.94399999999999995</v>
      </c>
    </row>
    <row r="372" spans="1:9" x14ac:dyDescent="0.35">
      <c r="A372" t="str">
        <f t="shared" si="5"/>
        <v>2023-24Mitchell ShireSP2</v>
      </c>
      <c r="B372">
        <v>24850</v>
      </c>
      <c r="C372" t="s">
        <v>34</v>
      </c>
      <c r="D372" t="s">
        <v>1132</v>
      </c>
      <c r="E372" t="s">
        <v>239</v>
      </c>
      <c r="F372" t="s">
        <v>1240</v>
      </c>
      <c r="G372" t="s">
        <v>1241</v>
      </c>
      <c r="H372">
        <v>3</v>
      </c>
      <c r="I372">
        <v>0.74</v>
      </c>
    </row>
    <row r="373" spans="1:9" x14ac:dyDescent="0.35">
      <c r="A373" t="str">
        <f t="shared" si="5"/>
        <v>2023-24Mitchell ShireWC5</v>
      </c>
      <c r="B373">
        <v>24850</v>
      </c>
      <c r="C373" t="s">
        <v>34</v>
      </c>
      <c r="D373" t="s">
        <v>1132</v>
      </c>
      <c r="E373" t="s">
        <v>270</v>
      </c>
      <c r="F373" t="s">
        <v>1242</v>
      </c>
      <c r="G373" t="s">
        <v>1243</v>
      </c>
      <c r="H373">
        <v>4</v>
      </c>
      <c r="I373">
        <v>0.32</v>
      </c>
    </row>
    <row r="374" spans="1:9" x14ac:dyDescent="0.35">
      <c r="A374" t="str">
        <f t="shared" si="5"/>
        <v>2023-24Mitchell ShireL1</v>
      </c>
      <c r="B374">
        <v>24850</v>
      </c>
      <c r="C374" t="s">
        <v>34</v>
      </c>
      <c r="D374" t="s">
        <v>1132</v>
      </c>
      <c r="E374" t="s">
        <v>552</v>
      </c>
      <c r="F374" t="s">
        <v>1244</v>
      </c>
      <c r="G374" t="s">
        <v>1245</v>
      </c>
      <c r="H374">
        <v>5</v>
      </c>
      <c r="I374">
        <v>3.2650000000000001</v>
      </c>
    </row>
    <row r="375" spans="1:9" x14ac:dyDescent="0.35">
      <c r="A375" t="str">
        <f t="shared" si="5"/>
        <v>2023-24Mitchell ShireO5</v>
      </c>
      <c r="B375">
        <v>24850</v>
      </c>
      <c r="C375" t="s">
        <v>34</v>
      </c>
      <c r="D375" t="s">
        <v>1132</v>
      </c>
      <c r="E375" t="s">
        <v>562</v>
      </c>
      <c r="F375" t="s">
        <v>1246</v>
      </c>
      <c r="G375" t="s">
        <v>1247</v>
      </c>
      <c r="H375">
        <v>6</v>
      </c>
      <c r="I375">
        <v>1.083</v>
      </c>
    </row>
    <row r="376" spans="1:9" x14ac:dyDescent="0.35">
      <c r="A376" t="str">
        <f t="shared" si="5"/>
        <v>2023-24Mitchell ShireS1</v>
      </c>
      <c r="B376">
        <v>24850</v>
      </c>
      <c r="C376" t="s">
        <v>34</v>
      </c>
      <c r="D376" t="s">
        <v>1132</v>
      </c>
      <c r="E376" t="s">
        <v>567</v>
      </c>
      <c r="F376" t="s">
        <v>1248</v>
      </c>
      <c r="G376" t="s">
        <v>1249</v>
      </c>
      <c r="H376">
        <v>7</v>
      </c>
      <c r="I376">
        <v>0.64500000000000002</v>
      </c>
    </row>
    <row r="377" spans="1:9" x14ac:dyDescent="0.35">
      <c r="A377" t="str">
        <f t="shared" si="5"/>
        <v>2023-24Mitchell ShireE2</v>
      </c>
      <c r="B377">
        <v>24850</v>
      </c>
      <c r="C377" t="s">
        <v>34</v>
      </c>
      <c r="D377" t="s">
        <v>1132</v>
      </c>
      <c r="E377" t="s">
        <v>548</v>
      </c>
      <c r="F377" t="s">
        <v>900</v>
      </c>
      <c r="G377" t="s">
        <v>1250</v>
      </c>
      <c r="H377">
        <v>8</v>
      </c>
      <c r="I377">
        <v>3632</v>
      </c>
    </row>
    <row r="378" spans="1:9" x14ac:dyDescent="0.35">
      <c r="A378" t="str">
        <f t="shared" si="5"/>
        <v>2023-24Moira ShireG2</v>
      </c>
      <c r="B378">
        <v>24900</v>
      </c>
      <c r="C378" t="s">
        <v>34</v>
      </c>
      <c r="D378" t="s">
        <v>1135</v>
      </c>
      <c r="E378" t="s">
        <v>154</v>
      </c>
      <c r="F378" t="s">
        <v>1236</v>
      </c>
      <c r="G378" t="s">
        <v>1237</v>
      </c>
      <c r="H378">
        <v>1</v>
      </c>
      <c r="I378">
        <v>47</v>
      </c>
    </row>
    <row r="379" spans="1:9" x14ac:dyDescent="0.35">
      <c r="A379" t="str">
        <f t="shared" si="5"/>
        <v>2023-24Moira ShireR2</v>
      </c>
      <c r="B379">
        <v>24900</v>
      </c>
      <c r="C379" t="s">
        <v>34</v>
      </c>
      <c r="D379" t="s">
        <v>1135</v>
      </c>
      <c r="E379" t="s">
        <v>220</v>
      </c>
      <c r="F379" t="s">
        <v>1238</v>
      </c>
      <c r="G379" t="s">
        <v>1239</v>
      </c>
      <c r="H379">
        <v>2</v>
      </c>
      <c r="I379">
        <v>0.97</v>
      </c>
    </row>
    <row r="380" spans="1:9" x14ac:dyDescent="0.35">
      <c r="A380" t="str">
        <f t="shared" si="5"/>
        <v>2023-24Moira ShireSP2</v>
      </c>
      <c r="B380">
        <v>24900</v>
      </c>
      <c r="C380" t="s">
        <v>34</v>
      </c>
      <c r="D380" t="s">
        <v>1135</v>
      </c>
      <c r="E380" t="s">
        <v>239</v>
      </c>
      <c r="F380" t="s">
        <v>1240</v>
      </c>
      <c r="G380" t="s">
        <v>1241</v>
      </c>
      <c r="H380">
        <v>3</v>
      </c>
      <c r="I380">
        <v>0.66</v>
      </c>
    </row>
    <row r="381" spans="1:9" x14ac:dyDescent="0.35">
      <c r="A381" t="str">
        <f t="shared" si="5"/>
        <v>2023-24Moira ShireWC5</v>
      </c>
      <c r="B381">
        <v>24900</v>
      </c>
      <c r="C381" t="s">
        <v>34</v>
      </c>
      <c r="D381" t="s">
        <v>1135</v>
      </c>
      <c r="E381" t="s">
        <v>270</v>
      </c>
      <c r="F381" t="s">
        <v>1242</v>
      </c>
      <c r="G381" t="s">
        <v>1243</v>
      </c>
      <c r="H381">
        <v>4</v>
      </c>
      <c r="I381">
        <v>0.56999999999999995</v>
      </c>
    </row>
    <row r="382" spans="1:9" x14ac:dyDescent="0.35">
      <c r="A382" t="str">
        <f t="shared" si="5"/>
        <v>2023-24Moira ShireL1</v>
      </c>
      <c r="B382">
        <v>24900</v>
      </c>
      <c r="C382" t="s">
        <v>34</v>
      </c>
      <c r="D382" t="s">
        <v>1135</v>
      </c>
      <c r="E382" t="s">
        <v>552</v>
      </c>
      <c r="F382" t="s">
        <v>1244</v>
      </c>
      <c r="G382" t="s">
        <v>1245</v>
      </c>
      <c r="H382">
        <v>5</v>
      </c>
      <c r="I382">
        <v>3.21</v>
      </c>
    </row>
    <row r="383" spans="1:9" x14ac:dyDescent="0.35">
      <c r="A383" t="str">
        <f t="shared" si="5"/>
        <v>2023-24Moira ShireO5</v>
      </c>
      <c r="B383">
        <v>24900</v>
      </c>
      <c r="C383" t="s">
        <v>34</v>
      </c>
      <c r="D383" t="s">
        <v>1135</v>
      </c>
      <c r="E383" t="s">
        <v>562</v>
      </c>
      <c r="F383" t="s">
        <v>1246</v>
      </c>
      <c r="G383" t="s">
        <v>1247</v>
      </c>
      <c r="H383">
        <v>6</v>
      </c>
      <c r="I383">
        <v>2.09</v>
      </c>
    </row>
    <row r="384" spans="1:9" x14ac:dyDescent="0.35">
      <c r="A384" t="str">
        <f t="shared" si="5"/>
        <v>2023-24Moira ShireS1</v>
      </c>
      <c r="B384">
        <v>24900</v>
      </c>
      <c r="C384" t="s">
        <v>34</v>
      </c>
      <c r="D384" t="s">
        <v>1135</v>
      </c>
      <c r="E384" t="s">
        <v>567</v>
      </c>
      <c r="F384" t="s">
        <v>1248</v>
      </c>
      <c r="G384" t="s">
        <v>1249</v>
      </c>
      <c r="H384">
        <v>7</v>
      </c>
      <c r="I384">
        <v>0.65500000000000003</v>
      </c>
    </row>
    <row r="385" spans="1:9" x14ac:dyDescent="0.35">
      <c r="A385" t="str">
        <f t="shared" si="5"/>
        <v>2023-24Moira ShireE2</v>
      </c>
      <c r="B385">
        <v>24900</v>
      </c>
      <c r="C385" t="s">
        <v>34</v>
      </c>
      <c r="D385" t="s">
        <v>1135</v>
      </c>
      <c r="E385" t="s">
        <v>548</v>
      </c>
      <c r="F385" t="s">
        <v>900</v>
      </c>
      <c r="G385" t="s">
        <v>1250</v>
      </c>
      <c r="H385">
        <v>8</v>
      </c>
      <c r="I385">
        <v>3829</v>
      </c>
    </row>
    <row r="386" spans="1:9" x14ac:dyDescent="0.35">
      <c r="A386" t="str">
        <f t="shared" si="5"/>
        <v>2023-24Monash CityG2</v>
      </c>
      <c r="B386">
        <v>24970</v>
      </c>
      <c r="C386" t="s">
        <v>34</v>
      </c>
      <c r="D386" t="s">
        <v>1138</v>
      </c>
      <c r="E386" t="s">
        <v>154</v>
      </c>
      <c r="F386" t="s">
        <v>1236</v>
      </c>
      <c r="G386" t="s">
        <v>1237</v>
      </c>
      <c r="H386">
        <v>1</v>
      </c>
      <c r="I386">
        <v>70</v>
      </c>
    </row>
    <row r="387" spans="1:9" x14ac:dyDescent="0.35">
      <c r="A387" t="str">
        <f t="shared" ref="A387:A450" si="6">CONCATENATE(C387,D387,E387)</f>
        <v>2023-24Monash CityR2</v>
      </c>
      <c r="B387">
        <v>24970</v>
      </c>
      <c r="C387" t="s">
        <v>34</v>
      </c>
      <c r="D387" t="s">
        <v>1138</v>
      </c>
      <c r="E387" t="s">
        <v>220</v>
      </c>
      <c r="F387" t="s">
        <v>1238</v>
      </c>
      <c r="G387" t="s">
        <v>1239</v>
      </c>
      <c r="H387">
        <v>2</v>
      </c>
      <c r="I387">
        <v>0.98</v>
      </c>
    </row>
    <row r="388" spans="1:9" x14ac:dyDescent="0.35">
      <c r="A388" t="str">
        <f t="shared" si="6"/>
        <v>2023-24Monash CitySP2</v>
      </c>
      <c r="B388">
        <v>24970</v>
      </c>
      <c r="C388" t="s">
        <v>34</v>
      </c>
      <c r="D388" t="s">
        <v>1138</v>
      </c>
      <c r="E388" t="s">
        <v>239</v>
      </c>
      <c r="F388" t="s">
        <v>1240</v>
      </c>
      <c r="G388" t="s">
        <v>1241</v>
      </c>
      <c r="H388">
        <v>3</v>
      </c>
      <c r="I388">
        <v>0.8</v>
      </c>
    </row>
    <row r="389" spans="1:9" x14ac:dyDescent="0.35">
      <c r="A389" t="str">
        <f t="shared" si="6"/>
        <v>2023-24Monash CityWC5</v>
      </c>
      <c r="B389">
        <v>24970</v>
      </c>
      <c r="C389" t="s">
        <v>34</v>
      </c>
      <c r="D389" t="s">
        <v>1138</v>
      </c>
      <c r="E389" t="s">
        <v>270</v>
      </c>
      <c r="F389" t="s">
        <v>1242</v>
      </c>
      <c r="G389" t="s">
        <v>1243</v>
      </c>
      <c r="H389">
        <v>4</v>
      </c>
      <c r="I389">
        <v>0.7</v>
      </c>
    </row>
    <row r="390" spans="1:9" x14ac:dyDescent="0.35">
      <c r="A390" t="str">
        <f t="shared" si="6"/>
        <v>2023-24Monash CityL1</v>
      </c>
      <c r="B390">
        <v>24970</v>
      </c>
      <c r="C390" t="s">
        <v>34</v>
      </c>
      <c r="D390" t="s">
        <v>1138</v>
      </c>
      <c r="E390" t="s">
        <v>552</v>
      </c>
      <c r="F390" t="s">
        <v>1244</v>
      </c>
      <c r="G390" t="s">
        <v>1245</v>
      </c>
      <c r="H390">
        <v>5</v>
      </c>
      <c r="I390">
        <v>1.913</v>
      </c>
    </row>
    <row r="391" spans="1:9" x14ac:dyDescent="0.35">
      <c r="A391" t="str">
        <f t="shared" si="6"/>
        <v>2023-24Monash CityO5</v>
      </c>
      <c r="B391">
        <v>24970</v>
      </c>
      <c r="C391" t="s">
        <v>34</v>
      </c>
      <c r="D391" t="s">
        <v>1138</v>
      </c>
      <c r="E391" t="s">
        <v>562</v>
      </c>
      <c r="F391" t="s">
        <v>1246</v>
      </c>
      <c r="G391" t="s">
        <v>1247</v>
      </c>
      <c r="H391">
        <v>6</v>
      </c>
      <c r="I391">
        <v>2.738</v>
      </c>
    </row>
    <row r="392" spans="1:9" x14ac:dyDescent="0.35">
      <c r="A392" t="str">
        <f t="shared" si="6"/>
        <v>2023-24Monash CityS1</v>
      </c>
      <c r="B392">
        <v>24970</v>
      </c>
      <c r="C392" t="s">
        <v>34</v>
      </c>
      <c r="D392" t="s">
        <v>1138</v>
      </c>
      <c r="E392" t="s">
        <v>567</v>
      </c>
      <c r="F392" t="s">
        <v>1248</v>
      </c>
      <c r="G392" t="s">
        <v>1249</v>
      </c>
      <c r="H392">
        <v>7</v>
      </c>
      <c r="I392">
        <v>0.66400000000000003</v>
      </c>
    </row>
    <row r="393" spans="1:9" x14ac:dyDescent="0.35">
      <c r="A393" t="str">
        <f t="shared" si="6"/>
        <v>2023-24Monash CityE2</v>
      </c>
      <c r="B393">
        <v>24970</v>
      </c>
      <c r="C393" t="s">
        <v>34</v>
      </c>
      <c r="D393" t="s">
        <v>1138</v>
      </c>
      <c r="E393" t="s">
        <v>548</v>
      </c>
      <c r="F393" t="s">
        <v>900</v>
      </c>
      <c r="G393" t="s">
        <v>1250</v>
      </c>
      <c r="H393">
        <v>8</v>
      </c>
      <c r="I393">
        <v>2580</v>
      </c>
    </row>
    <row r="394" spans="1:9" x14ac:dyDescent="0.35">
      <c r="A394" t="str">
        <f t="shared" si="6"/>
        <v>2023-24Moonee Valley CityG2</v>
      </c>
      <c r="B394">
        <v>25060</v>
      </c>
      <c r="C394" t="s">
        <v>34</v>
      </c>
      <c r="D394" t="s">
        <v>1141</v>
      </c>
      <c r="E394" t="s">
        <v>154</v>
      </c>
      <c r="F394" t="s">
        <v>1236</v>
      </c>
      <c r="G394" t="s">
        <v>1237</v>
      </c>
      <c r="H394">
        <v>1</v>
      </c>
      <c r="I394">
        <v>54</v>
      </c>
    </row>
    <row r="395" spans="1:9" x14ac:dyDescent="0.35">
      <c r="A395" t="str">
        <f t="shared" si="6"/>
        <v>2023-24Moonee Valley CityR2</v>
      </c>
      <c r="B395">
        <v>25060</v>
      </c>
      <c r="C395" t="s">
        <v>34</v>
      </c>
      <c r="D395" t="s">
        <v>1141</v>
      </c>
      <c r="E395" t="s">
        <v>220</v>
      </c>
      <c r="F395" t="s">
        <v>1238</v>
      </c>
      <c r="G395" t="s">
        <v>1239</v>
      </c>
      <c r="H395">
        <v>2</v>
      </c>
      <c r="I395">
        <v>1</v>
      </c>
    </row>
    <row r="396" spans="1:9" x14ac:dyDescent="0.35">
      <c r="A396" t="str">
        <f t="shared" si="6"/>
        <v>2023-24Moonee Valley CitySP2</v>
      </c>
      <c r="B396">
        <v>25060</v>
      </c>
      <c r="C396" t="s">
        <v>34</v>
      </c>
      <c r="D396" t="s">
        <v>1141</v>
      </c>
      <c r="E396" t="s">
        <v>239</v>
      </c>
      <c r="F396" t="s">
        <v>1240</v>
      </c>
      <c r="G396" t="s">
        <v>1241</v>
      </c>
      <c r="H396">
        <v>3</v>
      </c>
      <c r="I396">
        <v>0.7</v>
      </c>
    </row>
    <row r="397" spans="1:9" x14ac:dyDescent="0.35">
      <c r="A397" t="str">
        <f t="shared" si="6"/>
        <v>2023-24Moonee Valley CityWC5</v>
      </c>
      <c r="B397">
        <v>25060</v>
      </c>
      <c r="C397" t="s">
        <v>34</v>
      </c>
      <c r="D397" t="s">
        <v>1141</v>
      </c>
      <c r="E397" t="s">
        <v>270</v>
      </c>
      <c r="F397" t="s">
        <v>1242</v>
      </c>
      <c r="G397" t="s">
        <v>1243</v>
      </c>
      <c r="H397">
        <v>4</v>
      </c>
      <c r="I397">
        <v>0.41499999999999998</v>
      </c>
    </row>
    <row r="398" spans="1:9" x14ac:dyDescent="0.35">
      <c r="A398" t="str">
        <f t="shared" si="6"/>
        <v>2023-24Moonee Valley CityL1</v>
      </c>
      <c r="B398">
        <v>25060</v>
      </c>
      <c r="C398" t="s">
        <v>34</v>
      </c>
      <c r="D398" t="s">
        <v>1141</v>
      </c>
      <c r="E398" t="s">
        <v>552</v>
      </c>
      <c r="F398" t="s">
        <v>1244</v>
      </c>
      <c r="G398" t="s">
        <v>1245</v>
      </c>
      <c r="H398">
        <v>5</v>
      </c>
      <c r="I398">
        <v>1.4770000000000001</v>
      </c>
    </row>
    <row r="399" spans="1:9" x14ac:dyDescent="0.35">
      <c r="A399" t="str">
        <f t="shared" si="6"/>
        <v>2023-24Moonee Valley CityO5</v>
      </c>
      <c r="B399">
        <v>25060</v>
      </c>
      <c r="C399" t="s">
        <v>34</v>
      </c>
      <c r="D399" t="s">
        <v>1141</v>
      </c>
      <c r="E399" t="s">
        <v>562</v>
      </c>
      <c r="F399" t="s">
        <v>1246</v>
      </c>
      <c r="G399" t="s">
        <v>1247</v>
      </c>
      <c r="H399">
        <v>6</v>
      </c>
      <c r="I399">
        <v>1.206</v>
      </c>
    </row>
    <row r="400" spans="1:9" x14ac:dyDescent="0.35">
      <c r="A400" t="str">
        <f t="shared" si="6"/>
        <v>2023-24Moonee Valley CityS1</v>
      </c>
      <c r="B400">
        <v>25060</v>
      </c>
      <c r="C400" t="s">
        <v>34</v>
      </c>
      <c r="D400" t="s">
        <v>1141</v>
      </c>
      <c r="E400" t="s">
        <v>567</v>
      </c>
      <c r="F400" t="s">
        <v>1248</v>
      </c>
      <c r="G400" t="s">
        <v>1249</v>
      </c>
      <c r="H400">
        <v>7</v>
      </c>
      <c r="I400">
        <v>0.73899999999999999</v>
      </c>
    </row>
    <row r="401" spans="1:9" x14ac:dyDescent="0.35">
      <c r="A401" t="str">
        <f t="shared" si="6"/>
        <v>2023-24Moonee Valley CityE2</v>
      </c>
      <c r="B401">
        <v>25060</v>
      </c>
      <c r="C401" t="s">
        <v>34</v>
      </c>
      <c r="D401" t="s">
        <v>1141</v>
      </c>
      <c r="E401" t="s">
        <v>548</v>
      </c>
      <c r="F401" t="s">
        <v>900</v>
      </c>
      <c r="G401" t="s">
        <v>1250</v>
      </c>
      <c r="H401">
        <v>8</v>
      </c>
      <c r="I401">
        <v>3519.8</v>
      </c>
    </row>
    <row r="402" spans="1:9" x14ac:dyDescent="0.35">
      <c r="A402" t="str">
        <f t="shared" si="6"/>
        <v>2023-24Moorabool ShireG2</v>
      </c>
      <c r="B402">
        <v>25150</v>
      </c>
      <c r="C402" t="s">
        <v>34</v>
      </c>
      <c r="D402" t="s">
        <v>1144</v>
      </c>
      <c r="E402" t="s">
        <v>154</v>
      </c>
      <c r="F402" t="s">
        <v>1236</v>
      </c>
      <c r="G402" t="s">
        <v>1237</v>
      </c>
      <c r="H402">
        <v>1</v>
      </c>
      <c r="I402">
        <v>48</v>
      </c>
    </row>
    <row r="403" spans="1:9" x14ac:dyDescent="0.35">
      <c r="A403" t="str">
        <f t="shared" si="6"/>
        <v>2023-24Moorabool ShireR2</v>
      </c>
      <c r="B403">
        <v>25150</v>
      </c>
      <c r="C403" t="s">
        <v>34</v>
      </c>
      <c r="D403" t="s">
        <v>1144</v>
      </c>
      <c r="E403" t="s">
        <v>220</v>
      </c>
      <c r="F403" t="s">
        <v>1238</v>
      </c>
      <c r="G403" t="s">
        <v>1239</v>
      </c>
      <c r="H403">
        <v>2</v>
      </c>
      <c r="I403">
        <v>0.97</v>
      </c>
    </row>
    <row r="404" spans="1:9" x14ac:dyDescent="0.35">
      <c r="A404" t="str">
        <f t="shared" si="6"/>
        <v>2023-24Moorabool ShireSP2</v>
      </c>
      <c r="B404">
        <v>25150</v>
      </c>
      <c r="C404" t="s">
        <v>34</v>
      </c>
      <c r="D404" t="s">
        <v>1144</v>
      </c>
      <c r="E404" t="s">
        <v>239</v>
      </c>
      <c r="F404" t="s">
        <v>1240</v>
      </c>
      <c r="G404" t="s">
        <v>1241</v>
      </c>
      <c r="H404">
        <v>3</v>
      </c>
      <c r="I404">
        <v>0.84</v>
      </c>
    </row>
    <row r="405" spans="1:9" x14ac:dyDescent="0.35">
      <c r="A405" t="str">
        <f t="shared" si="6"/>
        <v>2023-24Moorabool ShireWC5</v>
      </c>
      <c r="B405">
        <v>25150</v>
      </c>
      <c r="C405" t="s">
        <v>34</v>
      </c>
      <c r="D405" t="s">
        <v>1144</v>
      </c>
      <c r="E405" t="s">
        <v>270</v>
      </c>
      <c r="F405" t="s">
        <v>1242</v>
      </c>
      <c r="G405" t="s">
        <v>1243</v>
      </c>
      <c r="H405">
        <v>4</v>
      </c>
      <c r="I405">
        <v>0.43</v>
      </c>
    </row>
    <row r="406" spans="1:9" x14ac:dyDescent="0.35">
      <c r="A406" t="str">
        <f t="shared" si="6"/>
        <v>2023-24Moorabool ShireL1</v>
      </c>
      <c r="B406">
        <v>25150</v>
      </c>
      <c r="C406" t="s">
        <v>34</v>
      </c>
      <c r="D406" t="s">
        <v>1144</v>
      </c>
      <c r="E406" t="s">
        <v>552</v>
      </c>
      <c r="F406" t="s">
        <v>1244</v>
      </c>
      <c r="G406" t="s">
        <v>1245</v>
      </c>
      <c r="H406">
        <v>5</v>
      </c>
      <c r="I406">
        <v>1.74</v>
      </c>
    </row>
    <row r="407" spans="1:9" x14ac:dyDescent="0.35">
      <c r="A407" t="str">
        <f t="shared" si="6"/>
        <v>2023-24Moorabool ShireO5</v>
      </c>
      <c r="B407">
        <v>25150</v>
      </c>
      <c r="C407" t="s">
        <v>34</v>
      </c>
      <c r="D407" t="s">
        <v>1144</v>
      </c>
      <c r="E407" t="s">
        <v>562</v>
      </c>
      <c r="F407" t="s">
        <v>1246</v>
      </c>
      <c r="G407" t="s">
        <v>1247</v>
      </c>
      <c r="H407">
        <v>6</v>
      </c>
      <c r="I407">
        <v>1.28</v>
      </c>
    </row>
    <row r="408" spans="1:9" x14ac:dyDescent="0.35">
      <c r="A408" t="str">
        <f t="shared" si="6"/>
        <v>2023-24Moorabool ShireS1</v>
      </c>
      <c r="B408">
        <v>25150</v>
      </c>
      <c r="C408" t="s">
        <v>34</v>
      </c>
      <c r="D408" t="s">
        <v>1144</v>
      </c>
      <c r="E408" t="s">
        <v>567</v>
      </c>
      <c r="F408" t="s">
        <v>1248</v>
      </c>
      <c r="G408" t="s">
        <v>1249</v>
      </c>
      <c r="H408">
        <v>7</v>
      </c>
      <c r="I408">
        <v>0.73</v>
      </c>
    </row>
    <row r="409" spans="1:9" x14ac:dyDescent="0.35">
      <c r="A409" t="str">
        <f t="shared" si="6"/>
        <v>2023-24Moorabool ShireE2</v>
      </c>
      <c r="B409">
        <v>25150</v>
      </c>
      <c r="C409" t="s">
        <v>34</v>
      </c>
      <c r="D409" t="s">
        <v>1144</v>
      </c>
      <c r="E409" t="s">
        <v>548</v>
      </c>
      <c r="F409" t="s">
        <v>900</v>
      </c>
      <c r="G409" t="s">
        <v>1252</v>
      </c>
      <c r="H409">
        <v>8</v>
      </c>
      <c r="I409">
        <v>3341</v>
      </c>
    </row>
    <row r="410" spans="1:9" x14ac:dyDescent="0.35">
      <c r="A410" t="str">
        <f t="shared" si="6"/>
        <v>2023-24Moreland/Merri-bek CityG2</v>
      </c>
      <c r="B410">
        <v>25250</v>
      </c>
      <c r="C410" t="s">
        <v>34</v>
      </c>
      <c r="D410" t="s">
        <v>1253</v>
      </c>
      <c r="E410" t="s">
        <v>154</v>
      </c>
      <c r="F410" t="s">
        <v>1236</v>
      </c>
      <c r="G410" t="s">
        <v>1237</v>
      </c>
      <c r="H410">
        <v>1</v>
      </c>
      <c r="I410">
        <v>55</v>
      </c>
    </row>
    <row r="411" spans="1:9" x14ac:dyDescent="0.35">
      <c r="A411" t="str">
        <f t="shared" si="6"/>
        <v>2023-24Moreland/Merri-bek CityR2</v>
      </c>
      <c r="B411">
        <v>25250</v>
      </c>
      <c r="C411" t="s">
        <v>34</v>
      </c>
      <c r="D411" t="s">
        <v>1253</v>
      </c>
      <c r="E411" t="s">
        <v>220</v>
      </c>
      <c r="F411" t="s">
        <v>1238</v>
      </c>
      <c r="G411" t="s">
        <v>1239</v>
      </c>
      <c r="H411">
        <v>2</v>
      </c>
      <c r="I411">
        <v>0.93</v>
      </c>
    </row>
    <row r="412" spans="1:9" x14ac:dyDescent="0.35">
      <c r="A412" t="str">
        <f t="shared" si="6"/>
        <v>2023-24Moreland/Merri-bek CitySP2</v>
      </c>
      <c r="B412">
        <v>25250</v>
      </c>
      <c r="C412" t="s">
        <v>34</v>
      </c>
      <c r="D412" t="s">
        <v>1253</v>
      </c>
      <c r="E412" t="s">
        <v>239</v>
      </c>
      <c r="F412" t="s">
        <v>1240</v>
      </c>
      <c r="G412" t="s">
        <v>1241</v>
      </c>
      <c r="H412">
        <v>3</v>
      </c>
      <c r="I412">
        <v>0.63</v>
      </c>
    </row>
    <row r="413" spans="1:9" x14ac:dyDescent="0.35">
      <c r="A413" t="str">
        <f t="shared" si="6"/>
        <v>2023-24Moreland/Merri-bek CityWC5</v>
      </c>
      <c r="B413">
        <v>25250</v>
      </c>
      <c r="C413" t="s">
        <v>34</v>
      </c>
      <c r="D413" t="s">
        <v>1253</v>
      </c>
      <c r="E413" t="s">
        <v>270</v>
      </c>
      <c r="F413" t="s">
        <v>1242</v>
      </c>
      <c r="G413" t="s">
        <v>1243</v>
      </c>
      <c r="H413">
        <v>4</v>
      </c>
      <c r="I413">
        <v>0.52</v>
      </c>
    </row>
    <row r="414" spans="1:9" x14ac:dyDescent="0.35">
      <c r="A414" t="str">
        <f t="shared" si="6"/>
        <v>2023-24Moreland/Merri-bek CityL1</v>
      </c>
      <c r="B414">
        <v>25250</v>
      </c>
      <c r="C414" t="s">
        <v>34</v>
      </c>
      <c r="D414" t="s">
        <v>1253</v>
      </c>
      <c r="E414" t="s">
        <v>552</v>
      </c>
      <c r="F414" t="s">
        <v>1244</v>
      </c>
      <c r="G414" t="s">
        <v>1245</v>
      </c>
      <c r="H414">
        <v>5</v>
      </c>
      <c r="I414">
        <v>1.4950000000000001</v>
      </c>
    </row>
    <row r="415" spans="1:9" x14ac:dyDescent="0.35">
      <c r="A415" t="str">
        <f t="shared" si="6"/>
        <v>2023-24Moreland/Merri-bek CityO5</v>
      </c>
      <c r="B415">
        <v>25250</v>
      </c>
      <c r="C415" t="s">
        <v>34</v>
      </c>
      <c r="D415" t="s">
        <v>1253</v>
      </c>
      <c r="E415" t="s">
        <v>562</v>
      </c>
      <c r="F415" t="s">
        <v>1246</v>
      </c>
      <c r="G415" t="s">
        <v>1247</v>
      </c>
      <c r="H415">
        <v>6</v>
      </c>
      <c r="I415">
        <v>2.8210000000000002</v>
      </c>
    </row>
    <row r="416" spans="1:9" x14ac:dyDescent="0.35">
      <c r="A416" t="str">
        <f t="shared" si="6"/>
        <v>2023-24Moreland/Merri-bek CityS1</v>
      </c>
      <c r="B416">
        <v>25250</v>
      </c>
      <c r="C416" t="s">
        <v>34</v>
      </c>
      <c r="D416" t="s">
        <v>1253</v>
      </c>
      <c r="E416" t="s">
        <v>567</v>
      </c>
      <c r="F416" t="s">
        <v>1248</v>
      </c>
      <c r="G416" t="s">
        <v>1249</v>
      </c>
      <c r="H416">
        <v>7</v>
      </c>
      <c r="I416">
        <v>0.74299999999999999</v>
      </c>
    </row>
    <row r="417" spans="1:9" x14ac:dyDescent="0.35">
      <c r="A417" t="str">
        <f t="shared" si="6"/>
        <v>2023-24Moreland/Merri-bek CityE2</v>
      </c>
      <c r="B417">
        <v>25250</v>
      </c>
      <c r="C417" t="s">
        <v>34</v>
      </c>
      <c r="D417" t="s">
        <v>1253</v>
      </c>
      <c r="E417" t="s">
        <v>548</v>
      </c>
      <c r="F417" t="s">
        <v>900</v>
      </c>
      <c r="G417" t="s">
        <v>1250</v>
      </c>
      <c r="H417">
        <v>8</v>
      </c>
      <c r="I417">
        <v>2544.7800000000002</v>
      </c>
    </row>
    <row r="418" spans="1:9" x14ac:dyDescent="0.35">
      <c r="A418" t="str">
        <f t="shared" si="6"/>
        <v>2023-24Mornington Peninsula ShireG2</v>
      </c>
      <c r="B418">
        <v>25340</v>
      </c>
      <c r="C418" t="s">
        <v>34</v>
      </c>
      <c r="D418" t="s">
        <v>1150</v>
      </c>
      <c r="E418" t="s">
        <v>154</v>
      </c>
      <c r="F418" t="s">
        <v>1236</v>
      </c>
      <c r="G418" t="s">
        <v>1237</v>
      </c>
      <c r="H418">
        <v>1</v>
      </c>
      <c r="I418">
        <v>52</v>
      </c>
    </row>
    <row r="419" spans="1:9" x14ac:dyDescent="0.35">
      <c r="A419" t="str">
        <f t="shared" si="6"/>
        <v>2023-24Mornington Peninsula ShireR2</v>
      </c>
      <c r="B419">
        <v>25340</v>
      </c>
      <c r="C419" t="s">
        <v>34</v>
      </c>
      <c r="D419" t="s">
        <v>1150</v>
      </c>
      <c r="E419" t="s">
        <v>220</v>
      </c>
      <c r="F419" t="s">
        <v>1238</v>
      </c>
      <c r="G419" t="s">
        <v>1239</v>
      </c>
      <c r="H419">
        <v>2</v>
      </c>
      <c r="I419">
        <v>0.97799999999999998</v>
      </c>
    </row>
    <row r="420" spans="1:9" x14ac:dyDescent="0.35">
      <c r="A420" t="str">
        <f t="shared" si="6"/>
        <v>2023-24Mornington Peninsula ShireSP2</v>
      </c>
      <c r="B420">
        <v>25340</v>
      </c>
      <c r="C420" t="s">
        <v>34</v>
      </c>
      <c r="D420" t="s">
        <v>1150</v>
      </c>
      <c r="E420" t="s">
        <v>239</v>
      </c>
      <c r="F420" t="s">
        <v>1240</v>
      </c>
      <c r="G420" t="s">
        <v>1241</v>
      </c>
      <c r="H420">
        <v>3</v>
      </c>
      <c r="I420">
        <v>0.6</v>
      </c>
    </row>
    <row r="421" spans="1:9" x14ac:dyDescent="0.35">
      <c r="A421" t="str">
        <f t="shared" si="6"/>
        <v>2023-24Mornington Peninsula ShireWC5</v>
      </c>
      <c r="B421">
        <v>25340</v>
      </c>
      <c r="C421" t="s">
        <v>34</v>
      </c>
      <c r="D421" t="s">
        <v>1150</v>
      </c>
      <c r="E421" t="s">
        <v>270</v>
      </c>
      <c r="F421" t="s">
        <v>1242</v>
      </c>
      <c r="G421" t="s">
        <v>1243</v>
      </c>
      <c r="H421">
        <v>4</v>
      </c>
      <c r="I421">
        <v>0.60250000000000004</v>
      </c>
    </row>
    <row r="422" spans="1:9" x14ac:dyDescent="0.35">
      <c r="A422" t="str">
        <f t="shared" si="6"/>
        <v>2023-24Mornington Peninsula ShireL1</v>
      </c>
      <c r="B422">
        <v>25340</v>
      </c>
      <c r="C422" t="s">
        <v>34</v>
      </c>
      <c r="D422" t="s">
        <v>1150</v>
      </c>
      <c r="E422" t="s">
        <v>552</v>
      </c>
      <c r="F422" t="s">
        <v>1244</v>
      </c>
      <c r="G422" t="s">
        <v>1245</v>
      </c>
      <c r="H422">
        <v>5</v>
      </c>
      <c r="I422">
        <v>1.3536999999999999</v>
      </c>
    </row>
    <row r="423" spans="1:9" x14ac:dyDescent="0.35">
      <c r="A423" t="str">
        <f t="shared" si="6"/>
        <v>2023-24Mornington Peninsula ShireO5</v>
      </c>
      <c r="B423">
        <v>25340</v>
      </c>
      <c r="C423" t="s">
        <v>34</v>
      </c>
      <c r="D423" t="s">
        <v>1150</v>
      </c>
      <c r="E423" t="s">
        <v>562</v>
      </c>
      <c r="F423" t="s">
        <v>1246</v>
      </c>
      <c r="G423" t="s">
        <v>1247</v>
      </c>
      <c r="H423">
        <v>6</v>
      </c>
      <c r="I423">
        <v>1.1195999999999999</v>
      </c>
    </row>
    <row r="424" spans="1:9" x14ac:dyDescent="0.35">
      <c r="A424" t="str">
        <f t="shared" si="6"/>
        <v>2023-24Mornington Peninsula ShireS1</v>
      </c>
      <c r="B424">
        <v>25340</v>
      </c>
      <c r="C424" t="s">
        <v>34</v>
      </c>
      <c r="D424" t="s">
        <v>1150</v>
      </c>
      <c r="E424" t="s">
        <v>567</v>
      </c>
      <c r="F424" t="s">
        <v>1248</v>
      </c>
      <c r="G424" t="s">
        <v>1249</v>
      </c>
      <c r="H424">
        <v>7</v>
      </c>
      <c r="I424">
        <v>0.80289999999999995</v>
      </c>
    </row>
    <row r="425" spans="1:9" x14ac:dyDescent="0.35">
      <c r="A425" t="str">
        <f t="shared" si="6"/>
        <v>2023-24Mornington Peninsula ShireE2</v>
      </c>
      <c r="B425">
        <v>25340</v>
      </c>
      <c r="C425" t="s">
        <v>34</v>
      </c>
      <c r="D425" t="s">
        <v>1150</v>
      </c>
      <c r="E425" t="s">
        <v>548</v>
      </c>
      <c r="F425" t="s">
        <v>900</v>
      </c>
      <c r="G425" t="s">
        <v>1250</v>
      </c>
      <c r="H425">
        <v>8</v>
      </c>
      <c r="I425">
        <v>2683.81</v>
      </c>
    </row>
    <row r="426" spans="1:9" x14ac:dyDescent="0.35">
      <c r="A426" t="str">
        <f t="shared" si="6"/>
        <v>2023-24Mount Alexander ShireG2</v>
      </c>
      <c r="B426">
        <v>25430</v>
      </c>
      <c r="C426" t="s">
        <v>34</v>
      </c>
      <c r="D426" t="s">
        <v>1153</v>
      </c>
      <c r="E426" t="s">
        <v>154</v>
      </c>
      <c r="F426" t="s">
        <v>1236</v>
      </c>
      <c r="G426" t="s">
        <v>1237</v>
      </c>
      <c r="H426">
        <v>1</v>
      </c>
      <c r="I426">
        <v>55</v>
      </c>
    </row>
    <row r="427" spans="1:9" x14ac:dyDescent="0.35">
      <c r="A427" t="str">
        <f t="shared" si="6"/>
        <v>2023-24Mount Alexander ShireR2</v>
      </c>
      <c r="B427">
        <v>25430</v>
      </c>
      <c r="C427" t="s">
        <v>34</v>
      </c>
      <c r="D427" t="s">
        <v>1153</v>
      </c>
      <c r="E427" t="s">
        <v>220</v>
      </c>
      <c r="F427" t="s">
        <v>1238</v>
      </c>
      <c r="G427" t="s">
        <v>1239</v>
      </c>
      <c r="H427">
        <v>2</v>
      </c>
      <c r="I427">
        <v>0.97</v>
      </c>
    </row>
    <row r="428" spans="1:9" x14ac:dyDescent="0.35">
      <c r="A428" t="str">
        <f t="shared" si="6"/>
        <v>2023-24Mount Alexander ShireSP2</v>
      </c>
      <c r="B428">
        <v>25430</v>
      </c>
      <c r="C428" t="s">
        <v>34</v>
      </c>
      <c r="D428" t="s">
        <v>1153</v>
      </c>
      <c r="E428" t="s">
        <v>239</v>
      </c>
      <c r="F428" t="s">
        <v>1240</v>
      </c>
      <c r="G428" t="s">
        <v>1241</v>
      </c>
      <c r="H428">
        <v>3</v>
      </c>
      <c r="I428">
        <v>0.35</v>
      </c>
    </row>
    <row r="429" spans="1:9" x14ac:dyDescent="0.35">
      <c r="A429" t="str">
        <f t="shared" si="6"/>
        <v>2023-24Mount Alexander ShireWC5</v>
      </c>
      <c r="B429">
        <v>25430</v>
      </c>
      <c r="C429" t="s">
        <v>34</v>
      </c>
      <c r="D429" t="s">
        <v>1153</v>
      </c>
      <c r="E429" t="s">
        <v>270</v>
      </c>
      <c r="F429" t="s">
        <v>1242</v>
      </c>
      <c r="G429" t="s">
        <v>1243</v>
      </c>
      <c r="H429">
        <v>4</v>
      </c>
      <c r="I429">
        <v>0.35</v>
      </c>
    </row>
    <row r="430" spans="1:9" x14ac:dyDescent="0.35">
      <c r="A430" t="str">
        <f t="shared" si="6"/>
        <v>2023-24Mount Alexander ShireL1</v>
      </c>
      <c r="B430">
        <v>25430</v>
      </c>
      <c r="C430" t="s">
        <v>34</v>
      </c>
      <c r="D430" t="s">
        <v>1153</v>
      </c>
      <c r="E430" t="s">
        <v>552</v>
      </c>
      <c r="F430" t="s">
        <v>1244</v>
      </c>
      <c r="G430" t="s">
        <v>1245</v>
      </c>
      <c r="H430">
        <v>5</v>
      </c>
      <c r="I430">
        <v>3.92</v>
      </c>
    </row>
    <row r="431" spans="1:9" x14ac:dyDescent="0.35">
      <c r="A431" t="str">
        <f t="shared" si="6"/>
        <v>2023-24Mount Alexander ShireO5</v>
      </c>
      <c r="B431">
        <v>25430</v>
      </c>
      <c r="C431" t="s">
        <v>34</v>
      </c>
      <c r="D431" t="s">
        <v>1153</v>
      </c>
      <c r="E431" t="s">
        <v>562</v>
      </c>
      <c r="F431" t="s">
        <v>1246</v>
      </c>
      <c r="G431" t="s">
        <v>1247</v>
      </c>
      <c r="H431">
        <v>6</v>
      </c>
      <c r="I431">
        <v>1.27</v>
      </c>
    </row>
    <row r="432" spans="1:9" x14ac:dyDescent="0.35">
      <c r="A432" t="str">
        <f t="shared" si="6"/>
        <v>2023-24Mount Alexander ShireS1</v>
      </c>
      <c r="B432">
        <v>25430</v>
      </c>
      <c r="C432" t="s">
        <v>34</v>
      </c>
      <c r="D432" t="s">
        <v>1153</v>
      </c>
      <c r="E432" t="s">
        <v>567</v>
      </c>
      <c r="F432" t="s">
        <v>1248</v>
      </c>
      <c r="G432" t="s">
        <v>1249</v>
      </c>
      <c r="H432">
        <v>7</v>
      </c>
      <c r="I432">
        <v>0.69</v>
      </c>
    </row>
    <row r="433" spans="1:9" x14ac:dyDescent="0.35">
      <c r="A433" t="str">
        <f t="shared" si="6"/>
        <v>2023-24Mount Alexander ShireE2</v>
      </c>
      <c r="B433">
        <v>25430</v>
      </c>
      <c r="C433" t="s">
        <v>34</v>
      </c>
      <c r="D433" t="s">
        <v>1153</v>
      </c>
      <c r="E433" t="s">
        <v>548</v>
      </c>
      <c r="F433" t="s">
        <v>900</v>
      </c>
      <c r="G433" t="s">
        <v>1250</v>
      </c>
      <c r="H433">
        <v>8</v>
      </c>
      <c r="I433">
        <v>3485</v>
      </c>
    </row>
    <row r="434" spans="1:9" x14ac:dyDescent="0.35">
      <c r="A434" t="str">
        <f t="shared" si="6"/>
        <v>2023-24Moyne ShireG2</v>
      </c>
      <c r="B434">
        <v>25490</v>
      </c>
      <c r="C434" t="s">
        <v>34</v>
      </c>
      <c r="D434" t="s">
        <v>1156</v>
      </c>
      <c r="E434" t="s">
        <v>154</v>
      </c>
      <c r="F434" t="s">
        <v>1236</v>
      </c>
      <c r="G434" t="s">
        <v>1237</v>
      </c>
      <c r="H434">
        <v>1</v>
      </c>
      <c r="I434">
        <v>57</v>
      </c>
    </row>
    <row r="435" spans="1:9" x14ac:dyDescent="0.35">
      <c r="A435" t="str">
        <f t="shared" si="6"/>
        <v>2023-24Moyne ShireR2</v>
      </c>
      <c r="B435">
        <v>25490</v>
      </c>
      <c r="C435" t="s">
        <v>34</v>
      </c>
      <c r="D435" t="s">
        <v>1156</v>
      </c>
      <c r="E435" t="s">
        <v>220</v>
      </c>
      <c r="F435" t="s">
        <v>1238</v>
      </c>
      <c r="G435" t="s">
        <v>1239</v>
      </c>
      <c r="H435">
        <v>2</v>
      </c>
      <c r="I435">
        <v>0.96220000000000006</v>
      </c>
    </row>
    <row r="436" spans="1:9" x14ac:dyDescent="0.35">
      <c r="A436" t="str">
        <f t="shared" si="6"/>
        <v>2023-24Moyne ShireSP2</v>
      </c>
      <c r="B436">
        <v>25490</v>
      </c>
      <c r="C436" t="s">
        <v>34</v>
      </c>
      <c r="D436" t="s">
        <v>1156</v>
      </c>
      <c r="E436" t="s">
        <v>239</v>
      </c>
      <c r="F436" t="s">
        <v>1240</v>
      </c>
      <c r="G436" t="s">
        <v>1241</v>
      </c>
      <c r="H436">
        <v>3</v>
      </c>
      <c r="I436">
        <v>0.79339999999999999</v>
      </c>
    </row>
    <row r="437" spans="1:9" x14ac:dyDescent="0.35">
      <c r="A437" t="str">
        <f t="shared" si="6"/>
        <v>2023-24Moyne ShireWC5</v>
      </c>
      <c r="B437">
        <v>25490</v>
      </c>
      <c r="C437" t="s">
        <v>34</v>
      </c>
      <c r="D437" t="s">
        <v>1156</v>
      </c>
      <c r="E437" t="s">
        <v>270</v>
      </c>
      <c r="F437" t="s">
        <v>1242</v>
      </c>
      <c r="G437" t="s">
        <v>1243</v>
      </c>
      <c r="H437">
        <v>4</v>
      </c>
      <c r="I437">
        <v>0.62439999999999996</v>
      </c>
    </row>
    <row r="438" spans="1:9" x14ac:dyDescent="0.35">
      <c r="A438" t="str">
        <f t="shared" si="6"/>
        <v>2023-24Moyne ShireL1</v>
      </c>
      <c r="B438">
        <v>25490</v>
      </c>
      <c r="C438" t="s">
        <v>34</v>
      </c>
      <c r="D438" t="s">
        <v>1156</v>
      </c>
      <c r="E438" t="s">
        <v>552</v>
      </c>
      <c r="F438" t="s">
        <v>1244</v>
      </c>
      <c r="G438" t="s">
        <v>1245</v>
      </c>
      <c r="H438">
        <v>5</v>
      </c>
      <c r="I438">
        <v>1.381</v>
      </c>
    </row>
    <row r="439" spans="1:9" x14ac:dyDescent="0.35">
      <c r="A439" t="str">
        <f t="shared" si="6"/>
        <v>2023-24Moyne ShireO5</v>
      </c>
      <c r="B439">
        <v>25490</v>
      </c>
      <c r="C439" t="s">
        <v>34</v>
      </c>
      <c r="D439" t="s">
        <v>1156</v>
      </c>
      <c r="E439" t="s">
        <v>562</v>
      </c>
      <c r="F439" t="s">
        <v>1246</v>
      </c>
      <c r="G439" t="s">
        <v>1247</v>
      </c>
      <c r="H439">
        <v>6</v>
      </c>
      <c r="I439">
        <v>1.458</v>
      </c>
    </row>
    <row r="440" spans="1:9" x14ac:dyDescent="0.35">
      <c r="A440" t="str">
        <f t="shared" si="6"/>
        <v>2023-24Moyne ShireS1</v>
      </c>
      <c r="B440">
        <v>25490</v>
      </c>
      <c r="C440" t="s">
        <v>34</v>
      </c>
      <c r="D440" t="s">
        <v>1156</v>
      </c>
      <c r="E440" t="s">
        <v>567</v>
      </c>
      <c r="F440" t="s">
        <v>1248</v>
      </c>
      <c r="G440" t="s">
        <v>1249</v>
      </c>
      <c r="H440">
        <v>7</v>
      </c>
      <c r="I440">
        <v>0.45739999999999997</v>
      </c>
    </row>
    <row r="441" spans="1:9" x14ac:dyDescent="0.35">
      <c r="A441" t="str">
        <f t="shared" si="6"/>
        <v>2023-24Moyne ShireE2</v>
      </c>
      <c r="B441">
        <v>25490</v>
      </c>
      <c r="C441" t="s">
        <v>34</v>
      </c>
      <c r="D441" t="s">
        <v>1156</v>
      </c>
      <c r="E441" t="s">
        <v>548</v>
      </c>
      <c r="F441" t="s">
        <v>900</v>
      </c>
      <c r="G441" t="s">
        <v>1250</v>
      </c>
      <c r="H441">
        <v>8</v>
      </c>
      <c r="I441">
        <v>4669</v>
      </c>
    </row>
    <row r="442" spans="1:9" x14ac:dyDescent="0.35">
      <c r="A442" t="str">
        <f t="shared" si="6"/>
        <v>2023-24Murrindindi ShireG2</v>
      </c>
      <c r="B442">
        <v>25620</v>
      </c>
      <c r="C442" t="s">
        <v>34</v>
      </c>
      <c r="D442" t="s">
        <v>1159</v>
      </c>
      <c r="E442" t="s">
        <v>154</v>
      </c>
      <c r="F442" t="s">
        <v>1236</v>
      </c>
      <c r="G442" t="s">
        <v>1237</v>
      </c>
      <c r="H442">
        <v>1</v>
      </c>
      <c r="I442">
        <v>56</v>
      </c>
    </row>
    <row r="443" spans="1:9" x14ac:dyDescent="0.35">
      <c r="A443" t="str">
        <f t="shared" si="6"/>
        <v>2023-24Murrindindi ShireR2</v>
      </c>
      <c r="B443">
        <v>25620</v>
      </c>
      <c r="C443" t="s">
        <v>34</v>
      </c>
      <c r="D443" t="s">
        <v>1159</v>
      </c>
      <c r="E443" t="s">
        <v>220</v>
      </c>
      <c r="F443" t="s">
        <v>1238</v>
      </c>
      <c r="G443" t="s">
        <v>1239</v>
      </c>
      <c r="H443">
        <v>2</v>
      </c>
      <c r="I443">
        <v>0.95</v>
      </c>
    </row>
    <row r="444" spans="1:9" x14ac:dyDescent="0.35">
      <c r="A444" t="str">
        <f t="shared" si="6"/>
        <v>2023-24Murrindindi ShireSP2</v>
      </c>
      <c r="B444">
        <v>25620</v>
      </c>
      <c r="C444" t="s">
        <v>34</v>
      </c>
      <c r="D444" t="s">
        <v>1159</v>
      </c>
      <c r="E444" t="s">
        <v>239</v>
      </c>
      <c r="F444" t="s">
        <v>1240</v>
      </c>
      <c r="G444" t="s">
        <v>1241</v>
      </c>
      <c r="H444">
        <v>3</v>
      </c>
      <c r="I444">
        <v>0.75</v>
      </c>
    </row>
    <row r="445" spans="1:9" x14ac:dyDescent="0.35">
      <c r="A445" t="str">
        <f t="shared" si="6"/>
        <v>2023-24Murrindindi ShireWC5</v>
      </c>
      <c r="B445">
        <v>25620</v>
      </c>
      <c r="C445" t="s">
        <v>34</v>
      </c>
      <c r="D445" t="s">
        <v>1159</v>
      </c>
      <c r="E445" t="s">
        <v>270</v>
      </c>
      <c r="F445" t="s">
        <v>1242</v>
      </c>
      <c r="G445" t="s">
        <v>1243</v>
      </c>
      <c r="H445">
        <v>4</v>
      </c>
      <c r="I445">
        <v>0.34</v>
      </c>
    </row>
    <row r="446" spans="1:9" x14ac:dyDescent="0.35">
      <c r="A446" t="str">
        <f t="shared" si="6"/>
        <v>2023-24Murrindindi ShireL1</v>
      </c>
      <c r="B446">
        <v>25620</v>
      </c>
      <c r="C446" t="s">
        <v>34</v>
      </c>
      <c r="D446" t="s">
        <v>1159</v>
      </c>
      <c r="E446" t="s">
        <v>552</v>
      </c>
      <c r="F446" t="s">
        <v>1244</v>
      </c>
      <c r="G446" t="s">
        <v>1245</v>
      </c>
      <c r="H446">
        <v>5</v>
      </c>
      <c r="I446">
        <v>3.58</v>
      </c>
    </row>
    <row r="447" spans="1:9" x14ac:dyDescent="0.35">
      <c r="A447" t="str">
        <f t="shared" si="6"/>
        <v>2023-24Murrindindi ShireO5</v>
      </c>
      <c r="B447">
        <v>25620</v>
      </c>
      <c r="C447" t="s">
        <v>34</v>
      </c>
      <c r="D447" t="s">
        <v>1159</v>
      </c>
      <c r="E447" t="s">
        <v>562</v>
      </c>
      <c r="F447" t="s">
        <v>1246</v>
      </c>
      <c r="G447" t="s">
        <v>1247</v>
      </c>
      <c r="H447">
        <v>6</v>
      </c>
      <c r="I447">
        <v>1.23</v>
      </c>
    </row>
    <row r="448" spans="1:9" x14ac:dyDescent="0.35">
      <c r="A448" t="str">
        <f t="shared" si="6"/>
        <v>2023-24Murrindindi ShireS1</v>
      </c>
      <c r="B448">
        <v>25620</v>
      </c>
      <c r="C448" t="s">
        <v>34</v>
      </c>
      <c r="D448" t="s">
        <v>1159</v>
      </c>
      <c r="E448" t="s">
        <v>567</v>
      </c>
      <c r="F448" t="s">
        <v>1248</v>
      </c>
      <c r="G448" t="s">
        <v>1249</v>
      </c>
      <c r="H448">
        <v>7</v>
      </c>
      <c r="I448">
        <v>0.66</v>
      </c>
    </row>
    <row r="449" spans="1:9" x14ac:dyDescent="0.35">
      <c r="A449" t="str">
        <f t="shared" si="6"/>
        <v>2023-24Murrindindi ShireE2</v>
      </c>
      <c r="B449">
        <v>25620</v>
      </c>
      <c r="C449" t="s">
        <v>34</v>
      </c>
      <c r="D449" t="s">
        <v>1159</v>
      </c>
      <c r="E449" t="s">
        <v>548</v>
      </c>
      <c r="F449" t="s">
        <v>900</v>
      </c>
      <c r="G449" t="s">
        <v>1250</v>
      </c>
      <c r="H449">
        <v>8</v>
      </c>
      <c r="I449">
        <v>3854</v>
      </c>
    </row>
    <row r="450" spans="1:9" x14ac:dyDescent="0.35">
      <c r="A450" t="str">
        <f t="shared" si="6"/>
        <v>2023-24Nillumbik ShireG2</v>
      </c>
      <c r="B450">
        <v>25710</v>
      </c>
      <c r="C450" t="s">
        <v>34</v>
      </c>
      <c r="D450" t="s">
        <v>1162</v>
      </c>
      <c r="E450" t="s">
        <v>154</v>
      </c>
      <c r="F450" t="s">
        <v>1236</v>
      </c>
      <c r="G450" t="s">
        <v>1237</v>
      </c>
      <c r="H450">
        <v>1</v>
      </c>
      <c r="I450">
        <v>71</v>
      </c>
    </row>
    <row r="451" spans="1:9" x14ac:dyDescent="0.35">
      <c r="A451" t="str">
        <f t="shared" ref="A451:A514" si="7">CONCATENATE(C451,D451,E451)</f>
        <v>2023-24Nillumbik ShireR2</v>
      </c>
      <c r="B451">
        <v>25710</v>
      </c>
      <c r="C451" t="s">
        <v>34</v>
      </c>
      <c r="D451" t="s">
        <v>1162</v>
      </c>
      <c r="E451" t="s">
        <v>220</v>
      </c>
      <c r="F451" t="s">
        <v>1238</v>
      </c>
      <c r="G451" t="s">
        <v>1239</v>
      </c>
      <c r="H451">
        <v>2</v>
      </c>
      <c r="I451">
        <v>0.91700000000000004</v>
      </c>
    </row>
    <row r="452" spans="1:9" x14ac:dyDescent="0.35">
      <c r="A452" t="str">
        <f t="shared" si="7"/>
        <v>2023-24Nillumbik ShireSP2</v>
      </c>
      <c r="B452">
        <v>25710</v>
      </c>
      <c r="C452" t="s">
        <v>34</v>
      </c>
      <c r="D452" t="s">
        <v>1162</v>
      </c>
      <c r="E452" t="s">
        <v>239</v>
      </c>
      <c r="F452" t="s">
        <v>1240</v>
      </c>
      <c r="G452" t="s">
        <v>1241</v>
      </c>
      <c r="H452">
        <v>3</v>
      </c>
      <c r="I452">
        <v>0.59799999999999998</v>
      </c>
    </row>
    <row r="453" spans="1:9" x14ac:dyDescent="0.35">
      <c r="A453" t="str">
        <f t="shared" si="7"/>
        <v>2023-24Nillumbik ShireWC5</v>
      </c>
      <c r="B453">
        <v>25710</v>
      </c>
      <c r="C453" t="s">
        <v>34</v>
      </c>
      <c r="D453" t="s">
        <v>1162</v>
      </c>
      <c r="E453" t="s">
        <v>270</v>
      </c>
      <c r="F453" t="s">
        <v>1242</v>
      </c>
      <c r="G453" t="s">
        <v>1243</v>
      </c>
      <c r="H453">
        <v>4</v>
      </c>
      <c r="I453">
        <v>0.72199999999999998</v>
      </c>
    </row>
    <row r="454" spans="1:9" x14ac:dyDescent="0.35">
      <c r="A454" t="str">
        <f t="shared" si="7"/>
        <v>2023-24Nillumbik ShireL1</v>
      </c>
      <c r="B454">
        <v>25710</v>
      </c>
      <c r="C454" t="s">
        <v>34</v>
      </c>
      <c r="D454" t="s">
        <v>1162</v>
      </c>
      <c r="E454" t="s">
        <v>552</v>
      </c>
      <c r="F454" t="s">
        <v>1244</v>
      </c>
      <c r="G454" t="s">
        <v>1245</v>
      </c>
      <c r="H454">
        <v>5</v>
      </c>
      <c r="I454">
        <v>1.2614000000000001</v>
      </c>
    </row>
    <row r="455" spans="1:9" x14ac:dyDescent="0.35">
      <c r="A455" t="str">
        <f t="shared" si="7"/>
        <v>2023-24Nillumbik ShireO5</v>
      </c>
      <c r="B455">
        <v>25710</v>
      </c>
      <c r="C455" t="s">
        <v>34</v>
      </c>
      <c r="D455" t="s">
        <v>1162</v>
      </c>
      <c r="E455" t="s">
        <v>562</v>
      </c>
      <c r="F455" t="s">
        <v>1246</v>
      </c>
      <c r="G455" t="s">
        <v>1247</v>
      </c>
      <c r="H455">
        <v>6</v>
      </c>
      <c r="I455">
        <v>1.0669</v>
      </c>
    </row>
    <row r="456" spans="1:9" x14ac:dyDescent="0.35">
      <c r="A456" t="str">
        <f t="shared" si="7"/>
        <v>2023-24Nillumbik ShireS1</v>
      </c>
      <c r="B456">
        <v>25710</v>
      </c>
      <c r="C456" t="s">
        <v>34</v>
      </c>
      <c r="D456" t="s">
        <v>1162</v>
      </c>
      <c r="E456" t="s">
        <v>567</v>
      </c>
      <c r="F456" t="s">
        <v>1248</v>
      </c>
      <c r="G456" t="s">
        <v>1249</v>
      </c>
      <c r="H456">
        <v>7</v>
      </c>
      <c r="I456">
        <v>0.74660000000000004</v>
      </c>
    </row>
    <row r="457" spans="1:9" x14ac:dyDescent="0.35">
      <c r="A457" t="str">
        <f t="shared" si="7"/>
        <v>2023-24Nillumbik ShireE2</v>
      </c>
      <c r="B457">
        <v>25710</v>
      </c>
      <c r="C457" t="s">
        <v>34</v>
      </c>
      <c r="D457" t="s">
        <v>1162</v>
      </c>
      <c r="E457" t="s">
        <v>548</v>
      </c>
      <c r="F457" t="s">
        <v>900</v>
      </c>
      <c r="G457" t="s">
        <v>1250</v>
      </c>
      <c r="H457">
        <v>8</v>
      </c>
      <c r="I457">
        <v>4220.7700000000004</v>
      </c>
    </row>
    <row r="458" spans="1:9" x14ac:dyDescent="0.35">
      <c r="A458" t="str">
        <f t="shared" si="7"/>
        <v>2023-24Northern Grampians ShireG2</v>
      </c>
      <c r="B458">
        <v>25810</v>
      </c>
      <c r="C458" t="s">
        <v>34</v>
      </c>
      <c r="D458" t="s">
        <v>1165</v>
      </c>
      <c r="E458" t="s">
        <v>154</v>
      </c>
      <c r="F458" t="s">
        <v>1236</v>
      </c>
      <c r="G458" t="s">
        <v>1237</v>
      </c>
      <c r="H458">
        <v>1</v>
      </c>
      <c r="I458">
        <v>55</v>
      </c>
    </row>
    <row r="459" spans="1:9" x14ac:dyDescent="0.35">
      <c r="A459" t="str">
        <f t="shared" si="7"/>
        <v>2023-24Northern Grampians ShireR2</v>
      </c>
      <c r="B459">
        <v>25810</v>
      </c>
      <c r="C459" t="s">
        <v>34</v>
      </c>
      <c r="D459" t="s">
        <v>1165</v>
      </c>
      <c r="E459" t="s">
        <v>220</v>
      </c>
      <c r="F459" t="s">
        <v>1238</v>
      </c>
      <c r="G459" t="s">
        <v>1239</v>
      </c>
      <c r="H459">
        <v>2</v>
      </c>
      <c r="I459">
        <v>0.95</v>
      </c>
    </row>
    <row r="460" spans="1:9" x14ac:dyDescent="0.35">
      <c r="A460" t="str">
        <f t="shared" si="7"/>
        <v>2023-24Northern Grampians ShireSP2</v>
      </c>
      <c r="B460">
        <v>25810</v>
      </c>
      <c r="C460" t="s">
        <v>34</v>
      </c>
      <c r="D460" t="s">
        <v>1165</v>
      </c>
      <c r="E460" t="s">
        <v>239</v>
      </c>
      <c r="F460" t="s">
        <v>1240</v>
      </c>
      <c r="G460" t="s">
        <v>1241</v>
      </c>
      <c r="H460">
        <v>3</v>
      </c>
      <c r="I460">
        <v>0.65200000000000002</v>
      </c>
    </row>
    <row r="461" spans="1:9" x14ac:dyDescent="0.35">
      <c r="A461" t="str">
        <f t="shared" si="7"/>
        <v>2023-24Northern Grampians ShireWC5</v>
      </c>
      <c r="B461">
        <v>25810</v>
      </c>
      <c r="C461" t="s">
        <v>34</v>
      </c>
      <c r="D461" t="s">
        <v>1165</v>
      </c>
      <c r="E461" t="s">
        <v>270</v>
      </c>
      <c r="F461" t="s">
        <v>1242</v>
      </c>
      <c r="G461" t="s">
        <v>1243</v>
      </c>
      <c r="H461">
        <v>4</v>
      </c>
      <c r="I461">
        <v>0.31409999999999999</v>
      </c>
    </row>
    <row r="462" spans="1:9" x14ac:dyDescent="0.35">
      <c r="A462" t="str">
        <f t="shared" si="7"/>
        <v>2023-24Northern Grampians ShireL1</v>
      </c>
      <c r="B462">
        <v>25810</v>
      </c>
      <c r="C462" t="s">
        <v>34</v>
      </c>
      <c r="D462" t="s">
        <v>1165</v>
      </c>
      <c r="E462" t="s">
        <v>552</v>
      </c>
      <c r="F462" t="s">
        <v>1244</v>
      </c>
      <c r="G462" t="s">
        <v>1245</v>
      </c>
      <c r="H462">
        <v>5</v>
      </c>
      <c r="I462">
        <v>1.546</v>
      </c>
    </row>
    <row r="463" spans="1:9" x14ac:dyDescent="0.35">
      <c r="A463" t="str">
        <f t="shared" si="7"/>
        <v>2023-24Northern Grampians ShireO5</v>
      </c>
      <c r="B463">
        <v>25810</v>
      </c>
      <c r="C463" t="s">
        <v>34</v>
      </c>
      <c r="D463" t="s">
        <v>1165</v>
      </c>
      <c r="E463" t="s">
        <v>562</v>
      </c>
      <c r="F463" t="s">
        <v>1246</v>
      </c>
      <c r="G463" t="s">
        <v>1247</v>
      </c>
      <c r="H463">
        <v>6</v>
      </c>
      <c r="I463">
        <v>0.75900000000000001</v>
      </c>
    </row>
    <row r="464" spans="1:9" x14ac:dyDescent="0.35">
      <c r="A464" t="str">
        <f t="shared" si="7"/>
        <v>2023-24Northern Grampians ShireS1</v>
      </c>
      <c r="B464">
        <v>25810</v>
      </c>
      <c r="C464" t="s">
        <v>34</v>
      </c>
      <c r="D464" t="s">
        <v>1165</v>
      </c>
      <c r="E464" t="s">
        <v>567</v>
      </c>
      <c r="F464" t="s">
        <v>1248</v>
      </c>
      <c r="G464" t="s">
        <v>1249</v>
      </c>
      <c r="H464">
        <v>7</v>
      </c>
      <c r="I464">
        <v>0.55600000000000005</v>
      </c>
    </row>
    <row r="465" spans="1:9" x14ac:dyDescent="0.35">
      <c r="A465" t="str">
        <f t="shared" si="7"/>
        <v>2023-24Northern Grampians ShireE2</v>
      </c>
      <c r="B465">
        <v>25810</v>
      </c>
      <c r="C465" t="s">
        <v>34</v>
      </c>
      <c r="D465" t="s">
        <v>1165</v>
      </c>
      <c r="E465" t="s">
        <v>548</v>
      </c>
      <c r="F465" t="s">
        <v>900</v>
      </c>
      <c r="G465" t="s">
        <v>1250</v>
      </c>
      <c r="H465">
        <v>8</v>
      </c>
      <c r="I465">
        <v>4799</v>
      </c>
    </row>
    <row r="466" spans="1:9" x14ac:dyDescent="0.35">
      <c r="A466" t="str">
        <f t="shared" si="7"/>
        <v>2023-24Port Phillip CityG2</v>
      </c>
      <c r="B466">
        <v>25900</v>
      </c>
      <c r="C466" t="s">
        <v>34</v>
      </c>
      <c r="D466" t="s">
        <v>1168</v>
      </c>
      <c r="E466" t="s">
        <v>154</v>
      </c>
      <c r="F466" t="s">
        <v>1236</v>
      </c>
      <c r="G466" t="s">
        <v>1237</v>
      </c>
      <c r="H466">
        <v>1</v>
      </c>
      <c r="I466">
        <v>54</v>
      </c>
    </row>
    <row r="467" spans="1:9" x14ac:dyDescent="0.35">
      <c r="A467" t="str">
        <f t="shared" si="7"/>
        <v>2023-24Port Phillip CityR2</v>
      </c>
      <c r="B467">
        <v>25900</v>
      </c>
      <c r="C467" t="s">
        <v>34</v>
      </c>
      <c r="D467" t="s">
        <v>1168</v>
      </c>
      <c r="E467" t="s">
        <v>220</v>
      </c>
      <c r="F467" t="s">
        <v>1238</v>
      </c>
      <c r="G467" t="s">
        <v>1239</v>
      </c>
      <c r="H467">
        <v>2</v>
      </c>
      <c r="I467">
        <v>0.95</v>
      </c>
    </row>
    <row r="468" spans="1:9" x14ac:dyDescent="0.35">
      <c r="A468" t="str">
        <f t="shared" si="7"/>
        <v>2023-24Port Phillip CitySP2</v>
      </c>
      <c r="B468">
        <v>25900</v>
      </c>
      <c r="C468" t="s">
        <v>34</v>
      </c>
      <c r="D468" t="s">
        <v>1168</v>
      </c>
      <c r="E468" t="s">
        <v>239</v>
      </c>
      <c r="F468" t="s">
        <v>1240</v>
      </c>
      <c r="G468" t="s">
        <v>1241</v>
      </c>
      <c r="H468">
        <v>3</v>
      </c>
      <c r="I468">
        <v>0.65</v>
      </c>
    </row>
    <row r="469" spans="1:9" x14ac:dyDescent="0.35">
      <c r="A469" t="str">
        <f t="shared" si="7"/>
        <v>2023-24Port Phillip CityWC5</v>
      </c>
      <c r="B469">
        <v>25900</v>
      </c>
      <c r="C469" t="s">
        <v>34</v>
      </c>
      <c r="D469" t="s">
        <v>1168</v>
      </c>
      <c r="E469" t="s">
        <v>270</v>
      </c>
      <c r="F469" t="s">
        <v>1242</v>
      </c>
      <c r="G469" t="s">
        <v>1243</v>
      </c>
      <c r="H469">
        <v>4</v>
      </c>
      <c r="I469">
        <v>0.4</v>
      </c>
    </row>
    <row r="470" spans="1:9" x14ac:dyDescent="0.35">
      <c r="A470" t="str">
        <f t="shared" si="7"/>
        <v>2023-24Port Phillip CityL1</v>
      </c>
      <c r="B470">
        <v>25900</v>
      </c>
      <c r="C470" t="s">
        <v>34</v>
      </c>
      <c r="D470" t="s">
        <v>1168</v>
      </c>
      <c r="E470" t="s">
        <v>552</v>
      </c>
      <c r="F470" t="s">
        <v>1244</v>
      </c>
      <c r="G470" t="s">
        <v>1245</v>
      </c>
      <c r="H470">
        <v>5</v>
      </c>
      <c r="I470">
        <v>3.51</v>
      </c>
    </row>
    <row r="471" spans="1:9" x14ac:dyDescent="0.35">
      <c r="A471" t="str">
        <f t="shared" si="7"/>
        <v>2023-24Port Phillip CityO5</v>
      </c>
      <c r="B471">
        <v>25900</v>
      </c>
      <c r="C471" t="s">
        <v>34</v>
      </c>
      <c r="D471" t="s">
        <v>1168</v>
      </c>
      <c r="E471" t="s">
        <v>562</v>
      </c>
      <c r="F471" t="s">
        <v>1246</v>
      </c>
      <c r="G471" t="s">
        <v>1247</v>
      </c>
      <c r="H471">
        <v>6</v>
      </c>
      <c r="I471">
        <v>1.99</v>
      </c>
    </row>
    <row r="472" spans="1:9" x14ac:dyDescent="0.35">
      <c r="A472" t="str">
        <f t="shared" si="7"/>
        <v>2023-24Port Phillip CityS1</v>
      </c>
      <c r="B472">
        <v>25900</v>
      </c>
      <c r="C472" t="s">
        <v>34</v>
      </c>
      <c r="D472" t="s">
        <v>1168</v>
      </c>
      <c r="E472" t="s">
        <v>567</v>
      </c>
      <c r="F472" t="s">
        <v>1248</v>
      </c>
      <c r="G472" t="s">
        <v>1249</v>
      </c>
      <c r="H472">
        <v>7</v>
      </c>
      <c r="I472">
        <v>0.57999999999999996</v>
      </c>
    </row>
    <row r="473" spans="1:9" x14ac:dyDescent="0.35">
      <c r="A473" t="str">
        <f t="shared" si="7"/>
        <v>2023-24Port Phillip CityE2</v>
      </c>
      <c r="B473">
        <v>25900</v>
      </c>
      <c r="C473" t="s">
        <v>34</v>
      </c>
      <c r="D473" t="s">
        <v>1168</v>
      </c>
      <c r="E473" t="s">
        <v>548</v>
      </c>
      <c r="F473" t="s">
        <v>900</v>
      </c>
      <c r="G473" t="s">
        <v>1250</v>
      </c>
      <c r="H473">
        <v>8</v>
      </c>
      <c r="I473">
        <v>3247</v>
      </c>
    </row>
    <row r="474" spans="1:9" x14ac:dyDescent="0.35">
      <c r="A474" t="str">
        <f t="shared" si="7"/>
        <v>2023-24Pyrenees ShireG2</v>
      </c>
      <c r="B474">
        <v>25990</v>
      </c>
      <c r="C474" t="s">
        <v>34</v>
      </c>
      <c r="D474" t="s">
        <v>1171</v>
      </c>
      <c r="E474" t="s">
        <v>154</v>
      </c>
      <c r="F474" t="s">
        <v>1236</v>
      </c>
      <c r="G474" t="s">
        <v>1237</v>
      </c>
      <c r="H474">
        <v>1</v>
      </c>
      <c r="I474">
        <v>55</v>
      </c>
    </row>
    <row r="475" spans="1:9" x14ac:dyDescent="0.35">
      <c r="A475" t="str">
        <f t="shared" si="7"/>
        <v>2023-24Pyrenees ShireR2</v>
      </c>
      <c r="B475">
        <v>25990</v>
      </c>
      <c r="C475" t="s">
        <v>34</v>
      </c>
      <c r="D475" t="s">
        <v>1171</v>
      </c>
      <c r="E475" t="s">
        <v>220</v>
      </c>
      <c r="F475" t="s">
        <v>1238</v>
      </c>
      <c r="G475" t="s">
        <v>1239</v>
      </c>
      <c r="H475">
        <v>2</v>
      </c>
      <c r="I475">
        <v>0.95</v>
      </c>
    </row>
    <row r="476" spans="1:9" x14ac:dyDescent="0.35">
      <c r="A476" t="str">
        <f t="shared" si="7"/>
        <v>2023-24Pyrenees ShireSP2</v>
      </c>
      <c r="B476">
        <v>25990</v>
      </c>
      <c r="C476" t="s">
        <v>34</v>
      </c>
      <c r="D476" t="s">
        <v>1171</v>
      </c>
      <c r="E476" t="s">
        <v>239</v>
      </c>
      <c r="F476" t="s">
        <v>1240</v>
      </c>
      <c r="G476" t="s">
        <v>1241</v>
      </c>
      <c r="H476">
        <v>3</v>
      </c>
      <c r="I476">
        <v>0.87</v>
      </c>
    </row>
    <row r="477" spans="1:9" x14ac:dyDescent="0.35">
      <c r="A477" t="str">
        <f t="shared" si="7"/>
        <v>2023-24Pyrenees ShireWC5</v>
      </c>
      <c r="B477">
        <v>25990</v>
      </c>
      <c r="C477" t="s">
        <v>34</v>
      </c>
      <c r="D477" t="s">
        <v>1171</v>
      </c>
      <c r="E477" t="s">
        <v>270</v>
      </c>
      <c r="F477" t="s">
        <v>1242</v>
      </c>
      <c r="G477" t="s">
        <v>1243</v>
      </c>
      <c r="H477">
        <v>4</v>
      </c>
      <c r="I477">
        <v>0.22</v>
      </c>
    </row>
    <row r="478" spans="1:9" x14ac:dyDescent="0.35">
      <c r="A478" t="str">
        <f t="shared" si="7"/>
        <v>2023-24Pyrenees ShireL1</v>
      </c>
      <c r="B478">
        <v>25990</v>
      </c>
      <c r="C478" t="s">
        <v>34</v>
      </c>
      <c r="D478" t="s">
        <v>1171</v>
      </c>
      <c r="E478" t="s">
        <v>552</v>
      </c>
      <c r="F478" t="s">
        <v>1244</v>
      </c>
      <c r="G478" t="s">
        <v>1245</v>
      </c>
      <c r="H478">
        <v>5</v>
      </c>
      <c r="I478">
        <v>1.04</v>
      </c>
    </row>
    <row r="479" spans="1:9" x14ac:dyDescent="0.35">
      <c r="A479" t="str">
        <f t="shared" si="7"/>
        <v>2023-24Pyrenees ShireO5</v>
      </c>
      <c r="B479">
        <v>25990</v>
      </c>
      <c r="C479" t="s">
        <v>34</v>
      </c>
      <c r="D479" t="s">
        <v>1171</v>
      </c>
      <c r="E479" t="s">
        <v>562</v>
      </c>
      <c r="F479" t="s">
        <v>1246</v>
      </c>
      <c r="G479" t="s">
        <v>1247</v>
      </c>
      <c r="H479">
        <v>6</v>
      </c>
      <c r="I479">
        <v>1.0900000000000001</v>
      </c>
    </row>
    <row r="480" spans="1:9" x14ac:dyDescent="0.35">
      <c r="A480" t="str">
        <f t="shared" si="7"/>
        <v>2023-24Pyrenees ShireS1</v>
      </c>
      <c r="B480">
        <v>25990</v>
      </c>
      <c r="C480" t="s">
        <v>34</v>
      </c>
      <c r="D480" t="s">
        <v>1171</v>
      </c>
      <c r="E480" t="s">
        <v>567</v>
      </c>
      <c r="F480" t="s">
        <v>1248</v>
      </c>
      <c r="G480" t="s">
        <v>1249</v>
      </c>
      <c r="H480">
        <v>7</v>
      </c>
      <c r="I480">
        <v>0.44</v>
      </c>
    </row>
    <row r="481" spans="1:9" x14ac:dyDescent="0.35">
      <c r="A481" t="str">
        <f t="shared" si="7"/>
        <v>2023-24Pyrenees ShireE2</v>
      </c>
      <c r="B481">
        <v>25990</v>
      </c>
      <c r="C481" t="s">
        <v>34</v>
      </c>
      <c r="D481" t="s">
        <v>1171</v>
      </c>
      <c r="E481" t="s">
        <v>548</v>
      </c>
      <c r="F481" t="s">
        <v>900</v>
      </c>
      <c r="G481" t="s">
        <v>1250</v>
      </c>
      <c r="H481">
        <v>8</v>
      </c>
      <c r="I481">
        <v>3750</v>
      </c>
    </row>
    <row r="482" spans="1:9" x14ac:dyDescent="0.35">
      <c r="A482" t="str">
        <f t="shared" si="7"/>
        <v>2023-24Borough of QueenscliffeG2</v>
      </c>
      <c r="B482">
        <v>26080</v>
      </c>
      <c r="C482" t="s">
        <v>34</v>
      </c>
      <c r="D482" t="s">
        <v>1174</v>
      </c>
      <c r="E482" t="s">
        <v>154</v>
      </c>
      <c r="F482" t="s">
        <v>1236</v>
      </c>
      <c r="G482" t="s">
        <v>1237</v>
      </c>
      <c r="H482">
        <v>1</v>
      </c>
      <c r="I482">
        <v>65</v>
      </c>
    </row>
    <row r="483" spans="1:9" x14ac:dyDescent="0.35">
      <c r="A483" t="str">
        <f t="shared" si="7"/>
        <v>2023-24Borough of QueenscliffeR2</v>
      </c>
      <c r="B483">
        <v>26080</v>
      </c>
      <c r="C483" t="s">
        <v>34</v>
      </c>
      <c r="D483" t="s">
        <v>1174</v>
      </c>
      <c r="E483" t="s">
        <v>220</v>
      </c>
      <c r="F483" t="s">
        <v>1238</v>
      </c>
      <c r="G483" t="s">
        <v>1239</v>
      </c>
      <c r="H483">
        <v>2</v>
      </c>
      <c r="I483">
        <v>1</v>
      </c>
    </row>
    <row r="484" spans="1:9" x14ac:dyDescent="0.35">
      <c r="A484" t="str">
        <f t="shared" si="7"/>
        <v>2023-24Borough of QueenscliffeSP2</v>
      </c>
      <c r="B484">
        <v>26080</v>
      </c>
      <c r="C484" t="s">
        <v>34</v>
      </c>
      <c r="D484" t="s">
        <v>1174</v>
      </c>
      <c r="E484" t="s">
        <v>239</v>
      </c>
      <c r="F484" t="s">
        <v>1240</v>
      </c>
      <c r="G484" t="s">
        <v>1241</v>
      </c>
      <c r="H484">
        <v>3</v>
      </c>
      <c r="I484">
        <v>0.75</v>
      </c>
    </row>
    <row r="485" spans="1:9" x14ac:dyDescent="0.35">
      <c r="A485" t="str">
        <f t="shared" si="7"/>
        <v>2023-24Borough of QueenscliffeWC5</v>
      </c>
      <c r="B485">
        <v>26080</v>
      </c>
      <c r="C485" t="s">
        <v>34</v>
      </c>
      <c r="D485" t="s">
        <v>1174</v>
      </c>
      <c r="E485" t="s">
        <v>270</v>
      </c>
      <c r="F485" t="s">
        <v>1242</v>
      </c>
      <c r="G485" t="s">
        <v>1243</v>
      </c>
      <c r="H485">
        <v>4</v>
      </c>
      <c r="I485">
        <v>0.6</v>
      </c>
    </row>
    <row r="486" spans="1:9" x14ac:dyDescent="0.35">
      <c r="A486" t="str">
        <f t="shared" si="7"/>
        <v>2023-24Borough of QueenscliffeL1</v>
      </c>
      <c r="B486">
        <v>26080</v>
      </c>
      <c r="C486" t="s">
        <v>34</v>
      </c>
      <c r="D486" t="s">
        <v>1174</v>
      </c>
      <c r="E486" t="s">
        <v>552</v>
      </c>
      <c r="F486" t="s">
        <v>1244</v>
      </c>
      <c r="G486" t="s">
        <v>1245</v>
      </c>
      <c r="H486">
        <v>5</v>
      </c>
      <c r="I486">
        <v>1.5</v>
      </c>
    </row>
    <row r="487" spans="1:9" x14ac:dyDescent="0.35">
      <c r="A487" t="str">
        <f t="shared" si="7"/>
        <v>2023-24Borough of QueenscliffeO5</v>
      </c>
      <c r="B487">
        <v>26080</v>
      </c>
      <c r="C487" t="s">
        <v>34</v>
      </c>
      <c r="D487" t="s">
        <v>1174</v>
      </c>
      <c r="E487" t="s">
        <v>562</v>
      </c>
      <c r="F487" t="s">
        <v>1246</v>
      </c>
      <c r="G487" t="s">
        <v>1247</v>
      </c>
      <c r="H487">
        <v>6</v>
      </c>
      <c r="I487">
        <v>1.25</v>
      </c>
    </row>
    <row r="488" spans="1:9" x14ac:dyDescent="0.35">
      <c r="A488" t="str">
        <f t="shared" si="7"/>
        <v>2023-24Borough of QueenscliffeS1</v>
      </c>
      <c r="B488">
        <v>26080</v>
      </c>
      <c r="C488" t="s">
        <v>34</v>
      </c>
      <c r="D488" t="s">
        <v>1174</v>
      </c>
      <c r="E488" t="s">
        <v>567</v>
      </c>
      <c r="F488" t="s">
        <v>1248</v>
      </c>
      <c r="G488" t="s">
        <v>1249</v>
      </c>
      <c r="H488">
        <v>7</v>
      </c>
      <c r="I488">
        <v>0.65</v>
      </c>
    </row>
    <row r="489" spans="1:9" x14ac:dyDescent="0.35">
      <c r="A489" t="str">
        <f t="shared" si="7"/>
        <v>2023-24Borough of QueenscliffeE2</v>
      </c>
      <c r="B489">
        <v>26080</v>
      </c>
      <c r="C489" t="s">
        <v>34</v>
      </c>
      <c r="D489" t="s">
        <v>1174</v>
      </c>
      <c r="E489" t="s">
        <v>548</v>
      </c>
      <c r="F489" t="s">
        <v>900</v>
      </c>
      <c r="G489" t="s">
        <v>1250</v>
      </c>
      <c r="H489">
        <v>8</v>
      </c>
      <c r="I489">
        <v>3800</v>
      </c>
    </row>
    <row r="490" spans="1:9" x14ac:dyDescent="0.35">
      <c r="A490" t="str">
        <f t="shared" si="7"/>
        <v>2023-24South Gippsland ShireG2</v>
      </c>
      <c r="B490">
        <v>26170</v>
      </c>
      <c r="C490" t="s">
        <v>34</v>
      </c>
      <c r="D490" t="s">
        <v>1176</v>
      </c>
      <c r="E490" t="s">
        <v>154</v>
      </c>
      <c r="F490" t="s">
        <v>1236</v>
      </c>
      <c r="G490" t="s">
        <v>1237</v>
      </c>
      <c r="H490">
        <v>1</v>
      </c>
      <c r="I490">
        <v>46</v>
      </c>
    </row>
    <row r="491" spans="1:9" x14ac:dyDescent="0.35">
      <c r="A491" t="str">
        <f t="shared" si="7"/>
        <v>2023-24South Gippsland ShireR2</v>
      </c>
      <c r="B491">
        <v>26170</v>
      </c>
      <c r="C491" t="s">
        <v>34</v>
      </c>
      <c r="D491" t="s">
        <v>1176</v>
      </c>
      <c r="E491" t="s">
        <v>220</v>
      </c>
      <c r="F491" t="s">
        <v>1238</v>
      </c>
      <c r="G491" t="s">
        <v>1239</v>
      </c>
      <c r="H491">
        <v>2</v>
      </c>
      <c r="I491">
        <v>0.95</v>
      </c>
    </row>
    <row r="492" spans="1:9" x14ac:dyDescent="0.35">
      <c r="A492" t="str">
        <f t="shared" si="7"/>
        <v>2023-24South Gippsland ShireSP2</v>
      </c>
      <c r="B492">
        <v>26170</v>
      </c>
      <c r="C492" t="s">
        <v>34</v>
      </c>
      <c r="D492" t="s">
        <v>1176</v>
      </c>
      <c r="E492" t="s">
        <v>239</v>
      </c>
      <c r="F492" t="s">
        <v>1240</v>
      </c>
      <c r="G492" t="s">
        <v>1241</v>
      </c>
      <c r="H492">
        <v>3</v>
      </c>
      <c r="I492">
        <v>0.42</v>
      </c>
    </row>
    <row r="493" spans="1:9" x14ac:dyDescent="0.35">
      <c r="A493" t="str">
        <f t="shared" si="7"/>
        <v>2023-24South Gippsland ShireWC5</v>
      </c>
      <c r="B493">
        <v>26170</v>
      </c>
      <c r="C493" t="s">
        <v>34</v>
      </c>
      <c r="D493" t="s">
        <v>1176</v>
      </c>
      <c r="E493" t="s">
        <v>270</v>
      </c>
      <c r="F493" t="s">
        <v>1242</v>
      </c>
      <c r="G493" t="s">
        <v>1243</v>
      </c>
      <c r="H493">
        <v>4</v>
      </c>
      <c r="I493">
        <v>0.5</v>
      </c>
    </row>
    <row r="494" spans="1:9" x14ac:dyDescent="0.35">
      <c r="A494" t="str">
        <f t="shared" si="7"/>
        <v>2023-24South Gippsland ShireL1</v>
      </c>
      <c r="B494">
        <v>26170</v>
      </c>
      <c r="C494" t="s">
        <v>34</v>
      </c>
      <c r="D494" t="s">
        <v>1176</v>
      </c>
      <c r="E494" t="s">
        <v>552</v>
      </c>
      <c r="F494" t="s">
        <v>1244</v>
      </c>
      <c r="G494" t="s">
        <v>1245</v>
      </c>
      <c r="H494">
        <v>5</v>
      </c>
      <c r="I494">
        <v>1.294</v>
      </c>
    </row>
    <row r="495" spans="1:9" x14ac:dyDescent="0.35">
      <c r="A495" t="str">
        <f t="shared" si="7"/>
        <v>2023-24South Gippsland ShireO5</v>
      </c>
      <c r="B495">
        <v>26170</v>
      </c>
      <c r="C495" t="s">
        <v>34</v>
      </c>
      <c r="D495" t="s">
        <v>1176</v>
      </c>
      <c r="E495" t="s">
        <v>562</v>
      </c>
      <c r="F495" t="s">
        <v>1246</v>
      </c>
      <c r="G495" t="s">
        <v>1247</v>
      </c>
      <c r="H495">
        <v>6</v>
      </c>
      <c r="I495">
        <v>2.927</v>
      </c>
    </row>
    <row r="496" spans="1:9" x14ac:dyDescent="0.35">
      <c r="A496" t="str">
        <f t="shared" si="7"/>
        <v>2023-24South Gippsland ShireS1</v>
      </c>
      <c r="B496">
        <v>26170</v>
      </c>
      <c r="C496" t="s">
        <v>34</v>
      </c>
      <c r="D496" t="s">
        <v>1176</v>
      </c>
      <c r="E496" t="s">
        <v>567</v>
      </c>
      <c r="F496" t="s">
        <v>1248</v>
      </c>
      <c r="G496" t="s">
        <v>1249</v>
      </c>
      <c r="H496">
        <v>7</v>
      </c>
      <c r="I496">
        <v>0.67</v>
      </c>
    </row>
    <row r="497" spans="1:9" x14ac:dyDescent="0.35">
      <c r="A497" t="str">
        <f t="shared" si="7"/>
        <v>2023-24South Gippsland ShireE2</v>
      </c>
      <c r="B497">
        <v>26170</v>
      </c>
      <c r="C497" t="s">
        <v>34</v>
      </c>
      <c r="D497" t="s">
        <v>1176</v>
      </c>
      <c r="E497" t="s">
        <v>548</v>
      </c>
      <c r="F497" t="s">
        <v>900</v>
      </c>
      <c r="G497" t="s">
        <v>1250</v>
      </c>
      <c r="H497">
        <v>8</v>
      </c>
      <c r="I497">
        <v>3495</v>
      </c>
    </row>
    <row r="498" spans="1:9" x14ac:dyDescent="0.35">
      <c r="A498" t="str">
        <f t="shared" si="7"/>
        <v>2023-24Southern Grampians ShireG2</v>
      </c>
      <c r="B498">
        <v>26260</v>
      </c>
      <c r="C498" t="s">
        <v>34</v>
      </c>
      <c r="D498" t="s">
        <v>1179</v>
      </c>
      <c r="E498" t="s">
        <v>154</v>
      </c>
      <c r="F498" t="s">
        <v>1236</v>
      </c>
      <c r="G498" t="s">
        <v>1237</v>
      </c>
      <c r="H498">
        <v>1</v>
      </c>
      <c r="I498">
        <v>55</v>
      </c>
    </row>
    <row r="499" spans="1:9" x14ac:dyDescent="0.35">
      <c r="A499" t="str">
        <f t="shared" si="7"/>
        <v>2023-24Southern Grampians ShireR2</v>
      </c>
      <c r="B499">
        <v>26260</v>
      </c>
      <c r="C499" t="s">
        <v>34</v>
      </c>
      <c r="D499" t="s">
        <v>1179</v>
      </c>
      <c r="E499" t="s">
        <v>220</v>
      </c>
      <c r="F499" t="s">
        <v>1238</v>
      </c>
      <c r="G499" t="s">
        <v>1239</v>
      </c>
      <c r="H499">
        <v>2</v>
      </c>
      <c r="I499">
        <v>0.8</v>
      </c>
    </row>
    <row r="500" spans="1:9" x14ac:dyDescent="0.35">
      <c r="A500" t="str">
        <f t="shared" si="7"/>
        <v>2023-24Southern Grampians ShireSP2</v>
      </c>
      <c r="B500">
        <v>26260</v>
      </c>
      <c r="C500" t="s">
        <v>34</v>
      </c>
      <c r="D500" t="s">
        <v>1179</v>
      </c>
      <c r="E500" t="s">
        <v>239</v>
      </c>
      <c r="F500" t="s">
        <v>1240</v>
      </c>
      <c r="G500" t="s">
        <v>1241</v>
      </c>
      <c r="H500">
        <v>3</v>
      </c>
      <c r="I500">
        <v>7.0000000000000007E-2</v>
      </c>
    </row>
    <row r="501" spans="1:9" x14ac:dyDescent="0.35">
      <c r="A501" t="str">
        <f t="shared" si="7"/>
        <v>2023-24Southern Grampians ShireWC5</v>
      </c>
      <c r="B501">
        <v>26260</v>
      </c>
      <c r="C501" t="s">
        <v>34</v>
      </c>
      <c r="D501" t="s">
        <v>1179</v>
      </c>
      <c r="E501" t="s">
        <v>270</v>
      </c>
      <c r="F501" t="s">
        <v>1242</v>
      </c>
      <c r="G501" t="s">
        <v>1243</v>
      </c>
      <c r="H501">
        <v>4</v>
      </c>
      <c r="I501">
        <v>0.66</v>
      </c>
    </row>
    <row r="502" spans="1:9" x14ac:dyDescent="0.35">
      <c r="A502" t="str">
        <f t="shared" si="7"/>
        <v>2023-24Southern Grampians ShireL1</v>
      </c>
      <c r="B502">
        <v>26260</v>
      </c>
      <c r="C502" t="s">
        <v>34</v>
      </c>
      <c r="D502" t="s">
        <v>1179</v>
      </c>
      <c r="E502" t="s">
        <v>552</v>
      </c>
      <c r="F502" t="s">
        <v>1244</v>
      </c>
      <c r="G502" t="s">
        <v>1245</v>
      </c>
      <c r="H502">
        <v>5</v>
      </c>
      <c r="I502">
        <v>1.6419999999999999</v>
      </c>
    </row>
    <row r="503" spans="1:9" x14ac:dyDescent="0.35">
      <c r="A503" t="str">
        <f t="shared" si="7"/>
        <v>2023-24Southern Grampians ShireO5</v>
      </c>
      <c r="B503">
        <v>26260</v>
      </c>
      <c r="C503" t="s">
        <v>34</v>
      </c>
      <c r="D503" t="s">
        <v>1179</v>
      </c>
      <c r="E503" t="s">
        <v>562</v>
      </c>
      <c r="F503" t="s">
        <v>1246</v>
      </c>
      <c r="G503" t="s">
        <v>1247</v>
      </c>
      <c r="H503">
        <v>6</v>
      </c>
      <c r="I503">
        <v>2.3530000000000002</v>
      </c>
    </row>
    <row r="504" spans="1:9" x14ac:dyDescent="0.35">
      <c r="A504" t="str">
        <f t="shared" si="7"/>
        <v>2023-24Southern Grampians ShireS1</v>
      </c>
      <c r="B504">
        <v>26260</v>
      </c>
      <c r="C504" t="s">
        <v>34</v>
      </c>
      <c r="D504" t="s">
        <v>1179</v>
      </c>
      <c r="E504" t="s">
        <v>567</v>
      </c>
      <c r="F504" t="s">
        <v>1248</v>
      </c>
      <c r="G504" t="s">
        <v>1249</v>
      </c>
      <c r="H504">
        <v>7</v>
      </c>
      <c r="I504">
        <v>0.53900000000000003</v>
      </c>
    </row>
    <row r="505" spans="1:9" x14ac:dyDescent="0.35">
      <c r="A505" t="str">
        <f t="shared" si="7"/>
        <v>2023-24Southern Grampians ShireE2</v>
      </c>
      <c r="B505">
        <v>26260</v>
      </c>
      <c r="C505" t="s">
        <v>34</v>
      </c>
      <c r="D505" t="s">
        <v>1179</v>
      </c>
      <c r="E505" t="s">
        <v>548</v>
      </c>
      <c r="F505" t="s">
        <v>900</v>
      </c>
      <c r="G505" t="s">
        <v>1250</v>
      </c>
      <c r="H505">
        <v>8</v>
      </c>
      <c r="I505">
        <v>4140</v>
      </c>
    </row>
    <row r="506" spans="1:9" x14ac:dyDescent="0.35">
      <c r="A506" t="str">
        <f t="shared" si="7"/>
        <v>2023-24Stonnington CityG2</v>
      </c>
      <c r="B506">
        <v>26350</v>
      </c>
      <c r="C506" t="s">
        <v>34</v>
      </c>
      <c r="D506" t="s">
        <v>1182</v>
      </c>
      <c r="E506" t="s">
        <v>154</v>
      </c>
      <c r="F506" t="s">
        <v>1236</v>
      </c>
      <c r="G506" t="s">
        <v>1237</v>
      </c>
      <c r="H506">
        <v>1</v>
      </c>
      <c r="I506">
        <v>57</v>
      </c>
    </row>
    <row r="507" spans="1:9" x14ac:dyDescent="0.35">
      <c r="A507" t="str">
        <f t="shared" si="7"/>
        <v>2023-24Stonnington CityR2</v>
      </c>
      <c r="B507">
        <v>26350</v>
      </c>
      <c r="C507" t="s">
        <v>34</v>
      </c>
      <c r="D507" t="s">
        <v>1182</v>
      </c>
      <c r="E507" t="s">
        <v>220</v>
      </c>
      <c r="F507" t="s">
        <v>1238</v>
      </c>
      <c r="G507" t="s">
        <v>1239</v>
      </c>
      <c r="H507">
        <v>2</v>
      </c>
      <c r="I507">
        <v>0.99780000000000002</v>
      </c>
    </row>
    <row r="508" spans="1:9" x14ac:dyDescent="0.35">
      <c r="A508" t="str">
        <f t="shared" si="7"/>
        <v>2023-24Stonnington CitySP2</v>
      </c>
      <c r="B508">
        <v>26350</v>
      </c>
      <c r="C508" t="s">
        <v>34</v>
      </c>
      <c r="D508" t="s">
        <v>1182</v>
      </c>
      <c r="E508" t="s">
        <v>239</v>
      </c>
      <c r="F508" t="s">
        <v>1240</v>
      </c>
      <c r="G508" t="s">
        <v>1241</v>
      </c>
      <c r="H508">
        <v>3</v>
      </c>
      <c r="I508">
        <v>0.64349999999999996</v>
      </c>
    </row>
    <row r="509" spans="1:9" x14ac:dyDescent="0.35">
      <c r="A509" t="str">
        <f t="shared" si="7"/>
        <v>2023-24Stonnington CityWC5</v>
      </c>
      <c r="B509">
        <v>26350</v>
      </c>
      <c r="C509" t="s">
        <v>34</v>
      </c>
      <c r="D509" t="s">
        <v>1182</v>
      </c>
      <c r="E509" t="s">
        <v>270</v>
      </c>
      <c r="F509" t="s">
        <v>1242</v>
      </c>
      <c r="G509" t="s">
        <v>1243</v>
      </c>
      <c r="H509">
        <v>4</v>
      </c>
      <c r="I509">
        <v>0.4</v>
      </c>
    </row>
    <row r="510" spans="1:9" x14ac:dyDescent="0.35">
      <c r="A510" t="str">
        <f t="shared" si="7"/>
        <v>2023-24Stonnington CityL1</v>
      </c>
      <c r="B510">
        <v>26350</v>
      </c>
      <c r="C510" t="s">
        <v>34</v>
      </c>
      <c r="D510" t="s">
        <v>1182</v>
      </c>
      <c r="E510" t="s">
        <v>552</v>
      </c>
      <c r="F510" t="s">
        <v>1244</v>
      </c>
      <c r="G510" t="s">
        <v>1245</v>
      </c>
      <c r="H510">
        <v>5</v>
      </c>
      <c r="I510">
        <v>1.1499999999999999</v>
      </c>
    </row>
    <row r="511" spans="1:9" x14ac:dyDescent="0.35">
      <c r="A511" t="str">
        <f t="shared" si="7"/>
        <v>2023-24Stonnington CityO5</v>
      </c>
      <c r="B511">
        <v>26350</v>
      </c>
      <c r="C511" t="s">
        <v>34</v>
      </c>
      <c r="D511" t="s">
        <v>1182</v>
      </c>
      <c r="E511" t="s">
        <v>562</v>
      </c>
      <c r="F511" t="s">
        <v>1246</v>
      </c>
      <c r="G511" t="s">
        <v>1247</v>
      </c>
      <c r="H511">
        <v>6</v>
      </c>
      <c r="I511">
        <v>2.5630999999999999</v>
      </c>
    </row>
    <row r="512" spans="1:9" x14ac:dyDescent="0.35">
      <c r="A512" t="str">
        <f t="shared" si="7"/>
        <v>2023-24Stonnington CityS1</v>
      </c>
      <c r="B512">
        <v>26350</v>
      </c>
      <c r="C512" t="s">
        <v>34</v>
      </c>
      <c r="D512" t="s">
        <v>1182</v>
      </c>
      <c r="E512" t="s">
        <v>567</v>
      </c>
      <c r="F512" t="s">
        <v>1248</v>
      </c>
      <c r="G512" t="s">
        <v>1249</v>
      </c>
      <c r="H512">
        <v>7</v>
      </c>
      <c r="I512">
        <v>0.67369999999999997</v>
      </c>
    </row>
    <row r="513" spans="1:9" x14ac:dyDescent="0.35">
      <c r="A513" t="str">
        <f t="shared" si="7"/>
        <v>2023-24Stonnington CityE2</v>
      </c>
      <c r="B513">
        <v>26350</v>
      </c>
      <c r="C513" t="s">
        <v>34</v>
      </c>
      <c r="D513" t="s">
        <v>1182</v>
      </c>
      <c r="E513" t="s">
        <v>548</v>
      </c>
      <c r="F513" t="s">
        <v>900</v>
      </c>
      <c r="G513" t="s">
        <v>1250</v>
      </c>
      <c r="H513">
        <v>8</v>
      </c>
      <c r="I513">
        <v>3001</v>
      </c>
    </row>
    <row r="514" spans="1:9" x14ac:dyDescent="0.35">
      <c r="A514" t="str">
        <f t="shared" si="7"/>
        <v>2023-24Strathbogie ShireG2</v>
      </c>
      <c r="B514">
        <v>26430</v>
      </c>
      <c r="C514" t="s">
        <v>34</v>
      </c>
      <c r="D514" t="s">
        <v>1185</v>
      </c>
      <c r="E514" t="s">
        <v>154</v>
      </c>
      <c r="F514" t="s">
        <v>1236</v>
      </c>
      <c r="G514" t="s">
        <v>1237</v>
      </c>
      <c r="H514">
        <v>1</v>
      </c>
      <c r="I514">
        <v>57</v>
      </c>
    </row>
    <row r="515" spans="1:9" x14ac:dyDescent="0.35">
      <c r="A515" t="str">
        <f t="shared" ref="A515:A578" si="8">CONCATENATE(C515,D515,E515)</f>
        <v>2023-24Strathbogie ShireR2</v>
      </c>
      <c r="B515">
        <v>26430</v>
      </c>
      <c r="C515" t="s">
        <v>34</v>
      </c>
      <c r="D515" t="s">
        <v>1185</v>
      </c>
      <c r="E515" t="s">
        <v>220</v>
      </c>
      <c r="F515" t="s">
        <v>1238</v>
      </c>
      <c r="G515" t="s">
        <v>1239</v>
      </c>
      <c r="H515">
        <v>2</v>
      </c>
      <c r="I515">
        <v>1</v>
      </c>
    </row>
    <row r="516" spans="1:9" x14ac:dyDescent="0.35">
      <c r="A516" t="str">
        <f t="shared" si="8"/>
        <v>2023-24Strathbogie ShireSP2</v>
      </c>
      <c r="B516">
        <v>26430</v>
      </c>
      <c r="C516" t="s">
        <v>34</v>
      </c>
      <c r="D516" t="s">
        <v>1185</v>
      </c>
      <c r="E516" t="s">
        <v>239</v>
      </c>
      <c r="F516" t="s">
        <v>1240</v>
      </c>
      <c r="G516" t="s">
        <v>1241</v>
      </c>
      <c r="H516">
        <v>3</v>
      </c>
      <c r="I516">
        <v>0.85</v>
      </c>
    </row>
    <row r="517" spans="1:9" x14ac:dyDescent="0.35">
      <c r="A517" t="str">
        <f t="shared" si="8"/>
        <v>2023-24Strathbogie ShireWC5</v>
      </c>
      <c r="B517">
        <v>26430</v>
      </c>
      <c r="C517" t="s">
        <v>34</v>
      </c>
      <c r="D517" t="s">
        <v>1185</v>
      </c>
      <c r="E517" t="s">
        <v>270</v>
      </c>
      <c r="F517" t="s">
        <v>1242</v>
      </c>
      <c r="G517" t="s">
        <v>1243</v>
      </c>
      <c r="H517">
        <v>4</v>
      </c>
      <c r="I517">
        <v>0.72</v>
      </c>
    </row>
    <row r="518" spans="1:9" x14ac:dyDescent="0.35">
      <c r="A518" t="str">
        <f t="shared" si="8"/>
        <v>2023-24Strathbogie ShireL1</v>
      </c>
      <c r="B518">
        <v>26430</v>
      </c>
      <c r="C518" t="s">
        <v>34</v>
      </c>
      <c r="D518" t="s">
        <v>1185</v>
      </c>
      <c r="E518" t="s">
        <v>552</v>
      </c>
      <c r="F518" t="s">
        <v>1244</v>
      </c>
      <c r="G518" t="s">
        <v>1245</v>
      </c>
      <c r="H518">
        <v>5</v>
      </c>
      <c r="I518">
        <v>1.8</v>
      </c>
    </row>
    <row r="519" spans="1:9" x14ac:dyDescent="0.35">
      <c r="A519" t="str">
        <f t="shared" si="8"/>
        <v>2023-24Strathbogie ShireO5</v>
      </c>
      <c r="B519">
        <v>26430</v>
      </c>
      <c r="C519" t="s">
        <v>34</v>
      </c>
      <c r="D519" t="s">
        <v>1185</v>
      </c>
      <c r="E519" t="s">
        <v>562</v>
      </c>
      <c r="F519" t="s">
        <v>1246</v>
      </c>
      <c r="G519" t="s">
        <v>1247</v>
      </c>
      <c r="H519">
        <v>6</v>
      </c>
      <c r="I519">
        <v>2.254</v>
      </c>
    </row>
    <row r="520" spans="1:9" x14ac:dyDescent="0.35">
      <c r="A520" t="str">
        <f t="shared" si="8"/>
        <v>2023-24Strathbogie ShireS1</v>
      </c>
      <c r="B520">
        <v>26430</v>
      </c>
      <c r="C520" t="s">
        <v>34</v>
      </c>
      <c r="D520" t="s">
        <v>1185</v>
      </c>
      <c r="E520" t="s">
        <v>567</v>
      </c>
      <c r="F520" t="s">
        <v>1248</v>
      </c>
      <c r="G520" t="s">
        <v>1249</v>
      </c>
      <c r="H520">
        <v>7</v>
      </c>
      <c r="I520">
        <v>0.66100000000000003</v>
      </c>
    </row>
    <row r="521" spans="1:9" x14ac:dyDescent="0.35">
      <c r="A521" t="str">
        <f t="shared" si="8"/>
        <v>2023-24Strathbogie ShireE2</v>
      </c>
      <c r="B521">
        <v>26430</v>
      </c>
      <c r="C521" t="s">
        <v>34</v>
      </c>
      <c r="D521" t="s">
        <v>1185</v>
      </c>
      <c r="E521" t="s">
        <v>548</v>
      </c>
      <c r="F521" t="s">
        <v>900</v>
      </c>
      <c r="G521" t="s">
        <v>1250</v>
      </c>
      <c r="H521">
        <v>8</v>
      </c>
      <c r="I521">
        <v>4240</v>
      </c>
    </row>
    <row r="522" spans="1:9" x14ac:dyDescent="0.35">
      <c r="A522" t="str">
        <f t="shared" si="8"/>
        <v>2023-24Surf Coast ShireG2</v>
      </c>
      <c r="B522">
        <v>26490</v>
      </c>
      <c r="C522" t="s">
        <v>34</v>
      </c>
      <c r="D522" t="s">
        <v>1188</v>
      </c>
      <c r="E522" t="s">
        <v>154</v>
      </c>
      <c r="F522" t="s">
        <v>1236</v>
      </c>
      <c r="G522" t="s">
        <v>1237</v>
      </c>
      <c r="H522">
        <v>1</v>
      </c>
      <c r="I522">
        <v>55</v>
      </c>
    </row>
    <row r="523" spans="1:9" x14ac:dyDescent="0.35">
      <c r="A523" t="str">
        <f t="shared" si="8"/>
        <v>2023-24Surf Coast ShireR2</v>
      </c>
      <c r="B523">
        <v>26490</v>
      </c>
      <c r="C523" t="s">
        <v>34</v>
      </c>
      <c r="D523" t="s">
        <v>1188</v>
      </c>
      <c r="E523" t="s">
        <v>220</v>
      </c>
      <c r="F523" t="s">
        <v>1238</v>
      </c>
      <c r="G523" t="s">
        <v>1239</v>
      </c>
      <c r="H523">
        <v>2</v>
      </c>
      <c r="I523">
        <v>0.95</v>
      </c>
    </row>
    <row r="524" spans="1:9" x14ac:dyDescent="0.35">
      <c r="A524" t="str">
        <f t="shared" si="8"/>
        <v>2023-24Surf Coast ShireSP2</v>
      </c>
      <c r="B524">
        <v>26490</v>
      </c>
      <c r="C524" t="s">
        <v>34</v>
      </c>
      <c r="D524" t="s">
        <v>1188</v>
      </c>
      <c r="E524" t="s">
        <v>239</v>
      </c>
      <c r="F524" t="s">
        <v>1240</v>
      </c>
      <c r="G524" t="s">
        <v>1241</v>
      </c>
      <c r="H524">
        <v>3</v>
      </c>
      <c r="I524">
        <v>0.75</v>
      </c>
    </row>
    <row r="525" spans="1:9" x14ac:dyDescent="0.35">
      <c r="A525" t="str">
        <f t="shared" si="8"/>
        <v>2023-24Surf Coast ShireWC5</v>
      </c>
      <c r="B525">
        <v>26490</v>
      </c>
      <c r="C525" t="s">
        <v>34</v>
      </c>
      <c r="D525" t="s">
        <v>1188</v>
      </c>
      <c r="E525" t="s">
        <v>270</v>
      </c>
      <c r="F525" t="s">
        <v>1242</v>
      </c>
      <c r="G525" t="s">
        <v>1243</v>
      </c>
      <c r="H525">
        <v>4</v>
      </c>
      <c r="I525">
        <v>0.73</v>
      </c>
    </row>
    <row r="526" spans="1:9" x14ac:dyDescent="0.35">
      <c r="A526" t="str">
        <f t="shared" si="8"/>
        <v>2023-24Surf Coast ShireL1</v>
      </c>
      <c r="B526">
        <v>26490</v>
      </c>
      <c r="C526" t="s">
        <v>34</v>
      </c>
      <c r="D526" t="s">
        <v>1188</v>
      </c>
      <c r="E526" t="s">
        <v>552</v>
      </c>
      <c r="F526" t="s">
        <v>1244</v>
      </c>
      <c r="G526" t="s">
        <v>1245</v>
      </c>
      <c r="H526">
        <v>5</v>
      </c>
      <c r="I526">
        <v>2.218</v>
      </c>
    </row>
    <row r="527" spans="1:9" x14ac:dyDescent="0.35">
      <c r="A527" t="str">
        <f t="shared" si="8"/>
        <v>2023-24Surf Coast ShireO5</v>
      </c>
      <c r="B527">
        <v>26490</v>
      </c>
      <c r="C527" t="s">
        <v>34</v>
      </c>
      <c r="D527" t="s">
        <v>1188</v>
      </c>
      <c r="E527" t="s">
        <v>562</v>
      </c>
      <c r="F527" t="s">
        <v>1246</v>
      </c>
      <c r="G527" t="s">
        <v>1247</v>
      </c>
      <c r="H527">
        <v>6</v>
      </c>
      <c r="I527">
        <v>1.796</v>
      </c>
    </row>
    <row r="528" spans="1:9" x14ac:dyDescent="0.35">
      <c r="A528" t="str">
        <f t="shared" si="8"/>
        <v>2023-24Surf Coast ShireS1</v>
      </c>
      <c r="B528">
        <v>26490</v>
      </c>
      <c r="C528" t="s">
        <v>34</v>
      </c>
      <c r="D528" t="s">
        <v>1188</v>
      </c>
      <c r="E528" t="s">
        <v>567</v>
      </c>
      <c r="F528" t="s">
        <v>1248</v>
      </c>
      <c r="G528" t="s">
        <v>1249</v>
      </c>
      <c r="H528">
        <v>7</v>
      </c>
      <c r="I528">
        <v>0.88500000000000001</v>
      </c>
    </row>
    <row r="529" spans="1:9" x14ac:dyDescent="0.35">
      <c r="A529" t="str">
        <f t="shared" si="8"/>
        <v>2023-24Surf Coast ShireE2</v>
      </c>
      <c r="B529">
        <v>26490</v>
      </c>
      <c r="C529" t="s">
        <v>34</v>
      </c>
      <c r="D529" t="s">
        <v>1188</v>
      </c>
      <c r="E529" t="s">
        <v>548</v>
      </c>
      <c r="F529" t="s">
        <v>900</v>
      </c>
      <c r="G529" t="s">
        <v>1250</v>
      </c>
      <c r="H529">
        <v>8</v>
      </c>
      <c r="I529">
        <v>4101</v>
      </c>
    </row>
    <row r="530" spans="1:9" x14ac:dyDescent="0.35">
      <c r="A530" t="str">
        <f t="shared" si="8"/>
        <v>2023-24Swan Hill Rural CityG2</v>
      </c>
      <c r="B530">
        <v>26610</v>
      </c>
      <c r="C530" t="s">
        <v>34</v>
      </c>
      <c r="D530" t="s">
        <v>1191</v>
      </c>
      <c r="E530" t="s">
        <v>154</v>
      </c>
      <c r="F530" t="s">
        <v>1236</v>
      </c>
      <c r="G530" t="s">
        <v>1237</v>
      </c>
      <c r="H530">
        <v>1</v>
      </c>
      <c r="I530">
        <v>50</v>
      </c>
    </row>
    <row r="531" spans="1:9" x14ac:dyDescent="0.35">
      <c r="A531" t="str">
        <f t="shared" si="8"/>
        <v>2023-24Swan Hill Rural CityR2</v>
      </c>
      <c r="B531">
        <v>26610</v>
      </c>
      <c r="C531" t="s">
        <v>34</v>
      </c>
      <c r="D531" t="s">
        <v>1191</v>
      </c>
      <c r="E531" t="s">
        <v>220</v>
      </c>
      <c r="F531" t="s">
        <v>1238</v>
      </c>
      <c r="G531" t="s">
        <v>1239</v>
      </c>
      <c r="H531">
        <v>2</v>
      </c>
      <c r="I531">
        <v>0.99199999999999999</v>
      </c>
    </row>
    <row r="532" spans="1:9" x14ac:dyDescent="0.35">
      <c r="A532" t="str">
        <f t="shared" si="8"/>
        <v>2023-24Swan Hill Rural CitySP2</v>
      </c>
      <c r="B532">
        <v>26610</v>
      </c>
      <c r="C532" t="s">
        <v>34</v>
      </c>
      <c r="D532" t="s">
        <v>1191</v>
      </c>
      <c r="E532" t="s">
        <v>239</v>
      </c>
      <c r="F532" t="s">
        <v>1240</v>
      </c>
      <c r="G532" t="s">
        <v>1241</v>
      </c>
      <c r="H532">
        <v>3</v>
      </c>
      <c r="I532">
        <v>0.7</v>
      </c>
    </row>
    <row r="533" spans="1:9" x14ac:dyDescent="0.35">
      <c r="A533" t="str">
        <f t="shared" si="8"/>
        <v>2023-24Swan Hill Rural CityWC5</v>
      </c>
      <c r="B533">
        <v>26610</v>
      </c>
      <c r="C533" t="s">
        <v>34</v>
      </c>
      <c r="D533" t="s">
        <v>1191</v>
      </c>
      <c r="E533" t="s">
        <v>270</v>
      </c>
      <c r="F533" t="s">
        <v>1242</v>
      </c>
      <c r="G533" t="s">
        <v>1243</v>
      </c>
      <c r="H533">
        <v>4</v>
      </c>
      <c r="I533">
        <v>0.30499999999999999</v>
      </c>
    </row>
    <row r="534" spans="1:9" x14ac:dyDescent="0.35">
      <c r="A534" t="str">
        <f t="shared" si="8"/>
        <v>2023-24Swan Hill Rural CityL1</v>
      </c>
      <c r="B534">
        <v>26610</v>
      </c>
      <c r="C534" t="s">
        <v>34</v>
      </c>
      <c r="D534" t="s">
        <v>1191</v>
      </c>
      <c r="E534" t="s">
        <v>552</v>
      </c>
      <c r="F534" t="s">
        <v>1244</v>
      </c>
      <c r="G534" t="s">
        <v>1245</v>
      </c>
      <c r="H534">
        <v>5</v>
      </c>
      <c r="I534">
        <v>2.04</v>
      </c>
    </row>
    <row r="535" spans="1:9" x14ac:dyDescent="0.35">
      <c r="A535" t="str">
        <f t="shared" si="8"/>
        <v>2023-24Swan Hill Rural CityO5</v>
      </c>
      <c r="B535">
        <v>26610</v>
      </c>
      <c r="C535" t="s">
        <v>34</v>
      </c>
      <c r="D535" t="s">
        <v>1191</v>
      </c>
      <c r="E535" t="s">
        <v>562</v>
      </c>
      <c r="F535" t="s">
        <v>1246</v>
      </c>
      <c r="G535" t="s">
        <v>1247</v>
      </c>
      <c r="H535">
        <v>6</v>
      </c>
      <c r="I535">
        <v>0.88</v>
      </c>
    </row>
    <row r="536" spans="1:9" x14ac:dyDescent="0.35">
      <c r="A536" t="str">
        <f t="shared" si="8"/>
        <v>2023-24Swan Hill Rural CityS1</v>
      </c>
      <c r="B536">
        <v>26610</v>
      </c>
      <c r="C536" t="s">
        <v>34</v>
      </c>
      <c r="D536" t="s">
        <v>1191</v>
      </c>
      <c r="E536" t="s">
        <v>567</v>
      </c>
      <c r="F536" t="s">
        <v>1248</v>
      </c>
      <c r="G536" t="s">
        <v>1249</v>
      </c>
      <c r="H536">
        <v>7</v>
      </c>
      <c r="I536">
        <v>0.55900000000000005</v>
      </c>
    </row>
    <row r="537" spans="1:9" x14ac:dyDescent="0.35">
      <c r="A537" t="str">
        <f t="shared" si="8"/>
        <v>2023-24Swan Hill Rural CityE2</v>
      </c>
      <c r="B537">
        <v>26610</v>
      </c>
      <c r="C537" t="s">
        <v>34</v>
      </c>
      <c r="D537" t="s">
        <v>1191</v>
      </c>
      <c r="E537" t="s">
        <v>548</v>
      </c>
      <c r="F537" t="s">
        <v>900</v>
      </c>
      <c r="G537" t="s">
        <v>1250</v>
      </c>
      <c r="H537">
        <v>8</v>
      </c>
      <c r="I537">
        <v>4704</v>
      </c>
    </row>
    <row r="538" spans="1:9" x14ac:dyDescent="0.35">
      <c r="A538" t="str">
        <f t="shared" si="8"/>
        <v>2023-24Towong ShireG2</v>
      </c>
      <c r="B538">
        <v>26670</v>
      </c>
      <c r="C538" t="s">
        <v>34</v>
      </c>
      <c r="D538" t="s">
        <v>1194</v>
      </c>
      <c r="E538" t="s">
        <v>154</v>
      </c>
      <c r="F538" t="s">
        <v>1236</v>
      </c>
      <c r="G538" t="s">
        <v>1237</v>
      </c>
      <c r="H538">
        <v>1</v>
      </c>
      <c r="I538">
        <v>57</v>
      </c>
    </row>
    <row r="539" spans="1:9" x14ac:dyDescent="0.35">
      <c r="A539" t="str">
        <f t="shared" si="8"/>
        <v>2023-24Towong ShireR2</v>
      </c>
      <c r="B539">
        <v>26670</v>
      </c>
      <c r="C539" t="s">
        <v>34</v>
      </c>
      <c r="D539" t="s">
        <v>1194</v>
      </c>
      <c r="E539" t="s">
        <v>220</v>
      </c>
      <c r="F539" t="s">
        <v>1238</v>
      </c>
      <c r="G539" t="s">
        <v>1239</v>
      </c>
      <c r="H539">
        <v>2</v>
      </c>
      <c r="I539">
        <v>1</v>
      </c>
    </row>
    <row r="540" spans="1:9" x14ac:dyDescent="0.35">
      <c r="A540" t="str">
        <f t="shared" si="8"/>
        <v>2023-24Towong ShireSP2</v>
      </c>
      <c r="B540">
        <v>26670</v>
      </c>
      <c r="C540" t="s">
        <v>34</v>
      </c>
      <c r="D540" t="s">
        <v>1194</v>
      </c>
      <c r="E540" t="s">
        <v>239</v>
      </c>
      <c r="F540" t="s">
        <v>1240</v>
      </c>
      <c r="G540" t="s">
        <v>1241</v>
      </c>
      <c r="H540">
        <v>3</v>
      </c>
      <c r="I540">
        <v>0.7</v>
      </c>
    </row>
    <row r="541" spans="1:9" x14ac:dyDescent="0.35">
      <c r="A541" t="str">
        <f t="shared" si="8"/>
        <v>2023-24Towong ShireWC5</v>
      </c>
      <c r="B541">
        <v>26670</v>
      </c>
      <c r="C541" t="s">
        <v>34</v>
      </c>
      <c r="D541" t="s">
        <v>1194</v>
      </c>
      <c r="E541" t="s">
        <v>270</v>
      </c>
      <c r="F541" t="s">
        <v>1242</v>
      </c>
      <c r="G541" t="s">
        <v>1243</v>
      </c>
      <c r="H541">
        <v>4</v>
      </c>
      <c r="I541">
        <v>0.52</v>
      </c>
    </row>
    <row r="542" spans="1:9" x14ac:dyDescent="0.35">
      <c r="A542" t="str">
        <f t="shared" si="8"/>
        <v>2023-24Towong ShireL1</v>
      </c>
      <c r="B542">
        <v>26670</v>
      </c>
      <c r="C542" t="s">
        <v>34</v>
      </c>
      <c r="D542" t="s">
        <v>1194</v>
      </c>
      <c r="E542" t="s">
        <v>552</v>
      </c>
      <c r="F542" t="s">
        <v>1244</v>
      </c>
      <c r="G542" t="s">
        <v>1245</v>
      </c>
      <c r="H542">
        <v>5</v>
      </c>
      <c r="I542">
        <v>2.1800000000000002</v>
      </c>
    </row>
    <row r="543" spans="1:9" x14ac:dyDescent="0.35">
      <c r="A543" t="str">
        <f t="shared" si="8"/>
        <v>2023-24Towong ShireO5</v>
      </c>
      <c r="B543">
        <v>26670</v>
      </c>
      <c r="C543" t="s">
        <v>34</v>
      </c>
      <c r="D543" t="s">
        <v>1194</v>
      </c>
      <c r="E543" t="s">
        <v>562</v>
      </c>
      <c r="F543" t="s">
        <v>1246</v>
      </c>
      <c r="G543" t="s">
        <v>1247</v>
      </c>
      <c r="H543">
        <v>6</v>
      </c>
      <c r="I543">
        <v>0</v>
      </c>
    </row>
    <row r="544" spans="1:9" x14ac:dyDescent="0.35">
      <c r="A544" t="str">
        <f t="shared" si="8"/>
        <v>2023-24Towong ShireS1</v>
      </c>
      <c r="B544">
        <v>26670</v>
      </c>
      <c r="C544" t="s">
        <v>34</v>
      </c>
      <c r="D544" t="s">
        <v>1194</v>
      </c>
      <c r="E544" t="s">
        <v>567</v>
      </c>
      <c r="F544" t="s">
        <v>1248</v>
      </c>
      <c r="G544" t="s">
        <v>1249</v>
      </c>
      <c r="H544">
        <v>7</v>
      </c>
      <c r="I544">
        <v>0.56999999999999995</v>
      </c>
    </row>
    <row r="545" spans="1:9" x14ac:dyDescent="0.35">
      <c r="A545" t="str">
        <f t="shared" si="8"/>
        <v>2023-24Towong ShireE2</v>
      </c>
      <c r="B545">
        <v>26670</v>
      </c>
      <c r="C545" t="s">
        <v>34</v>
      </c>
      <c r="D545" t="s">
        <v>1194</v>
      </c>
      <c r="E545" t="s">
        <v>548</v>
      </c>
      <c r="F545" t="s">
        <v>900</v>
      </c>
      <c r="G545" t="s">
        <v>1250</v>
      </c>
      <c r="H545">
        <v>8</v>
      </c>
      <c r="I545">
        <v>5126</v>
      </c>
    </row>
    <row r="546" spans="1:9" x14ac:dyDescent="0.35">
      <c r="A546" t="str">
        <f t="shared" si="8"/>
        <v>2023-24Wangaratta Rural CityG2</v>
      </c>
      <c r="B546">
        <v>26700</v>
      </c>
      <c r="C546" t="s">
        <v>34</v>
      </c>
      <c r="D546" t="s">
        <v>1197</v>
      </c>
      <c r="E546" t="s">
        <v>154</v>
      </c>
      <c r="F546" t="s">
        <v>1236</v>
      </c>
      <c r="G546" t="s">
        <v>1237</v>
      </c>
      <c r="H546">
        <v>1</v>
      </c>
      <c r="I546">
        <v>63</v>
      </c>
    </row>
    <row r="547" spans="1:9" x14ac:dyDescent="0.35">
      <c r="A547" t="str">
        <f t="shared" si="8"/>
        <v>2023-24Wangaratta Rural CityR2</v>
      </c>
      <c r="B547">
        <v>26700</v>
      </c>
      <c r="C547" t="s">
        <v>34</v>
      </c>
      <c r="D547" t="s">
        <v>1197</v>
      </c>
      <c r="E547" t="s">
        <v>220</v>
      </c>
      <c r="F547" t="s">
        <v>1238</v>
      </c>
      <c r="G547" t="s">
        <v>1239</v>
      </c>
      <c r="H547">
        <v>2</v>
      </c>
      <c r="I547">
        <v>0.97</v>
      </c>
    </row>
    <row r="548" spans="1:9" x14ac:dyDescent="0.35">
      <c r="A548" t="str">
        <f t="shared" si="8"/>
        <v>2023-24Wangaratta Rural CitySP2</v>
      </c>
      <c r="B548">
        <v>26700</v>
      </c>
      <c r="C548" t="s">
        <v>34</v>
      </c>
      <c r="D548" t="s">
        <v>1197</v>
      </c>
      <c r="E548" t="s">
        <v>239</v>
      </c>
      <c r="F548" t="s">
        <v>1240</v>
      </c>
      <c r="G548" t="s">
        <v>1241</v>
      </c>
      <c r="H548">
        <v>3</v>
      </c>
      <c r="I548">
        <v>0.85</v>
      </c>
    </row>
    <row r="549" spans="1:9" x14ac:dyDescent="0.35">
      <c r="A549" t="str">
        <f t="shared" si="8"/>
        <v>2023-24Wangaratta Rural CityWC5</v>
      </c>
      <c r="B549">
        <v>26700</v>
      </c>
      <c r="C549" t="s">
        <v>34</v>
      </c>
      <c r="D549" t="s">
        <v>1197</v>
      </c>
      <c r="E549" t="s">
        <v>270</v>
      </c>
      <c r="F549" t="s">
        <v>1242</v>
      </c>
      <c r="G549" t="s">
        <v>1243</v>
      </c>
      <c r="H549">
        <v>4</v>
      </c>
      <c r="I549">
        <v>0.7</v>
      </c>
    </row>
    <row r="550" spans="1:9" x14ac:dyDescent="0.35">
      <c r="A550" t="str">
        <f t="shared" si="8"/>
        <v>2023-24Wangaratta Rural CityL1</v>
      </c>
      <c r="B550">
        <v>26700</v>
      </c>
      <c r="C550" t="s">
        <v>34</v>
      </c>
      <c r="D550" t="s">
        <v>1197</v>
      </c>
      <c r="E550" t="s">
        <v>552</v>
      </c>
      <c r="F550" t="s">
        <v>1244</v>
      </c>
      <c r="G550" t="s">
        <v>1245</v>
      </c>
      <c r="H550">
        <v>5</v>
      </c>
      <c r="I550">
        <v>1.6659999999999999</v>
      </c>
    </row>
    <row r="551" spans="1:9" x14ac:dyDescent="0.35">
      <c r="A551" t="str">
        <f t="shared" si="8"/>
        <v>2023-24Wangaratta Rural CityO5</v>
      </c>
      <c r="B551">
        <v>26700</v>
      </c>
      <c r="C551" t="s">
        <v>34</v>
      </c>
      <c r="D551" t="s">
        <v>1197</v>
      </c>
      <c r="E551" t="s">
        <v>562</v>
      </c>
      <c r="F551" t="s">
        <v>1246</v>
      </c>
      <c r="G551" t="s">
        <v>1247</v>
      </c>
      <c r="H551">
        <v>6</v>
      </c>
      <c r="I551">
        <v>1.3157000000000001</v>
      </c>
    </row>
    <row r="552" spans="1:9" x14ac:dyDescent="0.35">
      <c r="A552" t="str">
        <f t="shared" si="8"/>
        <v>2023-24Wangaratta Rural CityS1</v>
      </c>
      <c r="B552">
        <v>26700</v>
      </c>
      <c r="C552" t="s">
        <v>34</v>
      </c>
      <c r="D552" t="s">
        <v>1197</v>
      </c>
      <c r="E552" t="s">
        <v>567</v>
      </c>
      <c r="F552" t="s">
        <v>1248</v>
      </c>
      <c r="G552" t="s">
        <v>1249</v>
      </c>
      <c r="H552">
        <v>7</v>
      </c>
      <c r="I552">
        <v>0.47039999999999998</v>
      </c>
    </row>
    <row r="553" spans="1:9" x14ac:dyDescent="0.35">
      <c r="A553" t="str">
        <f t="shared" si="8"/>
        <v>2023-24Wangaratta Rural CityE2</v>
      </c>
      <c r="B553">
        <v>26700</v>
      </c>
      <c r="C553" t="s">
        <v>34</v>
      </c>
      <c r="D553" t="s">
        <v>1197</v>
      </c>
      <c r="E553" t="s">
        <v>548</v>
      </c>
      <c r="F553" t="s">
        <v>900</v>
      </c>
      <c r="G553" t="s">
        <v>1250</v>
      </c>
      <c r="H553">
        <v>8</v>
      </c>
      <c r="I553">
        <v>4663</v>
      </c>
    </row>
    <row r="554" spans="1:9" x14ac:dyDescent="0.35">
      <c r="A554" t="str">
        <f t="shared" si="8"/>
        <v>2023-24Warrnambool CityG2</v>
      </c>
      <c r="B554">
        <v>26730</v>
      </c>
      <c r="C554" t="s">
        <v>34</v>
      </c>
      <c r="D554" t="s">
        <v>1200</v>
      </c>
      <c r="E554" t="s">
        <v>154</v>
      </c>
      <c r="F554" t="s">
        <v>1236</v>
      </c>
      <c r="G554" t="s">
        <v>1237</v>
      </c>
      <c r="H554">
        <v>1</v>
      </c>
      <c r="I554">
        <v>56</v>
      </c>
    </row>
    <row r="555" spans="1:9" x14ac:dyDescent="0.35">
      <c r="A555" t="str">
        <f t="shared" si="8"/>
        <v>2023-24Warrnambool CityR2</v>
      </c>
      <c r="B555">
        <v>26730</v>
      </c>
      <c r="C555" t="s">
        <v>34</v>
      </c>
      <c r="D555" t="s">
        <v>1200</v>
      </c>
      <c r="E555" t="s">
        <v>220</v>
      </c>
      <c r="F555" t="s">
        <v>1238</v>
      </c>
      <c r="G555" t="s">
        <v>1239</v>
      </c>
      <c r="H555">
        <v>2</v>
      </c>
      <c r="I555">
        <v>0.95430000000000004</v>
      </c>
    </row>
    <row r="556" spans="1:9" x14ac:dyDescent="0.35">
      <c r="A556" t="str">
        <f t="shared" si="8"/>
        <v>2023-24Warrnambool CitySP2</v>
      </c>
      <c r="B556">
        <v>26730</v>
      </c>
      <c r="C556" t="s">
        <v>34</v>
      </c>
      <c r="D556" t="s">
        <v>1200</v>
      </c>
      <c r="E556" t="s">
        <v>239</v>
      </c>
      <c r="F556" t="s">
        <v>1240</v>
      </c>
      <c r="G556" t="s">
        <v>1241</v>
      </c>
      <c r="H556">
        <v>3</v>
      </c>
      <c r="I556">
        <v>0.71789999999999998</v>
      </c>
    </row>
    <row r="557" spans="1:9" x14ac:dyDescent="0.35">
      <c r="A557" t="str">
        <f t="shared" si="8"/>
        <v>2023-24Warrnambool CityWC5</v>
      </c>
      <c r="B557">
        <v>26730</v>
      </c>
      <c r="C557" t="s">
        <v>34</v>
      </c>
      <c r="D557" t="s">
        <v>1200</v>
      </c>
      <c r="E557" t="s">
        <v>270</v>
      </c>
      <c r="F557" t="s">
        <v>1242</v>
      </c>
      <c r="G557" t="s">
        <v>1243</v>
      </c>
      <c r="H557">
        <v>4</v>
      </c>
      <c r="I557">
        <v>0.67849999999999999</v>
      </c>
    </row>
    <row r="558" spans="1:9" x14ac:dyDescent="0.35">
      <c r="A558" t="str">
        <f t="shared" si="8"/>
        <v>2023-24Warrnambool CityL1</v>
      </c>
      <c r="B558">
        <v>26730</v>
      </c>
      <c r="C558" t="s">
        <v>34</v>
      </c>
      <c r="D558" t="s">
        <v>1200</v>
      </c>
      <c r="E558" t="s">
        <v>552</v>
      </c>
      <c r="F558" t="s">
        <v>1244</v>
      </c>
      <c r="G558" t="s">
        <v>1245</v>
      </c>
      <c r="H558">
        <v>5</v>
      </c>
      <c r="I558">
        <v>2.4900000000000002</v>
      </c>
    </row>
    <row r="559" spans="1:9" x14ac:dyDescent="0.35">
      <c r="A559" t="str">
        <f t="shared" si="8"/>
        <v>2023-24Warrnambool CityO5</v>
      </c>
      <c r="B559">
        <v>26730</v>
      </c>
      <c r="C559" t="s">
        <v>34</v>
      </c>
      <c r="D559" t="s">
        <v>1200</v>
      </c>
      <c r="E559" t="s">
        <v>562</v>
      </c>
      <c r="F559" t="s">
        <v>1246</v>
      </c>
      <c r="G559" t="s">
        <v>1247</v>
      </c>
      <c r="H559">
        <v>6</v>
      </c>
      <c r="I559">
        <v>1.76</v>
      </c>
    </row>
    <row r="560" spans="1:9" x14ac:dyDescent="0.35">
      <c r="A560" t="str">
        <f t="shared" si="8"/>
        <v>2023-24Warrnambool CityS1</v>
      </c>
      <c r="B560">
        <v>26730</v>
      </c>
      <c r="C560" t="s">
        <v>34</v>
      </c>
      <c r="D560" t="s">
        <v>1200</v>
      </c>
      <c r="E560" t="s">
        <v>567</v>
      </c>
      <c r="F560" t="s">
        <v>1248</v>
      </c>
      <c r="G560" t="s">
        <v>1249</v>
      </c>
      <c r="H560">
        <v>7</v>
      </c>
      <c r="I560">
        <v>0.53</v>
      </c>
    </row>
    <row r="561" spans="1:9" x14ac:dyDescent="0.35">
      <c r="A561" t="str">
        <f t="shared" si="8"/>
        <v>2023-24Warrnambool CityE2</v>
      </c>
      <c r="B561">
        <v>26730</v>
      </c>
      <c r="C561" t="s">
        <v>34</v>
      </c>
      <c r="D561" t="s">
        <v>1200</v>
      </c>
      <c r="E561" t="s">
        <v>548</v>
      </c>
      <c r="F561" t="s">
        <v>900</v>
      </c>
      <c r="G561" t="s">
        <v>1250</v>
      </c>
      <c r="H561">
        <v>8</v>
      </c>
      <c r="I561">
        <v>4834</v>
      </c>
    </row>
    <row r="562" spans="1:9" x14ac:dyDescent="0.35">
      <c r="A562" t="str">
        <f t="shared" si="8"/>
        <v>2023-24Wellington ShireG2</v>
      </c>
      <c r="B562">
        <v>26810</v>
      </c>
      <c r="C562" t="s">
        <v>34</v>
      </c>
      <c r="D562" t="s">
        <v>1203</v>
      </c>
      <c r="E562" t="s">
        <v>154</v>
      </c>
      <c r="F562" t="s">
        <v>1236</v>
      </c>
      <c r="G562" t="s">
        <v>1237</v>
      </c>
      <c r="H562">
        <v>1</v>
      </c>
      <c r="I562">
        <v>56</v>
      </c>
    </row>
    <row r="563" spans="1:9" x14ac:dyDescent="0.35">
      <c r="A563" t="str">
        <f t="shared" si="8"/>
        <v>2023-24Wellington ShireR2</v>
      </c>
      <c r="B563">
        <v>26810</v>
      </c>
      <c r="C563" t="s">
        <v>34</v>
      </c>
      <c r="D563" t="s">
        <v>1203</v>
      </c>
      <c r="E563" t="s">
        <v>220</v>
      </c>
      <c r="F563" t="s">
        <v>1238</v>
      </c>
      <c r="G563" t="s">
        <v>1239</v>
      </c>
      <c r="H563">
        <v>2</v>
      </c>
      <c r="I563">
        <v>0.98499999999999999</v>
      </c>
    </row>
    <row r="564" spans="1:9" x14ac:dyDescent="0.35">
      <c r="A564" t="str">
        <f t="shared" si="8"/>
        <v>2023-24Wellington ShireSP2</v>
      </c>
      <c r="B564">
        <v>26810</v>
      </c>
      <c r="C564" t="s">
        <v>34</v>
      </c>
      <c r="D564" t="s">
        <v>1203</v>
      </c>
      <c r="E564" t="s">
        <v>239</v>
      </c>
      <c r="F564" t="s">
        <v>1240</v>
      </c>
      <c r="G564" t="s">
        <v>1241</v>
      </c>
      <c r="H564">
        <v>3</v>
      </c>
      <c r="I564">
        <v>0.85770000000000002</v>
      </c>
    </row>
    <row r="565" spans="1:9" x14ac:dyDescent="0.35">
      <c r="A565" t="str">
        <f t="shared" si="8"/>
        <v>2023-24Wellington ShireWC5</v>
      </c>
      <c r="B565">
        <v>26810</v>
      </c>
      <c r="C565" t="s">
        <v>34</v>
      </c>
      <c r="D565" t="s">
        <v>1203</v>
      </c>
      <c r="E565" t="s">
        <v>270</v>
      </c>
      <c r="F565" t="s">
        <v>1242</v>
      </c>
      <c r="G565" t="s">
        <v>1243</v>
      </c>
      <c r="H565">
        <v>4</v>
      </c>
      <c r="I565">
        <v>0.32500000000000001</v>
      </c>
    </row>
    <row r="566" spans="1:9" x14ac:dyDescent="0.35">
      <c r="A566" t="str">
        <f t="shared" si="8"/>
        <v>2023-24Wellington ShireL1</v>
      </c>
      <c r="B566">
        <v>26810</v>
      </c>
      <c r="C566" t="s">
        <v>34</v>
      </c>
      <c r="D566" t="s">
        <v>1203</v>
      </c>
      <c r="E566" t="s">
        <v>552</v>
      </c>
      <c r="F566" t="s">
        <v>1244</v>
      </c>
      <c r="G566" t="s">
        <v>1245</v>
      </c>
      <c r="H566">
        <v>5</v>
      </c>
      <c r="I566">
        <v>3.4990999999999999</v>
      </c>
    </row>
    <row r="567" spans="1:9" x14ac:dyDescent="0.35">
      <c r="A567" t="str">
        <f t="shared" si="8"/>
        <v>2023-24Wellington ShireO5</v>
      </c>
      <c r="B567">
        <v>26810</v>
      </c>
      <c r="C567" t="s">
        <v>34</v>
      </c>
      <c r="D567" t="s">
        <v>1203</v>
      </c>
      <c r="E567" t="s">
        <v>562</v>
      </c>
      <c r="F567" t="s">
        <v>1246</v>
      </c>
      <c r="G567" t="s">
        <v>1247</v>
      </c>
      <c r="H567">
        <v>6</v>
      </c>
      <c r="I567">
        <v>1.1120000000000001</v>
      </c>
    </row>
    <row r="568" spans="1:9" x14ac:dyDescent="0.35">
      <c r="A568" t="str">
        <f t="shared" si="8"/>
        <v>2023-24Wellington ShireS1</v>
      </c>
      <c r="B568">
        <v>26810</v>
      </c>
      <c r="C568" t="s">
        <v>34</v>
      </c>
      <c r="D568" t="s">
        <v>1203</v>
      </c>
      <c r="E568" t="s">
        <v>567</v>
      </c>
      <c r="F568" t="s">
        <v>1248</v>
      </c>
      <c r="G568" t="s">
        <v>1249</v>
      </c>
      <c r="H568">
        <v>7</v>
      </c>
      <c r="I568">
        <v>0.64</v>
      </c>
    </row>
    <row r="569" spans="1:9" x14ac:dyDescent="0.35">
      <c r="A569" t="str">
        <f t="shared" si="8"/>
        <v>2023-24Wellington ShireE2</v>
      </c>
      <c r="B569">
        <v>26810</v>
      </c>
      <c r="C569" t="s">
        <v>34</v>
      </c>
      <c r="D569" t="s">
        <v>1203</v>
      </c>
      <c r="E569" t="s">
        <v>548</v>
      </c>
      <c r="F569" t="s">
        <v>900</v>
      </c>
      <c r="G569" t="s">
        <v>1250</v>
      </c>
      <c r="H569">
        <v>8</v>
      </c>
      <c r="I569">
        <v>3216.79</v>
      </c>
    </row>
    <row r="570" spans="1:9" x14ac:dyDescent="0.35">
      <c r="A570" t="str">
        <f t="shared" si="8"/>
        <v>2023-24West Wimmera ShireG2</v>
      </c>
      <c r="B570">
        <v>26890</v>
      </c>
      <c r="C570" t="s">
        <v>34</v>
      </c>
      <c r="D570" t="s">
        <v>1206</v>
      </c>
      <c r="E570" t="s">
        <v>154</v>
      </c>
      <c r="F570" t="s">
        <v>1236</v>
      </c>
      <c r="G570" t="s">
        <v>1237</v>
      </c>
      <c r="H570">
        <v>1</v>
      </c>
      <c r="I570" t="s">
        <v>1254</v>
      </c>
    </row>
    <row r="571" spans="1:9" x14ac:dyDescent="0.35">
      <c r="A571" t="str">
        <f t="shared" si="8"/>
        <v>2023-24West Wimmera ShireR2</v>
      </c>
      <c r="B571">
        <v>26890</v>
      </c>
      <c r="C571" t="s">
        <v>34</v>
      </c>
      <c r="D571" t="s">
        <v>1206</v>
      </c>
      <c r="E571" t="s">
        <v>220</v>
      </c>
      <c r="F571" t="s">
        <v>1238</v>
      </c>
      <c r="G571" t="s">
        <v>1239</v>
      </c>
      <c r="H571">
        <v>2</v>
      </c>
      <c r="I571" t="s">
        <v>1254</v>
      </c>
    </row>
    <row r="572" spans="1:9" x14ac:dyDescent="0.35">
      <c r="A572" t="str">
        <f t="shared" si="8"/>
        <v>2023-24West Wimmera ShireSP2</v>
      </c>
      <c r="B572">
        <v>26890</v>
      </c>
      <c r="C572" t="s">
        <v>34</v>
      </c>
      <c r="D572" t="s">
        <v>1206</v>
      </c>
      <c r="E572" t="s">
        <v>239</v>
      </c>
      <c r="F572" t="s">
        <v>1240</v>
      </c>
      <c r="G572" t="s">
        <v>1241</v>
      </c>
      <c r="H572">
        <v>3</v>
      </c>
      <c r="I572" t="s">
        <v>1254</v>
      </c>
    </row>
    <row r="573" spans="1:9" x14ac:dyDescent="0.35">
      <c r="A573" t="str">
        <f t="shared" si="8"/>
        <v>2023-24West Wimmera ShireWC5</v>
      </c>
      <c r="B573">
        <v>26890</v>
      </c>
      <c r="C573" t="s">
        <v>34</v>
      </c>
      <c r="D573" t="s">
        <v>1206</v>
      </c>
      <c r="E573" t="s">
        <v>270</v>
      </c>
      <c r="F573" t="s">
        <v>1242</v>
      </c>
      <c r="G573" t="s">
        <v>1243</v>
      </c>
      <c r="H573">
        <v>4</v>
      </c>
      <c r="I573" t="s">
        <v>1254</v>
      </c>
    </row>
    <row r="574" spans="1:9" x14ac:dyDescent="0.35">
      <c r="A574" t="str">
        <f t="shared" si="8"/>
        <v>2023-24West Wimmera ShireL1</v>
      </c>
      <c r="B574">
        <v>26890</v>
      </c>
      <c r="C574" t="s">
        <v>34</v>
      </c>
      <c r="D574" t="s">
        <v>1206</v>
      </c>
      <c r="E574" t="s">
        <v>552</v>
      </c>
      <c r="F574" t="s">
        <v>1244</v>
      </c>
      <c r="G574" t="s">
        <v>1245</v>
      </c>
      <c r="H574">
        <v>5</v>
      </c>
      <c r="I574">
        <v>4.7472000000000003</v>
      </c>
    </row>
    <row r="575" spans="1:9" x14ac:dyDescent="0.35">
      <c r="A575" t="str">
        <f t="shared" si="8"/>
        <v>2023-24West Wimmera ShireO5</v>
      </c>
      <c r="B575">
        <v>26890</v>
      </c>
      <c r="C575" t="s">
        <v>34</v>
      </c>
      <c r="D575" t="s">
        <v>1206</v>
      </c>
      <c r="E575" t="s">
        <v>562</v>
      </c>
      <c r="F575" t="s">
        <v>1246</v>
      </c>
      <c r="G575" t="s">
        <v>1247</v>
      </c>
      <c r="H575">
        <v>6</v>
      </c>
      <c r="I575">
        <v>0.94869999999999999</v>
      </c>
    </row>
    <row r="576" spans="1:9" x14ac:dyDescent="0.35">
      <c r="A576" t="str">
        <f t="shared" si="8"/>
        <v>2023-24West Wimmera ShireS1</v>
      </c>
      <c r="B576">
        <v>26890</v>
      </c>
      <c r="C576" t="s">
        <v>34</v>
      </c>
      <c r="D576" t="s">
        <v>1206</v>
      </c>
      <c r="E576" t="s">
        <v>567</v>
      </c>
      <c r="F576" t="s">
        <v>1248</v>
      </c>
      <c r="G576" t="s">
        <v>1249</v>
      </c>
      <c r="H576">
        <v>7</v>
      </c>
      <c r="I576">
        <v>0.3306</v>
      </c>
    </row>
    <row r="577" spans="1:9" x14ac:dyDescent="0.35">
      <c r="A577" t="str">
        <f t="shared" si="8"/>
        <v>2023-24West Wimmera ShireE2</v>
      </c>
      <c r="B577">
        <v>26890</v>
      </c>
      <c r="C577" t="s">
        <v>34</v>
      </c>
      <c r="D577" t="s">
        <v>1206</v>
      </c>
      <c r="E577" t="s">
        <v>548</v>
      </c>
      <c r="F577" t="s">
        <v>900</v>
      </c>
      <c r="G577" t="s">
        <v>1250</v>
      </c>
      <c r="H577">
        <v>8</v>
      </c>
      <c r="I577">
        <v>5726.89</v>
      </c>
    </row>
    <row r="578" spans="1:9" x14ac:dyDescent="0.35">
      <c r="A578" t="str">
        <f t="shared" si="8"/>
        <v>2023-24Whitehorse CityG2</v>
      </c>
      <c r="B578">
        <v>26980</v>
      </c>
      <c r="C578" t="s">
        <v>34</v>
      </c>
      <c r="D578" t="s">
        <v>1209</v>
      </c>
      <c r="E578" t="s">
        <v>154</v>
      </c>
      <c r="F578" t="s">
        <v>1236</v>
      </c>
      <c r="G578" t="s">
        <v>1237</v>
      </c>
      <c r="H578">
        <v>1</v>
      </c>
      <c r="I578">
        <v>59</v>
      </c>
    </row>
    <row r="579" spans="1:9" x14ac:dyDescent="0.35">
      <c r="A579" t="str">
        <f t="shared" ref="A579:A633" si="9">CONCATENATE(C579,D579,E579)</f>
        <v>2023-24Whitehorse CityR2</v>
      </c>
      <c r="B579">
        <v>26980</v>
      </c>
      <c r="C579" t="s">
        <v>34</v>
      </c>
      <c r="D579" t="s">
        <v>1209</v>
      </c>
      <c r="E579" t="s">
        <v>220</v>
      </c>
      <c r="F579" t="s">
        <v>1238</v>
      </c>
      <c r="G579" t="s">
        <v>1239</v>
      </c>
      <c r="H579">
        <v>2</v>
      </c>
      <c r="I579">
        <v>0.98480000000000001</v>
      </c>
    </row>
    <row r="580" spans="1:9" x14ac:dyDescent="0.35">
      <c r="A580" t="str">
        <f t="shared" si="9"/>
        <v>2023-24Whitehorse CitySP2</v>
      </c>
      <c r="B580">
        <v>26980</v>
      </c>
      <c r="C580" t="s">
        <v>34</v>
      </c>
      <c r="D580" t="s">
        <v>1209</v>
      </c>
      <c r="E580" t="s">
        <v>239</v>
      </c>
      <c r="F580" t="s">
        <v>1240</v>
      </c>
      <c r="G580" t="s">
        <v>1241</v>
      </c>
      <c r="H580">
        <v>3</v>
      </c>
      <c r="I580">
        <v>0.57999999999999996</v>
      </c>
    </row>
    <row r="581" spans="1:9" x14ac:dyDescent="0.35">
      <c r="A581" t="str">
        <f t="shared" si="9"/>
        <v>2023-24Whitehorse CityWC5</v>
      </c>
      <c r="B581">
        <v>26980</v>
      </c>
      <c r="C581" t="s">
        <v>34</v>
      </c>
      <c r="D581" t="s">
        <v>1209</v>
      </c>
      <c r="E581" t="s">
        <v>270</v>
      </c>
      <c r="F581" t="s">
        <v>1242</v>
      </c>
      <c r="G581" t="s">
        <v>1243</v>
      </c>
      <c r="H581">
        <v>4</v>
      </c>
      <c r="I581">
        <v>0.6</v>
      </c>
    </row>
    <row r="582" spans="1:9" x14ac:dyDescent="0.35">
      <c r="A582" t="str">
        <f t="shared" si="9"/>
        <v>2023-24Whitehorse CityL1</v>
      </c>
      <c r="B582">
        <v>26980</v>
      </c>
      <c r="C582" t="s">
        <v>34</v>
      </c>
      <c r="D582" t="s">
        <v>1209</v>
      </c>
      <c r="E582" t="s">
        <v>552</v>
      </c>
      <c r="F582" t="s">
        <v>1244</v>
      </c>
      <c r="G582" t="s">
        <v>1245</v>
      </c>
      <c r="H582">
        <v>5</v>
      </c>
      <c r="I582">
        <v>2.7296</v>
      </c>
    </row>
    <row r="583" spans="1:9" x14ac:dyDescent="0.35">
      <c r="A583" t="str">
        <f t="shared" si="9"/>
        <v>2023-24Whitehorse CityO5</v>
      </c>
      <c r="B583">
        <v>26980</v>
      </c>
      <c r="C583" t="s">
        <v>34</v>
      </c>
      <c r="D583" t="s">
        <v>1209</v>
      </c>
      <c r="E583" t="s">
        <v>562</v>
      </c>
      <c r="F583" t="s">
        <v>1246</v>
      </c>
      <c r="G583" t="s">
        <v>1247</v>
      </c>
      <c r="H583">
        <v>6</v>
      </c>
      <c r="I583">
        <v>1.0911</v>
      </c>
    </row>
    <row r="584" spans="1:9" x14ac:dyDescent="0.35">
      <c r="A584" t="str">
        <f t="shared" si="9"/>
        <v>2023-24Whitehorse CityS1</v>
      </c>
      <c r="B584">
        <v>26980</v>
      </c>
      <c r="C584" t="s">
        <v>34</v>
      </c>
      <c r="D584" t="s">
        <v>1209</v>
      </c>
      <c r="E584" t="s">
        <v>567</v>
      </c>
      <c r="F584" t="s">
        <v>1248</v>
      </c>
      <c r="G584" t="s">
        <v>1249</v>
      </c>
      <c r="H584">
        <v>7</v>
      </c>
      <c r="I584">
        <v>0.69740000000000002</v>
      </c>
    </row>
    <row r="585" spans="1:9" x14ac:dyDescent="0.35">
      <c r="A585" t="str">
        <f t="shared" si="9"/>
        <v>2023-24Whitehorse CityE2</v>
      </c>
      <c r="B585">
        <v>26980</v>
      </c>
      <c r="C585" t="s">
        <v>34</v>
      </c>
      <c r="D585" t="s">
        <v>1209</v>
      </c>
      <c r="E585" t="s">
        <v>548</v>
      </c>
      <c r="F585" t="s">
        <v>900</v>
      </c>
      <c r="G585" t="s">
        <v>1250</v>
      </c>
      <c r="H585">
        <v>8</v>
      </c>
      <c r="I585">
        <v>2642</v>
      </c>
    </row>
    <row r="586" spans="1:9" x14ac:dyDescent="0.35">
      <c r="A586" t="str">
        <f t="shared" si="9"/>
        <v>2023-24Whittlesea CityG2</v>
      </c>
      <c r="B586">
        <v>27070</v>
      </c>
      <c r="C586" t="s">
        <v>34</v>
      </c>
      <c r="D586" t="s">
        <v>1212</v>
      </c>
      <c r="E586" t="s">
        <v>154</v>
      </c>
      <c r="F586" t="s">
        <v>1236</v>
      </c>
      <c r="G586" t="s">
        <v>1237</v>
      </c>
      <c r="H586">
        <v>1</v>
      </c>
      <c r="I586">
        <v>55</v>
      </c>
    </row>
    <row r="587" spans="1:9" x14ac:dyDescent="0.35">
      <c r="A587" t="str">
        <f t="shared" si="9"/>
        <v>2023-24Whittlesea CityR2</v>
      </c>
      <c r="B587">
        <v>27070</v>
      </c>
      <c r="C587" t="s">
        <v>34</v>
      </c>
      <c r="D587" t="s">
        <v>1212</v>
      </c>
      <c r="E587" t="s">
        <v>220</v>
      </c>
      <c r="F587" t="s">
        <v>1238</v>
      </c>
      <c r="G587" t="s">
        <v>1239</v>
      </c>
      <c r="H587">
        <v>2</v>
      </c>
      <c r="I587">
        <v>0.93500000000000005</v>
      </c>
    </row>
    <row r="588" spans="1:9" x14ac:dyDescent="0.35">
      <c r="A588" t="str">
        <f t="shared" si="9"/>
        <v>2023-24Whittlesea CitySP2</v>
      </c>
      <c r="B588">
        <v>27070</v>
      </c>
      <c r="C588" t="s">
        <v>34</v>
      </c>
      <c r="D588" t="s">
        <v>1212</v>
      </c>
      <c r="E588" t="s">
        <v>239</v>
      </c>
      <c r="F588" t="s">
        <v>1240</v>
      </c>
      <c r="G588" t="s">
        <v>1241</v>
      </c>
      <c r="H588">
        <v>3</v>
      </c>
      <c r="I588">
        <v>0.68</v>
      </c>
    </row>
    <row r="589" spans="1:9" x14ac:dyDescent="0.35">
      <c r="A589" t="str">
        <f t="shared" si="9"/>
        <v>2023-24Whittlesea CityWC5</v>
      </c>
      <c r="B589">
        <v>27070</v>
      </c>
      <c r="C589" t="s">
        <v>34</v>
      </c>
      <c r="D589" t="s">
        <v>1212</v>
      </c>
      <c r="E589" t="s">
        <v>270</v>
      </c>
      <c r="F589" t="s">
        <v>1242</v>
      </c>
      <c r="G589" t="s">
        <v>1243</v>
      </c>
      <c r="H589">
        <v>4</v>
      </c>
      <c r="I589">
        <v>0.52</v>
      </c>
    </row>
    <row r="590" spans="1:9" x14ac:dyDescent="0.35">
      <c r="A590" t="str">
        <f t="shared" si="9"/>
        <v>2023-24Whittlesea CityL1</v>
      </c>
      <c r="B590">
        <v>27070</v>
      </c>
      <c r="C590" t="s">
        <v>34</v>
      </c>
      <c r="D590" t="s">
        <v>1212</v>
      </c>
      <c r="E590" t="s">
        <v>552</v>
      </c>
      <c r="F590" t="s">
        <v>1244</v>
      </c>
      <c r="G590" t="s">
        <v>1245</v>
      </c>
      <c r="H590">
        <v>5</v>
      </c>
      <c r="I590">
        <v>2.4895999999999998</v>
      </c>
    </row>
    <row r="591" spans="1:9" x14ac:dyDescent="0.35">
      <c r="A591" t="str">
        <f t="shared" si="9"/>
        <v>2023-24Whittlesea CityO5</v>
      </c>
      <c r="B591">
        <v>27070</v>
      </c>
      <c r="C591" t="s">
        <v>34</v>
      </c>
      <c r="D591" t="s">
        <v>1212</v>
      </c>
      <c r="E591" t="s">
        <v>562</v>
      </c>
      <c r="F591" t="s">
        <v>1246</v>
      </c>
      <c r="G591" t="s">
        <v>1247</v>
      </c>
      <c r="H591">
        <v>6</v>
      </c>
      <c r="I591">
        <v>0.76990000000000003</v>
      </c>
    </row>
    <row r="592" spans="1:9" x14ac:dyDescent="0.35">
      <c r="A592" t="str">
        <f t="shared" si="9"/>
        <v>2023-24Whittlesea CityS1</v>
      </c>
      <c r="B592">
        <v>27070</v>
      </c>
      <c r="C592" t="s">
        <v>34</v>
      </c>
      <c r="D592" t="s">
        <v>1212</v>
      </c>
      <c r="E592" t="s">
        <v>567</v>
      </c>
      <c r="F592" t="s">
        <v>1248</v>
      </c>
      <c r="G592" t="s">
        <v>1249</v>
      </c>
      <c r="H592">
        <v>7</v>
      </c>
      <c r="I592">
        <v>0.73980000000000001</v>
      </c>
    </row>
    <row r="593" spans="1:9" x14ac:dyDescent="0.35">
      <c r="A593" t="str">
        <f t="shared" si="9"/>
        <v>2023-24Whittlesea CityE2</v>
      </c>
      <c r="B593">
        <v>27070</v>
      </c>
      <c r="C593" t="s">
        <v>34</v>
      </c>
      <c r="D593" t="s">
        <v>1212</v>
      </c>
      <c r="E593" t="s">
        <v>548</v>
      </c>
      <c r="F593" t="s">
        <v>900</v>
      </c>
      <c r="G593" t="s">
        <v>1252</v>
      </c>
      <c r="H593">
        <v>8</v>
      </c>
      <c r="I593">
        <v>3015</v>
      </c>
    </row>
    <row r="594" spans="1:9" x14ac:dyDescent="0.35">
      <c r="A594" t="str">
        <f t="shared" si="9"/>
        <v>2023-24Wodonga CityG2</v>
      </c>
      <c r="B594">
        <v>27170</v>
      </c>
      <c r="C594" t="s">
        <v>34</v>
      </c>
      <c r="D594" t="s">
        <v>1215</v>
      </c>
      <c r="E594" t="s">
        <v>154</v>
      </c>
      <c r="F594" t="s">
        <v>1236</v>
      </c>
      <c r="G594" t="s">
        <v>1237</v>
      </c>
      <c r="H594">
        <v>1</v>
      </c>
      <c r="I594">
        <v>60</v>
      </c>
    </row>
    <row r="595" spans="1:9" x14ac:dyDescent="0.35">
      <c r="A595" t="str">
        <f t="shared" si="9"/>
        <v>2023-24Wodonga CityR2</v>
      </c>
      <c r="B595">
        <v>27170</v>
      </c>
      <c r="C595" t="s">
        <v>34</v>
      </c>
      <c r="D595" t="s">
        <v>1215</v>
      </c>
      <c r="E595" t="s">
        <v>220</v>
      </c>
      <c r="F595" t="s">
        <v>1238</v>
      </c>
      <c r="G595" t="s">
        <v>1239</v>
      </c>
      <c r="H595">
        <v>2</v>
      </c>
      <c r="I595">
        <v>0.98</v>
      </c>
    </row>
    <row r="596" spans="1:9" x14ac:dyDescent="0.35">
      <c r="A596" t="str">
        <f t="shared" si="9"/>
        <v>2023-24Wodonga CitySP2</v>
      </c>
      <c r="B596">
        <v>27170</v>
      </c>
      <c r="C596" t="s">
        <v>34</v>
      </c>
      <c r="D596" t="s">
        <v>1215</v>
      </c>
      <c r="E596" t="s">
        <v>239</v>
      </c>
      <c r="F596" t="s">
        <v>1240</v>
      </c>
      <c r="G596" t="s">
        <v>1241</v>
      </c>
      <c r="H596">
        <v>3</v>
      </c>
      <c r="I596">
        <v>0.7</v>
      </c>
    </row>
    <row r="597" spans="1:9" x14ac:dyDescent="0.35">
      <c r="A597" t="str">
        <f t="shared" si="9"/>
        <v>2023-24Wodonga CityWC5</v>
      </c>
      <c r="B597">
        <v>27170</v>
      </c>
      <c r="C597" t="s">
        <v>34</v>
      </c>
      <c r="D597" t="s">
        <v>1215</v>
      </c>
      <c r="E597" t="s">
        <v>270</v>
      </c>
      <c r="F597" t="s">
        <v>1242</v>
      </c>
      <c r="G597" t="s">
        <v>1243</v>
      </c>
      <c r="H597">
        <v>4</v>
      </c>
      <c r="I597">
        <v>0.72</v>
      </c>
    </row>
    <row r="598" spans="1:9" x14ac:dyDescent="0.35">
      <c r="A598" t="str">
        <f t="shared" si="9"/>
        <v>2023-24Wodonga CityL1</v>
      </c>
      <c r="B598">
        <v>27170</v>
      </c>
      <c r="C598" t="s">
        <v>34</v>
      </c>
      <c r="D598" t="s">
        <v>1215</v>
      </c>
      <c r="E598" t="s">
        <v>552</v>
      </c>
      <c r="F598" t="s">
        <v>1244</v>
      </c>
      <c r="G598" t="s">
        <v>1245</v>
      </c>
      <c r="H598">
        <v>5</v>
      </c>
      <c r="I598">
        <v>2.63</v>
      </c>
    </row>
    <row r="599" spans="1:9" x14ac:dyDescent="0.35">
      <c r="A599" t="str">
        <f t="shared" si="9"/>
        <v>2023-24Wodonga CityO5</v>
      </c>
      <c r="B599">
        <v>27170</v>
      </c>
      <c r="C599" t="s">
        <v>34</v>
      </c>
      <c r="D599" t="s">
        <v>1215</v>
      </c>
      <c r="E599" t="s">
        <v>562</v>
      </c>
      <c r="F599" t="s">
        <v>1246</v>
      </c>
      <c r="G599" t="s">
        <v>1247</v>
      </c>
      <c r="H599">
        <v>6</v>
      </c>
      <c r="I599">
        <v>1.0900000000000001</v>
      </c>
    </row>
    <row r="600" spans="1:9" x14ac:dyDescent="0.35">
      <c r="A600" t="str">
        <f t="shared" si="9"/>
        <v>2023-24Wodonga CityS1</v>
      </c>
      <c r="B600">
        <v>27170</v>
      </c>
      <c r="C600" t="s">
        <v>34</v>
      </c>
      <c r="D600" t="s">
        <v>1215</v>
      </c>
      <c r="E600" t="s">
        <v>567</v>
      </c>
      <c r="F600" t="s">
        <v>1248</v>
      </c>
      <c r="G600" t="s">
        <v>1249</v>
      </c>
      <c r="H600">
        <v>7</v>
      </c>
      <c r="I600">
        <v>0.71</v>
      </c>
    </row>
    <row r="601" spans="1:9" x14ac:dyDescent="0.35">
      <c r="A601" t="str">
        <f t="shared" si="9"/>
        <v>2023-24Wodonga CityE2</v>
      </c>
      <c r="B601">
        <v>27170</v>
      </c>
      <c r="C601" t="s">
        <v>34</v>
      </c>
      <c r="D601" t="s">
        <v>1215</v>
      </c>
      <c r="E601" t="s">
        <v>548</v>
      </c>
      <c r="F601" t="s">
        <v>900</v>
      </c>
      <c r="G601" t="s">
        <v>1250</v>
      </c>
      <c r="H601">
        <v>8</v>
      </c>
      <c r="I601">
        <v>3477</v>
      </c>
    </row>
    <row r="602" spans="1:9" x14ac:dyDescent="0.35">
      <c r="A602" t="str">
        <f t="shared" si="9"/>
        <v>2023-24Wyndham CityG2</v>
      </c>
      <c r="B602">
        <v>27260</v>
      </c>
      <c r="C602" t="s">
        <v>34</v>
      </c>
      <c r="D602" t="s">
        <v>1218</v>
      </c>
      <c r="E602" t="s">
        <v>154</v>
      </c>
      <c r="F602" t="s">
        <v>1236</v>
      </c>
      <c r="G602" t="s">
        <v>1237</v>
      </c>
      <c r="H602">
        <v>1</v>
      </c>
      <c r="I602">
        <v>66</v>
      </c>
    </row>
    <row r="603" spans="1:9" x14ac:dyDescent="0.35">
      <c r="A603" t="str">
        <f t="shared" si="9"/>
        <v>2023-24Wyndham CityR2</v>
      </c>
      <c r="B603">
        <v>27260</v>
      </c>
      <c r="C603" t="s">
        <v>34</v>
      </c>
      <c r="D603" t="s">
        <v>1218</v>
      </c>
      <c r="E603" t="s">
        <v>220</v>
      </c>
      <c r="F603" t="s">
        <v>1238</v>
      </c>
      <c r="G603" t="s">
        <v>1239</v>
      </c>
      <c r="H603">
        <v>2</v>
      </c>
      <c r="I603">
        <v>0.98680000000000001</v>
      </c>
    </row>
    <row r="604" spans="1:9" x14ac:dyDescent="0.35">
      <c r="A604" t="str">
        <f t="shared" si="9"/>
        <v>2023-24Wyndham CitySP2</v>
      </c>
      <c r="B604">
        <v>27260</v>
      </c>
      <c r="C604" t="s">
        <v>34</v>
      </c>
      <c r="D604" t="s">
        <v>1218</v>
      </c>
      <c r="E604" t="s">
        <v>239</v>
      </c>
      <c r="F604" t="s">
        <v>1240</v>
      </c>
      <c r="G604" t="s">
        <v>1241</v>
      </c>
      <c r="H604">
        <v>3</v>
      </c>
      <c r="I604">
        <v>0.6</v>
      </c>
    </row>
    <row r="605" spans="1:9" x14ac:dyDescent="0.35">
      <c r="A605" t="str">
        <f t="shared" si="9"/>
        <v>2023-24Wyndham CityWC5</v>
      </c>
      <c r="B605">
        <v>27260</v>
      </c>
      <c r="C605" t="s">
        <v>34</v>
      </c>
      <c r="D605" t="s">
        <v>1218</v>
      </c>
      <c r="E605" t="s">
        <v>270</v>
      </c>
      <c r="F605" t="s">
        <v>1242</v>
      </c>
      <c r="G605" t="s">
        <v>1243</v>
      </c>
      <c r="H605">
        <v>4</v>
      </c>
      <c r="I605">
        <v>0.36499999999999999</v>
      </c>
    </row>
    <row r="606" spans="1:9" x14ac:dyDescent="0.35">
      <c r="A606" t="str">
        <f t="shared" si="9"/>
        <v>2023-24Wyndham CityL1</v>
      </c>
      <c r="B606">
        <v>27260</v>
      </c>
      <c r="C606" t="s">
        <v>34</v>
      </c>
      <c r="D606" t="s">
        <v>1218</v>
      </c>
      <c r="E606" t="s">
        <v>552</v>
      </c>
      <c r="F606" t="s">
        <v>1244</v>
      </c>
      <c r="G606" t="s">
        <v>1245</v>
      </c>
      <c r="H606">
        <v>5</v>
      </c>
      <c r="I606">
        <v>4.0008999999999997</v>
      </c>
    </row>
    <row r="607" spans="1:9" x14ac:dyDescent="0.35">
      <c r="A607" t="str">
        <f t="shared" si="9"/>
        <v>2023-24Wyndham CityO5</v>
      </c>
      <c r="B607">
        <v>27260</v>
      </c>
      <c r="C607" t="s">
        <v>34</v>
      </c>
      <c r="D607" t="s">
        <v>1218</v>
      </c>
      <c r="E607" t="s">
        <v>562</v>
      </c>
      <c r="F607" t="s">
        <v>1246</v>
      </c>
      <c r="G607" t="s">
        <v>1247</v>
      </c>
      <c r="H607">
        <v>6</v>
      </c>
      <c r="I607">
        <v>0.95379999999999998</v>
      </c>
    </row>
    <row r="608" spans="1:9" x14ac:dyDescent="0.35">
      <c r="A608" t="str">
        <f t="shared" si="9"/>
        <v>2023-24Wyndham CityS1</v>
      </c>
      <c r="B608">
        <v>27260</v>
      </c>
      <c r="C608" t="s">
        <v>34</v>
      </c>
      <c r="D608" t="s">
        <v>1218</v>
      </c>
      <c r="E608" t="s">
        <v>567</v>
      </c>
      <c r="F608" t="s">
        <v>1248</v>
      </c>
      <c r="G608" t="s">
        <v>1249</v>
      </c>
      <c r="H608">
        <v>7</v>
      </c>
      <c r="I608">
        <v>0.61360000000000003</v>
      </c>
    </row>
    <row r="609" spans="1:9" x14ac:dyDescent="0.35">
      <c r="A609" t="str">
        <f t="shared" si="9"/>
        <v>2023-24Wyndham CityE2</v>
      </c>
      <c r="B609">
        <v>27260</v>
      </c>
      <c r="C609" t="s">
        <v>34</v>
      </c>
      <c r="D609" t="s">
        <v>1218</v>
      </c>
      <c r="E609" t="s">
        <v>548</v>
      </c>
      <c r="F609" t="s">
        <v>900</v>
      </c>
      <c r="G609" t="s">
        <v>1250</v>
      </c>
      <c r="H609">
        <v>8</v>
      </c>
      <c r="I609">
        <v>3754.75</v>
      </c>
    </row>
    <row r="610" spans="1:9" x14ac:dyDescent="0.35">
      <c r="A610" t="str">
        <f t="shared" si="9"/>
        <v>2023-24Yarra CityG2</v>
      </c>
      <c r="B610">
        <v>27350</v>
      </c>
      <c r="C610" t="s">
        <v>34</v>
      </c>
      <c r="D610" t="s">
        <v>1221</v>
      </c>
      <c r="E610" t="s">
        <v>154</v>
      </c>
      <c r="F610" t="s">
        <v>1236</v>
      </c>
      <c r="G610" t="s">
        <v>1237</v>
      </c>
      <c r="H610">
        <v>1</v>
      </c>
      <c r="I610">
        <v>50</v>
      </c>
    </row>
    <row r="611" spans="1:9" x14ac:dyDescent="0.35">
      <c r="A611" t="str">
        <f t="shared" si="9"/>
        <v>2023-24Yarra CityR2</v>
      </c>
      <c r="B611">
        <v>27350</v>
      </c>
      <c r="C611" t="s">
        <v>34</v>
      </c>
      <c r="D611" t="s">
        <v>1221</v>
      </c>
      <c r="E611" t="s">
        <v>220</v>
      </c>
      <c r="F611" t="s">
        <v>1238</v>
      </c>
      <c r="G611" t="s">
        <v>1239</v>
      </c>
      <c r="H611">
        <v>2</v>
      </c>
      <c r="I611">
        <v>0.95</v>
      </c>
    </row>
    <row r="612" spans="1:9" x14ac:dyDescent="0.35">
      <c r="A612" t="str">
        <f t="shared" si="9"/>
        <v>2023-24Yarra CitySP2</v>
      </c>
      <c r="B612">
        <v>27350</v>
      </c>
      <c r="C612" t="s">
        <v>34</v>
      </c>
      <c r="D612" t="s">
        <v>1221</v>
      </c>
      <c r="E612" t="s">
        <v>239</v>
      </c>
      <c r="F612" t="s">
        <v>1240</v>
      </c>
      <c r="G612" t="s">
        <v>1241</v>
      </c>
      <c r="H612">
        <v>3</v>
      </c>
      <c r="I612">
        <v>0.42</v>
      </c>
    </row>
    <row r="613" spans="1:9" x14ac:dyDescent="0.35">
      <c r="A613" t="str">
        <f t="shared" si="9"/>
        <v>2023-24Yarra CityWC5</v>
      </c>
      <c r="B613">
        <v>27350</v>
      </c>
      <c r="C613" t="s">
        <v>34</v>
      </c>
      <c r="D613" t="s">
        <v>1221</v>
      </c>
      <c r="E613" t="s">
        <v>270</v>
      </c>
      <c r="F613" t="s">
        <v>1242</v>
      </c>
      <c r="G613" t="s">
        <v>1243</v>
      </c>
      <c r="H613">
        <v>4</v>
      </c>
      <c r="I613">
        <v>0.34</v>
      </c>
    </row>
    <row r="614" spans="1:9" x14ac:dyDescent="0.35">
      <c r="A614" t="str">
        <f t="shared" si="9"/>
        <v>2023-24Yarra CityL1</v>
      </c>
      <c r="B614">
        <v>27350</v>
      </c>
      <c r="C614" t="s">
        <v>34</v>
      </c>
      <c r="D614" t="s">
        <v>1221</v>
      </c>
      <c r="E614" t="s">
        <v>552</v>
      </c>
      <c r="F614" t="s">
        <v>1244</v>
      </c>
      <c r="G614" t="s">
        <v>1245</v>
      </c>
      <c r="H614">
        <v>5</v>
      </c>
      <c r="I614">
        <v>1.76</v>
      </c>
    </row>
    <row r="615" spans="1:9" x14ac:dyDescent="0.35">
      <c r="A615" t="str">
        <f t="shared" si="9"/>
        <v>2023-24Yarra CityO5</v>
      </c>
      <c r="B615">
        <v>27350</v>
      </c>
      <c r="C615" t="s">
        <v>34</v>
      </c>
      <c r="D615" t="s">
        <v>1221</v>
      </c>
      <c r="E615" t="s">
        <v>562</v>
      </c>
      <c r="F615" t="s">
        <v>1246</v>
      </c>
      <c r="G615" t="s">
        <v>1247</v>
      </c>
      <c r="H615">
        <v>6</v>
      </c>
      <c r="I615">
        <v>0.84</v>
      </c>
    </row>
    <row r="616" spans="1:9" x14ac:dyDescent="0.35">
      <c r="A616" t="str">
        <f t="shared" si="9"/>
        <v>2023-24Yarra CityS1</v>
      </c>
      <c r="B616">
        <v>27350</v>
      </c>
      <c r="C616" t="s">
        <v>34</v>
      </c>
      <c r="D616" t="s">
        <v>1221</v>
      </c>
      <c r="E616" t="s">
        <v>567</v>
      </c>
      <c r="F616" t="s">
        <v>1248</v>
      </c>
      <c r="G616" t="s">
        <v>1249</v>
      </c>
      <c r="H616">
        <v>7</v>
      </c>
      <c r="I616">
        <v>0.56999999999999995</v>
      </c>
    </row>
    <row r="617" spans="1:9" x14ac:dyDescent="0.35">
      <c r="A617" t="str">
        <f t="shared" si="9"/>
        <v>2023-24Yarra CityE2</v>
      </c>
      <c r="B617">
        <v>27350</v>
      </c>
      <c r="C617" t="s">
        <v>34</v>
      </c>
      <c r="D617" t="s">
        <v>1221</v>
      </c>
      <c r="E617" t="s">
        <v>548</v>
      </c>
      <c r="F617" t="s">
        <v>900</v>
      </c>
      <c r="G617" t="s">
        <v>1250</v>
      </c>
      <c r="H617">
        <v>8</v>
      </c>
      <c r="I617">
        <v>3652</v>
      </c>
    </row>
    <row r="618" spans="1:9" x14ac:dyDescent="0.35">
      <c r="A618" t="str">
        <f t="shared" si="9"/>
        <v>2023-24Yarra Ranges ShireG2</v>
      </c>
      <c r="B618">
        <v>27450</v>
      </c>
      <c r="C618" t="s">
        <v>34</v>
      </c>
      <c r="D618" t="s">
        <v>1224</v>
      </c>
      <c r="E618" t="s">
        <v>154</v>
      </c>
      <c r="F618" t="s">
        <v>1236</v>
      </c>
      <c r="G618" t="s">
        <v>1237</v>
      </c>
      <c r="H618">
        <v>1</v>
      </c>
      <c r="I618">
        <v>54</v>
      </c>
    </row>
    <row r="619" spans="1:9" x14ac:dyDescent="0.35">
      <c r="A619" t="str">
        <f t="shared" si="9"/>
        <v>2023-24Yarra Ranges ShireR2</v>
      </c>
      <c r="B619">
        <v>27450</v>
      </c>
      <c r="C619" t="s">
        <v>34</v>
      </c>
      <c r="D619" t="s">
        <v>1224</v>
      </c>
      <c r="E619" t="s">
        <v>220</v>
      </c>
      <c r="F619" t="s">
        <v>1238</v>
      </c>
      <c r="G619" t="s">
        <v>1239</v>
      </c>
      <c r="H619">
        <v>2</v>
      </c>
      <c r="I619">
        <v>0.98499999999999999</v>
      </c>
    </row>
    <row r="620" spans="1:9" x14ac:dyDescent="0.35">
      <c r="A620" t="str">
        <f t="shared" si="9"/>
        <v>2023-24Yarra Ranges ShireSP2</v>
      </c>
      <c r="B620">
        <v>27450</v>
      </c>
      <c r="C620" t="s">
        <v>34</v>
      </c>
      <c r="D620" t="s">
        <v>1224</v>
      </c>
      <c r="E620" t="s">
        <v>239</v>
      </c>
      <c r="F620" t="s">
        <v>1240</v>
      </c>
      <c r="G620" t="s">
        <v>1241</v>
      </c>
      <c r="H620">
        <v>3</v>
      </c>
      <c r="I620">
        <v>0.57999999999999996</v>
      </c>
    </row>
    <row r="621" spans="1:9" x14ac:dyDescent="0.35">
      <c r="A621" t="str">
        <f t="shared" si="9"/>
        <v>2023-24Yarra Ranges ShireWC5</v>
      </c>
      <c r="B621">
        <v>27450</v>
      </c>
      <c r="C621" t="s">
        <v>34</v>
      </c>
      <c r="D621" t="s">
        <v>1224</v>
      </c>
      <c r="E621" t="s">
        <v>270</v>
      </c>
      <c r="F621" t="s">
        <v>1242</v>
      </c>
      <c r="G621" t="s">
        <v>1243</v>
      </c>
      <c r="H621">
        <v>4</v>
      </c>
      <c r="I621">
        <v>0.56000000000000005</v>
      </c>
    </row>
    <row r="622" spans="1:9" x14ac:dyDescent="0.35">
      <c r="A622" t="str">
        <f t="shared" si="9"/>
        <v>2023-24Yarra Ranges ShireL1</v>
      </c>
      <c r="B622">
        <v>27450</v>
      </c>
      <c r="C622" t="s">
        <v>34</v>
      </c>
      <c r="D622" t="s">
        <v>1224</v>
      </c>
      <c r="E622" t="s">
        <v>552</v>
      </c>
      <c r="F622" t="s">
        <v>1244</v>
      </c>
      <c r="G622" t="s">
        <v>1245</v>
      </c>
      <c r="H622">
        <v>5</v>
      </c>
      <c r="I622">
        <v>1.1299999999999999</v>
      </c>
    </row>
    <row r="623" spans="1:9" x14ac:dyDescent="0.35">
      <c r="A623" t="str">
        <f t="shared" si="9"/>
        <v>2023-24Yarra Ranges ShireO5</v>
      </c>
      <c r="B623">
        <v>27450</v>
      </c>
      <c r="C623" t="s">
        <v>34</v>
      </c>
      <c r="D623" t="s">
        <v>1224</v>
      </c>
      <c r="E623" t="s">
        <v>562</v>
      </c>
      <c r="F623" t="s">
        <v>1246</v>
      </c>
      <c r="G623" t="s">
        <v>1247</v>
      </c>
      <c r="H623">
        <v>6</v>
      </c>
      <c r="I623">
        <v>1.38</v>
      </c>
    </row>
    <row r="624" spans="1:9" x14ac:dyDescent="0.35">
      <c r="A624" t="str">
        <f t="shared" si="9"/>
        <v>2023-24Yarra Ranges ShireS1</v>
      </c>
      <c r="B624">
        <v>27450</v>
      </c>
      <c r="C624" t="s">
        <v>34</v>
      </c>
      <c r="D624" t="s">
        <v>1224</v>
      </c>
      <c r="E624" t="s">
        <v>567</v>
      </c>
      <c r="F624" t="s">
        <v>1248</v>
      </c>
      <c r="G624" t="s">
        <v>1249</v>
      </c>
      <c r="H624">
        <v>7</v>
      </c>
      <c r="I624">
        <v>0.75700000000000001</v>
      </c>
    </row>
    <row r="625" spans="1:9" x14ac:dyDescent="0.35">
      <c r="A625" t="str">
        <f t="shared" si="9"/>
        <v>2023-24Yarra Ranges ShireE2</v>
      </c>
      <c r="B625">
        <v>27450</v>
      </c>
      <c r="C625" t="s">
        <v>34</v>
      </c>
      <c r="D625" t="s">
        <v>1224</v>
      </c>
      <c r="E625" t="s">
        <v>548</v>
      </c>
      <c r="F625" t="s">
        <v>900</v>
      </c>
      <c r="G625" t="s">
        <v>1250</v>
      </c>
      <c r="H625">
        <v>8</v>
      </c>
      <c r="I625">
        <v>3371.8</v>
      </c>
    </row>
    <row r="626" spans="1:9" x14ac:dyDescent="0.35">
      <c r="A626" t="str">
        <f t="shared" si="9"/>
        <v>2023-24Yarriambiack ShireG2</v>
      </c>
      <c r="B626">
        <v>27630</v>
      </c>
      <c r="C626" t="s">
        <v>34</v>
      </c>
      <c r="D626" t="s">
        <v>1227</v>
      </c>
      <c r="E626" t="s">
        <v>154</v>
      </c>
      <c r="F626" t="s">
        <v>1236</v>
      </c>
      <c r="G626" t="s">
        <v>1237</v>
      </c>
      <c r="H626">
        <v>1</v>
      </c>
      <c r="I626">
        <v>62</v>
      </c>
    </row>
    <row r="627" spans="1:9" x14ac:dyDescent="0.35">
      <c r="A627" t="str">
        <f t="shared" si="9"/>
        <v>2023-24Yarriambiack ShireR2</v>
      </c>
      <c r="B627">
        <v>27630</v>
      </c>
      <c r="C627" t="s">
        <v>34</v>
      </c>
      <c r="D627" t="s">
        <v>1227</v>
      </c>
      <c r="E627" t="s">
        <v>220</v>
      </c>
      <c r="F627" t="s">
        <v>1238</v>
      </c>
      <c r="G627" t="s">
        <v>1239</v>
      </c>
      <c r="H627">
        <v>2</v>
      </c>
      <c r="I627">
        <v>1</v>
      </c>
    </row>
    <row r="628" spans="1:9" x14ac:dyDescent="0.35">
      <c r="A628" t="str">
        <f t="shared" si="9"/>
        <v>2023-24Yarriambiack ShireSP2</v>
      </c>
      <c r="B628">
        <v>27630</v>
      </c>
      <c r="C628" t="s">
        <v>34</v>
      </c>
      <c r="D628" t="s">
        <v>1227</v>
      </c>
      <c r="E628" t="s">
        <v>239</v>
      </c>
      <c r="F628" t="s">
        <v>1240</v>
      </c>
      <c r="G628" t="s">
        <v>1241</v>
      </c>
      <c r="H628">
        <v>3</v>
      </c>
      <c r="I628">
        <v>0.91</v>
      </c>
    </row>
    <row r="629" spans="1:9" x14ac:dyDescent="0.35">
      <c r="A629" t="str">
        <f t="shared" si="9"/>
        <v>2023-24Yarriambiack ShireWC5</v>
      </c>
      <c r="B629">
        <v>27630</v>
      </c>
      <c r="C629" t="s">
        <v>34</v>
      </c>
      <c r="D629" t="s">
        <v>1227</v>
      </c>
      <c r="E629" t="s">
        <v>270</v>
      </c>
      <c r="F629" t="s">
        <v>1242</v>
      </c>
      <c r="G629" t="s">
        <v>1243</v>
      </c>
      <c r="H629">
        <v>4</v>
      </c>
      <c r="I629">
        <v>0.18</v>
      </c>
    </row>
    <row r="630" spans="1:9" x14ac:dyDescent="0.35">
      <c r="A630" t="str">
        <f t="shared" si="9"/>
        <v>2023-24Yarriambiack ShireL1</v>
      </c>
      <c r="B630">
        <v>27630</v>
      </c>
      <c r="C630" t="s">
        <v>34</v>
      </c>
      <c r="D630" t="s">
        <v>1227</v>
      </c>
      <c r="E630" t="s">
        <v>552</v>
      </c>
      <c r="F630" t="s">
        <v>1244</v>
      </c>
      <c r="G630" t="s">
        <v>1245</v>
      </c>
      <c r="H630">
        <v>5</v>
      </c>
      <c r="I630">
        <v>0.74</v>
      </c>
    </row>
    <row r="631" spans="1:9" x14ac:dyDescent="0.35">
      <c r="A631" t="str">
        <f t="shared" si="9"/>
        <v>2023-24Yarriambiack ShireO5</v>
      </c>
      <c r="B631">
        <v>27630</v>
      </c>
      <c r="C631" t="s">
        <v>34</v>
      </c>
      <c r="D631" t="s">
        <v>1227</v>
      </c>
      <c r="E631" t="s">
        <v>562</v>
      </c>
      <c r="F631" t="s">
        <v>1246</v>
      </c>
      <c r="G631" t="s">
        <v>1247</v>
      </c>
      <c r="H631">
        <v>6</v>
      </c>
      <c r="I631">
        <v>1.63</v>
      </c>
    </row>
    <row r="632" spans="1:9" x14ac:dyDescent="0.35">
      <c r="A632" t="str">
        <f t="shared" si="9"/>
        <v>2023-24Yarriambiack ShireS1</v>
      </c>
      <c r="B632">
        <v>27630</v>
      </c>
      <c r="C632" t="s">
        <v>34</v>
      </c>
      <c r="D632" t="s">
        <v>1227</v>
      </c>
      <c r="E632" t="s">
        <v>567</v>
      </c>
      <c r="F632" t="s">
        <v>1248</v>
      </c>
      <c r="G632" t="s">
        <v>1249</v>
      </c>
      <c r="H632">
        <v>7</v>
      </c>
      <c r="I632">
        <v>0.57999999999999996</v>
      </c>
    </row>
    <row r="633" spans="1:9" x14ac:dyDescent="0.35">
      <c r="A633" t="str">
        <f t="shared" si="9"/>
        <v>2023-24Yarriambiack ShireE2</v>
      </c>
      <c r="B633">
        <v>27630</v>
      </c>
      <c r="C633" t="s">
        <v>34</v>
      </c>
      <c r="D633" t="s">
        <v>1227</v>
      </c>
      <c r="E633" t="s">
        <v>548</v>
      </c>
      <c r="F633" t="s">
        <v>900</v>
      </c>
      <c r="G633" t="s">
        <v>1250</v>
      </c>
      <c r="H633">
        <v>8</v>
      </c>
      <c r="I633">
        <v>4413</v>
      </c>
    </row>
    <row r="634" spans="1:9" x14ac:dyDescent="0.35">
      <c r="A634" t="s">
        <v>1275</v>
      </c>
      <c r="B634">
        <v>20110</v>
      </c>
      <c r="C634" t="s">
        <v>1274</v>
      </c>
      <c r="D634" t="s">
        <v>995</v>
      </c>
      <c r="E634" t="s">
        <v>154</v>
      </c>
      <c r="F634" t="s">
        <v>1236</v>
      </c>
      <c r="G634" t="s">
        <v>1237</v>
      </c>
      <c r="H634">
        <v>1</v>
      </c>
      <c r="I634">
        <v>55</v>
      </c>
    </row>
    <row r="635" spans="1:9" x14ac:dyDescent="0.35">
      <c r="A635" t="s">
        <v>1276</v>
      </c>
      <c r="B635">
        <v>20110</v>
      </c>
      <c r="C635" t="s">
        <v>1274</v>
      </c>
      <c r="D635" t="s">
        <v>995</v>
      </c>
      <c r="E635" t="s">
        <v>220</v>
      </c>
      <c r="F635" t="s">
        <v>1238</v>
      </c>
      <c r="G635" t="s">
        <v>1239</v>
      </c>
      <c r="H635">
        <v>2</v>
      </c>
      <c r="I635">
        <v>0.98</v>
      </c>
    </row>
    <row r="636" spans="1:9" x14ac:dyDescent="0.35">
      <c r="A636" t="s">
        <v>1277</v>
      </c>
      <c r="B636">
        <v>20110</v>
      </c>
      <c r="C636" t="s">
        <v>1274</v>
      </c>
      <c r="D636" t="s">
        <v>995</v>
      </c>
      <c r="E636" t="s">
        <v>239</v>
      </c>
      <c r="F636" t="s">
        <v>1240</v>
      </c>
      <c r="G636" t="s">
        <v>1241</v>
      </c>
      <c r="H636">
        <v>3</v>
      </c>
      <c r="I636">
        <v>0.61</v>
      </c>
    </row>
    <row r="637" spans="1:9" x14ac:dyDescent="0.35">
      <c r="A637" t="s">
        <v>1278</v>
      </c>
      <c r="B637">
        <v>20110</v>
      </c>
      <c r="C637" t="s">
        <v>1274</v>
      </c>
      <c r="D637" t="s">
        <v>995</v>
      </c>
      <c r="E637" t="s">
        <v>270</v>
      </c>
      <c r="F637" t="s">
        <v>1242</v>
      </c>
      <c r="G637" t="s">
        <v>1243</v>
      </c>
      <c r="H637">
        <v>4</v>
      </c>
      <c r="I637">
        <v>0.51</v>
      </c>
    </row>
    <row r="638" spans="1:9" x14ac:dyDescent="0.35">
      <c r="A638" t="s">
        <v>1279</v>
      </c>
      <c r="B638">
        <v>20110</v>
      </c>
      <c r="C638" t="s">
        <v>1274</v>
      </c>
      <c r="D638" t="s">
        <v>995</v>
      </c>
      <c r="E638" t="s">
        <v>552</v>
      </c>
      <c r="F638" t="s">
        <v>1244</v>
      </c>
      <c r="G638" t="s">
        <v>1245</v>
      </c>
      <c r="H638">
        <v>5</v>
      </c>
      <c r="I638">
        <v>2.5539999999999998</v>
      </c>
    </row>
    <row r="639" spans="1:9" x14ac:dyDescent="0.35">
      <c r="A639" t="s">
        <v>1280</v>
      </c>
      <c r="B639">
        <v>20110</v>
      </c>
      <c r="C639" t="s">
        <v>1274</v>
      </c>
      <c r="D639" t="s">
        <v>995</v>
      </c>
      <c r="E639" t="s">
        <v>562</v>
      </c>
      <c r="F639" t="s">
        <v>1246</v>
      </c>
      <c r="G639" t="s">
        <v>1247</v>
      </c>
      <c r="H639">
        <v>6</v>
      </c>
      <c r="I639">
        <v>1.371</v>
      </c>
    </row>
    <row r="640" spans="1:9" x14ac:dyDescent="0.35">
      <c r="A640" t="s">
        <v>1281</v>
      </c>
      <c r="B640">
        <v>20110</v>
      </c>
      <c r="C640" t="s">
        <v>1274</v>
      </c>
      <c r="D640" t="s">
        <v>995</v>
      </c>
      <c r="E640" t="s">
        <v>567</v>
      </c>
      <c r="F640" t="s">
        <v>1248</v>
      </c>
      <c r="G640" t="s">
        <v>1249</v>
      </c>
      <c r="H640">
        <v>7</v>
      </c>
      <c r="I640">
        <v>0.67500000000000004</v>
      </c>
    </row>
    <row r="641" spans="1:9" x14ac:dyDescent="0.35">
      <c r="A641" t="s">
        <v>1282</v>
      </c>
      <c r="B641">
        <v>20110</v>
      </c>
      <c r="C641" t="s">
        <v>1274</v>
      </c>
      <c r="D641" t="s">
        <v>995</v>
      </c>
      <c r="E641" t="s">
        <v>548</v>
      </c>
      <c r="F641" t="s">
        <v>900</v>
      </c>
      <c r="G641" t="s">
        <v>1250</v>
      </c>
      <c r="H641">
        <v>8</v>
      </c>
      <c r="I641">
        <v>4211</v>
      </c>
    </row>
    <row r="642" spans="1:9" x14ac:dyDescent="0.35">
      <c r="A642" t="s">
        <v>1283</v>
      </c>
      <c r="B642">
        <v>20260</v>
      </c>
      <c r="C642" t="s">
        <v>1274</v>
      </c>
      <c r="D642" t="s">
        <v>998</v>
      </c>
      <c r="E642" t="s">
        <v>154</v>
      </c>
      <c r="F642" t="s">
        <v>1236</v>
      </c>
      <c r="G642" t="s">
        <v>1237</v>
      </c>
      <c r="H642">
        <v>1</v>
      </c>
      <c r="I642">
        <v>65</v>
      </c>
    </row>
    <row r="643" spans="1:9" x14ac:dyDescent="0.35">
      <c r="A643" t="s">
        <v>1284</v>
      </c>
      <c r="B643">
        <v>20260</v>
      </c>
      <c r="C643" t="s">
        <v>1274</v>
      </c>
      <c r="D643" t="s">
        <v>998</v>
      </c>
      <c r="E643" t="s">
        <v>220</v>
      </c>
      <c r="F643" t="s">
        <v>1238</v>
      </c>
      <c r="G643" t="s">
        <v>1239</v>
      </c>
      <c r="H643">
        <v>2</v>
      </c>
      <c r="I643">
        <v>1</v>
      </c>
    </row>
    <row r="644" spans="1:9" x14ac:dyDescent="0.35">
      <c r="A644" t="s">
        <v>1285</v>
      </c>
      <c r="B644">
        <v>20260</v>
      </c>
      <c r="C644" t="s">
        <v>1274</v>
      </c>
      <c r="D644" t="s">
        <v>998</v>
      </c>
      <c r="E644" t="s">
        <v>239</v>
      </c>
      <c r="F644" t="s">
        <v>1240</v>
      </c>
      <c r="G644" t="s">
        <v>1241</v>
      </c>
      <c r="H644">
        <v>3</v>
      </c>
      <c r="I644">
        <v>0.85</v>
      </c>
    </row>
    <row r="645" spans="1:9" x14ac:dyDescent="0.35">
      <c r="A645" t="s">
        <v>1286</v>
      </c>
      <c r="B645">
        <v>20260</v>
      </c>
      <c r="C645" t="s">
        <v>1274</v>
      </c>
      <c r="D645" t="s">
        <v>998</v>
      </c>
      <c r="E645" t="s">
        <v>270</v>
      </c>
      <c r="F645" t="s">
        <v>1242</v>
      </c>
      <c r="G645" t="s">
        <v>1243</v>
      </c>
      <c r="H645">
        <v>4</v>
      </c>
      <c r="I645">
        <v>0.35</v>
      </c>
    </row>
    <row r="646" spans="1:9" x14ac:dyDescent="0.35">
      <c r="A646" t="s">
        <v>1287</v>
      </c>
      <c r="B646">
        <v>20260</v>
      </c>
      <c r="C646" t="s">
        <v>1274</v>
      </c>
      <c r="D646" t="s">
        <v>998</v>
      </c>
      <c r="E646" t="s">
        <v>552</v>
      </c>
      <c r="F646" t="s">
        <v>1244</v>
      </c>
      <c r="G646" t="s">
        <v>1245</v>
      </c>
      <c r="H646">
        <v>5</v>
      </c>
      <c r="I646">
        <v>1.58</v>
      </c>
    </row>
    <row r="647" spans="1:9" x14ac:dyDescent="0.35">
      <c r="A647" t="s">
        <v>1288</v>
      </c>
      <c r="B647">
        <v>20260</v>
      </c>
      <c r="C647" t="s">
        <v>1274</v>
      </c>
      <c r="D647" t="s">
        <v>998</v>
      </c>
      <c r="E647" t="s">
        <v>562</v>
      </c>
      <c r="F647" t="s">
        <v>1246</v>
      </c>
      <c r="G647" t="s">
        <v>1247</v>
      </c>
      <c r="H647">
        <v>6</v>
      </c>
      <c r="I647">
        <v>2.0019999999999998</v>
      </c>
    </row>
    <row r="648" spans="1:9" x14ac:dyDescent="0.35">
      <c r="A648" t="s">
        <v>1289</v>
      </c>
      <c r="B648">
        <v>20260</v>
      </c>
      <c r="C648" t="s">
        <v>1274</v>
      </c>
      <c r="D648" t="s">
        <v>998</v>
      </c>
      <c r="E648" t="s">
        <v>567</v>
      </c>
      <c r="F648" t="s">
        <v>1248</v>
      </c>
      <c r="G648" t="s">
        <v>1249</v>
      </c>
      <c r="H648">
        <v>7</v>
      </c>
      <c r="I648">
        <v>0.59199999999999997</v>
      </c>
    </row>
    <row r="649" spans="1:9" x14ac:dyDescent="0.35">
      <c r="A649" t="s">
        <v>1290</v>
      </c>
      <c r="B649">
        <v>20260</v>
      </c>
      <c r="C649" t="s">
        <v>1274</v>
      </c>
      <c r="D649" t="s">
        <v>998</v>
      </c>
      <c r="E649" t="s">
        <v>548</v>
      </c>
      <c r="F649" t="s">
        <v>900</v>
      </c>
      <c r="G649" t="s">
        <v>1250</v>
      </c>
      <c r="H649">
        <v>8</v>
      </c>
      <c r="I649">
        <v>3787</v>
      </c>
    </row>
    <row r="650" spans="1:9" x14ac:dyDescent="0.35">
      <c r="A650" t="s">
        <v>1291</v>
      </c>
      <c r="B650">
        <v>20570</v>
      </c>
      <c r="C650" t="s">
        <v>1274</v>
      </c>
      <c r="D650" t="s">
        <v>1001</v>
      </c>
      <c r="E650" t="s">
        <v>154</v>
      </c>
      <c r="F650" t="s">
        <v>471</v>
      </c>
      <c r="G650" t="s">
        <v>1237</v>
      </c>
      <c r="H650">
        <v>1</v>
      </c>
      <c r="I650">
        <v>55</v>
      </c>
    </row>
    <row r="651" spans="1:9" x14ac:dyDescent="0.35">
      <c r="A651" t="s">
        <v>1292</v>
      </c>
      <c r="B651">
        <v>20570</v>
      </c>
      <c r="C651" t="s">
        <v>1274</v>
      </c>
      <c r="D651" t="s">
        <v>1001</v>
      </c>
      <c r="E651" t="s">
        <v>220</v>
      </c>
      <c r="F651" t="s">
        <v>1251</v>
      </c>
      <c r="G651" t="s">
        <v>1239</v>
      </c>
      <c r="H651">
        <v>2</v>
      </c>
      <c r="I651">
        <v>1</v>
      </c>
    </row>
    <row r="652" spans="1:9" x14ac:dyDescent="0.35">
      <c r="A652" t="s">
        <v>1293</v>
      </c>
      <c r="B652">
        <v>20570</v>
      </c>
      <c r="C652" t="s">
        <v>1274</v>
      </c>
      <c r="D652" t="s">
        <v>1001</v>
      </c>
      <c r="E652" t="s">
        <v>239</v>
      </c>
      <c r="F652" t="s">
        <v>1240</v>
      </c>
      <c r="G652" t="s">
        <v>1241</v>
      </c>
      <c r="H652">
        <v>3</v>
      </c>
      <c r="I652">
        <v>0.65</v>
      </c>
    </row>
    <row r="653" spans="1:9" x14ac:dyDescent="0.35">
      <c r="A653" t="s">
        <v>1294</v>
      </c>
      <c r="B653">
        <v>20570</v>
      </c>
      <c r="C653" t="s">
        <v>1274</v>
      </c>
      <c r="D653" t="s">
        <v>1001</v>
      </c>
      <c r="E653" t="s">
        <v>270</v>
      </c>
      <c r="F653" t="s">
        <v>1242</v>
      </c>
      <c r="G653" t="s">
        <v>1243</v>
      </c>
      <c r="H653">
        <v>4</v>
      </c>
      <c r="I653">
        <v>0.42</v>
      </c>
    </row>
    <row r="654" spans="1:9" x14ac:dyDescent="0.35">
      <c r="A654" t="s">
        <v>1295</v>
      </c>
      <c r="B654">
        <v>20570</v>
      </c>
      <c r="C654" t="s">
        <v>1274</v>
      </c>
      <c r="D654" t="s">
        <v>1001</v>
      </c>
      <c r="E654" t="s">
        <v>552</v>
      </c>
      <c r="F654" t="s">
        <v>1244</v>
      </c>
      <c r="G654" t="s">
        <v>1245</v>
      </c>
      <c r="H654">
        <v>5</v>
      </c>
      <c r="I654">
        <v>0.96589999999999998</v>
      </c>
    </row>
    <row r="655" spans="1:9" x14ac:dyDescent="0.35">
      <c r="A655" t="s">
        <v>1296</v>
      </c>
      <c r="B655">
        <v>20570</v>
      </c>
      <c r="C655" t="s">
        <v>1274</v>
      </c>
      <c r="D655" t="s">
        <v>1001</v>
      </c>
      <c r="E655" t="s">
        <v>562</v>
      </c>
      <c r="F655" t="s">
        <v>1246</v>
      </c>
      <c r="G655" t="s">
        <v>1247</v>
      </c>
      <c r="H655">
        <v>6</v>
      </c>
      <c r="I655">
        <v>1.2319</v>
      </c>
    </row>
    <row r="656" spans="1:9" x14ac:dyDescent="0.35">
      <c r="A656" t="s">
        <v>1297</v>
      </c>
      <c r="B656">
        <v>20570</v>
      </c>
      <c r="C656" t="s">
        <v>1274</v>
      </c>
      <c r="D656" t="s">
        <v>1001</v>
      </c>
      <c r="E656" t="s">
        <v>567</v>
      </c>
      <c r="F656" t="s">
        <v>1248</v>
      </c>
      <c r="G656" t="s">
        <v>1249</v>
      </c>
      <c r="H656">
        <v>7</v>
      </c>
      <c r="I656">
        <v>0.6966</v>
      </c>
    </row>
    <row r="657" spans="1:9" x14ac:dyDescent="0.35">
      <c r="A657" t="s">
        <v>1298</v>
      </c>
      <c r="B657">
        <v>20570</v>
      </c>
      <c r="C657" t="s">
        <v>1274</v>
      </c>
      <c r="D657" t="s">
        <v>1001</v>
      </c>
      <c r="E657" t="s">
        <v>548</v>
      </c>
      <c r="F657" t="s">
        <v>900</v>
      </c>
      <c r="G657" t="s">
        <v>1250</v>
      </c>
      <c r="H657">
        <v>8</v>
      </c>
      <c r="I657">
        <v>3941</v>
      </c>
    </row>
    <row r="658" spans="1:9" x14ac:dyDescent="0.35">
      <c r="A658" t="s">
        <v>1299</v>
      </c>
      <c r="B658">
        <v>20660</v>
      </c>
      <c r="C658" t="s">
        <v>1274</v>
      </c>
      <c r="D658" t="s">
        <v>1004</v>
      </c>
      <c r="E658" t="s">
        <v>154</v>
      </c>
      <c r="F658" t="s">
        <v>1236</v>
      </c>
      <c r="G658" t="s">
        <v>1237</v>
      </c>
      <c r="H658">
        <v>1</v>
      </c>
      <c r="I658">
        <v>60</v>
      </c>
    </row>
    <row r="659" spans="1:9" x14ac:dyDescent="0.35">
      <c r="A659" t="s">
        <v>1300</v>
      </c>
      <c r="B659">
        <v>20660</v>
      </c>
      <c r="C659" t="s">
        <v>1274</v>
      </c>
      <c r="D659" t="s">
        <v>1004</v>
      </c>
      <c r="E659" t="s">
        <v>220</v>
      </c>
      <c r="F659" t="s">
        <v>1238</v>
      </c>
      <c r="G659" t="s">
        <v>1239</v>
      </c>
      <c r="H659">
        <v>2</v>
      </c>
      <c r="I659">
        <v>0.97</v>
      </c>
    </row>
    <row r="660" spans="1:9" x14ac:dyDescent="0.35">
      <c r="A660" t="s">
        <v>1301</v>
      </c>
      <c r="B660">
        <v>20660</v>
      </c>
      <c r="C660" t="s">
        <v>1274</v>
      </c>
      <c r="D660" t="s">
        <v>1004</v>
      </c>
      <c r="E660" t="s">
        <v>239</v>
      </c>
      <c r="F660" t="s">
        <v>1240</v>
      </c>
      <c r="G660" t="s">
        <v>1241</v>
      </c>
      <c r="H660">
        <v>3</v>
      </c>
      <c r="I660">
        <v>0.78</v>
      </c>
    </row>
    <row r="661" spans="1:9" x14ac:dyDescent="0.35">
      <c r="A661" t="s">
        <v>1302</v>
      </c>
      <c r="B661">
        <v>20660</v>
      </c>
      <c r="C661" t="s">
        <v>1274</v>
      </c>
      <c r="D661" t="s">
        <v>1004</v>
      </c>
      <c r="E661" t="s">
        <v>270</v>
      </c>
      <c r="F661" t="s">
        <v>1242</v>
      </c>
      <c r="G661" t="s">
        <v>1243</v>
      </c>
      <c r="H661">
        <v>4</v>
      </c>
      <c r="I661">
        <v>0.52</v>
      </c>
    </row>
    <row r="662" spans="1:9" x14ac:dyDescent="0.35">
      <c r="A662" t="s">
        <v>1303</v>
      </c>
      <c r="B662">
        <v>20660</v>
      </c>
      <c r="C662" t="s">
        <v>1274</v>
      </c>
      <c r="D662" t="s">
        <v>1004</v>
      </c>
      <c r="E662" t="s">
        <v>552</v>
      </c>
      <c r="F662" t="s">
        <v>1244</v>
      </c>
      <c r="G662" t="s">
        <v>1245</v>
      </c>
      <c r="H662">
        <v>5</v>
      </c>
      <c r="I662">
        <v>2.6</v>
      </c>
    </row>
    <row r="663" spans="1:9" x14ac:dyDescent="0.35">
      <c r="A663" t="s">
        <v>1304</v>
      </c>
      <c r="B663">
        <v>20660</v>
      </c>
      <c r="C663" t="s">
        <v>1274</v>
      </c>
      <c r="D663" t="s">
        <v>1004</v>
      </c>
      <c r="E663" t="s">
        <v>562</v>
      </c>
      <c r="F663" t="s">
        <v>1246</v>
      </c>
      <c r="G663" t="s">
        <v>1247</v>
      </c>
      <c r="H663">
        <v>6</v>
      </c>
      <c r="I663">
        <v>2.2400000000000002</v>
      </c>
    </row>
    <row r="664" spans="1:9" x14ac:dyDescent="0.35">
      <c r="A664" t="s">
        <v>1305</v>
      </c>
      <c r="B664">
        <v>20660</v>
      </c>
      <c r="C664" t="s">
        <v>1274</v>
      </c>
      <c r="D664" t="s">
        <v>1004</v>
      </c>
      <c r="E664" t="s">
        <v>567</v>
      </c>
      <c r="F664" t="s">
        <v>1248</v>
      </c>
      <c r="G664" t="s">
        <v>1249</v>
      </c>
      <c r="H664">
        <v>7</v>
      </c>
      <c r="I664">
        <v>0.68</v>
      </c>
    </row>
    <row r="665" spans="1:9" x14ac:dyDescent="0.35">
      <c r="A665" t="s">
        <v>1306</v>
      </c>
      <c r="B665">
        <v>20660</v>
      </c>
      <c r="C665" t="s">
        <v>1274</v>
      </c>
      <c r="D665" t="s">
        <v>1004</v>
      </c>
      <c r="E665" t="s">
        <v>548</v>
      </c>
      <c r="F665" t="s">
        <v>900</v>
      </c>
      <c r="G665" t="s">
        <v>1250</v>
      </c>
      <c r="H665">
        <v>8</v>
      </c>
      <c r="I665">
        <v>3130</v>
      </c>
    </row>
    <row r="666" spans="1:9" x14ac:dyDescent="0.35">
      <c r="A666" t="s">
        <v>1307</v>
      </c>
      <c r="B666">
        <v>20740</v>
      </c>
      <c r="C666" t="s">
        <v>1274</v>
      </c>
      <c r="D666" t="s">
        <v>1007</v>
      </c>
      <c r="E666" t="s">
        <v>154</v>
      </c>
      <c r="F666" t="s">
        <v>1236</v>
      </c>
      <c r="G666" t="s">
        <v>1237</v>
      </c>
      <c r="H666">
        <v>1</v>
      </c>
      <c r="I666">
        <v>51</v>
      </c>
    </row>
    <row r="667" spans="1:9" x14ac:dyDescent="0.35">
      <c r="A667" t="s">
        <v>1308</v>
      </c>
      <c r="B667">
        <v>20740</v>
      </c>
      <c r="C667" t="s">
        <v>1274</v>
      </c>
      <c r="D667" t="s">
        <v>1007</v>
      </c>
      <c r="E667" t="s">
        <v>220</v>
      </c>
      <c r="F667" t="s">
        <v>1238</v>
      </c>
      <c r="G667" t="s">
        <v>1239</v>
      </c>
      <c r="H667">
        <v>2</v>
      </c>
      <c r="I667">
        <v>0.98</v>
      </c>
    </row>
    <row r="668" spans="1:9" x14ac:dyDescent="0.35">
      <c r="A668" t="s">
        <v>1309</v>
      </c>
      <c r="B668">
        <v>20740</v>
      </c>
      <c r="C668" t="s">
        <v>1274</v>
      </c>
      <c r="D668" t="s">
        <v>1007</v>
      </c>
      <c r="E668" t="s">
        <v>239</v>
      </c>
      <c r="F668" t="s">
        <v>1240</v>
      </c>
      <c r="G668" t="s">
        <v>1241</v>
      </c>
      <c r="H668">
        <v>3</v>
      </c>
      <c r="I668">
        <v>0.72</v>
      </c>
    </row>
    <row r="669" spans="1:9" x14ac:dyDescent="0.35">
      <c r="A669" t="s">
        <v>1310</v>
      </c>
      <c r="B669">
        <v>20740</v>
      </c>
      <c r="C669" t="s">
        <v>1274</v>
      </c>
      <c r="D669" t="s">
        <v>1007</v>
      </c>
      <c r="E669" t="s">
        <v>270</v>
      </c>
      <c r="F669" t="s">
        <v>1242</v>
      </c>
      <c r="G669" t="s">
        <v>1243</v>
      </c>
      <c r="H669">
        <v>4</v>
      </c>
      <c r="I669">
        <v>0.75</v>
      </c>
    </row>
    <row r="670" spans="1:9" x14ac:dyDescent="0.35">
      <c r="A670" t="s">
        <v>1311</v>
      </c>
      <c r="B670">
        <v>20740</v>
      </c>
      <c r="C670" t="s">
        <v>1274</v>
      </c>
      <c r="D670" t="s">
        <v>1007</v>
      </c>
      <c r="E670" t="s">
        <v>552</v>
      </c>
      <c r="F670" t="s">
        <v>1244</v>
      </c>
      <c r="G670" t="s">
        <v>1245</v>
      </c>
      <c r="H670">
        <v>5</v>
      </c>
      <c r="I670">
        <v>1.85</v>
      </c>
    </row>
    <row r="671" spans="1:9" x14ac:dyDescent="0.35">
      <c r="A671" t="s">
        <v>1312</v>
      </c>
      <c r="B671">
        <v>20740</v>
      </c>
      <c r="C671" t="s">
        <v>1274</v>
      </c>
      <c r="D671" t="s">
        <v>1007</v>
      </c>
      <c r="E671" t="s">
        <v>562</v>
      </c>
      <c r="F671" t="s">
        <v>1246</v>
      </c>
      <c r="G671" t="s">
        <v>1247</v>
      </c>
      <c r="H671">
        <v>6</v>
      </c>
      <c r="I671">
        <v>0.77</v>
      </c>
    </row>
    <row r="672" spans="1:9" x14ac:dyDescent="0.35">
      <c r="A672" t="s">
        <v>1313</v>
      </c>
      <c r="B672">
        <v>20740</v>
      </c>
      <c r="C672" t="s">
        <v>1274</v>
      </c>
      <c r="D672" t="s">
        <v>1007</v>
      </c>
      <c r="E672" t="s">
        <v>567</v>
      </c>
      <c r="F672" t="s">
        <v>1248</v>
      </c>
      <c r="G672" t="s">
        <v>1249</v>
      </c>
      <c r="H672">
        <v>7</v>
      </c>
      <c r="I672">
        <v>0.77429999999999999</v>
      </c>
    </row>
    <row r="673" spans="1:9" x14ac:dyDescent="0.35">
      <c r="A673" t="s">
        <v>1314</v>
      </c>
      <c r="B673">
        <v>20740</v>
      </c>
      <c r="C673" t="s">
        <v>1274</v>
      </c>
      <c r="D673" t="s">
        <v>1007</v>
      </c>
      <c r="E673" t="s">
        <v>548</v>
      </c>
      <c r="F673" t="s">
        <v>900</v>
      </c>
      <c r="G673" t="s">
        <v>1250</v>
      </c>
      <c r="H673">
        <v>8</v>
      </c>
      <c r="I673">
        <v>2857.36</v>
      </c>
    </row>
    <row r="674" spans="1:9" x14ac:dyDescent="0.35">
      <c r="A674" t="s">
        <v>1315</v>
      </c>
      <c r="B674">
        <v>20830</v>
      </c>
      <c r="C674" t="s">
        <v>1274</v>
      </c>
      <c r="D674" t="s">
        <v>1010</v>
      </c>
      <c r="E674" t="s">
        <v>154</v>
      </c>
      <c r="F674" t="s">
        <v>1236</v>
      </c>
      <c r="G674" t="s">
        <v>1237</v>
      </c>
      <c r="H674">
        <v>1</v>
      </c>
      <c r="I674">
        <v>49</v>
      </c>
    </row>
    <row r="675" spans="1:9" x14ac:dyDescent="0.35">
      <c r="A675" t="s">
        <v>1316</v>
      </c>
      <c r="B675">
        <v>20830</v>
      </c>
      <c r="C675" t="s">
        <v>1274</v>
      </c>
      <c r="D675" t="s">
        <v>1010</v>
      </c>
      <c r="E675" t="s">
        <v>220</v>
      </c>
      <c r="F675" t="s">
        <v>1238</v>
      </c>
      <c r="G675" t="s">
        <v>1239</v>
      </c>
      <c r="H675">
        <v>2</v>
      </c>
      <c r="I675">
        <v>0.95</v>
      </c>
    </row>
    <row r="676" spans="1:9" x14ac:dyDescent="0.35">
      <c r="A676" t="s">
        <v>1317</v>
      </c>
      <c r="B676">
        <v>20830</v>
      </c>
      <c r="C676" t="s">
        <v>1274</v>
      </c>
      <c r="D676" t="s">
        <v>1010</v>
      </c>
      <c r="E676" t="s">
        <v>239</v>
      </c>
      <c r="F676" t="s">
        <v>1240</v>
      </c>
      <c r="G676" t="s">
        <v>1241</v>
      </c>
      <c r="H676">
        <v>3</v>
      </c>
      <c r="I676">
        <v>0.505</v>
      </c>
    </row>
    <row r="677" spans="1:9" x14ac:dyDescent="0.35">
      <c r="A677" t="s">
        <v>1318</v>
      </c>
      <c r="B677">
        <v>20830</v>
      </c>
      <c r="C677" t="s">
        <v>1274</v>
      </c>
      <c r="D677" t="s">
        <v>1010</v>
      </c>
      <c r="E677" t="s">
        <v>270</v>
      </c>
      <c r="F677" t="s">
        <v>1242</v>
      </c>
      <c r="G677" t="s">
        <v>1243</v>
      </c>
      <c r="H677">
        <v>4</v>
      </c>
      <c r="I677">
        <v>0.56000000000000005</v>
      </c>
    </row>
    <row r="678" spans="1:9" x14ac:dyDescent="0.35">
      <c r="A678" t="s">
        <v>1319</v>
      </c>
      <c r="B678">
        <v>20830</v>
      </c>
      <c r="C678" t="s">
        <v>1274</v>
      </c>
      <c r="D678" t="s">
        <v>1010</v>
      </c>
      <c r="E678" t="s">
        <v>552</v>
      </c>
      <c r="F678" t="s">
        <v>1244</v>
      </c>
      <c r="G678" t="s">
        <v>1245</v>
      </c>
      <c r="H678">
        <v>5</v>
      </c>
      <c r="I678">
        <v>2.246</v>
      </c>
    </row>
    <row r="679" spans="1:9" x14ac:dyDescent="0.35">
      <c r="A679" t="s">
        <v>1320</v>
      </c>
      <c r="B679">
        <v>20830</v>
      </c>
      <c r="C679" t="s">
        <v>1274</v>
      </c>
      <c r="D679" t="s">
        <v>1010</v>
      </c>
      <c r="E679" t="s">
        <v>562</v>
      </c>
      <c r="F679" t="s">
        <v>1246</v>
      </c>
      <c r="G679" t="s">
        <v>1247</v>
      </c>
      <c r="H679">
        <v>6</v>
      </c>
      <c r="I679">
        <v>1.4811000000000001</v>
      </c>
    </row>
    <row r="680" spans="1:9" x14ac:dyDescent="0.35">
      <c r="A680" t="s">
        <v>1321</v>
      </c>
      <c r="B680">
        <v>20830</v>
      </c>
      <c r="C680" t="s">
        <v>1274</v>
      </c>
      <c r="D680" t="s">
        <v>1010</v>
      </c>
      <c r="E680" t="s">
        <v>567</v>
      </c>
      <c r="F680" t="s">
        <v>1248</v>
      </c>
      <c r="G680" t="s">
        <v>1249</v>
      </c>
      <c r="H680">
        <v>7</v>
      </c>
      <c r="I680">
        <v>0.74</v>
      </c>
    </row>
    <row r="681" spans="1:9" x14ac:dyDescent="0.35">
      <c r="A681" t="s">
        <v>1322</v>
      </c>
      <c r="B681">
        <v>20830</v>
      </c>
      <c r="C681" t="s">
        <v>1274</v>
      </c>
      <c r="D681" t="s">
        <v>1010</v>
      </c>
      <c r="E681" t="s">
        <v>548</v>
      </c>
      <c r="F681" t="s">
        <v>900</v>
      </c>
      <c r="G681" t="s">
        <v>1250</v>
      </c>
      <c r="H681">
        <v>8</v>
      </c>
      <c r="I681">
        <v>3637</v>
      </c>
    </row>
    <row r="682" spans="1:9" x14ac:dyDescent="0.35">
      <c r="A682" t="s">
        <v>1323</v>
      </c>
      <c r="B682">
        <v>20910</v>
      </c>
      <c r="C682" t="s">
        <v>1274</v>
      </c>
      <c r="D682" t="s">
        <v>1013</v>
      </c>
      <c r="E682" t="s">
        <v>154</v>
      </c>
      <c r="F682" t="s">
        <v>1236</v>
      </c>
      <c r="G682" t="s">
        <v>1237</v>
      </c>
      <c r="H682">
        <v>1</v>
      </c>
      <c r="I682">
        <v>69</v>
      </c>
    </row>
    <row r="683" spans="1:9" x14ac:dyDescent="0.35">
      <c r="A683" t="s">
        <v>1324</v>
      </c>
      <c r="B683">
        <v>20910</v>
      </c>
      <c r="C683" t="s">
        <v>1274</v>
      </c>
      <c r="D683" t="s">
        <v>1013</v>
      </c>
      <c r="E683" t="s">
        <v>220</v>
      </c>
      <c r="F683" t="s">
        <v>1238</v>
      </c>
      <c r="G683" t="s">
        <v>1239</v>
      </c>
      <c r="H683">
        <v>2</v>
      </c>
      <c r="I683">
        <v>0.97</v>
      </c>
    </row>
    <row r="684" spans="1:9" x14ac:dyDescent="0.35">
      <c r="A684" t="s">
        <v>1325</v>
      </c>
      <c r="B684">
        <v>20910</v>
      </c>
      <c r="C684" t="s">
        <v>1274</v>
      </c>
      <c r="D684" t="s">
        <v>1013</v>
      </c>
      <c r="E684" t="s">
        <v>239</v>
      </c>
      <c r="F684" t="s">
        <v>1240</v>
      </c>
      <c r="G684" t="s">
        <v>1241</v>
      </c>
      <c r="H684">
        <v>3</v>
      </c>
      <c r="I684">
        <v>0.75</v>
      </c>
    </row>
    <row r="685" spans="1:9" x14ac:dyDescent="0.35">
      <c r="A685" t="s">
        <v>1326</v>
      </c>
      <c r="B685">
        <v>20910</v>
      </c>
      <c r="C685" t="s">
        <v>1274</v>
      </c>
      <c r="D685" t="s">
        <v>1013</v>
      </c>
      <c r="E685" t="s">
        <v>270</v>
      </c>
      <c r="F685" t="s">
        <v>1242</v>
      </c>
      <c r="G685" t="s">
        <v>1243</v>
      </c>
      <c r="H685">
        <v>4</v>
      </c>
      <c r="I685">
        <v>0.71099999999999997</v>
      </c>
    </row>
    <row r="686" spans="1:9" x14ac:dyDescent="0.35">
      <c r="A686" t="s">
        <v>1327</v>
      </c>
      <c r="B686">
        <v>20910</v>
      </c>
      <c r="C686" t="s">
        <v>1274</v>
      </c>
      <c r="D686" t="s">
        <v>1013</v>
      </c>
      <c r="E686" t="s">
        <v>552</v>
      </c>
      <c r="F686" t="s">
        <v>1244</v>
      </c>
      <c r="G686" t="s">
        <v>1245</v>
      </c>
      <c r="H686">
        <v>5</v>
      </c>
      <c r="I686">
        <v>2.9540000000000002</v>
      </c>
    </row>
    <row r="687" spans="1:9" x14ac:dyDescent="0.35">
      <c r="A687" t="s">
        <v>1328</v>
      </c>
      <c r="B687">
        <v>20910</v>
      </c>
      <c r="C687" t="s">
        <v>1274</v>
      </c>
      <c r="D687" t="s">
        <v>1013</v>
      </c>
      <c r="E687" t="s">
        <v>562</v>
      </c>
      <c r="F687" t="s">
        <v>1246</v>
      </c>
      <c r="G687" t="s">
        <v>1247</v>
      </c>
      <c r="H687">
        <v>6</v>
      </c>
      <c r="I687">
        <v>1.81</v>
      </c>
    </row>
    <row r="688" spans="1:9" x14ac:dyDescent="0.35">
      <c r="A688" t="s">
        <v>1329</v>
      </c>
      <c r="B688">
        <v>20910</v>
      </c>
      <c r="C688" t="s">
        <v>1274</v>
      </c>
      <c r="D688" t="s">
        <v>1013</v>
      </c>
      <c r="E688" t="s">
        <v>567</v>
      </c>
      <c r="F688" t="s">
        <v>1248</v>
      </c>
      <c r="G688" t="s">
        <v>1249</v>
      </c>
      <c r="H688">
        <v>7</v>
      </c>
      <c r="I688">
        <v>0.68200000000000005</v>
      </c>
    </row>
    <row r="689" spans="1:9" x14ac:dyDescent="0.35">
      <c r="A689" t="s">
        <v>1330</v>
      </c>
      <c r="B689">
        <v>20910</v>
      </c>
      <c r="C689" t="s">
        <v>1274</v>
      </c>
      <c r="D689" t="s">
        <v>1013</v>
      </c>
      <c r="E689" t="s">
        <v>548</v>
      </c>
      <c r="F689" t="s">
        <v>900</v>
      </c>
      <c r="G689" t="s">
        <v>1250</v>
      </c>
      <c r="H689">
        <v>8</v>
      </c>
      <c r="I689">
        <v>3299.26</v>
      </c>
    </row>
    <row r="690" spans="1:9" x14ac:dyDescent="0.35">
      <c r="A690" t="s">
        <v>1331</v>
      </c>
      <c r="B690">
        <v>21010</v>
      </c>
      <c r="C690" t="s">
        <v>1274</v>
      </c>
      <c r="D690" t="s">
        <v>1016</v>
      </c>
      <c r="E690" t="s">
        <v>154</v>
      </c>
      <c r="F690" t="s">
        <v>1236</v>
      </c>
      <c r="G690" t="s">
        <v>1237</v>
      </c>
      <c r="H690">
        <v>1</v>
      </c>
      <c r="I690">
        <v>50</v>
      </c>
    </row>
    <row r="691" spans="1:9" x14ac:dyDescent="0.35">
      <c r="A691" t="s">
        <v>1332</v>
      </c>
      <c r="B691">
        <v>21010</v>
      </c>
      <c r="C691" t="s">
        <v>1274</v>
      </c>
      <c r="D691" t="s">
        <v>1016</v>
      </c>
      <c r="E691" t="s">
        <v>220</v>
      </c>
      <c r="F691" t="s">
        <v>1238</v>
      </c>
      <c r="G691" t="s">
        <v>1239</v>
      </c>
      <c r="H691">
        <v>2</v>
      </c>
      <c r="I691">
        <v>0.95</v>
      </c>
    </row>
    <row r="692" spans="1:9" x14ac:dyDescent="0.35">
      <c r="A692" t="s">
        <v>1333</v>
      </c>
      <c r="B692">
        <v>21010</v>
      </c>
      <c r="C692" t="s">
        <v>1274</v>
      </c>
      <c r="D692" t="s">
        <v>1016</v>
      </c>
      <c r="E692" t="s">
        <v>239</v>
      </c>
      <c r="F692" t="s">
        <v>1240</v>
      </c>
      <c r="G692" t="s">
        <v>1241</v>
      </c>
      <c r="H692">
        <v>3</v>
      </c>
      <c r="I692">
        <v>0.8</v>
      </c>
    </row>
    <row r="693" spans="1:9" x14ac:dyDescent="0.35">
      <c r="A693" t="s">
        <v>1334</v>
      </c>
      <c r="B693">
        <v>21010</v>
      </c>
      <c r="C693" t="s">
        <v>1274</v>
      </c>
      <c r="D693" t="s">
        <v>1016</v>
      </c>
      <c r="E693" t="s">
        <v>270</v>
      </c>
      <c r="F693" t="s">
        <v>1242</v>
      </c>
      <c r="G693" t="s">
        <v>1243</v>
      </c>
      <c r="H693">
        <v>4</v>
      </c>
      <c r="I693">
        <v>0.62</v>
      </c>
    </row>
    <row r="694" spans="1:9" x14ac:dyDescent="0.35">
      <c r="A694" t="s">
        <v>1335</v>
      </c>
      <c r="B694">
        <v>21010</v>
      </c>
      <c r="C694" t="s">
        <v>1274</v>
      </c>
      <c r="D694" t="s">
        <v>1016</v>
      </c>
      <c r="E694" t="s">
        <v>552</v>
      </c>
      <c r="F694" t="s">
        <v>1244</v>
      </c>
      <c r="G694" t="s">
        <v>1245</v>
      </c>
      <c r="H694">
        <v>5</v>
      </c>
      <c r="I694">
        <v>2.41</v>
      </c>
    </row>
    <row r="695" spans="1:9" x14ac:dyDescent="0.35">
      <c r="A695" t="s">
        <v>1336</v>
      </c>
      <c r="B695">
        <v>21010</v>
      </c>
      <c r="C695" t="s">
        <v>1274</v>
      </c>
      <c r="D695" t="s">
        <v>1016</v>
      </c>
      <c r="E695" t="s">
        <v>562</v>
      </c>
      <c r="F695" t="s">
        <v>1246</v>
      </c>
      <c r="G695" t="s">
        <v>1247</v>
      </c>
      <c r="H695">
        <v>6</v>
      </c>
      <c r="I695">
        <v>1.032</v>
      </c>
    </row>
    <row r="696" spans="1:9" x14ac:dyDescent="0.35">
      <c r="A696" t="s">
        <v>1337</v>
      </c>
      <c r="B696">
        <v>21010</v>
      </c>
      <c r="C696" t="s">
        <v>1274</v>
      </c>
      <c r="D696" t="s">
        <v>1016</v>
      </c>
      <c r="E696" t="s">
        <v>567</v>
      </c>
      <c r="F696" t="s">
        <v>1248</v>
      </c>
      <c r="G696" t="s">
        <v>1249</v>
      </c>
      <c r="H696">
        <v>7</v>
      </c>
      <c r="I696">
        <v>0.65100000000000002</v>
      </c>
    </row>
    <row r="697" spans="1:9" x14ac:dyDescent="0.35">
      <c r="A697" t="s">
        <v>1338</v>
      </c>
      <c r="B697">
        <v>21010</v>
      </c>
      <c r="C697" t="s">
        <v>1274</v>
      </c>
      <c r="D697" t="s">
        <v>1016</v>
      </c>
      <c r="E697" t="s">
        <v>548</v>
      </c>
      <c r="F697" t="s">
        <v>900</v>
      </c>
      <c r="G697" t="s">
        <v>1250</v>
      </c>
      <c r="H697">
        <v>8</v>
      </c>
      <c r="I697">
        <v>4589</v>
      </c>
    </row>
    <row r="698" spans="1:9" x14ac:dyDescent="0.35">
      <c r="A698" t="s">
        <v>1339</v>
      </c>
      <c r="B698">
        <v>21110</v>
      </c>
      <c r="C698" t="s">
        <v>1274</v>
      </c>
      <c r="D698" t="s">
        <v>1019</v>
      </c>
      <c r="E698" t="s">
        <v>154</v>
      </c>
      <c r="F698" t="s">
        <v>1236</v>
      </c>
      <c r="G698" t="s">
        <v>1237</v>
      </c>
      <c r="H698">
        <v>1</v>
      </c>
      <c r="I698">
        <v>59</v>
      </c>
    </row>
    <row r="699" spans="1:9" x14ac:dyDescent="0.35">
      <c r="A699" t="s">
        <v>1340</v>
      </c>
      <c r="B699">
        <v>21110</v>
      </c>
      <c r="C699" t="s">
        <v>1274</v>
      </c>
      <c r="D699" t="s">
        <v>1019</v>
      </c>
      <c r="E699" t="s">
        <v>220</v>
      </c>
      <c r="F699" t="s">
        <v>1238</v>
      </c>
      <c r="G699" t="s">
        <v>1239</v>
      </c>
      <c r="H699">
        <v>2</v>
      </c>
      <c r="I699">
        <v>0.91</v>
      </c>
    </row>
    <row r="700" spans="1:9" x14ac:dyDescent="0.35">
      <c r="A700" t="s">
        <v>1341</v>
      </c>
      <c r="B700">
        <v>21110</v>
      </c>
      <c r="C700" t="s">
        <v>1274</v>
      </c>
      <c r="D700" t="s">
        <v>1019</v>
      </c>
      <c r="E700" t="s">
        <v>239</v>
      </c>
      <c r="F700" t="s">
        <v>1240</v>
      </c>
      <c r="G700" t="s">
        <v>1241</v>
      </c>
      <c r="H700">
        <v>3</v>
      </c>
      <c r="I700">
        <v>0.65</v>
      </c>
    </row>
    <row r="701" spans="1:9" x14ac:dyDescent="0.35">
      <c r="A701" t="s">
        <v>1342</v>
      </c>
      <c r="B701">
        <v>21110</v>
      </c>
      <c r="C701" t="s">
        <v>1274</v>
      </c>
      <c r="D701" t="s">
        <v>1019</v>
      </c>
      <c r="E701" t="s">
        <v>270</v>
      </c>
      <c r="F701" t="s">
        <v>1242</v>
      </c>
      <c r="G701" t="s">
        <v>1243</v>
      </c>
      <c r="H701">
        <v>4</v>
      </c>
      <c r="I701">
        <v>0.7</v>
      </c>
    </row>
    <row r="702" spans="1:9" x14ac:dyDescent="0.35">
      <c r="A702" t="s">
        <v>1343</v>
      </c>
      <c r="B702">
        <v>21110</v>
      </c>
      <c r="C702" t="s">
        <v>1274</v>
      </c>
      <c r="D702" t="s">
        <v>1019</v>
      </c>
      <c r="E702" t="s">
        <v>552</v>
      </c>
      <c r="F702" t="s">
        <v>1244</v>
      </c>
      <c r="G702" t="s">
        <v>1245</v>
      </c>
      <c r="H702">
        <v>5</v>
      </c>
      <c r="I702">
        <v>2.0529999999999999</v>
      </c>
    </row>
    <row r="703" spans="1:9" x14ac:dyDescent="0.35">
      <c r="A703" t="s">
        <v>1344</v>
      </c>
      <c r="B703">
        <v>21110</v>
      </c>
      <c r="C703" t="s">
        <v>1274</v>
      </c>
      <c r="D703" t="s">
        <v>1019</v>
      </c>
      <c r="E703" t="s">
        <v>562</v>
      </c>
      <c r="F703" t="s">
        <v>1246</v>
      </c>
      <c r="G703" t="s">
        <v>1247</v>
      </c>
      <c r="H703">
        <v>6</v>
      </c>
      <c r="I703">
        <v>1.4870000000000001</v>
      </c>
    </row>
    <row r="704" spans="1:9" x14ac:dyDescent="0.35">
      <c r="A704" t="s">
        <v>1345</v>
      </c>
      <c r="B704">
        <v>21110</v>
      </c>
      <c r="C704" t="s">
        <v>1274</v>
      </c>
      <c r="D704" t="s">
        <v>1019</v>
      </c>
      <c r="E704" t="s">
        <v>567</v>
      </c>
      <c r="F704" t="s">
        <v>1248</v>
      </c>
      <c r="G704" t="s">
        <v>1249</v>
      </c>
      <c r="H704">
        <v>7</v>
      </c>
      <c r="I704">
        <v>0.79800000000000004</v>
      </c>
    </row>
    <row r="705" spans="1:9" x14ac:dyDescent="0.35">
      <c r="A705" t="s">
        <v>1346</v>
      </c>
      <c r="B705">
        <v>21110</v>
      </c>
      <c r="C705" t="s">
        <v>1274</v>
      </c>
      <c r="D705" t="s">
        <v>1019</v>
      </c>
      <c r="E705" t="s">
        <v>548</v>
      </c>
      <c r="F705" t="s">
        <v>900</v>
      </c>
      <c r="G705" t="s">
        <v>1250</v>
      </c>
      <c r="H705">
        <v>8</v>
      </c>
      <c r="I705">
        <v>3310</v>
      </c>
    </row>
    <row r="706" spans="1:9" x14ac:dyDescent="0.35">
      <c r="A706" t="s">
        <v>1347</v>
      </c>
      <c r="B706">
        <v>21180</v>
      </c>
      <c r="C706" t="s">
        <v>1274</v>
      </c>
      <c r="D706" t="s">
        <v>1022</v>
      </c>
      <c r="E706" t="s">
        <v>154</v>
      </c>
      <c r="F706" t="s">
        <v>1236</v>
      </c>
      <c r="G706" t="s">
        <v>1237</v>
      </c>
      <c r="H706">
        <v>1</v>
      </c>
      <c r="I706">
        <v>60</v>
      </c>
    </row>
    <row r="707" spans="1:9" x14ac:dyDescent="0.35">
      <c r="A707" t="s">
        <v>1348</v>
      </c>
      <c r="B707">
        <v>21180</v>
      </c>
      <c r="C707" t="s">
        <v>1274</v>
      </c>
      <c r="D707" t="s">
        <v>1022</v>
      </c>
      <c r="E707" t="s">
        <v>220</v>
      </c>
      <c r="F707" t="s">
        <v>1238</v>
      </c>
      <c r="G707" t="s">
        <v>1239</v>
      </c>
      <c r="H707">
        <v>2</v>
      </c>
      <c r="I707">
        <v>0.9</v>
      </c>
    </row>
    <row r="708" spans="1:9" x14ac:dyDescent="0.35">
      <c r="A708" t="s">
        <v>1349</v>
      </c>
      <c r="B708">
        <v>21180</v>
      </c>
      <c r="C708" t="s">
        <v>1274</v>
      </c>
      <c r="D708" t="s">
        <v>1022</v>
      </c>
      <c r="E708" t="s">
        <v>239</v>
      </c>
      <c r="F708" t="s">
        <v>1240</v>
      </c>
      <c r="G708" t="s">
        <v>1241</v>
      </c>
      <c r="H708">
        <v>3</v>
      </c>
      <c r="I708">
        <v>0.7</v>
      </c>
    </row>
    <row r="709" spans="1:9" x14ac:dyDescent="0.35">
      <c r="A709" t="s">
        <v>1350</v>
      </c>
      <c r="B709">
        <v>21180</v>
      </c>
      <c r="C709" t="s">
        <v>1274</v>
      </c>
      <c r="D709" t="s">
        <v>1022</v>
      </c>
      <c r="E709" t="s">
        <v>270</v>
      </c>
      <c r="F709" t="s">
        <v>1242</v>
      </c>
      <c r="G709" t="s">
        <v>1243</v>
      </c>
      <c r="H709">
        <v>4</v>
      </c>
      <c r="I709">
        <v>0.4284</v>
      </c>
    </row>
    <row r="710" spans="1:9" x14ac:dyDescent="0.35">
      <c r="A710" t="s">
        <v>1351</v>
      </c>
      <c r="B710">
        <v>21180</v>
      </c>
      <c r="C710" t="s">
        <v>1274</v>
      </c>
      <c r="D710" t="s">
        <v>1022</v>
      </c>
      <c r="E710" t="s">
        <v>552</v>
      </c>
      <c r="F710" t="s">
        <v>1244</v>
      </c>
      <c r="G710" t="s">
        <v>1245</v>
      </c>
      <c r="H710">
        <v>5</v>
      </c>
      <c r="I710">
        <v>1.7929999999999999</v>
      </c>
    </row>
    <row r="711" spans="1:9" x14ac:dyDescent="0.35">
      <c r="A711" t="s">
        <v>1352</v>
      </c>
      <c r="B711">
        <v>21180</v>
      </c>
      <c r="C711" t="s">
        <v>1274</v>
      </c>
      <c r="D711" t="s">
        <v>1022</v>
      </c>
      <c r="E711" t="s">
        <v>562</v>
      </c>
      <c r="F711" t="s">
        <v>1246</v>
      </c>
      <c r="G711" t="s">
        <v>1247</v>
      </c>
      <c r="H711">
        <v>6</v>
      </c>
      <c r="I711">
        <v>0.93220000000000003</v>
      </c>
    </row>
    <row r="712" spans="1:9" x14ac:dyDescent="0.35">
      <c r="A712" t="s">
        <v>1353</v>
      </c>
      <c r="B712">
        <v>21180</v>
      </c>
      <c r="C712" t="s">
        <v>1274</v>
      </c>
      <c r="D712" t="s">
        <v>1022</v>
      </c>
      <c r="E712" t="s">
        <v>567</v>
      </c>
      <c r="F712" t="s">
        <v>1248</v>
      </c>
      <c r="G712" t="s">
        <v>1249</v>
      </c>
      <c r="H712">
        <v>7</v>
      </c>
      <c r="I712">
        <v>0.73870000000000002</v>
      </c>
    </row>
    <row r="713" spans="1:9" x14ac:dyDescent="0.35">
      <c r="A713" t="s">
        <v>1354</v>
      </c>
      <c r="B713">
        <v>21180</v>
      </c>
      <c r="C713" t="s">
        <v>1274</v>
      </c>
      <c r="D713" t="s">
        <v>1022</v>
      </c>
      <c r="E713" t="s">
        <v>548</v>
      </c>
      <c r="F713" t="s">
        <v>900</v>
      </c>
      <c r="G713" t="s">
        <v>1250</v>
      </c>
      <c r="H713">
        <v>8</v>
      </c>
      <c r="I713">
        <v>3249</v>
      </c>
    </row>
    <row r="714" spans="1:9" x14ac:dyDescent="0.35">
      <c r="A714" t="s">
        <v>1355</v>
      </c>
      <c r="B714">
        <v>21270</v>
      </c>
      <c r="C714" t="s">
        <v>1274</v>
      </c>
      <c r="D714" t="s">
        <v>1025</v>
      </c>
      <c r="E714" t="s">
        <v>154</v>
      </c>
      <c r="F714" t="s">
        <v>1236</v>
      </c>
      <c r="G714" t="s">
        <v>1237</v>
      </c>
      <c r="H714">
        <v>1</v>
      </c>
      <c r="I714">
        <v>54</v>
      </c>
    </row>
    <row r="715" spans="1:9" x14ac:dyDescent="0.35">
      <c r="A715" t="s">
        <v>1356</v>
      </c>
      <c r="B715">
        <v>21270</v>
      </c>
      <c r="C715" t="s">
        <v>1274</v>
      </c>
      <c r="D715" t="s">
        <v>1025</v>
      </c>
      <c r="E715" t="s">
        <v>220</v>
      </c>
      <c r="F715" t="s">
        <v>1238</v>
      </c>
      <c r="G715" t="s">
        <v>1239</v>
      </c>
      <c r="H715">
        <v>2</v>
      </c>
      <c r="I715">
        <v>0.91</v>
      </c>
    </row>
    <row r="716" spans="1:9" x14ac:dyDescent="0.35">
      <c r="A716" t="s">
        <v>1357</v>
      </c>
      <c r="B716">
        <v>21270</v>
      </c>
      <c r="C716" t="s">
        <v>1274</v>
      </c>
      <c r="D716" t="s">
        <v>1025</v>
      </c>
      <c r="E716" t="s">
        <v>239</v>
      </c>
      <c r="F716" t="s">
        <v>1240</v>
      </c>
      <c r="G716" t="s">
        <v>1241</v>
      </c>
      <c r="H716">
        <v>3</v>
      </c>
      <c r="I716">
        <v>0.6</v>
      </c>
    </row>
    <row r="717" spans="1:9" x14ac:dyDescent="0.35">
      <c r="A717" t="s">
        <v>1358</v>
      </c>
      <c r="B717">
        <v>21270</v>
      </c>
      <c r="C717" t="s">
        <v>1274</v>
      </c>
      <c r="D717" t="s">
        <v>1025</v>
      </c>
      <c r="E717" t="s">
        <v>270</v>
      </c>
      <c r="F717" t="s">
        <v>1242</v>
      </c>
      <c r="G717" t="s">
        <v>1243</v>
      </c>
      <c r="H717">
        <v>4</v>
      </c>
      <c r="I717">
        <v>0.33</v>
      </c>
    </row>
    <row r="718" spans="1:9" x14ac:dyDescent="0.35">
      <c r="A718" t="s">
        <v>1359</v>
      </c>
      <c r="B718">
        <v>21270</v>
      </c>
      <c r="C718" t="s">
        <v>1274</v>
      </c>
      <c r="D718" t="s">
        <v>1025</v>
      </c>
      <c r="E718" t="s">
        <v>552</v>
      </c>
      <c r="F718" t="s">
        <v>1244</v>
      </c>
      <c r="G718" t="s">
        <v>1245</v>
      </c>
      <c r="H718">
        <v>5</v>
      </c>
      <c r="I718">
        <v>4.0199999999999996</v>
      </c>
    </row>
    <row r="719" spans="1:9" x14ac:dyDescent="0.35">
      <c r="A719" t="s">
        <v>1360</v>
      </c>
      <c r="B719">
        <v>21270</v>
      </c>
      <c r="C719" t="s">
        <v>1274</v>
      </c>
      <c r="D719" t="s">
        <v>1025</v>
      </c>
      <c r="E719" t="s">
        <v>562</v>
      </c>
      <c r="F719" t="s">
        <v>1246</v>
      </c>
      <c r="G719" t="s">
        <v>1247</v>
      </c>
      <c r="H719">
        <v>6</v>
      </c>
      <c r="I719">
        <v>1.56</v>
      </c>
    </row>
    <row r="720" spans="1:9" x14ac:dyDescent="0.35">
      <c r="A720" t="s">
        <v>1361</v>
      </c>
      <c r="B720">
        <v>21270</v>
      </c>
      <c r="C720" t="s">
        <v>1274</v>
      </c>
      <c r="D720" t="s">
        <v>1025</v>
      </c>
      <c r="E720" t="s">
        <v>567</v>
      </c>
      <c r="F720" t="s">
        <v>1248</v>
      </c>
      <c r="G720" t="s">
        <v>1249</v>
      </c>
      <c r="H720">
        <v>7</v>
      </c>
      <c r="I720">
        <v>0.57999999999999996</v>
      </c>
    </row>
    <row r="721" spans="1:9" x14ac:dyDescent="0.35">
      <c r="A721" t="s">
        <v>1362</v>
      </c>
      <c r="B721">
        <v>21270</v>
      </c>
      <c r="C721" t="s">
        <v>1274</v>
      </c>
      <c r="D721" t="s">
        <v>1025</v>
      </c>
      <c r="E721" t="s">
        <v>548</v>
      </c>
      <c r="F721" t="s">
        <v>900</v>
      </c>
      <c r="G721" t="s">
        <v>1250</v>
      </c>
      <c r="H721">
        <v>8</v>
      </c>
      <c r="I721">
        <v>5229</v>
      </c>
    </row>
    <row r="722" spans="1:9" x14ac:dyDescent="0.35">
      <c r="A722" t="s">
        <v>1363</v>
      </c>
      <c r="B722">
        <v>21370</v>
      </c>
      <c r="C722" t="s">
        <v>1274</v>
      </c>
      <c r="D722" t="s">
        <v>1028</v>
      </c>
      <c r="E722" t="s">
        <v>154</v>
      </c>
      <c r="F722" t="s">
        <v>1236</v>
      </c>
      <c r="G722" t="s">
        <v>1237</v>
      </c>
      <c r="H722">
        <v>1</v>
      </c>
      <c r="I722">
        <v>51</v>
      </c>
    </row>
    <row r="723" spans="1:9" x14ac:dyDescent="0.35">
      <c r="A723" t="s">
        <v>1364</v>
      </c>
      <c r="B723">
        <v>21370</v>
      </c>
      <c r="C723" t="s">
        <v>1274</v>
      </c>
      <c r="D723" t="s">
        <v>1028</v>
      </c>
      <c r="E723" t="s">
        <v>220</v>
      </c>
      <c r="F723" t="s">
        <v>1238</v>
      </c>
      <c r="G723" t="s">
        <v>1239</v>
      </c>
      <c r="H723">
        <v>2</v>
      </c>
      <c r="I723">
        <v>0.98</v>
      </c>
    </row>
    <row r="724" spans="1:9" x14ac:dyDescent="0.35">
      <c r="A724" t="s">
        <v>1365</v>
      </c>
      <c r="B724">
        <v>21370</v>
      </c>
      <c r="C724" t="s">
        <v>1274</v>
      </c>
      <c r="D724" t="s">
        <v>1028</v>
      </c>
      <c r="E724" t="s">
        <v>239</v>
      </c>
      <c r="F724" t="s">
        <v>1240</v>
      </c>
      <c r="G724" t="s">
        <v>1241</v>
      </c>
      <c r="H724">
        <v>3</v>
      </c>
      <c r="I724">
        <v>0.9</v>
      </c>
    </row>
    <row r="725" spans="1:9" x14ac:dyDescent="0.35">
      <c r="A725" t="s">
        <v>1366</v>
      </c>
      <c r="B725">
        <v>21370</v>
      </c>
      <c r="C725" t="s">
        <v>1274</v>
      </c>
      <c r="D725" t="s">
        <v>1028</v>
      </c>
      <c r="E725" t="s">
        <v>270</v>
      </c>
      <c r="F725" t="s">
        <v>1242</v>
      </c>
      <c r="G725" t="s">
        <v>1243</v>
      </c>
      <c r="H725">
        <v>4</v>
      </c>
      <c r="I725">
        <v>0.5</v>
      </c>
    </row>
    <row r="726" spans="1:9" x14ac:dyDescent="0.35">
      <c r="A726" t="s">
        <v>1367</v>
      </c>
      <c r="B726">
        <v>21370</v>
      </c>
      <c r="C726" t="s">
        <v>1274</v>
      </c>
      <c r="D726" t="s">
        <v>1028</v>
      </c>
      <c r="E726" t="s">
        <v>552</v>
      </c>
      <c r="F726" t="s">
        <v>1244</v>
      </c>
      <c r="G726" t="s">
        <v>1245</v>
      </c>
      <c r="H726">
        <v>5</v>
      </c>
      <c r="I726">
        <v>3.2694000000000001</v>
      </c>
    </row>
    <row r="727" spans="1:9" x14ac:dyDescent="0.35">
      <c r="A727" t="s">
        <v>1368</v>
      </c>
      <c r="B727">
        <v>21370</v>
      </c>
      <c r="C727" t="s">
        <v>1274</v>
      </c>
      <c r="D727" t="s">
        <v>1028</v>
      </c>
      <c r="E727" t="s">
        <v>562</v>
      </c>
      <c r="F727" t="s">
        <v>1246</v>
      </c>
      <c r="G727" t="s">
        <v>1247</v>
      </c>
      <c r="H727">
        <v>6</v>
      </c>
      <c r="I727">
        <v>1.0704</v>
      </c>
    </row>
    <row r="728" spans="1:9" x14ac:dyDescent="0.35">
      <c r="A728" t="s">
        <v>1369</v>
      </c>
      <c r="B728">
        <v>21370</v>
      </c>
      <c r="C728" t="s">
        <v>1274</v>
      </c>
      <c r="D728" t="s">
        <v>1028</v>
      </c>
      <c r="E728" t="s">
        <v>567</v>
      </c>
      <c r="F728" t="s">
        <v>1248</v>
      </c>
      <c r="G728" t="s">
        <v>1249</v>
      </c>
      <c r="H728">
        <v>7</v>
      </c>
      <c r="I728">
        <v>0.56069999999999998</v>
      </c>
    </row>
    <row r="729" spans="1:9" x14ac:dyDescent="0.35">
      <c r="A729" t="s">
        <v>1370</v>
      </c>
      <c r="B729">
        <v>21370</v>
      </c>
      <c r="C729" t="s">
        <v>1274</v>
      </c>
      <c r="D729" t="s">
        <v>1028</v>
      </c>
      <c r="E729" t="s">
        <v>548</v>
      </c>
      <c r="F729" t="s">
        <v>900</v>
      </c>
      <c r="G729" t="s">
        <v>1250</v>
      </c>
      <c r="H729">
        <v>8</v>
      </c>
      <c r="I729">
        <v>4611</v>
      </c>
    </row>
    <row r="730" spans="1:9" x14ac:dyDescent="0.35">
      <c r="A730" t="s">
        <v>1371</v>
      </c>
      <c r="B730">
        <v>21450</v>
      </c>
      <c r="C730" t="s">
        <v>1274</v>
      </c>
      <c r="D730" t="s">
        <v>1031</v>
      </c>
      <c r="E730" t="s">
        <v>154</v>
      </c>
      <c r="F730" t="s">
        <v>1236</v>
      </c>
      <c r="G730" t="s">
        <v>1237</v>
      </c>
      <c r="H730">
        <v>1</v>
      </c>
      <c r="I730">
        <v>60</v>
      </c>
    </row>
    <row r="731" spans="1:9" x14ac:dyDescent="0.35">
      <c r="A731" t="s">
        <v>1372</v>
      </c>
      <c r="B731">
        <v>21450</v>
      </c>
      <c r="C731" t="s">
        <v>1274</v>
      </c>
      <c r="D731" t="s">
        <v>1031</v>
      </c>
      <c r="E731" t="s">
        <v>220</v>
      </c>
      <c r="F731" t="s">
        <v>1238</v>
      </c>
      <c r="G731" t="s">
        <v>1239</v>
      </c>
      <c r="H731">
        <v>2</v>
      </c>
      <c r="I731">
        <v>0.99099999999999999</v>
      </c>
    </row>
    <row r="732" spans="1:9" x14ac:dyDescent="0.35">
      <c r="A732" t="s">
        <v>1373</v>
      </c>
      <c r="B732">
        <v>21450</v>
      </c>
      <c r="C732" t="s">
        <v>1274</v>
      </c>
      <c r="D732" t="s">
        <v>1031</v>
      </c>
      <c r="E732" t="s">
        <v>239</v>
      </c>
      <c r="F732" t="s">
        <v>1240</v>
      </c>
      <c r="G732" t="s">
        <v>1241</v>
      </c>
      <c r="H732">
        <v>3</v>
      </c>
      <c r="I732">
        <v>0.56200000000000006</v>
      </c>
    </row>
    <row r="733" spans="1:9" x14ac:dyDescent="0.35">
      <c r="A733" t="s">
        <v>1374</v>
      </c>
      <c r="B733">
        <v>21450</v>
      </c>
      <c r="C733" t="s">
        <v>1274</v>
      </c>
      <c r="D733" t="s">
        <v>1031</v>
      </c>
      <c r="E733" t="s">
        <v>270</v>
      </c>
      <c r="F733" t="s">
        <v>1242</v>
      </c>
      <c r="G733" t="s">
        <v>1243</v>
      </c>
      <c r="H733">
        <v>4</v>
      </c>
      <c r="I733">
        <v>0.49299999999999999</v>
      </c>
    </row>
    <row r="734" spans="1:9" x14ac:dyDescent="0.35">
      <c r="A734" t="s">
        <v>1375</v>
      </c>
      <c r="B734">
        <v>21450</v>
      </c>
      <c r="C734" t="s">
        <v>1274</v>
      </c>
      <c r="D734" t="s">
        <v>1031</v>
      </c>
      <c r="E734" t="s">
        <v>552</v>
      </c>
      <c r="F734" t="s">
        <v>1244</v>
      </c>
      <c r="G734" t="s">
        <v>1245</v>
      </c>
      <c r="H734">
        <v>5</v>
      </c>
      <c r="I734">
        <v>-2.5999999999999999E-2</v>
      </c>
    </row>
    <row r="735" spans="1:9" x14ac:dyDescent="0.35">
      <c r="A735" t="s">
        <v>1376</v>
      </c>
      <c r="B735">
        <v>21450</v>
      </c>
      <c r="C735" t="s">
        <v>1274</v>
      </c>
      <c r="D735" t="s">
        <v>1031</v>
      </c>
      <c r="E735" t="s">
        <v>562</v>
      </c>
      <c r="F735" t="s">
        <v>1246</v>
      </c>
      <c r="G735" t="s">
        <v>1247</v>
      </c>
      <c r="H735">
        <v>6</v>
      </c>
      <c r="I735">
        <v>2.1709999999999998</v>
      </c>
    </row>
    <row r="736" spans="1:9" x14ac:dyDescent="0.35">
      <c r="A736" t="s">
        <v>1377</v>
      </c>
      <c r="B736">
        <v>21450</v>
      </c>
      <c r="C736" t="s">
        <v>1274</v>
      </c>
      <c r="D736" t="s">
        <v>1031</v>
      </c>
      <c r="E736" t="s">
        <v>567</v>
      </c>
      <c r="F736" t="s">
        <v>1248</v>
      </c>
      <c r="G736" t="s">
        <v>1249</v>
      </c>
      <c r="H736">
        <v>7</v>
      </c>
      <c r="I736">
        <v>0.76300000000000001</v>
      </c>
    </row>
    <row r="737" spans="1:9" x14ac:dyDescent="0.35">
      <c r="A737" t="s">
        <v>1378</v>
      </c>
      <c r="B737">
        <v>21450</v>
      </c>
      <c r="C737" t="s">
        <v>1274</v>
      </c>
      <c r="D737" t="s">
        <v>1031</v>
      </c>
      <c r="E737" t="s">
        <v>548</v>
      </c>
      <c r="F737" t="s">
        <v>900</v>
      </c>
      <c r="G737" t="s">
        <v>1250</v>
      </c>
      <c r="H737">
        <v>8</v>
      </c>
      <c r="I737">
        <v>3253</v>
      </c>
    </row>
    <row r="738" spans="1:9" x14ac:dyDescent="0.35">
      <c r="A738" t="s">
        <v>1379</v>
      </c>
      <c r="B738">
        <v>21610</v>
      </c>
      <c r="C738" t="s">
        <v>1274</v>
      </c>
      <c r="D738" t="s">
        <v>1034</v>
      </c>
      <c r="E738" t="s">
        <v>154</v>
      </c>
      <c r="F738" t="s">
        <v>1236</v>
      </c>
      <c r="G738" t="s">
        <v>1237</v>
      </c>
      <c r="H738">
        <v>1</v>
      </c>
      <c r="I738">
        <v>46</v>
      </c>
    </row>
    <row r="739" spans="1:9" x14ac:dyDescent="0.35">
      <c r="A739" t="s">
        <v>1380</v>
      </c>
      <c r="B739">
        <v>21610</v>
      </c>
      <c r="C739" t="s">
        <v>1274</v>
      </c>
      <c r="D739" t="s">
        <v>1034</v>
      </c>
      <c r="E739" t="s">
        <v>220</v>
      </c>
      <c r="F739" t="s">
        <v>1238</v>
      </c>
      <c r="G739" t="s">
        <v>1239</v>
      </c>
      <c r="H739">
        <v>2</v>
      </c>
      <c r="I739">
        <v>0.95</v>
      </c>
    </row>
    <row r="740" spans="1:9" x14ac:dyDescent="0.35">
      <c r="A740" t="s">
        <v>1381</v>
      </c>
      <c r="B740">
        <v>21610</v>
      </c>
      <c r="C740" t="s">
        <v>1274</v>
      </c>
      <c r="D740" t="s">
        <v>1034</v>
      </c>
      <c r="E740" t="s">
        <v>239</v>
      </c>
      <c r="F740" t="s">
        <v>1240</v>
      </c>
      <c r="G740" t="s">
        <v>1241</v>
      </c>
      <c r="H740">
        <v>3</v>
      </c>
      <c r="I740">
        <v>0.6</v>
      </c>
    </row>
    <row r="741" spans="1:9" x14ac:dyDescent="0.35">
      <c r="A741" t="s">
        <v>1382</v>
      </c>
      <c r="B741">
        <v>21610</v>
      </c>
      <c r="C741" t="s">
        <v>1274</v>
      </c>
      <c r="D741" t="s">
        <v>1034</v>
      </c>
      <c r="E741" t="s">
        <v>270</v>
      </c>
      <c r="F741" t="s">
        <v>1242</v>
      </c>
      <c r="G741" t="s">
        <v>1243</v>
      </c>
      <c r="H741">
        <v>4</v>
      </c>
      <c r="I741">
        <v>0.48</v>
      </c>
    </row>
    <row r="742" spans="1:9" x14ac:dyDescent="0.35">
      <c r="A742" t="s">
        <v>1383</v>
      </c>
      <c r="B742">
        <v>21610</v>
      </c>
      <c r="C742" t="s">
        <v>1274</v>
      </c>
      <c r="D742" t="s">
        <v>1034</v>
      </c>
      <c r="E742" t="s">
        <v>552</v>
      </c>
      <c r="F742" t="s">
        <v>1244</v>
      </c>
      <c r="G742" t="s">
        <v>1245</v>
      </c>
      <c r="H742">
        <v>5</v>
      </c>
      <c r="I742">
        <v>1.25</v>
      </c>
    </row>
    <row r="743" spans="1:9" x14ac:dyDescent="0.35">
      <c r="A743" t="s">
        <v>1384</v>
      </c>
      <c r="B743">
        <v>21610</v>
      </c>
      <c r="C743" t="s">
        <v>1274</v>
      </c>
      <c r="D743" t="s">
        <v>1034</v>
      </c>
      <c r="E743" t="s">
        <v>562</v>
      </c>
      <c r="F743" t="s">
        <v>1246</v>
      </c>
      <c r="G743" t="s">
        <v>1247</v>
      </c>
      <c r="H743">
        <v>6</v>
      </c>
      <c r="I743">
        <v>1</v>
      </c>
    </row>
    <row r="744" spans="1:9" x14ac:dyDescent="0.35">
      <c r="A744" t="s">
        <v>1385</v>
      </c>
      <c r="B744">
        <v>21610</v>
      </c>
      <c r="C744" t="s">
        <v>1274</v>
      </c>
      <c r="D744" t="s">
        <v>1034</v>
      </c>
      <c r="E744" t="s">
        <v>567</v>
      </c>
      <c r="F744" t="s">
        <v>1248</v>
      </c>
      <c r="G744" t="s">
        <v>1249</v>
      </c>
      <c r="H744">
        <v>7</v>
      </c>
      <c r="I744">
        <v>0.7</v>
      </c>
    </row>
    <row r="745" spans="1:9" x14ac:dyDescent="0.35">
      <c r="A745" t="s">
        <v>1386</v>
      </c>
      <c r="B745">
        <v>21610</v>
      </c>
      <c r="C745" t="s">
        <v>1274</v>
      </c>
      <c r="D745" t="s">
        <v>1034</v>
      </c>
      <c r="E745" t="s">
        <v>548</v>
      </c>
      <c r="F745" t="s">
        <v>900</v>
      </c>
      <c r="G745" t="s">
        <v>1250</v>
      </c>
      <c r="H745">
        <v>8</v>
      </c>
      <c r="I745">
        <v>3000</v>
      </c>
    </row>
    <row r="746" spans="1:9" x14ac:dyDescent="0.35">
      <c r="A746" t="s">
        <v>1387</v>
      </c>
      <c r="B746">
        <v>21670</v>
      </c>
      <c r="C746" t="s">
        <v>1274</v>
      </c>
      <c r="D746" t="s">
        <v>1037</v>
      </c>
      <c r="E746" t="s">
        <v>154</v>
      </c>
      <c r="F746" t="s">
        <v>1236</v>
      </c>
      <c r="G746" t="s">
        <v>1237</v>
      </c>
      <c r="H746">
        <v>1</v>
      </c>
      <c r="I746">
        <v>51</v>
      </c>
    </row>
    <row r="747" spans="1:9" x14ac:dyDescent="0.35">
      <c r="A747" t="s">
        <v>1388</v>
      </c>
      <c r="B747">
        <v>21670</v>
      </c>
      <c r="C747" t="s">
        <v>1274</v>
      </c>
      <c r="D747" t="s">
        <v>1037</v>
      </c>
      <c r="E747" t="s">
        <v>220</v>
      </c>
      <c r="F747" t="s">
        <v>1238</v>
      </c>
      <c r="G747" t="s">
        <v>1239</v>
      </c>
      <c r="H747">
        <v>2</v>
      </c>
      <c r="I747">
        <v>0.98799999999999999</v>
      </c>
    </row>
    <row r="748" spans="1:9" x14ac:dyDescent="0.35">
      <c r="A748" t="s">
        <v>1389</v>
      </c>
      <c r="B748">
        <v>21670</v>
      </c>
      <c r="C748" t="s">
        <v>1274</v>
      </c>
      <c r="D748" t="s">
        <v>1037</v>
      </c>
      <c r="E748" t="s">
        <v>239</v>
      </c>
      <c r="F748" t="s">
        <v>1240</v>
      </c>
      <c r="G748" t="s">
        <v>1241</v>
      </c>
      <c r="H748">
        <v>3</v>
      </c>
      <c r="I748">
        <v>0.8</v>
      </c>
    </row>
    <row r="749" spans="1:9" x14ac:dyDescent="0.35">
      <c r="A749" t="s">
        <v>1390</v>
      </c>
      <c r="B749">
        <v>21670</v>
      </c>
      <c r="C749" t="s">
        <v>1274</v>
      </c>
      <c r="D749" t="s">
        <v>1037</v>
      </c>
      <c r="E749" t="s">
        <v>270</v>
      </c>
      <c r="F749" t="s">
        <v>1242</v>
      </c>
      <c r="G749" t="s">
        <v>1243</v>
      </c>
      <c r="H749">
        <v>4</v>
      </c>
      <c r="I749">
        <v>0.55000000000000004</v>
      </c>
    </row>
    <row r="750" spans="1:9" x14ac:dyDescent="0.35">
      <c r="A750" t="s">
        <v>1391</v>
      </c>
      <c r="B750">
        <v>21670</v>
      </c>
      <c r="C750" t="s">
        <v>1274</v>
      </c>
      <c r="D750" t="s">
        <v>1037</v>
      </c>
      <c r="E750" t="s">
        <v>552</v>
      </c>
      <c r="F750" t="s">
        <v>1244</v>
      </c>
      <c r="G750" t="s">
        <v>1245</v>
      </c>
      <c r="H750">
        <v>5</v>
      </c>
      <c r="I750">
        <v>2.09</v>
      </c>
    </row>
    <row r="751" spans="1:9" x14ac:dyDescent="0.35">
      <c r="A751" t="s">
        <v>1392</v>
      </c>
      <c r="B751">
        <v>21670</v>
      </c>
      <c r="C751" t="s">
        <v>1274</v>
      </c>
      <c r="D751" t="s">
        <v>1037</v>
      </c>
      <c r="E751" t="s">
        <v>562</v>
      </c>
      <c r="F751" t="s">
        <v>1246</v>
      </c>
      <c r="G751" t="s">
        <v>1247</v>
      </c>
      <c r="H751">
        <v>6</v>
      </c>
      <c r="I751">
        <v>1.55</v>
      </c>
    </row>
    <row r="752" spans="1:9" x14ac:dyDescent="0.35">
      <c r="A752" t="s">
        <v>1393</v>
      </c>
      <c r="B752">
        <v>21670</v>
      </c>
      <c r="C752" t="s">
        <v>1274</v>
      </c>
      <c r="D752" t="s">
        <v>1037</v>
      </c>
      <c r="E752" t="s">
        <v>567</v>
      </c>
      <c r="F752" t="s">
        <v>1248</v>
      </c>
      <c r="G752" t="s">
        <v>1249</v>
      </c>
      <c r="H752">
        <v>7</v>
      </c>
      <c r="I752">
        <v>0.59289999999999998</v>
      </c>
    </row>
    <row r="753" spans="1:9" x14ac:dyDescent="0.35">
      <c r="A753" t="s">
        <v>1394</v>
      </c>
      <c r="B753">
        <v>21670</v>
      </c>
      <c r="C753" t="s">
        <v>1274</v>
      </c>
      <c r="D753" t="s">
        <v>1037</v>
      </c>
      <c r="E753" t="s">
        <v>548</v>
      </c>
      <c r="F753" t="s">
        <v>900</v>
      </c>
      <c r="G753" t="s">
        <v>1250</v>
      </c>
      <c r="H753">
        <v>8</v>
      </c>
      <c r="I753">
        <v>3947</v>
      </c>
    </row>
    <row r="754" spans="1:9" x14ac:dyDescent="0.35">
      <c r="A754" t="s">
        <v>1395</v>
      </c>
      <c r="B754">
        <v>21750</v>
      </c>
      <c r="C754" t="s">
        <v>1274</v>
      </c>
      <c r="D754" t="s">
        <v>1040</v>
      </c>
      <c r="E754" t="s">
        <v>154</v>
      </c>
      <c r="F754" t="s">
        <v>1236</v>
      </c>
      <c r="G754" t="s">
        <v>1237</v>
      </c>
      <c r="H754">
        <v>1</v>
      </c>
      <c r="I754">
        <v>53.53</v>
      </c>
    </row>
    <row r="755" spans="1:9" x14ac:dyDescent="0.35">
      <c r="A755" t="s">
        <v>1396</v>
      </c>
      <c r="B755">
        <v>21750</v>
      </c>
      <c r="C755" t="s">
        <v>1274</v>
      </c>
      <c r="D755" t="s">
        <v>1040</v>
      </c>
      <c r="E755" t="s">
        <v>220</v>
      </c>
      <c r="F755" t="s">
        <v>1238</v>
      </c>
      <c r="G755" t="s">
        <v>1239</v>
      </c>
      <c r="H755">
        <v>2</v>
      </c>
      <c r="I755">
        <v>1</v>
      </c>
    </row>
    <row r="756" spans="1:9" x14ac:dyDescent="0.35">
      <c r="A756" t="s">
        <v>1397</v>
      </c>
      <c r="B756">
        <v>21750</v>
      </c>
      <c r="C756" t="s">
        <v>1274</v>
      </c>
      <c r="D756" t="s">
        <v>1040</v>
      </c>
      <c r="E756" t="s">
        <v>239</v>
      </c>
      <c r="F756" t="s">
        <v>1240</v>
      </c>
      <c r="G756" t="s">
        <v>1241</v>
      </c>
      <c r="H756">
        <v>3</v>
      </c>
      <c r="I756">
        <v>0.85</v>
      </c>
    </row>
    <row r="757" spans="1:9" x14ac:dyDescent="0.35">
      <c r="A757" t="s">
        <v>1398</v>
      </c>
      <c r="B757">
        <v>21750</v>
      </c>
      <c r="C757" t="s">
        <v>1274</v>
      </c>
      <c r="D757" t="s">
        <v>1040</v>
      </c>
      <c r="E757" t="s">
        <v>270</v>
      </c>
      <c r="F757" t="s">
        <v>1242</v>
      </c>
      <c r="G757" t="s">
        <v>1243</v>
      </c>
      <c r="H757">
        <v>4</v>
      </c>
      <c r="I757">
        <v>0.63</v>
      </c>
    </row>
    <row r="758" spans="1:9" x14ac:dyDescent="0.35">
      <c r="A758" t="s">
        <v>1399</v>
      </c>
      <c r="B758">
        <v>21750</v>
      </c>
      <c r="C758" t="s">
        <v>1274</v>
      </c>
      <c r="D758" t="s">
        <v>1040</v>
      </c>
      <c r="E758" t="s">
        <v>552</v>
      </c>
      <c r="F758" t="s">
        <v>1244</v>
      </c>
      <c r="G758" t="s">
        <v>1245</v>
      </c>
      <c r="H758">
        <v>5</v>
      </c>
      <c r="I758">
        <v>2.6675</v>
      </c>
    </row>
    <row r="759" spans="1:9" x14ac:dyDescent="0.35">
      <c r="A759" t="s">
        <v>1400</v>
      </c>
      <c r="B759">
        <v>21750</v>
      </c>
      <c r="C759" t="s">
        <v>1274</v>
      </c>
      <c r="D759" t="s">
        <v>1040</v>
      </c>
      <c r="E759" t="s">
        <v>562</v>
      </c>
      <c r="F759" t="s">
        <v>1246</v>
      </c>
      <c r="G759" t="s">
        <v>1247</v>
      </c>
      <c r="H759">
        <v>6</v>
      </c>
      <c r="I759">
        <v>0.79449999999999998</v>
      </c>
    </row>
    <row r="760" spans="1:9" x14ac:dyDescent="0.35">
      <c r="A760" t="s">
        <v>1401</v>
      </c>
      <c r="B760">
        <v>21750</v>
      </c>
      <c r="C760" t="s">
        <v>1274</v>
      </c>
      <c r="D760" t="s">
        <v>1040</v>
      </c>
      <c r="E760" t="s">
        <v>567</v>
      </c>
      <c r="F760" t="s">
        <v>1248</v>
      </c>
      <c r="G760" t="s">
        <v>1249</v>
      </c>
      <c r="H760">
        <v>7</v>
      </c>
      <c r="I760">
        <v>0.64500000000000002</v>
      </c>
    </row>
    <row r="761" spans="1:9" x14ac:dyDescent="0.35">
      <c r="A761" t="s">
        <v>1402</v>
      </c>
      <c r="B761">
        <v>21750</v>
      </c>
      <c r="C761" t="s">
        <v>1274</v>
      </c>
      <c r="D761" t="s">
        <v>1040</v>
      </c>
      <c r="E761" t="s">
        <v>548</v>
      </c>
      <c r="F761" t="s">
        <v>900</v>
      </c>
      <c r="G761" t="s">
        <v>1250</v>
      </c>
      <c r="H761">
        <v>8</v>
      </c>
      <c r="I761">
        <v>4019</v>
      </c>
    </row>
    <row r="762" spans="1:9" x14ac:dyDescent="0.35">
      <c r="A762" t="s">
        <v>1403</v>
      </c>
      <c r="B762">
        <v>21830</v>
      </c>
      <c r="C762" t="s">
        <v>1274</v>
      </c>
      <c r="D762" t="s">
        <v>1043</v>
      </c>
      <c r="E762" t="s">
        <v>154</v>
      </c>
      <c r="F762" t="s">
        <v>1236</v>
      </c>
      <c r="G762" t="s">
        <v>1237</v>
      </c>
      <c r="H762">
        <v>1</v>
      </c>
      <c r="I762">
        <v>62</v>
      </c>
    </row>
    <row r="763" spans="1:9" x14ac:dyDescent="0.35">
      <c r="A763" t="s">
        <v>1404</v>
      </c>
      <c r="B763">
        <v>21830</v>
      </c>
      <c r="C763" t="s">
        <v>1274</v>
      </c>
      <c r="D763" t="s">
        <v>1043</v>
      </c>
      <c r="E763" t="s">
        <v>220</v>
      </c>
      <c r="F763" t="s">
        <v>1238</v>
      </c>
      <c r="G763" t="s">
        <v>1239</v>
      </c>
      <c r="H763">
        <v>2</v>
      </c>
      <c r="I763">
        <v>0.99</v>
      </c>
    </row>
    <row r="764" spans="1:9" x14ac:dyDescent="0.35">
      <c r="A764" t="s">
        <v>1405</v>
      </c>
      <c r="B764">
        <v>21830</v>
      </c>
      <c r="C764" t="s">
        <v>1274</v>
      </c>
      <c r="D764" t="s">
        <v>1043</v>
      </c>
      <c r="E764" t="s">
        <v>239</v>
      </c>
      <c r="F764" t="s">
        <v>1240</v>
      </c>
      <c r="G764" t="s">
        <v>1241</v>
      </c>
      <c r="H764">
        <v>3</v>
      </c>
      <c r="I764">
        <v>0.65</v>
      </c>
    </row>
    <row r="765" spans="1:9" x14ac:dyDescent="0.35">
      <c r="A765" t="s">
        <v>1406</v>
      </c>
      <c r="B765">
        <v>21830</v>
      </c>
      <c r="C765" t="s">
        <v>1274</v>
      </c>
      <c r="D765" t="s">
        <v>1043</v>
      </c>
      <c r="E765" t="s">
        <v>270</v>
      </c>
      <c r="F765" t="s">
        <v>1242</v>
      </c>
      <c r="G765" t="s">
        <v>1243</v>
      </c>
      <c r="H765">
        <v>4</v>
      </c>
      <c r="I765">
        <v>0.6</v>
      </c>
    </row>
    <row r="766" spans="1:9" x14ac:dyDescent="0.35">
      <c r="A766" t="s">
        <v>1407</v>
      </c>
      <c r="B766">
        <v>21830</v>
      </c>
      <c r="C766" t="s">
        <v>1274</v>
      </c>
      <c r="D766" t="s">
        <v>1043</v>
      </c>
      <c r="E766" t="s">
        <v>552</v>
      </c>
      <c r="F766" t="s">
        <v>1244</v>
      </c>
      <c r="G766" t="s">
        <v>1245</v>
      </c>
      <c r="H766">
        <v>5</v>
      </c>
      <c r="I766">
        <v>1.5</v>
      </c>
    </row>
    <row r="767" spans="1:9" x14ac:dyDescent="0.35">
      <c r="A767" t="s">
        <v>1408</v>
      </c>
      <c r="B767">
        <v>21830</v>
      </c>
      <c r="C767" t="s">
        <v>1274</v>
      </c>
      <c r="D767" t="s">
        <v>1043</v>
      </c>
      <c r="E767" t="s">
        <v>562</v>
      </c>
      <c r="F767" t="s">
        <v>1246</v>
      </c>
      <c r="G767" t="s">
        <v>1247</v>
      </c>
      <c r="H767">
        <v>6</v>
      </c>
      <c r="I767">
        <v>1</v>
      </c>
    </row>
    <row r="768" spans="1:9" x14ac:dyDescent="0.35">
      <c r="A768" t="s">
        <v>1409</v>
      </c>
      <c r="B768">
        <v>21830</v>
      </c>
      <c r="C768" t="s">
        <v>1274</v>
      </c>
      <c r="D768" t="s">
        <v>1043</v>
      </c>
      <c r="E768" t="s">
        <v>567</v>
      </c>
      <c r="F768" t="s">
        <v>1248</v>
      </c>
      <c r="G768" t="s">
        <v>1249</v>
      </c>
      <c r="H768">
        <v>7</v>
      </c>
      <c r="I768">
        <v>0.5</v>
      </c>
    </row>
    <row r="769" spans="1:9" x14ac:dyDescent="0.35">
      <c r="A769" t="s">
        <v>1410</v>
      </c>
      <c r="B769">
        <v>21830</v>
      </c>
      <c r="C769" t="s">
        <v>1274</v>
      </c>
      <c r="D769" t="s">
        <v>1043</v>
      </c>
      <c r="E769" t="s">
        <v>548</v>
      </c>
      <c r="F769" t="s">
        <v>900</v>
      </c>
      <c r="G769" t="s">
        <v>1250</v>
      </c>
      <c r="H769">
        <v>8</v>
      </c>
      <c r="I769">
        <v>5458</v>
      </c>
    </row>
    <row r="770" spans="1:9" x14ac:dyDescent="0.35">
      <c r="A770" t="s">
        <v>1411</v>
      </c>
      <c r="B770">
        <v>21890</v>
      </c>
      <c r="C770" t="s">
        <v>1274</v>
      </c>
      <c r="D770" t="s">
        <v>1046</v>
      </c>
      <c r="E770" t="s">
        <v>154</v>
      </c>
      <c r="F770" t="s">
        <v>1236</v>
      </c>
      <c r="G770" t="s">
        <v>1237</v>
      </c>
      <c r="H770">
        <v>1</v>
      </c>
      <c r="I770">
        <v>66.3</v>
      </c>
    </row>
    <row r="771" spans="1:9" x14ac:dyDescent="0.35">
      <c r="A771" t="s">
        <v>1412</v>
      </c>
      <c r="B771">
        <v>21890</v>
      </c>
      <c r="C771" t="s">
        <v>1274</v>
      </c>
      <c r="D771" t="s">
        <v>1046</v>
      </c>
      <c r="E771" t="s">
        <v>220</v>
      </c>
      <c r="F771" t="s">
        <v>1238</v>
      </c>
      <c r="G771" t="s">
        <v>1239</v>
      </c>
      <c r="H771">
        <v>2</v>
      </c>
      <c r="I771">
        <v>0.95</v>
      </c>
    </row>
    <row r="772" spans="1:9" x14ac:dyDescent="0.35">
      <c r="A772" t="s">
        <v>1413</v>
      </c>
      <c r="B772">
        <v>21890</v>
      </c>
      <c r="C772" t="s">
        <v>1274</v>
      </c>
      <c r="D772" t="s">
        <v>1046</v>
      </c>
      <c r="E772" t="s">
        <v>239</v>
      </c>
      <c r="F772" t="s">
        <v>1240</v>
      </c>
      <c r="G772" t="s">
        <v>1241</v>
      </c>
      <c r="H772">
        <v>3</v>
      </c>
      <c r="I772">
        <v>0.6</v>
      </c>
    </row>
    <row r="773" spans="1:9" x14ac:dyDescent="0.35">
      <c r="A773" t="s">
        <v>1414</v>
      </c>
      <c r="B773">
        <v>21890</v>
      </c>
      <c r="C773" t="s">
        <v>1274</v>
      </c>
      <c r="D773" t="s">
        <v>1046</v>
      </c>
      <c r="E773" t="s">
        <v>270</v>
      </c>
      <c r="F773" t="s">
        <v>1242</v>
      </c>
      <c r="G773" t="s">
        <v>1243</v>
      </c>
      <c r="H773">
        <v>4</v>
      </c>
      <c r="I773">
        <v>0.56000000000000005</v>
      </c>
    </row>
    <row r="774" spans="1:9" x14ac:dyDescent="0.35">
      <c r="A774" t="s">
        <v>1415</v>
      </c>
      <c r="B774">
        <v>21890</v>
      </c>
      <c r="C774" t="s">
        <v>1274</v>
      </c>
      <c r="D774" t="s">
        <v>1046</v>
      </c>
      <c r="E774" t="s">
        <v>552</v>
      </c>
      <c r="F774" t="s">
        <v>1244</v>
      </c>
      <c r="G774" t="s">
        <v>1245</v>
      </c>
      <c r="H774">
        <v>5</v>
      </c>
      <c r="I774">
        <v>1.9</v>
      </c>
    </row>
    <row r="775" spans="1:9" x14ac:dyDescent="0.35">
      <c r="A775" t="s">
        <v>1416</v>
      </c>
      <c r="B775">
        <v>21890</v>
      </c>
      <c r="C775" t="s">
        <v>1274</v>
      </c>
      <c r="D775" t="s">
        <v>1046</v>
      </c>
      <c r="E775" t="s">
        <v>562</v>
      </c>
      <c r="F775" t="s">
        <v>1246</v>
      </c>
      <c r="G775" t="s">
        <v>1247</v>
      </c>
      <c r="H775">
        <v>6</v>
      </c>
      <c r="I775">
        <v>0.9</v>
      </c>
    </row>
    <row r="776" spans="1:9" x14ac:dyDescent="0.35">
      <c r="A776" t="s">
        <v>1417</v>
      </c>
      <c r="B776">
        <v>21890</v>
      </c>
      <c r="C776" t="s">
        <v>1274</v>
      </c>
      <c r="D776" t="s">
        <v>1046</v>
      </c>
      <c r="E776" t="s">
        <v>567</v>
      </c>
      <c r="F776" t="s">
        <v>1248</v>
      </c>
      <c r="G776" t="s">
        <v>1249</v>
      </c>
      <c r="H776">
        <v>7</v>
      </c>
      <c r="I776">
        <v>0.75700000000000001</v>
      </c>
    </row>
    <row r="777" spans="1:9" x14ac:dyDescent="0.35">
      <c r="A777" t="s">
        <v>1418</v>
      </c>
      <c r="B777">
        <v>21890</v>
      </c>
      <c r="C777" t="s">
        <v>1274</v>
      </c>
      <c r="D777" t="s">
        <v>1046</v>
      </c>
      <c r="E777" t="s">
        <v>548</v>
      </c>
      <c r="F777" t="s">
        <v>900</v>
      </c>
      <c r="G777" t="s">
        <v>1250</v>
      </c>
      <c r="H777">
        <v>8</v>
      </c>
      <c r="I777">
        <v>2727</v>
      </c>
    </row>
    <row r="778" spans="1:9" x14ac:dyDescent="0.35">
      <c r="A778" t="s">
        <v>1419</v>
      </c>
      <c r="B778">
        <v>22110</v>
      </c>
      <c r="C778" t="s">
        <v>1274</v>
      </c>
      <c r="D778" t="s">
        <v>1049</v>
      </c>
      <c r="E778" t="s">
        <v>154</v>
      </c>
      <c r="F778" t="s">
        <v>1236</v>
      </c>
      <c r="G778" t="s">
        <v>1237</v>
      </c>
      <c r="H778">
        <v>1</v>
      </c>
      <c r="I778">
        <v>60</v>
      </c>
    </row>
    <row r="779" spans="1:9" x14ac:dyDescent="0.35">
      <c r="A779" t="s">
        <v>1420</v>
      </c>
      <c r="B779">
        <v>22110</v>
      </c>
      <c r="C779" t="s">
        <v>1274</v>
      </c>
      <c r="D779" t="s">
        <v>1049</v>
      </c>
      <c r="E779" t="s">
        <v>220</v>
      </c>
      <c r="F779" t="s">
        <v>1238</v>
      </c>
      <c r="G779" t="s">
        <v>1239</v>
      </c>
      <c r="H779">
        <v>2</v>
      </c>
      <c r="I779">
        <v>1</v>
      </c>
    </row>
    <row r="780" spans="1:9" x14ac:dyDescent="0.35">
      <c r="A780" t="s">
        <v>1421</v>
      </c>
      <c r="B780">
        <v>22110</v>
      </c>
      <c r="C780" t="s">
        <v>1274</v>
      </c>
      <c r="D780" t="s">
        <v>1049</v>
      </c>
      <c r="E780" t="s">
        <v>239</v>
      </c>
      <c r="F780" t="s">
        <v>1240</v>
      </c>
      <c r="G780" t="s">
        <v>1241</v>
      </c>
      <c r="H780">
        <v>3</v>
      </c>
      <c r="I780">
        <v>0.8</v>
      </c>
    </row>
    <row r="781" spans="1:9" x14ac:dyDescent="0.35">
      <c r="A781" t="s">
        <v>1422</v>
      </c>
      <c r="B781">
        <v>22110</v>
      </c>
      <c r="C781" t="s">
        <v>1274</v>
      </c>
      <c r="D781" t="s">
        <v>1049</v>
      </c>
      <c r="E781" t="s">
        <v>270</v>
      </c>
      <c r="F781" t="s">
        <v>1242</v>
      </c>
      <c r="G781" t="s">
        <v>1243</v>
      </c>
      <c r="H781">
        <v>4</v>
      </c>
      <c r="I781">
        <v>0.55000000000000004</v>
      </c>
    </row>
    <row r="782" spans="1:9" x14ac:dyDescent="0.35">
      <c r="A782" t="s">
        <v>1423</v>
      </c>
      <c r="B782">
        <v>22110</v>
      </c>
      <c r="C782" t="s">
        <v>1274</v>
      </c>
      <c r="D782" t="s">
        <v>1049</v>
      </c>
      <c r="E782" t="s">
        <v>552</v>
      </c>
      <c r="F782" t="s">
        <v>1244</v>
      </c>
      <c r="G782" t="s">
        <v>1245</v>
      </c>
      <c r="H782">
        <v>5</v>
      </c>
      <c r="I782">
        <v>2.2599999999999998</v>
      </c>
    </row>
    <row r="783" spans="1:9" x14ac:dyDescent="0.35">
      <c r="A783" t="s">
        <v>1424</v>
      </c>
      <c r="B783">
        <v>22110</v>
      </c>
      <c r="C783" t="s">
        <v>1274</v>
      </c>
      <c r="D783" t="s">
        <v>1049</v>
      </c>
      <c r="E783" t="s">
        <v>562</v>
      </c>
      <c r="F783" t="s">
        <v>1246</v>
      </c>
      <c r="G783" t="s">
        <v>1247</v>
      </c>
      <c r="H783">
        <v>6</v>
      </c>
      <c r="I783">
        <v>2.484</v>
      </c>
    </row>
    <row r="784" spans="1:9" x14ac:dyDescent="0.35">
      <c r="A784" t="s">
        <v>1425</v>
      </c>
      <c r="B784">
        <v>22110</v>
      </c>
      <c r="C784" t="s">
        <v>1274</v>
      </c>
      <c r="D784" t="s">
        <v>1049</v>
      </c>
      <c r="E784" t="s">
        <v>567</v>
      </c>
      <c r="F784" t="s">
        <v>1248</v>
      </c>
      <c r="G784" t="s">
        <v>1249</v>
      </c>
      <c r="H784">
        <v>7</v>
      </c>
      <c r="I784">
        <v>0.56899999999999995</v>
      </c>
    </row>
    <row r="785" spans="1:9" x14ac:dyDescent="0.35">
      <c r="A785" t="s">
        <v>1426</v>
      </c>
      <c r="B785">
        <v>22110</v>
      </c>
      <c r="C785" t="s">
        <v>1274</v>
      </c>
      <c r="D785" t="s">
        <v>1049</v>
      </c>
      <c r="E785" t="s">
        <v>548</v>
      </c>
      <c r="F785" t="s">
        <v>900</v>
      </c>
      <c r="G785" t="s">
        <v>1250</v>
      </c>
      <c r="H785">
        <v>8</v>
      </c>
      <c r="I785">
        <v>3960</v>
      </c>
    </row>
    <row r="786" spans="1:9" x14ac:dyDescent="0.35">
      <c r="A786" t="s">
        <v>1427</v>
      </c>
      <c r="B786">
        <v>22170</v>
      </c>
      <c r="C786" t="s">
        <v>1274</v>
      </c>
      <c r="D786" t="s">
        <v>1052</v>
      </c>
      <c r="E786" t="s">
        <v>154</v>
      </c>
      <c r="F786" t="s">
        <v>1236</v>
      </c>
      <c r="G786" t="s">
        <v>1237</v>
      </c>
      <c r="H786">
        <v>1</v>
      </c>
      <c r="I786">
        <v>71</v>
      </c>
    </row>
    <row r="787" spans="1:9" x14ac:dyDescent="0.35">
      <c r="A787" t="s">
        <v>1428</v>
      </c>
      <c r="B787">
        <v>22170</v>
      </c>
      <c r="C787" t="s">
        <v>1274</v>
      </c>
      <c r="D787" t="s">
        <v>1052</v>
      </c>
      <c r="E787" t="s">
        <v>220</v>
      </c>
      <c r="F787" t="s">
        <v>1238</v>
      </c>
      <c r="G787" t="s">
        <v>1239</v>
      </c>
      <c r="H787">
        <v>2</v>
      </c>
      <c r="I787">
        <v>0.95</v>
      </c>
    </row>
    <row r="788" spans="1:9" x14ac:dyDescent="0.35">
      <c r="A788" t="s">
        <v>1429</v>
      </c>
      <c r="B788">
        <v>22170</v>
      </c>
      <c r="C788" t="s">
        <v>1274</v>
      </c>
      <c r="D788" t="s">
        <v>1052</v>
      </c>
      <c r="E788" t="s">
        <v>239</v>
      </c>
      <c r="F788" t="s">
        <v>1240</v>
      </c>
      <c r="G788" t="s">
        <v>1241</v>
      </c>
      <c r="H788">
        <v>3</v>
      </c>
      <c r="I788">
        <v>0.7</v>
      </c>
    </row>
    <row r="789" spans="1:9" x14ac:dyDescent="0.35">
      <c r="A789" t="s">
        <v>1430</v>
      </c>
      <c r="B789">
        <v>22170</v>
      </c>
      <c r="C789" t="s">
        <v>1274</v>
      </c>
      <c r="D789" t="s">
        <v>1052</v>
      </c>
      <c r="E789" t="s">
        <v>270</v>
      </c>
      <c r="F789" t="s">
        <v>1242</v>
      </c>
      <c r="G789" t="s">
        <v>1243</v>
      </c>
      <c r="H789">
        <v>4</v>
      </c>
      <c r="I789">
        <v>0.55000000000000004</v>
      </c>
    </row>
    <row r="790" spans="1:9" x14ac:dyDescent="0.35">
      <c r="A790" t="s">
        <v>1431</v>
      </c>
      <c r="B790">
        <v>22170</v>
      </c>
      <c r="C790" t="s">
        <v>1274</v>
      </c>
      <c r="D790" t="s">
        <v>1052</v>
      </c>
      <c r="E790" t="s">
        <v>552</v>
      </c>
      <c r="F790" t="s">
        <v>1244</v>
      </c>
      <c r="G790" t="s">
        <v>1245</v>
      </c>
      <c r="H790">
        <v>5</v>
      </c>
      <c r="I790">
        <v>1.35</v>
      </c>
    </row>
    <row r="791" spans="1:9" x14ac:dyDescent="0.35">
      <c r="A791" t="s">
        <v>1432</v>
      </c>
      <c r="B791">
        <v>22170</v>
      </c>
      <c r="C791" t="s">
        <v>1274</v>
      </c>
      <c r="D791" t="s">
        <v>1052</v>
      </c>
      <c r="E791" t="s">
        <v>562</v>
      </c>
      <c r="F791" t="s">
        <v>1246</v>
      </c>
      <c r="G791" t="s">
        <v>1247</v>
      </c>
      <c r="H791">
        <v>6</v>
      </c>
      <c r="I791">
        <v>1.03</v>
      </c>
    </row>
    <row r="792" spans="1:9" x14ac:dyDescent="0.35">
      <c r="A792" t="s">
        <v>1433</v>
      </c>
      <c r="B792">
        <v>22170</v>
      </c>
      <c r="C792" t="s">
        <v>1274</v>
      </c>
      <c r="D792" t="s">
        <v>1052</v>
      </c>
      <c r="E792" t="s">
        <v>567</v>
      </c>
      <c r="F792" t="s">
        <v>1248</v>
      </c>
      <c r="G792" t="s">
        <v>1249</v>
      </c>
      <c r="H792">
        <v>7</v>
      </c>
      <c r="I792">
        <v>0.68540000000000001</v>
      </c>
    </row>
    <row r="793" spans="1:9" x14ac:dyDescent="0.35">
      <c r="A793" t="s">
        <v>1434</v>
      </c>
      <c r="B793">
        <v>22170</v>
      </c>
      <c r="C793" t="s">
        <v>1274</v>
      </c>
      <c r="D793" t="s">
        <v>1052</v>
      </c>
      <c r="E793" t="s">
        <v>548</v>
      </c>
      <c r="F793" t="s">
        <v>900</v>
      </c>
      <c r="G793" t="s">
        <v>1250</v>
      </c>
      <c r="H793">
        <v>8</v>
      </c>
      <c r="I793">
        <v>3494.02</v>
      </c>
    </row>
    <row r="794" spans="1:9" x14ac:dyDescent="0.35">
      <c r="A794" t="s">
        <v>1435</v>
      </c>
      <c r="B794">
        <v>22250</v>
      </c>
      <c r="C794" t="s">
        <v>1274</v>
      </c>
      <c r="D794" t="s">
        <v>1055</v>
      </c>
      <c r="E794" t="s">
        <v>154</v>
      </c>
      <c r="F794" t="s">
        <v>1236</v>
      </c>
      <c r="G794" t="s">
        <v>1237</v>
      </c>
      <c r="H794">
        <v>1</v>
      </c>
      <c r="I794">
        <v>51</v>
      </c>
    </row>
    <row r="795" spans="1:9" x14ac:dyDescent="0.35">
      <c r="A795" t="s">
        <v>1436</v>
      </c>
      <c r="B795">
        <v>22250</v>
      </c>
      <c r="C795" t="s">
        <v>1274</v>
      </c>
      <c r="D795" t="s">
        <v>1055</v>
      </c>
      <c r="E795" t="s">
        <v>220</v>
      </c>
      <c r="F795" t="s">
        <v>1238</v>
      </c>
      <c r="G795" t="s">
        <v>1239</v>
      </c>
      <c r="H795">
        <v>2</v>
      </c>
      <c r="I795">
        <v>0.92569999999999997</v>
      </c>
    </row>
    <row r="796" spans="1:9" x14ac:dyDescent="0.35">
      <c r="A796" t="s">
        <v>1437</v>
      </c>
      <c r="B796">
        <v>22250</v>
      </c>
      <c r="C796" t="s">
        <v>1274</v>
      </c>
      <c r="D796" t="s">
        <v>1055</v>
      </c>
      <c r="E796" t="s">
        <v>239</v>
      </c>
      <c r="F796" t="s">
        <v>1240</v>
      </c>
      <c r="G796" t="s">
        <v>1241</v>
      </c>
      <c r="H796">
        <v>3</v>
      </c>
      <c r="I796">
        <v>0.66669999999999996</v>
      </c>
    </row>
    <row r="797" spans="1:9" x14ac:dyDescent="0.35">
      <c r="A797" t="s">
        <v>1438</v>
      </c>
      <c r="B797">
        <v>22250</v>
      </c>
      <c r="C797" t="s">
        <v>1274</v>
      </c>
      <c r="D797" t="s">
        <v>1055</v>
      </c>
      <c r="E797" t="s">
        <v>270</v>
      </c>
      <c r="F797" t="s">
        <v>1242</v>
      </c>
      <c r="G797" t="s">
        <v>1243</v>
      </c>
      <c r="H797">
        <v>4</v>
      </c>
      <c r="I797">
        <v>0.36499999999999999</v>
      </c>
    </row>
    <row r="798" spans="1:9" x14ac:dyDescent="0.35">
      <c r="A798" t="s">
        <v>1439</v>
      </c>
      <c r="B798">
        <v>22250</v>
      </c>
      <c r="C798" t="s">
        <v>1274</v>
      </c>
      <c r="D798" t="s">
        <v>1055</v>
      </c>
      <c r="E798" t="s">
        <v>552</v>
      </c>
      <c r="F798" t="s">
        <v>1244</v>
      </c>
      <c r="G798" t="s">
        <v>1245</v>
      </c>
      <c r="H798">
        <v>5</v>
      </c>
      <c r="I798">
        <v>3.3713000000000002</v>
      </c>
    </row>
    <row r="799" spans="1:9" x14ac:dyDescent="0.35">
      <c r="A799" t="s">
        <v>1440</v>
      </c>
      <c r="B799">
        <v>22250</v>
      </c>
      <c r="C799" t="s">
        <v>1274</v>
      </c>
      <c r="D799" t="s">
        <v>1055</v>
      </c>
      <c r="E799" t="s">
        <v>562</v>
      </c>
      <c r="F799" t="s">
        <v>1246</v>
      </c>
      <c r="G799" t="s">
        <v>1247</v>
      </c>
      <c r="H799">
        <v>6</v>
      </c>
      <c r="I799">
        <v>2.6395</v>
      </c>
    </row>
    <row r="800" spans="1:9" x14ac:dyDescent="0.35">
      <c r="A800" t="s">
        <v>1441</v>
      </c>
      <c r="B800">
        <v>22250</v>
      </c>
      <c r="C800" t="s">
        <v>1274</v>
      </c>
      <c r="D800" t="s">
        <v>1055</v>
      </c>
      <c r="E800" t="s">
        <v>567</v>
      </c>
      <c r="F800" t="s">
        <v>1248</v>
      </c>
      <c r="G800" t="s">
        <v>1249</v>
      </c>
      <c r="H800">
        <v>7</v>
      </c>
      <c r="I800">
        <v>0.48820000000000002</v>
      </c>
    </row>
    <row r="801" spans="1:9" x14ac:dyDescent="0.35">
      <c r="A801" t="s">
        <v>1442</v>
      </c>
      <c r="B801">
        <v>22250</v>
      </c>
      <c r="C801" t="s">
        <v>1274</v>
      </c>
      <c r="D801" t="s">
        <v>1055</v>
      </c>
      <c r="E801" t="s">
        <v>548</v>
      </c>
      <c r="F801" t="s">
        <v>900</v>
      </c>
      <c r="G801" t="s">
        <v>1250</v>
      </c>
      <c r="H801">
        <v>8</v>
      </c>
      <c r="I801">
        <v>4668.29</v>
      </c>
    </row>
    <row r="802" spans="1:9" x14ac:dyDescent="0.35">
      <c r="A802" t="s">
        <v>1443</v>
      </c>
      <c r="B802">
        <v>22310</v>
      </c>
      <c r="C802" t="s">
        <v>1274</v>
      </c>
      <c r="D802" t="s">
        <v>1058</v>
      </c>
      <c r="E802" t="s">
        <v>154</v>
      </c>
      <c r="F802" t="s">
        <v>1236</v>
      </c>
      <c r="G802" t="s">
        <v>1237</v>
      </c>
      <c r="H802">
        <v>1</v>
      </c>
      <c r="I802">
        <v>60</v>
      </c>
    </row>
    <row r="803" spans="1:9" x14ac:dyDescent="0.35">
      <c r="A803" t="s">
        <v>1444</v>
      </c>
      <c r="B803">
        <v>22310</v>
      </c>
      <c r="C803" t="s">
        <v>1274</v>
      </c>
      <c r="D803" t="s">
        <v>1058</v>
      </c>
      <c r="E803" t="s">
        <v>220</v>
      </c>
      <c r="F803" t="s">
        <v>1238</v>
      </c>
      <c r="G803" t="s">
        <v>1239</v>
      </c>
      <c r="H803">
        <v>2</v>
      </c>
      <c r="I803">
        <v>0.91180000000000005</v>
      </c>
    </row>
    <row r="804" spans="1:9" x14ac:dyDescent="0.35">
      <c r="A804" t="s">
        <v>1445</v>
      </c>
      <c r="B804">
        <v>22310</v>
      </c>
      <c r="C804" t="s">
        <v>1274</v>
      </c>
      <c r="D804" t="s">
        <v>1058</v>
      </c>
      <c r="E804" t="s">
        <v>239</v>
      </c>
      <c r="F804" t="s">
        <v>1240</v>
      </c>
      <c r="G804" t="s">
        <v>1241</v>
      </c>
      <c r="H804">
        <v>3</v>
      </c>
      <c r="I804">
        <v>0.8</v>
      </c>
    </row>
    <row r="805" spans="1:9" x14ac:dyDescent="0.35">
      <c r="A805" t="s">
        <v>1446</v>
      </c>
      <c r="B805">
        <v>22310</v>
      </c>
      <c r="C805" t="s">
        <v>1274</v>
      </c>
      <c r="D805" t="s">
        <v>1058</v>
      </c>
      <c r="E805" t="s">
        <v>270</v>
      </c>
      <c r="F805" t="s">
        <v>1242</v>
      </c>
      <c r="G805" t="s">
        <v>1243</v>
      </c>
      <c r="H805">
        <v>4</v>
      </c>
      <c r="I805">
        <v>0.60350000000000004</v>
      </c>
    </row>
    <row r="806" spans="1:9" x14ac:dyDescent="0.35">
      <c r="A806" t="s">
        <v>1447</v>
      </c>
      <c r="B806">
        <v>22310</v>
      </c>
      <c r="C806" t="s">
        <v>1274</v>
      </c>
      <c r="D806" t="s">
        <v>1058</v>
      </c>
      <c r="E806" t="s">
        <v>552</v>
      </c>
      <c r="F806" t="s">
        <v>1244</v>
      </c>
      <c r="G806" t="s">
        <v>1245</v>
      </c>
      <c r="H806">
        <v>5</v>
      </c>
      <c r="I806">
        <v>1.2219</v>
      </c>
    </row>
    <row r="807" spans="1:9" x14ac:dyDescent="0.35">
      <c r="A807" t="s">
        <v>1448</v>
      </c>
      <c r="B807">
        <v>22310</v>
      </c>
      <c r="C807" t="s">
        <v>1274</v>
      </c>
      <c r="D807" t="s">
        <v>1058</v>
      </c>
      <c r="E807" t="s">
        <v>562</v>
      </c>
      <c r="F807" t="s">
        <v>1246</v>
      </c>
      <c r="G807" t="s">
        <v>1247</v>
      </c>
      <c r="H807">
        <v>6</v>
      </c>
      <c r="I807">
        <v>1.2408999999999999</v>
      </c>
    </row>
    <row r="808" spans="1:9" x14ac:dyDescent="0.35">
      <c r="A808" t="s">
        <v>1449</v>
      </c>
      <c r="B808">
        <v>22310</v>
      </c>
      <c r="C808" t="s">
        <v>1274</v>
      </c>
      <c r="D808" t="s">
        <v>1058</v>
      </c>
      <c r="E808" t="s">
        <v>567</v>
      </c>
      <c r="F808" t="s">
        <v>1248</v>
      </c>
      <c r="G808" t="s">
        <v>1249</v>
      </c>
      <c r="H808">
        <v>7</v>
      </c>
      <c r="I808">
        <v>0.68500000000000005</v>
      </c>
    </row>
    <row r="809" spans="1:9" x14ac:dyDescent="0.35">
      <c r="A809" t="s">
        <v>1450</v>
      </c>
      <c r="B809">
        <v>22310</v>
      </c>
      <c r="C809" t="s">
        <v>1274</v>
      </c>
      <c r="D809" t="s">
        <v>1058</v>
      </c>
      <c r="E809" t="s">
        <v>548</v>
      </c>
      <c r="F809" t="s">
        <v>900</v>
      </c>
      <c r="G809" t="s">
        <v>1250</v>
      </c>
      <c r="H809">
        <v>8</v>
      </c>
      <c r="I809">
        <v>2902.28</v>
      </c>
    </row>
    <row r="810" spans="1:9" x14ac:dyDescent="0.35">
      <c r="A810" t="s">
        <v>1451</v>
      </c>
      <c r="B810">
        <v>22410</v>
      </c>
      <c r="C810" t="s">
        <v>1274</v>
      </c>
      <c r="D810" t="s">
        <v>1061</v>
      </c>
      <c r="E810" t="s">
        <v>154</v>
      </c>
      <c r="F810" t="s">
        <v>1236</v>
      </c>
      <c r="G810" t="s">
        <v>1237</v>
      </c>
      <c r="H810">
        <v>1</v>
      </c>
      <c r="I810">
        <v>58</v>
      </c>
    </row>
    <row r="811" spans="1:9" x14ac:dyDescent="0.35">
      <c r="A811" t="s">
        <v>1452</v>
      </c>
      <c r="B811">
        <v>22410</v>
      </c>
      <c r="C811" t="s">
        <v>1274</v>
      </c>
      <c r="D811" t="s">
        <v>1061</v>
      </c>
      <c r="E811" t="s">
        <v>220</v>
      </c>
      <c r="F811" t="s">
        <v>1238</v>
      </c>
      <c r="G811" t="s">
        <v>1239</v>
      </c>
      <c r="H811">
        <v>2</v>
      </c>
      <c r="I811">
        <v>0.94899999999999995</v>
      </c>
    </row>
    <row r="812" spans="1:9" x14ac:dyDescent="0.35">
      <c r="A812" t="s">
        <v>1453</v>
      </c>
      <c r="B812">
        <v>22410</v>
      </c>
      <c r="C812" t="s">
        <v>1274</v>
      </c>
      <c r="D812" t="s">
        <v>1061</v>
      </c>
      <c r="E812" t="s">
        <v>239</v>
      </c>
      <c r="F812" t="s">
        <v>1240</v>
      </c>
      <c r="G812" t="s">
        <v>1241</v>
      </c>
      <c r="H812">
        <v>3</v>
      </c>
      <c r="I812">
        <v>0.74</v>
      </c>
    </row>
    <row r="813" spans="1:9" x14ac:dyDescent="0.35">
      <c r="A813" t="s">
        <v>1454</v>
      </c>
      <c r="B813">
        <v>22410</v>
      </c>
      <c r="C813" t="s">
        <v>1274</v>
      </c>
      <c r="D813" t="s">
        <v>1061</v>
      </c>
      <c r="E813" t="s">
        <v>270</v>
      </c>
      <c r="F813" t="s">
        <v>1242</v>
      </c>
      <c r="G813" t="s">
        <v>1243</v>
      </c>
      <c r="H813">
        <v>4</v>
      </c>
      <c r="I813">
        <v>0.32329999999999998</v>
      </c>
    </row>
    <row r="814" spans="1:9" x14ac:dyDescent="0.35">
      <c r="A814" t="s">
        <v>1455</v>
      </c>
      <c r="B814">
        <v>22410</v>
      </c>
      <c r="C814" t="s">
        <v>1274</v>
      </c>
      <c r="D814" t="s">
        <v>1061</v>
      </c>
      <c r="E814" t="s">
        <v>552</v>
      </c>
      <c r="F814" t="s">
        <v>1244</v>
      </c>
      <c r="G814" t="s">
        <v>1245</v>
      </c>
      <c r="H814">
        <v>5</v>
      </c>
      <c r="I814">
        <v>0.73699999999999999</v>
      </c>
    </row>
    <row r="815" spans="1:9" x14ac:dyDescent="0.35">
      <c r="A815" t="s">
        <v>1456</v>
      </c>
      <c r="B815">
        <v>22410</v>
      </c>
      <c r="C815" t="s">
        <v>1274</v>
      </c>
      <c r="D815" t="s">
        <v>1061</v>
      </c>
      <c r="E815" t="s">
        <v>562</v>
      </c>
      <c r="F815" t="s">
        <v>1246</v>
      </c>
      <c r="G815" t="s">
        <v>1247</v>
      </c>
      <c r="H815">
        <v>6</v>
      </c>
      <c r="I815">
        <v>0.59570000000000001</v>
      </c>
    </row>
    <row r="816" spans="1:9" x14ac:dyDescent="0.35">
      <c r="A816" t="s">
        <v>1457</v>
      </c>
      <c r="B816">
        <v>22410</v>
      </c>
      <c r="C816" t="s">
        <v>1274</v>
      </c>
      <c r="D816" t="s">
        <v>1061</v>
      </c>
      <c r="E816" t="s">
        <v>567</v>
      </c>
      <c r="F816" t="s">
        <v>1248</v>
      </c>
      <c r="G816" t="s">
        <v>1249</v>
      </c>
      <c r="H816">
        <v>7</v>
      </c>
      <c r="I816">
        <v>0.6169</v>
      </c>
    </row>
    <row r="817" spans="1:9" x14ac:dyDescent="0.35">
      <c r="A817" t="s">
        <v>1458</v>
      </c>
      <c r="B817">
        <v>22410</v>
      </c>
      <c r="C817" t="s">
        <v>1274</v>
      </c>
      <c r="D817" t="s">
        <v>1061</v>
      </c>
      <c r="E817" t="s">
        <v>548</v>
      </c>
      <c r="F817" t="s">
        <v>900</v>
      </c>
      <c r="G817" t="s">
        <v>1250</v>
      </c>
      <c r="H817">
        <v>8</v>
      </c>
      <c r="I817">
        <v>4240.9799999999996</v>
      </c>
    </row>
    <row r="818" spans="1:9" x14ac:dyDescent="0.35">
      <c r="A818" t="s">
        <v>1459</v>
      </c>
      <c r="B818">
        <v>22490</v>
      </c>
      <c r="C818" t="s">
        <v>1274</v>
      </c>
      <c r="D818" t="s">
        <v>1064</v>
      </c>
      <c r="E818" t="s">
        <v>154</v>
      </c>
      <c r="F818" t="s">
        <v>1236</v>
      </c>
      <c r="G818" t="s">
        <v>1237</v>
      </c>
      <c r="H818">
        <v>1</v>
      </c>
      <c r="I818">
        <v>50</v>
      </c>
    </row>
    <row r="819" spans="1:9" x14ac:dyDescent="0.35">
      <c r="A819" t="s">
        <v>1460</v>
      </c>
      <c r="B819">
        <v>22490</v>
      </c>
      <c r="C819" t="s">
        <v>1274</v>
      </c>
      <c r="D819" t="s">
        <v>1064</v>
      </c>
      <c r="E819" t="s">
        <v>220</v>
      </c>
      <c r="F819" t="s">
        <v>1238</v>
      </c>
      <c r="G819" t="s">
        <v>1239</v>
      </c>
      <c r="H819">
        <v>2</v>
      </c>
      <c r="I819">
        <v>0.98860000000000003</v>
      </c>
    </row>
    <row r="820" spans="1:9" x14ac:dyDescent="0.35">
      <c r="A820" t="s">
        <v>1461</v>
      </c>
      <c r="B820">
        <v>22490</v>
      </c>
      <c r="C820" t="s">
        <v>1274</v>
      </c>
      <c r="D820" t="s">
        <v>1064</v>
      </c>
      <c r="E820" t="s">
        <v>239</v>
      </c>
      <c r="F820" t="s">
        <v>1240</v>
      </c>
      <c r="G820" t="s">
        <v>1241</v>
      </c>
      <c r="H820">
        <v>3</v>
      </c>
      <c r="I820">
        <v>0.65</v>
      </c>
    </row>
    <row r="821" spans="1:9" x14ac:dyDescent="0.35">
      <c r="A821" t="s">
        <v>1462</v>
      </c>
      <c r="B821">
        <v>22490</v>
      </c>
      <c r="C821" t="s">
        <v>1274</v>
      </c>
      <c r="D821" t="s">
        <v>1064</v>
      </c>
      <c r="E821" t="s">
        <v>270</v>
      </c>
      <c r="F821" t="s">
        <v>1242</v>
      </c>
      <c r="G821" t="s">
        <v>1243</v>
      </c>
      <c r="H821">
        <v>4</v>
      </c>
      <c r="I821">
        <v>0.36</v>
      </c>
    </row>
    <row r="822" spans="1:9" x14ac:dyDescent="0.35">
      <c r="A822" t="s">
        <v>1463</v>
      </c>
      <c r="B822">
        <v>22490</v>
      </c>
      <c r="C822" t="s">
        <v>1274</v>
      </c>
      <c r="D822" t="s">
        <v>1064</v>
      </c>
      <c r="E822" t="s">
        <v>552</v>
      </c>
      <c r="F822" t="s">
        <v>1244</v>
      </c>
      <c r="G822" t="s">
        <v>1245</v>
      </c>
      <c r="H822">
        <v>5</v>
      </c>
      <c r="I822">
        <v>1.212</v>
      </c>
    </row>
    <row r="823" spans="1:9" x14ac:dyDescent="0.35">
      <c r="A823" t="s">
        <v>1464</v>
      </c>
      <c r="B823">
        <v>22490</v>
      </c>
      <c r="C823" t="s">
        <v>1274</v>
      </c>
      <c r="D823" t="s">
        <v>1064</v>
      </c>
      <c r="E823" t="s">
        <v>562</v>
      </c>
      <c r="F823" t="s">
        <v>1246</v>
      </c>
      <c r="G823" t="s">
        <v>1247</v>
      </c>
      <c r="H823">
        <v>6</v>
      </c>
      <c r="I823">
        <v>1.1040000000000001</v>
      </c>
    </row>
    <row r="824" spans="1:9" x14ac:dyDescent="0.35">
      <c r="A824" t="s">
        <v>1465</v>
      </c>
      <c r="B824">
        <v>22490</v>
      </c>
      <c r="C824" t="s">
        <v>1274</v>
      </c>
      <c r="D824" t="s">
        <v>1064</v>
      </c>
      <c r="E824" t="s">
        <v>567</v>
      </c>
      <c r="F824" t="s">
        <v>1248</v>
      </c>
      <c r="G824" t="s">
        <v>1249</v>
      </c>
      <c r="H824">
        <v>7</v>
      </c>
      <c r="I824">
        <v>0.59399999999999997</v>
      </c>
    </row>
    <row r="825" spans="1:9" x14ac:dyDescent="0.35">
      <c r="A825" t="s">
        <v>1466</v>
      </c>
      <c r="B825">
        <v>22490</v>
      </c>
      <c r="C825" t="s">
        <v>1274</v>
      </c>
      <c r="D825" t="s">
        <v>1064</v>
      </c>
      <c r="E825" t="s">
        <v>548</v>
      </c>
      <c r="F825" t="s">
        <v>900</v>
      </c>
      <c r="G825" t="s">
        <v>1250</v>
      </c>
      <c r="H825">
        <v>8</v>
      </c>
      <c r="I825">
        <v>4090.4</v>
      </c>
    </row>
    <row r="826" spans="1:9" x14ac:dyDescent="0.35">
      <c r="A826" t="s">
        <v>1467</v>
      </c>
      <c r="B826">
        <v>22620</v>
      </c>
      <c r="C826" t="s">
        <v>1274</v>
      </c>
      <c r="D826" t="s">
        <v>1067</v>
      </c>
      <c r="E826" t="s">
        <v>154</v>
      </c>
      <c r="F826" t="s">
        <v>1236</v>
      </c>
      <c r="G826" t="s">
        <v>1237</v>
      </c>
      <c r="H826">
        <v>1</v>
      </c>
      <c r="I826">
        <v>52</v>
      </c>
    </row>
    <row r="827" spans="1:9" x14ac:dyDescent="0.35">
      <c r="A827" t="s">
        <v>1468</v>
      </c>
      <c r="B827">
        <v>22620</v>
      </c>
      <c r="C827" t="s">
        <v>1274</v>
      </c>
      <c r="D827" t="s">
        <v>1067</v>
      </c>
      <c r="E827" t="s">
        <v>220</v>
      </c>
      <c r="F827" t="s">
        <v>1238</v>
      </c>
      <c r="G827" t="s">
        <v>1239</v>
      </c>
      <c r="H827">
        <v>2</v>
      </c>
      <c r="I827">
        <v>0.98499999999999999</v>
      </c>
    </row>
    <row r="828" spans="1:9" x14ac:dyDescent="0.35">
      <c r="A828" t="s">
        <v>1469</v>
      </c>
      <c r="B828">
        <v>22620</v>
      </c>
      <c r="C828" t="s">
        <v>1274</v>
      </c>
      <c r="D828" t="s">
        <v>1067</v>
      </c>
      <c r="E828" t="s">
        <v>239</v>
      </c>
      <c r="F828" t="s">
        <v>1240</v>
      </c>
      <c r="G828" t="s">
        <v>1241</v>
      </c>
      <c r="H828">
        <v>3</v>
      </c>
      <c r="I828">
        <v>0.57999999999999996</v>
      </c>
    </row>
    <row r="829" spans="1:9" x14ac:dyDescent="0.35">
      <c r="A829" t="s">
        <v>1470</v>
      </c>
      <c r="B829">
        <v>22620</v>
      </c>
      <c r="C829" t="s">
        <v>1274</v>
      </c>
      <c r="D829" t="s">
        <v>1067</v>
      </c>
      <c r="E829" t="s">
        <v>270</v>
      </c>
      <c r="F829" t="s">
        <v>1242</v>
      </c>
      <c r="G829" t="s">
        <v>1243</v>
      </c>
      <c r="H829">
        <v>4</v>
      </c>
      <c r="I829">
        <v>0.6</v>
      </c>
    </row>
    <row r="830" spans="1:9" x14ac:dyDescent="0.35">
      <c r="A830" t="s">
        <v>1471</v>
      </c>
      <c r="B830">
        <v>22620</v>
      </c>
      <c r="C830" t="s">
        <v>1274</v>
      </c>
      <c r="D830" t="s">
        <v>1067</v>
      </c>
      <c r="E830" t="s">
        <v>552</v>
      </c>
      <c r="F830" t="s">
        <v>1244</v>
      </c>
      <c r="G830" t="s">
        <v>1245</v>
      </c>
      <c r="H830">
        <v>5</v>
      </c>
      <c r="I830">
        <v>1.9946999999999999</v>
      </c>
    </row>
    <row r="831" spans="1:9" x14ac:dyDescent="0.35">
      <c r="A831" t="s">
        <v>1472</v>
      </c>
      <c r="B831">
        <v>22620</v>
      </c>
      <c r="C831" t="s">
        <v>1274</v>
      </c>
      <c r="D831" t="s">
        <v>1067</v>
      </c>
      <c r="E831" t="s">
        <v>562</v>
      </c>
      <c r="F831" t="s">
        <v>1246</v>
      </c>
      <c r="G831" t="s">
        <v>1247</v>
      </c>
      <c r="H831">
        <v>6</v>
      </c>
      <c r="I831">
        <v>0.77729999999999999</v>
      </c>
    </row>
    <row r="832" spans="1:9" x14ac:dyDescent="0.35">
      <c r="A832" t="s">
        <v>1473</v>
      </c>
      <c r="B832">
        <v>22620</v>
      </c>
      <c r="C832" t="s">
        <v>1274</v>
      </c>
      <c r="D832" t="s">
        <v>1067</v>
      </c>
      <c r="E832" t="s">
        <v>567</v>
      </c>
      <c r="F832" t="s">
        <v>1248</v>
      </c>
      <c r="G832" t="s">
        <v>1249</v>
      </c>
      <c r="H832">
        <v>7</v>
      </c>
      <c r="I832">
        <v>0.70289999999999997</v>
      </c>
    </row>
    <row r="833" spans="1:9" x14ac:dyDescent="0.35">
      <c r="A833" t="s">
        <v>1474</v>
      </c>
      <c r="B833">
        <v>22620</v>
      </c>
      <c r="C833" t="s">
        <v>1274</v>
      </c>
      <c r="D833" t="s">
        <v>1067</v>
      </c>
      <c r="E833" t="s">
        <v>548</v>
      </c>
      <c r="F833" t="s">
        <v>900</v>
      </c>
      <c r="G833" t="s">
        <v>1250</v>
      </c>
      <c r="H833">
        <v>8</v>
      </c>
      <c r="I833">
        <v>3537</v>
      </c>
    </row>
    <row r="834" spans="1:9" x14ac:dyDescent="0.35">
      <c r="A834" t="s">
        <v>1475</v>
      </c>
      <c r="B834">
        <v>22670</v>
      </c>
      <c r="C834" t="s">
        <v>1274</v>
      </c>
      <c r="D834" t="s">
        <v>1070</v>
      </c>
      <c r="E834" t="s">
        <v>154</v>
      </c>
      <c r="F834" t="s">
        <v>1236</v>
      </c>
      <c r="G834" t="s">
        <v>1237</v>
      </c>
      <c r="H834">
        <v>1</v>
      </c>
      <c r="I834">
        <v>61</v>
      </c>
    </row>
    <row r="835" spans="1:9" x14ac:dyDescent="0.35">
      <c r="A835" t="s">
        <v>1476</v>
      </c>
      <c r="B835">
        <v>22670</v>
      </c>
      <c r="C835" t="s">
        <v>1274</v>
      </c>
      <c r="D835" t="s">
        <v>1070</v>
      </c>
      <c r="E835" t="s">
        <v>220</v>
      </c>
      <c r="F835" t="s">
        <v>1238</v>
      </c>
      <c r="G835" t="s">
        <v>1239</v>
      </c>
      <c r="H835">
        <v>2</v>
      </c>
      <c r="I835">
        <v>0.95499999999999996</v>
      </c>
    </row>
    <row r="836" spans="1:9" x14ac:dyDescent="0.35">
      <c r="A836" t="s">
        <v>1477</v>
      </c>
      <c r="B836">
        <v>22670</v>
      </c>
      <c r="C836" t="s">
        <v>1274</v>
      </c>
      <c r="D836" t="s">
        <v>1070</v>
      </c>
      <c r="E836" t="s">
        <v>239</v>
      </c>
      <c r="F836" t="s">
        <v>1240</v>
      </c>
      <c r="G836" t="s">
        <v>1241</v>
      </c>
      <c r="H836">
        <v>3</v>
      </c>
      <c r="I836">
        <v>0.83</v>
      </c>
    </row>
    <row r="837" spans="1:9" x14ac:dyDescent="0.35">
      <c r="A837" t="s">
        <v>1478</v>
      </c>
      <c r="B837">
        <v>22670</v>
      </c>
      <c r="C837" t="s">
        <v>1274</v>
      </c>
      <c r="D837" t="s">
        <v>1070</v>
      </c>
      <c r="E837" t="s">
        <v>270</v>
      </c>
      <c r="F837" t="s">
        <v>1242</v>
      </c>
      <c r="G837" t="s">
        <v>1243</v>
      </c>
      <c r="H837">
        <v>4</v>
      </c>
      <c r="I837">
        <v>0.48</v>
      </c>
    </row>
    <row r="838" spans="1:9" x14ac:dyDescent="0.35">
      <c r="A838" t="s">
        <v>1479</v>
      </c>
      <c r="B838">
        <v>22670</v>
      </c>
      <c r="C838" t="s">
        <v>1274</v>
      </c>
      <c r="D838" t="s">
        <v>1070</v>
      </c>
      <c r="E838" t="s">
        <v>552</v>
      </c>
      <c r="F838" t="s">
        <v>1244</v>
      </c>
      <c r="G838" t="s">
        <v>1245</v>
      </c>
      <c r="H838">
        <v>5</v>
      </c>
      <c r="I838">
        <v>1.5390999999999999</v>
      </c>
    </row>
    <row r="839" spans="1:9" x14ac:dyDescent="0.35">
      <c r="A839" t="s">
        <v>1480</v>
      </c>
      <c r="B839">
        <v>22670</v>
      </c>
      <c r="C839" t="s">
        <v>1274</v>
      </c>
      <c r="D839" t="s">
        <v>1070</v>
      </c>
      <c r="E839" t="s">
        <v>562</v>
      </c>
      <c r="F839" t="s">
        <v>1246</v>
      </c>
      <c r="G839" t="s">
        <v>1247</v>
      </c>
      <c r="H839">
        <v>6</v>
      </c>
      <c r="I839">
        <v>1.0557000000000001</v>
      </c>
    </row>
    <row r="840" spans="1:9" x14ac:dyDescent="0.35">
      <c r="A840" t="s">
        <v>1481</v>
      </c>
      <c r="B840">
        <v>22670</v>
      </c>
      <c r="C840" t="s">
        <v>1274</v>
      </c>
      <c r="D840" t="s">
        <v>1070</v>
      </c>
      <c r="E840" t="s">
        <v>567</v>
      </c>
      <c r="F840" t="s">
        <v>1248</v>
      </c>
      <c r="G840" t="s">
        <v>1249</v>
      </c>
      <c r="H840">
        <v>7</v>
      </c>
      <c r="I840">
        <v>0.71220000000000006</v>
      </c>
    </row>
    <row r="841" spans="1:9" x14ac:dyDescent="0.35">
      <c r="A841" t="s">
        <v>1482</v>
      </c>
      <c r="B841">
        <v>22670</v>
      </c>
      <c r="C841" t="s">
        <v>1274</v>
      </c>
      <c r="D841" t="s">
        <v>1070</v>
      </c>
      <c r="E841" t="s">
        <v>548</v>
      </c>
      <c r="F841" t="s">
        <v>900</v>
      </c>
      <c r="G841" t="s">
        <v>1250</v>
      </c>
      <c r="H841">
        <v>8</v>
      </c>
      <c r="I841">
        <v>3396.6</v>
      </c>
    </row>
    <row r="842" spans="1:9" x14ac:dyDescent="0.35">
      <c r="A842" t="s">
        <v>1483</v>
      </c>
      <c r="B842">
        <v>22750</v>
      </c>
      <c r="C842" t="s">
        <v>1274</v>
      </c>
      <c r="D842" t="s">
        <v>1073</v>
      </c>
      <c r="E842" t="s">
        <v>154</v>
      </c>
      <c r="F842" t="s">
        <v>1236</v>
      </c>
      <c r="G842" t="s">
        <v>1237</v>
      </c>
      <c r="H842">
        <v>1</v>
      </c>
      <c r="I842">
        <v>54</v>
      </c>
    </row>
    <row r="843" spans="1:9" x14ac:dyDescent="0.35">
      <c r="A843" t="s">
        <v>1484</v>
      </c>
      <c r="B843">
        <v>22750</v>
      </c>
      <c r="C843" t="s">
        <v>1274</v>
      </c>
      <c r="D843" t="s">
        <v>1073</v>
      </c>
      <c r="E843" t="s">
        <v>220</v>
      </c>
      <c r="F843" t="s">
        <v>1238</v>
      </c>
      <c r="G843" t="s">
        <v>1239</v>
      </c>
      <c r="H843">
        <v>2</v>
      </c>
      <c r="I843">
        <v>0.94899999999999995</v>
      </c>
    </row>
    <row r="844" spans="1:9" x14ac:dyDescent="0.35">
      <c r="A844" t="s">
        <v>1485</v>
      </c>
      <c r="B844">
        <v>22750</v>
      </c>
      <c r="C844" t="s">
        <v>1274</v>
      </c>
      <c r="D844" t="s">
        <v>1073</v>
      </c>
      <c r="E844" t="s">
        <v>239</v>
      </c>
      <c r="F844" t="s">
        <v>1240</v>
      </c>
      <c r="G844" t="s">
        <v>1241</v>
      </c>
      <c r="H844">
        <v>3</v>
      </c>
      <c r="I844">
        <v>0.7</v>
      </c>
    </row>
    <row r="845" spans="1:9" x14ac:dyDescent="0.35">
      <c r="A845" t="s">
        <v>1486</v>
      </c>
      <c r="B845">
        <v>22750</v>
      </c>
      <c r="C845" t="s">
        <v>1274</v>
      </c>
      <c r="D845" t="s">
        <v>1073</v>
      </c>
      <c r="E845" t="s">
        <v>270</v>
      </c>
      <c r="F845" t="s">
        <v>1242</v>
      </c>
      <c r="G845" t="s">
        <v>1243</v>
      </c>
      <c r="H845">
        <v>4</v>
      </c>
      <c r="I845">
        <v>0.51300000000000001</v>
      </c>
    </row>
    <row r="846" spans="1:9" x14ac:dyDescent="0.35">
      <c r="A846" t="s">
        <v>1487</v>
      </c>
      <c r="B846">
        <v>22750</v>
      </c>
      <c r="C846" t="s">
        <v>1274</v>
      </c>
      <c r="D846" t="s">
        <v>1073</v>
      </c>
      <c r="E846" t="s">
        <v>552</v>
      </c>
      <c r="F846" t="s">
        <v>1244</v>
      </c>
      <c r="G846" t="s">
        <v>1245</v>
      </c>
      <c r="H846">
        <v>5</v>
      </c>
      <c r="I846">
        <v>1.3697999999999999</v>
      </c>
    </row>
    <row r="847" spans="1:9" x14ac:dyDescent="0.35">
      <c r="A847" t="s">
        <v>1488</v>
      </c>
      <c r="B847">
        <v>22750</v>
      </c>
      <c r="C847" t="s">
        <v>1274</v>
      </c>
      <c r="D847" t="s">
        <v>1073</v>
      </c>
      <c r="E847" t="s">
        <v>562</v>
      </c>
      <c r="F847" t="s">
        <v>1246</v>
      </c>
      <c r="G847" t="s">
        <v>1247</v>
      </c>
      <c r="H847">
        <v>6</v>
      </c>
      <c r="I847">
        <v>0.94689999999999996</v>
      </c>
    </row>
    <row r="848" spans="1:9" x14ac:dyDescent="0.35">
      <c r="A848" t="s">
        <v>1489</v>
      </c>
      <c r="B848">
        <v>22750</v>
      </c>
      <c r="C848" t="s">
        <v>1274</v>
      </c>
      <c r="D848" t="s">
        <v>1073</v>
      </c>
      <c r="E848" t="s">
        <v>567</v>
      </c>
      <c r="F848" t="s">
        <v>1248</v>
      </c>
      <c r="G848" t="s">
        <v>1249</v>
      </c>
      <c r="H848">
        <v>7</v>
      </c>
      <c r="I848">
        <v>0.65090000000000003</v>
      </c>
    </row>
    <row r="849" spans="1:9" x14ac:dyDescent="0.35">
      <c r="A849" t="s">
        <v>1490</v>
      </c>
      <c r="B849">
        <v>22750</v>
      </c>
      <c r="C849" t="s">
        <v>1274</v>
      </c>
      <c r="D849" t="s">
        <v>1073</v>
      </c>
      <c r="E849" t="s">
        <v>548</v>
      </c>
      <c r="F849" t="s">
        <v>900</v>
      </c>
      <c r="G849" t="s">
        <v>1252</v>
      </c>
      <c r="H849">
        <v>8</v>
      </c>
      <c r="I849">
        <v>3436</v>
      </c>
    </row>
    <row r="850" spans="1:9" x14ac:dyDescent="0.35">
      <c r="A850" t="s">
        <v>1491</v>
      </c>
      <c r="B850">
        <v>22830</v>
      </c>
      <c r="C850" t="s">
        <v>1274</v>
      </c>
      <c r="D850" t="s">
        <v>1076</v>
      </c>
      <c r="E850" t="s">
        <v>154</v>
      </c>
      <c r="F850" t="s">
        <v>1236</v>
      </c>
      <c r="G850" t="s">
        <v>1237</v>
      </c>
      <c r="H850">
        <v>1</v>
      </c>
      <c r="I850">
        <v>54</v>
      </c>
    </row>
    <row r="851" spans="1:9" x14ac:dyDescent="0.35">
      <c r="A851" t="s">
        <v>1492</v>
      </c>
      <c r="B851">
        <v>22830</v>
      </c>
      <c r="C851" t="s">
        <v>1274</v>
      </c>
      <c r="D851" t="s">
        <v>1076</v>
      </c>
      <c r="E851" t="s">
        <v>220</v>
      </c>
      <c r="F851" t="s">
        <v>1238</v>
      </c>
      <c r="G851" t="s">
        <v>1239</v>
      </c>
      <c r="H851">
        <v>2</v>
      </c>
      <c r="I851">
        <v>0.97</v>
      </c>
    </row>
    <row r="852" spans="1:9" x14ac:dyDescent="0.35">
      <c r="A852" t="s">
        <v>1493</v>
      </c>
      <c r="B852">
        <v>22830</v>
      </c>
      <c r="C852" t="s">
        <v>1274</v>
      </c>
      <c r="D852" t="s">
        <v>1076</v>
      </c>
      <c r="E852" t="s">
        <v>239</v>
      </c>
      <c r="F852" t="s">
        <v>1240</v>
      </c>
      <c r="G852" t="s">
        <v>1241</v>
      </c>
      <c r="H852">
        <v>3</v>
      </c>
      <c r="I852">
        <v>0.61</v>
      </c>
    </row>
    <row r="853" spans="1:9" x14ac:dyDescent="0.35">
      <c r="A853" t="s">
        <v>1494</v>
      </c>
      <c r="B853">
        <v>22830</v>
      </c>
      <c r="C853" t="s">
        <v>1274</v>
      </c>
      <c r="D853" t="s">
        <v>1076</v>
      </c>
      <c r="E853" t="s">
        <v>270</v>
      </c>
      <c r="F853" t="s">
        <v>1242</v>
      </c>
      <c r="G853" t="s">
        <v>1243</v>
      </c>
      <c r="H853">
        <v>4</v>
      </c>
      <c r="I853">
        <v>0.61</v>
      </c>
    </row>
    <row r="854" spans="1:9" x14ac:dyDescent="0.35">
      <c r="A854" t="s">
        <v>1495</v>
      </c>
      <c r="B854">
        <v>22830</v>
      </c>
      <c r="C854" t="s">
        <v>1274</v>
      </c>
      <c r="D854" t="s">
        <v>1076</v>
      </c>
      <c r="E854" t="s">
        <v>552</v>
      </c>
      <c r="F854" t="s">
        <v>1244</v>
      </c>
      <c r="G854" t="s">
        <v>1245</v>
      </c>
      <c r="H854">
        <v>5</v>
      </c>
      <c r="I854">
        <v>1.21</v>
      </c>
    </row>
    <row r="855" spans="1:9" x14ac:dyDescent="0.35">
      <c r="A855" t="s">
        <v>1496</v>
      </c>
      <c r="B855">
        <v>22830</v>
      </c>
      <c r="C855" t="s">
        <v>1274</v>
      </c>
      <c r="D855" t="s">
        <v>1076</v>
      </c>
      <c r="E855" t="s">
        <v>562</v>
      </c>
      <c r="F855" t="s">
        <v>1246</v>
      </c>
      <c r="G855" t="s">
        <v>1247</v>
      </c>
      <c r="H855">
        <v>6</v>
      </c>
      <c r="I855">
        <v>1.03</v>
      </c>
    </row>
    <row r="856" spans="1:9" x14ac:dyDescent="0.35">
      <c r="A856" t="s">
        <v>1497</v>
      </c>
      <c r="B856">
        <v>22830</v>
      </c>
      <c r="C856" t="s">
        <v>1274</v>
      </c>
      <c r="D856" t="s">
        <v>1076</v>
      </c>
      <c r="E856" t="s">
        <v>567</v>
      </c>
      <c r="F856" t="s">
        <v>1248</v>
      </c>
      <c r="G856" t="s">
        <v>1249</v>
      </c>
      <c r="H856">
        <v>7</v>
      </c>
      <c r="I856">
        <v>0.62</v>
      </c>
    </row>
    <row r="857" spans="1:9" x14ac:dyDescent="0.35">
      <c r="A857" t="s">
        <v>1498</v>
      </c>
      <c r="B857">
        <v>22830</v>
      </c>
      <c r="C857" t="s">
        <v>1274</v>
      </c>
      <c r="D857" t="s">
        <v>1076</v>
      </c>
      <c r="E857" t="s">
        <v>548</v>
      </c>
      <c r="F857" t="s">
        <v>900</v>
      </c>
      <c r="G857" t="s">
        <v>1250</v>
      </c>
      <c r="H857">
        <v>8</v>
      </c>
      <c r="I857">
        <v>4855</v>
      </c>
    </row>
    <row r="858" spans="1:9" x14ac:dyDescent="0.35">
      <c r="A858" t="s">
        <v>1499</v>
      </c>
      <c r="B858">
        <v>22910</v>
      </c>
      <c r="C858" t="s">
        <v>1274</v>
      </c>
      <c r="D858" t="s">
        <v>1078</v>
      </c>
      <c r="E858" t="s">
        <v>154</v>
      </c>
      <c r="F858" t="s">
        <v>1236</v>
      </c>
      <c r="G858" t="s">
        <v>1237</v>
      </c>
      <c r="H858">
        <v>1</v>
      </c>
      <c r="I858">
        <v>50</v>
      </c>
    </row>
    <row r="859" spans="1:9" x14ac:dyDescent="0.35">
      <c r="A859" t="s">
        <v>1500</v>
      </c>
      <c r="B859">
        <v>22910</v>
      </c>
      <c r="C859" t="s">
        <v>1274</v>
      </c>
      <c r="D859" t="s">
        <v>1078</v>
      </c>
      <c r="E859" t="s">
        <v>220</v>
      </c>
      <c r="F859" t="s">
        <v>1238</v>
      </c>
      <c r="G859" t="s">
        <v>1239</v>
      </c>
      <c r="H859">
        <v>2</v>
      </c>
      <c r="I859">
        <v>0.98</v>
      </c>
    </row>
    <row r="860" spans="1:9" x14ac:dyDescent="0.35">
      <c r="A860" t="s">
        <v>1501</v>
      </c>
      <c r="B860">
        <v>22910</v>
      </c>
      <c r="C860" t="s">
        <v>1274</v>
      </c>
      <c r="D860" t="s">
        <v>1078</v>
      </c>
      <c r="E860" t="s">
        <v>239</v>
      </c>
      <c r="F860" t="s">
        <v>1240</v>
      </c>
      <c r="G860" t="s">
        <v>1241</v>
      </c>
      <c r="H860">
        <v>3</v>
      </c>
      <c r="I860">
        <v>0.7</v>
      </c>
    </row>
    <row r="861" spans="1:9" x14ac:dyDescent="0.35">
      <c r="A861" t="s">
        <v>1502</v>
      </c>
      <c r="B861">
        <v>22910</v>
      </c>
      <c r="C861" t="s">
        <v>1274</v>
      </c>
      <c r="D861" t="s">
        <v>1078</v>
      </c>
      <c r="E861" t="s">
        <v>270</v>
      </c>
      <c r="F861" t="s">
        <v>1242</v>
      </c>
      <c r="G861" t="s">
        <v>1243</v>
      </c>
      <c r="H861">
        <v>4</v>
      </c>
      <c r="I861">
        <v>0.5</v>
      </c>
    </row>
    <row r="862" spans="1:9" x14ac:dyDescent="0.35">
      <c r="A862" t="s">
        <v>1503</v>
      </c>
      <c r="B862">
        <v>22910</v>
      </c>
      <c r="C862" t="s">
        <v>1274</v>
      </c>
      <c r="D862" t="s">
        <v>1078</v>
      </c>
      <c r="E862" t="s">
        <v>552</v>
      </c>
      <c r="F862" t="s">
        <v>1244</v>
      </c>
      <c r="G862" t="s">
        <v>1245</v>
      </c>
      <c r="H862">
        <v>5</v>
      </c>
      <c r="I862">
        <v>1.18</v>
      </c>
    </row>
    <row r="863" spans="1:9" x14ac:dyDescent="0.35">
      <c r="A863" t="s">
        <v>1504</v>
      </c>
      <c r="B863">
        <v>22910</v>
      </c>
      <c r="C863" t="s">
        <v>1274</v>
      </c>
      <c r="D863" t="s">
        <v>1078</v>
      </c>
      <c r="E863" t="s">
        <v>562</v>
      </c>
      <c r="F863" t="s">
        <v>1246</v>
      </c>
      <c r="G863" t="s">
        <v>1247</v>
      </c>
      <c r="H863">
        <v>6</v>
      </c>
      <c r="I863">
        <v>0.91400000000000003</v>
      </c>
    </row>
    <row r="864" spans="1:9" x14ac:dyDescent="0.35">
      <c r="A864" t="s">
        <v>1505</v>
      </c>
      <c r="B864">
        <v>22910</v>
      </c>
      <c r="C864" t="s">
        <v>1274</v>
      </c>
      <c r="D864" t="s">
        <v>1078</v>
      </c>
      <c r="E864" t="s">
        <v>567</v>
      </c>
      <c r="F864" t="s">
        <v>1248</v>
      </c>
      <c r="G864" t="s">
        <v>1249</v>
      </c>
      <c r="H864">
        <v>7</v>
      </c>
      <c r="I864">
        <v>0.71899999999999997</v>
      </c>
    </row>
    <row r="865" spans="1:9" x14ac:dyDescent="0.35">
      <c r="A865" t="s">
        <v>1506</v>
      </c>
      <c r="B865">
        <v>22910</v>
      </c>
      <c r="C865" t="s">
        <v>1274</v>
      </c>
      <c r="D865" t="s">
        <v>1078</v>
      </c>
      <c r="E865" t="s">
        <v>548</v>
      </c>
      <c r="F865" t="s">
        <v>900</v>
      </c>
      <c r="G865" t="s">
        <v>1250</v>
      </c>
      <c r="H865">
        <v>8</v>
      </c>
      <c r="I865">
        <v>3556</v>
      </c>
    </row>
    <row r="866" spans="1:9" x14ac:dyDescent="0.35">
      <c r="A866" t="s">
        <v>1507</v>
      </c>
      <c r="B866">
        <v>22980</v>
      </c>
      <c r="C866" t="s">
        <v>1274</v>
      </c>
      <c r="D866" t="s">
        <v>1081</v>
      </c>
      <c r="E866" t="s">
        <v>154</v>
      </c>
      <c r="F866" t="s">
        <v>1236</v>
      </c>
      <c r="G866" t="s">
        <v>1237</v>
      </c>
      <c r="H866">
        <v>1</v>
      </c>
      <c r="I866">
        <v>59</v>
      </c>
    </row>
    <row r="867" spans="1:9" x14ac:dyDescent="0.35">
      <c r="A867" t="s">
        <v>1508</v>
      </c>
      <c r="B867">
        <v>22980</v>
      </c>
      <c r="C867" t="s">
        <v>1274</v>
      </c>
      <c r="D867" t="s">
        <v>1081</v>
      </c>
      <c r="E867" t="s">
        <v>220</v>
      </c>
      <c r="F867" t="s">
        <v>1238</v>
      </c>
      <c r="G867" t="s">
        <v>1239</v>
      </c>
      <c r="H867">
        <v>2</v>
      </c>
      <c r="I867">
        <v>0.998</v>
      </c>
    </row>
    <row r="868" spans="1:9" x14ac:dyDescent="0.35">
      <c r="A868" t="s">
        <v>1509</v>
      </c>
      <c r="B868">
        <v>22980</v>
      </c>
      <c r="C868" t="s">
        <v>1274</v>
      </c>
      <c r="D868" t="s">
        <v>1081</v>
      </c>
      <c r="E868" t="s">
        <v>239</v>
      </c>
      <c r="F868" t="s">
        <v>1240</v>
      </c>
      <c r="G868" t="s">
        <v>1241</v>
      </c>
      <c r="H868">
        <v>3</v>
      </c>
      <c r="I868">
        <v>0.9</v>
      </c>
    </row>
    <row r="869" spans="1:9" x14ac:dyDescent="0.35">
      <c r="A869" t="s">
        <v>1510</v>
      </c>
      <c r="B869">
        <v>22980</v>
      </c>
      <c r="C869" t="s">
        <v>1274</v>
      </c>
      <c r="D869" t="s">
        <v>1081</v>
      </c>
      <c r="E869" t="s">
        <v>270</v>
      </c>
      <c r="F869" t="s">
        <v>1242</v>
      </c>
      <c r="G869" t="s">
        <v>1243</v>
      </c>
      <c r="H869">
        <v>4</v>
      </c>
      <c r="I869">
        <v>0.4</v>
      </c>
    </row>
    <row r="870" spans="1:9" x14ac:dyDescent="0.35">
      <c r="A870" t="s">
        <v>1511</v>
      </c>
      <c r="B870">
        <v>22980</v>
      </c>
      <c r="C870" t="s">
        <v>1274</v>
      </c>
      <c r="D870" t="s">
        <v>1081</v>
      </c>
      <c r="E870" t="s">
        <v>552</v>
      </c>
      <c r="F870" t="s">
        <v>1244</v>
      </c>
      <c r="G870" t="s">
        <v>1245</v>
      </c>
      <c r="H870">
        <v>5</v>
      </c>
      <c r="I870">
        <v>1.1607000000000001</v>
      </c>
    </row>
    <row r="871" spans="1:9" x14ac:dyDescent="0.35">
      <c r="A871" t="s">
        <v>1512</v>
      </c>
      <c r="B871">
        <v>22980</v>
      </c>
      <c r="C871" t="s">
        <v>1274</v>
      </c>
      <c r="D871" t="s">
        <v>1081</v>
      </c>
      <c r="E871" t="s">
        <v>562</v>
      </c>
      <c r="F871" t="s">
        <v>1246</v>
      </c>
      <c r="G871" t="s">
        <v>1247</v>
      </c>
      <c r="H871">
        <v>6</v>
      </c>
      <c r="I871">
        <v>2.48</v>
      </c>
    </row>
    <row r="872" spans="1:9" x14ac:dyDescent="0.35">
      <c r="A872" t="s">
        <v>1513</v>
      </c>
      <c r="B872">
        <v>22980</v>
      </c>
      <c r="C872" t="s">
        <v>1274</v>
      </c>
      <c r="D872" t="s">
        <v>1081</v>
      </c>
      <c r="E872" t="s">
        <v>567</v>
      </c>
      <c r="F872" t="s">
        <v>1248</v>
      </c>
      <c r="G872" t="s">
        <v>1249</v>
      </c>
      <c r="H872">
        <v>7</v>
      </c>
      <c r="I872">
        <v>0.50180000000000002</v>
      </c>
    </row>
    <row r="873" spans="1:9" x14ac:dyDescent="0.35">
      <c r="A873" t="s">
        <v>1514</v>
      </c>
      <c r="B873">
        <v>22980</v>
      </c>
      <c r="C873" t="s">
        <v>1274</v>
      </c>
      <c r="D873" t="s">
        <v>1081</v>
      </c>
      <c r="E873" t="s">
        <v>548</v>
      </c>
      <c r="F873" t="s">
        <v>900</v>
      </c>
      <c r="G873" t="s">
        <v>1250</v>
      </c>
      <c r="H873">
        <v>8</v>
      </c>
      <c r="I873">
        <v>3989</v>
      </c>
    </row>
    <row r="874" spans="1:9" x14ac:dyDescent="0.35">
      <c r="A874" t="s">
        <v>1515</v>
      </c>
      <c r="B874">
        <v>23110</v>
      </c>
      <c r="C874" t="s">
        <v>1274</v>
      </c>
      <c r="D874" t="s">
        <v>1084</v>
      </c>
      <c r="E874" t="s">
        <v>154</v>
      </c>
      <c r="F874" t="s">
        <v>1236</v>
      </c>
      <c r="G874" t="s">
        <v>1237</v>
      </c>
      <c r="H874">
        <v>1</v>
      </c>
      <c r="I874">
        <v>56</v>
      </c>
    </row>
    <row r="875" spans="1:9" x14ac:dyDescent="0.35">
      <c r="A875" t="s">
        <v>1516</v>
      </c>
      <c r="B875">
        <v>23110</v>
      </c>
      <c r="C875" t="s">
        <v>1274</v>
      </c>
      <c r="D875" t="s">
        <v>1084</v>
      </c>
      <c r="E875" t="s">
        <v>220</v>
      </c>
      <c r="F875" t="s">
        <v>1238</v>
      </c>
      <c r="G875" t="s">
        <v>1239</v>
      </c>
      <c r="H875">
        <v>2</v>
      </c>
      <c r="I875">
        <v>0.95</v>
      </c>
    </row>
    <row r="876" spans="1:9" x14ac:dyDescent="0.35">
      <c r="A876" t="s">
        <v>1517</v>
      </c>
      <c r="B876">
        <v>23110</v>
      </c>
      <c r="C876" t="s">
        <v>1274</v>
      </c>
      <c r="D876" t="s">
        <v>1084</v>
      </c>
      <c r="E876" t="s">
        <v>239</v>
      </c>
      <c r="F876" t="s">
        <v>1240</v>
      </c>
      <c r="G876" t="s">
        <v>1241</v>
      </c>
      <c r="H876">
        <v>3</v>
      </c>
      <c r="I876">
        <v>0.65</v>
      </c>
    </row>
    <row r="877" spans="1:9" x14ac:dyDescent="0.35">
      <c r="A877" t="s">
        <v>1518</v>
      </c>
      <c r="B877">
        <v>23110</v>
      </c>
      <c r="C877" t="s">
        <v>1274</v>
      </c>
      <c r="D877" t="s">
        <v>1084</v>
      </c>
      <c r="E877" t="s">
        <v>270</v>
      </c>
      <c r="F877" t="s">
        <v>1242</v>
      </c>
      <c r="G877" t="s">
        <v>1243</v>
      </c>
      <c r="H877">
        <v>4</v>
      </c>
      <c r="I877">
        <v>0.53</v>
      </c>
    </row>
    <row r="878" spans="1:9" x14ac:dyDescent="0.35">
      <c r="A878" t="s">
        <v>1519</v>
      </c>
      <c r="B878">
        <v>23110</v>
      </c>
      <c r="C878" t="s">
        <v>1274</v>
      </c>
      <c r="D878" t="s">
        <v>1084</v>
      </c>
      <c r="E878" t="s">
        <v>552</v>
      </c>
      <c r="F878" t="s">
        <v>1244</v>
      </c>
      <c r="G878" t="s">
        <v>1245</v>
      </c>
      <c r="H878">
        <v>5</v>
      </c>
      <c r="I878">
        <v>1.0620000000000001</v>
      </c>
    </row>
    <row r="879" spans="1:9" x14ac:dyDescent="0.35">
      <c r="A879" t="s">
        <v>1520</v>
      </c>
      <c r="B879">
        <v>23110</v>
      </c>
      <c r="C879" t="s">
        <v>1274</v>
      </c>
      <c r="D879" t="s">
        <v>1084</v>
      </c>
      <c r="E879" t="s">
        <v>562</v>
      </c>
      <c r="F879" t="s">
        <v>1246</v>
      </c>
      <c r="G879" t="s">
        <v>1247</v>
      </c>
      <c r="H879">
        <v>6</v>
      </c>
      <c r="I879">
        <v>1.879</v>
      </c>
    </row>
    <row r="880" spans="1:9" x14ac:dyDescent="0.35">
      <c r="A880" t="s">
        <v>1521</v>
      </c>
      <c r="B880">
        <v>23110</v>
      </c>
      <c r="C880" t="s">
        <v>1274</v>
      </c>
      <c r="D880" t="s">
        <v>1084</v>
      </c>
      <c r="E880" t="s">
        <v>567</v>
      </c>
      <c r="F880" t="s">
        <v>1248</v>
      </c>
      <c r="G880" t="s">
        <v>1249</v>
      </c>
      <c r="H880">
        <v>7</v>
      </c>
      <c r="I880">
        <v>0.83899999999999997</v>
      </c>
    </row>
    <row r="881" spans="1:9" x14ac:dyDescent="0.35">
      <c r="A881" t="s">
        <v>1522</v>
      </c>
      <c r="B881">
        <v>23110</v>
      </c>
      <c r="C881" t="s">
        <v>1274</v>
      </c>
      <c r="D881" t="s">
        <v>1084</v>
      </c>
      <c r="E881" t="s">
        <v>548</v>
      </c>
      <c r="F881" t="s">
        <v>900</v>
      </c>
      <c r="G881" t="s">
        <v>1250</v>
      </c>
      <c r="H881">
        <v>8</v>
      </c>
      <c r="I881">
        <v>3491</v>
      </c>
    </row>
    <row r="882" spans="1:9" x14ac:dyDescent="0.35">
      <c r="A882" t="s">
        <v>1523</v>
      </c>
      <c r="B882">
        <v>23190</v>
      </c>
      <c r="C882" t="s">
        <v>1274</v>
      </c>
      <c r="D882" t="s">
        <v>1087</v>
      </c>
      <c r="E882" t="s">
        <v>154</v>
      </c>
      <c r="F882" t="s">
        <v>1236</v>
      </c>
      <c r="G882" t="s">
        <v>1237</v>
      </c>
      <c r="H882">
        <v>1</v>
      </c>
      <c r="I882">
        <v>44</v>
      </c>
    </row>
    <row r="883" spans="1:9" x14ac:dyDescent="0.35">
      <c r="A883" t="s">
        <v>1524</v>
      </c>
      <c r="B883">
        <v>23190</v>
      </c>
      <c r="C883" t="s">
        <v>1274</v>
      </c>
      <c r="D883" t="s">
        <v>1087</v>
      </c>
      <c r="E883" t="s">
        <v>220</v>
      </c>
      <c r="F883" t="s">
        <v>1238</v>
      </c>
      <c r="G883" t="s">
        <v>1239</v>
      </c>
      <c r="H883">
        <v>2</v>
      </c>
      <c r="I883">
        <v>0.90290000000000004</v>
      </c>
    </row>
    <row r="884" spans="1:9" x14ac:dyDescent="0.35">
      <c r="A884" t="s">
        <v>1525</v>
      </c>
      <c r="B884">
        <v>23190</v>
      </c>
      <c r="C884" t="s">
        <v>1274</v>
      </c>
      <c r="D884" t="s">
        <v>1087</v>
      </c>
      <c r="E884" t="s">
        <v>239</v>
      </c>
      <c r="F884" t="s">
        <v>1240</v>
      </c>
      <c r="G884" t="s">
        <v>1241</v>
      </c>
      <c r="H884">
        <v>3</v>
      </c>
      <c r="I884">
        <v>1</v>
      </c>
    </row>
    <row r="885" spans="1:9" x14ac:dyDescent="0.35">
      <c r="A885" t="s">
        <v>1526</v>
      </c>
      <c r="B885">
        <v>23190</v>
      </c>
      <c r="C885" t="s">
        <v>1274</v>
      </c>
      <c r="D885" t="s">
        <v>1087</v>
      </c>
      <c r="E885" t="s">
        <v>270</v>
      </c>
      <c r="F885" t="s">
        <v>1242</v>
      </c>
      <c r="G885" t="s">
        <v>1243</v>
      </c>
      <c r="H885">
        <v>4</v>
      </c>
      <c r="I885">
        <v>0.5</v>
      </c>
    </row>
    <row r="886" spans="1:9" x14ac:dyDescent="0.35">
      <c r="A886" t="s">
        <v>1527</v>
      </c>
      <c r="B886">
        <v>23190</v>
      </c>
      <c r="C886" t="s">
        <v>1274</v>
      </c>
      <c r="D886" t="s">
        <v>1087</v>
      </c>
      <c r="E886" t="s">
        <v>552</v>
      </c>
      <c r="F886" t="s">
        <v>1244</v>
      </c>
      <c r="G886" t="s">
        <v>1245</v>
      </c>
      <c r="H886">
        <v>5</v>
      </c>
      <c r="I886">
        <v>1.5</v>
      </c>
    </row>
    <row r="887" spans="1:9" x14ac:dyDescent="0.35">
      <c r="A887" t="s">
        <v>1528</v>
      </c>
      <c r="B887">
        <v>23190</v>
      </c>
      <c r="C887" t="s">
        <v>1274</v>
      </c>
      <c r="D887" t="s">
        <v>1087</v>
      </c>
      <c r="E887" t="s">
        <v>562</v>
      </c>
      <c r="F887" t="s">
        <v>1246</v>
      </c>
      <c r="G887" t="s">
        <v>1247</v>
      </c>
      <c r="H887">
        <v>6</v>
      </c>
      <c r="I887">
        <v>1.01</v>
      </c>
    </row>
    <row r="888" spans="1:9" x14ac:dyDescent="0.35">
      <c r="A888" t="s">
        <v>1529</v>
      </c>
      <c r="B888">
        <v>23190</v>
      </c>
      <c r="C888" t="s">
        <v>1274</v>
      </c>
      <c r="D888" t="s">
        <v>1087</v>
      </c>
      <c r="E888" t="s">
        <v>567</v>
      </c>
      <c r="F888" t="s">
        <v>1248</v>
      </c>
      <c r="G888" t="s">
        <v>1249</v>
      </c>
      <c r="H888">
        <v>7</v>
      </c>
      <c r="I888">
        <v>0.57999999999999996</v>
      </c>
    </row>
    <row r="889" spans="1:9" x14ac:dyDescent="0.35">
      <c r="A889" t="s">
        <v>1530</v>
      </c>
      <c r="B889">
        <v>23190</v>
      </c>
      <c r="C889" t="s">
        <v>1274</v>
      </c>
      <c r="D889" t="s">
        <v>1087</v>
      </c>
      <c r="E889" t="s">
        <v>548</v>
      </c>
      <c r="F889" t="s">
        <v>900</v>
      </c>
      <c r="G889" t="s">
        <v>1250</v>
      </c>
      <c r="H889">
        <v>8</v>
      </c>
      <c r="I889">
        <v>4908</v>
      </c>
    </row>
    <row r="890" spans="1:9" x14ac:dyDescent="0.35">
      <c r="A890" t="s">
        <v>1531</v>
      </c>
      <c r="B890">
        <v>23270</v>
      </c>
      <c r="C890" t="s">
        <v>1274</v>
      </c>
      <c r="D890" t="s">
        <v>1090</v>
      </c>
      <c r="E890" t="s">
        <v>154</v>
      </c>
      <c r="F890" t="s">
        <v>1236</v>
      </c>
      <c r="G890" t="s">
        <v>1237</v>
      </c>
      <c r="H890">
        <v>1</v>
      </c>
      <c r="I890">
        <v>55</v>
      </c>
    </row>
    <row r="891" spans="1:9" x14ac:dyDescent="0.35">
      <c r="A891" t="s">
        <v>1532</v>
      </c>
      <c r="B891">
        <v>23270</v>
      </c>
      <c r="C891" t="s">
        <v>1274</v>
      </c>
      <c r="D891" t="s">
        <v>1090</v>
      </c>
      <c r="E891" t="s">
        <v>220</v>
      </c>
      <c r="F891" t="s">
        <v>1238</v>
      </c>
      <c r="G891" t="s">
        <v>1239</v>
      </c>
      <c r="H891">
        <v>2</v>
      </c>
      <c r="I891">
        <v>0.9</v>
      </c>
    </row>
    <row r="892" spans="1:9" x14ac:dyDescent="0.35">
      <c r="A892" t="s">
        <v>1533</v>
      </c>
      <c r="B892">
        <v>23270</v>
      </c>
      <c r="C892" t="s">
        <v>1274</v>
      </c>
      <c r="D892" t="s">
        <v>1090</v>
      </c>
      <c r="E892" t="s">
        <v>239</v>
      </c>
      <c r="F892" t="s">
        <v>1240</v>
      </c>
      <c r="G892" t="s">
        <v>1241</v>
      </c>
      <c r="H892">
        <v>3</v>
      </c>
      <c r="I892">
        <v>0.6</v>
      </c>
    </row>
    <row r="893" spans="1:9" x14ac:dyDescent="0.35">
      <c r="A893" t="s">
        <v>1534</v>
      </c>
      <c r="B893">
        <v>23270</v>
      </c>
      <c r="C893" t="s">
        <v>1274</v>
      </c>
      <c r="D893" t="s">
        <v>1090</v>
      </c>
      <c r="E893" t="s">
        <v>270</v>
      </c>
      <c r="F893" t="s">
        <v>1242</v>
      </c>
      <c r="G893" t="s">
        <v>1243</v>
      </c>
      <c r="H893">
        <v>4</v>
      </c>
      <c r="I893">
        <v>0.45</v>
      </c>
    </row>
    <row r="894" spans="1:9" x14ac:dyDescent="0.35">
      <c r="A894" t="s">
        <v>1535</v>
      </c>
      <c r="B894">
        <v>23270</v>
      </c>
      <c r="C894" t="s">
        <v>1274</v>
      </c>
      <c r="D894" t="s">
        <v>1090</v>
      </c>
      <c r="E894" t="s">
        <v>552</v>
      </c>
      <c r="F894" t="s">
        <v>1244</v>
      </c>
      <c r="G894" t="s">
        <v>1245</v>
      </c>
      <c r="H894">
        <v>5</v>
      </c>
      <c r="I894">
        <v>3.7915999999999999</v>
      </c>
    </row>
    <row r="895" spans="1:9" x14ac:dyDescent="0.35">
      <c r="A895" t="s">
        <v>1536</v>
      </c>
      <c r="B895">
        <v>23270</v>
      </c>
      <c r="C895" t="s">
        <v>1274</v>
      </c>
      <c r="D895" t="s">
        <v>1090</v>
      </c>
      <c r="E895" t="s">
        <v>562</v>
      </c>
      <c r="F895" t="s">
        <v>1246</v>
      </c>
      <c r="G895" t="s">
        <v>1247</v>
      </c>
      <c r="H895">
        <v>6</v>
      </c>
      <c r="I895">
        <v>1.3233999999999999</v>
      </c>
    </row>
    <row r="896" spans="1:9" x14ac:dyDescent="0.35">
      <c r="A896" t="s">
        <v>1537</v>
      </c>
      <c r="B896">
        <v>23270</v>
      </c>
      <c r="C896" t="s">
        <v>1274</v>
      </c>
      <c r="D896" t="s">
        <v>1090</v>
      </c>
      <c r="E896" t="s">
        <v>567</v>
      </c>
      <c r="F896" t="s">
        <v>1248</v>
      </c>
      <c r="G896" t="s">
        <v>1249</v>
      </c>
      <c r="H896">
        <v>7</v>
      </c>
      <c r="I896">
        <v>0.59560000000000002</v>
      </c>
    </row>
    <row r="897" spans="1:9" x14ac:dyDescent="0.35">
      <c r="A897" t="s">
        <v>1538</v>
      </c>
      <c r="B897">
        <v>23270</v>
      </c>
      <c r="C897" t="s">
        <v>1274</v>
      </c>
      <c r="D897" t="s">
        <v>1090</v>
      </c>
      <c r="E897" t="s">
        <v>548</v>
      </c>
      <c r="F897" t="s">
        <v>900</v>
      </c>
      <c r="G897" t="s">
        <v>1250</v>
      </c>
      <c r="H897">
        <v>8</v>
      </c>
      <c r="I897">
        <v>3960</v>
      </c>
    </row>
    <row r="898" spans="1:9" x14ac:dyDescent="0.35">
      <c r="A898" t="s">
        <v>1539</v>
      </c>
      <c r="B898">
        <v>23350</v>
      </c>
      <c r="C898" t="s">
        <v>1274</v>
      </c>
      <c r="D898" t="s">
        <v>1093</v>
      </c>
      <c r="E898" t="s">
        <v>154</v>
      </c>
      <c r="F898" t="s">
        <v>1236</v>
      </c>
      <c r="G898" t="s">
        <v>1237</v>
      </c>
      <c r="H898">
        <v>1</v>
      </c>
      <c r="I898">
        <v>56</v>
      </c>
    </row>
    <row r="899" spans="1:9" x14ac:dyDescent="0.35">
      <c r="A899" t="s">
        <v>1540</v>
      </c>
      <c r="B899">
        <v>23350</v>
      </c>
      <c r="C899" t="s">
        <v>1274</v>
      </c>
      <c r="D899" t="s">
        <v>1093</v>
      </c>
      <c r="E899" t="s">
        <v>220</v>
      </c>
      <c r="F899" t="s">
        <v>1238</v>
      </c>
      <c r="G899" t="s">
        <v>1239</v>
      </c>
      <c r="H899">
        <v>2</v>
      </c>
      <c r="I899">
        <v>1</v>
      </c>
    </row>
    <row r="900" spans="1:9" x14ac:dyDescent="0.35">
      <c r="A900" t="s">
        <v>1541</v>
      </c>
      <c r="B900">
        <v>23350</v>
      </c>
      <c r="C900" t="s">
        <v>1274</v>
      </c>
      <c r="D900" t="s">
        <v>1093</v>
      </c>
      <c r="E900" t="s">
        <v>239</v>
      </c>
      <c r="F900" t="s">
        <v>1240</v>
      </c>
      <c r="G900" t="s">
        <v>1241</v>
      </c>
      <c r="H900">
        <v>3</v>
      </c>
      <c r="I900">
        <v>0.4</v>
      </c>
    </row>
    <row r="901" spans="1:9" x14ac:dyDescent="0.35">
      <c r="A901" t="s">
        <v>1542</v>
      </c>
      <c r="B901">
        <v>23350</v>
      </c>
      <c r="C901" t="s">
        <v>1274</v>
      </c>
      <c r="D901" t="s">
        <v>1093</v>
      </c>
      <c r="E901" t="s">
        <v>270</v>
      </c>
      <c r="F901" t="s">
        <v>1242</v>
      </c>
      <c r="G901" t="s">
        <v>1243</v>
      </c>
      <c r="H901">
        <v>4</v>
      </c>
      <c r="I901">
        <v>0.68</v>
      </c>
    </row>
    <row r="902" spans="1:9" x14ac:dyDescent="0.35">
      <c r="A902" t="s">
        <v>1543</v>
      </c>
      <c r="B902">
        <v>23350</v>
      </c>
      <c r="C902" t="s">
        <v>1274</v>
      </c>
      <c r="D902" t="s">
        <v>1093</v>
      </c>
      <c r="E902" t="s">
        <v>552</v>
      </c>
      <c r="F902" t="s">
        <v>1244</v>
      </c>
      <c r="G902" t="s">
        <v>1245</v>
      </c>
      <c r="H902">
        <v>5</v>
      </c>
      <c r="I902">
        <v>1.5</v>
      </c>
    </row>
    <row r="903" spans="1:9" x14ac:dyDescent="0.35">
      <c r="A903" t="s">
        <v>1544</v>
      </c>
      <c r="B903">
        <v>23350</v>
      </c>
      <c r="C903" t="s">
        <v>1274</v>
      </c>
      <c r="D903" t="s">
        <v>1093</v>
      </c>
      <c r="E903" t="s">
        <v>562</v>
      </c>
      <c r="F903" t="s">
        <v>1246</v>
      </c>
      <c r="G903" t="s">
        <v>1247</v>
      </c>
      <c r="H903">
        <v>6</v>
      </c>
      <c r="I903">
        <v>1</v>
      </c>
    </row>
    <row r="904" spans="1:9" x14ac:dyDescent="0.35">
      <c r="A904" t="s">
        <v>1545</v>
      </c>
      <c r="B904">
        <v>23350</v>
      </c>
      <c r="C904" t="s">
        <v>1274</v>
      </c>
      <c r="D904" t="s">
        <v>1093</v>
      </c>
      <c r="E904" t="s">
        <v>567</v>
      </c>
      <c r="F904" t="s">
        <v>1248</v>
      </c>
      <c r="G904" t="s">
        <v>1249</v>
      </c>
      <c r="H904">
        <v>7</v>
      </c>
      <c r="I904">
        <v>0.5</v>
      </c>
    </row>
    <row r="905" spans="1:9" x14ac:dyDescent="0.35">
      <c r="A905" t="s">
        <v>1546</v>
      </c>
      <c r="B905">
        <v>23350</v>
      </c>
      <c r="C905" t="s">
        <v>1274</v>
      </c>
      <c r="D905" t="s">
        <v>1093</v>
      </c>
      <c r="E905" t="s">
        <v>548</v>
      </c>
      <c r="F905" t="s">
        <v>900</v>
      </c>
      <c r="G905" t="s">
        <v>1250</v>
      </c>
      <c r="H905">
        <v>8</v>
      </c>
      <c r="I905">
        <v>4349</v>
      </c>
    </row>
    <row r="906" spans="1:9" x14ac:dyDescent="0.35">
      <c r="A906" t="s">
        <v>1547</v>
      </c>
      <c r="B906">
        <v>23430</v>
      </c>
      <c r="C906" t="s">
        <v>1274</v>
      </c>
      <c r="D906" t="s">
        <v>1096</v>
      </c>
      <c r="E906" t="s">
        <v>154</v>
      </c>
      <c r="F906" t="s">
        <v>1236</v>
      </c>
      <c r="G906" t="s">
        <v>1237</v>
      </c>
      <c r="H906">
        <v>1</v>
      </c>
      <c r="I906">
        <v>58</v>
      </c>
    </row>
    <row r="907" spans="1:9" x14ac:dyDescent="0.35">
      <c r="A907" t="s">
        <v>1548</v>
      </c>
      <c r="B907">
        <v>23430</v>
      </c>
      <c r="C907" t="s">
        <v>1274</v>
      </c>
      <c r="D907" t="s">
        <v>1096</v>
      </c>
      <c r="E907" t="s">
        <v>220</v>
      </c>
      <c r="F907" t="s">
        <v>1238</v>
      </c>
      <c r="G907" t="s">
        <v>1239</v>
      </c>
      <c r="H907">
        <v>2</v>
      </c>
      <c r="I907">
        <v>0.97099999999999997</v>
      </c>
    </row>
    <row r="908" spans="1:9" x14ac:dyDescent="0.35">
      <c r="A908" t="s">
        <v>1549</v>
      </c>
      <c r="B908">
        <v>23430</v>
      </c>
      <c r="C908" t="s">
        <v>1274</v>
      </c>
      <c r="D908" t="s">
        <v>1096</v>
      </c>
      <c r="E908" t="s">
        <v>239</v>
      </c>
      <c r="F908" t="s">
        <v>1240</v>
      </c>
      <c r="G908" t="s">
        <v>1241</v>
      </c>
      <c r="H908">
        <v>3</v>
      </c>
      <c r="I908">
        <v>0.6</v>
      </c>
    </row>
    <row r="909" spans="1:9" x14ac:dyDescent="0.35">
      <c r="A909" t="s">
        <v>1550</v>
      </c>
      <c r="B909">
        <v>23430</v>
      </c>
      <c r="C909" t="s">
        <v>1274</v>
      </c>
      <c r="D909" t="s">
        <v>1096</v>
      </c>
      <c r="E909" t="s">
        <v>270</v>
      </c>
      <c r="F909" t="s">
        <v>1242</v>
      </c>
      <c r="G909" t="s">
        <v>1243</v>
      </c>
      <c r="H909">
        <v>4</v>
      </c>
      <c r="I909">
        <v>0.55800000000000005</v>
      </c>
    </row>
    <row r="910" spans="1:9" x14ac:dyDescent="0.35">
      <c r="A910" t="s">
        <v>1551</v>
      </c>
      <c r="B910">
        <v>23430</v>
      </c>
      <c r="C910" t="s">
        <v>1274</v>
      </c>
      <c r="D910" t="s">
        <v>1096</v>
      </c>
      <c r="E910" t="s">
        <v>552</v>
      </c>
      <c r="F910" t="s">
        <v>1244</v>
      </c>
      <c r="G910" t="s">
        <v>1245</v>
      </c>
      <c r="H910">
        <v>5</v>
      </c>
      <c r="I910">
        <v>2.1120000000000001</v>
      </c>
    </row>
    <row r="911" spans="1:9" x14ac:dyDescent="0.35">
      <c r="A911" t="s">
        <v>1552</v>
      </c>
      <c r="B911">
        <v>23430</v>
      </c>
      <c r="C911" t="s">
        <v>1274</v>
      </c>
      <c r="D911" t="s">
        <v>1096</v>
      </c>
      <c r="E911" t="s">
        <v>562</v>
      </c>
      <c r="F911" t="s">
        <v>1246</v>
      </c>
      <c r="G911" t="s">
        <v>1247</v>
      </c>
      <c r="H911">
        <v>6</v>
      </c>
      <c r="I911">
        <v>1.2889999999999999</v>
      </c>
    </row>
    <row r="912" spans="1:9" x14ac:dyDescent="0.35">
      <c r="A912" t="s">
        <v>1553</v>
      </c>
      <c r="B912">
        <v>23430</v>
      </c>
      <c r="C912" t="s">
        <v>1274</v>
      </c>
      <c r="D912" t="s">
        <v>1096</v>
      </c>
      <c r="E912" t="s">
        <v>567</v>
      </c>
      <c r="F912" t="s">
        <v>1248</v>
      </c>
      <c r="G912" t="s">
        <v>1249</v>
      </c>
      <c r="H912">
        <v>7</v>
      </c>
      <c r="I912">
        <v>0.54600000000000004</v>
      </c>
    </row>
    <row r="913" spans="1:9" x14ac:dyDescent="0.35">
      <c r="A913" t="s">
        <v>1554</v>
      </c>
      <c r="B913">
        <v>23430</v>
      </c>
      <c r="C913" t="s">
        <v>1274</v>
      </c>
      <c r="D913" t="s">
        <v>1096</v>
      </c>
      <c r="E913" t="s">
        <v>548</v>
      </c>
      <c r="F913" t="s">
        <v>900</v>
      </c>
      <c r="G913" t="s">
        <v>1250</v>
      </c>
      <c r="H913">
        <v>8</v>
      </c>
      <c r="I913">
        <v>3598</v>
      </c>
    </row>
    <row r="914" spans="1:9" x14ac:dyDescent="0.35">
      <c r="A914" t="s">
        <v>1555</v>
      </c>
      <c r="B914">
        <v>23670</v>
      </c>
      <c r="C914" t="s">
        <v>1274</v>
      </c>
      <c r="D914" t="s">
        <v>1099</v>
      </c>
      <c r="E914" t="s">
        <v>154</v>
      </c>
      <c r="F914" t="s">
        <v>1236</v>
      </c>
      <c r="G914" t="s">
        <v>1237</v>
      </c>
      <c r="H914">
        <v>1</v>
      </c>
      <c r="I914">
        <v>69</v>
      </c>
    </row>
    <row r="915" spans="1:9" x14ac:dyDescent="0.35">
      <c r="A915" t="s">
        <v>1556</v>
      </c>
      <c r="B915">
        <v>23670</v>
      </c>
      <c r="C915" t="s">
        <v>1274</v>
      </c>
      <c r="D915" t="s">
        <v>1099</v>
      </c>
      <c r="E915" t="s">
        <v>220</v>
      </c>
      <c r="F915" t="s">
        <v>1238</v>
      </c>
      <c r="G915" t="s">
        <v>1239</v>
      </c>
      <c r="H915">
        <v>2</v>
      </c>
      <c r="I915">
        <v>0.94</v>
      </c>
    </row>
    <row r="916" spans="1:9" x14ac:dyDescent="0.35">
      <c r="A916" t="s">
        <v>1557</v>
      </c>
      <c r="B916">
        <v>23670</v>
      </c>
      <c r="C916" t="s">
        <v>1274</v>
      </c>
      <c r="D916" t="s">
        <v>1099</v>
      </c>
      <c r="E916" t="s">
        <v>239</v>
      </c>
      <c r="F916" t="s">
        <v>1240</v>
      </c>
      <c r="G916" t="s">
        <v>1241</v>
      </c>
      <c r="H916">
        <v>3</v>
      </c>
      <c r="I916">
        <v>0.6</v>
      </c>
    </row>
    <row r="917" spans="1:9" x14ac:dyDescent="0.35">
      <c r="A917" t="s">
        <v>1558</v>
      </c>
      <c r="B917">
        <v>23670</v>
      </c>
      <c r="C917" t="s">
        <v>1274</v>
      </c>
      <c r="D917" t="s">
        <v>1099</v>
      </c>
      <c r="E917" t="s">
        <v>270</v>
      </c>
      <c r="F917" t="s">
        <v>1242</v>
      </c>
      <c r="G917" t="s">
        <v>1243</v>
      </c>
      <c r="H917">
        <v>4</v>
      </c>
      <c r="I917">
        <v>0.7</v>
      </c>
    </row>
    <row r="918" spans="1:9" x14ac:dyDescent="0.35">
      <c r="A918" t="s">
        <v>1559</v>
      </c>
      <c r="B918">
        <v>23670</v>
      </c>
      <c r="C918" t="s">
        <v>1274</v>
      </c>
      <c r="D918" t="s">
        <v>1099</v>
      </c>
      <c r="E918" t="s">
        <v>552</v>
      </c>
      <c r="F918" t="s">
        <v>1244</v>
      </c>
      <c r="G918" t="s">
        <v>1245</v>
      </c>
      <c r="H918">
        <v>5</v>
      </c>
      <c r="I918">
        <v>1</v>
      </c>
    </row>
    <row r="919" spans="1:9" x14ac:dyDescent="0.35">
      <c r="A919" t="s">
        <v>1560</v>
      </c>
      <c r="B919">
        <v>23670</v>
      </c>
      <c r="C919" t="s">
        <v>1274</v>
      </c>
      <c r="D919" t="s">
        <v>1099</v>
      </c>
      <c r="E919" t="s">
        <v>562</v>
      </c>
      <c r="F919" t="s">
        <v>1246</v>
      </c>
      <c r="G919" t="s">
        <v>1247</v>
      </c>
      <c r="H919">
        <v>6</v>
      </c>
      <c r="I919">
        <v>1</v>
      </c>
    </row>
    <row r="920" spans="1:9" x14ac:dyDescent="0.35">
      <c r="A920" t="s">
        <v>1561</v>
      </c>
      <c r="B920">
        <v>23670</v>
      </c>
      <c r="C920" t="s">
        <v>1274</v>
      </c>
      <c r="D920" t="s">
        <v>1099</v>
      </c>
      <c r="E920" t="s">
        <v>567</v>
      </c>
      <c r="F920" t="s">
        <v>1248</v>
      </c>
      <c r="G920" t="s">
        <v>1249</v>
      </c>
      <c r="H920">
        <v>7</v>
      </c>
      <c r="I920">
        <v>0.7127</v>
      </c>
    </row>
    <row r="921" spans="1:9" x14ac:dyDescent="0.35">
      <c r="A921" t="s">
        <v>1562</v>
      </c>
      <c r="B921">
        <v>23670</v>
      </c>
      <c r="C921" t="s">
        <v>1274</v>
      </c>
      <c r="D921" t="s">
        <v>1099</v>
      </c>
      <c r="E921" t="s">
        <v>548</v>
      </c>
      <c r="F921" t="s">
        <v>900</v>
      </c>
      <c r="G921" t="s">
        <v>1250</v>
      </c>
      <c r="H921">
        <v>8</v>
      </c>
      <c r="I921">
        <v>2909</v>
      </c>
    </row>
    <row r="922" spans="1:9" x14ac:dyDescent="0.35">
      <c r="A922" t="s">
        <v>1563</v>
      </c>
      <c r="B922">
        <v>23810</v>
      </c>
      <c r="C922" t="s">
        <v>1274</v>
      </c>
      <c r="D922" t="s">
        <v>1102</v>
      </c>
      <c r="E922" t="s">
        <v>154</v>
      </c>
      <c r="F922" t="s">
        <v>1236</v>
      </c>
      <c r="G922" t="s">
        <v>1237</v>
      </c>
      <c r="H922">
        <v>1</v>
      </c>
      <c r="I922">
        <v>56</v>
      </c>
    </row>
    <row r="923" spans="1:9" x14ac:dyDescent="0.35">
      <c r="A923" t="s">
        <v>1564</v>
      </c>
      <c r="B923">
        <v>23810</v>
      </c>
      <c r="C923" t="s">
        <v>1274</v>
      </c>
      <c r="D923" t="s">
        <v>1102</v>
      </c>
      <c r="E923" t="s">
        <v>220</v>
      </c>
      <c r="F923" t="s">
        <v>1238</v>
      </c>
      <c r="G923" t="s">
        <v>1239</v>
      </c>
      <c r="H923">
        <v>2</v>
      </c>
      <c r="I923">
        <v>0.95</v>
      </c>
    </row>
    <row r="924" spans="1:9" x14ac:dyDescent="0.35">
      <c r="A924" t="s">
        <v>1565</v>
      </c>
      <c r="B924">
        <v>23810</v>
      </c>
      <c r="C924" t="s">
        <v>1274</v>
      </c>
      <c r="D924" t="s">
        <v>1102</v>
      </c>
      <c r="E924" t="s">
        <v>239</v>
      </c>
      <c r="F924" t="s">
        <v>1240</v>
      </c>
      <c r="G924" t="s">
        <v>1241</v>
      </c>
      <c r="H924">
        <v>3</v>
      </c>
      <c r="I924">
        <v>0.9</v>
      </c>
    </row>
    <row r="925" spans="1:9" x14ac:dyDescent="0.35">
      <c r="A925" t="s">
        <v>1566</v>
      </c>
      <c r="B925">
        <v>23810</v>
      </c>
      <c r="C925" t="s">
        <v>1274</v>
      </c>
      <c r="D925" t="s">
        <v>1102</v>
      </c>
      <c r="E925" t="s">
        <v>270</v>
      </c>
      <c r="F925" t="s">
        <v>1242</v>
      </c>
      <c r="G925" t="s">
        <v>1243</v>
      </c>
      <c r="H925">
        <v>4</v>
      </c>
      <c r="I925">
        <v>0.51</v>
      </c>
    </row>
    <row r="926" spans="1:9" x14ac:dyDescent="0.35">
      <c r="A926" t="s">
        <v>1567</v>
      </c>
      <c r="B926">
        <v>23810</v>
      </c>
      <c r="C926" t="s">
        <v>1274</v>
      </c>
      <c r="D926" t="s">
        <v>1102</v>
      </c>
      <c r="E926" t="s">
        <v>552</v>
      </c>
      <c r="F926" t="s">
        <v>1244</v>
      </c>
      <c r="G926" t="s">
        <v>1245</v>
      </c>
      <c r="H926">
        <v>5</v>
      </c>
      <c r="I926">
        <v>2.2810000000000001</v>
      </c>
    </row>
    <row r="927" spans="1:9" x14ac:dyDescent="0.35">
      <c r="A927" t="s">
        <v>1568</v>
      </c>
      <c r="B927">
        <v>23810</v>
      </c>
      <c r="C927" t="s">
        <v>1274</v>
      </c>
      <c r="D927" t="s">
        <v>1102</v>
      </c>
      <c r="E927" t="s">
        <v>562</v>
      </c>
      <c r="F927" t="s">
        <v>1246</v>
      </c>
      <c r="G927" t="s">
        <v>1247</v>
      </c>
      <c r="H927">
        <v>6</v>
      </c>
      <c r="I927">
        <v>0.93500000000000005</v>
      </c>
    </row>
    <row r="928" spans="1:9" x14ac:dyDescent="0.35">
      <c r="A928" t="s">
        <v>1569</v>
      </c>
      <c r="B928">
        <v>23810</v>
      </c>
      <c r="C928" t="s">
        <v>1274</v>
      </c>
      <c r="D928" t="s">
        <v>1102</v>
      </c>
      <c r="E928" t="s">
        <v>567</v>
      </c>
      <c r="F928" t="s">
        <v>1248</v>
      </c>
      <c r="G928" t="s">
        <v>1249</v>
      </c>
      <c r="H928">
        <v>7</v>
      </c>
      <c r="I928">
        <v>0.64500000000000002</v>
      </c>
    </row>
    <row r="929" spans="1:9" x14ac:dyDescent="0.35">
      <c r="A929" t="s">
        <v>1570</v>
      </c>
      <c r="B929">
        <v>23810</v>
      </c>
      <c r="C929" t="s">
        <v>1274</v>
      </c>
      <c r="D929" t="s">
        <v>1102</v>
      </c>
      <c r="E929" t="s">
        <v>548</v>
      </c>
      <c r="F929" t="s">
        <v>900</v>
      </c>
      <c r="G929" t="s">
        <v>1250</v>
      </c>
      <c r="H929">
        <v>8</v>
      </c>
      <c r="I929">
        <v>3853</v>
      </c>
    </row>
    <row r="930" spans="1:9" x14ac:dyDescent="0.35">
      <c r="A930" t="s">
        <v>1571</v>
      </c>
      <c r="B930">
        <v>23940</v>
      </c>
      <c r="C930" t="s">
        <v>1274</v>
      </c>
      <c r="D930" t="s">
        <v>1105</v>
      </c>
      <c r="E930" t="s">
        <v>154</v>
      </c>
      <c r="F930" t="s">
        <v>1236</v>
      </c>
      <c r="G930" t="s">
        <v>1237</v>
      </c>
      <c r="H930">
        <v>1</v>
      </c>
      <c r="I930">
        <v>56</v>
      </c>
    </row>
    <row r="931" spans="1:9" x14ac:dyDescent="0.35">
      <c r="A931" t="s">
        <v>1572</v>
      </c>
      <c r="B931">
        <v>23940</v>
      </c>
      <c r="C931" t="s">
        <v>1274</v>
      </c>
      <c r="D931" t="s">
        <v>1105</v>
      </c>
      <c r="E931" t="s">
        <v>220</v>
      </c>
      <c r="F931" t="s">
        <v>1238</v>
      </c>
      <c r="G931" t="s">
        <v>1239</v>
      </c>
      <c r="H931">
        <v>2</v>
      </c>
      <c r="I931">
        <v>0.99990000000000001</v>
      </c>
    </row>
    <row r="932" spans="1:9" x14ac:dyDescent="0.35">
      <c r="A932" t="s">
        <v>1573</v>
      </c>
      <c r="B932">
        <v>23940</v>
      </c>
      <c r="C932" t="s">
        <v>1274</v>
      </c>
      <c r="D932" t="s">
        <v>1105</v>
      </c>
      <c r="E932" t="s">
        <v>239</v>
      </c>
      <c r="F932" t="s">
        <v>1240</v>
      </c>
      <c r="G932" t="s">
        <v>1241</v>
      </c>
      <c r="H932">
        <v>3</v>
      </c>
      <c r="I932">
        <v>0.95</v>
      </c>
    </row>
    <row r="933" spans="1:9" x14ac:dyDescent="0.35">
      <c r="A933" t="s">
        <v>1574</v>
      </c>
      <c r="B933">
        <v>23940</v>
      </c>
      <c r="C933" t="s">
        <v>1274</v>
      </c>
      <c r="D933" t="s">
        <v>1105</v>
      </c>
      <c r="E933" t="s">
        <v>270</v>
      </c>
      <c r="F933" t="s">
        <v>1242</v>
      </c>
      <c r="G933" t="s">
        <v>1243</v>
      </c>
      <c r="H933">
        <v>4</v>
      </c>
      <c r="I933">
        <v>0.28499999999999998</v>
      </c>
    </row>
    <row r="934" spans="1:9" x14ac:dyDescent="0.35">
      <c r="A934" t="s">
        <v>1575</v>
      </c>
      <c r="B934">
        <v>23940</v>
      </c>
      <c r="C934" t="s">
        <v>1274</v>
      </c>
      <c r="D934" t="s">
        <v>1105</v>
      </c>
      <c r="E934" t="s">
        <v>552</v>
      </c>
      <c r="F934" t="s">
        <v>1244</v>
      </c>
      <c r="G934" t="s">
        <v>1245</v>
      </c>
      <c r="H934">
        <v>5</v>
      </c>
      <c r="I934">
        <v>4.9217000000000004</v>
      </c>
    </row>
    <row r="935" spans="1:9" x14ac:dyDescent="0.35">
      <c r="A935" t="s">
        <v>1576</v>
      </c>
      <c r="B935">
        <v>23940</v>
      </c>
      <c r="C935" t="s">
        <v>1274</v>
      </c>
      <c r="D935" t="s">
        <v>1105</v>
      </c>
      <c r="E935" t="s">
        <v>562</v>
      </c>
      <c r="F935" t="s">
        <v>1246</v>
      </c>
      <c r="G935" t="s">
        <v>1247</v>
      </c>
      <c r="H935">
        <v>6</v>
      </c>
      <c r="I935">
        <v>0.52129999999999999</v>
      </c>
    </row>
    <row r="936" spans="1:9" x14ac:dyDescent="0.35">
      <c r="A936" t="s">
        <v>1577</v>
      </c>
      <c r="B936">
        <v>23940</v>
      </c>
      <c r="C936" t="s">
        <v>1274</v>
      </c>
      <c r="D936" t="s">
        <v>1105</v>
      </c>
      <c r="E936" t="s">
        <v>567</v>
      </c>
      <c r="F936" t="s">
        <v>1248</v>
      </c>
      <c r="G936" t="s">
        <v>1249</v>
      </c>
      <c r="H936">
        <v>7</v>
      </c>
      <c r="I936">
        <v>0.27450000000000002</v>
      </c>
    </row>
    <row r="937" spans="1:9" x14ac:dyDescent="0.35">
      <c r="A937" t="s">
        <v>1578</v>
      </c>
      <c r="B937">
        <v>23940</v>
      </c>
      <c r="C937" t="s">
        <v>1274</v>
      </c>
      <c r="D937" t="s">
        <v>1105</v>
      </c>
      <c r="E937" t="s">
        <v>548</v>
      </c>
      <c r="F937" t="s">
        <v>900</v>
      </c>
      <c r="G937" t="s">
        <v>1250</v>
      </c>
      <c r="H937">
        <v>8</v>
      </c>
      <c r="I937">
        <v>7324</v>
      </c>
    </row>
    <row r="938" spans="1:9" x14ac:dyDescent="0.35">
      <c r="A938" t="s">
        <v>1579</v>
      </c>
      <c r="B938">
        <v>24130</v>
      </c>
      <c r="C938" t="s">
        <v>1274</v>
      </c>
      <c r="D938" t="s">
        <v>1108</v>
      </c>
      <c r="E938" t="s">
        <v>154</v>
      </c>
      <c r="F938" t="s">
        <v>1236</v>
      </c>
      <c r="G938" t="s">
        <v>1237</v>
      </c>
      <c r="H938">
        <v>1</v>
      </c>
      <c r="I938">
        <v>54</v>
      </c>
    </row>
    <row r="939" spans="1:9" x14ac:dyDescent="0.35">
      <c r="A939" t="s">
        <v>1580</v>
      </c>
      <c r="B939">
        <v>24130</v>
      </c>
      <c r="C939" t="s">
        <v>1274</v>
      </c>
      <c r="D939" t="s">
        <v>1108</v>
      </c>
      <c r="E939" t="s">
        <v>220</v>
      </c>
      <c r="F939" t="s">
        <v>1238</v>
      </c>
      <c r="G939" t="s">
        <v>1239</v>
      </c>
      <c r="H939">
        <v>2</v>
      </c>
      <c r="I939">
        <v>0.95</v>
      </c>
    </row>
    <row r="940" spans="1:9" x14ac:dyDescent="0.35">
      <c r="A940" t="s">
        <v>1581</v>
      </c>
      <c r="B940">
        <v>24130</v>
      </c>
      <c r="C940" t="s">
        <v>1274</v>
      </c>
      <c r="D940" t="s">
        <v>1108</v>
      </c>
      <c r="E940" t="s">
        <v>239</v>
      </c>
      <c r="F940" t="s">
        <v>1240</v>
      </c>
      <c r="G940" t="s">
        <v>1241</v>
      </c>
      <c r="H940">
        <v>3</v>
      </c>
      <c r="I940">
        <v>0.6</v>
      </c>
    </row>
    <row r="941" spans="1:9" x14ac:dyDescent="0.35">
      <c r="A941" t="s">
        <v>1582</v>
      </c>
      <c r="B941">
        <v>24130</v>
      </c>
      <c r="C941" t="s">
        <v>1274</v>
      </c>
      <c r="D941" t="s">
        <v>1108</v>
      </c>
      <c r="E941" t="s">
        <v>270</v>
      </c>
      <c r="F941" t="s">
        <v>1242</v>
      </c>
      <c r="G941" t="s">
        <v>1243</v>
      </c>
      <c r="H941">
        <v>4</v>
      </c>
      <c r="I941">
        <v>0.75</v>
      </c>
    </row>
    <row r="942" spans="1:9" x14ac:dyDescent="0.35">
      <c r="A942" t="s">
        <v>1583</v>
      </c>
      <c r="B942">
        <v>24130</v>
      </c>
      <c r="C942" t="s">
        <v>1274</v>
      </c>
      <c r="D942" t="s">
        <v>1108</v>
      </c>
      <c r="E942" t="s">
        <v>552</v>
      </c>
      <c r="F942" t="s">
        <v>1244</v>
      </c>
      <c r="G942" t="s">
        <v>1245</v>
      </c>
      <c r="H942">
        <v>5</v>
      </c>
      <c r="I942">
        <v>1.2</v>
      </c>
    </row>
    <row r="943" spans="1:9" x14ac:dyDescent="0.35">
      <c r="A943" t="s">
        <v>1584</v>
      </c>
      <c r="B943">
        <v>24130</v>
      </c>
      <c r="C943" t="s">
        <v>1274</v>
      </c>
      <c r="D943" t="s">
        <v>1108</v>
      </c>
      <c r="E943" t="s">
        <v>562</v>
      </c>
      <c r="F943" t="s">
        <v>1246</v>
      </c>
      <c r="G943" t="s">
        <v>1247</v>
      </c>
      <c r="H943">
        <v>6</v>
      </c>
      <c r="I943">
        <v>1.1200000000000001</v>
      </c>
    </row>
    <row r="944" spans="1:9" x14ac:dyDescent="0.35">
      <c r="A944" t="s">
        <v>1585</v>
      </c>
      <c r="B944">
        <v>24130</v>
      </c>
      <c r="C944" t="s">
        <v>1274</v>
      </c>
      <c r="D944" t="s">
        <v>1108</v>
      </c>
      <c r="E944" t="s">
        <v>567</v>
      </c>
      <c r="F944" t="s">
        <v>1248</v>
      </c>
      <c r="G944" t="s">
        <v>1249</v>
      </c>
      <c r="H944">
        <v>7</v>
      </c>
      <c r="I944">
        <v>0.61</v>
      </c>
    </row>
    <row r="945" spans="1:9" x14ac:dyDescent="0.35">
      <c r="A945" t="s">
        <v>1586</v>
      </c>
      <c r="B945">
        <v>24130</v>
      </c>
      <c r="C945" t="s">
        <v>1274</v>
      </c>
      <c r="D945" t="s">
        <v>1108</v>
      </c>
      <c r="E945" t="s">
        <v>548</v>
      </c>
      <c r="F945" t="s">
        <v>900</v>
      </c>
      <c r="G945" t="s">
        <v>1250</v>
      </c>
      <c r="H945">
        <v>8</v>
      </c>
      <c r="I945">
        <v>4171</v>
      </c>
    </row>
    <row r="946" spans="1:9" x14ac:dyDescent="0.35">
      <c r="A946" t="s">
        <v>1587</v>
      </c>
      <c r="B946">
        <v>24210</v>
      </c>
      <c r="C946" t="s">
        <v>1274</v>
      </c>
      <c r="D946" t="s">
        <v>1111</v>
      </c>
      <c r="E946" t="s">
        <v>154</v>
      </c>
      <c r="F946" t="s">
        <v>1236</v>
      </c>
      <c r="G946" t="s">
        <v>1237</v>
      </c>
      <c r="H946">
        <v>1</v>
      </c>
      <c r="I946">
        <v>58</v>
      </c>
    </row>
    <row r="947" spans="1:9" x14ac:dyDescent="0.35">
      <c r="A947" t="s">
        <v>1588</v>
      </c>
      <c r="B947">
        <v>24210</v>
      </c>
      <c r="C947" t="s">
        <v>1274</v>
      </c>
      <c r="D947" t="s">
        <v>1111</v>
      </c>
      <c r="E947" t="s">
        <v>220</v>
      </c>
      <c r="F947" t="s">
        <v>1238</v>
      </c>
      <c r="G947" t="s">
        <v>1239</v>
      </c>
      <c r="H947">
        <v>2</v>
      </c>
      <c r="I947">
        <v>0.98499999999999999</v>
      </c>
    </row>
    <row r="948" spans="1:9" x14ac:dyDescent="0.35">
      <c r="A948" t="s">
        <v>1589</v>
      </c>
      <c r="B948">
        <v>24210</v>
      </c>
      <c r="C948" t="s">
        <v>1274</v>
      </c>
      <c r="D948" t="s">
        <v>1111</v>
      </c>
      <c r="E948" t="s">
        <v>239</v>
      </c>
      <c r="F948" t="s">
        <v>1240</v>
      </c>
      <c r="G948" t="s">
        <v>1241</v>
      </c>
      <c r="H948">
        <v>3</v>
      </c>
      <c r="I948">
        <v>0.79</v>
      </c>
    </row>
    <row r="949" spans="1:9" x14ac:dyDescent="0.35">
      <c r="A949" t="s">
        <v>1590</v>
      </c>
      <c r="B949">
        <v>24210</v>
      </c>
      <c r="C949" t="s">
        <v>1274</v>
      </c>
      <c r="D949" t="s">
        <v>1111</v>
      </c>
      <c r="E949" t="s">
        <v>270</v>
      </c>
      <c r="F949" t="s">
        <v>1242</v>
      </c>
      <c r="G949" t="s">
        <v>1243</v>
      </c>
      <c r="H949">
        <v>4</v>
      </c>
      <c r="I949">
        <v>0.7</v>
      </c>
    </row>
    <row r="950" spans="1:9" x14ac:dyDescent="0.35">
      <c r="A950" t="s">
        <v>1591</v>
      </c>
      <c r="B950">
        <v>24210</v>
      </c>
      <c r="C950" t="s">
        <v>1274</v>
      </c>
      <c r="D950" t="s">
        <v>1111</v>
      </c>
      <c r="E950" t="s">
        <v>552</v>
      </c>
      <c r="F950" t="s">
        <v>1244</v>
      </c>
      <c r="G950" t="s">
        <v>1245</v>
      </c>
      <c r="H950">
        <v>5</v>
      </c>
      <c r="I950">
        <v>1.8549</v>
      </c>
    </row>
    <row r="951" spans="1:9" x14ac:dyDescent="0.35">
      <c r="A951" t="s">
        <v>1592</v>
      </c>
      <c r="B951">
        <v>24210</v>
      </c>
      <c r="C951" t="s">
        <v>1274</v>
      </c>
      <c r="D951" t="s">
        <v>1111</v>
      </c>
      <c r="E951" t="s">
        <v>562</v>
      </c>
      <c r="F951" t="s">
        <v>1246</v>
      </c>
      <c r="G951" t="s">
        <v>1247</v>
      </c>
      <c r="H951">
        <v>6</v>
      </c>
      <c r="I951">
        <v>1.1697</v>
      </c>
    </row>
    <row r="952" spans="1:9" x14ac:dyDescent="0.35">
      <c r="A952" t="s">
        <v>1593</v>
      </c>
      <c r="B952">
        <v>24210</v>
      </c>
      <c r="C952" t="s">
        <v>1274</v>
      </c>
      <c r="D952" t="s">
        <v>1111</v>
      </c>
      <c r="E952" t="s">
        <v>567</v>
      </c>
      <c r="F952" t="s">
        <v>1248</v>
      </c>
      <c r="G952" t="s">
        <v>1249</v>
      </c>
      <c r="H952">
        <v>7</v>
      </c>
      <c r="I952">
        <v>0.7722</v>
      </c>
    </row>
    <row r="953" spans="1:9" x14ac:dyDescent="0.35">
      <c r="A953" t="s">
        <v>1594</v>
      </c>
      <c r="B953">
        <v>24210</v>
      </c>
      <c r="C953" t="s">
        <v>1274</v>
      </c>
      <c r="D953" t="s">
        <v>1111</v>
      </c>
      <c r="E953" t="s">
        <v>548</v>
      </c>
      <c r="F953" t="s">
        <v>900</v>
      </c>
      <c r="G953" t="s">
        <v>1250</v>
      </c>
      <c r="H953">
        <v>8</v>
      </c>
      <c r="I953">
        <v>2882</v>
      </c>
    </row>
    <row r="954" spans="1:9" x14ac:dyDescent="0.35">
      <c r="A954" t="s">
        <v>1595</v>
      </c>
      <c r="B954">
        <v>24250</v>
      </c>
      <c r="C954" t="s">
        <v>1274</v>
      </c>
      <c r="D954" t="s">
        <v>1114</v>
      </c>
      <c r="E954" t="s">
        <v>154</v>
      </c>
      <c r="F954" t="s">
        <v>1236</v>
      </c>
      <c r="G954" t="s">
        <v>1237</v>
      </c>
      <c r="H954">
        <v>1</v>
      </c>
      <c r="I954">
        <v>61</v>
      </c>
    </row>
    <row r="955" spans="1:9" x14ac:dyDescent="0.35">
      <c r="A955" t="s">
        <v>1596</v>
      </c>
      <c r="B955">
        <v>24250</v>
      </c>
      <c r="C955" t="s">
        <v>1274</v>
      </c>
      <c r="D955" t="s">
        <v>1114</v>
      </c>
      <c r="E955" t="s">
        <v>220</v>
      </c>
      <c r="F955" t="s">
        <v>1238</v>
      </c>
      <c r="G955" t="s">
        <v>1239</v>
      </c>
      <c r="H955">
        <v>2</v>
      </c>
      <c r="I955">
        <v>0.87549999999999994</v>
      </c>
    </row>
    <row r="956" spans="1:9" x14ac:dyDescent="0.35">
      <c r="A956" t="s">
        <v>1597</v>
      </c>
      <c r="B956">
        <v>24250</v>
      </c>
      <c r="C956" t="s">
        <v>1274</v>
      </c>
      <c r="D956" t="s">
        <v>1114</v>
      </c>
      <c r="E956" t="s">
        <v>239</v>
      </c>
      <c r="F956" t="s">
        <v>1240</v>
      </c>
      <c r="G956" t="s">
        <v>1241</v>
      </c>
      <c r="H956">
        <v>3</v>
      </c>
      <c r="I956">
        <v>0.91</v>
      </c>
    </row>
    <row r="957" spans="1:9" x14ac:dyDescent="0.35">
      <c r="A957" t="s">
        <v>1598</v>
      </c>
      <c r="B957">
        <v>24250</v>
      </c>
      <c r="C957" t="s">
        <v>1274</v>
      </c>
      <c r="D957" t="s">
        <v>1114</v>
      </c>
      <c r="E957" t="s">
        <v>270</v>
      </c>
      <c r="F957" t="s">
        <v>1242</v>
      </c>
      <c r="G957" t="s">
        <v>1243</v>
      </c>
      <c r="H957">
        <v>4</v>
      </c>
      <c r="I957">
        <v>0.36</v>
      </c>
    </row>
    <row r="958" spans="1:9" x14ac:dyDescent="0.35">
      <c r="A958" t="s">
        <v>1599</v>
      </c>
      <c r="B958">
        <v>24250</v>
      </c>
      <c r="C958" t="s">
        <v>1274</v>
      </c>
      <c r="D958" t="s">
        <v>1114</v>
      </c>
      <c r="E958" t="s">
        <v>552</v>
      </c>
      <c r="F958" t="s">
        <v>1244</v>
      </c>
      <c r="G958" t="s">
        <v>1245</v>
      </c>
      <c r="H958">
        <v>5</v>
      </c>
      <c r="I958">
        <v>2.38</v>
      </c>
    </row>
    <row r="959" spans="1:9" x14ac:dyDescent="0.35">
      <c r="A959" t="s">
        <v>1600</v>
      </c>
      <c r="B959">
        <v>24250</v>
      </c>
      <c r="C959" t="s">
        <v>1274</v>
      </c>
      <c r="D959" t="s">
        <v>1114</v>
      </c>
      <c r="E959" t="s">
        <v>562</v>
      </c>
      <c r="F959" t="s">
        <v>1246</v>
      </c>
      <c r="G959" t="s">
        <v>1247</v>
      </c>
      <c r="H959">
        <v>6</v>
      </c>
      <c r="I959">
        <v>1.31</v>
      </c>
    </row>
    <row r="960" spans="1:9" x14ac:dyDescent="0.35">
      <c r="A960" t="s">
        <v>1601</v>
      </c>
      <c r="B960">
        <v>24250</v>
      </c>
      <c r="C960" t="s">
        <v>1274</v>
      </c>
      <c r="D960" t="s">
        <v>1114</v>
      </c>
      <c r="E960" t="s">
        <v>567</v>
      </c>
      <c r="F960" t="s">
        <v>1248</v>
      </c>
      <c r="G960" t="s">
        <v>1249</v>
      </c>
      <c r="H960">
        <v>7</v>
      </c>
      <c r="I960">
        <v>0.56999999999999995</v>
      </c>
    </row>
    <row r="961" spans="1:9" x14ac:dyDescent="0.35">
      <c r="A961" t="s">
        <v>1602</v>
      </c>
      <c r="B961">
        <v>24250</v>
      </c>
      <c r="C961" t="s">
        <v>1274</v>
      </c>
      <c r="D961" t="s">
        <v>1114</v>
      </c>
      <c r="E961" t="s">
        <v>548</v>
      </c>
      <c r="F961" t="s">
        <v>900</v>
      </c>
      <c r="G961" t="s">
        <v>1250</v>
      </c>
      <c r="H961">
        <v>8</v>
      </c>
      <c r="I961">
        <v>3723</v>
      </c>
    </row>
    <row r="962" spans="1:9" x14ac:dyDescent="0.35">
      <c r="A962" t="s">
        <v>1603</v>
      </c>
      <c r="B962">
        <v>24330</v>
      </c>
      <c r="C962" t="s">
        <v>1274</v>
      </c>
      <c r="D962" t="s">
        <v>1117</v>
      </c>
      <c r="E962" t="s">
        <v>154</v>
      </c>
      <c r="F962" t="s">
        <v>1236</v>
      </c>
      <c r="G962" t="s">
        <v>1237</v>
      </c>
      <c r="H962">
        <v>1</v>
      </c>
      <c r="I962">
        <v>70</v>
      </c>
    </row>
    <row r="963" spans="1:9" x14ac:dyDescent="0.35">
      <c r="A963" t="s">
        <v>1604</v>
      </c>
      <c r="B963">
        <v>24330</v>
      </c>
      <c r="C963" t="s">
        <v>1274</v>
      </c>
      <c r="D963" t="s">
        <v>1117</v>
      </c>
      <c r="E963" t="s">
        <v>220</v>
      </c>
      <c r="F963" t="s">
        <v>1238</v>
      </c>
      <c r="G963" t="s">
        <v>1239</v>
      </c>
      <c r="H963">
        <v>2</v>
      </c>
      <c r="I963">
        <v>0.96160000000000001</v>
      </c>
    </row>
    <row r="964" spans="1:9" x14ac:dyDescent="0.35">
      <c r="A964" t="s">
        <v>1605</v>
      </c>
      <c r="B964">
        <v>24330</v>
      </c>
      <c r="C964" t="s">
        <v>1274</v>
      </c>
      <c r="D964" t="s">
        <v>1117</v>
      </c>
      <c r="E964" t="s">
        <v>239</v>
      </c>
      <c r="F964" t="s">
        <v>1240</v>
      </c>
      <c r="G964" t="s">
        <v>1241</v>
      </c>
      <c r="H964">
        <v>3</v>
      </c>
      <c r="I964">
        <v>0.7</v>
      </c>
    </row>
    <row r="965" spans="1:9" x14ac:dyDescent="0.35">
      <c r="A965" t="s">
        <v>1606</v>
      </c>
      <c r="B965">
        <v>24330</v>
      </c>
      <c r="C965" t="s">
        <v>1274</v>
      </c>
      <c r="D965" t="s">
        <v>1117</v>
      </c>
      <c r="E965" t="s">
        <v>270</v>
      </c>
      <c r="F965" t="s">
        <v>1242</v>
      </c>
      <c r="G965" t="s">
        <v>1243</v>
      </c>
      <c r="H965">
        <v>4</v>
      </c>
      <c r="I965">
        <v>0.46</v>
      </c>
    </row>
    <row r="966" spans="1:9" x14ac:dyDescent="0.35">
      <c r="A966" t="s">
        <v>1607</v>
      </c>
      <c r="B966">
        <v>24330</v>
      </c>
      <c r="C966" t="s">
        <v>1274</v>
      </c>
      <c r="D966" t="s">
        <v>1117</v>
      </c>
      <c r="E966" t="s">
        <v>552</v>
      </c>
      <c r="F966" t="s">
        <v>1244</v>
      </c>
      <c r="G966" t="s">
        <v>1245</v>
      </c>
      <c r="H966">
        <v>5</v>
      </c>
      <c r="I966">
        <v>3.1177999999999999</v>
      </c>
    </row>
    <row r="967" spans="1:9" x14ac:dyDescent="0.35">
      <c r="A967" t="s">
        <v>1608</v>
      </c>
      <c r="B967">
        <v>24330</v>
      </c>
      <c r="C967" t="s">
        <v>1274</v>
      </c>
      <c r="D967" t="s">
        <v>1117</v>
      </c>
      <c r="E967" t="s">
        <v>562</v>
      </c>
      <c r="F967" t="s">
        <v>1246</v>
      </c>
      <c r="G967" t="s">
        <v>1247</v>
      </c>
      <c r="H967">
        <v>6</v>
      </c>
      <c r="I967">
        <v>2.5760999999999998</v>
      </c>
    </row>
    <row r="968" spans="1:9" x14ac:dyDescent="0.35">
      <c r="A968" t="s">
        <v>1609</v>
      </c>
      <c r="B968">
        <v>24330</v>
      </c>
      <c r="C968" t="s">
        <v>1274</v>
      </c>
      <c r="D968" t="s">
        <v>1117</v>
      </c>
      <c r="E968" t="s">
        <v>567</v>
      </c>
      <c r="F968" t="s">
        <v>1248</v>
      </c>
      <c r="G968" t="s">
        <v>1249</v>
      </c>
      <c r="H968">
        <v>7</v>
      </c>
      <c r="I968">
        <v>0.76600000000000001</v>
      </c>
    </row>
    <row r="969" spans="1:9" x14ac:dyDescent="0.35">
      <c r="A969" t="s">
        <v>1610</v>
      </c>
      <c r="B969">
        <v>24330</v>
      </c>
      <c r="C969" t="s">
        <v>1274</v>
      </c>
      <c r="D969" t="s">
        <v>1117</v>
      </c>
      <c r="E969" t="s">
        <v>548</v>
      </c>
      <c r="F969" t="s">
        <v>900</v>
      </c>
      <c r="G969" t="s">
        <v>1250</v>
      </c>
      <c r="H969">
        <v>8</v>
      </c>
      <c r="I969">
        <v>3444.4</v>
      </c>
    </row>
    <row r="970" spans="1:9" x14ac:dyDescent="0.35">
      <c r="A970" t="s">
        <v>1611</v>
      </c>
      <c r="B970">
        <v>24410</v>
      </c>
      <c r="C970" t="s">
        <v>1274</v>
      </c>
      <c r="D970" t="s">
        <v>1120</v>
      </c>
      <c r="E970" t="s">
        <v>154</v>
      </c>
      <c r="F970" t="s">
        <v>1236</v>
      </c>
      <c r="G970" t="s">
        <v>1237</v>
      </c>
      <c r="H970">
        <v>1</v>
      </c>
      <c r="I970">
        <v>56</v>
      </c>
    </row>
    <row r="971" spans="1:9" x14ac:dyDescent="0.35">
      <c r="A971" t="s">
        <v>1612</v>
      </c>
      <c r="B971">
        <v>24410</v>
      </c>
      <c r="C971" t="s">
        <v>1274</v>
      </c>
      <c r="D971" t="s">
        <v>1120</v>
      </c>
      <c r="E971" t="s">
        <v>220</v>
      </c>
      <c r="F971" t="s">
        <v>1238</v>
      </c>
      <c r="G971" t="s">
        <v>1239</v>
      </c>
      <c r="H971">
        <v>2</v>
      </c>
      <c r="I971">
        <v>0.98</v>
      </c>
    </row>
    <row r="972" spans="1:9" x14ac:dyDescent="0.35">
      <c r="A972" t="s">
        <v>1613</v>
      </c>
      <c r="B972">
        <v>24410</v>
      </c>
      <c r="C972" t="s">
        <v>1274</v>
      </c>
      <c r="D972" t="s">
        <v>1120</v>
      </c>
      <c r="E972" t="s">
        <v>239</v>
      </c>
      <c r="F972" t="s">
        <v>1240</v>
      </c>
      <c r="G972" t="s">
        <v>1241</v>
      </c>
      <c r="H972">
        <v>3</v>
      </c>
      <c r="I972">
        <v>0.78</v>
      </c>
    </row>
    <row r="973" spans="1:9" x14ac:dyDescent="0.35">
      <c r="A973" t="s">
        <v>1614</v>
      </c>
      <c r="B973">
        <v>24410</v>
      </c>
      <c r="C973" t="s">
        <v>1274</v>
      </c>
      <c r="D973" t="s">
        <v>1120</v>
      </c>
      <c r="E973" t="s">
        <v>270</v>
      </c>
      <c r="F973" t="s">
        <v>1242</v>
      </c>
      <c r="G973" t="s">
        <v>1243</v>
      </c>
      <c r="H973">
        <v>4</v>
      </c>
      <c r="I973">
        <v>0.60540000000000005</v>
      </c>
    </row>
    <row r="974" spans="1:9" x14ac:dyDescent="0.35">
      <c r="A974" t="s">
        <v>1615</v>
      </c>
      <c r="B974">
        <v>24410</v>
      </c>
      <c r="C974" t="s">
        <v>1274</v>
      </c>
      <c r="D974" t="s">
        <v>1120</v>
      </c>
      <c r="E974" t="s">
        <v>552</v>
      </c>
      <c r="F974" t="s">
        <v>1244</v>
      </c>
      <c r="G974" t="s">
        <v>1245</v>
      </c>
      <c r="H974">
        <v>5</v>
      </c>
      <c r="I974">
        <v>1.377</v>
      </c>
    </row>
    <row r="975" spans="1:9" x14ac:dyDescent="0.35">
      <c r="A975" t="s">
        <v>1616</v>
      </c>
      <c r="B975">
        <v>24410</v>
      </c>
      <c r="C975" t="s">
        <v>1274</v>
      </c>
      <c r="D975" t="s">
        <v>1120</v>
      </c>
      <c r="E975" t="s">
        <v>562</v>
      </c>
      <c r="F975" t="s">
        <v>1246</v>
      </c>
      <c r="G975" t="s">
        <v>1247</v>
      </c>
      <c r="H975">
        <v>6</v>
      </c>
      <c r="I975">
        <v>1.1459999999999999</v>
      </c>
    </row>
    <row r="976" spans="1:9" x14ac:dyDescent="0.35">
      <c r="A976" t="s">
        <v>1617</v>
      </c>
      <c r="B976">
        <v>24410</v>
      </c>
      <c r="C976" t="s">
        <v>1274</v>
      </c>
      <c r="D976" t="s">
        <v>1120</v>
      </c>
      <c r="E976" t="s">
        <v>567</v>
      </c>
      <c r="F976" t="s">
        <v>1248</v>
      </c>
      <c r="G976" t="s">
        <v>1249</v>
      </c>
      <c r="H976">
        <v>7</v>
      </c>
      <c r="I976">
        <v>0.76500000000000001</v>
      </c>
    </row>
    <row r="977" spans="1:9" x14ac:dyDescent="0.35">
      <c r="A977" t="s">
        <v>1618</v>
      </c>
      <c r="B977">
        <v>24410</v>
      </c>
      <c r="C977" t="s">
        <v>1274</v>
      </c>
      <c r="D977" t="s">
        <v>1120</v>
      </c>
      <c r="E977" t="s">
        <v>548</v>
      </c>
      <c r="F977" t="s">
        <v>900</v>
      </c>
      <c r="G977" t="s">
        <v>1250</v>
      </c>
      <c r="H977">
        <v>8</v>
      </c>
      <c r="I977">
        <v>3557</v>
      </c>
    </row>
    <row r="978" spans="1:9" x14ac:dyDescent="0.35">
      <c r="A978" t="s">
        <v>1619</v>
      </c>
      <c r="B978">
        <v>24600</v>
      </c>
      <c r="C978" t="s">
        <v>1274</v>
      </c>
      <c r="D978" t="s">
        <v>1123</v>
      </c>
      <c r="E978" t="s">
        <v>154</v>
      </c>
      <c r="F978" t="s">
        <v>1236</v>
      </c>
      <c r="G978" t="s">
        <v>1237</v>
      </c>
      <c r="H978">
        <v>1</v>
      </c>
      <c r="I978">
        <v>58</v>
      </c>
    </row>
    <row r="979" spans="1:9" x14ac:dyDescent="0.35">
      <c r="A979" t="s">
        <v>1620</v>
      </c>
      <c r="B979">
        <v>24600</v>
      </c>
      <c r="C979" t="s">
        <v>1274</v>
      </c>
      <c r="D979" t="s">
        <v>1123</v>
      </c>
      <c r="E979" t="s">
        <v>220</v>
      </c>
      <c r="F979" t="s">
        <v>1238</v>
      </c>
      <c r="G979" t="s">
        <v>1239</v>
      </c>
      <c r="H979">
        <v>2</v>
      </c>
      <c r="I979">
        <v>0.95</v>
      </c>
    </row>
    <row r="980" spans="1:9" x14ac:dyDescent="0.35">
      <c r="A980" t="s">
        <v>1621</v>
      </c>
      <c r="B980">
        <v>24600</v>
      </c>
      <c r="C980" t="s">
        <v>1274</v>
      </c>
      <c r="D980" t="s">
        <v>1123</v>
      </c>
      <c r="E980" t="s">
        <v>239</v>
      </c>
      <c r="F980" t="s">
        <v>1240</v>
      </c>
      <c r="G980" t="s">
        <v>1241</v>
      </c>
      <c r="H980">
        <v>3</v>
      </c>
      <c r="I980">
        <v>0.7</v>
      </c>
    </row>
    <row r="981" spans="1:9" x14ac:dyDescent="0.35">
      <c r="A981" t="s">
        <v>1622</v>
      </c>
      <c r="B981">
        <v>24600</v>
      </c>
      <c r="C981" t="s">
        <v>1274</v>
      </c>
      <c r="D981" t="s">
        <v>1123</v>
      </c>
      <c r="E981" t="s">
        <v>270</v>
      </c>
      <c r="F981" t="s">
        <v>1242</v>
      </c>
      <c r="G981" t="s">
        <v>1243</v>
      </c>
      <c r="H981">
        <v>4</v>
      </c>
      <c r="I981">
        <v>0.3</v>
      </c>
    </row>
    <row r="982" spans="1:9" x14ac:dyDescent="0.35">
      <c r="A982" t="s">
        <v>1623</v>
      </c>
      <c r="B982">
        <v>24600</v>
      </c>
      <c r="C982" t="s">
        <v>1274</v>
      </c>
      <c r="D982" t="s">
        <v>1123</v>
      </c>
      <c r="E982" t="s">
        <v>552</v>
      </c>
      <c r="F982" t="s">
        <v>1244</v>
      </c>
      <c r="G982" t="s">
        <v>1245</v>
      </c>
      <c r="H982">
        <v>5</v>
      </c>
      <c r="I982">
        <v>0.8</v>
      </c>
    </row>
    <row r="983" spans="1:9" x14ac:dyDescent="0.35">
      <c r="A983" t="s">
        <v>1624</v>
      </c>
      <c r="B983">
        <v>24600</v>
      </c>
      <c r="C983" t="s">
        <v>1274</v>
      </c>
      <c r="D983" t="s">
        <v>1123</v>
      </c>
      <c r="E983" t="s">
        <v>562</v>
      </c>
      <c r="F983" t="s">
        <v>1246</v>
      </c>
      <c r="G983" t="s">
        <v>1247</v>
      </c>
      <c r="H983">
        <v>6</v>
      </c>
      <c r="I983">
        <v>1.33</v>
      </c>
    </row>
    <row r="984" spans="1:9" x14ac:dyDescent="0.35">
      <c r="A984" t="s">
        <v>1625</v>
      </c>
      <c r="B984">
        <v>24600</v>
      </c>
      <c r="C984" t="s">
        <v>1274</v>
      </c>
      <c r="D984" t="s">
        <v>1123</v>
      </c>
      <c r="E984" t="s">
        <v>567</v>
      </c>
      <c r="F984" t="s">
        <v>1248</v>
      </c>
      <c r="G984" t="s">
        <v>1249</v>
      </c>
      <c r="H984">
        <v>7</v>
      </c>
      <c r="I984">
        <v>0.65</v>
      </c>
    </row>
    <row r="985" spans="1:9" x14ac:dyDescent="0.35">
      <c r="A985" t="s">
        <v>1626</v>
      </c>
      <c r="B985">
        <v>24600</v>
      </c>
      <c r="C985" t="s">
        <v>1274</v>
      </c>
      <c r="D985" t="s">
        <v>1123</v>
      </c>
      <c r="E985" t="s">
        <v>548</v>
      </c>
      <c r="F985" t="s">
        <v>900</v>
      </c>
      <c r="G985" t="s">
        <v>1250</v>
      </c>
      <c r="H985">
        <v>8</v>
      </c>
      <c r="I985">
        <v>4031</v>
      </c>
    </row>
    <row r="986" spans="1:9" x14ac:dyDescent="0.35">
      <c r="A986" t="s">
        <v>1627</v>
      </c>
      <c r="B986">
        <v>24650</v>
      </c>
      <c r="C986" t="s">
        <v>1274</v>
      </c>
      <c r="D986" t="s">
        <v>1126</v>
      </c>
      <c r="E986" t="s">
        <v>154</v>
      </c>
      <c r="F986" t="s">
        <v>1236</v>
      </c>
      <c r="G986" t="s">
        <v>1237</v>
      </c>
      <c r="H986">
        <v>1</v>
      </c>
      <c r="I986">
        <v>64.959999999999994</v>
      </c>
    </row>
    <row r="987" spans="1:9" x14ac:dyDescent="0.35">
      <c r="A987" t="s">
        <v>1628</v>
      </c>
      <c r="B987">
        <v>24650</v>
      </c>
      <c r="C987" t="s">
        <v>1274</v>
      </c>
      <c r="D987" t="s">
        <v>1126</v>
      </c>
      <c r="E987" t="s">
        <v>220</v>
      </c>
      <c r="F987" t="s">
        <v>1238</v>
      </c>
      <c r="G987" t="s">
        <v>1239</v>
      </c>
      <c r="H987">
        <v>2</v>
      </c>
      <c r="I987">
        <v>0.96599999999999997</v>
      </c>
    </row>
    <row r="988" spans="1:9" x14ac:dyDescent="0.35">
      <c r="A988" t="s">
        <v>1629</v>
      </c>
      <c r="B988">
        <v>24650</v>
      </c>
      <c r="C988" t="s">
        <v>1274</v>
      </c>
      <c r="D988" t="s">
        <v>1126</v>
      </c>
      <c r="E988" t="s">
        <v>239</v>
      </c>
      <c r="F988" t="s">
        <v>1240</v>
      </c>
      <c r="G988" t="s">
        <v>1241</v>
      </c>
      <c r="H988">
        <v>3</v>
      </c>
      <c r="I988">
        <v>0.75</v>
      </c>
    </row>
    <row r="989" spans="1:9" x14ac:dyDescent="0.35">
      <c r="A989" t="s">
        <v>1630</v>
      </c>
      <c r="B989">
        <v>24650</v>
      </c>
      <c r="C989" t="s">
        <v>1274</v>
      </c>
      <c r="D989" t="s">
        <v>1126</v>
      </c>
      <c r="E989" t="s">
        <v>270</v>
      </c>
      <c r="F989" t="s">
        <v>1242</v>
      </c>
      <c r="G989" t="s">
        <v>1243</v>
      </c>
      <c r="H989">
        <v>4</v>
      </c>
      <c r="I989">
        <v>0.4698</v>
      </c>
    </row>
    <row r="990" spans="1:9" x14ac:dyDescent="0.35">
      <c r="A990" t="s">
        <v>1631</v>
      </c>
      <c r="B990">
        <v>24650</v>
      </c>
      <c r="C990" t="s">
        <v>1274</v>
      </c>
      <c r="D990" t="s">
        <v>1126</v>
      </c>
      <c r="E990" t="s">
        <v>552</v>
      </c>
      <c r="F990" t="s">
        <v>1244</v>
      </c>
      <c r="G990" t="s">
        <v>1245</v>
      </c>
      <c r="H990">
        <v>5</v>
      </c>
      <c r="I990">
        <v>4.6120000000000001</v>
      </c>
    </row>
    <row r="991" spans="1:9" x14ac:dyDescent="0.35">
      <c r="A991" t="s">
        <v>1632</v>
      </c>
      <c r="B991">
        <v>24650</v>
      </c>
      <c r="C991" t="s">
        <v>1274</v>
      </c>
      <c r="D991" t="s">
        <v>1126</v>
      </c>
      <c r="E991" t="s">
        <v>562</v>
      </c>
      <c r="F991" t="s">
        <v>1246</v>
      </c>
      <c r="G991" t="s">
        <v>1247</v>
      </c>
      <c r="H991">
        <v>6</v>
      </c>
      <c r="I991">
        <v>1.7678</v>
      </c>
    </row>
    <row r="992" spans="1:9" x14ac:dyDescent="0.35">
      <c r="A992" t="s">
        <v>1633</v>
      </c>
      <c r="B992">
        <v>24650</v>
      </c>
      <c r="C992" t="s">
        <v>1274</v>
      </c>
      <c r="D992" t="s">
        <v>1126</v>
      </c>
      <c r="E992" t="s">
        <v>567</v>
      </c>
      <c r="F992" t="s">
        <v>1248</v>
      </c>
      <c r="G992" t="s">
        <v>1249</v>
      </c>
      <c r="H992">
        <v>7</v>
      </c>
      <c r="I992">
        <v>0.51500000000000001</v>
      </c>
    </row>
    <row r="993" spans="1:9" x14ac:dyDescent="0.35">
      <c r="A993" t="s">
        <v>1634</v>
      </c>
      <c r="B993">
        <v>24650</v>
      </c>
      <c r="C993" t="s">
        <v>1274</v>
      </c>
      <c r="D993" t="s">
        <v>1126</v>
      </c>
      <c r="E993" t="s">
        <v>548</v>
      </c>
      <c r="F993" t="s">
        <v>900</v>
      </c>
      <c r="G993" t="s">
        <v>1250</v>
      </c>
      <c r="H993">
        <v>8</v>
      </c>
      <c r="I993">
        <v>2960.23</v>
      </c>
    </row>
    <row r="994" spans="1:9" x14ac:dyDescent="0.35">
      <c r="A994" t="s">
        <v>1635</v>
      </c>
      <c r="B994">
        <v>24780</v>
      </c>
      <c r="C994" t="s">
        <v>1274</v>
      </c>
      <c r="D994" t="s">
        <v>1129</v>
      </c>
      <c r="E994" t="s">
        <v>154</v>
      </c>
      <c r="F994" t="s">
        <v>1236</v>
      </c>
      <c r="G994" t="s">
        <v>1237</v>
      </c>
      <c r="H994">
        <v>1</v>
      </c>
      <c r="I994">
        <v>50</v>
      </c>
    </row>
    <row r="995" spans="1:9" x14ac:dyDescent="0.35">
      <c r="A995" t="s">
        <v>1636</v>
      </c>
      <c r="B995">
        <v>24780</v>
      </c>
      <c r="C995" t="s">
        <v>1274</v>
      </c>
      <c r="D995" t="s">
        <v>1129</v>
      </c>
      <c r="E995" t="s">
        <v>220</v>
      </c>
      <c r="F995" t="s">
        <v>1238</v>
      </c>
      <c r="G995" t="s">
        <v>1239</v>
      </c>
      <c r="H995">
        <v>2</v>
      </c>
      <c r="I995">
        <v>0.9</v>
      </c>
    </row>
    <row r="996" spans="1:9" x14ac:dyDescent="0.35">
      <c r="A996" t="s">
        <v>1637</v>
      </c>
      <c r="B996">
        <v>24780</v>
      </c>
      <c r="C996" t="s">
        <v>1274</v>
      </c>
      <c r="D996" t="s">
        <v>1129</v>
      </c>
      <c r="E996" t="s">
        <v>239</v>
      </c>
      <c r="F996" t="s">
        <v>1240</v>
      </c>
      <c r="G996" t="s">
        <v>1241</v>
      </c>
      <c r="H996">
        <v>3</v>
      </c>
      <c r="I996">
        <v>0.5</v>
      </c>
    </row>
    <row r="997" spans="1:9" x14ac:dyDescent="0.35">
      <c r="A997" t="s">
        <v>1638</v>
      </c>
      <c r="B997">
        <v>24780</v>
      </c>
      <c r="C997" t="s">
        <v>1274</v>
      </c>
      <c r="D997" t="s">
        <v>1129</v>
      </c>
      <c r="E997" t="s">
        <v>270</v>
      </c>
      <c r="F997" t="s">
        <v>1242</v>
      </c>
      <c r="G997" t="s">
        <v>1243</v>
      </c>
      <c r="H997">
        <v>4</v>
      </c>
      <c r="I997">
        <v>0.7</v>
      </c>
    </row>
    <row r="998" spans="1:9" x14ac:dyDescent="0.35">
      <c r="A998" t="s">
        <v>1639</v>
      </c>
      <c r="B998">
        <v>24780</v>
      </c>
      <c r="C998" t="s">
        <v>1274</v>
      </c>
      <c r="D998" t="s">
        <v>1129</v>
      </c>
      <c r="E998" t="s">
        <v>552</v>
      </c>
      <c r="F998" t="s">
        <v>1244</v>
      </c>
      <c r="G998" t="s">
        <v>1245</v>
      </c>
      <c r="H998">
        <v>5</v>
      </c>
      <c r="I998">
        <v>3.6838000000000002</v>
      </c>
    </row>
    <row r="999" spans="1:9" x14ac:dyDescent="0.35">
      <c r="A999" t="s">
        <v>1640</v>
      </c>
      <c r="B999">
        <v>24780</v>
      </c>
      <c r="C999" t="s">
        <v>1274</v>
      </c>
      <c r="D999" t="s">
        <v>1129</v>
      </c>
      <c r="E999" t="s">
        <v>562</v>
      </c>
      <c r="F999" t="s">
        <v>1246</v>
      </c>
      <c r="G999" t="s">
        <v>1247</v>
      </c>
      <c r="H999">
        <v>6</v>
      </c>
      <c r="I999">
        <v>1.4908999999999999</v>
      </c>
    </row>
    <row r="1000" spans="1:9" x14ac:dyDescent="0.35">
      <c r="A1000" t="s">
        <v>1641</v>
      </c>
      <c r="B1000">
        <v>24780</v>
      </c>
      <c r="C1000" t="s">
        <v>1274</v>
      </c>
      <c r="D1000" t="s">
        <v>1129</v>
      </c>
      <c r="E1000" t="s">
        <v>567</v>
      </c>
      <c r="F1000" t="s">
        <v>1248</v>
      </c>
      <c r="G1000" t="s">
        <v>1249</v>
      </c>
      <c r="H1000">
        <v>7</v>
      </c>
      <c r="I1000">
        <v>0.65390000000000004</v>
      </c>
    </row>
    <row r="1001" spans="1:9" x14ac:dyDescent="0.35">
      <c r="A1001" t="s">
        <v>1642</v>
      </c>
      <c r="B1001">
        <v>24780</v>
      </c>
      <c r="C1001" t="s">
        <v>1274</v>
      </c>
      <c r="D1001" t="s">
        <v>1129</v>
      </c>
      <c r="E1001" t="s">
        <v>548</v>
      </c>
      <c r="F1001" t="s">
        <v>900</v>
      </c>
      <c r="G1001" t="s">
        <v>1250</v>
      </c>
      <c r="H1001">
        <v>8</v>
      </c>
      <c r="I1001">
        <v>4354.5</v>
      </c>
    </row>
    <row r="1002" spans="1:9" x14ac:dyDescent="0.35">
      <c r="A1002" t="s">
        <v>1643</v>
      </c>
      <c r="B1002">
        <v>24850</v>
      </c>
      <c r="C1002" t="s">
        <v>1274</v>
      </c>
      <c r="D1002" t="s">
        <v>1132</v>
      </c>
      <c r="E1002" t="s">
        <v>154</v>
      </c>
      <c r="F1002" t="s">
        <v>1236</v>
      </c>
      <c r="G1002" t="s">
        <v>1237</v>
      </c>
      <c r="H1002">
        <v>1</v>
      </c>
      <c r="I1002">
        <v>52</v>
      </c>
    </row>
    <row r="1003" spans="1:9" x14ac:dyDescent="0.35">
      <c r="A1003" t="s">
        <v>1644</v>
      </c>
      <c r="B1003">
        <v>24850</v>
      </c>
      <c r="C1003" t="s">
        <v>1274</v>
      </c>
      <c r="D1003" t="s">
        <v>1132</v>
      </c>
      <c r="E1003" t="s">
        <v>220</v>
      </c>
      <c r="F1003" t="s">
        <v>1238</v>
      </c>
      <c r="G1003" t="s">
        <v>1239</v>
      </c>
      <c r="H1003">
        <v>2</v>
      </c>
      <c r="I1003">
        <v>0.93500000000000005</v>
      </c>
    </row>
    <row r="1004" spans="1:9" x14ac:dyDescent="0.35">
      <c r="A1004" t="s">
        <v>1645</v>
      </c>
      <c r="B1004">
        <v>24850</v>
      </c>
      <c r="C1004" t="s">
        <v>1274</v>
      </c>
      <c r="D1004" t="s">
        <v>1132</v>
      </c>
      <c r="E1004" t="s">
        <v>239</v>
      </c>
      <c r="F1004" t="s">
        <v>1240</v>
      </c>
      <c r="G1004" t="s">
        <v>1241</v>
      </c>
      <c r="H1004">
        <v>3</v>
      </c>
      <c r="I1004">
        <v>0.59299999999999997</v>
      </c>
    </row>
    <row r="1005" spans="1:9" x14ac:dyDescent="0.35">
      <c r="A1005" t="s">
        <v>1646</v>
      </c>
      <c r="B1005">
        <v>24850</v>
      </c>
      <c r="C1005" t="s">
        <v>1274</v>
      </c>
      <c r="D1005" t="s">
        <v>1132</v>
      </c>
      <c r="E1005" t="s">
        <v>270</v>
      </c>
      <c r="F1005" t="s">
        <v>1242</v>
      </c>
      <c r="G1005" t="s">
        <v>1243</v>
      </c>
      <c r="H1005">
        <v>4</v>
      </c>
      <c r="I1005">
        <v>0.34499999999999997</v>
      </c>
    </row>
    <row r="1006" spans="1:9" x14ac:dyDescent="0.35">
      <c r="A1006" t="s">
        <v>1647</v>
      </c>
      <c r="B1006">
        <v>24850</v>
      </c>
      <c r="C1006" t="s">
        <v>1274</v>
      </c>
      <c r="D1006" t="s">
        <v>1132</v>
      </c>
      <c r="E1006" t="s">
        <v>552</v>
      </c>
      <c r="F1006" t="s">
        <v>1244</v>
      </c>
      <c r="G1006" t="s">
        <v>1245</v>
      </c>
      <c r="H1006">
        <v>5</v>
      </c>
      <c r="I1006">
        <v>2.9550000000000001</v>
      </c>
    </row>
    <row r="1007" spans="1:9" x14ac:dyDescent="0.35">
      <c r="A1007" t="s">
        <v>1648</v>
      </c>
      <c r="B1007">
        <v>24850</v>
      </c>
      <c r="C1007" t="s">
        <v>1274</v>
      </c>
      <c r="D1007" t="s">
        <v>1132</v>
      </c>
      <c r="E1007" t="s">
        <v>562</v>
      </c>
      <c r="F1007" t="s">
        <v>1246</v>
      </c>
      <c r="G1007" t="s">
        <v>1247</v>
      </c>
      <c r="H1007">
        <v>6</v>
      </c>
      <c r="I1007">
        <v>1.1220000000000001</v>
      </c>
    </row>
    <row r="1008" spans="1:9" x14ac:dyDescent="0.35">
      <c r="A1008" t="s">
        <v>1649</v>
      </c>
      <c r="B1008">
        <v>24850</v>
      </c>
      <c r="C1008" t="s">
        <v>1274</v>
      </c>
      <c r="D1008" t="s">
        <v>1132</v>
      </c>
      <c r="E1008" t="s">
        <v>567</v>
      </c>
      <c r="F1008" t="s">
        <v>1248</v>
      </c>
      <c r="G1008" t="s">
        <v>1249</v>
      </c>
      <c r="H1008">
        <v>7</v>
      </c>
      <c r="I1008">
        <v>0.65900000000000003</v>
      </c>
    </row>
    <row r="1009" spans="1:9" x14ac:dyDescent="0.35">
      <c r="A1009" t="s">
        <v>1650</v>
      </c>
      <c r="B1009">
        <v>24850</v>
      </c>
      <c r="C1009" t="s">
        <v>1274</v>
      </c>
      <c r="D1009" t="s">
        <v>1132</v>
      </c>
      <c r="E1009" t="s">
        <v>548</v>
      </c>
      <c r="F1009" t="s">
        <v>900</v>
      </c>
      <c r="G1009" t="s">
        <v>1250</v>
      </c>
      <c r="H1009">
        <v>8</v>
      </c>
      <c r="I1009">
        <v>3506</v>
      </c>
    </row>
    <row r="1010" spans="1:9" x14ac:dyDescent="0.35">
      <c r="A1010" t="s">
        <v>1651</v>
      </c>
      <c r="B1010">
        <v>24900</v>
      </c>
      <c r="C1010" t="s">
        <v>1274</v>
      </c>
      <c r="D1010" t="s">
        <v>1135</v>
      </c>
      <c r="E1010" t="s">
        <v>154</v>
      </c>
      <c r="F1010" t="s">
        <v>1236</v>
      </c>
      <c r="G1010" t="s">
        <v>1237</v>
      </c>
      <c r="H1010">
        <v>1</v>
      </c>
      <c r="I1010">
        <v>48</v>
      </c>
    </row>
    <row r="1011" spans="1:9" x14ac:dyDescent="0.35">
      <c r="A1011" t="s">
        <v>1652</v>
      </c>
      <c r="B1011">
        <v>24900</v>
      </c>
      <c r="C1011" t="s">
        <v>1274</v>
      </c>
      <c r="D1011" t="s">
        <v>1135</v>
      </c>
      <c r="E1011" t="s">
        <v>220</v>
      </c>
      <c r="F1011" t="s">
        <v>1238</v>
      </c>
      <c r="G1011" t="s">
        <v>1239</v>
      </c>
      <c r="H1011">
        <v>2</v>
      </c>
      <c r="I1011">
        <v>0.98</v>
      </c>
    </row>
    <row r="1012" spans="1:9" x14ac:dyDescent="0.35">
      <c r="A1012" t="s">
        <v>1653</v>
      </c>
      <c r="B1012">
        <v>24900</v>
      </c>
      <c r="C1012" t="s">
        <v>1274</v>
      </c>
      <c r="D1012" t="s">
        <v>1135</v>
      </c>
      <c r="E1012" t="s">
        <v>239</v>
      </c>
      <c r="F1012" t="s">
        <v>1240</v>
      </c>
      <c r="G1012" t="s">
        <v>1241</v>
      </c>
      <c r="H1012">
        <v>3</v>
      </c>
      <c r="I1012">
        <v>0.73</v>
      </c>
    </row>
    <row r="1013" spans="1:9" x14ac:dyDescent="0.35">
      <c r="A1013" t="s">
        <v>1654</v>
      </c>
      <c r="B1013">
        <v>24900</v>
      </c>
      <c r="C1013" t="s">
        <v>1274</v>
      </c>
      <c r="D1013" t="s">
        <v>1135</v>
      </c>
      <c r="E1013" t="s">
        <v>270</v>
      </c>
      <c r="F1013" t="s">
        <v>1242</v>
      </c>
      <c r="G1013" t="s">
        <v>1243</v>
      </c>
      <c r="H1013">
        <v>4</v>
      </c>
      <c r="I1013">
        <v>0.6</v>
      </c>
    </row>
    <row r="1014" spans="1:9" x14ac:dyDescent="0.35">
      <c r="A1014" t="s">
        <v>1655</v>
      </c>
      <c r="B1014">
        <v>24900</v>
      </c>
      <c r="C1014" t="s">
        <v>1274</v>
      </c>
      <c r="D1014" t="s">
        <v>1135</v>
      </c>
      <c r="E1014" t="s">
        <v>552</v>
      </c>
      <c r="F1014" t="s">
        <v>1244</v>
      </c>
      <c r="G1014" t="s">
        <v>1245</v>
      </c>
      <c r="H1014">
        <v>5</v>
      </c>
      <c r="I1014">
        <v>3.5183</v>
      </c>
    </row>
    <row r="1015" spans="1:9" x14ac:dyDescent="0.35">
      <c r="A1015" t="s">
        <v>1656</v>
      </c>
      <c r="B1015">
        <v>24900</v>
      </c>
      <c r="C1015" t="s">
        <v>1274</v>
      </c>
      <c r="D1015" t="s">
        <v>1135</v>
      </c>
      <c r="E1015" t="s">
        <v>562</v>
      </c>
      <c r="F1015" t="s">
        <v>1246</v>
      </c>
      <c r="G1015" t="s">
        <v>1247</v>
      </c>
      <c r="H1015">
        <v>6</v>
      </c>
      <c r="I1015">
        <v>1.9481999999999999</v>
      </c>
    </row>
    <row r="1016" spans="1:9" x14ac:dyDescent="0.35">
      <c r="A1016" t="s">
        <v>1657</v>
      </c>
      <c r="B1016">
        <v>24900</v>
      </c>
      <c r="C1016" t="s">
        <v>1274</v>
      </c>
      <c r="D1016" t="s">
        <v>1135</v>
      </c>
      <c r="E1016" t="s">
        <v>567</v>
      </c>
      <c r="F1016" t="s">
        <v>1248</v>
      </c>
      <c r="G1016" t="s">
        <v>1249</v>
      </c>
      <c r="H1016">
        <v>7</v>
      </c>
      <c r="I1016">
        <v>0.63900000000000001</v>
      </c>
    </row>
    <row r="1017" spans="1:9" x14ac:dyDescent="0.35">
      <c r="A1017" t="s">
        <v>1658</v>
      </c>
      <c r="B1017">
        <v>24900</v>
      </c>
      <c r="C1017" t="s">
        <v>1274</v>
      </c>
      <c r="D1017" t="s">
        <v>1135</v>
      </c>
      <c r="E1017" t="s">
        <v>548</v>
      </c>
      <c r="F1017" t="s">
        <v>900</v>
      </c>
      <c r="G1017" t="s">
        <v>1250</v>
      </c>
      <c r="H1017">
        <v>8</v>
      </c>
      <c r="I1017">
        <v>4076</v>
      </c>
    </row>
    <row r="1018" spans="1:9" x14ac:dyDescent="0.35">
      <c r="A1018" t="s">
        <v>1659</v>
      </c>
      <c r="B1018">
        <v>24970</v>
      </c>
      <c r="C1018" t="s">
        <v>1274</v>
      </c>
      <c r="D1018" t="s">
        <v>1138</v>
      </c>
      <c r="E1018" t="s">
        <v>154</v>
      </c>
      <c r="F1018" t="s">
        <v>1236</v>
      </c>
      <c r="G1018" t="s">
        <v>1237</v>
      </c>
      <c r="H1018">
        <v>1</v>
      </c>
      <c r="I1018">
        <v>72</v>
      </c>
    </row>
    <row r="1019" spans="1:9" x14ac:dyDescent="0.35">
      <c r="A1019" t="s">
        <v>1660</v>
      </c>
      <c r="B1019">
        <v>24970</v>
      </c>
      <c r="C1019" t="s">
        <v>1274</v>
      </c>
      <c r="D1019" t="s">
        <v>1138</v>
      </c>
      <c r="E1019" t="s">
        <v>220</v>
      </c>
      <c r="F1019" t="s">
        <v>1238</v>
      </c>
      <c r="G1019" t="s">
        <v>1239</v>
      </c>
      <c r="H1019">
        <v>2</v>
      </c>
      <c r="I1019">
        <v>0.98</v>
      </c>
    </row>
    <row r="1020" spans="1:9" x14ac:dyDescent="0.35">
      <c r="A1020" t="s">
        <v>1661</v>
      </c>
      <c r="B1020">
        <v>24970</v>
      </c>
      <c r="C1020" t="s">
        <v>1274</v>
      </c>
      <c r="D1020" t="s">
        <v>1138</v>
      </c>
      <c r="E1020" t="s">
        <v>239</v>
      </c>
      <c r="F1020" t="s">
        <v>1240</v>
      </c>
      <c r="G1020" t="s">
        <v>1241</v>
      </c>
      <c r="H1020">
        <v>3</v>
      </c>
      <c r="I1020">
        <v>0.8</v>
      </c>
    </row>
    <row r="1021" spans="1:9" x14ac:dyDescent="0.35">
      <c r="A1021" t="s">
        <v>1662</v>
      </c>
      <c r="B1021">
        <v>24970</v>
      </c>
      <c r="C1021" t="s">
        <v>1274</v>
      </c>
      <c r="D1021" t="s">
        <v>1138</v>
      </c>
      <c r="E1021" t="s">
        <v>270</v>
      </c>
      <c r="F1021" t="s">
        <v>1242</v>
      </c>
      <c r="G1021" t="s">
        <v>1243</v>
      </c>
      <c r="H1021">
        <v>4</v>
      </c>
      <c r="I1021">
        <v>0.72</v>
      </c>
    </row>
    <row r="1022" spans="1:9" x14ac:dyDescent="0.35">
      <c r="A1022" t="s">
        <v>1663</v>
      </c>
      <c r="B1022">
        <v>24970</v>
      </c>
      <c r="C1022" t="s">
        <v>1274</v>
      </c>
      <c r="D1022" t="s">
        <v>1138</v>
      </c>
      <c r="E1022" t="s">
        <v>552</v>
      </c>
      <c r="F1022" t="s">
        <v>1244</v>
      </c>
      <c r="G1022" t="s">
        <v>1245</v>
      </c>
      <c r="H1022">
        <v>5</v>
      </c>
      <c r="I1022">
        <v>2.2189999999999999</v>
      </c>
    </row>
    <row r="1023" spans="1:9" x14ac:dyDescent="0.35">
      <c r="A1023" t="s">
        <v>1664</v>
      </c>
      <c r="B1023">
        <v>24970</v>
      </c>
      <c r="C1023" t="s">
        <v>1274</v>
      </c>
      <c r="D1023" t="s">
        <v>1138</v>
      </c>
      <c r="E1023" t="s">
        <v>562</v>
      </c>
      <c r="F1023" t="s">
        <v>1246</v>
      </c>
      <c r="G1023" t="s">
        <v>1247</v>
      </c>
      <c r="H1023">
        <v>6</v>
      </c>
      <c r="I1023">
        <v>2.19</v>
      </c>
    </row>
    <row r="1024" spans="1:9" x14ac:dyDescent="0.35">
      <c r="A1024" t="s">
        <v>1665</v>
      </c>
      <c r="B1024">
        <v>24970</v>
      </c>
      <c r="C1024" t="s">
        <v>1274</v>
      </c>
      <c r="D1024" t="s">
        <v>1138</v>
      </c>
      <c r="E1024" t="s">
        <v>567</v>
      </c>
      <c r="F1024" t="s">
        <v>1248</v>
      </c>
      <c r="G1024" t="s">
        <v>1249</v>
      </c>
      <c r="H1024">
        <v>7</v>
      </c>
      <c r="I1024">
        <v>0.66600000000000004</v>
      </c>
    </row>
    <row r="1025" spans="1:9" x14ac:dyDescent="0.35">
      <c r="A1025" t="s">
        <v>1666</v>
      </c>
      <c r="B1025">
        <v>24970</v>
      </c>
      <c r="C1025" t="s">
        <v>1274</v>
      </c>
      <c r="D1025" t="s">
        <v>1138</v>
      </c>
      <c r="E1025" t="s">
        <v>548</v>
      </c>
      <c r="F1025" t="s">
        <v>900</v>
      </c>
      <c r="G1025" t="s">
        <v>1250</v>
      </c>
      <c r="H1025">
        <v>8</v>
      </c>
      <c r="I1025">
        <v>2623</v>
      </c>
    </row>
    <row r="1026" spans="1:9" x14ac:dyDescent="0.35">
      <c r="A1026" t="s">
        <v>1667</v>
      </c>
      <c r="B1026">
        <v>25060</v>
      </c>
      <c r="C1026" t="s">
        <v>1274</v>
      </c>
      <c r="D1026" t="s">
        <v>1141</v>
      </c>
      <c r="E1026" t="s">
        <v>154</v>
      </c>
      <c r="F1026" t="s">
        <v>1236</v>
      </c>
      <c r="G1026" t="s">
        <v>1237</v>
      </c>
      <c r="H1026">
        <v>1</v>
      </c>
      <c r="I1026">
        <v>54.27</v>
      </c>
    </row>
    <row r="1027" spans="1:9" x14ac:dyDescent="0.35">
      <c r="A1027" t="s">
        <v>1668</v>
      </c>
      <c r="B1027">
        <v>25060</v>
      </c>
      <c r="C1027" t="s">
        <v>1274</v>
      </c>
      <c r="D1027" t="s">
        <v>1141</v>
      </c>
      <c r="E1027" t="s">
        <v>220</v>
      </c>
      <c r="F1027" t="s">
        <v>1238</v>
      </c>
      <c r="G1027" t="s">
        <v>1239</v>
      </c>
      <c r="H1027">
        <v>2</v>
      </c>
      <c r="I1027">
        <v>1</v>
      </c>
    </row>
    <row r="1028" spans="1:9" x14ac:dyDescent="0.35">
      <c r="A1028" t="s">
        <v>1669</v>
      </c>
      <c r="B1028">
        <v>25060</v>
      </c>
      <c r="C1028" t="s">
        <v>1274</v>
      </c>
      <c r="D1028" t="s">
        <v>1141</v>
      </c>
      <c r="E1028" t="s">
        <v>239</v>
      </c>
      <c r="F1028" t="s">
        <v>1240</v>
      </c>
      <c r="G1028" t="s">
        <v>1241</v>
      </c>
      <c r="H1028">
        <v>3</v>
      </c>
      <c r="I1028">
        <v>0.70030000000000003</v>
      </c>
    </row>
    <row r="1029" spans="1:9" x14ac:dyDescent="0.35">
      <c r="A1029" t="s">
        <v>1670</v>
      </c>
      <c r="B1029">
        <v>25060</v>
      </c>
      <c r="C1029" t="s">
        <v>1274</v>
      </c>
      <c r="D1029" t="s">
        <v>1141</v>
      </c>
      <c r="E1029" t="s">
        <v>270</v>
      </c>
      <c r="F1029" t="s">
        <v>1242</v>
      </c>
      <c r="G1029" t="s">
        <v>1243</v>
      </c>
      <c r="H1029">
        <v>4</v>
      </c>
      <c r="I1029">
        <v>0.43</v>
      </c>
    </row>
    <row r="1030" spans="1:9" x14ac:dyDescent="0.35">
      <c r="A1030" t="s">
        <v>1671</v>
      </c>
      <c r="B1030">
        <v>25060</v>
      </c>
      <c r="C1030" t="s">
        <v>1274</v>
      </c>
      <c r="D1030" t="s">
        <v>1141</v>
      </c>
      <c r="E1030" t="s">
        <v>552</v>
      </c>
      <c r="F1030" t="s">
        <v>1244</v>
      </c>
      <c r="G1030" t="s">
        <v>1245</v>
      </c>
      <c r="H1030">
        <v>5</v>
      </c>
      <c r="I1030">
        <v>1.274</v>
      </c>
    </row>
    <row r="1031" spans="1:9" x14ac:dyDescent="0.35">
      <c r="A1031" t="s">
        <v>1672</v>
      </c>
      <c r="B1031">
        <v>25060</v>
      </c>
      <c r="C1031" t="s">
        <v>1274</v>
      </c>
      <c r="D1031" t="s">
        <v>1141</v>
      </c>
      <c r="E1031" t="s">
        <v>562</v>
      </c>
      <c r="F1031" t="s">
        <v>1246</v>
      </c>
      <c r="G1031" t="s">
        <v>1247</v>
      </c>
      <c r="H1031">
        <v>6</v>
      </c>
      <c r="I1031">
        <v>1.304</v>
      </c>
    </row>
    <row r="1032" spans="1:9" x14ac:dyDescent="0.35">
      <c r="A1032" t="s">
        <v>1673</v>
      </c>
      <c r="B1032">
        <v>25060</v>
      </c>
      <c r="C1032" t="s">
        <v>1274</v>
      </c>
      <c r="D1032" t="s">
        <v>1141</v>
      </c>
      <c r="E1032" t="s">
        <v>567</v>
      </c>
      <c r="F1032" t="s">
        <v>1248</v>
      </c>
      <c r="G1032" t="s">
        <v>1249</v>
      </c>
      <c r="H1032">
        <v>7</v>
      </c>
      <c r="I1032">
        <v>0.73599999999999999</v>
      </c>
    </row>
    <row r="1033" spans="1:9" x14ac:dyDescent="0.35">
      <c r="A1033" t="s">
        <v>1674</v>
      </c>
      <c r="B1033">
        <v>25060</v>
      </c>
      <c r="C1033" t="s">
        <v>1274</v>
      </c>
      <c r="D1033" t="s">
        <v>1141</v>
      </c>
      <c r="E1033" t="s">
        <v>548</v>
      </c>
      <c r="F1033" t="s">
        <v>900</v>
      </c>
      <c r="G1033" t="s">
        <v>1250</v>
      </c>
      <c r="H1033">
        <v>8</v>
      </c>
      <c r="I1033">
        <v>3595.3</v>
      </c>
    </row>
    <row r="1034" spans="1:9" x14ac:dyDescent="0.35">
      <c r="A1034" t="s">
        <v>1675</v>
      </c>
      <c r="B1034">
        <v>25150</v>
      </c>
      <c r="C1034" t="s">
        <v>1274</v>
      </c>
      <c r="D1034" t="s">
        <v>1144</v>
      </c>
      <c r="E1034" t="s">
        <v>154</v>
      </c>
      <c r="F1034" t="s">
        <v>1236</v>
      </c>
      <c r="G1034" t="s">
        <v>1237</v>
      </c>
      <c r="H1034">
        <v>1</v>
      </c>
      <c r="I1034">
        <v>48</v>
      </c>
    </row>
    <row r="1035" spans="1:9" x14ac:dyDescent="0.35">
      <c r="A1035" t="s">
        <v>1676</v>
      </c>
      <c r="B1035">
        <v>25150</v>
      </c>
      <c r="C1035" t="s">
        <v>1274</v>
      </c>
      <c r="D1035" t="s">
        <v>1144</v>
      </c>
      <c r="E1035" t="s">
        <v>220</v>
      </c>
      <c r="F1035" t="s">
        <v>1238</v>
      </c>
      <c r="G1035" t="s">
        <v>1239</v>
      </c>
      <c r="H1035">
        <v>2</v>
      </c>
      <c r="I1035">
        <v>0.97</v>
      </c>
    </row>
    <row r="1036" spans="1:9" x14ac:dyDescent="0.35">
      <c r="A1036" t="s">
        <v>1677</v>
      </c>
      <c r="B1036">
        <v>25150</v>
      </c>
      <c r="C1036" t="s">
        <v>1274</v>
      </c>
      <c r="D1036" t="s">
        <v>1144</v>
      </c>
      <c r="E1036" t="s">
        <v>239</v>
      </c>
      <c r="F1036" t="s">
        <v>1240</v>
      </c>
      <c r="G1036" t="s">
        <v>1241</v>
      </c>
      <c r="H1036">
        <v>3</v>
      </c>
      <c r="I1036">
        <v>0.84</v>
      </c>
    </row>
    <row r="1037" spans="1:9" x14ac:dyDescent="0.35">
      <c r="A1037" t="s">
        <v>1678</v>
      </c>
      <c r="B1037">
        <v>25150</v>
      </c>
      <c r="C1037" t="s">
        <v>1274</v>
      </c>
      <c r="D1037" t="s">
        <v>1144</v>
      </c>
      <c r="E1037" t="s">
        <v>270</v>
      </c>
      <c r="F1037" t="s">
        <v>1242</v>
      </c>
      <c r="G1037" t="s">
        <v>1243</v>
      </c>
      <c r="H1037">
        <v>4</v>
      </c>
      <c r="I1037">
        <v>0.43</v>
      </c>
    </row>
    <row r="1038" spans="1:9" x14ac:dyDescent="0.35">
      <c r="A1038" t="s">
        <v>1679</v>
      </c>
      <c r="B1038">
        <v>25150</v>
      </c>
      <c r="C1038" t="s">
        <v>1274</v>
      </c>
      <c r="D1038" t="s">
        <v>1144</v>
      </c>
      <c r="E1038" t="s">
        <v>552</v>
      </c>
      <c r="F1038" t="s">
        <v>1244</v>
      </c>
      <c r="G1038" t="s">
        <v>1245</v>
      </c>
      <c r="H1038">
        <v>5</v>
      </c>
      <c r="I1038">
        <v>1.24</v>
      </c>
    </row>
    <row r="1039" spans="1:9" x14ac:dyDescent="0.35">
      <c r="A1039" t="s">
        <v>1680</v>
      </c>
      <c r="B1039">
        <v>25150</v>
      </c>
      <c r="C1039" t="s">
        <v>1274</v>
      </c>
      <c r="D1039" t="s">
        <v>1144</v>
      </c>
      <c r="E1039" t="s">
        <v>562</v>
      </c>
      <c r="F1039" t="s">
        <v>1246</v>
      </c>
      <c r="G1039" t="s">
        <v>1247</v>
      </c>
      <c r="H1039">
        <v>6</v>
      </c>
      <c r="I1039">
        <v>1.55</v>
      </c>
    </row>
    <row r="1040" spans="1:9" x14ac:dyDescent="0.35">
      <c r="A1040" t="s">
        <v>1681</v>
      </c>
      <c r="B1040">
        <v>25150</v>
      </c>
      <c r="C1040" t="s">
        <v>1274</v>
      </c>
      <c r="D1040" t="s">
        <v>1144</v>
      </c>
      <c r="E1040" t="s">
        <v>567</v>
      </c>
      <c r="F1040" t="s">
        <v>1248</v>
      </c>
      <c r="G1040" t="s">
        <v>1249</v>
      </c>
      <c r="H1040">
        <v>7</v>
      </c>
      <c r="I1040">
        <v>0.72</v>
      </c>
    </row>
    <row r="1041" spans="1:9" x14ac:dyDescent="0.35">
      <c r="A1041" t="s">
        <v>1682</v>
      </c>
      <c r="B1041">
        <v>25150</v>
      </c>
      <c r="C1041" t="s">
        <v>1274</v>
      </c>
      <c r="D1041" t="s">
        <v>1144</v>
      </c>
      <c r="E1041" t="s">
        <v>548</v>
      </c>
      <c r="F1041" t="s">
        <v>900</v>
      </c>
      <c r="G1041" t="s">
        <v>1252</v>
      </c>
      <c r="H1041">
        <v>8</v>
      </c>
      <c r="I1041">
        <v>3540</v>
      </c>
    </row>
    <row r="1042" spans="1:9" x14ac:dyDescent="0.35">
      <c r="A1042" t="s">
        <v>1683</v>
      </c>
      <c r="B1042">
        <v>25250</v>
      </c>
      <c r="C1042" t="s">
        <v>1274</v>
      </c>
      <c r="D1042" t="s">
        <v>1147</v>
      </c>
      <c r="E1042" t="s">
        <v>154</v>
      </c>
      <c r="F1042" t="s">
        <v>1236</v>
      </c>
      <c r="G1042" t="s">
        <v>1237</v>
      </c>
      <c r="H1042">
        <v>1</v>
      </c>
      <c r="I1042">
        <v>55</v>
      </c>
    </row>
    <row r="1043" spans="1:9" x14ac:dyDescent="0.35">
      <c r="A1043" t="s">
        <v>1684</v>
      </c>
      <c r="B1043">
        <v>25250</v>
      </c>
      <c r="C1043" t="s">
        <v>1274</v>
      </c>
      <c r="D1043" t="s">
        <v>1147</v>
      </c>
      <c r="E1043" t="s">
        <v>220</v>
      </c>
      <c r="F1043" t="s">
        <v>1238</v>
      </c>
      <c r="G1043" t="s">
        <v>1239</v>
      </c>
      <c r="H1043">
        <v>2</v>
      </c>
      <c r="I1043">
        <v>0.93</v>
      </c>
    </row>
    <row r="1044" spans="1:9" x14ac:dyDescent="0.35">
      <c r="A1044" t="s">
        <v>1685</v>
      </c>
      <c r="B1044">
        <v>25250</v>
      </c>
      <c r="C1044" t="s">
        <v>1274</v>
      </c>
      <c r="D1044" t="s">
        <v>1147</v>
      </c>
      <c r="E1044" t="s">
        <v>239</v>
      </c>
      <c r="F1044" t="s">
        <v>1240</v>
      </c>
      <c r="G1044" t="s">
        <v>1241</v>
      </c>
      <c r="H1044">
        <v>3</v>
      </c>
      <c r="I1044">
        <v>0.63</v>
      </c>
    </row>
    <row r="1045" spans="1:9" x14ac:dyDescent="0.35">
      <c r="A1045" t="s">
        <v>1686</v>
      </c>
      <c r="B1045">
        <v>25250</v>
      </c>
      <c r="C1045" t="s">
        <v>1274</v>
      </c>
      <c r="D1045" t="s">
        <v>1147</v>
      </c>
      <c r="E1045" t="s">
        <v>270</v>
      </c>
      <c r="F1045" t="s">
        <v>1242</v>
      </c>
      <c r="G1045" t="s">
        <v>1243</v>
      </c>
      <c r="H1045">
        <v>4</v>
      </c>
      <c r="I1045">
        <v>0.55000000000000004</v>
      </c>
    </row>
    <row r="1046" spans="1:9" x14ac:dyDescent="0.35">
      <c r="A1046" t="s">
        <v>1687</v>
      </c>
      <c r="B1046">
        <v>25250</v>
      </c>
      <c r="C1046" t="s">
        <v>1274</v>
      </c>
      <c r="D1046" t="s">
        <v>1147</v>
      </c>
      <c r="E1046" t="s">
        <v>552</v>
      </c>
      <c r="F1046" t="s">
        <v>1244</v>
      </c>
      <c r="G1046" t="s">
        <v>1245</v>
      </c>
      <c r="H1046">
        <v>5</v>
      </c>
      <c r="I1046">
        <v>2.593</v>
      </c>
    </row>
    <row r="1047" spans="1:9" x14ac:dyDescent="0.35">
      <c r="A1047" t="s">
        <v>1688</v>
      </c>
      <c r="B1047">
        <v>25250</v>
      </c>
      <c r="C1047" t="s">
        <v>1274</v>
      </c>
      <c r="D1047" t="s">
        <v>1147</v>
      </c>
      <c r="E1047" t="s">
        <v>562</v>
      </c>
      <c r="F1047" t="s">
        <v>1246</v>
      </c>
      <c r="G1047" t="s">
        <v>1247</v>
      </c>
      <c r="H1047">
        <v>6</v>
      </c>
      <c r="I1047">
        <v>1.7729999999999999</v>
      </c>
    </row>
    <row r="1048" spans="1:9" x14ac:dyDescent="0.35">
      <c r="A1048" t="s">
        <v>1689</v>
      </c>
      <c r="B1048">
        <v>25250</v>
      </c>
      <c r="C1048" t="s">
        <v>1274</v>
      </c>
      <c r="D1048" t="s">
        <v>1147</v>
      </c>
      <c r="E1048" t="s">
        <v>567</v>
      </c>
      <c r="F1048" t="s">
        <v>1248</v>
      </c>
      <c r="G1048" t="s">
        <v>1249</v>
      </c>
      <c r="H1048">
        <v>7</v>
      </c>
      <c r="I1048">
        <v>0.73199999999999998</v>
      </c>
    </row>
    <row r="1049" spans="1:9" x14ac:dyDescent="0.35">
      <c r="A1049" t="s">
        <v>1690</v>
      </c>
      <c r="B1049">
        <v>25250</v>
      </c>
      <c r="C1049" t="s">
        <v>1274</v>
      </c>
      <c r="D1049" t="s">
        <v>1147</v>
      </c>
      <c r="E1049" t="s">
        <v>548</v>
      </c>
      <c r="F1049" t="s">
        <v>900</v>
      </c>
      <c r="G1049" t="s">
        <v>1250</v>
      </c>
      <c r="H1049">
        <v>8</v>
      </c>
      <c r="I1049">
        <v>2732.11</v>
      </c>
    </row>
    <row r="1050" spans="1:9" x14ac:dyDescent="0.35">
      <c r="A1050" t="s">
        <v>1691</v>
      </c>
      <c r="B1050">
        <v>25340</v>
      </c>
      <c r="C1050" t="s">
        <v>1274</v>
      </c>
      <c r="D1050" t="s">
        <v>1150</v>
      </c>
      <c r="E1050" t="s">
        <v>154</v>
      </c>
      <c r="F1050" t="s">
        <v>1236</v>
      </c>
      <c r="G1050" t="s">
        <v>1237</v>
      </c>
      <c r="H1050">
        <v>1</v>
      </c>
      <c r="I1050">
        <v>53</v>
      </c>
    </row>
    <row r="1051" spans="1:9" x14ac:dyDescent="0.35">
      <c r="A1051" t="s">
        <v>1692</v>
      </c>
      <c r="B1051">
        <v>25340</v>
      </c>
      <c r="C1051" t="s">
        <v>1274</v>
      </c>
      <c r="D1051" t="s">
        <v>1150</v>
      </c>
      <c r="E1051" t="s">
        <v>220</v>
      </c>
      <c r="F1051" t="s">
        <v>1238</v>
      </c>
      <c r="G1051" t="s">
        <v>1239</v>
      </c>
      <c r="H1051">
        <v>2</v>
      </c>
      <c r="I1051">
        <v>0.98099999999999998</v>
      </c>
    </row>
    <row r="1052" spans="1:9" x14ac:dyDescent="0.35">
      <c r="A1052" t="s">
        <v>1693</v>
      </c>
      <c r="B1052">
        <v>25340</v>
      </c>
      <c r="C1052" t="s">
        <v>1274</v>
      </c>
      <c r="D1052" t="s">
        <v>1150</v>
      </c>
      <c r="E1052" t="s">
        <v>239</v>
      </c>
      <c r="F1052" t="s">
        <v>1240</v>
      </c>
      <c r="G1052" t="s">
        <v>1241</v>
      </c>
      <c r="H1052">
        <v>3</v>
      </c>
      <c r="I1052">
        <v>0.65</v>
      </c>
    </row>
    <row r="1053" spans="1:9" x14ac:dyDescent="0.35">
      <c r="A1053" t="s">
        <v>1694</v>
      </c>
      <c r="B1053">
        <v>25340</v>
      </c>
      <c r="C1053" t="s">
        <v>1274</v>
      </c>
      <c r="D1053" t="s">
        <v>1150</v>
      </c>
      <c r="E1053" t="s">
        <v>270</v>
      </c>
      <c r="F1053" t="s">
        <v>1242</v>
      </c>
      <c r="G1053" t="s">
        <v>1243</v>
      </c>
      <c r="H1053">
        <v>4</v>
      </c>
      <c r="I1053">
        <v>0.59740000000000004</v>
      </c>
    </row>
    <row r="1054" spans="1:9" x14ac:dyDescent="0.35">
      <c r="A1054" t="s">
        <v>1695</v>
      </c>
      <c r="B1054">
        <v>25340</v>
      </c>
      <c r="C1054" t="s">
        <v>1274</v>
      </c>
      <c r="D1054" t="s">
        <v>1150</v>
      </c>
      <c r="E1054" t="s">
        <v>552</v>
      </c>
      <c r="F1054" t="s">
        <v>1244</v>
      </c>
      <c r="G1054" t="s">
        <v>1245</v>
      </c>
      <c r="H1054">
        <v>5</v>
      </c>
      <c r="I1054">
        <v>1.4805999999999999</v>
      </c>
    </row>
    <row r="1055" spans="1:9" x14ac:dyDescent="0.35">
      <c r="A1055" t="s">
        <v>1696</v>
      </c>
      <c r="B1055">
        <v>25340</v>
      </c>
      <c r="C1055" t="s">
        <v>1274</v>
      </c>
      <c r="D1055" t="s">
        <v>1150</v>
      </c>
      <c r="E1055" t="s">
        <v>562</v>
      </c>
      <c r="F1055" t="s">
        <v>1246</v>
      </c>
      <c r="G1055" t="s">
        <v>1247</v>
      </c>
      <c r="H1055">
        <v>6</v>
      </c>
      <c r="I1055">
        <v>0.7238</v>
      </c>
    </row>
    <row r="1056" spans="1:9" x14ac:dyDescent="0.35">
      <c r="A1056" t="s">
        <v>1697</v>
      </c>
      <c r="B1056">
        <v>25340</v>
      </c>
      <c r="C1056" t="s">
        <v>1274</v>
      </c>
      <c r="D1056" t="s">
        <v>1150</v>
      </c>
      <c r="E1056" t="s">
        <v>567</v>
      </c>
      <c r="F1056" t="s">
        <v>1248</v>
      </c>
      <c r="G1056" t="s">
        <v>1249</v>
      </c>
      <c r="H1056">
        <v>7</v>
      </c>
      <c r="I1056">
        <v>0.80369999999999997</v>
      </c>
    </row>
    <row r="1057" spans="1:9" x14ac:dyDescent="0.35">
      <c r="A1057" t="s">
        <v>1698</v>
      </c>
      <c r="B1057">
        <v>25340</v>
      </c>
      <c r="C1057" t="s">
        <v>1274</v>
      </c>
      <c r="D1057" t="s">
        <v>1150</v>
      </c>
      <c r="E1057" t="s">
        <v>548</v>
      </c>
      <c r="F1057" t="s">
        <v>900</v>
      </c>
      <c r="G1057" t="s">
        <v>1250</v>
      </c>
      <c r="H1057">
        <v>8</v>
      </c>
      <c r="I1057">
        <v>2827</v>
      </c>
    </row>
    <row r="1058" spans="1:9" x14ac:dyDescent="0.35">
      <c r="A1058" t="s">
        <v>1699</v>
      </c>
      <c r="B1058">
        <v>25430</v>
      </c>
      <c r="C1058" t="s">
        <v>1274</v>
      </c>
      <c r="D1058" t="s">
        <v>1153</v>
      </c>
      <c r="E1058" t="s">
        <v>154</v>
      </c>
      <c r="F1058" t="s">
        <v>1236</v>
      </c>
      <c r="G1058" t="s">
        <v>1237</v>
      </c>
      <c r="H1058">
        <v>1</v>
      </c>
      <c r="I1058">
        <v>52</v>
      </c>
    </row>
    <row r="1059" spans="1:9" x14ac:dyDescent="0.35">
      <c r="A1059" t="s">
        <v>1700</v>
      </c>
      <c r="B1059">
        <v>25430</v>
      </c>
      <c r="C1059" t="s">
        <v>1274</v>
      </c>
      <c r="D1059" t="s">
        <v>1153</v>
      </c>
      <c r="E1059" t="s">
        <v>220</v>
      </c>
      <c r="F1059" t="s">
        <v>1238</v>
      </c>
      <c r="G1059" t="s">
        <v>1239</v>
      </c>
      <c r="H1059">
        <v>2</v>
      </c>
      <c r="I1059">
        <v>0.96</v>
      </c>
    </row>
    <row r="1060" spans="1:9" x14ac:dyDescent="0.35">
      <c r="A1060" t="s">
        <v>1701</v>
      </c>
      <c r="B1060">
        <v>25430</v>
      </c>
      <c r="C1060" t="s">
        <v>1274</v>
      </c>
      <c r="D1060" t="s">
        <v>1153</v>
      </c>
      <c r="E1060" t="s">
        <v>239</v>
      </c>
      <c r="F1060" t="s">
        <v>1240</v>
      </c>
      <c r="G1060" t="s">
        <v>1241</v>
      </c>
      <c r="H1060">
        <v>3</v>
      </c>
      <c r="I1060">
        <v>0.42</v>
      </c>
    </row>
    <row r="1061" spans="1:9" x14ac:dyDescent="0.35">
      <c r="A1061" t="s">
        <v>1702</v>
      </c>
      <c r="B1061">
        <v>25430</v>
      </c>
      <c r="C1061" t="s">
        <v>1274</v>
      </c>
      <c r="D1061" t="s">
        <v>1153</v>
      </c>
      <c r="E1061" t="s">
        <v>270</v>
      </c>
      <c r="F1061" t="s">
        <v>1242</v>
      </c>
      <c r="G1061" t="s">
        <v>1243</v>
      </c>
      <c r="H1061">
        <v>4</v>
      </c>
      <c r="I1061">
        <v>0.36</v>
      </c>
    </row>
    <row r="1062" spans="1:9" x14ac:dyDescent="0.35">
      <c r="A1062" t="s">
        <v>1703</v>
      </c>
      <c r="B1062">
        <v>25430</v>
      </c>
      <c r="C1062" t="s">
        <v>1274</v>
      </c>
      <c r="D1062" t="s">
        <v>1153</v>
      </c>
      <c r="E1062" t="s">
        <v>552</v>
      </c>
      <c r="F1062" t="s">
        <v>1244</v>
      </c>
      <c r="G1062" t="s">
        <v>1245</v>
      </c>
      <c r="H1062">
        <v>5</v>
      </c>
      <c r="I1062">
        <v>2.38</v>
      </c>
    </row>
    <row r="1063" spans="1:9" x14ac:dyDescent="0.35">
      <c r="A1063" t="s">
        <v>1704</v>
      </c>
      <c r="B1063">
        <v>25430</v>
      </c>
      <c r="C1063" t="s">
        <v>1274</v>
      </c>
      <c r="D1063" t="s">
        <v>1153</v>
      </c>
      <c r="E1063" t="s">
        <v>562</v>
      </c>
      <c r="F1063" t="s">
        <v>1246</v>
      </c>
      <c r="G1063" t="s">
        <v>1247</v>
      </c>
      <c r="H1063">
        <v>6</v>
      </c>
      <c r="I1063">
        <v>0.82</v>
      </c>
    </row>
    <row r="1064" spans="1:9" x14ac:dyDescent="0.35">
      <c r="A1064" t="s">
        <v>1705</v>
      </c>
      <c r="B1064">
        <v>25430</v>
      </c>
      <c r="C1064" t="s">
        <v>1274</v>
      </c>
      <c r="D1064" t="s">
        <v>1153</v>
      </c>
      <c r="E1064" t="s">
        <v>567</v>
      </c>
      <c r="F1064" t="s">
        <v>1248</v>
      </c>
      <c r="G1064" t="s">
        <v>1249</v>
      </c>
      <c r="H1064">
        <v>7</v>
      </c>
      <c r="I1064">
        <v>0.66</v>
      </c>
    </row>
    <row r="1065" spans="1:9" x14ac:dyDescent="0.35">
      <c r="A1065" t="s">
        <v>1706</v>
      </c>
      <c r="B1065">
        <v>25430</v>
      </c>
      <c r="C1065" t="s">
        <v>1274</v>
      </c>
      <c r="D1065" t="s">
        <v>1153</v>
      </c>
      <c r="E1065" t="s">
        <v>548</v>
      </c>
      <c r="F1065" t="s">
        <v>900</v>
      </c>
      <c r="G1065" t="s">
        <v>1250</v>
      </c>
      <c r="H1065">
        <v>8</v>
      </c>
      <c r="I1065">
        <v>3836</v>
      </c>
    </row>
    <row r="1066" spans="1:9" x14ac:dyDescent="0.35">
      <c r="A1066" t="s">
        <v>1707</v>
      </c>
      <c r="B1066">
        <v>25490</v>
      </c>
      <c r="C1066" t="s">
        <v>1274</v>
      </c>
      <c r="D1066" t="s">
        <v>1156</v>
      </c>
      <c r="E1066" t="s">
        <v>154</v>
      </c>
      <c r="F1066" t="s">
        <v>1236</v>
      </c>
      <c r="G1066" t="s">
        <v>1237</v>
      </c>
      <c r="H1066">
        <v>1</v>
      </c>
      <c r="I1066">
        <v>56</v>
      </c>
    </row>
    <row r="1067" spans="1:9" x14ac:dyDescent="0.35">
      <c r="A1067" t="s">
        <v>1708</v>
      </c>
      <c r="B1067">
        <v>25490</v>
      </c>
      <c r="C1067" t="s">
        <v>1274</v>
      </c>
      <c r="D1067" t="s">
        <v>1156</v>
      </c>
      <c r="E1067" t="s">
        <v>220</v>
      </c>
      <c r="F1067" t="s">
        <v>1238</v>
      </c>
      <c r="G1067" t="s">
        <v>1239</v>
      </c>
      <c r="H1067">
        <v>2</v>
      </c>
      <c r="I1067">
        <v>0.97</v>
      </c>
    </row>
    <row r="1068" spans="1:9" x14ac:dyDescent="0.35">
      <c r="A1068" t="s">
        <v>1709</v>
      </c>
      <c r="B1068">
        <v>25490</v>
      </c>
      <c r="C1068" t="s">
        <v>1274</v>
      </c>
      <c r="D1068" t="s">
        <v>1156</v>
      </c>
      <c r="E1068" t="s">
        <v>239</v>
      </c>
      <c r="F1068" t="s">
        <v>1240</v>
      </c>
      <c r="G1068" t="s">
        <v>1241</v>
      </c>
      <c r="H1068">
        <v>3</v>
      </c>
      <c r="I1068">
        <v>0.75</v>
      </c>
    </row>
    <row r="1069" spans="1:9" x14ac:dyDescent="0.35">
      <c r="A1069" t="s">
        <v>1710</v>
      </c>
      <c r="B1069">
        <v>25490</v>
      </c>
      <c r="C1069" t="s">
        <v>1274</v>
      </c>
      <c r="D1069" t="s">
        <v>1156</v>
      </c>
      <c r="E1069" t="s">
        <v>270</v>
      </c>
      <c r="F1069" t="s">
        <v>1242</v>
      </c>
      <c r="G1069" t="s">
        <v>1243</v>
      </c>
      <c r="H1069">
        <v>4</v>
      </c>
      <c r="I1069">
        <v>0.64</v>
      </c>
    </row>
    <row r="1070" spans="1:9" x14ac:dyDescent="0.35">
      <c r="A1070" t="s">
        <v>1711</v>
      </c>
      <c r="B1070">
        <v>25490</v>
      </c>
      <c r="C1070" t="s">
        <v>1274</v>
      </c>
      <c r="D1070" t="s">
        <v>1156</v>
      </c>
      <c r="E1070" t="s">
        <v>552</v>
      </c>
      <c r="F1070" t="s">
        <v>1244</v>
      </c>
      <c r="G1070" t="s">
        <v>1245</v>
      </c>
      <c r="H1070">
        <v>5</v>
      </c>
      <c r="I1070">
        <v>1.76</v>
      </c>
    </row>
    <row r="1071" spans="1:9" x14ac:dyDescent="0.35">
      <c r="A1071" t="s">
        <v>1712</v>
      </c>
      <c r="B1071">
        <v>25490</v>
      </c>
      <c r="C1071" t="s">
        <v>1274</v>
      </c>
      <c r="D1071" t="s">
        <v>1156</v>
      </c>
      <c r="E1071" t="s">
        <v>562</v>
      </c>
      <c r="F1071" t="s">
        <v>1246</v>
      </c>
      <c r="G1071" t="s">
        <v>1247</v>
      </c>
      <c r="H1071">
        <v>6</v>
      </c>
      <c r="I1071">
        <v>1.47</v>
      </c>
    </row>
    <row r="1072" spans="1:9" x14ac:dyDescent="0.35">
      <c r="A1072" t="s">
        <v>1713</v>
      </c>
      <c r="B1072">
        <v>25490</v>
      </c>
      <c r="C1072" t="s">
        <v>1274</v>
      </c>
      <c r="D1072" t="s">
        <v>1156</v>
      </c>
      <c r="E1072" t="s">
        <v>567</v>
      </c>
      <c r="F1072" t="s">
        <v>1248</v>
      </c>
      <c r="G1072" t="s">
        <v>1249</v>
      </c>
      <c r="H1072">
        <v>7</v>
      </c>
      <c r="I1072">
        <v>0.45</v>
      </c>
    </row>
    <row r="1073" spans="1:9" x14ac:dyDescent="0.35">
      <c r="A1073" t="s">
        <v>1714</v>
      </c>
      <c r="B1073">
        <v>25490</v>
      </c>
      <c r="C1073" t="s">
        <v>1274</v>
      </c>
      <c r="D1073" t="s">
        <v>1156</v>
      </c>
      <c r="E1073" t="s">
        <v>548</v>
      </c>
      <c r="F1073" t="s">
        <v>900</v>
      </c>
      <c r="G1073" t="s">
        <v>1250</v>
      </c>
      <c r="H1073">
        <v>8</v>
      </c>
      <c r="I1073">
        <v>4939</v>
      </c>
    </row>
    <row r="1074" spans="1:9" x14ac:dyDescent="0.35">
      <c r="A1074" t="s">
        <v>1715</v>
      </c>
      <c r="B1074">
        <v>25620</v>
      </c>
      <c r="C1074" t="s">
        <v>1274</v>
      </c>
      <c r="D1074" t="s">
        <v>1159</v>
      </c>
      <c r="E1074" t="s">
        <v>154</v>
      </c>
      <c r="F1074" t="s">
        <v>1236</v>
      </c>
      <c r="G1074" t="s">
        <v>1237</v>
      </c>
      <c r="H1074">
        <v>1</v>
      </c>
      <c r="I1074">
        <v>56</v>
      </c>
    </row>
    <row r="1075" spans="1:9" x14ac:dyDescent="0.35">
      <c r="A1075" t="s">
        <v>1716</v>
      </c>
      <c r="B1075">
        <v>25620</v>
      </c>
      <c r="C1075" t="s">
        <v>1274</v>
      </c>
      <c r="D1075" t="s">
        <v>1159</v>
      </c>
      <c r="E1075" t="s">
        <v>220</v>
      </c>
      <c r="F1075" t="s">
        <v>1238</v>
      </c>
      <c r="G1075" t="s">
        <v>1239</v>
      </c>
      <c r="H1075">
        <v>2</v>
      </c>
      <c r="I1075">
        <v>0.95</v>
      </c>
    </row>
    <row r="1076" spans="1:9" x14ac:dyDescent="0.35">
      <c r="A1076" t="s">
        <v>1717</v>
      </c>
      <c r="B1076">
        <v>25620</v>
      </c>
      <c r="C1076" t="s">
        <v>1274</v>
      </c>
      <c r="D1076" t="s">
        <v>1159</v>
      </c>
      <c r="E1076" t="s">
        <v>239</v>
      </c>
      <c r="F1076" t="s">
        <v>1240</v>
      </c>
      <c r="G1076" t="s">
        <v>1241</v>
      </c>
      <c r="H1076">
        <v>3</v>
      </c>
      <c r="I1076">
        <v>0.75</v>
      </c>
    </row>
    <row r="1077" spans="1:9" x14ac:dyDescent="0.35">
      <c r="A1077" t="s">
        <v>1718</v>
      </c>
      <c r="B1077">
        <v>25620</v>
      </c>
      <c r="C1077" t="s">
        <v>1274</v>
      </c>
      <c r="D1077" t="s">
        <v>1159</v>
      </c>
      <c r="E1077" t="s">
        <v>270</v>
      </c>
      <c r="F1077" t="s">
        <v>1242</v>
      </c>
      <c r="G1077" t="s">
        <v>1243</v>
      </c>
      <c r="H1077">
        <v>4</v>
      </c>
      <c r="I1077">
        <v>0.34</v>
      </c>
    </row>
    <row r="1078" spans="1:9" x14ac:dyDescent="0.35">
      <c r="A1078" t="s">
        <v>1719</v>
      </c>
      <c r="B1078">
        <v>25620</v>
      </c>
      <c r="C1078" t="s">
        <v>1274</v>
      </c>
      <c r="D1078" t="s">
        <v>1159</v>
      </c>
      <c r="E1078" t="s">
        <v>552</v>
      </c>
      <c r="F1078" t="s">
        <v>1244</v>
      </c>
      <c r="G1078" t="s">
        <v>1245</v>
      </c>
      <c r="H1078">
        <v>5</v>
      </c>
      <c r="I1078">
        <v>3.55</v>
      </c>
    </row>
    <row r="1079" spans="1:9" x14ac:dyDescent="0.35">
      <c r="A1079" t="s">
        <v>1720</v>
      </c>
      <c r="B1079">
        <v>25620</v>
      </c>
      <c r="C1079" t="s">
        <v>1274</v>
      </c>
      <c r="D1079" t="s">
        <v>1159</v>
      </c>
      <c r="E1079" t="s">
        <v>562</v>
      </c>
      <c r="F1079" t="s">
        <v>1246</v>
      </c>
      <c r="G1079" t="s">
        <v>1247</v>
      </c>
      <c r="H1079">
        <v>6</v>
      </c>
      <c r="I1079">
        <v>1.2</v>
      </c>
    </row>
    <row r="1080" spans="1:9" x14ac:dyDescent="0.35">
      <c r="A1080" t="s">
        <v>1721</v>
      </c>
      <c r="B1080">
        <v>25620</v>
      </c>
      <c r="C1080" t="s">
        <v>1274</v>
      </c>
      <c r="D1080" t="s">
        <v>1159</v>
      </c>
      <c r="E1080" t="s">
        <v>567</v>
      </c>
      <c r="F1080" t="s">
        <v>1248</v>
      </c>
      <c r="G1080" t="s">
        <v>1249</v>
      </c>
      <c r="H1080">
        <v>7</v>
      </c>
      <c r="I1080">
        <v>0.67</v>
      </c>
    </row>
    <row r="1081" spans="1:9" x14ac:dyDescent="0.35">
      <c r="A1081" t="s">
        <v>1722</v>
      </c>
      <c r="B1081">
        <v>25620</v>
      </c>
      <c r="C1081" t="s">
        <v>1274</v>
      </c>
      <c r="D1081" t="s">
        <v>1159</v>
      </c>
      <c r="E1081" t="s">
        <v>548</v>
      </c>
      <c r="F1081" t="s">
        <v>900</v>
      </c>
      <c r="G1081" t="s">
        <v>1250</v>
      </c>
      <c r="H1081">
        <v>8</v>
      </c>
      <c r="I1081">
        <v>4049</v>
      </c>
    </row>
    <row r="1082" spans="1:9" x14ac:dyDescent="0.35">
      <c r="A1082" t="s">
        <v>1723</v>
      </c>
      <c r="B1082">
        <v>25710</v>
      </c>
      <c r="C1082" t="s">
        <v>1274</v>
      </c>
      <c r="D1082" t="s">
        <v>1162</v>
      </c>
      <c r="E1082" t="s">
        <v>154</v>
      </c>
      <c r="F1082" t="s">
        <v>1236</v>
      </c>
      <c r="G1082" t="s">
        <v>1237</v>
      </c>
      <c r="H1082">
        <v>1</v>
      </c>
      <c r="I1082">
        <v>70.099999999999994</v>
      </c>
    </row>
    <row r="1083" spans="1:9" x14ac:dyDescent="0.35">
      <c r="A1083" t="s">
        <v>1724</v>
      </c>
      <c r="B1083">
        <v>25710</v>
      </c>
      <c r="C1083" t="s">
        <v>1274</v>
      </c>
      <c r="D1083" t="s">
        <v>1162</v>
      </c>
      <c r="E1083" t="s">
        <v>220</v>
      </c>
      <c r="F1083" t="s">
        <v>1238</v>
      </c>
      <c r="G1083" t="s">
        <v>1239</v>
      </c>
      <c r="H1083">
        <v>2</v>
      </c>
      <c r="I1083">
        <v>0.95430000000000004</v>
      </c>
    </row>
    <row r="1084" spans="1:9" x14ac:dyDescent="0.35">
      <c r="A1084" t="s">
        <v>1725</v>
      </c>
      <c r="B1084">
        <v>25710</v>
      </c>
      <c r="C1084" t="s">
        <v>1274</v>
      </c>
      <c r="D1084" t="s">
        <v>1162</v>
      </c>
      <c r="E1084" t="s">
        <v>239</v>
      </c>
      <c r="F1084" t="s">
        <v>1240</v>
      </c>
      <c r="G1084" t="s">
        <v>1241</v>
      </c>
      <c r="H1084">
        <v>3</v>
      </c>
      <c r="I1084">
        <v>0.53120000000000001</v>
      </c>
    </row>
    <row r="1085" spans="1:9" x14ac:dyDescent="0.35">
      <c r="A1085" t="s">
        <v>1726</v>
      </c>
      <c r="B1085">
        <v>25710</v>
      </c>
      <c r="C1085" t="s">
        <v>1274</v>
      </c>
      <c r="D1085" t="s">
        <v>1162</v>
      </c>
      <c r="E1085" t="s">
        <v>270</v>
      </c>
      <c r="F1085" t="s">
        <v>1242</v>
      </c>
      <c r="G1085" t="s">
        <v>1243</v>
      </c>
      <c r="H1085">
        <v>4</v>
      </c>
      <c r="I1085">
        <v>0.72619999999999996</v>
      </c>
    </row>
    <row r="1086" spans="1:9" x14ac:dyDescent="0.35">
      <c r="A1086" t="s">
        <v>1727</v>
      </c>
      <c r="B1086">
        <v>25710</v>
      </c>
      <c r="C1086" t="s">
        <v>1274</v>
      </c>
      <c r="D1086" t="s">
        <v>1162</v>
      </c>
      <c r="E1086" t="s">
        <v>552</v>
      </c>
      <c r="F1086" t="s">
        <v>1244</v>
      </c>
      <c r="G1086" t="s">
        <v>1245</v>
      </c>
      <c r="H1086">
        <v>5</v>
      </c>
      <c r="I1086">
        <v>1.4650000000000001</v>
      </c>
    </row>
    <row r="1087" spans="1:9" x14ac:dyDescent="0.35">
      <c r="A1087" t="s">
        <v>1728</v>
      </c>
      <c r="B1087">
        <v>25710</v>
      </c>
      <c r="C1087" t="s">
        <v>1274</v>
      </c>
      <c r="D1087" t="s">
        <v>1162</v>
      </c>
      <c r="E1087" t="s">
        <v>562</v>
      </c>
      <c r="F1087" t="s">
        <v>1246</v>
      </c>
      <c r="G1087" t="s">
        <v>1247</v>
      </c>
      <c r="H1087">
        <v>6</v>
      </c>
      <c r="I1087">
        <v>1.1618999999999999</v>
      </c>
    </row>
    <row r="1088" spans="1:9" x14ac:dyDescent="0.35">
      <c r="A1088" t="s">
        <v>1729</v>
      </c>
      <c r="B1088">
        <v>25710</v>
      </c>
      <c r="C1088" t="s">
        <v>1274</v>
      </c>
      <c r="D1088" t="s">
        <v>1162</v>
      </c>
      <c r="E1088" t="s">
        <v>567</v>
      </c>
      <c r="F1088" t="s">
        <v>1248</v>
      </c>
      <c r="G1088" t="s">
        <v>1249</v>
      </c>
      <c r="H1088">
        <v>7</v>
      </c>
      <c r="I1088">
        <v>0.73109999999999997</v>
      </c>
    </row>
    <row r="1089" spans="1:9" x14ac:dyDescent="0.35">
      <c r="A1089" t="s">
        <v>1730</v>
      </c>
      <c r="B1089">
        <v>25710</v>
      </c>
      <c r="C1089" t="s">
        <v>1274</v>
      </c>
      <c r="D1089" t="s">
        <v>1162</v>
      </c>
      <c r="E1089" t="s">
        <v>548</v>
      </c>
      <c r="F1089" t="s">
        <v>900</v>
      </c>
      <c r="G1089" t="s">
        <v>1250</v>
      </c>
      <c r="H1089">
        <v>8</v>
      </c>
      <c r="I1089">
        <v>4396.03</v>
      </c>
    </row>
    <row r="1090" spans="1:9" x14ac:dyDescent="0.35">
      <c r="A1090" t="s">
        <v>1731</v>
      </c>
      <c r="B1090">
        <v>25810</v>
      </c>
      <c r="C1090" t="s">
        <v>1274</v>
      </c>
      <c r="D1090" t="s">
        <v>1165</v>
      </c>
      <c r="E1090" t="s">
        <v>154</v>
      </c>
      <c r="F1090" t="s">
        <v>1236</v>
      </c>
      <c r="G1090" t="s">
        <v>1237</v>
      </c>
      <c r="H1090">
        <v>1</v>
      </c>
      <c r="I1090">
        <v>55</v>
      </c>
    </row>
    <row r="1091" spans="1:9" x14ac:dyDescent="0.35">
      <c r="A1091" t="s">
        <v>1732</v>
      </c>
      <c r="B1091">
        <v>25810</v>
      </c>
      <c r="C1091" t="s">
        <v>1274</v>
      </c>
      <c r="D1091" t="s">
        <v>1165</v>
      </c>
      <c r="E1091" t="s">
        <v>220</v>
      </c>
      <c r="F1091" t="s">
        <v>1238</v>
      </c>
      <c r="G1091" t="s">
        <v>1239</v>
      </c>
      <c r="H1091">
        <v>2</v>
      </c>
      <c r="I1091">
        <v>0.95</v>
      </c>
    </row>
    <row r="1092" spans="1:9" x14ac:dyDescent="0.35">
      <c r="A1092" t="s">
        <v>1733</v>
      </c>
      <c r="B1092">
        <v>25810</v>
      </c>
      <c r="C1092" t="s">
        <v>1274</v>
      </c>
      <c r="D1092" t="s">
        <v>1165</v>
      </c>
      <c r="E1092" t="s">
        <v>239</v>
      </c>
      <c r="F1092" t="s">
        <v>1240</v>
      </c>
      <c r="G1092" t="s">
        <v>1241</v>
      </c>
      <c r="H1092">
        <v>3</v>
      </c>
      <c r="I1092">
        <v>0.75</v>
      </c>
    </row>
    <row r="1093" spans="1:9" x14ac:dyDescent="0.35">
      <c r="A1093" t="s">
        <v>1734</v>
      </c>
      <c r="B1093">
        <v>25810</v>
      </c>
      <c r="C1093" t="s">
        <v>1274</v>
      </c>
      <c r="D1093" t="s">
        <v>1165</v>
      </c>
      <c r="E1093" t="s">
        <v>270</v>
      </c>
      <c r="F1093" t="s">
        <v>1242</v>
      </c>
      <c r="G1093" t="s">
        <v>1243</v>
      </c>
      <c r="H1093">
        <v>4</v>
      </c>
      <c r="I1093">
        <v>0.2999</v>
      </c>
    </row>
    <row r="1094" spans="1:9" x14ac:dyDescent="0.35">
      <c r="A1094" t="s">
        <v>1735</v>
      </c>
      <c r="B1094">
        <v>25810</v>
      </c>
      <c r="C1094" t="s">
        <v>1274</v>
      </c>
      <c r="D1094" t="s">
        <v>1165</v>
      </c>
      <c r="E1094" t="s">
        <v>552</v>
      </c>
      <c r="F1094" t="s">
        <v>1244</v>
      </c>
      <c r="G1094" t="s">
        <v>1245</v>
      </c>
      <c r="H1094">
        <v>5</v>
      </c>
      <c r="I1094">
        <v>1.8560000000000001</v>
      </c>
    </row>
    <row r="1095" spans="1:9" x14ac:dyDescent="0.35">
      <c r="A1095" t="s">
        <v>1736</v>
      </c>
      <c r="B1095">
        <v>25810</v>
      </c>
      <c r="C1095" t="s">
        <v>1274</v>
      </c>
      <c r="D1095" t="s">
        <v>1165</v>
      </c>
      <c r="E1095" t="s">
        <v>562</v>
      </c>
      <c r="F1095" t="s">
        <v>1246</v>
      </c>
      <c r="G1095" t="s">
        <v>1247</v>
      </c>
      <c r="H1095">
        <v>6</v>
      </c>
      <c r="I1095">
        <v>1.238</v>
      </c>
    </row>
    <row r="1096" spans="1:9" x14ac:dyDescent="0.35">
      <c r="A1096" t="s">
        <v>1737</v>
      </c>
      <c r="B1096">
        <v>25810</v>
      </c>
      <c r="C1096" t="s">
        <v>1274</v>
      </c>
      <c r="D1096" t="s">
        <v>1165</v>
      </c>
      <c r="E1096" t="s">
        <v>567</v>
      </c>
      <c r="F1096" t="s">
        <v>1248</v>
      </c>
      <c r="G1096" t="s">
        <v>1249</v>
      </c>
      <c r="H1096">
        <v>7</v>
      </c>
      <c r="I1096">
        <v>0.54500000000000004</v>
      </c>
    </row>
    <row r="1097" spans="1:9" x14ac:dyDescent="0.35">
      <c r="A1097" t="s">
        <v>1738</v>
      </c>
      <c r="B1097">
        <v>25810</v>
      </c>
      <c r="C1097" t="s">
        <v>1274</v>
      </c>
      <c r="D1097" t="s">
        <v>1165</v>
      </c>
      <c r="E1097" t="s">
        <v>548</v>
      </c>
      <c r="F1097" t="s">
        <v>900</v>
      </c>
      <c r="G1097" t="s">
        <v>1250</v>
      </c>
      <c r="H1097">
        <v>8</v>
      </c>
      <c r="I1097">
        <v>4985</v>
      </c>
    </row>
    <row r="1098" spans="1:9" x14ac:dyDescent="0.35">
      <c r="A1098" t="s">
        <v>1739</v>
      </c>
      <c r="B1098">
        <v>25900</v>
      </c>
      <c r="C1098" t="s">
        <v>1274</v>
      </c>
      <c r="D1098" t="s">
        <v>1168</v>
      </c>
      <c r="E1098" t="s">
        <v>154</v>
      </c>
      <c r="F1098" t="s">
        <v>1236</v>
      </c>
      <c r="G1098" t="s">
        <v>1237</v>
      </c>
      <c r="H1098">
        <v>1</v>
      </c>
      <c r="I1098">
        <v>54</v>
      </c>
    </row>
    <row r="1099" spans="1:9" x14ac:dyDescent="0.35">
      <c r="A1099" t="s">
        <v>1740</v>
      </c>
      <c r="B1099">
        <v>25900</v>
      </c>
      <c r="C1099" t="s">
        <v>1274</v>
      </c>
      <c r="D1099" t="s">
        <v>1168</v>
      </c>
      <c r="E1099" t="s">
        <v>220</v>
      </c>
      <c r="F1099" t="s">
        <v>1238</v>
      </c>
      <c r="G1099" t="s">
        <v>1239</v>
      </c>
      <c r="H1099">
        <v>2</v>
      </c>
      <c r="I1099">
        <v>0.95</v>
      </c>
    </row>
    <row r="1100" spans="1:9" x14ac:dyDescent="0.35">
      <c r="A1100" t="s">
        <v>1741</v>
      </c>
      <c r="B1100">
        <v>25900</v>
      </c>
      <c r="C1100" t="s">
        <v>1274</v>
      </c>
      <c r="D1100" t="s">
        <v>1168</v>
      </c>
      <c r="E1100" t="s">
        <v>239</v>
      </c>
      <c r="F1100" t="s">
        <v>1240</v>
      </c>
      <c r="G1100" t="s">
        <v>1241</v>
      </c>
      <c r="H1100">
        <v>3</v>
      </c>
      <c r="I1100">
        <v>0.65</v>
      </c>
    </row>
    <row r="1101" spans="1:9" x14ac:dyDescent="0.35">
      <c r="A1101" t="s">
        <v>1742</v>
      </c>
      <c r="B1101">
        <v>25900</v>
      </c>
      <c r="C1101" t="s">
        <v>1274</v>
      </c>
      <c r="D1101" t="s">
        <v>1168</v>
      </c>
      <c r="E1101" t="s">
        <v>270</v>
      </c>
      <c r="F1101" t="s">
        <v>1242</v>
      </c>
      <c r="G1101" t="s">
        <v>1243</v>
      </c>
      <c r="H1101">
        <v>4</v>
      </c>
      <c r="I1101">
        <v>0.4</v>
      </c>
    </row>
    <row r="1102" spans="1:9" x14ac:dyDescent="0.35">
      <c r="A1102" t="s">
        <v>1743</v>
      </c>
      <c r="B1102">
        <v>25900</v>
      </c>
      <c r="C1102" t="s">
        <v>1274</v>
      </c>
      <c r="D1102" t="s">
        <v>1168</v>
      </c>
      <c r="E1102" t="s">
        <v>552</v>
      </c>
      <c r="F1102" t="s">
        <v>1244</v>
      </c>
      <c r="G1102" t="s">
        <v>1245</v>
      </c>
      <c r="H1102">
        <v>5</v>
      </c>
      <c r="I1102">
        <v>2.73</v>
      </c>
    </row>
    <row r="1103" spans="1:9" x14ac:dyDescent="0.35">
      <c r="A1103" t="s">
        <v>1744</v>
      </c>
      <c r="B1103">
        <v>25900</v>
      </c>
      <c r="C1103" t="s">
        <v>1274</v>
      </c>
      <c r="D1103" t="s">
        <v>1168</v>
      </c>
      <c r="E1103" t="s">
        <v>562</v>
      </c>
      <c r="F1103" t="s">
        <v>1246</v>
      </c>
      <c r="G1103" t="s">
        <v>1247</v>
      </c>
      <c r="H1103">
        <v>6</v>
      </c>
      <c r="I1103">
        <v>2.15</v>
      </c>
    </row>
    <row r="1104" spans="1:9" x14ac:dyDescent="0.35">
      <c r="A1104" t="s">
        <v>1745</v>
      </c>
      <c r="B1104">
        <v>25900</v>
      </c>
      <c r="C1104" t="s">
        <v>1274</v>
      </c>
      <c r="D1104" t="s">
        <v>1168</v>
      </c>
      <c r="E1104" t="s">
        <v>567</v>
      </c>
      <c r="F1104" t="s">
        <v>1248</v>
      </c>
      <c r="G1104" t="s">
        <v>1249</v>
      </c>
      <c r="H1104">
        <v>7</v>
      </c>
      <c r="I1104">
        <v>0.57999999999999996</v>
      </c>
    </row>
    <row r="1105" spans="1:9" x14ac:dyDescent="0.35">
      <c r="A1105" t="s">
        <v>1746</v>
      </c>
      <c r="B1105">
        <v>25900</v>
      </c>
      <c r="C1105" t="s">
        <v>1274</v>
      </c>
      <c r="D1105" t="s">
        <v>1168</v>
      </c>
      <c r="E1105" t="s">
        <v>548</v>
      </c>
      <c r="F1105" t="s">
        <v>900</v>
      </c>
      <c r="G1105" t="s">
        <v>1250</v>
      </c>
      <c r="H1105">
        <v>8</v>
      </c>
      <c r="I1105">
        <v>3337</v>
      </c>
    </row>
    <row r="1106" spans="1:9" x14ac:dyDescent="0.35">
      <c r="A1106" t="s">
        <v>1747</v>
      </c>
      <c r="B1106">
        <v>25990</v>
      </c>
      <c r="C1106" t="s">
        <v>1274</v>
      </c>
      <c r="D1106" t="s">
        <v>1171</v>
      </c>
      <c r="E1106" t="s">
        <v>154</v>
      </c>
      <c r="F1106" t="s">
        <v>1236</v>
      </c>
      <c r="G1106" t="s">
        <v>1237</v>
      </c>
      <c r="H1106">
        <v>1</v>
      </c>
      <c r="I1106">
        <v>53</v>
      </c>
    </row>
    <row r="1107" spans="1:9" x14ac:dyDescent="0.35">
      <c r="A1107" t="s">
        <v>1748</v>
      </c>
      <c r="B1107">
        <v>25990</v>
      </c>
      <c r="C1107" t="s">
        <v>1274</v>
      </c>
      <c r="D1107" t="s">
        <v>1171</v>
      </c>
      <c r="E1107" t="s">
        <v>220</v>
      </c>
      <c r="F1107" t="s">
        <v>1238</v>
      </c>
      <c r="G1107" t="s">
        <v>1239</v>
      </c>
      <c r="H1107">
        <v>2</v>
      </c>
      <c r="I1107">
        <v>0</v>
      </c>
    </row>
    <row r="1108" spans="1:9" x14ac:dyDescent="0.35">
      <c r="A1108" t="s">
        <v>1749</v>
      </c>
      <c r="B1108">
        <v>25990</v>
      </c>
      <c r="C1108" t="s">
        <v>1274</v>
      </c>
      <c r="D1108" t="s">
        <v>1171</v>
      </c>
      <c r="E1108" t="s">
        <v>239</v>
      </c>
      <c r="F1108" t="s">
        <v>1240</v>
      </c>
      <c r="G1108" t="s">
        <v>1241</v>
      </c>
      <c r="H1108">
        <v>3</v>
      </c>
      <c r="I1108">
        <v>0.87</v>
      </c>
    </row>
    <row r="1109" spans="1:9" x14ac:dyDescent="0.35">
      <c r="A1109" t="s">
        <v>1750</v>
      </c>
      <c r="B1109">
        <v>25990</v>
      </c>
      <c r="C1109" t="s">
        <v>1274</v>
      </c>
      <c r="D1109" t="s">
        <v>1171</v>
      </c>
      <c r="E1109" t="s">
        <v>270</v>
      </c>
      <c r="F1109" t="s">
        <v>1242</v>
      </c>
      <c r="G1109" t="s">
        <v>1243</v>
      </c>
      <c r="H1109">
        <v>4</v>
      </c>
      <c r="I1109">
        <v>0.26</v>
      </c>
    </row>
    <row r="1110" spans="1:9" x14ac:dyDescent="0.35">
      <c r="A1110" t="s">
        <v>1751</v>
      </c>
      <c r="B1110">
        <v>25990</v>
      </c>
      <c r="C1110" t="s">
        <v>1274</v>
      </c>
      <c r="D1110" t="s">
        <v>1171</v>
      </c>
      <c r="E1110" t="s">
        <v>552</v>
      </c>
      <c r="F1110" t="s">
        <v>1244</v>
      </c>
      <c r="G1110" t="s">
        <v>1245</v>
      </c>
      <c r="H1110">
        <v>5</v>
      </c>
      <c r="I1110">
        <v>1.4339999999999999</v>
      </c>
    </row>
    <row r="1111" spans="1:9" x14ac:dyDescent="0.35">
      <c r="A1111" t="s">
        <v>1752</v>
      </c>
      <c r="B1111">
        <v>25990</v>
      </c>
      <c r="C1111" t="s">
        <v>1274</v>
      </c>
      <c r="D1111" t="s">
        <v>1171</v>
      </c>
      <c r="E1111" t="s">
        <v>562</v>
      </c>
      <c r="F1111" t="s">
        <v>1246</v>
      </c>
      <c r="G1111" t="s">
        <v>1247</v>
      </c>
      <c r="H1111">
        <v>6</v>
      </c>
      <c r="I1111">
        <v>0.66</v>
      </c>
    </row>
    <row r="1112" spans="1:9" x14ac:dyDescent="0.35">
      <c r="A1112" t="s">
        <v>1753</v>
      </c>
      <c r="B1112">
        <v>25990</v>
      </c>
      <c r="C1112" t="s">
        <v>1274</v>
      </c>
      <c r="D1112" t="s">
        <v>1171</v>
      </c>
      <c r="E1112" t="s">
        <v>567</v>
      </c>
      <c r="F1112" t="s">
        <v>1248</v>
      </c>
      <c r="G1112" t="s">
        <v>1249</v>
      </c>
      <c r="H1112">
        <v>7</v>
      </c>
      <c r="I1112">
        <v>0.56000000000000005</v>
      </c>
    </row>
    <row r="1113" spans="1:9" x14ac:dyDescent="0.35">
      <c r="A1113" t="s">
        <v>1754</v>
      </c>
      <c r="B1113">
        <v>25990</v>
      </c>
      <c r="C1113" t="s">
        <v>1274</v>
      </c>
      <c r="D1113" t="s">
        <v>1171</v>
      </c>
      <c r="E1113" t="s">
        <v>548</v>
      </c>
      <c r="F1113" t="s">
        <v>900</v>
      </c>
      <c r="G1113" t="s">
        <v>1250</v>
      </c>
      <c r="H1113">
        <v>8</v>
      </c>
      <c r="I1113">
        <v>3930</v>
      </c>
    </row>
    <row r="1114" spans="1:9" x14ac:dyDescent="0.35">
      <c r="A1114" t="s">
        <v>1755</v>
      </c>
      <c r="B1114">
        <v>26080</v>
      </c>
      <c r="C1114" t="s">
        <v>1274</v>
      </c>
      <c r="D1114" t="s">
        <v>1174</v>
      </c>
      <c r="E1114" t="s">
        <v>154</v>
      </c>
      <c r="F1114" t="s">
        <v>1236</v>
      </c>
      <c r="G1114" t="s">
        <v>1237</v>
      </c>
      <c r="H1114">
        <v>1</v>
      </c>
      <c r="I1114">
        <v>65</v>
      </c>
    </row>
    <row r="1115" spans="1:9" x14ac:dyDescent="0.35">
      <c r="A1115" t="s">
        <v>1756</v>
      </c>
      <c r="B1115">
        <v>26080</v>
      </c>
      <c r="C1115" t="s">
        <v>1274</v>
      </c>
      <c r="D1115" t="s">
        <v>1174</v>
      </c>
      <c r="E1115" t="s">
        <v>220</v>
      </c>
      <c r="F1115" t="s">
        <v>1238</v>
      </c>
      <c r="G1115" t="s">
        <v>1239</v>
      </c>
      <c r="H1115">
        <v>2</v>
      </c>
      <c r="I1115">
        <v>1</v>
      </c>
    </row>
    <row r="1116" spans="1:9" x14ac:dyDescent="0.35">
      <c r="A1116" t="s">
        <v>1757</v>
      </c>
      <c r="B1116">
        <v>26080</v>
      </c>
      <c r="C1116" t="s">
        <v>1274</v>
      </c>
      <c r="D1116" t="s">
        <v>1174</v>
      </c>
      <c r="E1116" t="s">
        <v>239</v>
      </c>
      <c r="F1116" t="s">
        <v>1240</v>
      </c>
      <c r="G1116" t="s">
        <v>1241</v>
      </c>
      <c r="H1116">
        <v>3</v>
      </c>
      <c r="I1116">
        <v>0.75</v>
      </c>
    </row>
    <row r="1117" spans="1:9" x14ac:dyDescent="0.35">
      <c r="A1117" t="s">
        <v>1758</v>
      </c>
      <c r="B1117">
        <v>26080</v>
      </c>
      <c r="C1117" t="s">
        <v>1274</v>
      </c>
      <c r="D1117" t="s">
        <v>1174</v>
      </c>
      <c r="E1117" t="s">
        <v>270</v>
      </c>
      <c r="F1117" t="s">
        <v>1242</v>
      </c>
      <c r="G1117" t="s">
        <v>1243</v>
      </c>
      <c r="H1117">
        <v>4</v>
      </c>
      <c r="I1117">
        <v>0.6</v>
      </c>
    </row>
    <row r="1118" spans="1:9" x14ac:dyDescent="0.35">
      <c r="A1118" t="s">
        <v>1759</v>
      </c>
      <c r="B1118">
        <v>26080</v>
      </c>
      <c r="C1118" t="s">
        <v>1274</v>
      </c>
      <c r="D1118" t="s">
        <v>1174</v>
      </c>
      <c r="E1118" t="s">
        <v>552</v>
      </c>
      <c r="F1118" t="s">
        <v>1244</v>
      </c>
      <c r="G1118" t="s">
        <v>1245</v>
      </c>
      <c r="H1118">
        <v>5</v>
      </c>
      <c r="I1118">
        <v>1.5</v>
      </c>
    </row>
    <row r="1119" spans="1:9" x14ac:dyDescent="0.35">
      <c r="A1119" t="s">
        <v>1760</v>
      </c>
      <c r="B1119">
        <v>26080</v>
      </c>
      <c r="C1119" t="s">
        <v>1274</v>
      </c>
      <c r="D1119" t="s">
        <v>1174</v>
      </c>
      <c r="E1119" t="s">
        <v>562</v>
      </c>
      <c r="F1119" t="s">
        <v>1246</v>
      </c>
      <c r="G1119" t="s">
        <v>1247</v>
      </c>
      <c r="H1119">
        <v>6</v>
      </c>
      <c r="I1119">
        <v>1.25</v>
      </c>
    </row>
    <row r="1120" spans="1:9" x14ac:dyDescent="0.35">
      <c r="A1120" t="s">
        <v>1761</v>
      </c>
      <c r="B1120">
        <v>26080</v>
      </c>
      <c r="C1120" t="s">
        <v>1274</v>
      </c>
      <c r="D1120" t="s">
        <v>1174</v>
      </c>
      <c r="E1120" t="s">
        <v>567</v>
      </c>
      <c r="F1120" t="s">
        <v>1248</v>
      </c>
      <c r="G1120" t="s">
        <v>1249</v>
      </c>
      <c r="H1120">
        <v>7</v>
      </c>
      <c r="I1120">
        <v>0.65</v>
      </c>
    </row>
    <row r="1121" spans="1:9" x14ac:dyDescent="0.35">
      <c r="A1121" t="s">
        <v>1762</v>
      </c>
      <c r="B1121">
        <v>26080</v>
      </c>
      <c r="C1121" t="s">
        <v>1274</v>
      </c>
      <c r="D1121" t="s">
        <v>1174</v>
      </c>
      <c r="E1121" t="s">
        <v>548</v>
      </c>
      <c r="F1121" t="s">
        <v>900</v>
      </c>
      <c r="G1121" t="s">
        <v>1250</v>
      </c>
      <c r="H1121">
        <v>8</v>
      </c>
      <c r="I1121">
        <v>4000</v>
      </c>
    </row>
    <row r="1122" spans="1:9" x14ac:dyDescent="0.35">
      <c r="A1122" t="s">
        <v>1763</v>
      </c>
      <c r="B1122">
        <v>26170</v>
      </c>
      <c r="C1122" t="s">
        <v>1274</v>
      </c>
      <c r="D1122" t="s">
        <v>1176</v>
      </c>
      <c r="E1122" t="s">
        <v>154</v>
      </c>
      <c r="F1122" t="s">
        <v>1236</v>
      </c>
      <c r="G1122" t="s">
        <v>1237</v>
      </c>
      <c r="H1122">
        <v>1</v>
      </c>
      <c r="I1122">
        <v>46</v>
      </c>
    </row>
    <row r="1123" spans="1:9" x14ac:dyDescent="0.35">
      <c r="A1123" t="s">
        <v>1764</v>
      </c>
      <c r="B1123">
        <v>26170</v>
      </c>
      <c r="C1123" t="s">
        <v>1274</v>
      </c>
      <c r="D1123" t="s">
        <v>1176</v>
      </c>
      <c r="E1123" t="s">
        <v>220</v>
      </c>
      <c r="F1123" t="s">
        <v>1238</v>
      </c>
      <c r="G1123" t="s">
        <v>1239</v>
      </c>
      <c r="H1123">
        <v>2</v>
      </c>
      <c r="I1123">
        <v>0.95</v>
      </c>
    </row>
    <row r="1124" spans="1:9" x14ac:dyDescent="0.35">
      <c r="A1124" t="s">
        <v>1765</v>
      </c>
      <c r="B1124">
        <v>26170</v>
      </c>
      <c r="C1124" t="s">
        <v>1274</v>
      </c>
      <c r="D1124" t="s">
        <v>1176</v>
      </c>
      <c r="E1124" t="s">
        <v>239</v>
      </c>
      <c r="F1124" t="s">
        <v>1240</v>
      </c>
      <c r="G1124" t="s">
        <v>1241</v>
      </c>
      <c r="H1124">
        <v>3</v>
      </c>
      <c r="I1124">
        <v>0.42</v>
      </c>
    </row>
    <row r="1125" spans="1:9" x14ac:dyDescent="0.35">
      <c r="A1125" t="s">
        <v>1766</v>
      </c>
      <c r="B1125">
        <v>26170</v>
      </c>
      <c r="C1125" t="s">
        <v>1274</v>
      </c>
      <c r="D1125" t="s">
        <v>1176</v>
      </c>
      <c r="E1125" t="s">
        <v>270</v>
      </c>
      <c r="F1125" t="s">
        <v>1242</v>
      </c>
      <c r="G1125" t="s">
        <v>1243</v>
      </c>
      <c r="H1125">
        <v>4</v>
      </c>
      <c r="I1125">
        <v>0.5</v>
      </c>
    </row>
    <row r="1126" spans="1:9" x14ac:dyDescent="0.35">
      <c r="A1126" t="s">
        <v>1767</v>
      </c>
      <c r="B1126">
        <v>26170</v>
      </c>
      <c r="C1126" t="s">
        <v>1274</v>
      </c>
      <c r="D1126" t="s">
        <v>1176</v>
      </c>
      <c r="E1126" t="s">
        <v>552</v>
      </c>
      <c r="F1126" t="s">
        <v>1244</v>
      </c>
      <c r="G1126" t="s">
        <v>1245</v>
      </c>
      <c r="H1126">
        <v>5</v>
      </c>
      <c r="I1126">
        <v>1.7226999999999999</v>
      </c>
    </row>
    <row r="1127" spans="1:9" x14ac:dyDescent="0.35">
      <c r="A1127" t="s">
        <v>1768</v>
      </c>
      <c r="B1127">
        <v>26170</v>
      </c>
      <c r="C1127" t="s">
        <v>1274</v>
      </c>
      <c r="D1127" t="s">
        <v>1176</v>
      </c>
      <c r="E1127" t="s">
        <v>562</v>
      </c>
      <c r="F1127" t="s">
        <v>1246</v>
      </c>
      <c r="G1127" t="s">
        <v>1247</v>
      </c>
      <c r="H1127">
        <v>6</v>
      </c>
      <c r="I1127">
        <v>2.8492000000000002</v>
      </c>
    </row>
    <row r="1128" spans="1:9" x14ac:dyDescent="0.35">
      <c r="A1128" t="s">
        <v>1769</v>
      </c>
      <c r="B1128">
        <v>26170</v>
      </c>
      <c r="C1128" t="s">
        <v>1274</v>
      </c>
      <c r="D1128" t="s">
        <v>1176</v>
      </c>
      <c r="E1128" t="s">
        <v>567</v>
      </c>
      <c r="F1128" t="s">
        <v>1248</v>
      </c>
      <c r="G1128" t="s">
        <v>1249</v>
      </c>
      <c r="H1128">
        <v>7</v>
      </c>
      <c r="I1128">
        <v>0.66710000000000003</v>
      </c>
    </row>
    <row r="1129" spans="1:9" x14ac:dyDescent="0.35">
      <c r="A1129" t="s">
        <v>1770</v>
      </c>
      <c r="B1129">
        <v>26170</v>
      </c>
      <c r="C1129" t="s">
        <v>1274</v>
      </c>
      <c r="D1129" t="s">
        <v>1176</v>
      </c>
      <c r="E1129" t="s">
        <v>548</v>
      </c>
      <c r="F1129" t="s">
        <v>900</v>
      </c>
      <c r="G1129" t="s">
        <v>1250</v>
      </c>
      <c r="H1129">
        <v>8</v>
      </c>
      <c r="I1129">
        <v>3560</v>
      </c>
    </row>
    <row r="1130" spans="1:9" x14ac:dyDescent="0.35">
      <c r="A1130" t="s">
        <v>1771</v>
      </c>
      <c r="B1130">
        <v>26260</v>
      </c>
      <c r="C1130" t="s">
        <v>1274</v>
      </c>
      <c r="D1130" t="s">
        <v>1179</v>
      </c>
      <c r="E1130" t="s">
        <v>154</v>
      </c>
      <c r="F1130" t="s">
        <v>1236</v>
      </c>
      <c r="G1130" t="s">
        <v>1237</v>
      </c>
      <c r="H1130">
        <v>1</v>
      </c>
      <c r="I1130">
        <v>0.48</v>
      </c>
    </row>
    <row r="1131" spans="1:9" x14ac:dyDescent="0.35">
      <c r="A1131" t="s">
        <v>1772</v>
      </c>
      <c r="B1131">
        <v>26260</v>
      </c>
      <c r="C1131" t="s">
        <v>1274</v>
      </c>
      <c r="D1131" t="s">
        <v>1179</v>
      </c>
      <c r="E1131" t="s">
        <v>220</v>
      </c>
      <c r="F1131" t="s">
        <v>1238</v>
      </c>
      <c r="G1131" t="s">
        <v>1239</v>
      </c>
      <c r="H1131">
        <v>2</v>
      </c>
      <c r="I1131">
        <v>0.56000000000000005</v>
      </c>
    </row>
    <row r="1132" spans="1:9" x14ac:dyDescent="0.35">
      <c r="A1132" t="s">
        <v>1773</v>
      </c>
      <c r="B1132">
        <v>26260</v>
      </c>
      <c r="C1132" t="s">
        <v>1274</v>
      </c>
      <c r="D1132" t="s">
        <v>1179</v>
      </c>
      <c r="E1132" t="s">
        <v>239</v>
      </c>
      <c r="F1132" t="s">
        <v>1240</v>
      </c>
      <c r="G1132" t="s">
        <v>1241</v>
      </c>
      <c r="H1132">
        <v>3</v>
      </c>
      <c r="I1132">
        <v>0.8</v>
      </c>
    </row>
    <row r="1133" spans="1:9" x14ac:dyDescent="0.35">
      <c r="A1133" t="s">
        <v>1774</v>
      </c>
      <c r="B1133">
        <v>26260</v>
      </c>
      <c r="C1133" t="s">
        <v>1274</v>
      </c>
      <c r="D1133" t="s">
        <v>1179</v>
      </c>
      <c r="E1133" t="s">
        <v>270</v>
      </c>
      <c r="F1133" t="s">
        <v>1242</v>
      </c>
      <c r="G1133" t="s">
        <v>1243</v>
      </c>
      <c r="H1133">
        <v>4</v>
      </c>
      <c r="I1133">
        <v>0.66</v>
      </c>
    </row>
    <row r="1134" spans="1:9" x14ac:dyDescent="0.35">
      <c r="A1134" t="s">
        <v>1775</v>
      </c>
      <c r="B1134">
        <v>26260</v>
      </c>
      <c r="C1134" t="s">
        <v>1274</v>
      </c>
      <c r="D1134" t="s">
        <v>1179</v>
      </c>
      <c r="E1134" t="s">
        <v>552</v>
      </c>
      <c r="F1134" t="s">
        <v>1244</v>
      </c>
      <c r="G1134" t="s">
        <v>1245</v>
      </c>
      <c r="H1134">
        <v>5</v>
      </c>
      <c r="I1134">
        <v>1.46</v>
      </c>
    </row>
    <row r="1135" spans="1:9" x14ac:dyDescent="0.35">
      <c r="A1135" t="s">
        <v>1776</v>
      </c>
      <c r="B1135">
        <v>26260</v>
      </c>
      <c r="C1135" t="s">
        <v>1274</v>
      </c>
      <c r="D1135" t="s">
        <v>1179</v>
      </c>
      <c r="E1135" t="s">
        <v>562</v>
      </c>
      <c r="F1135" t="s">
        <v>1246</v>
      </c>
      <c r="G1135" t="s">
        <v>1247</v>
      </c>
      <c r="H1135">
        <v>6</v>
      </c>
      <c r="I1135">
        <v>1.5580000000000001</v>
      </c>
    </row>
    <row r="1136" spans="1:9" x14ac:dyDescent="0.35">
      <c r="A1136" t="s">
        <v>1777</v>
      </c>
      <c r="B1136">
        <v>26260</v>
      </c>
      <c r="C1136" t="s">
        <v>1274</v>
      </c>
      <c r="D1136" t="s">
        <v>1179</v>
      </c>
      <c r="E1136" t="s">
        <v>567</v>
      </c>
      <c r="F1136" t="s">
        <v>1248</v>
      </c>
      <c r="G1136" t="s">
        <v>1249</v>
      </c>
      <c r="H1136">
        <v>7</v>
      </c>
      <c r="I1136">
        <v>0.48099999999999998</v>
      </c>
    </row>
    <row r="1137" spans="1:9" x14ac:dyDescent="0.35">
      <c r="A1137" t="s">
        <v>1778</v>
      </c>
      <c r="B1137">
        <v>26260</v>
      </c>
      <c r="C1137" t="s">
        <v>1274</v>
      </c>
      <c r="D1137" t="s">
        <v>1179</v>
      </c>
      <c r="E1137" t="s">
        <v>548</v>
      </c>
      <c r="F1137" t="s">
        <v>900</v>
      </c>
      <c r="G1137" t="s">
        <v>1250</v>
      </c>
      <c r="H1137">
        <v>8</v>
      </c>
      <c r="I1137">
        <v>4278</v>
      </c>
    </row>
    <row r="1138" spans="1:9" x14ac:dyDescent="0.35">
      <c r="A1138" t="s">
        <v>1779</v>
      </c>
      <c r="B1138">
        <v>26350</v>
      </c>
      <c r="C1138" t="s">
        <v>1274</v>
      </c>
      <c r="D1138" t="s">
        <v>1182</v>
      </c>
      <c r="E1138" t="s">
        <v>154</v>
      </c>
      <c r="F1138" t="s">
        <v>1236</v>
      </c>
      <c r="G1138" t="s">
        <v>1237</v>
      </c>
      <c r="H1138">
        <v>1</v>
      </c>
      <c r="I1138">
        <v>55</v>
      </c>
    </row>
    <row r="1139" spans="1:9" x14ac:dyDescent="0.35">
      <c r="A1139" t="s">
        <v>1780</v>
      </c>
      <c r="B1139">
        <v>26350</v>
      </c>
      <c r="C1139" t="s">
        <v>1274</v>
      </c>
      <c r="D1139" t="s">
        <v>1182</v>
      </c>
      <c r="E1139" t="s">
        <v>220</v>
      </c>
      <c r="F1139" t="s">
        <v>1238</v>
      </c>
      <c r="G1139" t="s">
        <v>1239</v>
      </c>
      <c r="H1139">
        <v>2</v>
      </c>
      <c r="I1139">
        <v>0.99780000000000002</v>
      </c>
    </row>
    <row r="1140" spans="1:9" x14ac:dyDescent="0.35">
      <c r="A1140" t="s">
        <v>1781</v>
      </c>
      <c r="B1140">
        <v>26350</v>
      </c>
      <c r="C1140" t="s">
        <v>1274</v>
      </c>
      <c r="D1140" t="s">
        <v>1182</v>
      </c>
      <c r="E1140" t="s">
        <v>239</v>
      </c>
      <c r="F1140" t="s">
        <v>1240</v>
      </c>
      <c r="G1140" t="s">
        <v>1241</v>
      </c>
      <c r="H1140">
        <v>3</v>
      </c>
      <c r="I1140">
        <v>0.69499999999999995</v>
      </c>
    </row>
    <row r="1141" spans="1:9" x14ac:dyDescent="0.35">
      <c r="A1141" t="s">
        <v>1782</v>
      </c>
      <c r="B1141">
        <v>26350</v>
      </c>
      <c r="C1141" t="s">
        <v>1274</v>
      </c>
      <c r="D1141" t="s">
        <v>1182</v>
      </c>
      <c r="E1141" t="s">
        <v>270</v>
      </c>
      <c r="F1141" t="s">
        <v>1242</v>
      </c>
      <c r="G1141" t="s">
        <v>1243</v>
      </c>
      <c r="H1141">
        <v>4</v>
      </c>
      <c r="I1141">
        <v>0.45</v>
      </c>
    </row>
    <row r="1142" spans="1:9" x14ac:dyDescent="0.35">
      <c r="A1142" t="s">
        <v>1783</v>
      </c>
      <c r="B1142">
        <v>26350</v>
      </c>
      <c r="C1142" t="s">
        <v>1274</v>
      </c>
      <c r="D1142" t="s">
        <v>1182</v>
      </c>
      <c r="E1142" t="s">
        <v>552</v>
      </c>
      <c r="F1142" t="s">
        <v>1244</v>
      </c>
      <c r="G1142" t="s">
        <v>1245</v>
      </c>
      <c r="H1142">
        <v>5</v>
      </c>
      <c r="I1142">
        <v>1.03</v>
      </c>
    </row>
    <row r="1143" spans="1:9" x14ac:dyDescent="0.35">
      <c r="A1143" t="s">
        <v>1784</v>
      </c>
      <c r="B1143">
        <v>26350</v>
      </c>
      <c r="C1143" t="s">
        <v>1274</v>
      </c>
      <c r="D1143" t="s">
        <v>1182</v>
      </c>
      <c r="E1143" t="s">
        <v>562</v>
      </c>
      <c r="F1143" t="s">
        <v>1246</v>
      </c>
      <c r="G1143" t="s">
        <v>1247</v>
      </c>
      <c r="H1143">
        <v>6</v>
      </c>
      <c r="I1143">
        <v>1.4392</v>
      </c>
    </row>
    <row r="1144" spans="1:9" x14ac:dyDescent="0.35">
      <c r="A1144" t="s">
        <v>1785</v>
      </c>
      <c r="B1144">
        <v>26350</v>
      </c>
      <c r="C1144" t="s">
        <v>1274</v>
      </c>
      <c r="D1144" t="s">
        <v>1182</v>
      </c>
      <c r="E1144" t="s">
        <v>567</v>
      </c>
      <c r="F1144" t="s">
        <v>1248</v>
      </c>
      <c r="G1144" t="s">
        <v>1249</v>
      </c>
      <c r="H1144">
        <v>7</v>
      </c>
      <c r="I1144">
        <v>0.65349999999999997</v>
      </c>
    </row>
    <row r="1145" spans="1:9" x14ac:dyDescent="0.35">
      <c r="A1145" t="s">
        <v>1786</v>
      </c>
      <c r="B1145">
        <v>26350</v>
      </c>
      <c r="C1145" t="s">
        <v>1274</v>
      </c>
      <c r="D1145" t="s">
        <v>1182</v>
      </c>
      <c r="E1145" t="s">
        <v>548</v>
      </c>
      <c r="F1145" t="s">
        <v>900</v>
      </c>
      <c r="G1145" t="s">
        <v>1250</v>
      </c>
      <c r="H1145">
        <v>8</v>
      </c>
      <c r="I1145">
        <v>3193</v>
      </c>
    </row>
    <row r="1146" spans="1:9" x14ac:dyDescent="0.35">
      <c r="A1146" t="s">
        <v>1787</v>
      </c>
      <c r="B1146">
        <v>26430</v>
      </c>
      <c r="C1146" t="s">
        <v>1274</v>
      </c>
      <c r="D1146" t="s">
        <v>1185</v>
      </c>
      <c r="E1146" t="s">
        <v>154</v>
      </c>
      <c r="F1146" t="s">
        <v>1236</v>
      </c>
      <c r="G1146" t="s">
        <v>1237</v>
      </c>
      <c r="H1146">
        <v>1</v>
      </c>
      <c r="I1146">
        <v>57</v>
      </c>
    </row>
    <row r="1147" spans="1:9" x14ac:dyDescent="0.35">
      <c r="A1147" t="s">
        <v>1788</v>
      </c>
      <c r="B1147">
        <v>26430</v>
      </c>
      <c r="C1147" t="s">
        <v>1274</v>
      </c>
      <c r="D1147" t="s">
        <v>1185</v>
      </c>
      <c r="E1147" t="s">
        <v>220</v>
      </c>
      <c r="F1147" t="s">
        <v>1238</v>
      </c>
      <c r="G1147" t="s">
        <v>1239</v>
      </c>
      <c r="H1147">
        <v>2</v>
      </c>
      <c r="I1147">
        <v>0.999</v>
      </c>
    </row>
    <row r="1148" spans="1:9" x14ac:dyDescent="0.35">
      <c r="A1148" t="s">
        <v>1789</v>
      </c>
      <c r="B1148">
        <v>26430</v>
      </c>
      <c r="C1148" t="s">
        <v>1274</v>
      </c>
      <c r="D1148" t="s">
        <v>1185</v>
      </c>
      <c r="E1148" t="s">
        <v>239</v>
      </c>
      <c r="F1148" t="s">
        <v>1240</v>
      </c>
      <c r="G1148" t="s">
        <v>1241</v>
      </c>
      <c r="H1148">
        <v>3</v>
      </c>
      <c r="I1148">
        <v>0.88</v>
      </c>
    </row>
    <row r="1149" spans="1:9" x14ac:dyDescent="0.35">
      <c r="A1149" t="s">
        <v>1790</v>
      </c>
      <c r="B1149">
        <v>26430</v>
      </c>
      <c r="C1149" t="s">
        <v>1274</v>
      </c>
      <c r="D1149" t="s">
        <v>1185</v>
      </c>
      <c r="E1149" t="s">
        <v>270</v>
      </c>
      <c r="F1149" t="s">
        <v>1242</v>
      </c>
      <c r="G1149" t="s">
        <v>1243</v>
      </c>
      <c r="H1149">
        <v>4</v>
      </c>
      <c r="I1149">
        <v>0.71</v>
      </c>
    </row>
    <row r="1150" spans="1:9" x14ac:dyDescent="0.35">
      <c r="A1150" t="s">
        <v>1791</v>
      </c>
      <c r="B1150">
        <v>26430</v>
      </c>
      <c r="C1150" t="s">
        <v>1274</v>
      </c>
      <c r="D1150" t="s">
        <v>1185</v>
      </c>
      <c r="E1150" t="s">
        <v>552</v>
      </c>
      <c r="F1150" t="s">
        <v>1244</v>
      </c>
      <c r="G1150" t="s">
        <v>1245</v>
      </c>
      <c r="H1150">
        <v>5</v>
      </c>
      <c r="I1150">
        <v>1.36</v>
      </c>
    </row>
    <row r="1151" spans="1:9" x14ac:dyDescent="0.35">
      <c r="A1151" t="s">
        <v>1792</v>
      </c>
      <c r="B1151">
        <v>26430</v>
      </c>
      <c r="C1151" t="s">
        <v>1274</v>
      </c>
      <c r="D1151" t="s">
        <v>1185</v>
      </c>
      <c r="E1151" t="s">
        <v>562</v>
      </c>
      <c r="F1151" t="s">
        <v>1246</v>
      </c>
      <c r="G1151" t="s">
        <v>1247</v>
      </c>
      <c r="H1151">
        <v>6</v>
      </c>
      <c r="I1151">
        <v>1.73</v>
      </c>
    </row>
    <row r="1152" spans="1:9" x14ac:dyDescent="0.35">
      <c r="A1152" t="s">
        <v>1793</v>
      </c>
      <c r="B1152">
        <v>26430</v>
      </c>
      <c r="C1152" t="s">
        <v>1274</v>
      </c>
      <c r="D1152" t="s">
        <v>1185</v>
      </c>
      <c r="E1152" t="s">
        <v>567</v>
      </c>
      <c r="F1152" t="s">
        <v>1248</v>
      </c>
      <c r="G1152" t="s">
        <v>1249</v>
      </c>
      <c r="H1152">
        <v>7</v>
      </c>
      <c r="I1152">
        <v>0.66</v>
      </c>
    </row>
    <row r="1153" spans="1:9" x14ac:dyDescent="0.35">
      <c r="A1153" t="s">
        <v>1794</v>
      </c>
      <c r="B1153">
        <v>26430</v>
      </c>
      <c r="C1153" t="s">
        <v>1274</v>
      </c>
      <c r="D1153" t="s">
        <v>1185</v>
      </c>
      <c r="E1153" t="s">
        <v>548</v>
      </c>
      <c r="F1153" t="s">
        <v>900</v>
      </c>
      <c r="G1153" t="s">
        <v>1250</v>
      </c>
      <c r="H1153">
        <v>8</v>
      </c>
      <c r="I1153">
        <v>4595</v>
      </c>
    </row>
    <row r="1154" spans="1:9" x14ac:dyDescent="0.35">
      <c r="A1154" t="s">
        <v>1795</v>
      </c>
      <c r="B1154">
        <v>26490</v>
      </c>
      <c r="C1154" t="s">
        <v>1274</v>
      </c>
      <c r="D1154" t="s">
        <v>1188</v>
      </c>
      <c r="E1154" t="s">
        <v>154</v>
      </c>
      <c r="F1154" t="s">
        <v>1236</v>
      </c>
      <c r="G1154" t="s">
        <v>1237</v>
      </c>
      <c r="H1154">
        <v>1</v>
      </c>
      <c r="I1154">
        <v>55</v>
      </c>
    </row>
    <row r="1155" spans="1:9" x14ac:dyDescent="0.35">
      <c r="A1155" t="s">
        <v>1796</v>
      </c>
      <c r="B1155">
        <v>26490</v>
      </c>
      <c r="C1155" t="s">
        <v>1274</v>
      </c>
      <c r="D1155" t="s">
        <v>1188</v>
      </c>
      <c r="E1155" t="s">
        <v>220</v>
      </c>
      <c r="F1155" t="s">
        <v>1238</v>
      </c>
      <c r="G1155" t="s">
        <v>1239</v>
      </c>
      <c r="H1155">
        <v>2</v>
      </c>
      <c r="I1155">
        <v>0.97499999999999998</v>
      </c>
    </row>
    <row r="1156" spans="1:9" x14ac:dyDescent="0.35">
      <c r="A1156" t="s">
        <v>1797</v>
      </c>
      <c r="B1156">
        <v>26490</v>
      </c>
      <c r="C1156" t="s">
        <v>1274</v>
      </c>
      <c r="D1156" t="s">
        <v>1188</v>
      </c>
      <c r="E1156" t="s">
        <v>239</v>
      </c>
      <c r="F1156" t="s">
        <v>1240</v>
      </c>
      <c r="G1156" t="s">
        <v>1241</v>
      </c>
      <c r="H1156">
        <v>3</v>
      </c>
      <c r="I1156">
        <v>0.75</v>
      </c>
    </row>
    <row r="1157" spans="1:9" x14ac:dyDescent="0.35">
      <c r="A1157" t="s">
        <v>1798</v>
      </c>
      <c r="B1157">
        <v>26490</v>
      </c>
      <c r="C1157" t="s">
        <v>1274</v>
      </c>
      <c r="D1157" t="s">
        <v>1188</v>
      </c>
      <c r="E1157" t="s">
        <v>270</v>
      </c>
      <c r="F1157" t="s">
        <v>1242</v>
      </c>
      <c r="G1157" t="s">
        <v>1243</v>
      </c>
      <c r="H1157">
        <v>4</v>
      </c>
      <c r="I1157">
        <v>0.75</v>
      </c>
    </row>
    <row r="1158" spans="1:9" x14ac:dyDescent="0.35">
      <c r="A1158" t="s">
        <v>1799</v>
      </c>
      <c r="B1158">
        <v>26490</v>
      </c>
      <c r="C1158" t="s">
        <v>1274</v>
      </c>
      <c r="D1158" t="s">
        <v>1188</v>
      </c>
      <c r="E1158" t="s">
        <v>552</v>
      </c>
      <c r="F1158" t="s">
        <v>1244</v>
      </c>
      <c r="G1158" t="s">
        <v>1245</v>
      </c>
      <c r="H1158">
        <v>5</v>
      </c>
      <c r="I1158">
        <v>2.198</v>
      </c>
    </row>
    <row r="1159" spans="1:9" x14ac:dyDescent="0.35">
      <c r="A1159" t="s">
        <v>1800</v>
      </c>
      <c r="B1159">
        <v>26490</v>
      </c>
      <c r="C1159" t="s">
        <v>1274</v>
      </c>
      <c r="D1159" t="s">
        <v>1188</v>
      </c>
      <c r="E1159" t="s">
        <v>562</v>
      </c>
      <c r="F1159" t="s">
        <v>1246</v>
      </c>
      <c r="G1159" t="s">
        <v>1247</v>
      </c>
      <c r="H1159">
        <v>6</v>
      </c>
      <c r="I1159">
        <v>1.2170000000000001</v>
      </c>
    </row>
    <row r="1160" spans="1:9" x14ac:dyDescent="0.35">
      <c r="A1160" t="s">
        <v>1801</v>
      </c>
      <c r="B1160">
        <v>26490</v>
      </c>
      <c r="C1160" t="s">
        <v>1274</v>
      </c>
      <c r="D1160" t="s">
        <v>1188</v>
      </c>
      <c r="E1160" t="s">
        <v>567</v>
      </c>
      <c r="F1160" t="s">
        <v>1248</v>
      </c>
      <c r="G1160" t="s">
        <v>1249</v>
      </c>
      <c r="H1160">
        <v>7</v>
      </c>
      <c r="I1160">
        <v>0.72599999999999998</v>
      </c>
    </row>
    <row r="1161" spans="1:9" x14ac:dyDescent="0.35">
      <c r="A1161" t="s">
        <v>1802</v>
      </c>
      <c r="B1161">
        <v>26490</v>
      </c>
      <c r="C1161" t="s">
        <v>1274</v>
      </c>
      <c r="D1161" t="s">
        <v>1188</v>
      </c>
      <c r="E1161" t="s">
        <v>548</v>
      </c>
      <c r="F1161" t="s">
        <v>900</v>
      </c>
      <c r="G1161" t="s">
        <v>1250</v>
      </c>
      <c r="H1161">
        <v>8</v>
      </c>
      <c r="I1161">
        <v>4296</v>
      </c>
    </row>
    <row r="1162" spans="1:9" x14ac:dyDescent="0.35">
      <c r="A1162" t="s">
        <v>1803</v>
      </c>
      <c r="B1162">
        <v>26610</v>
      </c>
      <c r="C1162" t="s">
        <v>1274</v>
      </c>
      <c r="D1162" t="s">
        <v>1191</v>
      </c>
      <c r="E1162" t="s">
        <v>154</v>
      </c>
      <c r="F1162" t="s">
        <v>1236</v>
      </c>
      <c r="G1162" t="s">
        <v>1237</v>
      </c>
      <c r="H1162">
        <v>1</v>
      </c>
      <c r="I1162">
        <v>51</v>
      </c>
    </row>
    <row r="1163" spans="1:9" x14ac:dyDescent="0.35">
      <c r="A1163" t="s">
        <v>1804</v>
      </c>
      <c r="B1163">
        <v>26610</v>
      </c>
      <c r="C1163" t="s">
        <v>1274</v>
      </c>
      <c r="D1163" t="s">
        <v>1191</v>
      </c>
      <c r="E1163" t="s">
        <v>220</v>
      </c>
      <c r="F1163" t="s">
        <v>1238</v>
      </c>
      <c r="G1163" t="s">
        <v>1239</v>
      </c>
      <c r="H1163">
        <v>2</v>
      </c>
      <c r="I1163">
        <v>0.99399999999999999</v>
      </c>
    </row>
    <row r="1164" spans="1:9" x14ac:dyDescent="0.35">
      <c r="A1164" t="s">
        <v>1805</v>
      </c>
      <c r="B1164">
        <v>26610</v>
      </c>
      <c r="C1164" t="s">
        <v>1274</v>
      </c>
      <c r="D1164" t="s">
        <v>1191</v>
      </c>
      <c r="E1164" t="s">
        <v>239</v>
      </c>
      <c r="F1164" t="s">
        <v>1240</v>
      </c>
      <c r="G1164" t="s">
        <v>1241</v>
      </c>
      <c r="H1164">
        <v>3</v>
      </c>
      <c r="I1164">
        <v>0.65</v>
      </c>
    </row>
    <row r="1165" spans="1:9" x14ac:dyDescent="0.35">
      <c r="A1165" t="s">
        <v>1806</v>
      </c>
      <c r="B1165">
        <v>26610</v>
      </c>
      <c r="C1165" t="s">
        <v>1274</v>
      </c>
      <c r="D1165" t="s">
        <v>1191</v>
      </c>
      <c r="E1165" t="s">
        <v>270</v>
      </c>
      <c r="F1165" t="s">
        <v>1242</v>
      </c>
      <c r="G1165" t="s">
        <v>1243</v>
      </c>
      <c r="H1165">
        <v>4</v>
      </c>
      <c r="I1165">
        <v>0.3</v>
      </c>
    </row>
    <row r="1166" spans="1:9" x14ac:dyDescent="0.35">
      <c r="A1166" t="s">
        <v>1807</v>
      </c>
      <c r="B1166">
        <v>26610</v>
      </c>
      <c r="C1166" t="s">
        <v>1274</v>
      </c>
      <c r="D1166" t="s">
        <v>1191</v>
      </c>
      <c r="E1166" t="s">
        <v>552</v>
      </c>
      <c r="F1166" t="s">
        <v>1244</v>
      </c>
      <c r="G1166" t="s">
        <v>1245</v>
      </c>
      <c r="H1166">
        <v>5</v>
      </c>
      <c r="I1166">
        <v>2.62</v>
      </c>
    </row>
    <row r="1167" spans="1:9" x14ac:dyDescent="0.35">
      <c r="A1167" t="s">
        <v>1808</v>
      </c>
      <c r="B1167">
        <v>26610</v>
      </c>
      <c r="C1167" t="s">
        <v>1274</v>
      </c>
      <c r="D1167" t="s">
        <v>1191</v>
      </c>
      <c r="E1167" t="s">
        <v>562</v>
      </c>
      <c r="F1167" t="s">
        <v>1246</v>
      </c>
      <c r="G1167" t="s">
        <v>1247</v>
      </c>
      <c r="H1167">
        <v>6</v>
      </c>
      <c r="I1167">
        <v>1.17</v>
      </c>
    </row>
    <row r="1168" spans="1:9" x14ac:dyDescent="0.35">
      <c r="A1168" t="s">
        <v>1809</v>
      </c>
      <c r="B1168">
        <v>26610</v>
      </c>
      <c r="C1168" t="s">
        <v>1274</v>
      </c>
      <c r="D1168" t="s">
        <v>1191</v>
      </c>
      <c r="E1168" t="s">
        <v>567</v>
      </c>
      <c r="F1168" t="s">
        <v>1248</v>
      </c>
      <c r="G1168" t="s">
        <v>1249</v>
      </c>
      <c r="H1168">
        <v>7</v>
      </c>
      <c r="I1168">
        <v>0.54300000000000004</v>
      </c>
    </row>
    <row r="1169" spans="1:9" x14ac:dyDescent="0.35">
      <c r="A1169" t="s">
        <v>1810</v>
      </c>
      <c r="B1169">
        <v>26610</v>
      </c>
      <c r="C1169" t="s">
        <v>1274</v>
      </c>
      <c r="D1169" t="s">
        <v>1191</v>
      </c>
      <c r="E1169" t="s">
        <v>548</v>
      </c>
      <c r="F1169" t="s">
        <v>900</v>
      </c>
      <c r="G1169" t="s">
        <v>1250</v>
      </c>
      <c r="H1169">
        <v>8</v>
      </c>
      <c r="I1169">
        <v>4874</v>
      </c>
    </row>
    <row r="1170" spans="1:9" x14ac:dyDescent="0.35">
      <c r="A1170" t="s">
        <v>1811</v>
      </c>
      <c r="B1170">
        <v>26670</v>
      </c>
      <c r="C1170" t="s">
        <v>1274</v>
      </c>
      <c r="D1170" t="s">
        <v>1194</v>
      </c>
      <c r="E1170" t="s">
        <v>154</v>
      </c>
      <c r="F1170" t="s">
        <v>1236</v>
      </c>
      <c r="G1170" t="s">
        <v>1237</v>
      </c>
      <c r="H1170">
        <v>1</v>
      </c>
      <c r="I1170">
        <v>50</v>
      </c>
    </row>
    <row r="1171" spans="1:9" x14ac:dyDescent="0.35">
      <c r="A1171" t="s">
        <v>1812</v>
      </c>
      <c r="B1171">
        <v>26670</v>
      </c>
      <c r="C1171" t="s">
        <v>1274</v>
      </c>
      <c r="D1171" t="s">
        <v>1194</v>
      </c>
      <c r="E1171" t="s">
        <v>220</v>
      </c>
      <c r="F1171" t="s">
        <v>1238</v>
      </c>
      <c r="G1171" t="s">
        <v>1239</v>
      </c>
      <c r="H1171">
        <v>2</v>
      </c>
      <c r="I1171">
        <v>0</v>
      </c>
    </row>
    <row r="1172" spans="1:9" x14ac:dyDescent="0.35">
      <c r="A1172" t="s">
        <v>1813</v>
      </c>
      <c r="B1172">
        <v>26670</v>
      </c>
      <c r="C1172" t="s">
        <v>1274</v>
      </c>
      <c r="D1172" t="s">
        <v>1194</v>
      </c>
      <c r="E1172" t="s">
        <v>239</v>
      </c>
      <c r="F1172" t="s">
        <v>1240</v>
      </c>
      <c r="G1172" t="s">
        <v>1241</v>
      </c>
      <c r="H1172">
        <v>3</v>
      </c>
      <c r="I1172">
        <v>0.7</v>
      </c>
    </row>
    <row r="1173" spans="1:9" x14ac:dyDescent="0.35">
      <c r="A1173" t="s">
        <v>1814</v>
      </c>
      <c r="B1173">
        <v>26670</v>
      </c>
      <c r="C1173" t="s">
        <v>1274</v>
      </c>
      <c r="D1173" t="s">
        <v>1194</v>
      </c>
      <c r="E1173" t="s">
        <v>270</v>
      </c>
      <c r="F1173" t="s">
        <v>1242</v>
      </c>
      <c r="G1173" t="s">
        <v>1243</v>
      </c>
      <c r="H1173">
        <v>4</v>
      </c>
      <c r="I1173">
        <v>0.5</v>
      </c>
    </row>
    <row r="1174" spans="1:9" x14ac:dyDescent="0.35">
      <c r="A1174" t="s">
        <v>1815</v>
      </c>
      <c r="B1174">
        <v>26670</v>
      </c>
      <c r="C1174" t="s">
        <v>1274</v>
      </c>
      <c r="D1174" t="s">
        <v>1194</v>
      </c>
      <c r="E1174" t="s">
        <v>552</v>
      </c>
      <c r="F1174" t="s">
        <v>1244</v>
      </c>
      <c r="G1174" t="s">
        <v>1245</v>
      </c>
      <c r="H1174">
        <v>5</v>
      </c>
      <c r="I1174">
        <v>1.79</v>
      </c>
    </row>
    <row r="1175" spans="1:9" x14ac:dyDescent="0.35">
      <c r="A1175" t="s">
        <v>1816</v>
      </c>
      <c r="B1175">
        <v>26670</v>
      </c>
      <c r="C1175" t="s">
        <v>1274</v>
      </c>
      <c r="D1175" t="s">
        <v>1194</v>
      </c>
      <c r="E1175" t="s">
        <v>562</v>
      </c>
      <c r="F1175" t="s">
        <v>1246</v>
      </c>
      <c r="G1175" t="s">
        <v>1247</v>
      </c>
      <c r="H1175">
        <v>6</v>
      </c>
      <c r="I1175">
        <v>1</v>
      </c>
    </row>
    <row r="1176" spans="1:9" x14ac:dyDescent="0.35">
      <c r="A1176" t="s">
        <v>1817</v>
      </c>
      <c r="B1176">
        <v>26670</v>
      </c>
      <c r="C1176" t="s">
        <v>1274</v>
      </c>
      <c r="D1176" t="s">
        <v>1194</v>
      </c>
      <c r="E1176" t="s">
        <v>567</v>
      </c>
      <c r="F1176" t="s">
        <v>1248</v>
      </c>
      <c r="G1176" t="s">
        <v>1249</v>
      </c>
      <c r="H1176">
        <v>7</v>
      </c>
      <c r="I1176">
        <v>0.38</v>
      </c>
    </row>
    <row r="1177" spans="1:9" x14ac:dyDescent="0.35">
      <c r="A1177" t="s">
        <v>1818</v>
      </c>
      <c r="B1177">
        <v>26670</v>
      </c>
      <c r="C1177" t="s">
        <v>1274</v>
      </c>
      <c r="D1177" t="s">
        <v>1194</v>
      </c>
      <c r="E1177" t="s">
        <v>548</v>
      </c>
      <c r="F1177" t="s">
        <v>900</v>
      </c>
      <c r="G1177" t="s">
        <v>1250</v>
      </c>
      <c r="H1177">
        <v>8</v>
      </c>
      <c r="I1177">
        <v>6246</v>
      </c>
    </row>
    <row r="1178" spans="1:9" x14ac:dyDescent="0.35">
      <c r="A1178" t="s">
        <v>1819</v>
      </c>
      <c r="B1178">
        <v>26700</v>
      </c>
      <c r="C1178" t="s">
        <v>1274</v>
      </c>
      <c r="D1178" t="s">
        <v>1197</v>
      </c>
      <c r="E1178" t="s">
        <v>154</v>
      </c>
      <c r="F1178" t="s">
        <v>1236</v>
      </c>
      <c r="G1178" t="s">
        <v>1237</v>
      </c>
      <c r="H1178">
        <v>1</v>
      </c>
      <c r="I1178">
        <v>55</v>
      </c>
    </row>
    <row r="1179" spans="1:9" x14ac:dyDescent="0.35">
      <c r="A1179" t="s">
        <v>1820</v>
      </c>
      <c r="B1179">
        <v>26700</v>
      </c>
      <c r="C1179" t="s">
        <v>1274</v>
      </c>
      <c r="D1179" t="s">
        <v>1197</v>
      </c>
      <c r="E1179" t="s">
        <v>220</v>
      </c>
      <c r="F1179" t="s">
        <v>1238</v>
      </c>
      <c r="G1179" t="s">
        <v>1239</v>
      </c>
      <c r="H1179">
        <v>2</v>
      </c>
      <c r="I1179">
        <v>0.995</v>
      </c>
    </row>
    <row r="1180" spans="1:9" x14ac:dyDescent="0.35">
      <c r="A1180" t="s">
        <v>1821</v>
      </c>
      <c r="B1180">
        <v>26700</v>
      </c>
      <c r="C1180" t="s">
        <v>1274</v>
      </c>
      <c r="D1180" t="s">
        <v>1197</v>
      </c>
      <c r="E1180" t="s">
        <v>239</v>
      </c>
      <c r="F1180" t="s">
        <v>1240</v>
      </c>
      <c r="G1180" t="s">
        <v>1241</v>
      </c>
      <c r="H1180">
        <v>3</v>
      </c>
      <c r="I1180">
        <v>0.82</v>
      </c>
    </row>
    <row r="1181" spans="1:9" x14ac:dyDescent="0.35">
      <c r="A1181" t="s">
        <v>1822</v>
      </c>
      <c r="B1181">
        <v>26700</v>
      </c>
      <c r="C1181" t="s">
        <v>1274</v>
      </c>
      <c r="D1181" t="s">
        <v>1197</v>
      </c>
      <c r="E1181" t="s">
        <v>270</v>
      </c>
      <c r="F1181" t="s">
        <v>1242</v>
      </c>
      <c r="G1181" t="s">
        <v>1243</v>
      </c>
      <c r="H1181">
        <v>4</v>
      </c>
      <c r="I1181">
        <v>0.65</v>
      </c>
    </row>
    <row r="1182" spans="1:9" x14ac:dyDescent="0.35">
      <c r="A1182" t="s">
        <v>1823</v>
      </c>
      <c r="B1182">
        <v>26700</v>
      </c>
      <c r="C1182" t="s">
        <v>1274</v>
      </c>
      <c r="D1182" t="s">
        <v>1197</v>
      </c>
      <c r="E1182" t="s">
        <v>552</v>
      </c>
      <c r="F1182" t="s">
        <v>1244</v>
      </c>
      <c r="G1182" t="s">
        <v>1245</v>
      </c>
      <c r="H1182">
        <v>5</v>
      </c>
      <c r="I1182">
        <v>0.80930000000000002</v>
      </c>
    </row>
    <row r="1183" spans="1:9" x14ac:dyDescent="0.35">
      <c r="A1183" t="s">
        <v>1824</v>
      </c>
      <c r="B1183">
        <v>26700</v>
      </c>
      <c r="C1183" t="s">
        <v>1274</v>
      </c>
      <c r="D1183" t="s">
        <v>1197</v>
      </c>
      <c r="E1183" t="s">
        <v>562</v>
      </c>
      <c r="F1183" t="s">
        <v>1246</v>
      </c>
      <c r="G1183" t="s">
        <v>1247</v>
      </c>
      <c r="H1183">
        <v>6</v>
      </c>
      <c r="I1183">
        <v>1.2858000000000001</v>
      </c>
    </row>
    <row r="1184" spans="1:9" x14ac:dyDescent="0.35">
      <c r="A1184" t="s">
        <v>1825</v>
      </c>
      <c r="B1184">
        <v>26700</v>
      </c>
      <c r="C1184" t="s">
        <v>1274</v>
      </c>
      <c r="D1184" t="s">
        <v>1197</v>
      </c>
      <c r="E1184" t="s">
        <v>567</v>
      </c>
      <c r="F1184" t="s">
        <v>1248</v>
      </c>
      <c r="G1184" t="s">
        <v>1249</v>
      </c>
      <c r="H1184">
        <v>7</v>
      </c>
      <c r="I1184">
        <v>0.44829999999999998</v>
      </c>
    </row>
    <row r="1185" spans="1:9" x14ac:dyDescent="0.35">
      <c r="A1185" t="s">
        <v>1826</v>
      </c>
      <c r="B1185">
        <v>26700</v>
      </c>
      <c r="C1185" t="s">
        <v>1274</v>
      </c>
      <c r="D1185" t="s">
        <v>1197</v>
      </c>
      <c r="E1185" t="s">
        <v>548</v>
      </c>
      <c r="F1185" t="s">
        <v>900</v>
      </c>
      <c r="G1185" t="s">
        <v>1250</v>
      </c>
      <c r="H1185">
        <v>8</v>
      </c>
      <c r="I1185">
        <v>4991</v>
      </c>
    </row>
    <row r="1186" spans="1:9" x14ac:dyDescent="0.35">
      <c r="A1186" t="s">
        <v>1827</v>
      </c>
      <c r="B1186">
        <v>26730</v>
      </c>
      <c r="C1186" t="s">
        <v>1274</v>
      </c>
      <c r="D1186" t="s">
        <v>1200</v>
      </c>
      <c r="E1186" t="s">
        <v>154</v>
      </c>
      <c r="F1186" t="s">
        <v>1236</v>
      </c>
      <c r="G1186" t="s">
        <v>1237</v>
      </c>
      <c r="H1186">
        <v>1</v>
      </c>
      <c r="I1186">
        <v>50</v>
      </c>
    </row>
    <row r="1187" spans="1:9" x14ac:dyDescent="0.35">
      <c r="A1187" t="s">
        <v>1828</v>
      </c>
      <c r="B1187">
        <v>26730</v>
      </c>
      <c r="C1187" t="s">
        <v>1274</v>
      </c>
      <c r="D1187" t="s">
        <v>1200</v>
      </c>
      <c r="E1187" t="s">
        <v>220</v>
      </c>
      <c r="F1187" t="s">
        <v>1238</v>
      </c>
      <c r="G1187" t="s">
        <v>1239</v>
      </c>
      <c r="H1187">
        <v>2</v>
      </c>
      <c r="I1187">
        <v>0.93559999999999999</v>
      </c>
    </row>
    <row r="1188" spans="1:9" x14ac:dyDescent="0.35">
      <c r="A1188" t="s">
        <v>1829</v>
      </c>
      <c r="B1188">
        <v>26730</v>
      </c>
      <c r="C1188" t="s">
        <v>1274</v>
      </c>
      <c r="D1188" t="s">
        <v>1200</v>
      </c>
      <c r="E1188" t="s">
        <v>239</v>
      </c>
      <c r="F1188" t="s">
        <v>1240</v>
      </c>
      <c r="G1188" t="s">
        <v>1241</v>
      </c>
      <c r="H1188">
        <v>3</v>
      </c>
      <c r="I1188">
        <v>0.85</v>
      </c>
    </row>
    <row r="1189" spans="1:9" x14ac:dyDescent="0.35">
      <c r="A1189" t="s">
        <v>1830</v>
      </c>
      <c r="B1189">
        <v>26730</v>
      </c>
      <c r="C1189" t="s">
        <v>1274</v>
      </c>
      <c r="D1189" t="s">
        <v>1200</v>
      </c>
      <c r="E1189" t="s">
        <v>270</v>
      </c>
      <c r="F1189" t="s">
        <v>1242</v>
      </c>
      <c r="G1189" t="s">
        <v>1243</v>
      </c>
      <c r="H1189">
        <v>4</v>
      </c>
      <c r="I1189">
        <v>0.66690000000000005</v>
      </c>
    </row>
    <row r="1190" spans="1:9" x14ac:dyDescent="0.35">
      <c r="A1190" t="s">
        <v>1831</v>
      </c>
      <c r="B1190">
        <v>26730</v>
      </c>
      <c r="C1190" t="s">
        <v>1274</v>
      </c>
      <c r="D1190" t="s">
        <v>1200</v>
      </c>
      <c r="E1190" t="s">
        <v>552</v>
      </c>
      <c r="F1190" t="s">
        <v>1244</v>
      </c>
      <c r="G1190" t="s">
        <v>1245</v>
      </c>
      <c r="H1190">
        <v>5</v>
      </c>
      <c r="I1190">
        <v>2.2799999999999998</v>
      </c>
    </row>
    <row r="1191" spans="1:9" x14ac:dyDescent="0.35">
      <c r="A1191" t="s">
        <v>1832</v>
      </c>
      <c r="B1191">
        <v>26730</v>
      </c>
      <c r="C1191" t="s">
        <v>1274</v>
      </c>
      <c r="D1191" t="s">
        <v>1200</v>
      </c>
      <c r="E1191" t="s">
        <v>562</v>
      </c>
      <c r="F1191" t="s">
        <v>1246</v>
      </c>
      <c r="G1191" t="s">
        <v>1247</v>
      </c>
      <c r="H1191">
        <v>6</v>
      </c>
      <c r="I1191">
        <v>1.84</v>
      </c>
    </row>
    <row r="1192" spans="1:9" x14ac:dyDescent="0.35">
      <c r="A1192" t="s">
        <v>1833</v>
      </c>
      <c r="B1192">
        <v>26730</v>
      </c>
      <c r="C1192" t="s">
        <v>1274</v>
      </c>
      <c r="D1192" t="s">
        <v>1200</v>
      </c>
      <c r="E1192" t="s">
        <v>567</v>
      </c>
      <c r="F1192" t="s">
        <v>1248</v>
      </c>
      <c r="G1192" t="s">
        <v>1249</v>
      </c>
      <c r="H1192">
        <v>7</v>
      </c>
      <c r="I1192">
        <v>0.5181</v>
      </c>
    </row>
    <row r="1193" spans="1:9" x14ac:dyDescent="0.35">
      <c r="A1193" t="s">
        <v>1834</v>
      </c>
      <c r="B1193">
        <v>26730</v>
      </c>
      <c r="C1193" t="s">
        <v>1274</v>
      </c>
      <c r="D1193" t="s">
        <v>1200</v>
      </c>
      <c r="E1193" t="s">
        <v>548</v>
      </c>
      <c r="F1193" t="s">
        <v>900</v>
      </c>
      <c r="G1193" t="s">
        <v>1250</v>
      </c>
      <c r="H1193">
        <v>8</v>
      </c>
      <c r="I1193">
        <v>4799</v>
      </c>
    </row>
    <row r="1194" spans="1:9" x14ac:dyDescent="0.35">
      <c r="A1194" t="s">
        <v>1835</v>
      </c>
      <c r="B1194">
        <v>26810</v>
      </c>
      <c r="C1194" t="s">
        <v>1274</v>
      </c>
      <c r="D1194" t="s">
        <v>1203</v>
      </c>
      <c r="E1194" t="s">
        <v>154</v>
      </c>
      <c r="F1194" t="s">
        <v>1236</v>
      </c>
      <c r="G1194" t="s">
        <v>1237</v>
      </c>
      <c r="H1194">
        <v>1</v>
      </c>
      <c r="I1194">
        <v>53</v>
      </c>
    </row>
    <row r="1195" spans="1:9" x14ac:dyDescent="0.35">
      <c r="A1195" t="s">
        <v>1836</v>
      </c>
      <c r="B1195">
        <v>26810</v>
      </c>
      <c r="C1195" t="s">
        <v>1274</v>
      </c>
      <c r="D1195" t="s">
        <v>1203</v>
      </c>
      <c r="E1195" t="s">
        <v>220</v>
      </c>
      <c r="F1195" t="s">
        <v>1238</v>
      </c>
      <c r="G1195" t="s">
        <v>1239</v>
      </c>
      <c r="H1195">
        <v>2</v>
      </c>
      <c r="I1195">
        <v>0.98</v>
      </c>
    </row>
    <row r="1196" spans="1:9" x14ac:dyDescent="0.35">
      <c r="A1196" t="s">
        <v>1837</v>
      </c>
      <c r="B1196">
        <v>26810</v>
      </c>
      <c r="C1196" t="s">
        <v>1274</v>
      </c>
      <c r="D1196" t="s">
        <v>1203</v>
      </c>
      <c r="E1196" t="s">
        <v>239</v>
      </c>
      <c r="F1196" t="s">
        <v>1240</v>
      </c>
      <c r="G1196" t="s">
        <v>1241</v>
      </c>
      <c r="H1196">
        <v>3</v>
      </c>
      <c r="I1196">
        <v>0.85770000000000002</v>
      </c>
    </row>
    <row r="1197" spans="1:9" x14ac:dyDescent="0.35">
      <c r="A1197" t="s">
        <v>1838</v>
      </c>
      <c r="B1197">
        <v>26810</v>
      </c>
      <c r="C1197" t="s">
        <v>1274</v>
      </c>
      <c r="D1197" t="s">
        <v>1203</v>
      </c>
      <c r="E1197" t="s">
        <v>270</v>
      </c>
      <c r="F1197" t="s">
        <v>1242</v>
      </c>
      <c r="G1197" t="s">
        <v>1243</v>
      </c>
      <c r="H1197">
        <v>4</v>
      </c>
      <c r="I1197">
        <v>0.28949999999999998</v>
      </c>
    </row>
    <row r="1198" spans="1:9" x14ac:dyDescent="0.35">
      <c r="A1198" t="s">
        <v>1839</v>
      </c>
      <c r="B1198">
        <v>26810</v>
      </c>
      <c r="C1198" t="s">
        <v>1274</v>
      </c>
      <c r="D1198" t="s">
        <v>1203</v>
      </c>
      <c r="E1198" t="s">
        <v>552</v>
      </c>
      <c r="F1198" t="s">
        <v>1244</v>
      </c>
      <c r="G1198" t="s">
        <v>1245</v>
      </c>
      <c r="H1198">
        <v>5</v>
      </c>
      <c r="I1198">
        <v>4.0999999999999996</v>
      </c>
    </row>
    <row r="1199" spans="1:9" x14ac:dyDescent="0.35">
      <c r="A1199" t="s">
        <v>1840</v>
      </c>
      <c r="B1199">
        <v>26810</v>
      </c>
      <c r="C1199" t="s">
        <v>1274</v>
      </c>
      <c r="D1199" t="s">
        <v>1203</v>
      </c>
      <c r="E1199" t="s">
        <v>562</v>
      </c>
      <c r="F1199" t="s">
        <v>1246</v>
      </c>
      <c r="G1199" t="s">
        <v>1247</v>
      </c>
      <c r="H1199">
        <v>6</v>
      </c>
      <c r="I1199">
        <v>1.6259999999999999</v>
      </c>
    </row>
    <row r="1200" spans="1:9" x14ac:dyDescent="0.35">
      <c r="A1200" t="s">
        <v>1841</v>
      </c>
      <c r="B1200">
        <v>26810</v>
      </c>
      <c r="C1200" t="s">
        <v>1274</v>
      </c>
      <c r="D1200" t="s">
        <v>1203</v>
      </c>
      <c r="E1200" t="s">
        <v>567</v>
      </c>
      <c r="F1200" t="s">
        <v>1248</v>
      </c>
      <c r="G1200" t="s">
        <v>1249</v>
      </c>
      <c r="H1200">
        <v>7</v>
      </c>
      <c r="I1200">
        <v>0.63980000000000004</v>
      </c>
    </row>
    <row r="1201" spans="1:9" x14ac:dyDescent="0.35">
      <c r="A1201" t="s">
        <v>1842</v>
      </c>
      <c r="B1201">
        <v>26810</v>
      </c>
      <c r="C1201" t="s">
        <v>1274</v>
      </c>
      <c r="D1201" t="s">
        <v>1203</v>
      </c>
      <c r="E1201" t="s">
        <v>548</v>
      </c>
      <c r="F1201" t="s">
        <v>900</v>
      </c>
      <c r="G1201" t="s">
        <v>1250</v>
      </c>
      <c r="H1201">
        <v>8</v>
      </c>
      <c r="I1201">
        <v>3476</v>
      </c>
    </row>
    <row r="1202" spans="1:9" x14ac:dyDescent="0.35">
      <c r="A1202" t="s">
        <v>1843</v>
      </c>
      <c r="B1202">
        <v>26890</v>
      </c>
      <c r="C1202" t="s">
        <v>1274</v>
      </c>
      <c r="D1202" t="s">
        <v>1206</v>
      </c>
      <c r="E1202" t="s">
        <v>154</v>
      </c>
      <c r="F1202" t="s">
        <v>1236</v>
      </c>
      <c r="G1202" t="s">
        <v>1237</v>
      </c>
      <c r="H1202">
        <v>1</v>
      </c>
      <c r="I1202" t="s">
        <v>1844</v>
      </c>
    </row>
    <row r="1203" spans="1:9" x14ac:dyDescent="0.35">
      <c r="A1203" t="s">
        <v>1845</v>
      </c>
      <c r="B1203">
        <v>26890</v>
      </c>
      <c r="C1203" t="s">
        <v>1274</v>
      </c>
      <c r="D1203" t="s">
        <v>1206</v>
      </c>
      <c r="E1203" t="s">
        <v>220</v>
      </c>
      <c r="F1203" t="s">
        <v>1238</v>
      </c>
      <c r="G1203" t="s">
        <v>1239</v>
      </c>
      <c r="H1203">
        <v>2</v>
      </c>
      <c r="I1203" t="s">
        <v>1844</v>
      </c>
    </row>
    <row r="1204" spans="1:9" x14ac:dyDescent="0.35">
      <c r="A1204" t="s">
        <v>1846</v>
      </c>
      <c r="B1204">
        <v>26890</v>
      </c>
      <c r="C1204" t="s">
        <v>1274</v>
      </c>
      <c r="D1204" t="s">
        <v>1206</v>
      </c>
      <c r="E1204" t="s">
        <v>239</v>
      </c>
      <c r="F1204" t="s">
        <v>1240</v>
      </c>
      <c r="G1204" t="s">
        <v>1241</v>
      </c>
      <c r="H1204">
        <v>3</v>
      </c>
      <c r="I1204" t="s">
        <v>1844</v>
      </c>
    </row>
    <row r="1205" spans="1:9" x14ac:dyDescent="0.35">
      <c r="A1205" t="s">
        <v>1847</v>
      </c>
      <c r="B1205">
        <v>26890</v>
      </c>
      <c r="C1205" t="s">
        <v>1274</v>
      </c>
      <c r="D1205" t="s">
        <v>1206</v>
      </c>
      <c r="E1205" t="s">
        <v>270</v>
      </c>
      <c r="F1205" t="s">
        <v>1242</v>
      </c>
      <c r="G1205" t="s">
        <v>1243</v>
      </c>
      <c r="H1205">
        <v>4</v>
      </c>
      <c r="I1205" t="s">
        <v>1844</v>
      </c>
    </row>
    <row r="1206" spans="1:9" x14ac:dyDescent="0.35">
      <c r="A1206" t="s">
        <v>1848</v>
      </c>
      <c r="B1206">
        <v>26890</v>
      </c>
      <c r="C1206" t="s">
        <v>1274</v>
      </c>
      <c r="D1206" t="s">
        <v>1206</v>
      </c>
      <c r="E1206" t="s">
        <v>552</v>
      </c>
      <c r="F1206" t="s">
        <v>1244</v>
      </c>
      <c r="G1206" t="s">
        <v>1245</v>
      </c>
      <c r="H1206">
        <v>5</v>
      </c>
      <c r="I1206">
        <v>4.26</v>
      </c>
    </row>
    <row r="1207" spans="1:9" x14ac:dyDescent="0.35">
      <c r="A1207" t="s">
        <v>1849</v>
      </c>
      <c r="B1207">
        <v>26890</v>
      </c>
      <c r="C1207" t="s">
        <v>1274</v>
      </c>
      <c r="D1207" t="s">
        <v>1206</v>
      </c>
      <c r="E1207" t="s">
        <v>562</v>
      </c>
      <c r="F1207" t="s">
        <v>1246</v>
      </c>
      <c r="G1207" t="s">
        <v>1247</v>
      </c>
      <c r="H1207">
        <v>6</v>
      </c>
      <c r="I1207">
        <v>0.98750000000000004</v>
      </c>
    </row>
    <row r="1208" spans="1:9" x14ac:dyDescent="0.35">
      <c r="A1208" t="s">
        <v>1850</v>
      </c>
      <c r="B1208">
        <v>26890</v>
      </c>
      <c r="C1208" t="s">
        <v>1274</v>
      </c>
      <c r="D1208" t="s">
        <v>1206</v>
      </c>
      <c r="E1208" t="s">
        <v>567</v>
      </c>
      <c r="F1208" t="s">
        <v>1248</v>
      </c>
      <c r="G1208" t="s">
        <v>1249</v>
      </c>
      <c r="H1208">
        <v>7</v>
      </c>
      <c r="I1208">
        <v>0.38519999999999999</v>
      </c>
    </row>
    <row r="1209" spans="1:9" x14ac:dyDescent="0.35">
      <c r="A1209" t="s">
        <v>1851</v>
      </c>
      <c r="B1209">
        <v>26890</v>
      </c>
      <c r="C1209" t="s">
        <v>1274</v>
      </c>
      <c r="D1209" t="s">
        <v>1206</v>
      </c>
      <c r="E1209" t="s">
        <v>548</v>
      </c>
      <c r="F1209" t="s">
        <v>900</v>
      </c>
      <c r="G1209" t="s">
        <v>1250</v>
      </c>
      <c r="H1209">
        <v>8</v>
      </c>
      <c r="I1209">
        <v>4897.3900000000003</v>
      </c>
    </row>
    <row r="1210" spans="1:9" x14ac:dyDescent="0.35">
      <c r="A1210" t="s">
        <v>1852</v>
      </c>
      <c r="B1210">
        <v>26980</v>
      </c>
      <c r="C1210" t="s">
        <v>1274</v>
      </c>
      <c r="D1210" t="s">
        <v>1209</v>
      </c>
      <c r="E1210" t="s">
        <v>154</v>
      </c>
      <c r="F1210" t="s">
        <v>1236</v>
      </c>
      <c r="G1210" t="s">
        <v>1237</v>
      </c>
      <c r="H1210">
        <v>1</v>
      </c>
      <c r="I1210">
        <v>57</v>
      </c>
    </row>
    <row r="1211" spans="1:9" x14ac:dyDescent="0.35">
      <c r="A1211" t="s">
        <v>1853</v>
      </c>
      <c r="B1211">
        <v>26980</v>
      </c>
      <c r="C1211" t="s">
        <v>1274</v>
      </c>
      <c r="D1211" t="s">
        <v>1209</v>
      </c>
      <c r="E1211" t="s">
        <v>220</v>
      </c>
      <c r="F1211" t="s">
        <v>1238</v>
      </c>
      <c r="G1211" t="s">
        <v>1239</v>
      </c>
      <c r="H1211">
        <v>2</v>
      </c>
      <c r="I1211">
        <v>0.98</v>
      </c>
    </row>
    <row r="1212" spans="1:9" x14ac:dyDescent="0.35">
      <c r="A1212" t="s">
        <v>1854</v>
      </c>
      <c r="B1212">
        <v>26980</v>
      </c>
      <c r="C1212" t="s">
        <v>1274</v>
      </c>
      <c r="D1212" t="s">
        <v>1209</v>
      </c>
      <c r="E1212" t="s">
        <v>239</v>
      </c>
      <c r="F1212" t="s">
        <v>1240</v>
      </c>
      <c r="G1212" t="s">
        <v>1241</v>
      </c>
      <c r="H1212">
        <v>3</v>
      </c>
      <c r="I1212">
        <v>0.57999999999999996</v>
      </c>
    </row>
    <row r="1213" spans="1:9" x14ac:dyDescent="0.35">
      <c r="A1213" t="s">
        <v>1855</v>
      </c>
      <c r="B1213">
        <v>26980</v>
      </c>
      <c r="C1213" t="s">
        <v>1274</v>
      </c>
      <c r="D1213" t="s">
        <v>1209</v>
      </c>
      <c r="E1213" t="s">
        <v>270</v>
      </c>
      <c r="F1213" t="s">
        <v>1242</v>
      </c>
      <c r="G1213" t="s">
        <v>1243</v>
      </c>
      <c r="H1213">
        <v>4</v>
      </c>
      <c r="I1213">
        <v>0.57999999999999996</v>
      </c>
    </row>
    <row r="1214" spans="1:9" x14ac:dyDescent="0.35">
      <c r="A1214" t="s">
        <v>1856</v>
      </c>
      <c r="B1214">
        <v>26980</v>
      </c>
      <c r="C1214" t="s">
        <v>1274</v>
      </c>
      <c r="D1214" t="s">
        <v>1209</v>
      </c>
      <c r="E1214" t="s">
        <v>552</v>
      </c>
      <c r="F1214" t="s">
        <v>1244</v>
      </c>
      <c r="G1214" t="s">
        <v>1245</v>
      </c>
      <c r="H1214">
        <v>5</v>
      </c>
      <c r="I1214">
        <v>3.3492000000000002</v>
      </c>
    </row>
    <row r="1215" spans="1:9" x14ac:dyDescent="0.35">
      <c r="A1215" t="s">
        <v>1857</v>
      </c>
      <c r="B1215">
        <v>26980</v>
      </c>
      <c r="C1215" t="s">
        <v>1274</v>
      </c>
      <c r="D1215" t="s">
        <v>1209</v>
      </c>
      <c r="E1215" t="s">
        <v>562</v>
      </c>
      <c r="F1215" t="s">
        <v>1246</v>
      </c>
      <c r="G1215" t="s">
        <v>1247</v>
      </c>
      <c r="H1215">
        <v>6</v>
      </c>
      <c r="I1215">
        <v>1.0108999999999999</v>
      </c>
    </row>
    <row r="1216" spans="1:9" x14ac:dyDescent="0.35">
      <c r="A1216" t="s">
        <v>1858</v>
      </c>
      <c r="B1216">
        <v>26980</v>
      </c>
      <c r="C1216" t="s">
        <v>1274</v>
      </c>
      <c r="D1216" t="s">
        <v>1209</v>
      </c>
      <c r="E1216" t="s">
        <v>567</v>
      </c>
      <c r="F1216" t="s">
        <v>1248</v>
      </c>
      <c r="G1216" t="s">
        <v>1249</v>
      </c>
      <c r="H1216">
        <v>7</v>
      </c>
      <c r="I1216">
        <v>0.66090000000000004</v>
      </c>
    </row>
    <row r="1217" spans="1:9" x14ac:dyDescent="0.35">
      <c r="A1217" t="s">
        <v>1859</v>
      </c>
      <c r="B1217">
        <v>26980</v>
      </c>
      <c r="C1217" t="s">
        <v>1274</v>
      </c>
      <c r="D1217" t="s">
        <v>1209</v>
      </c>
      <c r="E1217" t="s">
        <v>548</v>
      </c>
      <c r="F1217" t="s">
        <v>900</v>
      </c>
      <c r="G1217" t="s">
        <v>1250</v>
      </c>
      <c r="H1217">
        <v>8</v>
      </c>
      <c r="I1217">
        <v>2735</v>
      </c>
    </row>
    <row r="1218" spans="1:9" x14ac:dyDescent="0.35">
      <c r="A1218" t="s">
        <v>1860</v>
      </c>
      <c r="B1218">
        <v>27070</v>
      </c>
      <c r="C1218" t="s">
        <v>1274</v>
      </c>
      <c r="D1218" t="s">
        <v>1212</v>
      </c>
      <c r="E1218" t="s">
        <v>154</v>
      </c>
      <c r="F1218" t="s">
        <v>1236</v>
      </c>
      <c r="G1218" t="s">
        <v>1237</v>
      </c>
      <c r="H1218">
        <v>1</v>
      </c>
      <c r="I1218">
        <v>55</v>
      </c>
    </row>
    <row r="1219" spans="1:9" x14ac:dyDescent="0.35">
      <c r="A1219" t="s">
        <v>1861</v>
      </c>
      <c r="B1219">
        <v>27070</v>
      </c>
      <c r="C1219" t="s">
        <v>1274</v>
      </c>
      <c r="D1219" t="s">
        <v>1212</v>
      </c>
      <c r="E1219" t="s">
        <v>220</v>
      </c>
      <c r="F1219" t="s">
        <v>1238</v>
      </c>
      <c r="G1219" t="s">
        <v>1239</v>
      </c>
      <c r="H1219">
        <v>2</v>
      </c>
      <c r="I1219">
        <v>0.93500000000000005</v>
      </c>
    </row>
    <row r="1220" spans="1:9" x14ac:dyDescent="0.35">
      <c r="A1220" t="s">
        <v>1862</v>
      </c>
      <c r="B1220">
        <v>27070</v>
      </c>
      <c r="C1220" t="s">
        <v>1274</v>
      </c>
      <c r="D1220" t="s">
        <v>1212</v>
      </c>
      <c r="E1220" t="s">
        <v>239</v>
      </c>
      <c r="F1220" t="s">
        <v>1240</v>
      </c>
      <c r="G1220" t="s">
        <v>1241</v>
      </c>
      <c r="H1220">
        <v>3</v>
      </c>
      <c r="I1220">
        <v>0.68</v>
      </c>
    </row>
    <row r="1221" spans="1:9" x14ac:dyDescent="0.35">
      <c r="A1221" t="s">
        <v>1863</v>
      </c>
      <c r="B1221">
        <v>27070</v>
      </c>
      <c r="C1221" t="s">
        <v>1274</v>
      </c>
      <c r="D1221" t="s">
        <v>1212</v>
      </c>
      <c r="E1221" t="s">
        <v>270</v>
      </c>
      <c r="F1221" t="s">
        <v>1242</v>
      </c>
      <c r="G1221" t="s">
        <v>1243</v>
      </c>
      <c r="H1221">
        <v>4</v>
      </c>
      <c r="I1221">
        <v>0.45</v>
      </c>
    </row>
    <row r="1222" spans="1:9" x14ac:dyDescent="0.35">
      <c r="A1222" t="s">
        <v>1864</v>
      </c>
      <c r="B1222">
        <v>27070</v>
      </c>
      <c r="C1222" t="s">
        <v>1274</v>
      </c>
      <c r="D1222" t="s">
        <v>1212</v>
      </c>
      <c r="E1222" t="s">
        <v>552</v>
      </c>
      <c r="F1222" t="s">
        <v>1244</v>
      </c>
      <c r="G1222" t="s">
        <v>1245</v>
      </c>
      <c r="H1222">
        <v>5</v>
      </c>
      <c r="I1222">
        <v>3.3241000000000001</v>
      </c>
    </row>
    <row r="1223" spans="1:9" x14ac:dyDescent="0.35">
      <c r="A1223" t="s">
        <v>1865</v>
      </c>
      <c r="B1223">
        <v>27070</v>
      </c>
      <c r="C1223" t="s">
        <v>1274</v>
      </c>
      <c r="D1223" t="s">
        <v>1212</v>
      </c>
      <c r="E1223" t="s">
        <v>562</v>
      </c>
      <c r="F1223" t="s">
        <v>1246</v>
      </c>
      <c r="G1223" t="s">
        <v>1247</v>
      </c>
      <c r="H1223">
        <v>6</v>
      </c>
      <c r="I1223">
        <v>0.66759999999999997</v>
      </c>
    </row>
    <row r="1224" spans="1:9" x14ac:dyDescent="0.35">
      <c r="A1224" t="s">
        <v>1866</v>
      </c>
      <c r="B1224">
        <v>27070</v>
      </c>
      <c r="C1224" t="s">
        <v>1274</v>
      </c>
      <c r="D1224" t="s">
        <v>1212</v>
      </c>
      <c r="E1224" t="s">
        <v>567</v>
      </c>
      <c r="F1224" t="s">
        <v>1248</v>
      </c>
      <c r="G1224" t="s">
        <v>1249</v>
      </c>
      <c r="H1224">
        <v>7</v>
      </c>
      <c r="I1224">
        <v>0.72599999999999998</v>
      </c>
    </row>
    <row r="1225" spans="1:9" x14ac:dyDescent="0.35">
      <c r="A1225" t="s">
        <v>1867</v>
      </c>
      <c r="B1225">
        <v>27070</v>
      </c>
      <c r="C1225" t="s">
        <v>1274</v>
      </c>
      <c r="D1225" t="s">
        <v>1212</v>
      </c>
      <c r="E1225" t="s">
        <v>548</v>
      </c>
      <c r="F1225" t="s">
        <v>900</v>
      </c>
      <c r="G1225" t="s">
        <v>1252</v>
      </c>
      <c r="H1225">
        <v>8</v>
      </c>
      <c r="I1225">
        <v>3129</v>
      </c>
    </row>
    <row r="1226" spans="1:9" x14ac:dyDescent="0.35">
      <c r="A1226" t="s">
        <v>1868</v>
      </c>
      <c r="B1226">
        <v>27170</v>
      </c>
      <c r="C1226" t="s">
        <v>1274</v>
      </c>
      <c r="D1226" t="s">
        <v>1215</v>
      </c>
      <c r="E1226" t="s">
        <v>154</v>
      </c>
      <c r="F1226" t="s">
        <v>1236</v>
      </c>
      <c r="G1226" t="s">
        <v>1237</v>
      </c>
      <c r="H1226">
        <v>1</v>
      </c>
      <c r="I1226">
        <v>60</v>
      </c>
    </row>
    <row r="1227" spans="1:9" x14ac:dyDescent="0.35">
      <c r="A1227" t="s">
        <v>1869</v>
      </c>
      <c r="B1227">
        <v>27170</v>
      </c>
      <c r="C1227" t="s">
        <v>1274</v>
      </c>
      <c r="D1227" t="s">
        <v>1215</v>
      </c>
      <c r="E1227" t="s">
        <v>220</v>
      </c>
      <c r="F1227" t="s">
        <v>1238</v>
      </c>
      <c r="G1227" t="s">
        <v>1239</v>
      </c>
      <c r="H1227">
        <v>2</v>
      </c>
      <c r="I1227">
        <v>0.98</v>
      </c>
    </row>
    <row r="1228" spans="1:9" x14ac:dyDescent="0.35">
      <c r="A1228" t="s">
        <v>1870</v>
      </c>
      <c r="B1228">
        <v>27170</v>
      </c>
      <c r="C1228" t="s">
        <v>1274</v>
      </c>
      <c r="D1228" t="s">
        <v>1215</v>
      </c>
      <c r="E1228" t="s">
        <v>239</v>
      </c>
      <c r="F1228" t="s">
        <v>1240</v>
      </c>
      <c r="G1228" t="s">
        <v>1241</v>
      </c>
      <c r="H1228">
        <v>3</v>
      </c>
      <c r="I1228">
        <v>0.75</v>
      </c>
    </row>
    <row r="1229" spans="1:9" x14ac:dyDescent="0.35">
      <c r="A1229" t="s">
        <v>1871</v>
      </c>
      <c r="B1229">
        <v>27170</v>
      </c>
      <c r="C1229" t="s">
        <v>1274</v>
      </c>
      <c r="D1229" t="s">
        <v>1215</v>
      </c>
      <c r="E1229" t="s">
        <v>270</v>
      </c>
      <c r="F1229" t="s">
        <v>1242</v>
      </c>
      <c r="G1229" t="s">
        <v>1243</v>
      </c>
      <c r="H1229">
        <v>4</v>
      </c>
      <c r="I1229">
        <v>0.71989999999999998</v>
      </c>
    </row>
    <row r="1230" spans="1:9" x14ac:dyDescent="0.35">
      <c r="A1230" t="s">
        <v>1872</v>
      </c>
      <c r="B1230">
        <v>27170</v>
      </c>
      <c r="C1230" t="s">
        <v>1274</v>
      </c>
      <c r="D1230" t="s">
        <v>1215</v>
      </c>
      <c r="E1230" t="s">
        <v>552</v>
      </c>
      <c r="F1230" t="s">
        <v>1244</v>
      </c>
      <c r="G1230" t="s">
        <v>1245</v>
      </c>
      <c r="H1230">
        <v>5</v>
      </c>
      <c r="I1230">
        <v>2.87</v>
      </c>
    </row>
    <row r="1231" spans="1:9" x14ac:dyDescent="0.35">
      <c r="A1231" t="s">
        <v>1873</v>
      </c>
      <c r="B1231">
        <v>27170</v>
      </c>
      <c r="C1231" t="s">
        <v>1274</v>
      </c>
      <c r="D1231" t="s">
        <v>1215</v>
      </c>
      <c r="E1231" t="s">
        <v>562</v>
      </c>
      <c r="F1231" t="s">
        <v>1246</v>
      </c>
      <c r="G1231" t="s">
        <v>1247</v>
      </c>
      <c r="H1231">
        <v>6</v>
      </c>
      <c r="I1231">
        <v>0.87</v>
      </c>
    </row>
    <row r="1232" spans="1:9" x14ac:dyDescent="0.35">
      <c r="A1232" t="s">
        <v>1874</v>
      </c>
      <c r="B1232">
        <v>27170</v>
      </c>
      <c r="C1232" t="s">
        <v>1274</v>
      </c>
      <c r="D1232" t="s">
        <v>1215</v>
      </c>
      <c r="E1232" t="s">
        <v>567</v>
      </c>
      <c r="F1232" t="s">
        <v>1248</v>
      </c>
      <c r="G1232" t="s">
        <v>1249</v>
      </c>
      <c r="H1232">
        <v>7</v>
      </c>
      <c r="I1232">
        <v>0.72</v>
      </c>
    </row>
    <row r="1233" spans="1:9" x14ac:dyDescent="0.35">
      <c r="A1233" t="s">
        <v>1875</v>
      </c>
      <c r="B1233">
        <v>27170</v>
      </c>
      <c r="C1233" t="s">
        <v>1274</v>
      </c>
      <c r="D1233" t="s">
        <v>1215</v>
      </c>
      <c r="E1233" t="s">
        <v>548</v>
      </c>
      <c r="F1233" t="s">
        <v>900</v>
      </c>
      <c r="G1233" t="s">
        <v>1250</v>
      </c>
      <c r="H1233">
        <v>8</v>
      </c>
      <c r="I1233">
        <v>3524</v>
      </c>
    </row>
    <row r="1234" spans="1:9" x14ac:dyDescent="0.35">
      <c r="A1234" t="s">
        <v>1876</v>
      </c>
      <c r="B1234">
        <v>27260</v>
      </c>
      <c r="C1234" t="s">
        <v>1274</v>
      </c>
      <c r="D1234" t="s">
        <v>1218</v>
      </c>
      <c r="E1234" t="s">
        <v>154</v>
      </c>
      <c r="F1234" t="s">
        <v>1236</v>
      </c>
      <c r="G1234" t="s">
        <v>1237</v>
      </c>
      <c r="H1234">
        <v>1</v>
      </c>
      <c r="I1234">
        <v>66</v>
      </c>
    </row>
    <row r="1235" spans="1:9" x14ac:dyDescent="0.35">
      <c r="A1235" t="s">
        <v>1877</v>
      </c>
      <c r="B1235">
        <v>27260</v>
      </c>
      <c r="C1235" t="s">
        <v>1274</v>
      </c>
      <c r="D1235" t="s">
        <v>1218</v>
      </c>
      <c r="E1235" t="s">
        <v>220</v>
      </c>
      <c r="F1235" t="s">
        <v>1238</v>
      </c>
      <c r="G1235" t="s">
        <v>1239</v>
      </c>
      <c r="H1235">
        <v>2</v>
      </c>
      <c r="I1235">
        <v>0.98680000000000001</v>
      </c>
    </row>
    <row r="1236" spans="1:9" x14ac:dyDescent="0.35">
      <c r="A1236" t="s">
        <v>1878</v>
      </c>
      <c r="B1236">
        <v>27260</v>
      </c>
      <c r="C1236" t="s">
        <v>1274</v>
      </c>
      <c r="D1236" t="s">
        <v>1218</v>
      </c>
      <c r="E1236" t="s">
        <v>239</v>
      </c>
      <c r="F1236" t="s">
        <v>1240</v>
      </c>
      <c r="G1236" t="s">
        <v>1241</v>
      </c>
      <c r="H1236">
        <v>3</v>
      </c>
      <c r="I1236">
        <v>0.6</v>
      </c>
    </row>
    <row r="1237" spans="1:9" x14ac:dyDescent="0.35">
      <c r="A1237" t="s">
        <v>1879</v>
      </c>
      <c r="B1237">
        <v>27260</v>
      </c>
      <c r="C1237" t="s">
        <v>1274</v>
      </c>
      <c r="D1237" t="s">
        <v>1218</v>
      </c>
      <c r="E1237" t="s">
        <v>270</v>
      </c>
      <c r="F1237" t="s">
        <v>1242</v>
      </c>
      <c r="G1237" t="s">
        <v>1243</v>
      </c>
      <c r="H1237">
        <v>4</v>
      </c>
      <c r="I1237">
        <v>0.35499999999999998</v>
      </c>
    </row>
    <row r="1238" spans="1:9" x14ac:dyDescent="0.35">
      <c r="A1238" t="s">
        <v>1880</v>
      </c>
      <c r="B1238">
        <v>27260</v>
      </c>
      <c r="C1238" t="s">
        <v>1274</v>
      </c>
      <c r="D1238" t="s">
        <v>1218</v>
      </c>
      <c r="E1238" t="s">
        <v>552</v>
      </c>
      <c r="F1238" t="s">
        <v>1244</v>
      </c>
      <c r="G1238" t="s">
        <v>1245</v>
      </c>
      <c r="H1238">
        <v>5</v>
      </c>
      <c r="I1238">
        <v>3.6947000000000001</v>
      </c>
    </row>
    <row r="1239" spans="1:9" x14ac:dyDescent="0.35">
      <c r="A1239" t="s">
        <v>1881</v>
      </c>
      <c r="B1239">
        <v>27260</v>
      </c>
      <c r="C1239" t="s">
        <v>1274</v>
      </c>
      <c r="D1239" t="s">
        <v>1218</v>
      </c>
      <c r="E1239" t="s">
        <v>562</v>
      </c>
      <c r="F1239" t="s">
        <v>1246</v>
      </c>
      <c r="G1239" t="s">
        <v>1247</v>
      </c>
      <c r="H1239">
        <v>6</v>
      </c>
      <c r="I1239">
        <v>0.7319</v>
      </c>
    </row>
    <row r="1240" spans="1:9" x14ac:dyDescent="0.35">
      <c r="A1240" t="s">
        <v>1882</v>
      </c>
      <c r="B1240">
        <v>27260</v>
      </c>
      <c r="C1240" t="s">
        <v>1274</v>
      </c>
      <c r="D1240" t="s">
        <v>1218</v>
      </c>
      <c r="E1240" t="s">
        <v>567</v>
      </c>
      <c r="F1240" t="s">
        <v>1248</v>
      </c>
      <c r="G1240" t="s">
        <v>1249</v>
      </c>
      <c r="H1240">
        <v>7</v>
      </c>
      <c r="I1240">
        <v>0.60040000000000004</v>
      </c>
    </row>
    <row r="1241" spans="1:9" x14ac:dyDescent="0.35">
      <c r="A1241" t="s">
        <v>1883</v>
      </c>
      <c r="B1241">
        <v>27260</v>
      </c>
      <c r="C1241" t="s">
        <v>1274</v>
      </c>
      <c r="D1241" t="s">
        <v>1218</v>
      </c>
      <c r="E1241" t="s">
        <v>548</v>
      </c>
      <c r="F1241" t="s">
        <v>900</v>
      </c>
      <c r="G1241" t="s">
        <v>1250</v>
      </c>
      <c r="H1241">
        <v>8</v>
      </c>
      <c r="I1241">
        <v>3965.5</v>
      </c>
    </row>
    <row r="1242" spans="1:9" x14ac:dyDescent="0.35">
      <c r="A1242" t="s">
        <v>1884</v>
      </c>
      <c r="B1242">
        <v>27350</v>
      </c>
      <c r="C1242" t="s">
        <v>1274</v>
      </c>
      <c r="D1242" t="s">
        <v>1221</v>
      </c>
      <c r="E1242" t="s">
        <v>154</v>
      </c>
      <c r="F1242" t="s">
        <v>1236</v>
      </c>
      <c r="G1242" t="s">
        <v>1237</v>
      </c>
      <c r="H1242">
        <v>1</v>
      </c>
      <c r="I1242">
        <v>51</v>
      </c>
    </row>
    <row r="1243" spans="1:9" x14ac:dyDescent="0.35">
      <c r="A1243" t="s">
        <v>1885</v>
      </c>
      <c r="B1243">
        <v>27350</v>
      </c>
      <c r="C1243" t="s">
        <v>1274</v>
      </c>
      <c r="D1243" t="s">
        <v>1221</v>
      </c>
      <c r="E1243" t="s">
        <v>220</v>
      </c>
      <c r="F1243" t="s">
        <v>1238</v>
      </c>
      <c r="G1243" t="s">
        <v>1239</v>
      </c>
      <c r="H1243">
        <v>2</v>
      </c>
      <c r="I1243">
        <v>0.94</v>
      </c>
    </row>
    <row r="1244" spans="1:9" x14ac:dyDescent="0.35">
      <c r="A1244" t="s">
        <v>1886</v>
      </c>
      <c r="B1244">
        <v>27350</v>
      </c>
      <c r="C1244" t="s">
        <v>1274</v>
      </c>
      <c r="D1244" t="s">
        <v>1221</v>
      </c>
      <c r="E1244" t="s">
        <v>239</v>
      </c>
      <c r="F1244" t="s">
        <v>1240</v>
      </c>
      <c r="G1244" t="s">
        <v>1241</v>
      </c>
      <c r="H1244">
        <v>3</v>
      </c>
      <c r="I1244">
        <v>0.44</v>
      </c>
    </row>
    <row r="1245" spans="1:9" x14ac:dyDescent="0.35">
      <c r="A1245" t="s">
        <v>1887</v>
      </c>
      <c r="B1245">
        <v>27350</v>
      </c>
      <c r="C1245" t="s">
        <v>1274</v>
      </c>
      <c r="D1245" t="s">
        <v>1221</v>
      </c>
      <c r="E1245" t="s">
        <v>270</v>
      </c>
      <c r="F1245" t="s">
        <v>1242</v>
      </c>
      <c r="G1245" t="s">
        <v>1243</v>
      </c>
      <c r="H1245">
        <v>4</v>
      </c>
      <c r="I1245">
        <v>0.34</v>
      </c>
    </row>
    <row r="1246" spans="1:9" x14ac:dyDescent="0.35">
      <c r="A1246" t="s">
        <v>1888</v>
      </c>
      <c r="B1246">
        <v>27350</v>
      </c>
      <c r="C1246" t="s">
        <v>1274</v>
      </c>
      <c r="D1246" t="s">
        <v>1221</v>
      </c>
      <c r="E1246" t="s">
        <v>552</v>
      </c>
      <c r="F1246" t="s">
        <v>1244</v>
      </c>
      <c r="G1246" t="s">
        <v>1245</v>
      </c>
      <c r="H1246">
        <v>5</v>
      </c>
      <c r="I1246">
        <v>1.95</v>
      </c>
    </row>
    <row r="1247" spans="1:9" x14ac:dyDescent="0.35">
      <c r="A1247" t="s">
        <v>1889</v>
      </c>
      <c r="B1247">
        <v>27350</v>
      </c>
      <c r="C1247" t="s">
        <v>1274</v>
      </c>
      <c r="D1247" t="s">
        <v>1221</v>
      </c>
      <c r="E1247" t="s">
        <v>562</v>
      </c>
      <c r="F1247" t="s">
        <v>1246</v>
      </c>
      <c r="G1247" t="s">
        <v>1247</v>
      </c>
      <c r="H1247">
        <v>6</v>
      </c>
      <c r="I1247">
        <v>1.115</v>
      </c>
    </row>
    <row r="1248" spans="1:9" x14ac:dyDescent="0.35">
      <c r="A1248" t="s">
        <v>1890</v>
      </c>
      <c r="B1248">
        <v>27350</v>
      </c>
      <c r="C1248" t="s">
        <v>1274</v>
      </c>
      <c r="D1248" t="s">
        <v>1221</v>
      </c>
      <c r="E1248" t="s">
        <v>567</v>
      </c>
      <c r="F1248" t="s">
        <v>1248</v>
      </c>
      <c r="G1248" t="s">
        <v>1249</v>
      </c>
      <c r="H1248">
        <v>7</v>
      </c>
      <c r="I1248">
        <v>0.57099999999999995</v>
      </c>
    </row>
    <row r="1249" spans="1:9" x14ac:dyDescent="0.35">
      <c r="A1249" t="s">
        <v>1891</v>
      </c>
      <c r="B1249">
        <v>27350</v>
      </c>
      <c r="C1249" t="s">
        <v>1274</v>
      </c>
      <c r="D1249" t="s">
        <v>1221</v>
      </c>
      <c r="E1249" t="s">
        <v>548</v>
      </c>
      <c r="F1249" t="s">
        <v>900</v>
      </c>
      <c r="G1249" t="s">
        <v>1250</v>
      </c>
      <c r="H1249">
        <v>8</v>
      </c>
      <c r="I1249">
        <v>3856</v>
      </c>
    </row>
    <row r="1250" spans="1:9" x14ac:dyDescent="0.35">
      <c r="A1250" t="s">
        <v>1892</v>
      </c>
      <c r="B1250">
        <v>27450</v>
      </c>
      <c r="C1250" t="s">
        <v>1274</v>
      </c>
      <c r="D1250" t="s">
        <v>1224</v>
      </c>
      <c r="E1250" t="s">
        <v>154</v>
      </c>
      <c r="F1250" t="s">
        <v>1236</v>
      </c>
      <c r="G1250" t="s">
        <v>1237</v>
      </c>
      <c r="H1250">
        <v>1</v>
      </c>
      <c r="I1250">
        <v>54</v>
      </c>
    </row>
    <row r="1251" spans="1:9" x14ac:dyDescent="0.35">
      <c r="A1251" t="s">
        <v>1893</v>
      </c>
      <c r="B1251">
        <v>27450</v>
      </c>
      <c r="C1251" t="s">
        <v>1274</v>
      </c>
      <c r="D1251" t="s">
        <v>1224</v>
      </c>
      <c r="E1251" t="s">
        <v>220</v>
      </c>
      <c r="F1251" t="s">
        <v>1238</v>
      </c>
      <c r="G1251" t="s">
        <v>1239</v>
      </c>
      <c r="H1251">
        <v>2</v>
      </c>
      <c r="I1251">
        <v>0.98499999999999999</v>
      </c>
    </row>
    <row r="1252" spans="1:9" x14ac:dyDescent="0.35">
      <c r="A1252" t="s">
        <v>1894</v>
      </c>
      <c r="B1252">
        <v>27450</v>
      </c>
      <c r="C1252" t="s">
        <v>1274</v>
      </c>
      <c r="D1252" t="s">
        <v>1224</v>
      </c>
      <c r="E1252" t="s">
        <v>239</v>
      </c>
      <c r="F1252" t="s">
        <v>1240</v>
      </c>
      <c r="G1252" t="s">
        <v>1241</v>
      </c>
      <c r="H1252">
        <v>3</v>
      </c>
      <c r="I1252">
        <v>0.57999999999999996</v>
      </c>
    </row>
    <row r="1253" spans="1:9" x14ac:dyDescent="0.35">
      <c r="A1253" t="s">
        <v>1895</v>
      </c>
      <c r="B1253">
        <v>27450</v>
      </c>
      <c r="C1253" t="s">
        <v>1274</v>
      </c>
      <c r="D1253" t="s">
        <v>1224</v>
      </c>
      <c r="E1253" t="s">
        <v>270</v>
      </c>
      <c r="F1253" t="s">
        <v>1242</v>
      </c>
      <c r="G1253" t="s">
        <v>1243</v>
      </c>
      <c r="H1253">
        <v>4</v>
      </c>
      <c r="I1253">
        <v>0.56000000000000005</v>
      </c>
    </row>
    <row r="1254" spans="1:9" x14ac:dyDescent="0.35">
      <c r="A1254" t="s">
        <v>1896</v>
      </c>
      <c r="B1254">
        <v>27450</v>
      </c>
      <c r="C1254" t="s">
        <v>1274</v>
      </c>
      <c r="D1254" t="s">
        <v>1224</v>
      </c>
      <c r="E1254" t="s">
        <v>552</v>
      </c>
      <c r="F1254" t="s">
        <v>1244</v>
      </c>
      <c r="G1254" t="s">
        <v>1245</v>
      </c>
      <c r="H1254">
        <v>5</v>
      </c>
      <c r="I1254">
        <v>1.21</v>
      </c>
    </row>
    <row r="1255" spans="1:9" x14ac:dyDescent="0.35">
      <c r="A1255" t="s">
        <v>1897</v>
      </c>
      <c r="B1255">
        <v>27450</v>
      </c>
      <c r="C1255" t="s">
        <v>1274</v>
      </c>
      <c r="D1255" t="s">
        <v>1224</v>
      </c>
      <c r="E1255" t="s">
        <v>562</v>
      </c>
      <c r="F1255" t="s">
        <v>1246</v>
      </c>
      <c r="G1255" t="s">
        <v>1247</v>
      </c>
      <c r="H1255">
        <v>6</v>
      </c>
      <c r="I1255">
        <v>0.99</v>
      </c>
    </row>
    <row r="1256" spans="1:9" x14ac:dyDescent="0.35">
      <c r="A1256" t="s">
        <v>1898</v>
      </c>
      <c r="B1256">
        <v>27450</v>
      </c>
      <c r="C1256" t="s">
        <v>1274</v>
      </c>
      <c r="D1256" t="s">
        <v>1224</v>
      </c>
      <c r="E1256" t="s">
        <v>567</v>
      </c>
      <c r="F1256" t="s">
        <v>1248</v>
      </c>
      <c r="G1256" t="s">
        <v>1249</v>
      </c>
      <c r="H1256">
        <v>7</v>
      </c>
      <c r="I1256">
        <v>0.83</v>
      </c>
    </row>
    <row r="1257" spans="1:9" x14ac:dyDescent="0.35">
      <c r="A1257" t="s">
        <v>1899</v>
      </c>
      <c r="B1257">
        <v>27450</v>
      </c>
      <c r="C1257" t="s">
        <v>1274</v>
      </c>
      <c r="D1257" t="s">
        <v>1224</v>
      </c>
      <c r="E1257" t="s">
        <v>548</v>
      </c>
      <c r="F1257" t="s">
        <v>900</v>
      </c>
      <c r="G1257" t="s">
        <v>1250</v>
      </c>
      <c r="H1257">
        <v>8</v>
      </c>
      <c r="I1257">
        <v>3371.8</v>
      </c>
    </row>
    <row r="1258" spans="1:9" x14ac:dyDescent="0.35">
      <c r="A1258" t="s">
        <v>1900</v>
      </c>
      <c r="B1258">
        <v>27630</v>
      </c>
      <c r="C1258" t="s">
        <v>1274</v>
      </c>
      <c r="D1258" t="s">
        <v>1227</v>
      </c>
      <c r="E1258" t="s">
        <v>154</v>
      </c>
      <c r="F1258" t="s">
        <v>1236</v>
      </c>
      <c r="G1258" t="s">
        <v>1237</v>
      </c>
      <c r="H1258">
        <v>1</v>
      </c>
      <c r="I1258">
        <v>61</v>
      </c>
    </row>
    <row r="1259" spans="1:9" x14ac:dyDescent="0.35">
      <c r="A1259" t="s">
        <v>1901</v>
      </c>
      <c r="B1259">
        <v>27630</v>
      </c>
      <c r="C1259" t="s">
        <v>1274</v>
      </c>
      <c r="D1259" t="s">
        <v>1227</v>
      </c>
      <c r="E1259" t="s">
        <v>220</v>
      </c>
      <c r="F1259" t="s">
        <v>1238</v>
      </c>
      <c r="G1259" t="s">
        <v>1239</v>
      </c>
      <c r="H1259">
        <v>2</v>
      </c>
      <c r="I1259">
        <v>0.99</v>
      </c>
    </row>
    <row r="1260" spans="1:9" x14ac:dyDescent="0.35">
      <c r="A1260" t="s">
        <v>1902</v>
      </c>
      <c r="B1260">
        <v>27630</v>
      </c>
      <c r="C1260" t="s">
        <v>1274</v>
      </c>
      <c r="D1260" t="s">
        <v>1227</v>
      </c>
      <c r="E1260" t="s">
        <v>239</v>
      </c>
      <c r="F1260" t="s">
        <v>1240</v>
      </c>
      <c r="G1260" t="s">
        <v>1241</v>
      </c>
      <c r="H1260">
        <v>3</v>
      </c>
      <c r="I1260">
        <v>0.98</v>
      </c>
    </row>
    <row r="1261" spans="1:9" x14ac:dyDescent="0.35">
      <c r="A1261" t="s">
        <v>1903</v>
      </c>
      <c r="B1261">
        <v>27630</v>
      </c>
      <c r="C1261" t="s">
        <v>1274</v>
      </c>
      <c r="D1261" t="s">
        <v>1227</v>
      </c>
      <c r="E1261" t="s">
        <v>270</v>
      </c>
      <c r="F1261" t="s">
        <v>1242</v>
      </c>
      <c r="G1261" t="s">
        <v>1243</v>
      </c>
      <c r="H1261">
        <v>4</v>
      </c>
      <c r="I1261">
        <v>0.17</v>
      </c>
    </row>
    <row r="1262" spans="1:9" x14ac:dyDescent="0.35">
      <c r="A1262" t="s">
        <v>1904</v>
      </c>
      <c r="B1262">
        <v>27630</v>
      </c>
      <c r="C1262" t="s">
        <v>1274</v>
      </c>
      <c r="D1262" t="s">
        <v>1227</v>
      </c>
      <c r="E1262" t="s">
        <v>552</v>
      </c>
      <c r="F1262" t="s">
        <v>1244</v>
      </c>
      <c r="G1262" t="s">
        <v>1245</v>
      </c>
      <c r="H1262">
        <v>5</v>
      </c>
      <c r="I1262">
        <v>2.7067000000000001</v>
      </c>
    </row>
    <row r="1263" spans="1:9" x14ac:dyDescent="0.35">
      <c r="A1263" t="s">
        <v>1905</v>
      </c>
      <c r="B1263">
        <v>27630</v>
      </c>
      <c r="C1263" t="s">
        <v>1274</v>
      </c>
      <c r="D1263" t="s">
        <v>1227</v>
      </c>
      <c r="E1263" t="s">
        <v>562</v>
      </c>
      <c r="F1263" t="s">
        <v>1246</v>
      </c>
      <c r="G1263" t="s">
        <v>1247</v>
      </c>
      <c r="H1263">
        <v>6</v>
      </c>
      <c r="I1263">
        <v>0.76239999999999997</v>
      </c>
    </row>
    <row r="1264" spans="1:9" x14ac:dyDescent="0.35">
      <c r="A1264" t="s">
        <v>1906</v>
      </c>
      <c r="B1264">
        <v>27630</v>
      </c>
      <c r="C1264" t="s">
        <v>1274</v>
      </c>
      <c r="D1264" t="s">
        <v>1227</v>
      </c>
      <c r="E1264" t="s">
        <v>567</v>
      </c>
      <c r="F1264" t="s">
        <v>1248</v>
      </c>
      <c r="G1264" t="s">
        <v>1249</v>
      </c>
      <c r="H1264">
        <v>7</v>
      </c>
      <c r="I1264">
        <v>0.52980000000000005</v>
      </c>
    </row>
    <row r="1265" spans="1:9" x14ac:dyDescent="0.35">
      <c r="A1265" t="s">
        <v>1907</v>
      </c>
      <c r="B1265">
        <v>27630</v>
      </c>
      <c r="C1265" t="s">
        <v>1274</v>
      </c>
      <c r="D1265" t="s">
        <v>1227</v>
      </c>
      <c r="E1265" t="s">
        <v>548</v>
      </c>
      <c r="F1265" t="s">
        <v>900</v>
      </c>
      <c r="G1265" t="s">
        <v>1250</v>
      </c>
      <c r="H1265">
        <v>8</v>
      </c>
      <c r="I1265">
        <v>4289</v>
      </c>
    </row>
    <row r="1266" spans="1:9" x14ac:dyDescent="0.35">
      <c r="A1266" t="s">
        <v>2001</v>
      </c>
      <c r="B1266">
        <v>20110</v>
      </c>
      <c r="C1266" t="s">
        <v>1994</v>
      </c>
      <c r="D1266" t="s">
        <v>995</v>
      </c>
      <c r="E1266" t="s">
        <v>154</v>
      </c>
      <c r="F1266" t="s">
        <v>1236</v>
      </c>
      <c r="G1266" t="s">
        <v>1237</v>
      </c>
      <c r="H1266">
        <v>1</v>
      </c>
      <c r="I1266">
        <v>56</v>
      </c>
    </row>
    <row r="1267" spans="1:9" x14ac:dyDescent="0.35">
      <c r="A1267" t="s">
        <v>2002</v>
      </c>
      <c r="B1267">
        <v>20110</v>
      </c>
      <c r="C1267" t="s">
        <v>1994</v>
      </c>
      <c r="D1267" t="s">
        <v>995</v>
      </c>
      <c r="E1267" t="s">
        <v>220</v>
      </c>
      <c r="F1267" t="s">
        <v>1238</v>
      </c>
      <c r="G1267" t="s">
        <v>1239</v>
      </c>
      <c r="H1267">
        <v>2</v>
      </c>
      <c r="I1267">
        <v>0.996</v>
      </c>
    </row>
    <row r="1268" spans="1:9" x14ac:dyDescent="0.35">
      <c r="A1268" t="s">
        <v>2003</v>
      </c>
      <c r="B1268">
        <v>20110</v>
      </c>
      <c r="C1268" t="s">
        <v>1994</v>
      </c>
      <c r="D1268" t="s">
        <v>995</v>
      </c>
      <c r="E1268" t="s">
        <v>239</v>
      </c>
      <c r="F1268" t="s">
        <v>1240</v>
      </c>
      <c r="G1268" t="s">
        <v>1241</v>
      </c>
      <c r="H1268">
        <v>3</v>
      </c>
      <c r="I1268">
        <v>0.6</v>
      </c>
    </row>
    <row r="1269" spans="1:9" x14ac:dyDescent="0.35">
      <c r="A1269" t="s">
        <v>2004</v>
      </c>
      <c r="B1269">
        <v>20110</v>
      </c>
      <c r="C1269" t="s">
        <v>1994</v>
      </c>
      <c r="D1269" t="s">
        <v>995</v>
      </c>
      <c r="E1269" t="s">
        <v>270</v>
      </c>
      <c r="F1269" t="s">
        <v>1242</v>
      </c>
      <c r="G1269" t="s">
        <v>1243</v>
      </c>
      <c r="H1269">
        <v>4</v>
      </c>
      <c r="I1269">
        <v>0.75</v>
      </c>
    </row>
    <row r="1270" spans="1:9" x14ac:dyDescent="0.35">
      <c r="A1270" t="s">
        <v>2005</v>
      </c>
      <c r="B1270">
        <v>20110</v>
      </c>
      <c r="C1270" t="s">
        <v>1994</v>
      </c>
      <c r="D1270" t="s">
        <v>995</v>
      </c>
      <c r="E1270" t="s">
        <v>552</v>
      </c>
      <c r="F1270" t="s">
        <v>1244</v>
      </c>
      <c r="G1270" t="s">
        <v>1245</v>
      </c>
      <c r="H1270">
        <v>5</v>
      </c>
      <c r="I1270">
        <v>3.3839999999999999</v>
      </c>
    </row>
    <row r="1271" spans="1:9" x14ac:dyDescent="0.35">
      <c r="A1271" t="s">
        <v>2006</v>
      </c>
      <c r="B1271">
        <v>20110</v>
      </c>
      <c r="C1271" t="s">
        <v>1994</v>
      </c>
      <c r="D1271" t="s">
        <v>995</v>
      </c>
      <c r="E1271" t="s">
        <v>562</v>
      </c>
      <c r="F1271" t="s">
        <v>1246</v>
      </c>
      <c r="G1271" t="s">
        <v>1247</v>
      </c>
      <c r="H1271">
        <v>6</v>
      </c>
      <c r="I1271">
        <v>1.0760000000000001</v>
      </c>
    </row>
    <row r="1272" spans="1:9" x14ac:dyDescent="0.35">
      <c r="A1272" t="s">
        <v>2007</v>
      </c>
      <c r="B1272">
        <v>20110</v>
      </c>
      <c r="C1272" t="s">
        <v>1994</v>
      </c>
      <c r="D1272" t="s">
        <v>995</v>
      </c>
      <c r="E1272" t="s">
        <v>567</v>
      </c>
      <c r="F1272" t="s">
        <v>1248</v>
      </c>
      <c r="G1272" t="s">
        <v>1249</v>
      </c>
      <c r="H1272">
        <v>7</v>
      </c>
      <c r="I1272">
        <v>0.60499999999999998</v>
      </c>
    </row>
    <row r="1273" spans="1:9" x14ac:dyDescent="0.35">
      <c r="A1273" t="s">
        <v>2008</v>
      </c>
      <c r="B1273">
        <v>20110</v>
      </c>
      <c r="C1273" t="s">
        <v>1994</v>
      </c>
      <c r="D1273" t="s">
        <v>995</v>
      </c>
      <c r="E1273" t="s">
        <v>548</v>
      </c>
      <c r="F1273" t="s">
        <v>900</v>
      </c>
      <c r="G1273" t="s">
        <v>1252</v>
      </c>
      <c r="H1273">
        <v>8</v>
      </c>
      <c r="I1273">
        <v>4037</v>
      </c>
    </row>
    <row r="1274" spans="1:9" x14ac:dyDescent="0.35">
      <c r="A1274" t="s">
        <v>2009</v>
      </c>
      <c r="B1274">
        <v>20260</v>
      </c>
      <c r="C1274" t="s">
        <v>1994</v>
      </c>
      <c r="D1274" t="s">
        <v>998</v>
      </c>
      <c r="E1274" t="s">
        <v>154</v>
      </c>
      <c r="F1274" t="s">
        <v>1236</v>
      </c>
      <c r="G1274" t="s">
        <v>1237</v>
      </c>
      <c r="H1274">
        <v>1</v>
      </c>
      <c r="I1274">
        <v>75</v>
      </c>
    </row>
    <row r="1275" spans="1:9" x14ac:dyDescent="0.35">
      <c r="A1275" t="s">
        <v>2010</v>
      </c>
      <c r="B1275">
        <v>20260</v>
      </c>
      <c r="C1275" t="s">
        <v>1994</v>
      </c>
      <c r="D1275" t="s">
        <v>998</v>
      </c>
      <c r="E1275" t="s">
        <v>220</v>
      </c>
      <c r="F1275" t="s">
        <v>1238</v>
      </c>
      <c r="G1275" t="s">
        <v>1239</v>
      </c>
      <c r="H1275">
        <v>2</v>
      </c>
      <c r="I1275">
        <v>1</v>
      </c>
    </row>
    <row r="1276" spans="1:9" x14ac:dyDescent="0.35">
      <c r="A1276" t="s">
        <v>2011</v>
      </c>
      <c r="B1276">
        <v>20260</v>
      </c>
      <c r="C1276" t="s">
        <v>1994</v>
      </c>
      <c r="D1276" t="s">
        <v>998</v>
      </c>
      <c r="E1276" t="s">
        <v>239</v>
      </c>
      <c r="F1276" t="s">
        <v>1240</v>
      </c>
      <c r="G1276" t="s">
        <v>1241</v>
      </c>
      <c r="H1276">
        <v>3</v>
      </c>
      <c r="I1276">
        <v>0.9</v>
      </c>
    </row>
    <row r="1277" spans="1:9" x14ac:dyDescent="0.35">
      <c r="A1277" t="s">
        <v>2012</v>
      </c>
      <c r="B1277">
        <v>20260</v>
      </c>
      <c r="C1277" t="s">
        <v>1994</v>
      </c>
      <c r="D1277" t="s">
        <v>998</v>
      </c>
      <c r="E1277" t="s">
        <v>270</v>
      </c>
      <c r="F1277" t="s">
        <v>1242</v>
      </c>
      <c r="G1277" t="s">
        <v>1243</v>
      </c>
      <c r="H1277">
        <v>4</v>
      </c>
      <c r="I1277">
        <v>0.4</v>
      </c>
    </row>
    <row r="1278" spans="1:9" x14ac:dyDescent="0.35">
      <c r="A1278" t="s">
        <v>2013</v>
      </c>
      <c r="B1278">
        <v>20260</v>
      </c>
      <c r="C1278" t="s">
        <v>1994</v>
      </c>
      <c r="D1278" t="s">
        <v>998</v>
      </c>
      <c r="E1278" t="s">
        <v>552</v>
      </c>
      <c r="F1278" t="s">
        <v>1244</v>
      </c>
      <c r="G1278" t="s">
        <v>1245</v>
      </c>
      <c r="H1278">
        <v>5</v>
      </c>
      <c r="I1278">
        <v>2.3530000000000002</v>
      </c>
    </row>
    <row r="1279" spans="1:9" x14ac:dyDescent="0.35">
      <c r="A1279" t="s">
        <v>2014</v>
      </c>
      <c r="B1279">
        <v>20260</v>
      </c>
      <c r="C1279" t="s">
        <v>1994</v>
      </c>
      <c r="D1279" t="s">
        <v>998</v>
      </c>
      <c r="E1279" t="s">
        <v>562</v>
      </c>
      <c r="F1279" t="s">
        <v>1246</v>
      </c>
      <c r="G1279" t="s">
        <v>1247</v>
      </c>
      <c r="H1279">
        <v>6</v>
      </c>
      <c r="I1279">
        <v>1.032</v>
      </c>
    </row>
    <row r="1280" spans="1:9" x14ac:dyDescent="0.35">
      <c r="A1280" t="s">
        <v>2015</v>
      </c>
      <c r="B1280">
        <v>20260</v>
      </c>
      <c r="C1280" t="s">
        <v>1994</v>
      </c>
      <c r="D1280" t="s">
        <v>998</v>
      </c>
      <c r="E1280" t="s">
        <v>567</v>
      </c>
      <c r="F1280" t="s">
        <v>1248</v>
      </c>
      <c r="G1280" t="s">
        <v>1249</v>
      </c>
      <c r="H1280">
        <v>7</v>
      </c>
      <c r="I1280">
        <v>0.55900000000000005</v>
      </c>
    </row>
    <row r="1281" spans="1:9" x14ac:dyDescent="0.35">
      <c r="A1281" t="s">
        <v>2016</v>
      </c>
      <c r="B1281">
        <v>20260</v>
      </c>
      <c r="C1281" t="s">
        <v>1994</v>
      </c>
      <c r="D1281" t="s">
        <v>998</v>
      </c>
      <c r="E1281" t="s">
        <v>548</v>
      </c>
      <c r="F1281" t="s">
        <v>900</v>
      </c>
      <c r="G1281" t="s">
        <v>1252</v>
      </c>
      <c r="H1281">
        <v>8</v>
      </c>
      <c r="I1281">
        <v>4348</v>
      </c>
    </row>
    <row r="1282" spans="1:9" x14ac:dyDescent="0.35">
      <c r="A1282" t="s">
        <v>2017</v>
      </c>
      <c r="B1282">
        <v>20570</v>
      </c>
      <c r="C1282" t="s">
        <v>1994</v>
      </c>
      <c r="D1282" t="s">
        <v>1001</v>
      </c>
      <c r="E1282" t="s">
        <v>154</v>
      </c>
      <c r="F1282" t="s">
        <v>471</v>
      </c>
      <c r="G1282" t="s">
        <v>1237</v>
      </c>
      <c r="H1282">
        <v>1</v>
      </c>
      <c r="I1282">
        <v>55</v>
      </c>
    </row>
    <row r="1283" spans="1:9" x14ac:dyDescent="0.35">
      <c r="A1283" t="s">
        <v>2018</v>
      </c>
      <c r="B1283">
        <v>20570</v>
      </c>
      <c r="C1283" t="s">
        <v>1994</v>
      </c>
      <c r="D1283" t="s">
        <v>1001</v>
      </c>
      <c r="E1283" t="s">
        <v>220</v>
      </c>
      <c r="F1283" t="s">
        <v>1251</v>
      </c>
      <c r="G1283" t="s">
        <v>1239</v>
      </c>
      <c r="H1283">
        <v>2</v>
      </c>
      <c r="I1283">
        <v>1</v>
      </c>
    </row>
    <row r="1284" spans="1:9" x14ac:dyDescent="0.35">
      <c r="A1284" t="s">
        <v>2019</v>
      </c>
      <c r="B1284">
        <v>20570</v>
      </c>
      <c r="C1284" t="s">
        <v>1994</v>
      </c>
      <c r="D1284" t="s">
        <v>1001</v>
      </c>
      <c r="E1284" t="s">
        <v>239</v>
      </c>
      <c r="F1284" t="s">
        <v>1240</v>
      </c>
      <c r="G1284" t="s">
        <v>1241</v>
      </c>
      <c r="H1284">
        <v>3</v>
      </c>
      <c r="I1284">
        <v>0.8</v>
      </c>
    </row>
    <row r="1285" spans="1:9" x14ac:dyDescent="0.35">
      <c r="A1285" t="s">
        <v>2020</v>
      </c>
      <c r="B1285">
        <v>20570</v>
      </c>
      <c r="C1285" t="s">
        <v>1994</v>
      </c>
      <c r="D1285" t="s">
        <v>1001</v>
      </c>
      <c r="E1285" t="s">
        <v>270</v>
      </c>
      <c r="F1285" t="s">
        <v>1242</v>
      </c>
      <c r="G1285" t="s">
        <v>1243</v>
      </c>
      <c r="H1285">
        <v>4</v>
      </c>
      <c r="I1285">
        <v>0.46</v>
      </c>
    </row>
    <row r="1286" spans="1:9" x14ac:dyDescent="0.35">
      <c r="A1286" t="s">
        <v>2021</v>
      </c>
      <c r="B1286">
        <v>20570</v>
      </c>
      <c r="C1286" t="s">
        <v>1994</v>
      </c>
      <c r="D1286" t="s">
        <v>1001</v>
      </c>
      <c r="E1286" t="s">
        <v>552</v>
      </c>
      <c r="F1286" t="s">
        <v>1244</v>
      </c>
      <c r="G1286" t="s">
        <v>1245</v>
      </c>
      <c r="H1286">
        <v>5</v>
      </c>
      <c r="I1286">
        <v>1.448</v>
      </c>
    </row>
    <row r="1287" spans="1:9" x14ac:dyDescent="0.35">
      <c r="A1287" t="s">
        <v>2022</v>
      </c>
      <c r="B1287">
        <v>20570</v>
      </c>
      <c r="C1287" t="s">
        <v>1994</v>
      </c>
      <c r="D1287" t="s">
        <v>1001</v>
      </c>
      <c r="E1287" t="s">
        <v>562</v>
      </c>
      <c r="F1287" t="s">
        <v>1246</v>
      </c>
      <c r="G1287" t="s">
        <v>1247</v>
      </c>
      <c r="H1287">
        <v>6</v>
      </c>
      <c r="I1287">
        <v>1.397</v>
      </c>
    </row>
    <row r="1288" spans="1:9" x14ac:dyDescent="0.35">
      <c r="A1288" t="s">
        <v>2023</v>
      </c>
      <c r="B1288">
        <v>20570</v>
      </c>
      <c r="C1288" t="s">
        <v>1994</v>
      </c>
      <c r="D1288" t="s">
        <v>1001</v>
      </c>
      <c r="E1288" t="s">
        <v>567</v>
      </c>
      <c r="F1288" t="s">
        <v>1248</v>
      </c>
      <c r="G1288" t="s">
        <v>1249</v>
      </c>
      <c r="H1288">
        <v>7</v>
      </c>
      <c r="I1288">
        <v>0.70399999999999996</v>
      </c>
    </row>
    <row r="1289" spans="1:9" x14ac:dyDescent="0.35">
      <c r="A1289" t="s">
        <v>2024</v>
      </c>
      <c r="B1289">
        <v>20570</v>
      </c>
      <c r="C1289" t="s">
        <v>1994</v>
      </c>
      <c r="D1289" t="s">
        <v>1001</v>
      </c>
      <c r="E1289" t="s">
        <v>548</v>
      </c>
      <c r="F1289" t="s">
        <v>900</v>
      </c>
      <c r="G1289" t="s">
        <v>1252</v>
      </c>
      <c r="H1289">
        <v>8</v>
      </c>
      <c r="I1289">
        <v>3768</v>
      </c>
    </row>
    <row r="1290" spans="1:9" x14ac:dyDescent="0.35">
      <c r="A1290" t="s">
        <v>2025</v>
      </c>
      <c r="B1290">
        <v>20660</v>
      </c>
      <c r="C1290" t="s">
        <v>1994</v>
      </c>
      <c r="D1290" t="s">
        <v>1004</v>
      </c>
      <c r="E1290" t="s">
        <v>154</v>
      </c>
      <c r="F1290" t="s">
        <v>1236</v>
      </c>
      <c r="G1290" t="s">
        <v>1237</v>
      </c>
      <c r="H1290">
        <v>1</v>
      </c>
      <c r="I1290">
        <v>60</v>
      </c>
    </row>
    <row r="1291" spans="1:9" x14ac:dyDescent="0.35">
      <c r="A1291" t="s">
        <v>2026</v>
      </c>
      <c r="B1291">
        <v>20660</v>
      </c>
      <c r="C1291" t="s">
        <v>1994</v>
      </c>
      <c r="D1291" t="s">
        <v>1004</v>
      </c>
      <c r="E1291" t="s">
        <v>220</v>
      </c>
      <c r="F1291" t="s">
        <v>1238</v>
      </c>
      <c r="G1291" t="s">
        <v>1239</v>
      </c>
      <c r="H1291">
        <v>2</v>
      </c>
      <c r="I1291">
        <v>0.97</v>
      </c>
    </row>
    <row r="1292" spans="1:9" x14ac:dyDescent="0.35">
      <c r="A1292" t="s">
        <v>2027</v>
      </c>
      <c r="B1292">
        <v>20660</v>
      </c>
      <c r="C1292" t="s">
        <v>1994</v>
      </c>
      <c r="D1292" t="s">
        <v>1004</v>
      </c>
      <c r="E1292" t="s">
        <v>239</v>
      </c>
      <c r="F1292" t="s">
        <v>1240</v>
      </c>
      <c r="G1292" t="s">
        <v>1241</v>
      </c>
      <c r="H1292">
        <v>3</v>
      </c>
      <c r="I1292">
        <v>0.78</v>
      </c>
    </row>
    <row r="1293" spans="1:9" x14ac:dyDescent="0.35">
      <c r="A1293" t="s">
        <v>2028</v>
      </c>
      <c r="B1293">
        <v>20660</v>
      </c>
      <c r="C1293" t="s">
        <v>1994</v>
      </c>
      <c r="D1293" t="s">
        <v>1004</v>
      </c>
      <c r="E1293" t="s">
        <v>270</v>
      </c>
      <c r="F1293" t="s">
        <v>1242</v>
      </c>
      <c r="G1293" t="s">
        <v>1243</v>
      </c>
      <c r="H1293">
        <v>4</v>
      </c>
      <c r="I1293">
        <v>0.52</v>
      </c>
    </row>
    <row r="1294" spans="1:9" x14ac:dyDescent="0.35">
      <c r="A1294" t="s">
        <v>2029</v>
      </c>
      <c r="B1294">
        <v>20660</v>
      </c>
      <c r="C1294" t="s">
        <v>1994</v>
      </c>
      <c r="D1294" t="s">
        <v>1004</v>
      </c>
      <c r="E1294" t="s">
        <v>552</v>
      </c>
      <c r="F1294" t="s">
        <v>1244</v>
      </c>
      <c r="G1294" t="s">
        <v>1245</v>
      </c>
      <c r="H1294">
        <v>5</v>
      </c>
      <c r="I1294">
        <v>2.0699999999999998</v>
      </c>
    </row>
    <row r="1295" spans="1:9" x14ac:dyDescent="0.35">
      <c r="A1295" t="s">
        <v>2030</v>
      </c>
      <c r="B1295">
        <v>20660</v>
      </c>
      <c r="C1295" t="s">
        <v>1994</v>
      </c>
      <c r="D1295" t="s">
        <v>1004</v>
      </c>
      <c r="E1295" t="s">
        <v>562</v>
      </c>
      <c r="F1295" t="s">
        <v>1246</v>
      </c>
      <c r="G1295" t="s">
        <v>1247</v>
      </c>
      <c r="H1295">
        <v>6</v>
      </c>
      <c r="I1295">
        <v>2.33</v>
      </c>
    </row>
    <row r="1296" spans="1:9" x14ac:dyDescent="0.35">
      <c r="A1296" t="s">
        <v>2031</v>
      </c>
      <c r="B1296">
        <v>20660</v>
      </c>
      <c r="C1296" t="s">
        <v>1994</v>
      </c>
      <c r="D1296" t="s">
        <v>1004</v>
      </c>
      <c r="E1296" t="s">
        <v>567</v>
      </c>
      <c r="F1296" t="s">
        <v>1248</v>
      </c>
      <c r="G1296" t="s">
        <v>1249</v>
      </c>
      <c r="H1296">
        <v>7</v>
      </c>
      <c r="I1296">
        <v>0.67</v>
      </c>
    </row>
    <row r="1297" spans="1:9" x14ac:dyDescent="0.35">
      <c r="A1297" t="s">
        <v>2032</v>
      </c>
      <c r="B1297">
        <v>20660</v>
      </c>
      <c r="C1297" t="s">
        <v>1994</v>
      </c>
      <c r="D1297" t="s">
        <v>1004</v>
      </c>
      <c r="E1297" t="s">
        <v>548</v>
      </c>
      <c r="F1297" t="s">
        <v>900</v>
      </c>
      <c r="G1297" t="s">
        <v>1252</v>
      </c>
      <c r="H1297">
        <v>8</v>
      </c>
      <c r="I1297">
        <v>3278</v>
      </c>
    </row>
    <row r="1298" spans="1:9" x14ac:dyDescent="0.35">
      <c r="A1298" t="s">
        <v>2033</v>
      </c>
      <c r="B1298">
        <v>20740</v>
      </c>
      <c r="C1298" t="s">
        <v>1994</v>
      </c>
      <c r="D1298" t="s">
        <v>1007</v>
      </c>
      <c r="E1298" t="s">
        <v>154</v>
      </c>
      <c r="F1298" t="s">
        <v>1236</v>
      </c>
      <c r="G1298" t="s">
        <v>1237</v>
      </c>
      <c r="H1298">
        <v>1</v>
      </c>
      <c r="I1298">
        <v>49</v>
      </c>
    </row>
    <row r="1299" spans="1:9" x14ac:dyDescent="0.35">
      <c r="A1299" t="s">
        <v>2034</v>
      </c>
      <c r="B1299">
        <v>20740</v>
      </c>
      <c r="C1299" t="s">
        <v>1994</v>
      </c>
      <c r="D1299" t="s">
        <v>1007</v>
      </c>
      <c r="E1299" t="s">
        <v>220</v>
      </c>
      <c r="F1299" t="s">
        <v>1238</v>
      </c>
      <c r="G1299" t="s">
        <v>1239</v>
      </c>
      <c r="H1299">
        <v>2</v>
      </c>
      <c r="I1299">
        <v>0.94</v>
      </c>
    </row>
    <row r="1300" spans="1:9" x14ac:dyDescent="0.35">
      <c r="A1300" t="s">
        <v>2035</v>
      </c>
      <c r="B1300">
        <v>20740</v>
      </c>
      <c r="C1300" t="s">
        <v>1994</v>
      </c>
      <c r="D1300" t="s">
        <v>1007</v>
      </c>
      <c r="E1300" t="s">
        <v>239</v>
      </c>
      <c r="F1300" t="s">
        <v>1240</v>
      </c>
      <c r="G1300" t="s">
        <v>1241</v>
      </c>
      <c r="H1300">
        <v>3</v>
      </c>
      <c r="I1300">
        <v>0.77</v>
      </c>
    </row>
    <row r="1301" spans="1:9" x14ac:dyDescent="0.35">
      <c r="A1301" t="s">
        <v>2036</v>
      </c>
      <c r="B1301">
        <v>20740</v>
      </c>
      <c r="C1301" t="s">
        <v>1994</v>
      </c>
      <c r="D1301" t="s">
        <v>1007</v>
      </c>
      <c r="E1301" t="s">
        <v>270</v>
      </c>
      <c r="F1301" t="s">
        <v>1242</v>
      </c>
      <c r="G1301" t="s">
        <v>1243</v>
      </c>
      <c r="H1301">
        <v>4</v>
      </c>
      <c r="I1301">
        <v>0.75</v>
      </c>
    </row>
    <row r="1302" spans="1:9" x14ac:dyDescent="0.35">
      <c r="A1302" t="s">
        <v>2037</v>
      </c>
      <c r="B1302">
        <v>20740</v>
      </c>
      <c r="C1302" t="s">
        <v>1994</v>
      </c>
      <c r="D1302" t="s">
        <v>1007</v>
      </c>
      <c r="E1302" t="s">
        <v>552</v>
      </c>
      <c r="F1302" t="s">
        <v>1244</v>
      </c>
      <c r="G1302" t="s">
        <v>1245</v>
      </c>
      <c r="H1302">
        <v>5</v>
      </c>
      <c r="I1302">
        <v>1.43</v>
      </c>
    </row>
    <row r="1303" spans="1:9" x14ac:dyDescent="0.35">
      <c r="A1303" t="s">
        <v>2038</v>
      </c>
      <c r="B1303">
        <v>20740</v>
      </c>
      <c r="C1303" t="s">
        <v>1994</v>
      </c>
      <c r="D1303" t="s">
        <v>1007</v>
      </c>
      <c r="E1303" t="s">
        <v>562</v>
      </c>
      <c r="F1303" t="s">
        <v>1246</v>
      </c>
      <c r="G1303" t="s">
        <v>1247</v>
      </c>
      <c r="H1303">
        <v>6</v>
      </c>
      <c r="I1303">
        <v>0.79</v>
      </c>
    </row>
    <row r="1304" spans="1:9" x14ac:dyDescent="0.35">
      <c r="A1304" t="s">
        <v>2039</v>
      </c>
      <c r="B1304">
        <v>20740</v>
      </c>
      <c r="C1304" t="s">
        <v>1994</v>
      </c>
      <c r="D1304" t="s">
        <v>1007</v>
      </c>
      <c r="E1304" t="s">
        <v>567</v>
      </c>
      <c r="F1304" t="s">
        <v>1248</v>
      </c>
      <c r="G1304" t="s">
        <v>1249</v>
      </c>
      <c r="H1304">
        <v>7</v>
      </c>
      <c r="I1304">
        <v>0.77600000000000002</v>
      </c>
    </row>
    <row r="1305" spans="1:9" x14ac:dyDescent="0.35">
      <c r="A1305" t="s">
        <v>2040</v>
      </c>
      <c r="B1305">
        <v>20740</v>
      </c>
      <c r="C1305" t="s">
        <v>1994</v>
      </c>
      <c r="D1305" t="s">
        <v>1007</v>
      </c>
      <c r="E1305" t="s">
        <v>548</v>
      </c>
      <c r="F1305" t="s">
        <v>900</v>
      </c>
      <c r="G1305" t="s">
        <v>1252</v>
      </c>
      <c r="H1305">
        <v>8</v>
      </c>
      <c r="I1305">
        <v>3266.87</v>
      </c>
    </row>
    <row r="1306" spans="1:9" x14ac:dyDescent="0.35">
      <c r="A1306" t="s">
        <v>2041</v>
      </c>
      <c r="B1306">
        <v>20830</v>
      </c>
      <c r="C1306" t="s">
        <v>1994</v>
      </c>
      <c r="D1306" t="s">
        <v>1010</v>
      </c>
      <c r="E1306" t="s">
        <v>154</v>
      </c>
      <c r="F1306" t="s">
        <v>1236</v>
      </c>
      <c r="G1306" t="s">
        <v>1237</v>
      </c>
      <c r="H1306">
        <v>1</v>
      </c>
      <c r="I1306">
        <v>49</v>
      </c>
    </row>
    <row r="1307" spans="1:9" x14ac:dyDescent="0.35">
      <c r="A1307" t="s">
        <v>2042</v>
      </c>
      <c r="B1307">
        <v>20830</v>
      </c>
      <c r="C1307" t="s">
        <v>1994</v>
      </c>
      <c r="D1307" t="s">
        <v>1010</v>
      </c>
      <c r="E1307" t="s">
        <v>220</v>
      </c>
      <c r="F1307" t="s">
        <v>1238</v>
      </c>
      <c r="G1307" t="s">
        <v>1239</v>
      </c>
      <c r="H1307">
        <v>2</v>
      </c>
      <c r="I1307">
        <v>0.95</v>
      </c>
    </row>
    <row r="1308" spans="1:9" x14ac:dyDescent="0.35">
      <c r="A1308" t="s">
        <v>2043</v>
      </c>
      <c r="B1308">
        <v>20830</v>
      </c>
      <c r="C1308" t="s">
        <v>1994</v>
      </c>
      <c r="D1308" t="s">
        <v>1010</v>
      </c>
      <c r="E1308" t="s">
        <v>239</v>
      </c>
      <c r="F1308" t="s">
        <v>1240</v>
      </c>
      <c r="G1308" t="s">
        <v>1241</v>
      </c>
      <c r="H1308">
        <v>3</v>
      </c>
      <c r="I1308">
        <v>0.505</v>
      </c>
    </row>
    <row r="1309" spans="1:9" x14ac:dyDescent="0.35">
      <c r="A1309" t="s">
        <v>2044</v>
      </c>
      <c r="B1309">
        <v>20830</v>
      </c>
      <c r="C1309" t="s">
        <v>1994</v>
      </c>
      <c r="D1309" t="s">
        <v>1010</v>
      </c>
      <c r="E1309" t="s">
        <v>270</v>
      </c>
      <c r="F1309" t="s">
        <v>1242</v>
      </c>
      <c r="G1309" t="s">
        <v>1243</v>
      </c>
      <c r="H1309">
        <v>4</v>
      </c>
      <c r="I1309">
        <v>0.56000000000000005</v>
      </c>
    </row>
    <row r="1310" spans="1:9" x14ac:dyDescent="0.35">
      <c r="A1310" t="s">
        <v>2045</v>
      </c>
      <c r="B1310">
        <v>20830</v>
      </c>
      <c r="C1310" t="s">
        <v>1994</v>
      </c>
      <c r="D1310" t="s">
        <v>1010</v>
      </c>
      <c r="E1310" t="s">
        <v>552</v>
      </c>
      <c r="F1310" t="s">
        <v>1244</v>
      </c>
      <c r="G1310" t="s">
        <v>1245</v>
      </c>
      <c r="H1310">
        <v>5</v>
      </c>
      <c r="I1310">
        <v>2.246</v>
      </c>
    </row>
    <row r="1311" spans="1:9" x14ac:dyDescent="0.35">
      <c r="A1311" t="s">
        <v>2046</v>
      </c>
      <c r="B1311">
        <v>20830</v>
      </c>
      <c r="C1311" t="s">
        <v>1994</v>
      </c>
      <c r="D1311" t="s">
        <v>1010</v>
      </c>
      <c r="E1311" t="s">
        <v>562</v>
      </c>
      <c r="F1311" t="s">
        <v>1246</v>
      </c>
      <c r="G1311" t="s">
        <v>1247</v>
      </c>
      <c r="H1311">
        <v>6</v>
      </c>
      <c r="I1311">
        <v>1.4811000000000001</v>
      </c>
    </row>
    <row r="1312" spans="1:9" x14ac:dyDescent="0.35">
      <c r="A1312" t="s">
        <v>2047</v>
      </c>
      <c r="B1312">
        <v>20830</v>
      </c>
      <c r="C1312" t="s">
        <v>1994</v>
      </c>
      <c r="D1312" t="s">
        <v>1010</v>
      </c>
      <c r="E1312" t="s">
        <v>567</v>
      </c>
      <c r="F1312" t="s">
        <v>1248</v>
      </c>
      <c r="G1312" t="s">
        <v>1249</v>
      </c>
      <c r="H1312">
        <v>7</v>
      </c>
      <c r="I1312">
        <v>0.74</v>
      </c>
    </row>
    <row r="1313" spans="1:9" x14ac:dyDescent="0.35">
      <c r="A1313" t="s">
        <v>2048</v>
      </c>
      <c r="B1313">
        <v>20830</v>
      </c>
      <c r="C1313" t="s">
        <v>1994</v>
      </c>
      <c r="D1313" t="s">
        <v>1010</v>
      </c>
      <c r="E1313" t="s">
        <v>548</v>
      </c>
      <c r="F1313" t="s">
        <v>900</v>
      </c>
      <c r="G1313" t="s">
        <v>1252</v>
      </c>
      <c r="H1313">
        <v>8</v>
      </c>
      <c r="I1313">
        <v>3637</v>
      </c>
    </row>
    <row r="1314" spans="1:9" x14ac:dyDescent="0.35">
      <c r="A1314" t="s">
        <v>2049</v>
      </c>
      <c r="B1314">
        <v>20910</v>
      </c>
      <c r="C1314" t="s">
        <v>1994</v>
      </c>
      <c r="D1314" t="s">
        <v>1013</v>
      </c>
      <c r="E1314" t="s">
        <v>154</v>
      </c>
      <c r="F1314" t="s">
        <v>1236</v>
      </c>
      <c r="G1314" t="s">
        <v>1237</v>
      </c>
      <c r="H1314">
        <v>1</v>
      </c>
      <c r="I1314">
        <v>69</v>
      </c>
    </row>
    <row r="1315" spans="1:9" x14ac:dyDescent="0.35">
      <c r="A1315" t="s">
        <v>2050</v>
      </c>
      <c r="B1315">
        <v>20910</v>
      </c>
      <c r="C1315" t="s">
        <v>1994</v>
      </c>
      <c r="D1315" t="s">
        <v>1013</v>
      </c>
      <c r="E1315" t="s">
        <v>220</v>
      </c>
      <c r="F1315" t="s">
        <v>1238</v>
      </c>
      <c r="G1315" t="s">
        <v>1239</v>
      </c>
      <c r="H1315">
        <v>2</v>
      </c>
      <c r="I1315">
        <v>0.97</v>
      </c>
    </row>
    <row r="1316" spans="1:9" x14ac:dyDescent="0.35">
      <c r="A1316" t="s">
        <v>2051</v>
      </c>
      <c r="B1316">
        <v>20910</v>
      </c>
      <c r="C1316" t="s">
        <v>1994</v>
      </c>
      <c r="D1316" t="s">
        <v>1013</v>
      </c>
      <c r="E1316" t="s">
        <v>239</v>
      </c>
      <c r="F1316" t="s">
        <v>1240</v>
      </c>
      <c r="G1316" t="s">
        <v>1241</v>
      </c>
      <c r="H1316">
        <v>3</v>
      </c>
      <c r="I1316">
        <v>0.75</v>
      </c>
    </row>
    <row r="1317" spans="1:9" x14ac:dyDescent="0.35">
      <c r="A1317" t="s">
        <v>2052</v>
      </c>
      <c r="B1317">
        <v>20910</v>
      </c>
      <c r="C1317" t="s">
        <v>1994</v>
      </c>
      <c r="D1317" t="s">
        <v>1013</v>
      </c>
      <c r="E1317" t="s">
        <v>270</v>
      </c>
      <c r="F1317" t="s">
        <v>1242</v>
      </c>
      <c r="G1317" t="s">
        <v>1243</v>
      </c>
      <c r="H1317">
        <v>4</v>
      </c>
      <c r="I1317">
        <v>0.71299999999999997</v>
      </c>
    </row>
    <row r="1318" spans="1:9" x14ac:dyDescent="0.35">
      <c r="A1318" t="s">
        <v>2053</v>
      </c>
      <c r="B1318">
        <v>20910</v>
      </c>
      <c r="C1318" t="s">
        <v>1994</v>
      </c>
      <c r="D1318" t="s">
        <v>1013</v>
      </c>
      <c r="E1318" t="s">
        <v>552</v>
      </c>
      <c r="F1318" t="s">
        <v>1244</v>
      </c>
      <c r="G1318" t="s">
        <v>1245</v>
      </c>
      <c r="H1318">
        <v>5</v>
      </c>
      <c r="I1318">
        <v>2.9969999999999999</v>
      </c>
    </row>
    <row r="1319" spans="1:9" x14ac:dyDescent="0.35">
      <c r="A1319" t="s">
        <v>2054</v>
      </c>
      <c r="B1319">
        <v>20910</v>
      </c>
      <c r="C1319" t="s">
        <v>1994</v>
      </c>
      <c r="D1319" t="s">
        <v>1013</v>
      </c>
      <c r="E1319" t="s">
        <v>562</v>
      </c>
      <c r="F1319" t="s">
        <v>1246</v>
      </c>
      <c r="G1319" t="s">
        <v>1247</v>
      </c>
      <c r="H1319">
        <v>6</v>
      </c>
      <c r="I1319">
        <v>1.698</v>
      </c>
    </row>
    <row r="1320" spans="1:9" x14ac:dyDescent="0.35">
      <c r="A1320" t="s">
        <v>2055</v>
      </c>
      <c r="B1320">
        <v>20910</v>
      </c>
      <c r="C1320" t="s">
        <v>1994</v>
      </c>
      <c r="D1320" t="s">
        <v>1013</v>
      </c>
      <c r="E1320" t="s">
        <v>567</v>
      </c>
      <c r="F1320" t="s">
        <v>1248</v>
      </c>
      <c r="G1320" t="s">
        <v>1249</v>
      </c>
      <c r="H1320">
        <v>7</v>
      </c>
      <c r="I1320">
        <v>0.63</v>
      </c>
    </row>
    <row r="1321" spans="1:9" x14ac:dyDescent="0.35">
      <c r="A1321" t="s">
        <v>2056</v>
      </c>
      <c r="B1321">
        <v>20910</v>
      </c>
      <c r="C1321" t="s">
        <v>1994</v>
      </c>
      <c r="D1321" t="s">
        <v>1013</v>
      </c>
      <c r="E1321" t="s">
        <v>548</v>
      </c>
      <c r="F1321" t="s">
        <v>900</v>
      </c>
      <c r="G1321" t="s">
        <v>1252</v>
      </c>
      <c r="H1321">
        <v>8</v>
      </c>
      <c r="I1321">
        <v>3684</v>
      </c>
    </row>
    <row r="1322" spans="1:9" x14ac:dyDescent="0.35">
      <c r="A1322" t="s">
        <v>2057</v>
      </c>
      <c r="B1322">
        <v>21010</v>
      </c>
      <c r="C1322" t="s">
        <v>1994</v>
      </c>
      <c r="D1322" t="s">
        <v>1016</v>
      </c>
      <c r="E1322" t="s">
        <v>154</v>
      </c>
      <c r="F1322" t="s">
        <v>1236</v>
      </c>
      <c r="G1322" t="s">
        <v>1237</v>
      </c>
      <c r="H1322">
        <v>1</v>
      </c>
      <c r="I1322">
        <v>50</v>
      </c>
    </row>
    <row r="1323" spans="1:9" x14ac:dyDescent="0.35">
      <c r="A1323" t="s">
        <v>2058</v>
      </c>
      <c r="B1323">
        <v>21010</v>
      </c>
      <c r="C1323" t="s">
        <v>1994</v>
      </c>
      <c r="D1323" t="s">
        <v>1016</v>
      </c>
      <c r="E1323" t="s">
        <v>220</v>
      </c>
      <c r="F1323" t="s">
        <v>1238</v>
      </c>
      <c r="G1323" t="s">
        <v>1239</v>
      </c>
      <c r="H1323">
        <v>2</v>
      </c>
      <c r="I1323">
        <v>0.95</v>
      </c>
    </row>
    <row r="1324" spans="1:9" x14ac:dyDescent="0.35">
      <c r="A1324" t="s">
        <v>2059</v>
      </c>
      <c r="B1324">
        <v>21010</v>
      </c>
      <c r="C1324" t="s">
        <v>1994</v>
      </c>
      <c r="D1324" t="s">
        <v>1016</v>
      </c>
      <c r="E1324" t="s">
        <v>239</v>
      </c>
      <c r="F1324" t="s">
        <v>1240</v>
      </c>
      <c r="G1324" t="s">
        <v>1241</v>
      </c>
      <c r="H1324">
        <v>3</v>
      </c>
      <c r="I1324">
        <v>0.7</v>
      </c>
    </row>
    <row r="1325" spans="1:9" x14ac:dyDescent="0.35">
      <c r="A1325" t="s">
        <v>2060</v>
      </c>
      <c r="B1325">
        <v>21010</v>
      </c>
      <c r="C1325" t="s">
        <v>1994</v>
      </c>
      <c r="D1325" t="s">
        <v>1016</v>
      </c>
      <c r="E1325" t="s">
        <v>270</v>
      </c>
      <c r="F1325" t="s">
        <v>1242</v>
      </c>
      <c r="G1325" t="s">
        <v>1243</v>
      </c>
      <c r="H1325">
        <v>4</v>
      </c>
      <c r="I1325">
        <v>0.6</v>
      </c>
    </row>
    <row r="1326" spans="1:9" x14ac:dyDescent="0.35">
      <c r="A1326" t="s">
        <v>2061</v>
      </c>
      <c r="B1326">
        <v>21010</v>
      </c>
      <c r="C1326" t="s">
        <v>1994</v>
      </c>
      <c r="D1326" t="s">
        <v>1016</v>
      </c>
      <c r="E1326" t="s">
        <v>552</v>
      </c>
      <c r="F1326" t="s">
        <v>1244</v>
      </c>
      <c r="G1326" t="s">
        <v>1245</v>
      </c>
      <c r="H1326">
        <v>5</v>
      </c>
      <c r="I1326">
        <v>3</v>
      </c>
    </row>
    <row r="1327" spans="1:9" x14ac:dyDescent="0.35">
      <c r="A1327" t="s">
        <v>2062</v>
      </c>
      <c r="B1327">
        <v>21010</v>
      </c>
      <c r="C1327" t="s">
        <v>1994</v>
      </c>
      <c r="D1327" t="s">
        <v>1016</v>
      </c>
      <c r="E1327" t="s">
        <v>562</v>
      </c>
      <c r="F1327" t="s">
        <v>1246</v>
      </c>
      <c r="G1327" t="s">
        <v>1247</v>
      </c>
      <c r="H1327">
        <v>6</v>
      </c>
      <c r="I1327">
        <v>1.29</v>
      </c>
    </row>
    <row r="1328" spans="1:9" x14ac:dyDescent="0.35">
      <c r="A1328" t="s">
        <v>2063</v>
      </c>
      <c r="B1328">
        <v>21010</v>
      </c>
      <c r="C1328" t="s">
        <v>1994</v>
      </c>
      <c r="D1328" t="s">
        <v>1016</v>
      </c>
      <c r="E1328" t="s">
        <v>567</v>
      </c>
      <c r="F1328" t="s">
        <v>1248</v>
      </c>
      <c r="G1328" t="s">
        <v>1249</v>
      </c>
      <c r="H1328">
        <v>7</v>
      </c>
      <c r="I1328">
        <v>0.64</v>
      </c>
    </row>
    <row r="1329" spans="1:9" x14ac:dyDescent="0.35">
      <c r="A1329" t="s">
        <v>2064</v>
      </c>
      <c r="B1329">
        <v>21010</v>
      </c>
      <c r="C1329" t="s">
        <v>1994</v>
      </c>
      <c r="D1329" t="s">
        <v>1016</v>
      </c>
      <c r="E1329" t="s">
        <v>548</v>
      </c>
      <c r="F1329" t="s">
        <v>900</v>
      </c>
      <c r="G1329" t="s">
        <v>1252</v>
      </c>
      <c r="H1329">
        <v>8</v>
      </c>
      <c r="I1329">
        <v>4402</v>
      </c>
    </row>
    <row r="1330" spans="1:9" x14ac:dyDescent="0.35">
      <c r="A1330" t="s">
        <v>2065</v>
      </c>
      <c r="B1330">
        <v>21110</v>
      </c>
      <c r="C1330" t="s">
        <v>1994</v>
      </c>
      <c r="D1330" t="s">
        <v>1019</v>
      </c>
      <c r="E1330" t="s">
        <v>154</v>
      </c>
      <c r="F1330" t="s">
        <v>1236</v>
      </c>
      <c r="G1330" t="s">
        <v>1237</v>
      </c>
      <c r="H1330">
        <v>1</v>
      </c>
      <c r="I1330">
        <v>61</v>
      </c>
    </row>
    <row r="1331" spans="1:9" x14ac:dyDescent="0.35">
      <c r="A1331" t="s">
        <v>2066</v>
      </c>
      <c r="B1331">
        <v>21110</v>
      </c>
      <c r="C1331" t="s">
        <v>1994</v>
      </c>
      <c r="D1331" t="s">
        <v>1019</v>
      </c>
      <c r="E1331" t="s">
        <v>220</v>
      </c>
      <c r="F1331" t="s">
        <v>1238</v>
      </c>
      <c r="G1331" t="s">
        <v>1239</v>
      </c>
      <c r="H1331">
        <v>2</v>
      </c>
      <c r="I1331">
        <v>0.91500000000000004</v>
      </c>
    </row>
    <row r="1332" spans="1:9" x14ac:dyDescent="0.35">
      <c r="A1332" t="s">
        <v>2067</v>
      </c>
      <c r="B1332">
        <v>21110</v>
      </c>
      <c r="C1332" t="s">
        <v>1994</v>
      </c>
      <c r="D1332" t="s">
        <v>1019</v>
      </c>
      <c r="E1332" t="s">
        <v>239</v>
      </c>
      <c r="F1332" t="s">
        <v>1240</v>
      </c>
      <c r="G1332" t="s">
        <v>1241</v>
      </c>
      <c r="H1332">
        <v>3</v>
      </c>
      <c r="I1332">
        <v>0.7</v>
      </c>
    </row>
    <row r="1333" spans="1:9" x14ac:dyDescent="0.35">
      <c r="A1333" t="s">
        <v>2068</v>
      </c>
      <c r="B1333">
        <v>21110</v>
      </c>
      <c r="C1333" t="s">
        <v>1994</v>
      </c>
      <c r="D1333" t="s">
        <v>1019</v>
      </c>
      <c r="E1333" t="s">
        <v>270</v>
      </c>
      <c r="F1333" t="s">
        <v>1242</v>
      </c>
      <c r="G1333" t="s">
        <v>1243</v>
      </c>
      <c r="H1333">
        <v>4</v>
      </c>
      <c r="I1333">
        <v>0.7</v>
      </c>
    </row>
    <row r="1334" spans="1:9" x14ac:dyDescent="0.35">
      <c r="A1334" t="s">
        <v>2069</v>
      </c>
      <c r="B1334">
        <v>21110</v>
      </c>
      <c r="C1334" t="s">
        <v>1994</v>
      </c>
      <c r="D1334" t="s">
        <v>1019</v>
      </c>
      <c r="E1334" t="s">
        <v>552</v>
      </c>
      <c r="F1334" t="s">
        <v>1244</v>
      </c>
      <c r="G1334" t="s">
        <v>1245</v>
      </c>
      <c r="H1334">
        <v>5</v>
      </c>
      <c r="I1334">
        <v>2.3530000000000002</v>
      </c>
    </row>
    <row r="1335" spans="1:9" x14ac:dyDescent="0.35">
      <c r="A1335" t="s">
        <v>2070</v>
      </c>
      <c r="B1335">
        <v>21110</v>
      </c>
      <c r="C1335" t="s">
        <v>1994</v>
      </c>
      <c r="D1335" t="s">
        <v>1019</v>
      </c>
      <c r="E1335" t="s">
        <v>562</v>
      </c>
      <c r="F1335" t="s">
        <v>1246</v>
      </c>
      <c r="G1335" t="s">
        <v>1247</v>
      </c>
      <c r="H1335">
        <v>6</v>
      </c>
      <c r="I1335">
        <v>1.8260000000000001</v>
      </c>
    </row>
    <row r="1336" spans="1:9" x14ac:dyDescent="0.35">
      <c r="A1336" t="s">
        <v>2071</v>
      </c>
      <c r="B1336">
        <v>21110</v>
      </c>
      <c r="C1336" t="s">
        <v>1994</v>
      </c>
      <c r="D1336" t="s">
        <v>1019</v>
      </c>
      <c r="E1336" t="s">
        <v>567</v>
      </c>
      <c r="F1336" t="s">
        <v>1248</v>
      </c>
      <c r="G1336" t="s">
        <v>1249</v>
      </c>
      <c r="H1336">
        <v>7</v>
      </c>
      <c r="I1336">
        <v>0.78500000000000003</v>
      </c>
    </row>
    <row r="1337" spans="1:9" x14ac:dyDescent="0.35">
      <c r="A1337" t="s">
        <v>2072</v>
      </c>
      <c r="B1337">
        <v>21110</v>
      </c>
      <c r="C1337" t="s">
        <v>1994</v>
      </c>
      <c r="D1337" t="s">
        <v>1019</v>
      </c>
      <c r="E1337" t="s">
        <v>548</v>
      </c>
      <c r="F1337" t="s">
        <v>900</v>
      </c>
      <c r="G1337" t="s">
        <v>1252</v>
      </c>
      <c r="H1337">
        <v>8</v>
      </c>
      <c r="I1337">
        <v>3436</v>
      </c>
    </row>
    <row r="1338" spans="1:9" x14ac:dyDescent="0.35">
      <c r="A1338" t="s">
        <v>2073</v>
      </c>
      <c r="B1338">
        <v>21180</v>
      </c>
      <c r="C1338" t="s">
        <v>1994</v>
      </c>
      <c r="D1338" t="s">
        <v>1022</v>
      </c>
      <c r="E1338" t="s">
        <v>154</v>
      </c>
      <c r="F1338" t="s">
        <v>1236</v>
      </c>
      <c r="G1338" t="s">
        <v>1237</v>
      </c>
      <c r="H1338">
        <v>1</v>
      </c>
      <c r="I1338">
        <v>75</v>
      </c>
    </row>
    <row r="1339" spans="1:9" x14ac:dyDescent="0.35">
      <c r="A1339" t="s">
        <v>2074</v>
      </c>
      <c r="B1339">
        <v>21180</v>
      </c>
      <c r="C1339" t="s">
        <v>1994</v>
      </c>
      <c r="D1339" t="s">
        <v>1022</v>
      </c>
      <c r="E1339" t="s">
        <v>220</v>
      </c>
      <c r="F1339" t="s">
        <v>1238</v>
      </c>
      <c r="G1339" t="s">
        <v>1239</v>
      </c>
      <c r="H1339">
        <v>2</v>
      </c>
      <c r="I1339">
        <v>0.9</v>
      </c>
    </row>
    <row r="1340" spans="1:9" x14ac:dyDescent="0.35">
      <c r="A1340" t="s">
        <v>2075</v>
      </c>
      <c r="B1340">
        <v>21180</v>
      </c>
      <c r="C1340" t="s">
        <v>1994</v>
      </c>
      <c r="D1340" t="s">
        <v>1022</v>
      </c>
      <c r="E1340" t="s">
        <v>239</v>
      </c>
      <c r="F1340" t="s">
        <v>1240</v>
      </c>
      <c r="G1340" t="s">
        <v>1241</v>
      </c>
      <c r="H1340">
        <v>3</v>
      </c>
      <c r="I1340">
        <v>0.7</v>
      </c>
    </row>
    <row r="1341" spans="1:9" x14ac:dyDescent="0.35">
      <c r="A1341" t="s">
        <v>2076</v>
      </c>
      <c r="B1341">
        <v>21180</v>
      </c>
      <c r="C1341" t="s">
        <v>1994</v>
      </c>
      <c r="D1341" t="s">
        <v>1022</v>
      </c>
      <c r="E1341" t="s">
        <v>270</v>
      </c>
      <c r="F1341" t="s">
        <v>1242</v>
      </c>
      <c r="G1341" t="s">
        <v>1243</v>
      </c>
      <c r="H1341">
        <v>4</v>
      </c>
      <c r="I1341">
        <v>0.43269999999999997</v>
      </c>
    </row>
    <row r="1342" spans="1:9" x14ac:dyDescent="0.35">
      <c r="A1342" t="s">
        <v>2077</v>
      </c>
      <c r="B1342">
        <v>21180</v>
      </c>
      <c r="C1342" t="s">
        <v>1994</v>
      </c>
      <c r="D1342" t="s">
        <v>1022</v>
      </c>
      <c r="E1342" t="s">
        <v>552</v>
      </c>
      <c r="F1342" t="s">
        <v>1244</v>
      </c>
      <c r="G1342" t="s">
        <v>1245</v>
      </c>
      <c r="H1342">
        <v>5</v>
      </c>
      <c r="I1342">
        <v>1.5291999999999999</v>
      </c>
    </row>
    <row r="1343" spans="1:9" x14ac:dyDescent="0.35">
      <c r="A1343" t="s">
        <v>2078</v>
      </c>
      <c r="B1343">
        <v>21180</v>
      </c>
      <c r="C1343" t="s">
        <v>1994</v>
      </c>
      <c r="D1343" t="s">
        <v>1022</v>
      </c>
      <c r="E1343" t="s">
        <v>562</v>
      </c>
      <c r="F1343" t="s">
        <v>1246</v>
      </c>
      <c r="G1343" t="s">
        <v>1247</v>
      </c>
      <c r="H1343">
        <v>6</v>
      </c>
      <c r="I1343">
        <v>0.97589999999999999</v>
      </c>
    </row>
    <row r="1344" spans="1:9" x14ac:dyDescent="0.35">
      <c r="A1344" t="s">
        <v>2079</v>
      </c>
      <c r="B1344">
        <v>21180</v>
      </c>
      <c r="C1344" t="s">
        <v>1994</v>
      </c>
      <c r="D1344" t="s">
        <v>1022</v>
      </c>
      <c r="E1344" t="s">
        <v>567</v>
      </c>
      <c r="F1344" t="s">
        <v>1248</v>
      </c>
      <c r="G1344" t="s">
        <v>1249</v>
      </c>
      <c r="H1344">
        <v>7</v>
      </c>
      <c r="I1344">
        <v>0.73560000000000003</v>
      </c>
    </row>
    <row r="1345" spans="1:9" x14ac:dyDescent="0.35">
      <c r="A1345" t="s">
        <v>2080</v>
      </c>
      <c r="B1345">
        <v>21180</v>
      </c>
      <c r="C1345" t="s">
        <v>1994</v>
      </c>
      <c r="D1345" t="s">
        <v>1022</v>
      </c>
      <c r="E1345" t="s">
        <v>548</v>
      </c>
      <c r="F1345" t="s">
        <v>900</v>
      </c>
      <c r="G1345" t="s">
        <v>1252</v>
      </c>
      <c r="H1345">
        <v>8</v>
      </c>
      <c r="I1345">
        <v>3359</v>
      </c>
    </row>
    <row r="1346" spans="1:9" x14ac:dyDescent="0.35">
      <c r="A1346" t="s">
        <v>2081</v>
      </c>
      <c r="B1346">
        <v>21270</v>
      </c>
      <c r="C1346" t="s">
        <v>1994</v>
      </c>
      <c r="D1346" t="s">
        <v>1025</v>
      </c>
      <c r="E1346" t="s">
        <v>154</v>
      </c>
      <c r="F1346" t="s">
        <v>1236</v>
      </c>
      <c r="G1346" t="s">
        <v>1237</v>
      </c>
      <c r="H1346">
        <v>1</v>
      </c>
      <c r="I1346">
        <v>56</v>
      </c>
    </row>
    <row r="1347" spans="1:9" x14ac:dyDescent="0.35">
      <c r="A1347" t="s">
        <v>2082</v>
      </c>
      <c r="B1347">
        <v>21270</v>
      </c>
      <c r="C1347" t="s">
        <v>1994</v>
      </c>
      <c r="D1347" t="s">
        <v>1025</v>
      </c>
      <c r="E1347" t="s">
        <v>220</v>
      </c>
      <c r="F1347" t="s">
        <v>1238</v>
      </c>
      <c r="G1347" t="s">
        <v>1239</v>
      </c>
      <c r="H1347">
        <v>2</v>
      </c>
      <c r="I1347">
        <v>0.98</v>
      </c>
    </row>
    <row r="1348" spans="1:9" x14ac:dyDescent="0.35">
      <c r="A1348" t="s">
        <v>2083</v>
      </c>
      <c r="B1348">
        <v>21270</v>
      </c>
      <c r="C1348" t="s">
        <v>1994</v>
      </c>
      <c r="D1348" t="s">
        <v>1025</v>
      </c>
      <c r="E1348" t="s">
        <v>239</v>
      </c>
      <c r="F1348" t="s">
        <v>1240</v>
      </c>
      <c r="G1348" t="s">
        <v>1241</v>
      </c>
      <c r="H1348">
        <v>3</v>
      </c>
      <c r="I1348">
        <v>0.64</v>
      </c>
    </row>
    <row r="1349" spans="1:9" x14ac:dyDescent="0.35">
      <c r="A1349" t="s">
        <v>2084</v>
      </c>
      <c r="B1349">
        <v>21270</v>
      </c>
      <c r="C1349" t="s">
        <v>1994</v>
      </c>
      <c r="D1349" t="s">
        <v>1025</v>
      </c>
      <c r="E1349" t="s">
        <v>270</v>
      </c>
      <c r="F1349" t="s">
        <v>1242</v>
      </c>
      <c r="G1349" t="s">
        <v>1243</v>
      </c>
      <c r="H1349">
        <v>4</v>
      </c>
      <c r="I1349">
        <v>0.33</v>
      </c>
    </row>
    <row r="1350" spans="1:9" x14ac:dyDescent="0.35">
      <c r="A1350" t="s">
        <v>2085</v>
      </c>
      <c r="B1350">
        <v>21270</v>
      </c>
      <c r="C1350" t="s">
        <v>1994</v>
      </c>
      <c r="D1350" t="s">
        <v>1025</v>
      </c>
      <c r="E1350" t="s">
        <v>552</v>
      </c>
      <c r="F1350" t="s">
        <v>1244</v>
      </c>
      <c r="G1350" t="s">
        <v>1245</v>
      </c>
      <c r="H1350">
        <v>5</v>
      </c>
      <c r="I1350">
        <v>2.75</v>
      </c>
    </row>
    <row r="1351" spans="1:9" x14ac:dyDescent="0.35">
      <c r="A1351" t="s">
        <v>2086</v>
      </c>
      <c r="B1351">
        <v>21270</v>
      </c>
      <c r="C1351" t="s">
        <v>1994</v>
      </c>
      <c r="D1351" t="s">
        <v>1025</v>
      </c>
      <c r="E1351" t="s">
        <v>562</v>
      </c>
      <c r="F1351" t="s">
        <v>1246</v>
      </c>
      <c r="G1351" t="s">
        <v>1247</v>
      </c>
      <c r="H1351">
        <v>6</v>
      </c>
      <c r="I1351">
        <v>4.82</v>
      </c>
    </row>
    <row r="1352" spans="1:9" x14ac:dyDescent="0.35">
      <c r="A1352" t="s">
        <v>2087</v>
      </c>
      <c r="B1352">
        <v>21270</v>
      </c>
      <c r="C1352" t="s">
        <v>1994</v>
      </c>
      <c r="D1352" t="s">
        <v>1025</v>
      </c>
      <c r="E1352" t="s">
        <v>567</v>
      </c>
      <c r="F1352" t="s">
        <v>1248</v>
      </c>
      <c r="G1352" t="s">
        <v>1249</v>
      </c>
      <c r="H1352">
        <v>7</v>
      </c>
      <c r="I1352">
        <v>0.53</v>
      </c>
    </row>
    <row r="1353" spans="1:9" x14ac:dyDescent="0.35">
      <c r="A1353" t="s">
        <v>2088</v>
      </c>
      <c r="B1353">
        <v>21270</v>
      </c>
      <c r="C1353" t="s">
        <v>1994</v>
      </c>
      <c r="D1353" t="s">
        <v>1025</v>
      </c>
      <c r="E1353" t="s">
        <v>548</v>
      </c>
      <c r="F1353" t="s">
        <v>900</v>
      </c>
      <c r="G1353" t="s">
        <v>1252</v>
      </c>
      <c r="H1353">
        <v>8</v>
      </c>
      <c r="I1353">
        <v>5364</v>
      </c>
    </row>
    <row r="1354" spans="1:9" x14ac:dyDescent="0.35">
      <c r="A1354" t="s">
        <v>2089</v>
      </c>
      <c r="B1354">
        <v>21370</v>
      </c>
      <c r="C1354" t="s">
        <v>1994</v>
      </c>
      <c r="D1354" t="s">
        <v>1028</v>
      </c>
      <c r="E1354" t="s">
        <v>154</v>
      </c>
      <c r="F1354" t="s">
        <v>1236</v>
      </c>
      <c r="G1354" t="s">
        <v>1237</v>
      </c>
      <c r="H1354">
        <v>1</v>
      </c>
      <c r="I1354">
        <v>50</v>
      </c>
    </row>
    <row r="1355" spans="1:9" x14ac:dyDescent="0.35">
      <c r="A1355" t="s">
        <v>2090</v>
      </c>
      <c r="B1355">
        <v>21370</v>
      </c>
      <c r="C1355" t="s">
        <v>1994</v>
      </c>
      <c r="D1355" t="s">
        <v>1028</v>
      </c>
      <c r="E1355" t="s">
        <v>220</v>
      </c>
      <c r="F1355" t="s">
        <v>1238</v>
      </c>
      <c r="G1355" t="s">
        <v>1239</v>
      </c>
      <c r="H1355">
        <v>2</v>
      </c>
      <c r="I1355">
        <v>0.98</v>
      </c>
    </row>
    <row r="1356" spans="1:9" x14ac:dyDescent="0.35">
      <c r="A1356" t="s">
        <v>2091</v>
      </c>
      <c r="B1356">
        <v>21370</v>
      </c>
      <c r="C1356" t="s">
        <v>1994</v>
      </c>
      <c r="D1356" t="s">
        <v>1028</v>
      </c>
      <c r="E1356" t="s">
        <v>239</v>
      </c>
      <c r="F1356" t="s">
        <v>1240</v>
      </c>
      <c r="G1356" t="s">
        <v>1241</v>
      </c>
      <c r="H1356">
        <v>3</v>
      </c>
      <c r="I1356">
        <v>0.9</v>
      </c>
    </row>
    <row r="1357" spans="1:9" x14ac:dyDescent="0.35">
      <c r="A1357" t="s">
        <v>2092</v>
      </c>
      <c r="B1357">
        <v>21370</v>
      </c>
      <c r="C1357" t="s">
        <v>1994</v>
      </c>
      <c r="D1357" t="s">
        <v>1028</v>
      </c>
      <c r="E1357" t="s">
        <v>270</v>
      </c>
      <c r="F1357" t="s">
        <v>1242</v>
      </c>
      <c r="G1357" t="s">
        <v>1243</v>
      </c>
      <c r="H1357">
        <v>4</v>
      </c>
      <c r="I1357">
        <v>0.5</v>
      </c>
    </row>
    <row r="1358" spans="1:9" x14ac:dyDescent="0.35">
      <c r="A1358" t="s">
        <v>2093</v>
      </c>
      <c r="B1358">
        <v>21370</v>
      </c>
      <c r="C1358" t="s">
        <v>1994</v>
      </c>
      <c r="D1358" t="s">
        <v>1028</v>
      </c>
      <c r="E1358" t="s">
        <v>552</v>
      </c>
      <c r="F1358" t="s">
        <v>1244</v>
      </c>
      <c r="G1358" t="s">
        <v>1245</v>
      </c>
      <c r="H1358">
        <v>5</v>
      </c>
      <c r="I1358">
        <v>3.8544</v>
      </c>
    </row>
    <row r="1359" spans="1:9" x14ac:dyDescent="0.35">
      <c r="A1359" t="s">
        <v>2094</v>
      </c>
      <c r="B1359">
        <v>21370</v>
      </c>
      <c r="C1359" t="s">
        <v>1994</v>
      </c>
      <c r="D1359" t="s">
        <v>1028</v>
      </c>
      <c r="E1359" t="s">
        <v>562</v>
      </c>
      <c r="F1359" t="s">
        <v>1246</v>
      </c>
      <c r="G1359" t="s">
        <v>1247</v>
      </c>
      <c r="H1359">
        <v>6</v>
      </c>
      <c r="I1359">
        <v>1.6155999999999999</v>
      </c>
    </row>
    <row r="1360" spans="1:9" x14ac:dyDescent="0.35">
      <c r="A1360" t="s">
        <v>2095</v>
      </c>
      <c r="B1360">
        <v>21370</v>
      </c>
      <c r="C1360" t="s">
        <v>1994</v>
      </c>
      <c r="D1360" t="s">
        <v>1028</v>
      </c>
      <c r="E1360" t="s">
        <v>567</v>
      </c>
      <c r="F1360" t="s">
        <v>1248</v>
      </c>
      <c r="G1360" t="s">
        <v>1249</v>
      </c>
      <c r="H1360">
        <v>7</v>
      </c>
      <c r="I1360">
        <v>0.55000000000000004</v>
      </c>
    </row>
    <row r="1361" spans="1:9" x14ac:dyDescent="0.35">
      <c r="A1361" t="s">
        <v>2096</v>
      </c>
      <c r="B1361">
        <v>21370</v>
      </c>
      <c r="C1361" t="s">
        <v>1994</v>
      </c>
      <c r="D1361" t="s">
        <v>1028</v>
      </c>
      <c r="E1361" t="s">
        <v>548</v>
      </c>
      <c r="F1361" t="s">
        <v>900</v>
      </c>
      <c r="G1361" t="s">
        <v>1252</v>
      </c>
      <c r="H1361">
        <v>8</v>
      </c>
      <c r="I1361">
        <v>5165</v>
      </c>
    </row>
    <row r="1362" spans="1:9" x14ac:dyDescent="0.35">
      <c r="A1362" t="s">
        <v>2097</v>
      </c>
      <c r="B1362">
        <v>21450</v>
      </c>
      <c r="C1362" t="s">
        <v>1994</v>
      </c>
      <c r="D1362" t="s">
        <v>1031</v>
      </c>
      <c r="E1362" t="s">
        <v>154</v>
      </c>
      <c r="F1362" t="s">
        <v>1236</v>
      </c>
      <c r="G1362" t="s">
        <v>1237</v>
      </c>
      <c r="H1362">
        <v>1</v>
      </c>
      <c r="I1362">
        <v>68</v>
      </c>
    </row>
    <row r="1363" spans="1:9" x14ac:dyDescent="0.35">
      <c r="A1363" t="s">
        <v>2098</v>
      </c>
      <c r="B1363">
        <v>21450</v>
      </c>
      <c r="C1363" t="s">
        <v>1994</v>
      </c>
      <c r="D1363" t="s">
        <v>1031</v>
      </c>
      <c r="E1363" t="s">
        <v>220</v>
      </c>
      <c r="F1363" t="s">
        <v>1238</v>
      </c>
      <c r="G1363" t="s">
        <v>1239</v>
      </c>
      <c r="H1363">
        <v>2</v>
      </c>
      <c r="I1363">
        <v>0.99</v>
      </c>
    </row>
    <row r="1364" spans="1:9" x14ac:dyDescent="0.35">
      <c r="A1364" t="s">
        <v>2099</v>
      </c>
      <c r="B1364">
        <v>21450</v>
      </c>
      <c r="C1364" t="s">
        <v>1994</v>
      </c>
      <c r="D1364" t="s">
        <v>1031</v>
      </c>
      <c r="E1364" t="s">
        <v>239</v>
      </c>
      <c r="F1364" t="s">
        <v>1240</v>
      </c>
      <c r="G1364" t="s">
        <v>1241</v>
      </c>
      <c r="H1364">
        <v>3</v>
      </c>
      <c r="I1364">
        <v>0.65</v>
      </c>
    </row>
    <row r="1365" spans="1:9" x14ac:dyDescent="0.35">
      <c r="A1365" t="s">
        <v>2100</v>
      </c>
      <c r="B1365">
        <v>21450</v>
      </c>
      <c r="C1365" t="s">
        <v>1994</v>
      </c>
      <c r="D1365" t="s">
        <v>1031</v>
      </c>
      <c r="E1365" t="s">
        <v>270</v>
      </c>
      <c r="F1365" t="s">
        <v>1242</v>
      </c>
      <c r="G1365" t="s">
        <v>1243</v>
      </c>
      <c r="H1365">
        <v>4</v>
      </c>
      <c r="I1365">
        <v>0.47899999999999998</v>
      </c>
    </row>
    <row r="1366" spans="1:9" x14ac:dyDescent="0.35">
      <c r="A1366" t="s">
        <v>2101</v>
      </c>
      <c r="B1366">
        <v>21450</v>
      </c>
      <c r="C1366" t="s">
        <v>1994</v>
      </c>
      <c r="D1366" t="s">
        <v>1031</v>
      </c>
      <c r="E1366" t="s">
        <v>552</v>
      </c>
      <c r="F1366" t="s">
        <v>1244</v>
      </c>
      <c r="G1366" t="s">
        <v>1245</v>
      </c>
      <c r="H1366">
        <v>5</v>
      </c>
      <c r="I1366">
        <v>5.0090000000000003</v>
      </c>
    </row>
    <row r="1367" spans="1:9" x14ac:dyDescent="0.35">
      <c r="A1367" t="s">
        <v>2102</v>
      </c>
      <c r="B1367">
        <v>21450</v>
      </c>
      <c r="C1367" t="s">
        <v>1994</v>
      </c>
      <c r="D1367" t="s">
        <v>1031</v>
      </c>
      <c r="E1367" t="s">
        <v>562</v>
      </c>
      <c r="F1367" t="s">
        <v>1246</v>
      </c>
      <c r="G1367" t="s">
        <v>1247</v>
      </c>
      <c r="H1367">
        <v>6</v>
      </c>
      <c r="I1367">
        <v>1.706</v>
      </c>
    </row>
    <row r="1368" spans="1:9" x14ac:dyDescent="0.35">
      <c r="A1368" t="s">
        <v>2103</v>
      </c>
      <c r="B1368">
        <v>21450</v>
      </c>
      <c r="C1368" t="s">
        <v>1994</v>
      </c>
      <c r="D1368" t="s">
        <v>1031</v>
      </c>
      <c r="E1368" t="s">
        <v>567</v>
      </c>
      <c r="F1368" t="s">
        <v>1248</v>
      </c>
      <c r="G1368" t="s">
        <v>1249</v>
      </c>
      <c r="H1368">
        <v>7</v>
      </c>
      <c r="I1368">
        <v>0.75800000000000001</v>
      </c>
    </row>
    <row r="1369" spans="1:9" x14ac:dyDescent="0.35">
      <c r="A1369" t="s">
        <v>2104</v>
      </c>
      <c r="B1369">
        <v>21450</v>
      </c>
      <c r="C1369" t="s">
        <v>1994</v>
      </c>
      <c r="D1369" t="s">
        <v>1031</v>
      </c>
      <c r="E1369" t="s">
        <v>548</v>
      </c>
      <c r="F1369" t="s">
        <v>900</v>
      </c>
      <c r="G1369" t="s">
        <v>1252</v>
      </c>
      <c r="H1369">
        <v>8</v>
      </c>
      <c r="I1369">
        <v>3281</v>
      </c>
    </row>
    <row r="1370" spans="1:9" x14ac:dyDescent="0.35">
      <c r="A1370" t="s">
        <v>2105</v>
      </c>
      <c r="B1370">
        <v>21610</v>
      </c>
      <c r="C1370" t="s">
        <v>1994</v>
      </c>
      <c r="D1370" t="s">
        <v>1034</v>
      </c>
      <c r="E1370" t="s">
        <v>154</v>
      </c>
      <c r="F1370" t="s">
        <v>1236</v>
      </c>
      <c r="G1370" t="s">
        <v>1237</v>
      </c>
      <c r="H1370">
        <v>1</v>
      </c>
      <c r="I1370">
        <v>51</v>
      </c>
    </row>
    <row r="1371" spans="1:9" x14ac:dyDescent="0.35">
      <c r="A1371" t="s">
        <v>2106</v>
      </c>
      <c r="B1371">
        <v>21610</v>
      </c>
      <c r="C1371" t="s">
        <v>1994</v>
      </c>
      <c r="D1371" t="s">
        <v>1034</v>
      </c>
      <c r="E1371" t="s">
        <v>220</v>
      </c>
      <c r="F1371" t="s">
        <v>1238</v>
      </c>
      <c r="G1371" t="s">
        <v>1239</v>
      </c>
      <c r="H1371">
        <v>2</v>
      </c>
      <c r="I1371">
        <v>0.95</v>
      </c>
    </row>
    <row r="1372" spans="1:9" x14ac:dyDescent="0.35">
      <c r="A1372" t="s">
        <v>2107</v>
      </c>
      <c r="B1372">
        <v>21610</v>
      </c>
      <c r="C1372" t="s">
        <v>1994</v>
      </c>
      <c r="D1372" t="s">
        <v>1034</v>
      </c>
      <c r="E1372" t="s">
        <v>239</v>
      </c>
      <c r="F1372" t="s">
        <v>1240</v>
      </c>
      <c r="G1372" t="s">
        <v>1241</v>
      </c>
      <c r="H1372">
        <v>3</v>
      </c>
      <c r="I1372">
        <v>0.6</v>
      </c>
    </row>
    <row r="1373" spans="1:9" x14ac:dyDescent="0.35">
      <c r="A1373" t="s">
        <v>2108</v>
      </c>
      <c r="B1373">
        <v>21610</v>
      </c>
      <c r="C1373" t="s">
        <v>1994</v>
      </c>
      <c r="D1373" t="s">
        <v>1034</v>
      </c>
      <c r="E1373" t="s">
        <v>270</v>
      </c>
      <c r="F1373" t="s">
        <v>1242</v>
      </c>
      <c r="G1373" t="s">
        <v>1243</v>
      </c>
      <c r="H1373">
        <v>4</v>
      </c>
      <c r="I1373">
        <v>0.48</v>
      </c>
    </row>
    <row r="1374" spans="1:9" x14ac:dyDescent="0.35">
      <c r="A1374" t="s">
        <v>2109</v>
      </c>
      <c r="B1374">
        <v>21610</v>
      </c>
      <c r="C1374" t="s">
        <v>1994</v>
      </c>
      <c r="D1374" t="s">
        <v>1034</v>
      </c>
      <c r="E1374" t="s">
        <v>552</v>
      </c>
      <c r="F1374" t="s">
        <v>1244</v>
      </c>
      <c r="G1374" t="s">
        <v>1245</v>
      </c>
      <c r="H1374">
        <v>5</v>
      </c>
      <c r="I1374">
        <v>1.25</v>
      </c>
    </row>
    <row r="1375" spans="1:9" x14ac:dyDescent="0.35">
      <c r="A1375" t="s">
        <v>2110</v>
      </c>
      <c r="B1375">
        <v>21610</v>
      </c>
      <c r="C1375" t="s">
        <v>1994</v>
      </c>
      <c r="D1375" t="s">
        <v>1034</v>
      </c>
      <c r="E1375" t="s">
        <v>562</v>
      </c>
      <c r="F1375" t="s">
        <v>1246</v>
      </c>
      <c r="G1375" t="s">
        <v>1247</v>
      </c>
      <c r="H1375">
        <v>6</v>
      </c>
      <c r="I1375">
        <v>1</v>
      </c>
    </row>
    <row r="1376" spans="1:9" x14ac:dyDescent="0.35">
      <c r="A1376" t="s">
        <v>2111</v>
      </c>
      <c r="B1376">
        <v>21610</v>
      </c>
      <c r="C1376" t="s">
        <v>1994</v>
      </c>
      <c r="D1376" t="s">
        <v>1034</v>
      </c>
      <c r="E1376" t="s">
        <v>567</v>
      </c>
      <c r="F1376" t="s">
        <v>1248</v>
      </c>
      <c r="G1376" t="s">
        <v>1249</v>
      </c>
      <c r="H1376">
        <v>7</v>
      </c>
      <c r="I1376">
        <v>0.7</v>
      </c>
    </row>
    <row r="1377" spans="1:9" x14ac:dyDescent="0.35">
      <c r="A1377" t="s">
        <v>2112</v>
      </c>
      <c r="B1377">
        <v>21610</v>
      </c>
      <c r="C1377" t="s">
        <v>1994</v>
      </c>
      <c r="D1377" t="s">
        <v>1034</v>
      </c>
      <c r="E1377" t="s">
        <v>548</v>
      </c>
      <c r="F1377" t="s">
        <v>900</v>
      </c>
      <c r="G1377" t="s">
        <v>1252</v>
      </c>
      <c r="H1377">
        <v>8</v>
      </c>
      <c r="I1377">
        <v>3000</v>
      </c>
    </row>
    <row r="1378" spans="1:9" x14ac:dyDescent="0.35">
      <c r="A1378" t="s">
        <v>2113</v>
      </c>
      <c r="B1378">
        <v>21670</v>
      </c>
      <c r="C1378" t="s">
        <v>1994</v>
      </c>
      <c r="D1378" t="s">
        <v>1037</v>
      </c>
      <c r="E1378" t="s">
        <v>154</v>
      </c>
      <c r="F1378" t="s">
        <v>1236</v>
      </c>
      <c r="G1378" t="s">
        <v>1237</v>
      </c>
      <c r="H1378">
        <v>1</v>
      </c>
      <c r="I1378">
        <v>50</v>
      </c>
    </row>
    <row r="1379" spans="1:9" x14ac:dyDescent="0.35">
      <c r="A1379" t="s">
        <v>2114</v>
      </c>
      <c r="B1379">
        <v>21670</v>
      </c>
      <c r="C1379" t="s">
        <v>1994</v>
      </c>
      <c r="D1379" t="s">
        <v>1037</v>
      </c>
      <c r="E1379" t="s">
        <v>220</v>
      </c>
      <c r="F1379" t="s">
        <v>1238</v>
      </c>
      <c r="G1379" t="s">
        <v>1239</v>
      </c>
      <c r="H1379">
        <v>2</v>
      </c>
      <c r="I1379">
        <v>0.99</v>
      </c>
    </row>
    <row r="1380" spans="1:9" x14ac:dyDescent="0.35">
      <c r="A1380" t="s">
        <v>2115</v>
      </c>
      <c r="B1380">
        <v>21670</v>
      </c>
      <c r="C1380" t="s">
        <v>1994</v>
      </c>
      <c r="D1380" t="s">
        <v>1037</v>
      </c>
      <c r="E1380" t="s">
        <v>239</v>
      </c>
      <c r="F1380" t="s">
        <v>1240</v>
      </c>
      <c r="G1380" t="s">
        <v>1241</v>
      </c>
      <c r="H1380">
        <v>3</v>
      </c>
      <c r="I1380">
        <v>0.32</v>
      </c>
    </row>
    <row r="1381" spans="1:9" x14ac:dyDescent="0.35">
      <c r="A1381" t="s">
        <v>2116</v>
      </c>
      <c r="B1381">
        <v>21670</v>
      </c>
      <c r="C1381" t="s">
        <v>1994</v>
      </c>
      <c r="D1381" t="s">
        <v>1037</v>
      </c>
      <c r="E1381" t="s">
        <v>270</v>
      </c>
      <c r="F1381" t="s">
        <v>1242</v>
      </c>
      <c r="G1381" t="s">
        <v>1243</v>
      </c>
      <c r="H1381">
        <v>4</v>
      </c>
      <c r="I1381">
        <v>0.47</v>
      </c>
    </row>
    <row r="1382" spans="1:9" x14ac:dyDescent="0.35">
      <c r="A1382" t="s">
        <v>2117</v>
      </c>
      <c r="B1382">
        <v>21670</v>
      </c>
      <c r="C1382" t="s">
        <v>1994</v>
      </c>
      <c r="D1382" t="s">
        <v>1037</v>
      </c>
      <c r="E1382" t="s">
        <v>552</v>
      </c>
      <c r="F1382" t="s">
        <v>1244</v>
      </c>
      <c r="G1382" t="s">
        <v>1245</v>
      </c>
      <c r="H1382">
        <v>5</v>
      </c>
      <c r="I1382">
        <v>0.82869999999999999</v>
      </c>
    </row>
    <row r="1383" spans="1:9" x14ac:dyDescent="0.35">
      <c r="A1383" t="s">
        <v>2118</v>
      </c>
      <c r="B1383">
        <v>21670</v>
      </c>
      <c r="C1383" t="s">
        <v>1994</v>
      </c>
      <c r="D1383" t="s">
        <v>1037</v>
      </c>
      <c r="E1383" t="s">
        <v>562</v>
      </c>
      <c r="F1383" t="s">
        <v>1246</v>
      </c>
      <c r="G1383" t="s">
        <v>1247</v>
      </c>
      <c r="H1383">
        <v>6</v>
      </c>
      <c r="I1383">
        <v>1.1122000000000001</v>
      </c>
    </row>
    <row r="1384" spans="1:9" x14ac:dyDescent="0.35">
      <c r="A1384" t="s">
        <v>2119</v>
      </c>
      <c r="B1384">
        <v>21670</v>
      </c>
      <c r="C1384" t="s">
        <v>1994</v>
      </c>
      <c r="D1384" t="s">
        <v>1037</v>
      </c>
      <c r="E1384" t="s">
        <v>567</v>
      </c>
      <c r="F1384" t="s">
        <v>1248</v>
      </c>
      <c r="G1384" t="s">
        <v>1249</v>
      </c>
      <c r="H1384">
        <v>7</v>
      </c>
      <c r="I1384">
        <v>0.60860000000000003</v>
      </c>
    </row>
    <row r="1385" spans="1:9" x14ac:dyDescent="0.35">
      <c r="A1385" t="s">
        <v>2120</v>
      </c>
      <c r="B1385">
        <v>21670</v>
      </c>
      <c r="C1385" t="s">
        <v>1994</v>
      </c>
      <c r="D1385" t="s">
        <v>1037</v>
      </c>
      <c r="E1385" t="s">
        <v>548</v>
      </c>
      <c r="F1385" t="s">
        <v>900</v>
      </c>
      <c r="G1385" t="s">
        <v>1252</v>
      </c>
      <c r="H1385">
        <v>8</v>
      </c>
      <c r="I1385">
        <v>4125</v>
      </c>
    </row>
    <row r="1386" spans="1:9" x14ac:dyDescent="0.35">
      <c r="A1386" t="s">
        <v>2121</v>
      </c>
      <c r="B1386">
        <v>21750</v>
      </c>
      <c r="C1386" t="s">
        <v>1994</v>
      </c>
      <c r="D1386" t="s">
        <v>1040</v>
      </c>
      <c r="E1386" t="s">
        <v>154</v>
      </c>
      <c r="F1386" t="s">
        <v>1236</v>
      </c>
      <c r="G1386" t="s">
        <v>1237</v>
      </c>
      <c r="H1386">
        <v>1</v>
      </c>
      <c r="I1386">
        <v>55</v>
      </c>
    </row>
    <row r="1387" spans="1:9" x14ac:dyDescent="0.35">
      <c r="A1387" t="s">
        <v>2122</v>
      </c>
      <c r="B1387">
        <v>21750</v>
      </c>
      <c r="C1387" t="s">
        <v>1994</v>
      </c>
      <c r="D1387" t="s">
        <v>1040</v>
      </c>
      <c r="E1387" t="s">
        <v>220</v>
      </c>
      <c r="F1387" t="s">
        <v>1238</v>
      </c>
      <c r="G1387" t="s">
        <v>1239</v>
      </c>
      <c r="H1387">
        <v>2</v>
      </c>
      <c r="I1387">
        <v>1</v>
      </c>
    </row>
    <row r="1388" spans="1:9" x14ac:dyDescent="0.35">
      <c r="A1388" t="s">
        <v>2123</v>
      </c>
      <c r="B1388">
        <v>21750</v>
      </c>
      <c r="C1388" t="s">
        <v>1994</v>
      </c>
      <c r="D1388" t="s">
        <v>1040</v>
      </c>
      <c r="E1388" t="s">
        <v>239</v>
      </c>
      <c r="F1388" t="s">
        <v>1240</v>
      </c>
      <c r="G1388" t="s">
        <v>1241</v>
      </c>
      <c r="H1388">
        <v>3</v>
      </c>
      <c r="I1388">
        <v>0.85</v>
      </c>
    </row>
    <row r="1389" spans="1:9" x14ac:dyDescent="0.35">
      <c r="A1389" t="s">
        <v>2124</v>
      </c>
      <c r="B1389">
        <v>21750</v>
      </c>
      <c r="C1389" t="s">
        <v>1994</v>
      </c>
      <c r="D1389" t="s">
        <v>1040</v>
      </c>
      <c r="E1389" t="s">
        <v>270</v>
      </c>
      <c r="F1389" t="s">
        <v>1242</v>
      </c>
      <c r="G1389" t="s">
        <v>1243</v>
      </c>
      <c r="H1389">
        <v>4</v>
      </c>
      <c r="I1389">
        <v>0.54</v>
      </c>
    </row>
    <row r="1390" spans="1:9" x14ac:dyDescent="0.35">
      <c r="A1390" t="s">
        <v>2125</v>
      </c>
      <c r="B1390">
        <v>21750</v>
      </c>
      <c r="C1390" t="s">
        <v>1994</v>
      </c>
      <c r="D1390" t="s">
        <v>1040</v>
      </c>
      <c r="E1390" t="s">
        <v>552</v>
      </c>
      <c r="F1390" t="s">
        <v>1244</v>
      </c>
      <c r="G1390" t="s">
        <v>1245</v>
      </c>
      <c r="H1390">
        <v>5</v>
      </c>
      <c r="I1390">
        <v>1.5672999999999999</v>
      </c>
    </row>
    <row r="1391" spans="1:9" x14ac:dyDescent="0.35">
      <c r="A1391" t="s">
        <v>2126</v>
      </c>
      <c r="B1391">
        <v>21750</v>
      </c>
      <c r="C1391" t="s">
        <v>1994</v>
      </c>
      <c r="D1391" t="s">
        <v>1040</v>
      </c>
      <c r="E1391" t="s">
        <v>562</v>
      </c>
      <c r="F1391" t="s">
        <v>1246</v>
      </c>
      <c r="G1391" t="s">
        <v>1247</v>
      </c>
      <c r="H1391">
        <v>6</v>
      </c>
      <c r="I1391">
        <v>0.70109999999999995</v>
      </c>
    </row>
    <row r="1392" spans="1:9" x14ac:dyDescent="0.35">
      <c r="A1392" t="s">
        <v>2127</v>
      </c>
      <c r="B1392">
        <v>21750</v>
      </c>
      <c r="C1392" t="s">
        <v>1994</v>
      </c>
      <c r="D1392" t="s">
        <v>1040</v>
      </c>
      <c r="E1392" t="s">
        <v>567</v>
      </c>
      <c r="F1392" t="s">
        <v>1248</v>
      </c>
      <c r="G1392" t="s">
        <v>1249</v>
      </c>
      <c r="H1392">
        <v>7</v>
      </c>
      <c r="I1392">
        <v>0.64139999999999997</v>
      </c>
    </row>
    <row r="1393" spans="1:9" x14ac:dyDescent="0.35">
      <c r="A1393" t="s">
        <v>2128</v>
      </c>
      <c r="B1393">
        <v>21750</v>
      </c>
      <c r="C1393" t="s">
        <v>1994</v>
      </c>
      <c r="D1393" t="s">
        <v>1040</v>
      </c>
      <c r="E1393" t="s">
        <v>548</v>
      </c>
      <c r="F1393" t="s">
        <v>900</v>
      </c>
      <c r="G1393" t="s">
        <v>1252</v>
      </c>
      <c r="H1393">
        <v>8</v>
      </c>
      <c r="I1393">
        <v>4103</v>
      </c>
    </row>
    <row r="1394" spans="1:9" x14ac:dyDescent="0.35">
      <c r="A1394" t="s">
        <v>2129</v>
      </c>
      <c r="B1394">
        <v>21830</v>
      </c>
      <c r="C1394" t="s">
        <v>1994</v>
      </c>
      <c r="D1394" t="s">
        <v>1043</v>
      </c>
      <c r="E1394" t="s">
        <v>154</v>
      </c>
      <c r="F1394" t="s">
        <v>1236</v>
      </c>
      <c r="G1394" t="s">
        <v>1237</v>
      </c>
      <c r="H1394">
        <v>1</v>
      </c>
      <c r="I1394">
        <v>63</v>
      </c>
    </row>
    <row r="1395" spans="1:9" x14ac:dyDescent="0.35">
      <c r="A1395" t="s">
        <v>2130</v>
      </c>
      <c r="B1395">
        <v>21830</v>
      </c>
      <c r="C1395" t="s">
        <v>1994</v>
      </c>
      <c r="D1395" t="s">
        <v>1043</v>
      </c>
      <c r="E1395" t="s">
        <v>220</v>
      </c>
      <c r="F1395" t="s">
        <v>1238</v>
      </c>
      <c r="G1395" t="s">
        <v>1239</v>
      </c>
      <c r="H1395">
        <v>2</v>
      </c>
      <c r="I1395">
        <v>0.99</v>
      </c>
    </row>
    <row r="1396" spans="1:9" x14ac:dyDescent="0.35">
      <c r="A1396" t="s">
        <v>2131</v>
      </c>
      <c r="B1396">
        <v>21830</v>
      </c>
      <c r="C1396" t="s">
        <v>1994</v>
      </c>
      <c r="D1396" t="s">
        <v>1043</v>
      </c>
      <c r="E1396" t="s">
        <v>239</v>
      </c>
      <c r="F1396" t="s">
        <v>1240</v>
      </c>
      <c r="G1396" t="s">
        <v>1241</v>
      </c>
      <c r="H1396">
        <v>3</v>
      </c>
      <c r="I1396">
        <v>0.9</v>
      </c>
    </row>
    <row r="1397" spans="1:9" x14ac:dyDescent="0.35">
      <c r="A1397" t="s">
        <v>2132</v>
      </c>
      <c r="B1397">
        <v>21830</v>
      </c>
      <c r="C1397" t="s">
        <v>1994</v>
      </c>
      <c r="D1397" t="s">
        <v>1043</v>
      </c>
      <c r="E1397" t="s">
        <v>270</v>
      </c>
      <c r="F1397" t="s">
        <v>1242</v>
      </c>
      <c r="G1397" t="s">
        <v>1243</v>
      </c>
      <c r="H1397">
        <v>4</v>
      </c>
      <c r="I1397">
        <v>0.6</v>
      </c>
    </row>
    <row r="1398" spans="1:9" x14ac:dyDescent="0.35">
      <c r="A1398" t="s">
        <v>2133</v>
      </c>
      <c r="B1398">
        <v>21830</v>
      </c>
      <c r="C1398" t="s">
        <v>1994</v>
      </c>
      <c r="D1398" t="s">
        <v>1043</v>
      </c>
      <c r="E1398" t="s">
        <v>552</v>
      </c>
      <c r="F1398" t="s">
        <v>1244</v>
      </c>
      <c r="G1398" t="s">
        <v>1245</v>
      </c>
      <c r="H1398">
        <v>5</v>
      </c>
      <c r="I1398">
        <v>1.5</v>
      </c>
    </row>
    <row r="1399" spans="1:9" x14ac:dyDescent="0.35">
      <c r="A1399" t="s">
        <v>2134</v>
      </c>
      <c r="B1399">
        <v>21830</v>
      </c>
      <c r="C1399" t="s">
        <v>1994</v>
      </c>
      <c r="D1399" t="s">
        <v>1043</v>
      </c>
      <c r="E1399" t="s">
        <v>562</v>
      </c>
      <c r="F1399" t="s">
        <v>1246</v>
      </c>
      <c r="G1399" t="s">
        <v>1247</v>
      </c>
      <c r="H1399">
        <v>6</v>
      </c>
      <c r="I1399">
        <v>1</v>
      </c>
    </row>
    <row r="1400" spans="1:9" x14ac:dyDescent="0.35">
      <c r="A1400" t="s">
        <v>2135</v>
      </c>
      <c r="B1400">
        <v>21830</v>
      </c>
      <c r="C1400" t="s">
        <v>1994</v>
      </c>
      <c r="D1400" t="s">
        <v>1043</v>
      </c>
      <c r="E1400" t="s">
        <v>567</v>
      </c>
      <c r="F1400" t="s">
        <v>1248</v>
      </c>
      <c r="G1400" t="s">
        <v>1249</v>
      </c>
      <c r="H1400">
        <v>7</v>
      </c>
      <c r="I1400">
        <v>0.5</v>
      </c>
    </row>
    <row r="1401" spans="1:9" x14ac:dyDescent="0.35">
      <c r="A1401" t="s">
        <v>2136</v>
      </c>
      <c r="B1401">
        <v>21830</v>
      </c>
      <c r="C1401" t="s">
        <v>1994</v>
      </c>
      <c r="D1401" t="s">
        <v>1043</v>
      </c>
      <c r="E1401" t="s">
        <v>548</v>
      </c>
      <c r="F1401" t="s">
        <v>900</v>
      </c>
      <c r="G1401" t="s">
        <v>1252</v>
      </c>
      <c r="H1401">
        <v>8</v>
      </c>
      <c r="I1401">
        <v>5675</v>
      </c>
    </row>
    <row r="1402" spans="1:9" x14ac:dyDescent="0.35">
      <c r="A1402" t="s">
        <v>2137</v>
      </c>
      <c r="B1402">
        <v>21890</v>
      </c>
      <c r="C1402" t="s">
        <v>1994</v>
      </c>
      <c r="D1402" t="s">
        <v>1046</v>
      </c>
      <c r="E1402" t="s">
        <v>154</v>
      </c>
      <c r="F1402" t="s">
        <v>1236</v>
      </c>
      <c r="G1402" t="s">
        <v>1237</v>
      </c>
      <c r="H1402">
        <v>1</v>
      </c>
      <c r="I1402">
        <v>70</v>
      </c>
    </row>
    <row r="1403" spans="1:9" x14ac:dyDescent="0.35">
      <c r="A1403" t="s">
        <v>2138</v>
      </c>
      <c r="B1403">
        <v>21890</v>
      </c>
      <c r="C1403" t="s">
        <v>1994</v>
      </c>
      <c r="D1403" t="s">
        <v>1046</v>
      </c>
      <c r="E1403" t="s">
        <v>220</v>
      </c>
      <c r="F1403" t="s">
        <v>1238</v>
      </c>
      <c r="G1403" t="s">
        <v>1239</v>
      </c>
      <c r="H1403">
        <v>2</v>
      </c>
      <c r="I1403">
        <v>0.95</v>
      </c>
    </row>
    <row r="1404" spans="1:9" x14ac:dyDescent="0.35">
      <c r="A1404" t="s">
        <v>2139</v>
      </c>
      <c r="B1404">
        <v>21890</v>
      </c>
      <c r="C1404" t="s">
        <v>1994</v>
      </c>
      <c r="D1404" t="s">
        <v>1046</v>
      </c>
      <c r="E1404" t="s">
        <v>239</v>
      </c>
      <c r="F1404" t="s">
        <v>1240</v>
      </c>
      <c r="G1404" t="s">
        <v>1241</v>
      </c>
      <c r="H1404">
        <v>3</v>
      </c>
      <c r="I1404">
        <v>0.6</v>
      </c>
    </row>
    <row r="1405" spans="1:9" x14ac:dyDescent="0.35">
      <c r="A1405" t="s">
        <v>2140</v>
      </c>
      <c r="B1405">
        <v>21890</v>
      </c>
      <c r="C1405" t="s">
        <v>1994</v>
      </c>
      <c r="D1405" t="s">
        <v>1046</v>
      </c>
      <c r="E1405" t="s">
        <v>270</v>
      </c>
      <c r="F1405" t="s">
        <v>1242</v>
      </c>
      <c r="G1405" t="s">
        <v>1243</v>
      </c>
      <c r="H1405">
        <v>4</v>
      </c>
      <c r="I1405">
        <v>0.53</v>
      </c>
    </row>
    <row r="1406" spans="1:9" x14ac:dyDescent="0.35">
      <c r="A1406" t="s">
        <v>2141</v>
      </c>
      <c r="B1406">
        <v>21890</v>
      </c>
      <c r="C1406" t="s">
        <v>1994</v>
      </c>
      <c r="D1406" t="s">
        <v>1046</v>
      </c>
      <c r="E1406" t="s">
        <v>552</v>
      </c>
      <c r="F1406" t="s">
        <v>1244</v>
      </c>
      <c r="G1406" t="s">
        <v>1245</v>
      </c>
      <c r="H1406">
        <v>5</v>
      </c>
      <c r="I1406">
        <v>1.78</v>
      </c>
    </row>
    <row r="1407" spans="1:9" x14ac:dyDescent="0.35">
      <c r="A1407" t="s">
        <v>2142</v>
      </c>
      <c r="B1407">
        <v>21890</v>
      </c>
      <c r="C1407" t="s">
        <v>1994</v>
      </c>
      <c r="D1407" t="s">
        <v>1046</v>
      </c>
      <c r="E1407" t="s">
        <v>562</v>
      </c>
      <c r="F1407" t="s">
        <v>1246</v>
      </c>
      <c r="G1407" t="s">
        <v>1247</v>
      </c>
      <c r="H1407">
        <v>6</v>
      </c>
      <c r="I1407">
        <v>0.91</v>
      </c>
    </row>
    <row r="1408" spans="1:9" x14ac:dyDescent="0.35">
      <c r="A1408" t="s">
        <v>2143</v>
      </c>
      <c r="B1408">
        <v>21890</v>
      </c>
      <c r="C1408" t="s">
        <v>1994</v>
      </c>
      <c r="D1408" t="s">
        <v>1046</v>
      </c>
      <c r="E1408" t="s">
        <v>567</v>
      </c>
      <c r="F1408" t="s">
        <v>1248</v>
      </c>
      <c r="G1408" t="s">
        <v>1249</v>
      </c>
      <c r="H1408">
        <v>7</v>
      </c>
      <c r="I1408">
        <v>0.73</v>
      </c>
    </row>
    <row r="1409" spans="1:9" x14ac:dyDescent="0.35">
      <c r="A1409" t="s">
        <v>2144</v>
      </c>
      <c r="B1409">
        <v>21890</v>
      </c>
      <c r="C1409" t="s">
        <v>1994</v>
      </c>
      <c r="D1409" t="s">
        <v>1046</v>
      </c>
      <c r="E1409" t="s">
        <v>548</v>
      </c>
      <c r="F1409" t="s">
        <v>900</v>
      </c>
      <c r="G1409" t="s">
        <v>1252</v>
      </c>
      <c r="H1409">
        <v>8</v>
      </c>
      <c r="I1409">
        <v>3018.73</v>
      </c>
    </row>
    <row r="1410" spans="1:9" x14ac:dyDescent="0.35">
      <c r="A1410" t="s">
        <v>2145</v>
      </c>
      <c r="B1410">
        <v>22110</v>
      </c>
      <c r="C1410" t="s">
        <v>1994</v>
      </c>
      <c r="D1410" t="s">
        <v>1049</v>
      </c>
      <c r="E1410" t="s">
        <v>154</v>
      </c>
      <c r="F1410" t="s">
        <v>1236</v>
      </c>
      <c r="G1410" t="s">
        <v>1237</v>
      </c>
      <c r="H1410">
        <v>1</v>
      </c>
    </row>
    <row r="1411" spans="1:9" x14ac:dyDescent="0.35">
      <c r="A1411" t="s">
        <v>2146</v>
      </c>
      <c r="B1411">
        <v>22110</v>
      </c>
      <c r="C1411" t="s">
        <v>1994</v>
      </c>
      <c r="D1411" t="s">
        <v>1049</v>
      </c>
      <c r="E1411" t="s">
        <v>220</v>
      </c>
      <c r="F1411" t="s">
        <v>1238</v>
      </c>
      <c r="G1411" t="s">
        <v>1239</v>
      </c>
      <c r="H1411">
        <v>2</v>
      </c>
      <c r="I1411">
        <v>0.95</v>
      </c>
    </row>
    <row r="1412" spans="1:9" x14ac:dyDescent="0.35">
      <c r="A1412" t="s">
        <v>2147</v>
      </c>
      <c r="B1412">
        <v>22110</v>
      </c>
      <c r="C1412" t="s">
        <v>1994</v>
      </c>
      <c r="D1412" t="s">
        <v>1049</v>
      </c>
      <c r="E1412" t="s">
        <v>239</v>
      </c>
      <c r="F1412" t="s">
        <v>1240</v>
      </c>
      <c r="G1412" t="s">
        <v>1241</v>
      </c>
      <c r="H1412">
        <v>3</v>
      </c>
      <c r="I1412">
        <v>0.55000000000000004</v>
      </c>
    </row>
    <row r="1413" spans="1:9" x14ac:dyDescent="0.35">
      <c r="A1413" t="s">
        <v>2148</v>
      </c>
      <c r="B1413">
        <v>22110</v>
      </c>
      <c r="C1413" t="s">
        <v>1994</v>
      </c>
      <c r="D1413" t="s">
        <v>1049</v>
      </c>
      <c r="E1413" t="s">
        <v>270</v>
      </c>
      <c r="F1413" t="s">
        <v>1242</v>
      </c>
      <c r="G1413" t="s">
        <v>1243</v>
      </c>
      <c r="H1413">
        <v>4</v>
      </c>
      <c r="I1413">
        <v>0.48</v>
      </c>
    </row>
    <row r="1414" spans="1:9" x14ac:dyDescent="0.35">
      <c r="A1414" t="s">
        <v>2149</v>
      </c>
      <c r="B1414">
        <v>22110</v>
      </c>
      <c r="C1414" t="s">
        <v>1994</v>
      </c>
      <c r="D1414" t="s">
        <v>1049</v>
      </c>
      <c r="E1414" t="s">
        <v>552</v>
      </c>
      <c r="F1414" t="s">
        <v>1244</v>
      </c>
      <c r="G1414" t="s">
        <v>1245</v>
      </c>
      <c r="H1414">
        <v>5</v>
      </c>
      <c r="I1414">
        <v>2.4708999999999999</v>
      </c>
    </row>
    <row r="1415" spans="1:9" x14ac:dyDescent="0.35">
      <c r="A1415" t="s">
        <v>2150</v>
      </c>
      <c r="B1415">
        <v>22110</v>
      </c>
      <c r="C1415" t="s">
        <v>1994</v>
      </c>
      <c r="D1415" t="s">
        <v>1049</v>
      </c>
      <c r="E1415" t="s">
        <v>562</v>
      </c>
      <c r="F1415" t="s">
        <v>1246</v>
      </c>
      <c r="G1415" t="s">
        <v>1247</v>
      </c>
      <c r="H1415">
        <v>6</v>
      </c>
      <c r="I1415">
        <v>1.8911</v>
      </c>
    </row>
    <row r="1416" spans="1:9" x14ac:dyDescent="0.35">
      <c r="A1416" t="s">
        <v>2151</v>
      </c>
      <c r="B1416">
        <v>22110</v>
      </c>
      <c r="C1416" t="s">
        <v>1994</v>
      </c>
      <c r="D1416" t="s">
        <v>1049</v>
      </c>
      <c r="E1416" t="s">
        <v>567</v>
      </c>
      <c r="F1416" t="s">
        <v>1248</v>
      </c>
      <c r="G1416" t="s">
        <v>1249</v>
      </c>
      <c r="H1416">
        <v>7</v>
      </c>
      <c r="I1416">
        <v>0.58909999999999996</v>
      </c>
    </row>
    <row r="1417" spans="1:9" x14ac:dyDescent="0.35">
      <c r="A1417" t="s">
        <v>2152</v>
      </c>
      <c r="B1417">
        <v>22110</v>
      </c>
      <c r="C1417" t="s">
        <v>1994</v>
      </c>
      <c r="D1417" t="s">
        <v>1049</v>
      </c>
      <c r="E1417" t="s">
        <v>548</v>
      </c>
      <c r="F1417" t="s">
        <v>900</v>
      </c>
      <c r="G1417" t="s">
        <v>1252</v>
      </c>
      <c r="H1417">
        <v>8</v>
      </c>
      <c r="I1417">
        <v>3988</v>
      </c>
    </row>
    <row r="1418" spans="1:9" x14ac:dyDescent="0.35">
      <c r="A1418" t="s">
        <v>2153</v>
      </c>
      <c r="B1418">
        <v>22170</v>
      </c>
      <c r="C1418" t="s">
        <v>1994</v>
      </c>
      <c r="D1418" t="s">
        <v>1052</v>
      </c>
      <c r="E1418" t="s">
        <v>154</v>
      </c>
      <c r="F1418" t="s">
        <v>1236</v>
      </c>
      <c r="G1418" t="s">
        <v>1237</v>
      </c>
      <c r="H1418">
        <v>1</v>
      </c>
      <c r="I1418">
        <v>72</v>
      </c>
    </row>
    <row r="1419" spans="1:9" x14ac:dyDescent="0.35">
      <c r="A1419" t="s">
        <v>2154</v>
      </c>
      <c r="B1419">
        <v>22170</v>
      </c>
      <c r="C1419" t="s">
        <v>1994</v>
      </c>
      <c r="D1419" t="s">
        <v>1052</v>
      </c>
      <c r="E1419" t="s">
        <v>220</v>
      </c>
      <c r="F1419" t="s">
        <v>1238</v>
      </c>
      <c r="G1419" t="s">
        <v>1239</v>
      </c>
      <c r="H1419">
        <v>2</v>
      </c>
      <c r="I1419">
        <v>0.95</v>
      </c>
    </row>
    <row r="1420" spans="1:9" x14ac:dyDescent="0.35">
      <c r="A1420" t="s">
        <v>2155</v>
      </c>
      <c r="B1420">
        <v>22170</v>
      </c>
      <c r="C1420" t="s">
        <v>1994</v>
      </c>
      <c r="D1420" t="s">
        <v>1052</v>
      </c>
      <c r="E1420" t="s">
        <v>239</v>
      </c>
      <c r="F1420" t="s">
        <v>1240</v>
      </c>
      <c r="G1420" t="s">
        <v>1241</v>
      </c>
      <c r="H1420">
        <v>3</v>
      </c>
      <c r="I1420">
        <v>0.7</v>
      </c>
    </row>
    <row r="1421" spans="1:9" x14ac:dyDescent="0.35">
      <c r="A1421" t="s">
        <v>2156</v>
      </c>
      <c r="B1421">
        <v>22170</v>
      </c>
      <c r="C1421" t="s">
        <v>1994</v>
      </c>
      <c r="D1421" t="s">
        <v>1052</v>
      </c>
      <c r="E1421" t="s">
        <v>270</v>
      </c>
      <c r="F1421" t="s">
        <v>1242</v>
      </c>
      <c r="G1421" t="s">
        <v>1243</v>
      </c>
      <c r="H1421">
        <v>4</v>
      </c>
      <c r="I1421">
        <v>0.53</v>
      </c>
    </row>
    <row r="1422" spans="1:9" x14ac:dyDescent="0.35">
      <c r="A1422" t="s">
        <v>2157</v>
      </c>
      <c r="B1422">
        <v>22170</v>
      </c>
      <c r="C1422" t="s">
        <v>1994</v>
      </c>
      <c r="D1422" t="s">
        <v>1052</v>
      </c>
      <c r="E1422" t="s">
        <v>552</v>
      </c>
      <c r="F1422" t="s">
        <v>1244</v>
      </c>
      <c r="G1422" t="s">
        <v>1245</v>
      </c>
      <c r="H1422">
        <v>5</v>
      </c>
      <c r="I1422">
        <v>1.3340000000000001</v>
      </c>
    </row>
    <row r="1423" spans="1:9" x14ac:dyDescent="0.35">
      <c r="A1423" t="s">
        <v>2158</v>
      </c>
      <c r="B1423">
        <v>22170</v>
      </c>
      <c r="C1423" t="s">
        <v>1994</v>
      </c>
      <c r="D1423" t="s">
        <v>1052</v>
      </c>
      <c r="E1423" t="s">
        <v>562</v>
      </c>
      <c r="F1423" t="s">
        <v>1246</v>
      </c>
      <c r="G1423" t="s">
        <v>1247</v>
      </c>
      <c r="H1423">
        <v>6</v>
      </c>
      <c r="I1423">
        <v>1.1080000000000001</v>
      </c>
    </row>
    <row r="1424" spans="1:9" x14ac:dyDescent="0.35">
      <c r="A1424" t="s">
        <v>2159</v>
      </c>
      <c r="B1424">
        <v>22170</v>
      </c>
      <c r="C1424" t="s">
        <v>1994</v>
      </c>
      <c r="D1424" t="s">
        <v>1052</v>
      </c>
      <c r="E1424" t="s">
        <v>567</v>
      </c>
      <c r="F1424" t="s">
        <v>1248</v>
      </c>
      <c r="G1424" t="s">
        <v>1249</v>
      </c>
      <c r="H1424">
        <v>7</v>
      </c>
      <c r="I1424">
        <v>0.68</v>
      </c>
    </row>
    <row r="1425" spans="1:9" x14ac:dyDescent="0.35">
      <c r="A1425" t="s">
        <v>2160</v>
      </c>
      <c r="B1425">
        <v>22170</v>
      </c>
      <c r="C1425" t="s">
        <v>1994</v>
      </c>
      <c r="D1425" t="s">
        <v>1052</v>
      </c>
      <c r="E1425" t="s">
        <v>548</v>
      </c>
      <c r="F1425" t="s">
        <v>900</v>
      </c>
      <c r="G1425" t="s">
        <v>1252</v>
      </c>
      <c r="H1425">
        <v>8</v>
      </c>
      <c r="I1425">
        <v>3514.52</v>
      </c>
    </row>
    <row r="1426" spans="1:9" x14ac:dyDescent="0.35">
      <c r="A1426" t="s">
        <v>2161</v>
      </c>
      <c r="B1426">
        <v>22250</v>
      </c>
      <c r="C1426" t="s">
        <v>1994</v>
      </c>
      <c r="D1426" t="s">
        <v>1055</v>
      </c>
      <c r="E1426" t="s">
        <v>154</v>
      </c>
      <c r="F1426" t="s">
        <v>1236</v>
      </c>
      <c r="G1426" t="s">
        <v>1237</v>
      </c>
      <c r="H1426">
        <v>1</v>
      </c>
      <c r="I1426">
        <v>51</v>
      </c>
    </row>
    <row r="1427" spans="1:9" x14ac:dyDescent="0.35">
      <c r="A1427" t="s">
        <v>2162</v>
      </c>
      <c r="B1427">
        <v>22250</v>
      </c>
      <c r="C1427" t="s">
        <v>1994</v>
      </c>
      <c r="D1427" t="s">
        <v>1055</v>
      </c>
      <c r="E1427" t="s">
        <v>220</v>
      </c>
      <c r="F1427" t="s">
        <v>1238</v>
      </c>
      <c r="G1427" t="s">
        <v>1239</v>
      </c>
      <c r="H1427">
        <v>2</v>
      </c>
      <c r="I1427">
        <v>0.99</v>
      </c>
    </row>
    <row r="1428" spans="1:9" x14ac:dyDescent="0.35">
      <c r="A1428" t="s">
        <v>2163</v>
      </c>
      <c r="B1428">
        <v>22250</v>
      </c>
      <c r="C1428" t="s">
        <v>1994</v>
      </c>
      <c r="D1428" t="s">
        <v>1055</v>
      </c>
      <c r="E1428" t="s">
        <v>239</v>
      </c>
      <c r="F1428" t="s">
        <v>1240</v>
      </c>
      <c r="G1428" t="s">
        <v>1241</v>
      </c>
      <c r="H1428">
        <v>3</v>
      </c>
      <c r="I1428">
        <v>0.5</v>
      </c>
    </row>
    <row r="1429" spans="1:9" x14ac:dyDescent="0.35">
      <c r="A1429" t="s">
        <v>2164</v>
      </c>
      <c r="B1429">
        <v>22250</v>
      </c>
      <c r="C1429" t="s">
        <v>1994</v>
      </c>
      <c r="D1429" t="s">
        <v>1055</v>
      </c>
      <c r="E1429" t="s">
        <v>270</v>
      </c>
      <c r="F1429" t="s">
        <v>1242</v>
      </c>
      <c r="G1429" t="s">
        <v>1243</v>
      </c>
      <c r="H1429">
        <v>4</v>
      </c>
      <c r="I1429">
        <v>0.39679999999999999</v>
      </c>
    </row>
    <row r="1430" spans="1:9" x14ac:dyDescent="0.35">
      <c r="A1430" t="s">
        <v>2165</v>
      </c>
      <c r="B1430">
        <v>22250</v>
      </c>
      <c r="C1430" t="s">
        <v>1994</v>
      </c>
      <c r="D1430" t="s">
        <v>1055</v>
      </c>
      <c r="E1430" t="s">
        <v>552</v>
      </c>
      <c r="F1430" t="s">
        <v>1244</v>
      </c>
      <c r="G1430" t="s">
        <v>1245</v>
      </c>
      <c r="H1430">
        <v>5</v>
      </c>
      <c r="I1430">
        <v>3.1463999999999999</v>
      </c>
    </row>
    <row r="1431" spans="1:9" x14ac:dyDescent="0.35">
      <c r="A1431" t="s">
        <v>2166</v>
      </c>
      <c r="B1431">
        <v>22250</v>
      </c>
      <c r="C1431" t="s">
        <v>1994</v>
      </c>
      <c r="D1431" t="s">
        <v>1055</v>
      </c>
      <c r="E1431" t="s">
        <v>562</v>
      </c>
      <c r="F1431" t="s">
        <v>1246</v>
      </c>
      <c r="G1431" t="s">
        <v>1247</v>
      </c>
      <c r="H1431">
        <v>6</v>
      </c>
      <c r="I1431">
        <v>0.94879999999999998</v>
      </c>
    </row>
    <row r="1432" spans="1:9" x14ac:dyDescent="0.35">
      <c r="A1432" t="s">
        <v>2167</v>
      </c>
      <c r="B1432">
        <v>22250</v>
      </c>
      <c r="C1432" t="s">
        <v>1994</v>
      </c>
      <c r="D1432" t="s">
        <v>1055</v>
      </c>
      <c r="E1432" t="s">
        <v>567</v>
      </c>
      <c r="F1432" t="s">
        <v>1248</v>
      </c>
      <c r="G1432" t="s">
        <v>1249</v>
      </c>
      <c r="H1432">
        <v>7</v>
      </c>
      <c r="I1432">
        <v>0.49740000000000001</v>
      </c>
    </row>
    <row r="1433" spans="1:9" x14ac:dyDescent="0.35">
      <c r="A1433" t="s">
        <v>2168</v>
      </c>
      <c r="B1433">
        <v>22250</v>
      </c>
      <c r="C1433" t="s">
        <v>1994</v>
      </c>
      <c r="D1433" t="s">
        <v>1055</v>
      </c>
      <c r="E1433" t="s">
        <v>548</v>
      </c>
      <c r="F1433" t="s">
        <v>900</v>
      </c>
      <c r="G1433" t="s">
        <v>1252</v>
      </c>
      <c r="H1433">
        <v>8</v>
      </c>
      <c r="I1433">
        <v>4749.18</v>
      </c>
    </row>
    <row r="1434" spans="1:9" x14ac:dyDescent="0.35">
      <c r="A1434" t="s">
        <v>2169</v>
      </c>
      <c r="B1434">
        <v>22310</v>
      </c>
      <c r="C1434" t="s">
        <v>1994</v>
      </c>
      <c r="D1434" t="s">
        <v>1058</v>
      </c>
      <c r="E1434" t="s">
        <v>154</v>
      </c>
      <c r="F1434" t="s">
        <v>1236</v>
      </c>
      <c r="G1434" t="s">
        <v>1237</v>
      </c>
      <c r="H1434">
        <v>1</v>
      </c>
      <c r="I1434">
        <v>62</v>
      </c>
    </row>
    <row r="1435" spans="1:9" x14ac:dyDescent="0.35">
      <c r="A1435" t="s">
        <v>2170</v>
      </c>
      <c r="B1435">
        <v>22310</v>
      </c>
      <c r="C1435" t="s">
        <v>1994</v>
      </c>
      <c r="D1435" t="s">
        <v>1058</v>
      </c>
      <c r="E1435" t="s">
        <v>220</v>
      </c>
      <c r="F1435" t="s">
        <v>1238</v>
      </c>
      <c r="G1435" t="s">
        <v>1239</v>
      </c>
      <c r="H1435">
        <v>2</v>
      </c>
      <c r="I1435">
        <v>0.82</v>
      </c>
    </row>
    <row r="1436" spans="1:9" x14ac:dyDescent="0.35">
      <c r="A1436" t="s">
        <v>2171</v>
      </c>
      <c r="B1436">
        <v>22310</v>
      </c>
      <c r="C1436" t="s">
        <v>1994</v>
      </c>
      <c r="D1436" t="s">
        <v>1058</v>
      </c>
      <c r="E1436" t="s">
        <v>239</v>
      </c>
      <c r="F1436" t="s">
        <v>1240</v>
      </c>
      <c r="G1436" t="s">
        <v>1241</v>
      </c>
      <c r="H1436">
        <v>3</v>
      </c>
      <c r="I1436">
        <v>0.8</v>
      </c>
    </row>
    <row r="1437" spans="1:9" x14ac:dyDescent="0.35">
      <c r="A1437" t="s">
        <v>2172</v>
      </c>
      <c r="B1437">
        <v>22310</v>
      </c>
      <c r="C1437" t="s">
        <v>1994</v>
      </c>
      <c r="D1437" t="s">
        <v>1058</v>
      </c>
      <c r="E1437" t="s">
        <v>270</v>
      </c>
      <c r="F1437" t="s">
        <v>1242</v>
      </c>
      <c r="G1437" t="s">
        <v>1243</v>
      </c>
      <c r="H1437">
        <v>4</v>
      </c>
      <c r="I1437">
        <v>0.6</v>
      </c>
    </row>
    <row r="1438" spans="1:9" x14ac:dyDescent="0.35">
      <c r="A1438" t="s">
        <v>2173</v>
      </c>
      <c r="B1438">
        <v>22310</v>
      </c>
      <c r="C1438" t="s">
        <v>1994</v>
      </c>
      <c r="D1438" t="s">
        <v>1058</v>
      </c>
      <c r="E1438" t="s">
        <v>552</v>
      </c>
      <c r="F1438" t="s">
        <v>1244</v>
      </c>
      <c r="G1438" t="s">
        <v>1245</v>
      </c>
      <c r="H1438">
        <v>5</v>
      </c>
      <c r="I1438">
        <v>1.44</v>
      </c>
    </row>
    <row r="1439" spans="1:9" x14ac:dyDescent="0.35">
      <c r="A1439" t="s">
        <v>2174</v>
      </c>
      <c r="B1439">
        <v>22310</v>
      </c>
      <c r="C1439" t="s">
        <v>1994</v>
      </c>
      <c r="D1439" t="s">
        <v>1058</v>
      </c>
      <c r="E1439" t="s">
        <v>562</v>
      </c>
      <c r="F1439" t="s">
        <v>1246</v>
      </c>
      <c r="G1439" t="s">
        <v>1247</v>
      </c>
      <c r="H1439">
        <v>6</v>
      </c>
      <c r="I1439">
        <v>0.89</v>
      </c>
    </row>
    <row r="1440" spans="1:9" x14ac:dyDescent="0.35">
      <c r="A1440" t="s">
        <v>2175</v>
      </c>
      <c r="B1440">
        <v>22310</v>
      </c>
      <c r="C1440" t="s">
        <v>1994</v>
      </c>
      <c r="D1440" t="s">
        <v>1058</v>
      </c>
      <c r="E1440" t="s">
        <v>567</v>
      </c>
      <c r="F1440" t="s">
        <v>1248</v>
      </c>
      <c r="G1440" t="s">
        <v>1249</v>
      </c>
      <c r="H1440">
        <v>7</v>
      </c>
      <c r="I1440">
        <v>0.67330000000000001</v>
      </c>
    </row>
    <row r="1441" spans="1:9" x14ac:dyDescent="0.35">
      <c r="A1441" t="s">
        <v>2176</v>
      </c>
      <c r="B1441">
        <v>22310</v>
      </c>
      <c r="C1441" t="s">
        <v>1994</v>
      </c>
      <c r="D1441" t="s">
        <v>1058</v>
      </c>
      <c r="E1441" t="s">
        <v>548</v>
      </c>
      <c r="F1441" t="s">
        <v>900</v>
      </c>
      <c r="G1441" t="s">
        <v>1252</v>
      </c>
      <c r="H1441">
        <v>8</v>
      </c>
      <c r="I1441">
        <v>3052.9</v>
      </c>
    </row>
    <row r="1442" spans="1:9" x14ac:dyDescent="0.35">
      <c r="A1442" t="s">
        <v>2177</v>
      </c>
      <c r="B1442">
        <v>22410</v>
      </c>
      <c r="C1442" t="s">
        <v>1994</v>
      </c>
      <c r="D1442" t="s">
        <v>1061</v>
      </c>
      <c r="E1442" t="s">
        <v>154</v>
      </c>
      <c r="F1442" t="s">
        <v>1236</v>
      </c>
      <c r="G1442" t="s">
        <v>1237</v>
      </c>
      <c r="H1442">
        <v>1</v>
      </c>
      <c r="I1442">
        <v>45</v>
      </c>
    </row>
    <row r="1443" spans="1:9" x14ac:dyDescent="0.35">
      <c r="A1443" t="s">
        <v>2178</v>
      </c>
      <c r="B1443">
        <v>22410</v>
      </c>
      <c r="C1443" t="s">
        <v>1994</v>
      </c>
      <c r="D1443" t="s">
        <v>1061</v>
      </c>
      <c r="E1443" t="s">
        <v>220</v>
      </c>
      <c r="F1443" t="s">
        <v>1238</v>
      </c>
      <c r="G1443" t="s">
        <v>1239</v>
      </c>
      <c r="H1443">
        <v>2</v>
      </c>
      <c r="I1443">
        <v>0.97</v>
      </c>
    </row>
    <row r="1444" spans="1:9" x14ac:dyDescent="0.35">
      <c r="A1444" t="s">
        <v>2179</v>
      </c>
      <c r="B1444">
        <v>22410</v>
      </c>
      <c r="C1444" t="s">
        <v>1994</v>
      </c>
      <c r="D1444" t="s">
        <v>1061</v>
      </c>
      <c r="E1444" t="s">
        <v>239</v>
      </c>
      <c r="F1444" t="s">
        <v>1240</v>
      </c>
      <c r="G1444" t="s">
        <v>1241</v>
      </c>
      <c r="H1444">
        <v>3</v>
      </c>
      <c r="I1444">
        <v>0.85</v>
      </c>
    </row>
    <row r="1445" spans="1:9" x14ac:dyDescent="0.35">
      <c r="A1445" t="s">
        <v>2180</v>
      </c>
      <c r="B1445">
        <v>22410</v>
      </c>
      <c r="C1445" t="s">
        <v>1994</v>
      </c>
      <c r="D1445" t="s">
        <v>1061</v>
      </c>
      <c r="E1445" t="s">
        <v>270</v>
      </c>
      <c r="F1445" t="s">
        <v>1242</v>
      </c>
      <c r="G1445" t="s">
        <v>1243</v>
      </c>
      <c r="H1445">
        <v>4</v>
      </c>
      <c r="I1445">
        <v>0.35</v>
      </c>
    </row>
    <row r="1446" spans="1:9" x14ac:dyDescent="0.35">
      <c r="A1446" t="s">
        <v>2181</v>
      </c>
      <c r="B1446">
        <v>22410</v>
      </c>
      <c r="C1446" t="s">
        <v>1994</v>
      </c>
      <c r="D1446" t="s">
        <v>1061</v>
      </c>
      <c r="E1446" t="s">
        <v>552</v>
      </c>
      <c r="F1446" t="s">
        <v>1244</v>
      </c>
      <c r="G1446" t="s">
        <v>1245</v>
      </c>
      <c r="H1446">
        <v>5</v>
      </c>
      <c r="I1446">
        <v>0.64</v>
      </c>
    </row>
    <row r="1447" spans="1:9" x14ac:dyDescent="0.35">
      <c r="A1447" t="s">
        <v>2182</v>
      </c>
      <c r="B1447">
        <v>22410</v>
      </c>
      <c r="C1447" t="s">
        <v>1994</v>
      </c>
      <c r="D1447" t="s">
        <v>1061</v>
      </c>
      <c r="E1447" t="s">
        <v>562</v>
      </c>
      <c r="F1447" t="s">
        <v>1246</v>
      </c>
      <c r="G1447" t="s">
        <v>1247</v>
      </c>
      <c r="H1447">
        <v>6</v>
      </c>
      <c r="I1447">
        <v>1.1299999999999999</v>
      </c>
    </row>
    <row r="1448" spans="1:9" x14ac:dyDescent="0.35">
      <c r="A1448" t="s">
        <v>2183</v>
      </c>
      <c r="B1448">
        <v>22410</v>
      </c>
      <c r="C1448" t="s">
        <v>1994</v>
      </c>
      <c r="D1448" t="s">
        <v>1061</v>
      </c>
      <c r="E1448" t="s">
        <v>567</v>
      </c>
      <c r="F1448" t="s">
        <v>1248</v>
      </c>
      <c r="G1448" t="s">
        <v>1249</v>
      </c>
      <c r="H1448">
        <v>7</v>
      </c>
      <c r="I1448">
        <v>0.51</v>
      </c>
    </row>
    <row r="1449" spans="1:9" x14ac:dyDescent="0.35">
      <c r="A1449" t="s">
        <v>2184</v>
      </c>
      <c r="B1449">
        <v>22410</v>
      </c>
      <c r="C1449" t="s">
        <v>1994</v>
      </c>
      <c r="D1449" t="s">
        <v>1061</v>
      </c>
      <c r="E1449" t="s">
        <v>548</v>
      </c>
      <c r="F1449" t="s">
        <v>900</v>
      </c>
      <c r="G1449" t="s">
        <v>1252</v>
      </c>
      <c r="H1449">
        <v>8</v>
      </c>
      <c r="I1449">
        <v>4671</v>
      </c>
    </row>
    <row r="1450" spans="1:9" x14ac:dyDescent="0.35">
      <c r="A1450" t="s">
        <v>2185</v>
      </c>
      <c r="B1450">
        <v>22490</v>
      </c>
      <c r="C1450" t="s">
        <v>1994</v>
      </c>
      <c r="D1450" t="s">
        <v>1064</v>
      </c>
      <c r="E1450" t="s">
        <v>154</v>
      </c>
      <c r="F1450" t="s">
        <v>1236</v>
      </c>
      <c r="G1450" t="s">
        <v>1237</v>
      </c>
      <c r="H1450">
        <v>1</v>
      </c>
      <c r="I1450">
        <v>50</v>
      </c>
    </row>
    <row r="1451" spans="1:9" x14ac:dyDescent="0.35">
      <c r="A1451" t="s">
        <v>2186</v>
      </c>
      <c r="B1451">
        <v>22490</v>
      </c>
      <c r="C1451" t="s">
        <v>1994</v>
      </c>
      <c r="D1451" t="s">
        <v>1064</v>
      </c>
      <c r="E1451" t="s">
        <v>220</v>
      </c>
      <c r="F1451" t="s">
        <v>1238</v>
      </c>
      <c r="G1451" t="s">
        <v>1239</v>
      </c>
      <c r="H1451">
        <v>2</v>
      </c>
      <c r="I1451">
        <v>0.98480000000000001</v>
      </c>
    </row>
    <row r="1452" spans="1:9" x14ac:dyDescent="0.35">
      <c r="A1452" t="s">
        <v>2187</v>
      </c>
      <c r="B1452">
        <v>22490</v>
      </c>
      <c r="C1452" t="s">
        <v>1994</v>
      </c>
      <c r="D1452" t="s">
        <v>1064</v>
      </c>
      <c r="E1452" t="s">
        <v>239</v>
      </c>
      <c r="F1452" t="s">
        <v>1240</v>
      </c>
      <c r="G1452" t="s">
        <v>1241</v>
      </c>
      <c r="H1452">
        <v>3</v>
      </c>
      <c r="I1452">
        <v>0.65</v>
      </c>
    </row>
    <row r="1453" spans="1:9" x14ac:dyDescent="0.35">
      <c r="A1453" t="s">
        <v>2188</v>
      </c>
      <c r="B1453">
        <v>22490</v>
      </c>
      <c r="C1453" t="s">
        <v>1994</v>
      </c>
      <c r="D1453" t="s">
        <v>1064</v>
      </c>
      <c r="E1453" t="s">
        <v>270</v>
      </c>
      <c r="F1453" t="s">
        <v>1242</v>
      </c>
      <c r="G1453" t="s">
        <v>1243</v>
      </c>
      <c r="H1453">
        <v>4</v>
      </c>
      <c r="I1453">
        <v>0.36</v>
      </c>
    </row>
    <row r="1454" spans="1:9" x14ac:dyDescent="0.35">
      <c r="A1454" t="s">
        <v>2189</v>
      </c>
      <c r="B1454">
        <v>22490</v>
      </c>
      <c r="C1454" t="s">
        <v>1994</v>
      </c>
      <c r="D1454" t="s">
        <v>1064</v>
      </c>
      <c r="E1454" t="s">
        <v>552</v>
      </c>
      <c r="F1454" t="s">
        <v>1244</v>
      </c>
      <c r="G1454" t="s">
        <v>1245</v>
      </c>
      <c r="H1454">
        <v>5</v>
      </c>
      <c r="I1454">
        <v>0.61599999999999999</v>
      </c>
    </row>
    <row r="1455" spans="1:9" x14ac:dyDescent="0.35">
      <c r="A1455" t="s">
        <v>2190</v>
      </c>
      <c r="B1455">
        <v>22490</v>
      </c>
      <c r="C1455" t="s">
        <v>1994</v>
      </c>
      <c r="D1455" t="s">
        <v>1064</v>
      </c>
      <c r="E1455" t="s">
        <v>562</v>
      </c>
      <c r="F1455" t="s">
        <v>1246</v>
      </c>
      <c r="G1455" t="s">
        <v>1247</v>
      </c>
      <c r="H1455">
        <v>6</v>
      </c>
      <c r="I1455">
        <v>1.3009999999999999</v>
      </c>
    </row>
    <row r="1456" spans="1:9" x14ac:dyDescent="0.35">
      <c r="A1456" t="s">
        <v>2191</v>
      </c>
      <c r="B1456">
        <v>22490</v>
      </c>
      <c r="C1456" t="s">
        <v>1994</v>
      </c>
      <c r="D1456" t="s">
        <v>1064</v>
      </c>
      <c r="E1456" t="s">
        <v>567</v>
      </c>
      <c r="F1456" t="s">
        <v>1248</v>
      </c>
      <c r="G1456" t="s">
        <v>1249</v>
      </c>
      <c r="H1456">
        <v>7</v>
      </c>
      <c r="I1456">
        <v>0.60599999999999998</v>
      </c>
    </row>
    <row r="1457" spans="1:9" x14ac:dyDescent="0.35">
      <c r="A1457" t="s">
        <v>2192</v>
      </c>
      <c r="B1457">
        <v>22490</v>
      </c>
      <c r="C1457" t="s">
        <v>1994</v>
      </c>
      <c r="D1457" t="s">
        <v>1064</v>
      </c>
      <c r="E1457" t="s">
        <v>548</v>
      </c>
      <c r="F1457" t="s">
        <v>900</v>
      </c>
      <c r="G1457" t="s">
        <v>1252</v>
      </c>
      <c r="H1457">
        <v>8</v>
      </c>
      <c r="I1457">
        <v>4880.6499999999996</v>
      </c>
    </row>
    <row r="1458" spans="1:9" x14ac:dyDescent="0.35">
      <c r="A1458" t="s">
        <v>2193</v>
      </c>
      <c r="B1458">
        <v>22620</v>
      </c>
      <c r="C1458" t="s">
        <v>1994</v>
      </c>
      <c r="D1458" t="s">
        <v>1067</v>
      </c>
      <c r="E1458" t="s">
        <v>154</v>
      </c>
      <c r="F1458" t="s">
        <v>1236</v>
      </c>
      <c r="G1458" t="s">
        <v>1237</v>
      </c>
      <c r="H1458">
        <v>1</v>
      </c>
      <c r="I1458">
        <v>52</v>
      </c>
    </row>
    <row r="1459" spans="1:9" x14ac:dyDescent="0.35">
      <c r="A1459" t="s">
        <v>2194</v>
      </c>
      <c r="B1459">
        <v>22620</v>
      </c>
      <c r="C1459" t="s">
        <v>1994</v>
      </c>
      <c r="D1459" t="s">
        <v>1067</v>
      </c>
      <c r="E1459" t="s">
        <v>220</v>
      </c>
      <c r="F1459" t="s">
        <v>1238</v>
      </c>
      <c r="G1459" t="s">
        <v>1239</v>
      </c>
      <c r="H1459">
        <v>2</v>
      </c>
      <c r="I1459">
        <v>0.98499999999999999</v>
      </c>
    </row>
    <row r="1460" spans="1:9" x14ac:dyDescent="0.35">
      <c r="A1460" t="s">
        <v>2195</v>
      </c>
      <c r="B1460">
        <v>22620</v>
      </c>
      <c r="C1460" t="s">
        <v>1994</v>
      </c>
      <c r="D1460" t="s">
        <v>1067</v>
      </c>
      <c r="E1460" t="s">
        <v>239</v>
      </c>
      <c r="F1460" t="s">
        <v>1240</v>
      </c>
      <c r="G1460" t="s">
        <v>1241</v>
      </c>
      <c r="H1460">
        <v>3</v>
      </c>
      <c r="I1460">
        <v>0.57999999999999996</v>
      </c>
    </row>
    <row r="1461" spans="1:9" x14ac:dyDescent="0.35">
      <c r="A1461" t="s">
        <v>2196</v>
      </c>
      <c r="B1461">
        <v>22620</v>
      </c>
      <c r="C1461" t="s">
        <v>1994</v>
      </c>
      <c r="D1461" t="s">
        <v>1067</v>
      </c>
      <c r="E1461" t="s">
        <v>270</v>
      </c>
      <c r="F1461" t="s">
        <v>1242</v>
      </c>
      <c r="G1461" t="s">
        <v>1243</v>
      </c>
      <c r="H1461">
        <v>4</v>
      </c>
      <c r="I1461">
        <v>0.6</v>
      </c>
    </row>
    <row r="1462" spans="1:9" x14ac:dyDescent="0.35">
      <c r="A1462" t="s">
        <v>2197</v>
      </c>
      <c r="B1462">
        <v>22620</v>
      </c>
      <c r="C1462" t="s">
        <v>1994</v>
      </c>
      <c r="D1462" t="s">
        <v>1067</v>
      </c>
      <c r="E1462" t="s">
        <v>552</v>
      </c>
      <c r="F1462" t="s">
        <v>1244</v>
      </c>
      <c r="G1462" t="s">
        <v>1245</v>
      </c>
      <c r="H1462">
        <v>5</v>
      </c>
      <c r="I1462">
        <v>1.9946999999999999</v>
      </c>
    </row>
    <row r="1463" spans="1:9" x14ac:dyDescent="0.35">
      <c r="A1463" t="s">
        <v>2198</v>
      </c>
      <c r="B1463">
        <v>22620</v>
      </c>
      <c r="C1463" t="s">
        <v>1994</v>
      </c>
      <c r="D1463" t="s">
        <v>1067</v>
      </c>
      <c r="E1463" t="s">
        <v>562</v>
      </c>
      <c r="F1463" t="s">
        <v>1246</v>
      </c>
      <c r="G1463" t="s">
        <v>1247</v>
      </c>
      <c r="H1463">
        <v>6</v>
      </c>
      <c r="I1463">
        <v>0.77300000000000002</v>
      </c>
    </row>
    <row r="1464" spans="1:9" x14ac:dyDescent="0.35">
      <c r="A1464" t="s">
        <v>2199</v>
      </c>
      <c r="B1464">
        <v>22620</v>
      </c>
      <c r="C1464" t="s">
        <v>1994</v>
      </c>
      <c r="D1464" t="s">
        <v>1067</v>
      </c>
      <c r="E1464" t="s">
        <v>567</v>
      </c>
      <c r="F1464" t="s">
        <v>1248</v>
      </c>
      <c r="G1464" t="s">
        <v>1249</v>
      </c>
      <c r="H1464">
        <v>7</v>
      </c>
      <c r="I1464">
        <v>0.70289999999999997</v>
      </c>
    </row>
    <row r="1465" spans="1:9" x14ac:dyDescent="0.35">
      <c r="A1465" t="s">
        <v>2200</v>
      </c>
      <c r="B1465">
        <v>22620</v>
      </c>
      <c r="C1465" t="s">
        <v>1994</v>
      </c>
      <c r="D1465" t="s">
        <v>1067</v>
      </c>
      <c r="E1465" t="s">
        <v>548</v>
      </c>
      <c r="F1465" t="s">
        <v>900</v>
      </c>
      <c r="G1465" t="s">
        <v>1252</v>
      </c>
      <c r="H1465">
        <v>8</v>
      </c>
      <c r="I1465">
        <v>3537</v>
      </c>
    </row>
    <row r="1466" spans="1:9" x14ac:dyDescent="0.35">
      <c r="A1466" t="s">
        <v>2201</v>
      </c>
      <c r="B1466">
        <v>22670</v>
      </c>
      <c r="C1466" t="s">
        <v>1994</v>
      </c>
      <c r="D1466" t="s">
        <v>1070</v>
      </c>
      <c r="E1466" t="s">
        <v>154</v>
      </c>
      <c r="F1466" t="s">
        <v>1236</v>
      </c>
      <c r="G1466" t="s">
        <v>1237</v>
      </c>
      <c r="H1466">
        <v>1</v>
      </c>
      <c r="I1466">
        <v>60.5</v>
      </c>
    </row>
    <row r="1467" spans="1:9" x14ac:dyDescent="0.35">
      <c r="A1467" t="s">
        <v>2202</v>
      </c>
      <c r="B1467">
        <v>22670</v>
      </c>
      <c r="C1467" t="s">
        <v>1994</v>
      </c>
      <c r="D1467" t="s">
        <v>1070</v>
      </c>
      <c r="E1467" t="s">
        <v>220</v>
      </c>
      <c r="F1467" t="s">
        <v>1238</v>
      </c>
      <c r="G1467" t="s">
        <v>1239</v>
      </c>
      <c r="H1467">
        <v>2</v>
      </c>
      <c r="I1467">
        <v>0.95499999999999996</v>
      </c>
    </row>
    <row r="1468" spans="1:9" x14ac:dyDescent="0.35">
      <c r="A1468" t="s">
        <v>2203</v>
      </c>
      <c r="B1468">
        <v>22670</v>
      </c>
      <c r="C1468" t="s">
        <v>1994</v>
      </c>
      <c r="D1468" t="s">
        <v>1070</v>
      </c>
      <c r="E1468" t="s">
        <v>239</v>
      </c>
      <c r="F1468" t="s">
        <v>1240</v>
      </c>
      <c r="G1468" t="s">
        <v>1241</v>
      </c>
      <c r="H1468">
        <v>3</v>
      </c>
      <c r="I1468">
        <v>0.83</v>
      </c>
    </row>
    <row r="1469" spans="1:9" x14ac:dyDescent="0.35">
      <c r="A1469" t="s">
        <v>2204</v>
      </c>
      <c r="B1469">
        <v>22670</v>
      </c>
      <c r="C1469" t="s">
        <v>1994</v>
      </c>
      <c r="D1469" t="s">
        <v>1070</v>
      </c>
      <c r="E1469" t="s">
        <v>270</v>
      </c>
      <c r="F1469" t="s">
        <v>1242</v>
      </c>
      <c r="G1469" t="s">
        <v>1243</v>
      </c>
      <c r="H1469">
        <v>4</v>
      </c>
      <c r="I1469">
        <v>0.48</v>
      </c>
    </row>
    <row r="1470" spans="1:9" x14ac:dyDescent="0.35">
      <c r="A1470" t="s">
        <v>2205</v>
      </c>
      <c r="B1470">
        <v>22670</v>
      </c>
      <c r="C1470" t="s">
        <v>1994</v>
      </c>
      <c r="D1470" t="s">
        <v>1070</v>
      </c>
      <c r="E1470" t="s">
        <v>552</v>
      </c>
      <c r="F1470" t="s">
        <v>1244</v>
      </c>
      <c r="G1470" t="s">
        <v>1245</v>
      </c>
      <c r="H1470">
        <v>5</v>
      </c>
      <c r="I1470">
        <v>1.4843999999999999</v>
      </c>
    </row>
    <row r="1471" spans="1:9" x14ac:dyDescent="0.35">
      <c r="A1471" t="s">
        <v>2206</v>
      </c>
      <c r="B1471">
        <v>22670</v>
      </c>
      <c r="C1471" t="s">
        <v>1994</v>
      </c>
      <c r="D1471" t="s">
        <v>1070</v>
      </c>
      <c r="E1471" t="s">
        <v>562</v>
      </c>
      <c r="F1471" t="s">
        <v>1246</v>
      </c>
      <c r="G1471" t="s">
        <v>1247</v>
      </c>
      <c r="H1471">
        <v>6</v>
      </c>
      <c r="I1471">
        <v>2.1934999999999998</v>
      </c>
    </row>
    <row r="1472" spans="1:9" x14ac:dyDescent="0.35">
      <c r="A1472" t="s">
        <v>2207</v>
      </c>
      <c r="B1472">
        <v>22670</v>
      </c>
      <c r="C1472" t="s">
        <v>1994</v>
      </c>
      <c r="D1472" t="s">
        <v>1070</v>
      </c>
      <c r="E1472" t="s">
        <v>567</v>
      </c>
      <c r="F1472" t="s">
        <v>1248</v>
      </c>
      <c r="G1472" t="s">
        <v>1249</v>
      </c>
      <c r="H1472">
        <v>7</v>
      </c>
      <c r="I1472">
        <v>0.70520000000000005</v>
      </c>
    </row>
    <row r="1473" spans="1:9" x14ac:dyDescent="0.35">
      <c r="A1473" t="s">
        <v>2208</v>
      </c>
      <c r="B1473">
        <v>22670</v>
      </c>
      <c r="C1473" t="s">
        <v>1994</v>
      </c>
      <c r="D1473" t="s">
        <v>1070</v>
      </c>
      <c r="E1473" t="s">
        <v>548</v>
      </c>
      <c r="F1473" t="s">
        <v>900</v>
      </c>
      <c r="G1473" t="s">
        <v>1252</v>
      </c>
      <c r="H1473">
        <v>8</v>
      </c>
      <c r="I1473">
        <v>3781.21</v>
      </c>
    </row>
    <row r="1474" spans="1:9" x14ac:dyDescent="0.35">
      <c r="A1474" t="s">
        <v>2209</v>
      </c>
      <c r="B1474">
        <v>22750</v>
      </c>
      <c r="C1474" t="s">
        <v>1994</v>
      </c>
      <c r="D1474" t="s">
        <v>1073</v>
      </c>
      <c r="E1474" t="s">
        <v>154</v>
      </c>
      <c r="F1474" t="s">
        <v>1236</v>
      </c>
      <c r="G1474" t="s">
        <v>1237</v>
      </c>
      <c r="H1474">
        <v>1</v>
      </c>
      <c r="I1474">
        <v>54</v>
      </c>
    </row>
    <row r="1475" spans="1:9" x14ac:dyDescent="0.35">
      <c r="A1475" t="s">
        <v>2210</v>
      </c>
      <c r="B1475">
        <v>22750</v>
      </c>
      <c r="C1475" t="s">
        <v>1994</v>
      </c>
      <c r="D1475" t="s">
        <v>1073</v>
      </c>
      <c r="E1475" t="s">
        <v>220</v>
      </c>
      <c r="F1475" t="s">
        <v>1238</v>
      </c>
      <c r="G1475" t="s">
        <v>1239</v>
      </c>
      <c r="H1475">
        <v>2</v>
      </c>
      <c r="I1475">
        <v>0.96560000000000001</v>
      </c>
    </row>
    <row r="1476" spans="1:9" x14ac:dyDescent="0.35">
      <c r="A1476" t="s">
        <v>2211</v>
      </c>
      <c r="B1476">
        <v>22750</v>
      </c>
      <c r="C1476" t="s">
        <v>1994</v>
      </c>
      <c r="D1476" t="s">
        <v>1073</v>
      </c>
      <c r="E1476" t="s">
        <v>239</v>
      </c>
      <c r="F1476" t="s">
        <v>1240</v>
      </c>
      <c r="G1476" t="s">
        <v>1241</v>
      </c>
      <c r="H1476">
        <v>3</v>
      </c>
      <c r="I1476">
        <v>0.7</v>
      </c>
    </row>
    <row r="1477" spans="1:9" x14ac:dyDescent="0.35">
      <c r="A1477" t="s">
        <v>2212</v>
      </c>
      <c r="B1477">
        <v>22750</v>
      </c>
      <c r="C1477" t="s">
        <v>1994</v>
      </c>
      <c r="D1477" t="s">
        <v>1073</v>
      </c>
      <c r="E1477" t="s">
        <v>270</v>
      </c>
      <c r="F1477" t="s">
        <v>1242</v>
      </c>
      <c r="G1477" t="s">
        <v>1243</v>
      </c>
      <c r="H1477">
        <v>4</v>
      </c>
      <c r="I1477">
        <v>0.51300000000000001</v>
      </c>
    </row>
    <row r="1478" spans="1:9" x14ac:dyDescent="0.35">
      <c r="A1478" t="s">
        <v>2213</v>
      </c>
      <c r="B1478">
        <v>22750</v>
      </c>
      <c r="C1478" t="s">
        <v>1994</v>
      </c>
      <c r="D1478" t="s">
        <v>1073</v>
      </c>
      <c r="E1478" t="s">
        <v>552</v>
      </c>
      <c r="F1478" t="s">
        <v>1244</v>
      </c>
      <c r="G1478" t="s">
        <v>1245</v>
      </c>
      <c r="H1478">
        <v>5</v>
      </c>
      <c r="I1478">
        <v>1.5838000000000001</v>
      </c>
    </row>
    <row r="1479" spans="1:9" x14ac:dyDescent="0.35">
      <c r="A1479" t="s">
        <v>2214</v>
      </c>
      <c r="B1479">
        <v>22750</v>
      </c>
      <c r="C1479" t="s">
        <v>1994</v>
      </c>
      <c r="D1479" t="s">
        <v>1073</v>
      </c>
      <c r="E1479" t="s">
        <v>562</v>
      </c>
      <c r="F1479" t="s">
        <v>1246</v>
      </c>
      <c r="G1479" t="s">
        <v>1247</v>
      </c>
      <c r="H1479">
        <v>6</v>
      </c>
      <c r="I1479">
        <v>1.0439000000000001</v>
      </c>
    </row>
    <row r="1480" spans="1:9" x14ac:dyDescent="0.35">
      <c r="A1480" t="s">
        <v>2215</v>
      </c>
      <c r="B1480">
        <v>22750</v>
      </c>
      <c r="C1480" t="s">
        <v>1994</v>
      </c>
      <c r="D1480" t="s">
        <v>1073</v>
      </c>
      <c r="E1480" t="s">
        <v>567</v>
      </c>
      <c r="F1480" t="s">
        <v>1248</v>
      </c>
      <c r="G1480" t="s">
        <v>1249</v>
      </c>
      <c r="H1480">
        <v>7</v>
      </c>
      <c r="I1480">
        <v>0.65949999999999998</v>
      </c>
    </row>
    <row r="1481" spans="1:9" x14ac:dyDescent="0.35">
      <c r="A1481" t="s">
        <v>2216</v>
      </c>
      <c r="B1481">
        <v>22750</v>
      </c>
      <c r="C1481" t="s">
        <v>1994</v>
      </c>
      <c r="D1481" t="s">
        <v>1073</v>
      </c>
      <c r="E1481" t="s">
        <v>548</v>
      </c>
      <c r="F1481" t="s">
        <v>900</v>
      </c>
      <c r="G1481" t="s">
        <v>1252</v>
      </c>
      <c r="H1481">
        <v>8</v>
      </c>
      <c r="I1481">
        <v>3616</v>
      </c>
    </row>
    <row r="1482" spans="1:9" x14ac:dyDescent="0.35">
      <c r="A1482" t="s">
        <v>2217</v>
      </c>
      <c r="B1482">
        <v>22830</v>
      </c>
      <c r="C1482" t="s">
        <v>1994</v>
      </c>
      <c r="D1482" t="s">
        <v>1076</v>
      </c>
      <c r="E1482" t="s">
        <v>154</v>
      </c>
      <c r="F1482" t="s">
        <v>1236</v>
      </c>
      <c r="G1482" t="s">
        <v>1237</v>
      </c>
      <c r="H1482">
        <v>1</v>
      </c>
      <c r="I1482">
        <v>55</v>
      </c>
    </row>
    <row r="1483" spans="1:9" x14ac:dyDescent="0.35">
      <c r="A1483" t="s">
        <v>2218</v>
      </c>
      <c r="B1483">
        <v>22830</v>
      </c>
      <c r="C1483" t="s">
        <v>1994</v>
      </c>
      <c r="D1483" t="s">
        <v>1076</v>
      </c>
      <c r="E1483" t="s">
        <v>220</v>
      </c>
      <c r="F1483" t="s">
        <v>1238</v>
      </c>
      <c r="G1483" t="s">
        <v>1239</v>
      </c>
      <c r="H1483">
        <v>2</v>
      </c>
      <c r="I1483">
        <v>0.99</v>
      </c>
    </row>
    <row r="1484" spans="1:9" x14ac:dyDescent="0.35">
      <c r="A1484" t="s">
        <v>2219</v>
      </c>
      <c r="B1484">
        <v>22830</v>
      </c>
      <c r="C1484" t="s">
        <v>1994</v>
      </c>
      <c r="D1484" t="s">
        <v>1076</v>
      </c>
      <c r="E1484" t="s">
        <v>239</v>
      </c>
      <c r="F1484" t="s">
        <v>1240</v>
      </c>
      <c r="G1484" t="s">
        <v>1241</v>
      </c>
      <c r="H1484">
        <v>3</v>
      </c>
      <c r="I1484">
        <v>0.62</v>
      </c>
    </row>
    <row r="1485" spans="1:9" x14ac:dyDescent="0.35">
      <c r="A1485" t="s">
        <v>2220</v>
      </c>
      <c r="B1485">
        <v>22830</v>
      </c>
      <c r="C1485" t="s">
        <v>1994</v>
      </c>
      <c r="D1485" t="s">
        <v>1076</v>
      </c>
      <c r="E1485" t="s">
        <v>270</v>
      </c>
      <c r="F1485" t="s">
        <v>1242</v>
      </c>
      <c r="G1485" t="s">
        <v>1243</v>
      </c>
      <c r="H1485">
        <v>4</v>
      </c>
      <c r="I1485">
        <v>0.66</v>
      </c>
    </row>
    <row r="1486" spans="1:9" x14ac:dyDescent="0.35">
      <c r="A1486" t="s">
        <v>2221</v>
      </c>
      <c r="B1486">
        <v>22830</v>
      </c>
      <c r="C1486" t="s">
        <v>1994</v>
      </c>
      <c r="D1486" t="s">
        <v>1076</v>
      </c>
      <c r="E1486" t="s">
        <v>552</v>
      </c>
      <c r="F1486" t="s">
        <v>1244</v>
      </c>
      <c r="G1486" t="s">
        <v>1245</v>
      </c>
      <c r="H1486">
        <v>5</v>
      </c>
      <c r="I1486">
        <v>1.77</v>
      </c>
    </row>
    <row r="1487" spans="1:9" x14ac:dyDescent="0.35">
      <c r="A1487" t="s">
        <v>2222</v>
      </c>
      <c r="B1487">
        <v>22830</v>
      </c>
      <c r="C1487" t="s">
        <v>1994</v>
      </c>
      <c r="D1487" t="s">
        <v>1076</v>
      </c>
      <c r="E1487" t="s">
        <v>562</v>
      </c>
      <c r="F1487" t="s">
        <v>1246</v>
      </c>
      <c r="G1487" t="s">
        <v>1247</v>
      </c>
      <c r="H1487">
        <v>6</v>
      </c>
      <c r="I1487">
        <v>1</v>
      </c>
    </row>
    <row r="1488" spans="1:9" x14ac:dyDescent="0.35">
      <c r="A1488" t="s">
        <v>2223</v>
      </c>
      <c r="B1488">
        <v>22830</v>
      </c>
      <c r="C1488" t="s">
        <v>1994</v>
      </c>
      <c r="D1488" t="s">
        <v>1076</v>
      </c>
      <c r="E1488" t="s">
        <v>567</v>
      </c>
      <c r="F1488" t="s">
        <v>1248</v>
      </c>
      <c r="G1488" t="s">
        <v>1249</v>
      </c>
      <c r="H1488">
        <v>7</v>
      </c>
      <c r="I1488">
        <v>0.57999999999999996</v>
      </c>
    </row>
    <row r="1489" spans="1:9" x14ac:dyDescent="0.35">
      <c r="A1489" t="s">
        <v>2224</v>
      </c>
      <c r="B1489">
        <v>22830</v>
      </c>
      <c r="C1489" t="s">
        <v>1994</v>
      </c>
      <c r="D1489" t="s">
        <v>1076</v>
      </c>
      <c r="E1489" t="s">
        <v>548</v>
      </c>
      <c r="F1489" t="s">
        <v>900</v>
      </c>
      <c r="G1489" t="s">
        <v>1252</v>
      </c>
      <c r="H1489">
        <v>8</v>
      </c>
      <c r="I1489">
        <v>4721</v>
      </c>
    </row>
    <row r="1490" spans="1:9" x14ac:dyDescent="0.35">
      <c r="A1490" t="s">
        <v>2225</v>
      </c>
      <c r="B1490">
        <v>22910</v>
      </c>
      <c r="C1490" t="s">
        <v>1994</v>
      </c>
      <c r="D1490" t="s">
        <v>1078</v>
      </c>
      <c r="E1490" t="s">
        <v>154</v>
      </c>
      <c r="F1490" t="s">
        <v>1236</v>
      </c>
      <c r="G1490" t="s">
        <v>1237</v>
      </c>
      <c r="H1490">
        <v>1</v>
      </c>
      <c r="I1490">
        <v>53</v>
      </c>
    </row>
    <row r="1491" spans="1:9" x14ac:dyDescent="0.35">
      <c r="A1491" t="s">
        <v>2226</v>
      </c>
      <c r="B1491">
        <v>22910</v>
      </c>
      <c r="C1491" t="s">
        <v>1994</v>
      </c>
      <c r="D1491" t="s">
        <v>1078</v>
      </c>
      <c r="E1491" t="s">
        <v>220</v>
      </c>
      <c r="F1491" t="s">
        <v>1238</v>
      </c>
      <c r="G1491" t="s">
        <v>1239</v>
      </c>
      <c r="H1491">
        <v>2</v>
      </c>
      <c r="I1491">
        <v>0.98</v>
      </c>
    </row>
    <row r="1492" spans="1:9" x14ac:dyDescent="0.35">
      <c r="A1492" t="s">
        <v>2227</v>
      </c>
      <c r="B1492">
        <v>22910</v>
      </c>
      <c r="C1492" t="s">
        <v>1994</v>
      </c>
      <c r="D1492" t="s">
        <v>1078</v>
      </c>
      <c r="E1492" t="s">
        <v>239</v>
      </c>
      <c r="F1492" t="s">
        <v>1240</v>
      </c>
      <c r="G1492" t="s">
        <v>1241</v>
      </c>
      <c r="H1492">
        <v>3</v>
      </c>
      <c r="I1492">
        <v>0.3</v>
      </c>
    </row>
    <row r="1493" spans="1:9" x14ac:dyDescent="0.35">
      <c r="A1493" t="s">
        <v>2228</v>
      </c>
      <c r="B1493">
        <v>22910</v>
      </c>
      <c r="C1493" t="s">
        <v>1994</v>
      </c>
      <c r="D1493" t="s">
        <v>1078</v>
      </c>
      <c r="E1493" t="s">
        <v>270</v>
      </c>
      <c r="F1493" t="s">
        <v>1242</v>
      </c>
      <c r="G1493" t="s">
        <v>1243</v>
      </c>
      <c r="H1493">
        <v>4</v>
      </c>
      <c r="I1493">
        <v>0.5</v>
      </c>
    </row>
    <row r="1494" spans="1:9" x14ac:dyDescent="0.35">
      <c r="A1494" t="s">
        <v>2229</v>
      </c>
      <c r="B1494">
        <v>22910</v>
      </c>
      <c r="C1494" t="s">
        <v>1994</v>
      </c>
      <c r="D1494" t="s">
        <v>1078</v>
      </c>
      <c r="E1494" t="s">
        <v>552</v>
      </c>
      <c r="F1494" t="s">
        <v>1244</v>
      </c>
      <c r="G1494" t="s">
        <v>1245</v>
      </c>
      <c r="H1494">
        <v>5</v>
      </c>
      <c r="I1494">
        <v>1.04</v>
      </c>
    </row>
    <row r="1495" spans="1:9" x14ac:dyDescent="0.35">
      <c r="A1495" t="s">
        <v>2230</v>
      </c>
      <c r="B1495">
        <v>22910</v>
      </c>
      <c r="C1495" t="s">
        <v>1994</v>
      </c>
      <c r="D1495" t="s">
        <v>1078</v>
      </c>
      <c r="E1495" t="s">
        <v>562</v>
      </c>
      <c r="F1495" t="s">
        <v>1246</v>
      </c>
      <c r="G1495" t="s">
        <v>1247</v>
      </c>
      <c r="H1495">
        <v>6</v>
      </c>
      <c r="I1495">
        <v>1.1379999999999999</v>
      </c>
    </row>
    <row r="1496" spans="1:9" x14ac:dyDescent="0.35">
      <c r="A1496" t="s">
        <v>2231</v>
      </c>
      <c r="B1496">
        <v>22910</v>
      </c>
      <c r="C1496" t="s">
        <v>1994</v>
      </c>
      <c r="D1496" t="s">
        <v>1078</v>
      </c>
      <c r="E1496" t="s">
        <v>567</v>
      </c>
      <c r="F1496" t="s">
        <v>1248</v>
      </c>
      <c r="G1496" t="s">
        <v>1249</v>
      </c>
      <c r="H1496">
        <v>7</v>
      </c>
      <c r="I1496">
        <v>0.99</v>
      </c>
    </row>
    <row r="1497" spans="1:9" x14ac:dyDescent="0.35">
      <c r="A1497" t="s">
        <v>2232</v>
      </c>
      <c r="B1497">
        <v>22910</v>
      </c>
      <c r="C1497" t="s">
        <v>1994</v>
      </c>
      <c r="D1497" t="s">
        <v>1078</v>
      </c>
      <c r="E1497" t="s">
        <v>548</v>
      </c>
      <c r="F1497" t="s">
        <v>900</v>
      </c>
      <c r="G1497" t="s">
        <v>1252</v>
      </c>
      <c r="H1497">
        <v>8</v>
      </c>
      <c r="I1497">
        <v>3404</v>
      </c>
    </row>
    <row r="1498" spans="1:9" x14ac:dyDescent="0.35">
      <c r="A1498" t="s">
        <v>2233</v>
      </c>
      <c r="B1498">
        <v>22980</v>
      </c>
      <c r="C1498" t="s">
        <v>1994</v>
      </c>
      <c r="D1498" t="s">
        <v>1081</v>
      </c>
      <c r="E1498" t="s">
        <v>154</v>
      </c>
      <c r="F1498" t="s">
        <v>1236</v>
      </c>
      <c r="G1498" t="s">
        <v>1237</v>
      </c>
      <c r="H1498">
        <v>1</v>
      </c>
      <c r="I1498">
        <v>59</v>
      </c>
    </row>
    <row r="1499" spans="1:9" x14ac:dyDescent="0.35">
      <c r="A1499" t="s">
        <v>2234</v>
      </c>
      <c r="B1499">
        <v>22980</v>
      </c>
      <c r="C1499" t="s">
        <v>1994</v>
      </c>
      <c r="D1499" t="s">
        <v>1081</v>
      </c>
      <c r="E1499" t="s">
        <v>220</v>
      </c>
      <c r="F1499" t="s">
        <v>1238</v>
      </c>
      <c r="G1499" t="s">
        <v>1239</v>
      </c>
      <c r="H1499">
        <v>2</v>
      </c>
      <c r="I1499">
        <v>0.998</v>
      </c>
    </row>
    <row r="1500" spans="1:9" x14ac:dyDescent="0.35">
      <c r="A1500" t="s">
        <v>2235</v>
      </c>
      <c r="B1500">
        <v>22980</v>
      </c>
      <c r="C1500" t="s">
        <v>1994</v>
      </c>
      <c r="D1500" t="s">
        <v>1081</v>
      </c>
      <c r="E1500" t="s">
        <v>239</v>
      </c>
      <c r="F1500" t="s">
        <v>1240</v>
      </c>
      <c r="G1500" t="s">
        <v>1241</v>
      </c>
      <c r="H1500">
        <v>3</v>
      </c>
      <c r="I1500">
        <v>0.9</v>
      </c>
    </row>
    <row r="1501" spans="1:9" x14ac:dyDescent="0.35">
      <c r="A1501" t="s">
        <v>2236</v>
      </c>
      <c r="B1501">
        <v>22980</v>
      </c>
      <c r="C1501" t="s">
        <v>1994</v>
      </c>
      <c r="D1501" t="s">
        <v>1081</v>
      </c>
      <c r="E1501" t="s">
        <v>270</v>
      </c>
      <c r="F1501" t="s">
        <v>1242</v>
      </c>
      <c r="G1501" t="s">
        <v>1243</v>
      </c>
      <c r="H1501">
        <v>4</v>
      </c>
      <c r="I1501">
        <v>0.2</v>
      </c>
    </row>
    <row r="1502" spans="1:9" x14ac:dyDescent="0.35">
      <c r="A1502" t="s">
        <v>2237</v>
      </c>
      <c r="B1502">
        <v>22980</v>
      </c>
      <c r="C1502" t="s">
        <v>1994</v>
      </c>
      <c r="D1502" t="s">
        <v>1081</v>
      </c>
      <c r="E1502" t="s">
        <v>552</v>
      </c>
      <c r="F1502" t="s">
        <v>1244</v>
      </c>
      <c r="G1502" t="s">
        <v>1245</v>
      </c>
      <c r="H1502">
        <v>5</v>
      </c>
      <c r="I1502">
        <v>1.298</v>
      </c>
    </row>
    <row r="1503" spans="1:9" x14ac:dyDescent="0.35">
      <c r="A1503" t="s">
        <v>2238</v>
      </c>
      <c r="B1503">
        <v>22980</v>
      </c>
      <c r="C1503" t="s">
        <v>1994</v>
      </c>
      <c r="D1503" t="s">
        <v>1081</v>
      </c>
      <c r="E1503" t="s">
        <v>562</v>
      </c>
      <c r="F1503" t="s">
        <v>1246</v>
      </c>
      <c r="G1503" t="s">
        <v>1247</v>
      </c>
      <c r="H1503">
        <v>6</v>
      </c>
      <c r="I1503">
        <v>0.74199999999999999</v>
      </c>
    </row>
    <row r="1504" spans="1:9" x14ac:dyDescent="0.35">
      <c r="A1504" t="s">
        <v>2239</v>
      </c>
      <c r="B1504">
        <v>22980</v>
      </c>
      <c r="C1504" t="s">
        <v>1994</v>
      </c>
      <c r="D1504" t="s">
        <v>1081</v>
      </c>
      <c r="E1504" t="s">
        <v>567</v>
      </c>
      <c r="F1504" t="s">
        <v>1248</v>
      </c>
      <c r="G1504" t="s">
        <v>1249</v>
      </c>
      <c r="H1504">
        <v>7</v>
      </c>
      <c r="I1504">
        <v>0.49659999999999999</v>
      </c>
    </row>
    <row r="1505" spans="1:9" x14ac:dyDescent="0.35">
      <c r="A1505" t="s">
        <v>2240</v>
      </c>
      <c r="B1505">
        <v>22980</v>
      </c>
      <c r="C1505" t="s">
        <v>1994</v>
      </c>
      <c r="D1505" t="s">
        <v>1081</v>
      </c>
      <c r="E1505" t="s">
        <v>548</v>
      </c>
      <c r="F1505" t="s">
        <v>900</v>
      </c>
      <c r="G1505" t="s">
        <v>1252</v>
      </c>
      <c r="H1505">
        <v>8</v>
      </c>
      <c r="I1505">
        <v>4262.74</v>
      </c>
    </row>
    <row r="1506" spans="1:9" x14ac:dyDescent="0.35">
      <c r="A1506" t="s">
        <v>2241</v>
      </c>
      <c r="B1506">
        <v>23110</v>
      </c>
      <c r="C1506" t="s">
        <v>1994</v>
      </c>
      <c r="D1506" t="s">
        <v>1084</v>
      </c>
      <c r="E1506" t="s">
        <v>154</v>
      </c>
      <c r="F1506" t="s">
        <v>1236</v>
      </c>
      <c r="G1506" t="s">
        <v>1237</v>
      </c>
      <c r="H1506">
        <v>1</v>
      </c>
      <c r="I1506">
        <v>56</v>
      </c>
    </row>
    <row r="1507" spans="1:9" x14ac:dyDescent="0.35">
      <c r="A1507" t="s">
        <v>2242</v>
      </c>
      <c r="B1507">
        <v>23110</v>
      </c>
      <c r="C1507" t="s">
        <v>1994</v>
      </c>
      <c r="D1507" t="s">
        <v>1084</v>
      </c>
      <c r="E1507" t="s">
        <v>220</v>
      </c>
      <c r="F1507" t="s">
        <v>1238</v>
      </c>
      <c r="G1507" t="s">
        <v>1239</v>
      </c>
      <c r="H1507">
        <v>2</v>
      </c>
      <c r="I1507">
        <v>0.94</v>
      </c>
    </row>
    <row r="1508" spans="1:9" x14ac:dyDescent="0.35">
      <c r="A1508" t="s">
        <v>2243</v>
      </c>
      <c r="B1508">
        <v>23110</v>
      </c>
      <c r="C1508" t="s">
        <v>1994</v>
      </c>
      <c r="D1508" t="s">
        <v>1084</v>
      </c>
      <c r="E1508" t="s">
        <v>239</v>
      </c>
      <c r="F1508" t="s">
        <v>1240</v>
      </c>
      <c r="G1508" t="s">
        <v>1241</v>
      </c>
      <c r="H1508">
        <v>3</v>
      </c>
      <c r="I1508">
        <v>0.7</v>
      </c>
    </row>
    <row r="1509" spans="1:9" x14ac:dyDescent="0.35">
      <c r="A1509" t="s">
        <v>2244</v>
      </c>
      <c r="B1509">
        <v>23110</v>
      </c>
      <c r="C1509" t="s">
        <v>1994</v>
      </c>
      <c r="D1509" t="s">
        <v>1084</v>
      </c>
      <c r="E1509" t="s">
        <v>270</v>
      </c>
      <c r="F1509" t="s">
        <v>1242</v>
      </c>
      <c r="G1509" t="s">
        <v>1243</v>
      </c>
      <c r="H1509">
        <v>4</v>
      </c>
      <c r="I1509">
        <v>0.5</v>
      </c>
    </row>
    <row r="1510" spans="1:9" x14ac:dyDescent="0.35">
      <c r="A1510" t="s">
        <v>2245</v>
      </c>
      <c r="B1510">
        <v>23110</v>
      </c>
      <c r="C1510" t="s">
        <v>1994</v>
      </c>
      <c r="D1510" t="s">
        <v>1084</v>
      </c>
      <c r="E1510" t="s">
        <v>552</v>
      </c>
      <c r="F1510" t="s">
        <v>1244</v>
      </c>
      <c r="G1510" t="s">
        <v>1245</v>
      </c>
      <c r="H1510">
        <v>5</v>
      </c>
      <c r="I1510">
        <v>1.0469999999999999</v>
      </c>
    </row>
    <row r="1511" spans="1:9" x14ac:dyDescent="0.35">
      <c r="A1511" t="s">
        <v>2246</v>
      </c>
      <c r="B1511">
        <v>23110</v>
      </c>
      <c r="C1511" t="s">
        <v>1994</v>
      </c>
      <c r="D1511" t="s">
        <v>1084</v>
      </c>
      <c r="E1511" t="s">
        <v>562</v>
      </c>
      <c r="F1511" t="s">
        <v>1246</v>
      </c>
      <c r="G1511" t="s">
        <v>1247</v>
      </c>
      <c r="H1511">
        <v>6</v>
      </c>
      <c r="I1511">
        <v>1.3260000000000001</v>
      </c>
    </row>
    <row r="1512" spans="1:9" x14ac:dyDescent="0.35">
      <c r="A1512" t="s">
        <v>2247</v>
      </c>
      <c r="B1512">
        <v>23110</v>
      </c>
      <c r="C1512" t="s">
        <v>1994</v>
      </c>
      <c r="D1512" t="s">
        <v>1084</v>
      </c>
      <c r="E1512" t="s">
        <v>567</v>
      </c>
      <c r="F1512" t="s">
        <v>1248</v>
      </c>
      <c r="G1512" t="s">
        <v>1249</v>
      </c>
      <c r="H1512">
        <v>7</v>
      </c>
      <c r="I1512">
        <v>0.85099999999999998</v>
      </c>
    </row>
    <row r="1513" spans="1:9" x14ac:dyDescent="0.35">
      <c r="A1513" t="s">
        <v>2248</v>
      </c>
      <c r="B1513">
        <v>23110</v>
      </c>
      <c r="C1513" t="s">
        <v>1994</v>
      </c>
      <c r="D1513" t="s">
        <v>1084</v>
      </c>
      <c r="E1513" t="s">
        <v>548</v>
      </c>
      <c r="F1513" t="s">
        <v>900</v>
      </c>
      <c r="G1513" t="s">
        <v>1252</v>
      </c>
      <c r="H1513">
        <v>8</v>
      </c>
      <c r="I1513">
        <v>3632</v>
      </c>
    </row>
    <row r="1514" spans="1:9" x14ac:dyDescent="0.35">
      <c r="A1514" t="s">
        <v>2249</v>
      </c>
      <c r="B1514">
        <v>23190</v>
      </c>
      <c r="C1514" t="s">
        <v>1994</v>
      </c>
      <c r="D1514" t="s">
        <v>1087</v>
      </c>
      <c r="E1514" t="s">
        <v>154</v>
      </c>
      <c r="F1514" t="s">
        <v>1236</v>
      </c>
      <c r="G1514" t="s">
        <v>1237</v>
      </c>
      <c r="H1514">
        <v>1</v>
      </c>
      <c r="I1514">
        <v>45</v>
      </c>
    </row>
    <row r="1515" spans="1:9" x14ac:dyDescent="0.35">
      <c r="A1515" t="s">
        <v>2250</v>
      </c>
      <c r="B1515">
        <v>23190</v>
      </c>
      <c r="C1515" t="s">
        <v>1994</v>
      </c>
      <c r="D1515" t="s">
        <v>1087</v>
      </c>
      <c r="E1515" t="s">
        <v>220</v>
      </c>
      <c r="F1515" t="s">
        <v>1238</v>
      </c>
      <c r="G1515" t="s">
        <v>1239</v>
      </c>
      <c r="H1515">
        <v>2</v>
      </c>
      <c r="I1515">
        <v>1</v>
      </c>
    </row>
    <row r="1516" spans="1:9" x14ac:dyDescent="0.35">
      <c r="A1516" t="s">
        <v>2251</v>
      </c>
      <c r="B1516">
        <v>23190</v>
      </c>
      <c r="C1516" t="s">
        <v>1994</v>
      </c>
      <c r="D1516" t="s">
        <v>1087</v>
      </c>
      <c r="E1516" t="s">
        <v>239</v>
      </c>
      <c r="F1516" t="s">
        <v>1240</v>
      </c>
      <c r="G1516" t="s">
        <v>1241</v>
      </c>
      <c r="H1516">
        <v>3</v>
      </c>
      <c r="I1516">
        <v>1</v>
      </c>
    </row>
    <row r="1517" spans="1:9" x14ac:dyDescent="0.35">
      <c r="A1517" t="s">
        <v>2252</v>
      </c>
      <c r="B1517">
        <v>23190</v>
      </c>
      <c r="C1517" t="s">
        <v>1994</v>
      </c>
      <c r="D1517" t="s">
        <v>1087</v>
      </c>
      <c r="E1517" t="s">
        <v>270</v>
      </c>
      <c r="F1517" t="s">
        <v>1242</v>
      </c>
      <c r="G1517" t="s">
        <v>1243</v>
      </c>
      <c r="H1517">
        <v>4</v>
      </c>
      <c r="I1517">
        <v>0.45</v>
      </c>
    </row>
    <row r="1518" spans="1:9" x14ac:dyDescent="0.35">
      <c r="A1518" t="s">
        <v>2253</v>
      </c>
      <c r="B1518">
        <v>23190</v>
      </c>
      <c r="C1518" t="s">
        <v>1994</v>
      </c>
      <c r="D1518" t="s">
        <v>1087</v>
      </c>
      <c r="E1518" t="s">
        <v>552</v>
      </c>
      <c r="F1518" t="s">
        <v>1244</v>
      </c>
      <c r="G1518" t="s">
        <v>1245</v>
      </c>
      <c r="H1518">
        <v>5</v>
      </c>
      <c r="I1518">
        <v>2.2000000000000002</v>
      </c>
    </row>
    <row r="1519" spans="1:9" x14ac:dyDescent="0.35">
      <c r="A1519" t="s">
        <v>2254</v>
      </c>
      <c r="B1519">
        <v>23190</v>
      </c>
      <c r="C1519" t="s">
        <v>1994</v>
      </c>
      <c r="D1519" t="s">
        <v>1087</v>
      </c>
      <c r="E1519" t="s">
        <v>562</v>
      </c>
      <c r="F1519" t="s">
        <v>1246</v>
      </c>
      <c r="G1519" t="s">
        <v>1247</v>
      </c>
      <c r="H1519">
        <v>6</v>
      </c>
      <c r="I1519">
        <v>0.8</v>
      </c>
    </row>
    <row r="1520" spans="1:9" x14ac:dyDescent="0.35">
      <c r="A1520" t="s">
        <v>2255</v>
      </c>
      <c r="B1520">
        <v>23190</v>
      </c>
      <c r="C1520" t="s">
        <v>1994</v>
      </c>
      <c r="D1520" t="s">
        <v>1087</v>
      </c>
      <c r="E1520" t="s">
        <v>567</v>
      </c>
      <c r="F1520" t="s">
        <v>1248</v>
      </c>
      <c r="G1520" t="s">
        <v>1249</v>
      </c>
      <c r="H1520">
        <v>7</v>
      </c>
      <c r="I1520">
        <v>0.56000000000000005</v>
      </c>
    </row>
    <row r="1521" spans="1:9" x14ac:dyDescent="0.35">
      <c r="A1521" t="s">
        <v>2256</v>
      </c>
      <c r="B1521">
        <v>23190</v>
      </c>
      <c r="C1521" t="s">
        <v>1994</v>
      </c>
      <c r="D1521" t="s">
        <v>1087</v>
      </c>
      <c r="E1521" t="s">
        <v>548</v>
      </c>
      <c r="F1521" t="s">
        <v>900</v>
      </c>
      <c r="G1521" t="s">
        <v>1252</v>
      </c>
      <c r="H1521">
        <v>8</v>
      </c>
      <c r="I1521">
        <v>4801</v>
      </c>
    </row>
    <row r="1522" spans="1:9" x14ac:dyDescent="0.35">
      <c r="A1522" t="s">
        <v>2257</v>
      </c>
      <c r="B1522">
        <v>23270</v>
      </c>
      <c r="C1522" t="s">
        <v>1994</v>
      </c>
      <c r="D1522" t="s">
        <v>1090</v>
      </c>
      <c r="E1522" t="s">
        <v>154</v>
      </c>
      <c r="F1522" t="s">
        <v>1236</v>
      </c>
      <c r="G1522" t="s">
        <v>1237</v>
      </c>
      <c r="H1522">
        <v>1</v>
      </c>
      <c r="I1522">
        <v>56</v>
      </c>
    </row>
    <row r="1523" spans="1:9" x14ac:dyDescent="0.35">
      <c r="A1523" t="s">
        <v>2258</v>
      </c>
      <c r="B1523">
        <v>23270</v>
      </c>
      <c r="C1523" t="s">
        <v>1994</v>
      </c>
      <c r="D1523" t="s">
        <v>1090</v>
      </c>
      <c r="E1523" t="s">
        <v>220</v>
      </c>
      <c r="F1523" t="s">
        <v>1238</v>
      </c>
      <c r="G1523" t="s">
        <v>1239</v>
      </c>
      <c r="H1523">
        <v>2</v>
      </c>
      <c r="I1523">
        <v>0.99</v>
      </c>
    </row>
    <row r="1524" spans="1:9" x14ac:dyDescent="0.35">
      <c r="A1524" t="s">
        <v>2259</v>
      </c>
      <c r="B1524">
        <v>23270</v>
      </c>
      <c r="C1524" t="s">
        <v>1994</v>
      </c>
      <c r="D1524" t="s">
        <v>1090</v>
      </c>
      <c r="E1524" t="s">
        <v>239</v>
      </c>
      <c r="F1524" t="s">
        <v>1240</v>
      </c>
      <c r="G1524" t="s">
        <v>1241</v>
      </c>
      <c r="H1524">
        <v>3</v>
      </c>
      <c r="I1524">
        <v>0.6</v>
      </c>
    </row>
    <row r="1525" spans="1:9" x14ac:dyDescent="0.35">
      <c r="A1525" t="s">
        <v>2260</v>
      </c>
      <c r="B1525">
        <v>23270</v>
      </c>
      <c r="C1525" t="s">
        <v>1994</v>
      </c>
      <c r="D1525" t="s">
        <v>1090</v>
      </c>
      <c r="E1525" t="s">
        <v>270</v>
      </c>
      <c r="F1525" t="s">
        <v>1242</v>
      </c>
      <c r="G1525" t="s">
        <v>1243</v>
      </c>
      <c r="H1525">
        <v>4</v>
      </c>
      <c r="I1525">
        <v>0.5</v>
      </c>
    </row>
    <row r="1526" spans="1:9" x14ac:dyDescent="0.35">
      <c r="A1526" t="s">
        <v>2261</v>
      </c>
      <c r="B1526">
        <v>23270</v>
      </c>
      <c r="C1526" t="s">
        <v>1994</v>
      </c>
      <c r="D1526" t="s">
        <v>1090</v>
      </c>
      <c r="E1526" t="s">
        <v>552</v>
      </c>
      <c r="F1526" t="s">
        <v>1244</v>
      </c>
      <c r="G1526" t="s">
        <v>1245</v>
      </c>
      <c r="H1526">
        <v>5</v>
      </c>
      <c r="I1526">
        <v>3.9933000000000001</v>
      </c>
    </row>
    <row r="1527" spans="1:9" x14ac:dyDescent="0.35">
      <c r="A1527" t="s">
        <v>2262</v>
      </c>
      <c r="B1527">
        <v>23270</v>
      </c>
      <c r="C1527" t="s">
        <v>1994</v>
      </c>
      <c r="D1527" t="s">
        <v>1090</v>
      </c>
      <c r="E1527" t="s">
        <v>562</v>
      </c>
      <c r="F1527" t="s">
        <v>1246</v>
      </c>
      <c r="G1527" t="s">
        <v>1247</v>
      </c>
      <c r="H1527">
        <v>6</v>
      </c>
      <c r="I1527">
        <v>1.2245999999999999</v>
      </c>
    </row>
    <row r="1528" spans="1:9" x14ac:dyDescent="0.35">
      <c r="A1528" t="s">
        <v>2263</v>
      </c>
      <c r="B1528">
        <v>23270</v>
      </c>
      <c r="C1528" t="s">
        <v>1994</v>
      </c>
      <c r="D1528" t="s">
        <v>1090</v>
      </c>
      <c r="E1528" t="s">
        <v>567</v>
      </c>
      <c r="F1528" t="s">
        <v>1248</v>
      </c>
      <c r="G1528" t="s">
        <v>1249</v>
      </c>
      <c r="H1528">
        <v>7</v>
      </c>
      <c r="I1528">
        <v>0.59299999999999997</v>
      </c>
    </row>
    <row r="1529" spans="1:9" x14ac:dyDescent="0.35">
      <c r="A1529" t="s">
        <v>2264</v>
      </c>
      <c r="B1529">
        <v>23270</v>
      </c>
      <c r="C1529" t="s">
        <v>1994</v>
      </c>
      <c r="D1529" t="s">
        <v>1090</v>
      </c>
      <c r="E1529" t="s">
        <v>548</v>
      </c>
      <c r="F1529" t="s">
        <v>900</v>
      </c>
      <c r="G1529" t="s">
        <v>1252</v>
      </c>
      <c r="H1529">
        <v>8</v>
      </c>
      <c r="I1529">
        <v>4363</v>
      </c>
    </row>
    <row r="1530" spans="1:9" x14ac:dyDescent="0.35">
      <c r="A1530" t="s">
        <v>2265</v>
      </c>
      <c r="B1530">
        <v>23350</v>
      </c>
      <c r="C1530" t="s">
        <v>1994</v>
      </c>
      <c r="D1530" t="s">
        <v>1093</v>
      </c>
      <c r="E1530" t="s">
        <v>154</v>
      </c>
      <c r="F1530" t="s">
        <v>1236</v>
      </c>
      <c r="G1530" t="s">
        <v>1237</v>
      </c>
      <c r="H1530">
        <v>1</v>
      </c>
      <c r="I1530">
        <v>57</v>
      </c>
    </row>
    <row r="1531" spans="1:9" x14ac:dyDescent="0.35">
      <c r="A1531" t="s">
        <v>2266</v>
      </c>
      <c r="B1531">
        <v>23350</v>
      </c>
      <c r="C1531" t="s">
        <v>1994</v>
      </c>
      <c r="D1531" t="s">
        <v>1093</v>
      </c>
      <c r="E1531" t="s">
        <v>220</v>
      </c>
      <c r="F1531" t="s">
        <v>1238</v>
      </c>
      <c r="G1531" t="s">
        <v>1239</v>
      </c>
      <c r="H1531">
        <v>2</v>
      </c>
      <c r="I1531">
        <v>1</v>
      </c>
    </row>
    <row r="1532" spans="1:9" x14ac:dyDescent="0.35">
      <c r="A1532" t="s">
        <v>2267</v>
      </c>
      <c r="B1532">
        <v>23350</v>
      </c>
      <c r="C1532" t="s">
        <v>1994</v>
      </c>
      <c r="D1532" t="s">
        <v>1093</v>
      </c>
      <c r="E1532" t="s">
        <v>239</v>
      </c>
      <c r="F1532" t="s">
        <v>1240</v>
      </c>
      <c r="G1532" t="s">
        <v>1241</v>
      </c>
      <c r="H1532">
        <v>3</v>
      </c>
      <c r="I1532">
        <v>0.45</v>
      </c>
    </row>
    <row r="1533" spans="1:9" x14ac:dyDescent="0.35">
      <c r="A1533" t="s">
        <v>2268</v>
      </c>
      <c r="B1533">
        <v>23350</v>
      </c>
      <c r="C1533" t="s">
        <v>1994</v>
      </c>
      <c r="D1533" t="s">
        <v>1093</v>
      </c>
      <c r="E1533" t="s">
        <v>270</v>
      </c>
      <c r="F1533" t="s">
        <v>1242</v>
      </c>
      <c r="G1533" t="s">
        <v>1243</v>
      </c>
      <c r="H1533">
        <v>4</v>
      </c>
      <c r="I1533">
        <v>0.68</v>
      </c>
    </row>
    <row r="1534" spans="1:9" x14ac:dyDescent="0.35">
      <c r="A1534" t="s">
        <v>2269</v>
      </c>
      <c r="B1534">
        <v>23350</v>
      </c>
      <c r="C1534" t="s">
        <v>1994</v>
      </c>
      <c r="D1534" t="s">
        <v>1093</v>
      </c>
      <c r="E1534" t="s">
        <v>552</v>
      </c>
      <c r="F1534" t="s">
        <v>1244</v>
      </c>
      <c r="G1534" t="s">
        <v>1245</v>
      </c>
      <c r="H1534">
        <v>5</v>
      </c>
      <c r="I1534">
        <v>1.06</v>
      </c>
    </row>
    <row r="1535" spans="1:9" x14ac:dyDescent="0.35">
      <c r="A1535" t="s">
        <v>2270</v>
      </c>
      <c r="B1535">
        <v>23350</v>
      </c>
      <c r="C1535" t="s">
        <v>1994</v>
      </c>
      <c r="D1535" t="s">
        <v>1093</v>
      </c>
      <c r="E1535" t="s">
        <v>562</v>
      </c>
      <c r="F1535" t="s">
        <v>1246</v>
      </c>
      <c r="G1535" t="s">
        <v>1247</v>
      </c>
      <c r="H1535">
        <v>6</v>
      </c>
      <c r="I1535">
        <v>1.2</v>
      </c>
    </row>
    <row r="1536" spans="1:9" x14ac:dyDescent="0.35">
      <c r="A1536" t="s">
        <v>2271</v>
      </c>
      <c r="B1536">
        <v>23350</v>
      </c>
      <c r="C1536" t="s">
        <v>1994</v>
      </c>
      <c r="D1536" t="s">
        <v>1093</v>
      </c>
      <c r="E1536" t="s">
        <v>567</v>
      </c>
      <c r="F1536" t="s">
        <v>1248</v>
      </c>
      <c r="G1536" t="s">
        <v>1249</v>
      </c>
      <c r="H1536">
        <v>7</v>
      </c>
      <c r="I1536">
        <v>0.56810000000000005</v>
      </c>
    </row>
    <row r="1537" spans="1:9" x14ac:dyDescent="0.35">
      <c r="A1537" t="s">
        <v>2272</v>
      </c>
      <c r="B1537">
        <v>23350</v>
      </c>
      <c r="C1537" t="s">
        <v>1994</v>
      </c>
      <c r="D1537" t="s">
        <v>1093</v>
      </c>
      <c r="E1537" t="s">
        <v>548</v>
      </c>
      <c r="F1537" t="s">
        <v>900</v>
      </c>
      <c r="G1537" t="s">
        <v>1252</v>
      </c>
      <c r="H1537">
        <v>8</v>
      </c>
      <c r="I1537">
        <v>4630</v>
      </c>
    </row>
    <row r="1538" spans="1:9" x14ac:dyDescent="0.35">
      <c r="A1538" t="s">
        <v>2273</v>
      </c>
      <c r="B1538">
        <v>23430</v>
      </c>
      <c r="C1538" t="s">
        <v>1994</v>
      </c>
      <c r="D1538" t="s">
        <v>1096</v>
      </c>
      <c r="E1538" t="s">
        <v>154</v>
      </c>
      <c r="F1538" t="s">
        <v>1236</v>
      </c>
      <c r="G1538" t="s">
        <v>1237</v>
      </c>
      <c r="H1538">
        <v>1</v>
      </c>
      <c r="I1538">
        <v>59</v>
      </c>
    </row>
    <row r="1539" spans="1:9" x14ac:dyDescent="0.35">
      <c r="A1539" t="s">
        <v>2274</v>
      </c>
      <c r="B1539">
        <v>23430</v>
      </c>
      <c r="C1539" t="s">
        <v>1994</v>
      </c>
      <c r="D1539" t="s">
        <v>1096</v>
      </c>
      <c r="E1539" t="s">
        <v>220</v>
      </c>
      <c r="F1539" t="s">
        <v>1238</v>
      </c>
      <c r="G1539" t="s">
        <v>1239</v>
      </c>
      <c r="H1539">
        <v>2</v>
      </c>
      <c r="I1539">
        <v>0.95599999999999996</v>
      </c>
    </row>
    <row r="1540" spans="1:9" x14ac:dyDescent="0.35">
      <c r="A1540" t="s">
        <v>2275</v>
      </c>
      <c r="B1540">
        <v>23430</v>
      </c>
      <c r="C1540" t="s">
        <v>1994</v>
      </c>
      <c r="D1540" t="s">
        <v>1096</v>
      </c>
      <c r="E1540" t="s">
        <v>239</v>
      </c>
      <c r="F1540" t="s">
        <v>1240</v>
      </c>
      <c r="G1540" t="s">
        <v>1241</v>
      </c>
      <c r="H1540">
        <v>3</v>
      </c>
      <c r="I1540">
        <v>0.6</v>
      </c>
    </row>
    <row r="1541" spans="1:9" x14ac:dyDescent="0.35">
      <c r="A1541" t="s">
        <v>2276</v>
      </c>
      <c r="B1541">
        <v>23430</v>
      </c>
      <c r="C1541" t="s">
        <v>1994</v>
      </c>
      <c r="D1541" t="s">
        <v>1096</v>
      </c>
      <c r="E1541" t="s">
        <v>270</v>
      </c>
      <c r="F1541" t="s">
        <v>1242</v>
      </c>
      <c r="G1541" t="s">
        <v>1243</v>
      </c>
      <c r="H1541">
        <v>4</v>
      </c>
      <c r="I1541">
        <v>0.54200000000000004</v>
      </c>
    </row>
    <row r="1542" spans="1:9" x14ac:dyDescent="0.35">
      <c r="A1542" t="s">
        <v>2277</v>
      </c>
      <c r="B1542">
        <v>23430</v>
      </c>
      <c r="C1542" t="s">
        <v>1994</v>
      </c>
      <c r="D1542" t="s">
        <v>1096</v>
      </c>
      <c r="E1542" t="s">
        <v>552</v>
      </c>
      <c r="F1542" t="s">
        <v>1244</v>
      </c>
      <c r="G1542" t="s">
        <v>1245</v>
      </c>
      <c r="H1542">
        <v>5</v>
      </c>
      <c r="I1542">
        <v>1.9450000000000001</v>
      </c>
    </row>
    <row r="1543" spans="1:9" x14ac:dyDescent="0.35">
      <c r="A1543" t="s">
        <v>2278</v>
      </c>
      <c r="B1543">
        <v>23430</v>
      </c>
      <c r="C1543" t="s">
        <v>1994</v>
      </c>
      <c r="D1543" t="s">
        <v>1096</v>
      </c>
      <c r="E1543" t="s">
        <v>562</v>
      </c>
      <c r="F1543" t="s">
        <v>1246</v>
      </c>
      <c r="G1543" t="s">
        <v>1247</v>
      </c>
      <c r="H1543">
        <v>6</v>
      </c>
      <c r="I1543">
        <v>1.36</v>
      </c>
    </row>
    <row r="1544" spans="1:9" x14ac:dyDescent="0.35">
      <c r="A1544" t="s">
        <v>2279</v>
      </c>
      <c r="B1544">
        <v>23430</v>
      </c>
      <c r="C1544" t="s">
        <v>1994</v>
      </c>
      <c r="D1544" t="s">
        <v>1096</v>
      </c>
      <c r="E1544" t="s">
        <v>567</v>
      </c>
      <c r="F1544" t="s">
        <v>1248</v>
      </c>
      <c r="G1544" t="s">
        <v>1249</v>
      </c>
      <c r="H1544">
        <v>7</v>
      </c>
      <c r="I1544">
        <v>0.65</v>
      </c>
    </row>
    <row r="1545" spans="1:9" x14ac:dyDescent="0.35">
      <c r="A1545" t="s">
        <v>2280</v>
      </c>
      <c r="B1545">
        <v>23430</v>
      </c>
      <c r="C1545" t="s">
        <v>1994</v>
      </c>
      <c r="D1545" t="s">
        <v>1096</v>
      </c>
      <c r="E1545" t="s">
        <v>548</v>
      </c>
      <c r="F1545" t="s">
        <v>900</v>
      </c>
      <c r="G1545" t="s">
        <v>1252</v>
      </c>
      <c r="H1545">
        <v>8</v>
      </c>
      <c r="I1545">
        <v>3769</v>
      </c>
    </row>
    <row r="1546" spans="1:9" x14ac:dyDescent="0.35">
      <c r="A1546" t="s">
        <v>2281</v>
      </c>
      <c r="B1546">
        <v>23670</v>
      </c>
      <c r="C1546" t="s">
        <v>1994</v>
      </c>
      <c r="D1546" t="s">
        <v>1099</v>
      </c>
      <c r="E1546" t="s">
        <v>154</v>
      </c>
      <c r="F1546" t="s">
        <v>1236</v>
      </c>
      <c r="G1546" t="s">
        <v>1237</v>
      </c>
      <c r="H1546">
        <v>1</v>
      </c>
      <c r="I1546">
        <v>70</v>
      </c>
    </row>
    <row r="1547" spans="1:9" x14ac:dyDescent="0.35">
      <c r="A1547" t="s">
        <v>2282</v>
      </c>
      <c r="B1547">
        <v>23670</v>
      </c>
      <c r="C1547" t="s">
        <v>1994</v>
      </c>
      <c r="D1547" t="s">
        <v>1099</v>
      </c>
      <c r="E1547" t="s">
        <v>220</v>
      </c>
      <c r="F1547" t="s">
        <v>1238</v>
      </c>
      <c r="G1547" t="s">
        <v>1239</v>
      </c>
      <c r="H1547">
        <v>2</v>
      </c>
      <c r="I1547">
        <v>0.91</v>
      </c>
    </row>
    <row r="1548" spans="1:9" x14ac:dyDescent="0.35">
      <c r="A1548" t="s">
        <v>2283</v>
      </c>
      <c r="B1548">
        <v>23670</v>
      </c>
      <c r="C1548" t="s">
        <v>1994</v>
      </c>
      <c r="D1548" t="s">
        <v>1099</v>
      </c>
      <c r="E1548" t="s">
        <v>239</v>
      </c>
      <c r="F1548" t="s">
        <v>1240</v>
      </c>
      <c r="G1548" t="s">
        <v>1241</v>
      </c>
      <c r="H1548">
        <v>3</v>
      </c>
      <c r="I1548">
        <v>0.7</v>
      </c>
    </row>
    <row r="1549" spans="1:9" x14ac:dyDescent="0.35">
      <c r="A1549" t="s">
        <v>2284</v>
      </c>
      <c r="B1549">
        <v>23670</v>
      </c>
      <c r="C1549" t="s">
        <v>1994</v>
      </c>
      <c r="D1549" t="s">
        <v>1099</v>
      </c>
      <c r="E1549" t="s">
        <v>270</v>
      </c>
      <c r="F1549" t="s">
        <v>1242</v>
      </c>
      <c r="G1549" t="s">
        <v>1243</v>
      </c>
      <c r="H1549">
        <v>4</v>
      </c>
      <c r="I1549">
        <v>0.72</v>
      </c>
    </row>
    <row r="1550" spans="1:9" x14ac:dyDescent="0.35">
      <c r="A1550" t="s">
        <v>2285</v>
      </c>
      <c r="B1550">
        <v>23670</v>
      </c>
      <c r="C1550" t="s">
        <v>1994</v>
      </c>
      <c r="D1550" t="s">
        <v>1099</v>
      </c>
      <c r="E1550" t="s">
        <v>552</v>
      </c>
      <c r="F1550" t="s">
        <v>1244</v>
      </c>
      <c r="G1550" t="s">
        <v>1245</v>
      </c>
      <c r="H1550">
        <v>5</v>
      </c>
      <c r="I1550">
        <v>1.341</v>
      </c>
    </row>
    <row r="1551" spans="1:9" x14ac:dyDescent="0.35">
      <c r="A1551" t="s">
        <v>2286</v>
      </c>
      <c r="B1551">
        <v>23670</v>
      </c>
      <c r="C1551" t="s">
        <v>1994</v>
      </c>
      <c r="D1551" t="s">
        <v>1099</v>
      </c>
      <c r="E1551" t="s">
        <v>562</v>
      </c>
      <c r="F1551" t="s">
        <v>1246</v>
      </c>
      <c r="G1551" t="s">
        <v>1247</v>
      </c>
      <c r="H1551">
        <v>6</v>
      </c>
      <c r="I1551">
        <v>2.2341000000000002</v>
      </c>
    </row>
    <row r="1552" spans="1:9" x14ac:dyDescent="0.35">
      <c r="A1552" t="s">
        <v>2287</v>
      </c>
      <c r="B1552">
        <v>23670</v>
      </c>
      <c r="C1552" t="s">
        <v>1994</v>
      </c>
      <c r="D1552" t="s">
        <v>1099</v>
      </c>
      <c r="E1552" t="s">
        <v>567</v>
      </c>
      <c r="F1552" t="s">
        <v>1248</v>
      </c>
      <c r="G1552" t="s">
        <v>1249</v>
      </c>
      <c r="H1552">
        <v>7</v>
      </c>
      <c r="I1552">
        <v>0.72350000000000003</v>
      </c>
    </row>
    <row r="1553" spans="1:9" x14ac:dyDescent="0.35">
      <c r="A1553" t="s">
        <v>2288</v>
      </c>
      <c r="B1553">
        <v>23670</v>
      </c>
      <c r="C1553" t="s">
        <v>1994</v>
      </c>
      <c r="D1553" t="s">
        <v>1099</v>
      </c>
      <c r="E1553" t="s">
        <v>548</v>
      </c>
      <c r="F1553" t="s">
        <v>900</v>
      </c>
      <c r="G1553" t="s">
        <v>1252</v>
      </c>
      <c r="H1553">
        <v>8</v>
      </c>
      <c r="I1553">
        <v>2752</v>
      </c>
    </row>
    <row r="1554" spans="1:9" x14ac:dyDescent="0.35">
      <c r="A1554" t="s">
        <v>2289</v>
      </c>
      <c r="B1554">
        <v>23810</v>
      </c>
      <c r="C1554" t="s">
        <v>1994</v>
      </c>
      <c r="D1554" t="s">
        <v>1102</v>
      </c>
      <c r="E1554" t="s">
        <v>154</v>
      </c>
      <c r="F1554" t="s">
        <v>1236</v>
      </c>
      <c r="G1554" t="s">
        <v>1237</v>
      </c>
      <c r="H1554">
        <v>1</v>
      </c>
      <c r="I1554">
        <v>53</v>
      </c>
    </row>
    <row r="1555" spans="1:9" x14ac:dyDescent="0.35">
      <c r="A1555" t="s">
        <v>2290</v>
      </c>
      <c r="B1555">
        <v>23810</v>
      </c>
      <c r="C1555" t="s">
        <v>1994</v>
      </c>
      <c r="D1555" t="s">
        <v>1102</v>
      </c>
      <c r="E1555" t="s">
        <v>220</v>
      </c>
      <c r="F1555" t="s">
        <v>1238</v>
      </c>
      <c r="G1555" t="s">
        <v>1239</v>
      </c>
      <c r="H1555">
        <v>2</v>
      </c>
      <c r="I1555">
        <v>0.95</v>
      </c>
    </row>
    <row r="1556" spans="1:9" x14ac:dyDescent="0.35">
      <c r="A1556" t="s">
        <v>2291</v>
      </c>
      <c r="B1556">
        <v>23810</v>
      </c>
      <c r="C1556" t="s">
        <v>1994</v>
      </c>
      <c r="D1556" t="s">
        <v>1102</v>
      </c>
      <c r="E1556" t="s">
        <v>239</v>
      </c>
      <c r="F1556" t="s">
        <v>1240</v>
      </c>
      <c r="G1556" t="s">
        <v>1241</v>
      </c>
      <c r="H1556">
        <v>3</v>
      </c>
      <c r="I1556">
        <v>0.85</v>
      </c>
    </row>
    <row r="1557" spans="1:9" x14ac:dyDescent="0.35">
      <c r="A1557" t="s">
        <v>2292</v>
      </c>
      <c r="B1557">
        <v>23810</v>
      </c>
      <c r="C1557" t="s">
        <v>1994</v>
      </c>
      <c r="D1557" t="s">
        <v>1102</v>
      </c>
      <c r="E1557" t="s">
        <v>270</v>
      </c>
      <c r="F1557" t="s">
        <v>1242</v>
      </c>
      <c r="G1557" t="s">
        <v>1243</v>
      </c>
      <c r="H1557">
        <v>4</v>
      </c>
      <c r="I1557">
        <v>0.65</v>
      </c>
    </row>
    <row r="1558" spans="1:9" x14ac:dyDescent="0.35">
      <c r="A1558" t="s">
        <v>2293</v>
      </c>
      <c r="B1558">
        <v>23810</v>
      </c>
      <c r="C1558" t="s">
        <v>1994</v>
      </c>
      <c r="D1558" t="s">
        <v>1102</v>
      </c>
      <c r="E1558" t="s">
        <v>552</v>
      </c>
      <c r="F1558" t="s">
        <v>1244</v>
      </c>
      <c r="G1558" t="s">
        <v>1245</v>
      </c>
      <c r="H1558">
        <v>5</v>
      </c>
      <c r="I1558">
        <v>2.0379999999999998</v>
      </c>
    </row>
    <row r="1559" spans="1:9" x14ac:dyDescent="0.35">
      <c r="A1559" t="s">
        <v>2294</v>
      </c>
      <c r="B1559">
        <v>23810</v>
      </c>
      <c r="C1559" t="s">
        <v>1994</v>
      </c>
      <c r="D1559" t="s">
        <v>1102</v>
      </c>
      <c r="E1559" t="s">
        <v>562</v>
      </c>
      <c r="F1559" t="s">
        <v>1246</v>
      </c>
      <c r="G1559" t="s">
        <v>1247</v>
      </c>
      <c r="H1559">
        <v>6</v>
      </c>
      <c r="I1559">
        <v>1.111</v>
      </c>
    </row>
    <row r="1560" spans="1:9" x14ac:dyDescent="0.35">
      <c r="A1560" t="s">
        <v>2295</v>
      </c>
      <c r="B1560">
        <v>23810</v>
      </c>
      <c r="C1560" t="s">
        <v>1994</v>
      </c>
      <c r="D1560" t="s">
        <v>1102</v>
      </c>
      <c r="E1560" t="s">
        <v>567</v>
      </c>
      <c r="F1560" t="s">
        <v>1248</v>
      </c>
      <c r="G1560" t="s">
        <v>1249</v>
      </c>
      <c r="H1560">
        <v>7</v>
      </c>
      <c r="I1560">
        <v>0.60399999999999998</v>
      </c>
    </row>
    <row r="1561" spans="1:9" x14ac:dyDescent="0.35">
      <c r="A1561" t="s">
        <v>2296</v>
      </c>
      <c r="B1561">
        <v>23810</v>
      </c>
      <c r="C1561" t="s">
        <v>1994</v>
      </c>
      <c r="D1561" t="s">
        <v>1102</v>
      </c>
      <c r="E1561" t="s">
        <v>548</v>
      </c>
      <c r="F1561" t="s">
        <v>900</v>
      </c>
      <c r="G1561" t="s">
        <v>1252</v>
      </c>
      <c r="H1561">
        <v>8</v>
      </c>
      <c r="I1561">
        <v>4264</v>
      </c>
    </row>
    <row r="1562" spans="1:9" x14ac:dyDescent="0.35">
      <c r="A1562" t="s">
        <v>2297</v>
      </c>
      <c r="B1562">
        <v>23940</v>
      </c>
      <c r="C1562" t="s">
        <v>1994</v>
      </c>
      <c r="D1562" t="s">
        <v>1105</v>
      </c>
      <c r="E1562" t="s">
        <v>154</v>
      </c>
      <c r="F1562" t="s">
        <v>1236</v>
      </c>
      <c r="G1562" t="s">
        <v>1237</v>
      </c>
      <c r="H1562">
        <v>1</v>
      </c>
      <c r="I1562">
        <v>52</v>
      </c>
    </row>
    <row r="1563" spans="1:9" x14ac:dyDescent="0.35">
      <c r="A1563" t="s">
        <v>2298</v>
      </c>
      <c r="B1563">
        <v>23940</v>
      </c>
      <c r="C1563" t="s">
        <v>1994</v>
      </c>
      <c r="D1563" t="s">
        <v>1105</v>
      </c>
      <c r="E1563" t="s">
        <v>220</v>
      </c>
      <c r="F1563" t="s">
        <v>1238</v>
      </c>
      <c r="G1563" t="s">
        <v>1239</v>
      </c>
      <c r="H1563">
        <v>2</v>
      </c>
      <c r="I1563">
        <v>1</v>
      </c>
    </row>
    <row r="1564" spans="1:9" x14ac:dyDescent="0.35">
      <c r="A1564" t="s">
        <v>2299</v>
      </c>
      <c r="B1564">
        <v>23940</v>
      </c>
      <c r="C1564" t="s">
        <v>1994</v>
      </c>
      <c r="D1564" t="s">
        <v>1105</v>
      </c>
      <c r="E1564" t="s">
        <v>239</v>
      </c>
      <c r="F1564" t="s">
        <v>1240</v>
      </c>
      <c r="G1564" t="s">
        <v>1241</v>
      </c>
      <c r="H1564">
        <v>3</v>
      </c>
      <c r="I1564">
        <v>0.95</v>
      </c>
    </row>
    <row r="1565" spans="1:9" x14ac:dyDescent="0.35">
      <c r="A1565" t="s">
        <v>2300</v>
      </c>
      <c r="B1565">
        <v>23940</v>
      </c>
      <c r="C1565" t="s">
        <v>1994</v>
      </c>
      <c r="D1565" t="s">
        <v>1105</v>
      </c>
      <c r="E1565" t="s">
        <v>270</v>
      </c>
      <c r="F1565" t="s">
        <v>1242</v>
      </c>
      <c r="G1565" t="s">
        <v>1243</v>
      </c>
      <c r="H1565">
        <v>4</v>
      </c>
      <c r="I1565">
        <v>0.245</v>
      </c>
    </row>
    <row r="1566" spans="1:9" x14ac:dyDescent="0.35">
      <c r="A1566" t="s">
        <v>2301</v>
      </c>
      <c r="B1566">
        <v>23940</v>
      </c>
      <c r="C1566" t="s">
        <v>1994</v>
      </c>
      <c r="D1566" t="s">
        <v>1105</v>
      </c>
      <c r="E1566" t="s">
        <v>552</v>
      </c>
      <c r="F1566" t="s">
        <v>1244</v>
      </c>
      <c r="G1566" t="s">
        <v>1245</v>
      </c>
      <c r="H1566">
        <v>5</v>
      </c>
      <c r="I1566">
        <v>6.8109999999999999</v>
      </c>
    </row>
    <row r="1567" spans="1:9" x14ac:dyDescent="0.35">
      <c r="A1567" t="s">
        <v>2302</v>
      </c>
      <c r="B1567">
        <v>23940</v>
      </c>
      <c r="C1567" t="s">
        <v>1994</v>
      </c>
      <c r="D1567" t="s">
        <v>1105</v>
      </c>
      <c r="E1567" t="s">
        <v>562</v>
      </c>
      <c r="F1567" t="s">
        <v>1246</v>
      </c>
      <c r="G1567" t="s">
        <v>1247</v>
      </c>
      <c r="H1567">
        <v>6</v>
      </c>
      <c r="I1567">
        <v>0.63109999999999999</v>
      </c>
    </row>
    <row r="1568" spans="1:9" x14ac:dyDescent="0.35">
      <c r="A1568" t="s">
        <v>2303</v>
      </c>
      <c r="B1568">
        <v>23940</v>
      </c>
      <c r="C1568" t="s">
        <v>1994</v>
      </c>
      <c r="D1568" t="s">
        <v>1105</v>
      </c>
      <c r="E1568" t="s">
        <v>567</v>
      </c>
      <c r="F1568" t="s">
        <v>1248</v>
      </c>
      <c r="G1568" t="s">
        <v>1249</v>
      </c>
      <c r="H1568">
        <v>7</v>
      </c>
      <c r="I1568">
        <v>0.46629999999999999</v>
      </c>
    </row>
    <row r="1569" spans="1:9" x14ac:dyDescent="0.35">
      <c r="A1569" t="s">
        <v>2304</v>
      </c>
      <c r="B1569">
        <v>23940</v>
      </c>
      <c r="C1569" t="s">
        <v>1994</v>
      </c>
      <c r="D1569" t="s">
        <v>1105</v>
      </c>
      <c r="E1569" t="s">
        <v>548</v>
      </c>
      <c r="F1569" t="s">
        <v>900</v>
      </c>
      <c r="G1569" t="s">
        <v>1252</v>
      </c>
      <c r="H1569">
        <v>8</v>
      </c>
      <c r="I1569">
        <v>4982</v>
      </c>
    </row>
    <row r="1570" spans="1:9" x14ac:dyDescent="0.35">
      <c r="A1570" t="s">
        <v>2305</v>
      </c>
      <c r="B1570">
        <v>24130</v>
      </c>
      <c r="C1570" t="s">
        <v>1994</v>
      </c>
      <c r="D1570" t="s">
        <v>1108</v>
      </c>
      <c r="E1570" t="s">
        <v>154</v>
      </c>
      <c r="F1570" t="s">
        <v>1236</v>
      </c>
      <c r="G1570" t="s">
        <v>1237</v>
      </c>
      <c r="H1570">
        <v>1</v>
      </c>
      <c r="I1570">
        <v>54</v>
      </c>
    </row>
    <row r="1571" spans="1:9" x14ac:dyDescent="0.35">
      <c r="A1571" t="s">
        <v>2306</v>
      </c>
      <c r="B1571">
        <v>24130</v>
      </c>
      <c r="C1571" t="s">
        <v>1994</v>
      </c>
      <c r="D1571" t="s">
        <v>1108</v>
      </c>
      <c r="E1571" t="s">
        <v>220</v>
      </c>
      <c r="F1571" t="s">
        <v>1238</v>
      </c>
      <c r="G1571" t="s">
        <v>1239</v>
      </c>
      <c r="H1571">
        <v>2</v>
      </c>
      <c r="I1571">
        <v>0.95</v>
      </c>
    </row>
    <row r="1572" spans="1:9" x14ac:dyDescent="0.35">
      <c r="A1572" t="s">
        <v>2307</v>
      </c>
      <c r="B1572">
        <v>24130</v>
      </c>
      <c r="C1572" t="s">
        <v>1994</v>
      </c>
      <c r="D1572" t="s">
        <v>1108</v>
      </c>
      <c r="E1572" t="s">
        <v>239</v>
      </c>
      <c r="F1572" t="s">
        <v>1240</v>
      </c>
      <c r="G1572" t="s">
        <v>1241</v>
      </c>
      <c r="H1572">
        <v>3</v>
      </c>
      <c r="I1572">
        <v>0.6</v>
      </c>
    </row>
    <row r="1573" spans="1:9" x14ac:dyDescent="0.35">
      <c r="A1573" t="s">
        <v>2308</v>
      </c>
      <c r="B1573">
        <v>24130</v>
      </c>
      <c r="C1573" t="s">
        <v>1994</v>
      </c>
      <c r="D1573" t="s">
        <v>1108</v>
      </c>
      <c r="E1573" t="s">
        <v>270</v>
      </c>
      <c r="F1573" t="s">
        <v>1242</v>
      </c>
      <c r="G1573" t="s">
        <v>1243</v>
      </c>
      <c r="H1573">
        <v>4</v>
      </c>
      <c r="I1573">
        <v>0.75</v>
      </c>
    </row>
    <row r="1574" spans="1:9" x14ac:dyDescent="0.35">
      <c r="A1574" t="s">
        <v>2309</v>
      </c>
      <c r="B1574">
        <v>24130</v>
      </c>
      <c r="C1574" t="s">
        <v>1994</v>
      </c>
      <c r="D1574" t="s">
        <v>1108</v>
      </c>
      <c r="E1574" t="s">
        <v>552</v>
      </c>
      <c r="F1574" t="s">
        <v>1244</v>
      </c>
      <c r="G1574" t="s">
        <v>1245</v>
      </c>
      <c r="H1574">
        <v>5</v>
      </c>
      <c r="I1574">
        <v>1.61</v>
      </c>
    </row>
    <row r="1575" spans="1:9" x14ac:dyDescent="0.35">
      <c r="A1575" t="s">
        <v>2310</v>
      </c>
      <c r="B1575">
        <v>24130</v>
      </c>
      <c r="C1575" t="s">
        <v>1994</v>
      </c>
      <c r="D1575" t="s">
        <v>1108</v>
      </c>
      <c r="E1575" t="s">
        <v>562</v>
      </c>
      <c r="F1575" t="s">
        <v>1246</v>
      </c>
      <c r="G1575" t="s">
        <v>1247</v>
      </c>
      <c r="H1575">
        <v>6</v>
      </c>
      <c r="I1575">
        <v>0.93</v>
      </c>
    </row>
    <row r="1576" spans="1:9" x14ac:dyDescent="0.35">
      <c r="A1576" t="s">
        <v>2311</v>
      </c>
      <c r="B1576">
        <v>24130</v>
      </c>
      <c r="C1576" t="s">
        <v>1994</v>
      </c>
      <c r="D1576" t="s">
        <v>1108</v>
      </c>
      <c r="E1576" t="s">
        <v>567</v>
      </c>
      <c r="F1576" t="s">
        <v>1248</v>
      </c>
      <c r="G1576" t="s">
        <v>1249</v>
      </c>
      <c r="H1576">
        <v>7</v>
      </c>
      <c r="I1576">
        <v>0.62</v>
      </c>
    </row>
    <row r="1577" spans="1:9" x14ac:dyDescent="0.35">
      <c r="A1577" t="s">
        <v>2312</v>
      </c>
      <c r="B1577">
        <v>24130</v>
      </c>
      <c r="C1577" t="s">
        <v>1994</v>
      </c>
      <c r="D1577" t="s">
        <v>1108</v>
      </c>
      <c r="E1577" t="s">
        <v>548</v>
      </c>
      <c r="F1577" t="s">
        <v>900</v>
      </c>
      <c r="G1577" t="s">
        <v>1252</v>
      </c>
      <c r="H1577">
        <v>8</v>
      </c>
      <c r="I1577">
        <v>4248</v>
      </c>
    </row>
    <row r="1578" spans="1:9" x14ac:dyDescent="0.35">
      <c r="A1578" t="s">
        <v>2313</v>
      </c>
      <c r="B1578">
        <v>24210</v>
      </c>
      <c r="C1578" t="s">
        <v>1994</v>
      </c>
      <c r="D1578" t="s">
        <v>1111</v>
      </c>
      <c r="E1578" t="s">
        <v>154</v>
      </c>
      <c r="F1578" t="s">
        <v>1236</v>
      </c>
      <c r="G1578" t="s">
        <v>1237</v>
      </c>
      <c r="H1578">
        <v>1</v>
      </c>
      <c r="I1578">
        <v>57</v>
      </c>
    </row>
    <row r="1579" spans="1:9" x14ac:dyDescent="0.35">
      <c r="A1579" t="s">
        <v>2314</v>
      </c>
      <c r="B1579">
        <v>24210</v>
      </c>
      <c r="C1579" t="s">
        <v>1994</v>
      </c>
      <c r="D1579" t="s">
        <v>1111</v>
      </c>
      <c r="E1579" t="s">
        <v>220</v>
      </c>
      <c r="F1579" t="s">
        <v>1238</v>
      </c>
      <c r="G1579" t="s">
        <v>1239</v>
      </c>
      <c r="H1579">
        <v>2</v>
      </c>
      <c r="I1579">
        <v>0.96599999999999997</v>
      </c>
    </row>
    <row r="1580" spans="1:9" x14ac:dyDescent="0.35">
      <c r="A1580" t="s">
        <v>2315</v>
      </c>
      <c r="B1580">
        <v>24210</v>
      </c>
      <c r="C1580" t="s">
        <v>1994</v>
      </c>
      <c r="D1580" t="s">
        <v>1111</v>
      </c>
      <c r="E1580" t="s">
        <v>239</v>
      </c>
      <c r="F1580" t="s">
        <v>1240</v>
      </c>
      <c r="G1580" t="s">
        <v>1241</v>
      </c>
      <c r="H1580">
        <v>3</v>
      </c>
      <c r="I1580">
        <v>0.79</v>
      </c>
    </row>
    <row r="1581" spans="1:9" x14ac:dyDescent="0.35">
      <c r="A1581" t="s">
        <v>2316</v>
      </c>
      <c r="B1581">
        <v>24210</v>
      </c>
      <c r="C1581" t="s">
        <v>1994</v>
      </c>
      <c r="D1581" t="s">
        <v>1111</v>
      </c>
      <c r="E1581" t="s">
        <v>270</v>
      </c>
      <c r="F1581" t="s">
        <v>1242</v>
      </c>
      <c r="G1581" t="s">
        <v>1243</v>
      </c>
      <c r="H1581">
        <v>4</v>
      </c>
      <c r="I1581">
        <v>0.76</v>
      </c>
    </row>
    <row r="1582" spans="1:9" x14ac:dyDescent="0.35">
      <c r="A1582" t="s">
        <v>2317</v>
      </c>
      <c r="B1582">
        <v>24210</v>
      </c>
      <c r="C1582" t="s">
        <v>1994</v>
      </c>
      <c r="D1582" t="s">
        <v>1111</v>
      </c>
      <c r="E1582" t="s">
        <v>552</v>
      </c>
      <c r="F1582" t="s">
        <v>1244</v>
      </c>
      <c r="G1582" t="s">
        <v>1245</v>
      </c>
      <c r="H1582">
        <v>5</v>
      </c>
      <c r="I1582">
        <v>2.1120000000000001</v>
      </c>
    </row>
    <row r="1583" spans="1:9" x14ac:dyDescent="0.35">
      <c r="A1583" t="s">
        <v>2318</v>
      </c>
      <c r="B1583">
        <v>24210</v>
      </c>
      <c r="C1583" t="s">
        <v>1994</v>
      </c>
      <c r="D1583" t="s">
        <v>1111</v>
      </c>
      <c r="E1583" t="s">
        <v>562</v>
      </c>
      <c r="F1583" t="s">
        <v>1246</v>
      </c>
      <c r="G1583" t="s">
        <v>1247</v>
      </c>
      <c r="H1583">
        <v>6</v>
      </c>
      <c r="I1583">
        <v>1.3440000000000001</v>
      </c>
    </row>
    <row r="1584" spans="1:9" x14ac:dyDescent="0.35">
      <c r="A1584" t="s">
        <v>2319</v>
      </c>
      <c r="B1584">
        <v>24210</v>
      </c>
      <c r="C1584" t="s">
        <v>1994</v>
      </c>
      <c r="D1584" t="s">
        <v>1111</v>
      </c>
      <c r="E1584" t="s">
        <v>567</v>
      </c>
      <c r="F1584" t="s">
        <v>1248</v>
      </c>
      <c r="G1584" t="s">
        <v>1249</v>
      </c>
      <c r="H1584">
        <v>7</v>
      </c>
      <c r="I1584">
        <v>0.83099999999999996</v>
      </c>
    </row>
    <row r="1585" spans="1:9" x14ac:dyDescent="0.35">
      <c r="A1585" t="s">
        <v>2320</v>
      </c>
      <c r="B1585">
        <v>24210</v>
      </c>
      <c r="C1585" t="s">
        <v>1994</v>
      </c>
      <c r="D1585" t="s">
        <v>1111</v>
      </c>
      <c r="E1585" t="s">
        <v>548</v>
      </c>
      <c r="F1585" t="s">
        <v>900</v>
      </c>
      <c r="G1585" t="s">
        <v>1252</v>
      </c>
      <c r="H1585">
        <v>8</v>
      </c>
      <c r="I1585">
        <v>2966</v>
      </c>
    </row>
    <row r="1586" spans="1:9" x14ac:dyDescent="0.35">
      <c r="A1586" t="s">
        <v>2321</v>
      </c>
      <c r="B1586">
        <v>24250</v>
      </c>
      <c r="C1586" t="s">
        <v>1994</v>
      </c>
      <c r="D1586" t="s">
        <v>1114</v>
      </c>
      <c r="E1586" t="s">
        <v>154</v>
      </c>
      <c r="F1586" t="s">
        <v>1236</v>
      </c>
      <c r="G1586" t="s">
        <v>1237</v>
      </c>
      <c r="H1586">
        <v>1</v>
      </c>
      <c r="I1586">
        <v>60</v>
      </c>
    </row>
    <row r="1587" spans="1:9" x14ac:dyDescent="0.35">
      <c r="A1587" t="s">
        <v>2322</v>
      </c>
      <c r="B1587">
        <v>24250</v>
      </c>
      <c r="C1587" t="s">
        <v>1994</v>
      </c>
      <c r="D1587" t="s">
        <v>1114</v>
      </c>
      <c r="E1587" t="s">
        <v>220</v>
      </c>
      <c r="F1587" t="s">
        <v>1238</v>
      </c>
      <c r="G1587" t="s">
        <v>1239</v>
      </c>
      <c r="H1587">
        <v>2</v>
      </c>
      <c r="I1587">
        <v>0.97</v>
      </c>
    </row>
    <row r="1588" spans="1:9" x14ac:dyDescent="0.35">
      <c r="A1588" t="s">
        <v>2323</v>
      </c>
      <c r="B1588">
        <v>24250</v>
      </c>
      <c r="C1588" t="s">
        <v>1994</v>
      </c>
      <c r="D1588" t="s">
        <v>1114</v>
      </c>
      <c r="E1588" t="s">
        <v>239</v>
      </c>
      <c r="F1588" t="s">
        <v>1240</v>
      </c>
      <c r="G1588" t="s">
        <v>1241</v>
      </c>
      <c r="H1588">
        <v>3</v>
      </c>
      <c r="I1588">
        <v>0.9</v>
      </c>
    </row>
    <row r="1589" spans="1:9" x14ac:dyDescent="0.35">
      <c r="A1589" t="s">
        <v>2324</v>
      </c>
      <c r="B1589">
        <v>24250</v>
      </c>
      <c r="C1589" t="s">
        <v>1994</v>
      </c>
      <c r="D1589" t="s">
        <v>1114</v>
      </c>
      <c r="E1589" t="s">
        <v>270</v>
      </c>
      <c r="F1589" t="s">
        <v>1242</v>
      </c>
      <c r="G1589" t="s">
        <v>1243</v>
      </c>
      <c r="H1589">
        <v>4</v>
      </c>
      <c r="I1589">
        <v>0.4</v>
      </c>
    </row>
    <row r="1590" spans="1:9" x14ac:dyDescent="0.35">
      <c r="A1590" t="s">
        <v>2325</v>
      </c>
      <c r="B1590">
        <v>24250</v>
      </c>
      <c r="C1590" t="s">
        <v>1994</v>
      </c>
      <c r="D1590" t="s">
        <v>1114</v>
      </c>
      <c r="E1590" t="s">
        <v>552</v>
      </c>
      <c r="F1590" t="s">
        <v>1244</v>
      </c>
      <c r="G1590" t="s">
        <v>1245</v>
      </c>
      <c r="H1590">
        <v>5</v>
      </c>
      <c r="I1590">
        <v>0.81200000000000006</v>
      </c>
    </row>
    <row r="1591" spans="1:9" x14ac:dyDescent="0.35">
      <c r="A1591" t="s">
        <v>2326</v>
      </c>
      <c r="B1591">
        <v>24250</v>
      </c>
      <c r="C1591" t="s">
        <v>1994</v>
      </c>
      <c r="D1591" t="s">
        <v>1114</v>
      </c>
      <c r="E1591" t="s">
        <v>562</v>
      </c>
      <c r="F1591" t="s">
        <v>1246</v>
      </c>
      <c r="G1591" t="s">
        <v>1247</v>
      </c>
      <c r="H1591">
        <v>6</v>
      </c>
      <c r="I1591">
        <v>2.0720000000000001</v>
      </c>
    </row>
    <row r="1592" spans="1:9" x14ac:dyDescent="0.35">
      <c r="A1592" t="s">
        <v>2327</v>
      </c>
      <c r="B1592">
        <v>24250</v>
      </c>
      <c r="C1592" t="s">
        <v>1994</v>
      </c>
      <c r="D1592" t="s">
        <v>1114</v>
      </c>
      <c r="E1592" t="s">
        <v>567</v>
      </c>
      <c r="F1592" t="s">
        <v>1248</v>
      </c>
      <c r="G1592" t="s">
        <v>1249</v>
      </c>
      <c r="H1592">
        <v>7</v>
      </c>
      <c r="I1592">
        <v>0.61599999999999999</v>
      </c>
    </row>
    <row r="1593" spans="1:9" x14ac:dyDescent="0.35">
      <c r="A1593" t="s">
        <v>2328</v>
      </c>
      <c r="B1593">
        <v>24250</v>
      </c>
      <c r="C1593" t="s">
        <v>1994</v>
      </c>
      <c r="D1593" t="s">
        <v>1114</v>
      </c>
      <c r="E1593" t="s">
        <v>548</v>
      </c>
      <c r="F1593" t="s">
        <v>900</v>
      </c>
      <c r="G1593" t="s">
        <v>1252</v>
      </c>
      <c r="H1593">
        <v>8</v>
      </c>
      <c r="I1593">
        <v>3593</v>
      </c>
    </row>
    <row r="1594" spans="1:9" x14ac:dyDescent="0.35">
      <c r="A1594" t="s">
        <v>2329</v>
      </c>
      <c r="B1594">
        <v>24330</v>
      </c>
      <c r="C1594" t="s">
        <v>1994</v>
      </c>
      <c r="D1594" t="s">
        <v>1117</v>
      </c>
      <c r="E1594" t="s">
        <v>154</v>
      </c>
      <c r="F1594" t="s">
        <v>1236</v>
      </c>
      <c r="G1594" t="s">
        <v>1237</v>
      </c>
      <c r="H1594">
        <v>1</v>
      </c>
      <c r="I1594">
        <v>70</v>
      </c>
    </row>
    <row r="1595" spans="1:9" x14ac:dyDescent="0.35">
      <c r="A1595" t="s">
        <v>2330</v>
      </c>
      <c r="B1595">
        <v>24330</v>
      </c>
      <c r="C1595" t="s">
        <v>1994</v>
      </c>
      <c r="D1595" t="s">
        <v>1117</v>
      </c>
      <c r="E1595" t="s">
        <v>220</v>
      </c>
      <c r="F1595" t="s">
        <v>1238</v>
      </c>
      <c r="G1595" t="s">
        <v>1239</v>
      </c>
      <c r="H1595">
        <v>2</v>
      </c>
      <c r="I1595">
        <v>0.87860000000000005</v>
      </c>
    </row>
    <row r="1596" spans="1:9" x14ac:dyDescent="0.35">
      <c r="A1596" t="s">
        <v>2331</v>
      </c>
      <c r="B1596">
        <v>24330</v>
      </c>
      <c r="C1596" t="s">
        <v>1994</v>
      </c>
      <c r="D1596" t="s">
        <v>1117</v>
      </c>
      <c r="E1596" t="s">
        <v>239</v>
      </c>
      <c r="F1596" t="s">
        <v>1240</v>
      </c>
      <c r="G1596" t="s">
        <v>1241</v>
      </c>
      <c r="H1596">
        <v>3</v>
      </c>
      <c r="I1596">
        <v>0.7</v>
      </c>
    </row>
    <row r="1597" spans="1:9" x14ac:dyDescent="0.35">
      <c r="A1597" t="s">
        <v>2332</v>
      </c>
      <c r="B1597">
        <v>24330</v>
      </c>
      <c r="C1597" t="s">
        <v>1994</v>
      </c>
      <c r="D1597" t="s">
        <v>1117</v>
      </c>
      <c r="E1597" t="s">
        <v>270</v>
      </c>
      <c r="F1597" t="s">
        <v>1242</v>
      </c>
      <c r="G1597" t="s">
        <v>1243</v>
      </c>
      <c r="H1597">
        <v>4</v>
      </c>
      <c r="I1597">
        <v>0.45</v>
      </c>
    </row>
    <row r="1598" spans="1:9" x14ac:dyDescent="0.35">
      <c r="A1598" t="s">
        <v>2333</v>
      </c>
      <c r="B1598">
        <v>24330</v>
      </c>
      <c r="C1598" t="s">
        <v>1994</v>
      </c>
      <c r="D1598" t="s">
        <v>1117</v>
      </c>
      <c r="E1598" t="s">
        <v>552</v>
      </c>
      <c r="F1598" t="s">
        <v>1244</v>
      </c>
      <c r="G1598" t="s">
        <v>1245</v>
      </c>
      <c r="H1598">
        <v>5</v>
      </c>
      <c r="I1598">
        <v>3.6996000000000002</v>
      </c>
    </row>
    <row r="1599" spans="1:9" x14ac:dyDescent="0.35">
      <c r="A1599" t="s">
        <v>2334</v>
      </c>
      <c r="B1599">
        <v>24330</v>
      </c>
      <c r="C1599" t="s">
        <v>1994</v>
      </c>
      <c r="D1599" t="s">
        <v>1117</v>
      </c>
      <c r="E1599" t="s">
        <v>562</v>
      </c>
      <c r="F1599" t="s">
        <v>1246</v>
      </c>
      <c r="G1599" t="s">
        <v>1247</v>
      </c>
      <c r="H1599">
        <v>6</v>
      </c>
      <c r="I1599">
        <v>1.3357000000000001</v>
      </c>
    </row>
    <row r="1600" spans="1:9" x14ac:dyDescent="0.35">
      <c r="A1600" t="s">
        <v>2335</v>
      </c>
      <c r="B1600">
        <v>24330</v>
      </c>
      <c r="C1600" t="s">
        <v>1994</v>
      </c>
      <c r="D1600" t="s">
        <v>1117</v>
      </c>
      <c r="E1600" t="s">
        <v>567</v>
      </c>
      <c r="F1600" t="s">
        <v>1248</v>
      </c>
      <c r="G1600" t="s">
        <v>1249</v>
      </c>
      <c r="H1600">
        <v>7</v>
      </c>
      <c r="I1600">
        <v>0.76519999999999999</v>
      </c>
    </row>
    <row r="1601" spans="1:9" x14ac:dyDescent="0.35">
      <c r="A1601" t="s">
        <v>2336</v>
      </c>
      <c r="B1601">
        <v>24330</v>
      </c>
      <c r="C1601" t="s">
        <v>1994</v>
      </c>
      <c r="D1601" t="s">
        <v>1117</v>
      </c>
      <c r="E1601" t="s">
        <v>548</v>
      </c>
      <c r="F1601" t="s">
        <v>900</v>
      </c>
      <c r="G1601" t="s">
        <v>1252</v>
      </c>
      <c r="H1601">
        <v>8</v>
      </c>
      <c r="I1601">
        <v>3442.41</v>
      </c>
    </row>
    <row r="1602" spans="1:9" x14ac:dyDescent="0.35">
      <c r="A1602" t="s">
        <v>2337</v>
      </c>
      <c r="B1602">
        <v>24410</v>
      </c>
      <c r="C1602" t="s">
        <v>1994</v>
      </c>
      <c r="D1602" t="s">
        <v>1120</v>
      </c>
      <c r="E1602" t="s">
        <v>154</v>
      </c>
      <c r="F1602" t="s">
        <v>1236</v>
      </c>
      <c r="G1602" t="s">
        <v>1237</v>
      </c>
      <c r="H1602">
        <v>1</v>
      </c>
      <c r="I1602">
        <v>57</v>
      </c>
    </row>
    <row r="1603" spans="1:9" x14ac:dyDescent="0.35">
      <c r="A1603" t="s">
        <v>2338</v>
      </c>
      <c r="B1603">
        <v>24410</v>
      </c>
      <c r="C1603" t="s">
        <v>1994</v>
      </c>
      <c r="D1603" t="s">
        <v>1120</v>
      </c>
      <c r="E1603" t="s">
        <v>220</v>
      </c>
      <c r="F1603" t="s">
        <v>1238</v>
      </c>
      <c r="G1603" t="s">
        <v>1239</v>
      </c>
      <c r="H1603">
        <v>2</v>
      </c>
      <c r="I1603">
        <v>0.98</v>
      </c>
    </row>
    <row r="1604" spans="1:9" x14ac:dyDescent="0.35">
      <c r="A1604" t="s">
        <v>2339</v>
      </c>
      <c r="B1604">
        <v>24410</v>
      </c>
      <c r="C1604" t="s">
        <v>1994</v>
      </c>
      <c r="D1604" t="s">
        <v>1120</v>
      </c>
      <c r="E1604" t="s">
        <v>239</v>
      </c>
      <c r="F1604" t="s">
        <v>1240</v>
      </c>
      <c r="G1604" t="s">
        <v>1241</v>
      </c>
      <c r="H1604">
        <v>3</v>
      </c>
      <c r="I1604">
        <v>0.8</v>
      </c>
    </row>
    <row r="1605" spans="1:9" x14ac:dyDescent="0.35">
      <c r="A1605" t="s">
        <v>2340</v>
      </c>
      <c r="B1605">
        <v>24410</v>
      </c>
      <c r="C1605" t="s">
        <v>1994</v>
      </c>
      <c r="D1605" t="s">
        <v>1120</v>
      </c>
      <c r="E1605" t="s">
        <v>270</v>
      </c>
      <c r="F1605" t="s">
        <v>1242</v>
      </c>
      <c r="G1605" t="s">
        <v>1243</v>
      </c>
      <c r="H1605">
        <v>4</v>
      </c>
      <c r="I1605">
        <v>0.59799999999999998</v>
      </c>
    </row>
    <row r="1606" spans="1:9" x14ac:dyDescent="0.35">
      <c r="A1606" t="s">
        <v>2341</v>
      </c>
      <c r="B1606">
        <v>24410</v>
      </c>
      <c r="C1606" t="s">
        <v>1994</v>
      </c>
      <c r="D1606" t="s">
        <v>1120</v>
      </c>
      <c r="E1606" t="s">
        <v>552</v>
      </c>
      <c r="F1606" t="s">
        <v>1244</v>
      </c>
      <c r="G1606" t="s">
        <v>1245</v>
      </c>
      <c r="H1606">
        <v>5</v>
      </c>
      <c r="I1606">
        <v>1.8320000000000001</v>
      </c>
    </row>
    <row r="1607" spans="1:9" x14ac:dyDescent="0.35">
      <c r="A1607" t="s">
        <v>2342</v>
      </c>
      <c r="B1607">
        <v>24410</v>
      </c>
      <c r="C1607" t="s">
        <v>1994</v>
      </c>
      <c r="D1607" t="s">
        <v>1120</v>
      </c>
      <c r="E1607" t="s">
        <v>562</v>
      </c>
      <c r="F1607" t="s">
        <v>1246</v>
      </c>
      <c r="G1607" t="s">
        <v>1247</v>
      </c>
      <c r="H1607">
        <v>6</v>
      </c>
      <c r="I1607">
        <v>1.4019999999999999</v>
      </c>
    </row>
    <row r="1608" spans="1:9" x14ac:dyDescent="0.35">
      <c r="A1608" t="s">
        <v>2343</v>
      </c>
      <c r="B1608">
        <v>24410</v>
      </c>
      <c r="C1608" t="s">
        <v>1994</v>
      </c>
      <c r="D1608" t="s">
        <v>1120</v>
      </c>
      <c r="E1608" t="s">
        <v>567</v>
      </c>
      <c r="F1608" t="s">
        <v>1248</v>
      </c>
      <c r="G1608" t="s">
        <v>1249</v>
      </c>
      <c r="H1608">
        <v>7</v>
      </c>
      <c r="I1608">
        <v>0.63</v>
      </c>
    </row>
    <row r="1609" spans="1:9" x14ac:dyDescent="0.35">
      <c r="A1609" t="s">
        <v>2344</v>
      </c>
      <c r="B1609">
        <v>24410</v>
      </c>
      <c r="C1609" t="s">
        <v>1994</v>
      </c>
      <c r="D1609" t="s">
        <v>1120</v>
      </c>
      <c r="E1609" t="s">
        <v>548</v>
      </c>
      <c r="F1609" t="s">
        <v>900</v>
      </c>
      <c r="G1609" t="s">
        <v>1252</v>
      </c>
      <c r="H1609">
        <v>8</v>
      </c>
      <c r="I1609">
        <v>3634</v>
      </c>
    </row>
    <row r="1610" spans="1:9" x14ac:dyDescent="0.35">
      <c r="A1610" t="s">
        <v>2345</v>
      </c>
      <c r="B1610">
        <v>24600</v>
      </c>
      <c r="C1610" t="s">
        <v>1994</v>
      </c>
      <c r="D1610" t="s">
        <v>1123</v>
      </c>
      <c r="E1610" t="s">
        <v>154</v>
      </c>
      <c r="F1610" t="s">
        <v>1236</v>
      </c>
      <c r="G1610" t="s">
        <v>1237</v>
      </c>
      <c r="H1610">
        <v>1</v>
      </c>
      <c r="I1610">
        <v>59</v>
      </c>
    </row>
    <row r="1611" spans="1:9" x14ac:dyDescent="0.35">
      <c r="A1611" t="s">
        <v>2346</v>
      </c>
      <c r="B1611">
        <v>24600</v>
      </c>
      <c r="C1611" t="s">
        <v>1994</v>
      </c>
      <c r="D1611" t="s">
        <v>1123</v>
      </c>
      <c r="E1611" t="s">
        <v>220</v>
      </c>
      <c r="F1611" t="s">
        <v>1238</v>
      </c>
      <c r="G1611" t="s">
        <v>1239</v>
      </c>
      <c r="H1611">
        <v>2</v>
      </c>
      <c r="I1611">
        <v>0.9</v>
      </c>
    </row>
    <row r="1612" spans="1:9" x14ac:dyDescent="0.35">
      <c r="A1612" t="s">
        <v>2347</v>
      </c>
      <c r="B1612">
        <v>24600</v>
      </c>
      <c r="C1612" t="s">
        <v>1994</v>
      </c>
      <c r="D1612" t="s">
        <v>1123</v>
      </c>
      <c r="E1612" t="s">
        <v>239</v>
      </c>
      <c r="F1612" t="s">
        <v>1240</v>
      </c>
      <c r="G1612" t="s">
        <v>1241</v>
      </c>
      <c r="H1612">
        <v>3</v>
      </c>
      <c r="I1612">
        <v>0.76</v>
      </c>
    </row>
    <row r="1613" spans="1:9" x14ac:dyDescent="0.35">
      <c r="A1613" t="s">
        <v>2348</v>
      </c>
      <c r="B1613">
        <v>24600</v>
      </c>
      <c r="C1613" t="s">
        <v>1994</v>
      </c>
      <c r="D1613" t="s">
        <v>1123</v>
      </c>
      <c r="E1613" t="s">
        <v>270</v>
      </c>
      <c r="F1613" t="s">
        <v>1242</v>
      </c>
      <c r="G1613" t="s">
        <v>1243</v>
      </c>
      <c r="H1613">
        <v>4</v>
      </c>
      <c r="I1613">
        <v>0.31</v>
      </c>
    </row>
    <row r="1614" spans="1:9" x14ac:dyDescent="0.35">
      <c r="A1614" t="s">
        <v>2349</v>
      </c>
      <c r="B1614">
        <v>24600</v>
      </c>
      <c r="C1614" t="s">
        <v>1994</v>
      </c>
      <c r="D1614" t="s">
        <v>1123</v>
      </c>
      <c r="E1614" t="s">
        <v>552</v>
      </c>
      <c r="F1614" t="s">
        <v>1244</v>
      </c>
      <c r="G1614" t="s">
        <v>1245</v>
      </c>
      <c r="H1614">
        <v>5</v>
      </c>
      <c r="I1614">
        <v>0.97</v>
      </c>
    </row>
    <row r="1615" spans="1:9" x14ac:dyDescent="0.35">
      <c r="A1615" t="s">
        <v>2350</v>
      </c>
      <c r="B1615">
        <v>24600</v>
      </c>
      <c r="C1615" t="s">
        <v>1994</v>
      </c>
      <c r="D1615" t="s">
        <v>1123</v>
      </c>
      <c r="E1615" t="s">
        <v>562</v>
      </c>
      <c r="F1615" t="s">
        <v>1246</v>
      </c>
      <c r="G1615" t="s">
        <v>1247</v>
      </c>
      <c r="H1615">
        <v>6</v>
      </c>
      <c r="I1615">
        <v>1.27</v>
      </c>
    </row>
    <row r="1616" spans="1:9" x14ac:dyDescent="0.35">
      <c r="A1616" t="s">
        <v>2351</v>
      </c>
      <c r="B1616">
        <v>24600</v>
      </c>
      <c r="C1616" t="s">
        <v>1994</v>
      </c>
      <c r="D1616" t="s">
        <v>1123</v>
      </c>
      <c r="E1616" t="s">
        <v>567</v>
      </c>
      <c r="F1616" t="s">
        <v>1248</v>
      </c>
      <c r="G1616" t="s">
        <v>1249</v>
      </c>
      <c r="H1616">
        <v>7</v>
      </c>
      <c r="I1616">
        <v>0.68</v>
      </c>
    </row>
    <row r="1617" spans="1:9" x14ac:dyDescent="0.35">
      <c r="A1617" t="s">
        <v>2352</v>
      </c>
      <c r="B1617">
        <v>24600</v>
      </c>
      <c r="C1617" t="s">
        <v>1994</v>
      </c>
      <c r="D1617" t="s">
        <v>1123</v>
      </c>
      <c r="E1617" t="s">
        <v>548</v>
      </c>
      <c r="F1617" t="s">
        <v>900</v>
      </c>
      <c r="G1617" t="s">
        <v>1252</v>
      </c>
      <c r="H1617">
        <v>8</v>
      </c>
      <c r="I1617">
        <v>4034</v>
      </c>
    </row>
    <row r="1618" spans="1:9" x14ac:dyDescent="0.35">
      <c r="A1618" t="s">
        <v>2353</v>
      </c>
      <c r="B1618">
        <v>24650</v>
      </c>
      <c r="C1618" t="s">
        <v>1994</v>
      </c>
      <c r="D1618" t="s">
        <v>1126</v>
      </c>
      <c r="E1618" t="s">
        <v>154</v>
      </c>
      <c r="F1618" t="s">
        <v>1236</v>
      </c>
      <c r="G1618" t="s">
        <v>1237</v>
      </c>
      <c r="H1618">
        <v>1</v>
      </c>
      <c r="I1618">
        <v>70</v>
      </c>
    </row>
    <row r="1619" spans="1:9" x14ac:dyDescent="0.35">
      <c r="A1619" t="s">
        <v>2354</v>
      </c>
      <c r="B1619">
        <v>24650</v>
      </c>
      <c r="C1619" t="s">
        <v>1994</v>
      </c>
      <c r="D1619" t="s">
        <v>1126</v>
      </c>
      <c r="E1619" t="s">
        <v>220</v>
      </c>
      <c r="F1619" t="s">
        <v>1238</v>
      </c>
      <c r="G1619" t="s">
        <v>1239</v>
      </c>
      <c r="H1619">
        <v>2</v>
      </c>
      <c r="I1619">
        <v>0.97</v>
      </c>
    </row>
    <row r="1620" spans="1:9" x14ac:dyDescent="0.35">
      <c r="A1620" t="s">
        <v>2355</v>
      </c>
      <c r="B1620">
        <v>24650</v>
      </c>
      <c r="C1620" t="s">
        <v>1994</v>
      </c>
      <c r="D1620" t="s">
        <v>1126</v>
      </c>
      <c r="E1620" t="s">
        <v>239</v>
      </c>
      <c r="F1620" t="s">
        <v>1240</v>
      </c>
      <c r="G1620" t="s">
        <v>1241</v>
      </c>
      <c r="H1620">
        <v>3</v>
      </c>
      <c r="I1620">
        <v>0.55000000000000004</v>
      </c>
    </row>
    <row r="1621" spans="1:9" x14ac:dyDescent="0.35">
      <c r="A1621" t="s">
        <v>2356</v>
      </c>
      <c r="B1621">
        <v>24650</v>
      </c>
      <c r="C1621" t="s">
        <v>1994</v>
      </c>
      <c r="D1621" t="s">
        <v>1126</v>
      </c>
      <c r="E1621" t="s">
        <v>270</v>
      </c>
      <c r="F1621" t="s">
        <v>1242</v>
      </c>
      <c r="G1621" t="s">
        <v>1243</v>
      </c>
      <c r="H1621">
        <v>4</v>
      </c>
      <c r="I1621">
        <v>0.40329999999999999</v>
      </c>
    </row>
    <row r="1622" spans="1:9" x14ac:dyDescent="0.35">
      <c r="A1622" t="s">
        <v>2357</v>
      </c>
      <c r="B1622">
        <v>24650</v>
      </c>
      <c r="C1622" t="s">
        <v>1994</v>
      </c>
      <c r="D1622" t="s">
        <v>1126</v>
      </c>
      <c r="E1622" t="s">
        <v>552</v>
      </c>
      <c r="F1622" t="s">
        <v>1244</v>
      </c>
      <c r="G1622" t="s">
        <v>1245</v>
      </c>
      <c r="H1622">
        <v>5</v>
      </c>
      <c r="I1622">
        <v>3.6059999999999999</v>
      </c>
    </row>
    <row r="1623" spans="1:9" x14ac:dyDescent="0.35">
      <c r="A1623" t="s">
        <v>2358</v>
      </c>
      <c r="B1623">
        <v>24650</v>
      </c>
      <c r="C1623" t="s">
        <v>1994</v>
      </c>
      <c r="D1623" t="s">
        <v>1126</v>
      </c>
      <c r="E1623" t="s">
        <v>562</v>
      </c>
      <c r="F1623" t="s">
        <v>1246</v>
      </c>
      <c r="G1623" t="s">
        <v>1247</v>
      </c>
      <c r="H1623">
        <v>6</v>
      </c>
      <c r="I1623">
        <v>1.1032999999999999</v>
      </c>
    </row>
    <row r="1624" spans="1:9" x14ac:dyDescent="0.35">
      <c r="A1624" t="s">
        <v>2359</v>
      </c>
      <c r="B1624">
        <v>24650</v>
      </c>
      <c r="C1624" t="s">
        <v>1994</v>
      </c>
      <c r="D1624" t="s">
        <v>1126</v>
      </c>
      <c r="E1624" t="s">
        <v>567</v>
      </c>
      <c r="F1624" t="s">
        <v>1248</v>
      </c>
      <c r="G1624" t="s">
        <v>1249</v>
      </c>
      <c r="H1624">
        <v>7</v>
      </c>
      <c r="I1624">
        <v>0.63600000000000001</v>
      </c>
    </row>
    <row r="1625" spans="1:9" x14ac:dyDescent="0.35">
      <c r="A1625" t="s">
        <v>2360</v>
      </c>
      <c r="B1625">
        <v>24650</v>
      </c>
      <c r="C1625" t="s">
        <v>1994</v>
      </c>
      <c r="D1625" t="s">
        <v>1126</v>
      </c>
      <c r="E1625" t="s">
        <v>548</v>
      </c>
      <c r="F1625" t="s">
        <v>900</v>
      </c>
      <c r="G1625" t="s">
        <v>1252</v>
      </c>
      <c r="H1625">
        <v>8</v>
      </c>
      <c r="I1625">
        <v>3374</v>
      </c>
    </row>
    <row r="1626" spans="1:9" x14ac:dyDescent="0.35">
      <c r="A1626" t="s">
        <v>2361</v>
      </c>
      <c r="B1626">
        <v>24780</v>
      </c>
      <c r="C1626" t="s">
        <v>1994</v>
      </c>
      <c r="D1626" t="s">
        <v>1129</v>
      </c>
      <c r="E1626" t="s">
        <v>154</v>
      </c>
      <c r="F1626" t="s">
        <v>1236</v>
      </c>
      <c r="G1626" t="s">
        <v>1237</v>
      </c>
      <c r="H1626">
        <v>1</v>
      </c>
      <c r="I1626">
        <v>49</v>
      </c>
    </row>
    <row r="1627" spans="1:9" x14ac:dyDescent="0.35">
      <c r="A1627" t="s">
        <v>2362</v>
      </c>
      <c r="B1627">
        <v>24780</v>
      </c>
      <c r="C1627" t="s">
        <v>1994</v>
      </c>
      <c r="D1627" t="s">
        <v>1129</v>
      </c>
      <c r="E1627" t="s">
        <v>220</v>
      </c>
      <c r="F1627" t="s">
        <v>1238</v>
      </c>
      <c r="G1627" t="s">
        <v>1239</v>
      </c>
      <c r="H1627">
        <v>2</v>
      </c>
      <c r="I1627">
        <v>0.9</v>
      </c>
    </row>
    <row r="1628" spans="1:9" x14ac:dyDescent="0.35">
      <c r="A1628" t="s">
        <v>2363</v>
      </c>
      <c r="B1628">
        <v>24780</v>
      </c>
      <c r="C1628" t="s">
        <v>1994</v>
      </c>
      <c r="D1628" t="s">
        <v>1129</v>
      </c>
      <c r="E1628" t="s">
        <v>239</v>
      </c>
      <c r="F1628" t="s">
        <v>1240</v>
      </c>
      <c r="G1628" t="s">
        <v>1241</v>
      </c>
      <c r="H1628">
        <v>3</v>
      </c>
      <c r="I1628">
        <v>0.6</v>
      </c>
    </row>
    <row r="1629" spans="1:9" x14ac:dyDescent="0.35">
      <c r="A1629" t="s">
        <v>2364</v>
      </c>
      <c r="B1629">
        <v>24780</v>
      </c>
      <c r="C1629" t="s">
        <v>1994</v>
      </c>
      <c r="D1629" t="s">
        <v>1129</v>
      </c>
      <c r="E1629" t="s">
        <v>270</v>
      </c>
      <c r="F1629" t="s">
        <v>1242</v>
      </c>
      <c r="G1629" t="s">
        <v>1243</v>
      </c>
      <c r="H1629">
        <v>4</v>
      </c>
      <c r="I1629">
        <v>0.69</v>
      </c>
    </row>
    <row r="1630" spans="1:9" x14ac:dyDescent="0.35">
      <c r="A1630" t="s">
        <v>2365</v>
      </c>
      <c r="B1630">
        <v>24780</v>
      </c>
      <c r="C1630" t="s">
        <v>1994</v>
      </c>
      <c r="D1630" t="s">
        <v>1129</v>
      </c>
      <c r="E1630" t="s">
        <v>552</v>
      </c>
      <c r="F1630" t="s">
        <v>1244</v>
      </c>
      <c r="G1630" t="s">
        <v>1245</v>
      </c>
      <c r="H1630">
        <v>5</v>
      </c>
      <c r="I1630">
        <v>5.3163999999999998</v>
      </c>
    </row>
    <row r="1631" spans="1:9" x14ac:dyDescent="0.35">
      <c r="A1631" t="s">
        <v>2366</v>
      </c>
      <c r="B1631">
        <v>24780</v>
      </c>
      <c r="C1631" t="s">
        <v>1994</v>
      </c>
      <c r="D1631" t="s">
        <v>1129</v>
      </c>
      <c r="E1631" t="s">
        <v>562</v>
      </c>
      <c r="F1631" t="s">
        <v>1246</v>
      </c>
      <c r="G1631" t="s">
        <v>1247</v>
      </c>
      <c r="H1631">
        <v>6</v>
      </c>
      <c r="I1631">
        <v>1.1970000000000001</v>
      </c>
    </row>
    <row r="1632" spans="1:9" x14ac:dyDescent="0.35">
      <c r="A1632" t="s">
        <v>2367</v>
      </c>
      <c r="B1632">
        <v>24780</v>
      </c>
      <c r="C1632" t="s">
        <v>1994</v>
      </c>
      <c r="D1632" t="s">
        <v>1129</v>
      </c>
      <c r="E1632" t="s">
        <v>567</v>
      </c>
      <c r="F1632" t="s">
        <v>1248</v>
      </c>
      <c r="G1632" t="s">
        <v>1249</v>
      </c>
      <c r="H1632">
        <v>7</v>
      </c>
      <c r="I1632">
        <v>0.6472</v>
      </c>
    </row>
    <row r="1633" spans="1:9" x14ac:dyDescent="0.35">
      <c r="A1633" t="s">
        <v>2368</v>
      </c>
      <c r="B1633">
        <v>24780</v>
      </c>
      <c r="C1633" t="s">
        <v>1994</v>
      </c>
      <c r="D1633" t="s">
        <v>1129</v>
      </c>
      <c r="E1633" t="s">
        <v>548</v>
      </c>
      <c r="F1633" t="s">
        <v>900</v>
      </c>
      <c r="G1633" t="s">
        <v>1252</v>
      </c>
      <c r="H1633">
        <v>8</v>
      </c>
      <c r="I1633">
        <v>4479.46</v>
      </c>
    </row>
    <row r="1634" spans="1:9" x14ac:dyDescent="0.35">
      <c r="A1634" t="s">
        <v>2369</v>
      </c>
      <c r="B1634">
        <v>24850</v>
      </c>
      <c r="C1634" t="s">
        <v>1994</v>
      </c>
      <c r="D1634" t="s">
        <v>1132</v>
      </c>
      <c r="E1634" t="s">
        <v>154</v>
      </c>
      <c r="F1634" t="s">
        <v>1236</v>
      </c>
      <c r="G1634" t="s">
        <v>1237</v>
      </c>
      <c r="H1634">
        <v>1</v>
      </c>
      <c r="I1634">
        <v>53</v>
      </c>
    </row>
    <row r="1635" spans="1:9" x14ac:dyDescent="0.35">
      <c r="A1635" t="s">
        <v>2370</v>
      </c>
      <c r="B1635">
        <v>24850</v>
      </c>
      <c r="C1635" t="s">
        <v>1994</v>
      </c>
      <c r="D1635" t="s">
        <v>1132</v>
      </c>
      <c r="E1635" t="s">
        <v>220</v>
      </c>
      <c r="F1635" t="s">
        <v>1238</v>
      </c>
      <c r="G1635" t="s">
        <v>1239</v>
      </c>
      <c r="H1635">
        <v>2</v>
      </c>
      <c r="I1635">
        <v>0.91720000000000002</v>
      </c>
    </row>
    <row r="1636" spans="1:9" x14ac:dyDescent="0.35">
      <c r="A1636" t="s">
        <v>2371</v>
      </c>
      <c r="B1636">
        <v>24850</v>
      </c>
      <c r="C1636" t="s">
        <v>1994</v>
      </c>
      <c r="D1636" t="s">
        <v>1132</v>
      </c>
      <c r="E1636" t="s">
        <v>239</v>
      </c>
      <c r="F1636" t="s">
        <v>1240</v>
      </c>
      <c r="G1636" t="s">
        <v>1241</v>
      </c>
      <c r="H1636">
        <v>3</v>
      </c>
      <c r="I1636">
        <v>0.59799999999999998</v>
      </c>
    </row>
    <row r="1637" spans="1:9" x14ac:dyDescent="0.35">
      <c r="A1637" t="s">
        <v>2372</v>
      </c>
      <c r="B1637">
        <v>24850</v>
      </c>
      <c r="C1637" t="s">
        <v>1994</v>
      </c>
      <c r="D1637" t="s">
        <v>1132</v>
      </c>
      <c r="E1637" t="s">
        <v>270</v>
      </c>
      <c r="F1637" t="s">
        <v>1242</v>
      </c>
      <c r="G1637" t="s">
        <v>1243</v>
      </c>
      <c r="H1637">
        <v>4</v>
      </c>
      <c r="I1637">
        <v>0.56000000000000005</v>
      </c>
    </row>
    <row r="1638" spans="1:9" x14ac:dyDescent="0.35">
      <c r="A1638" t="s">
        <v>2373</v>
      </c>
      <c r="B1638">
        <v>24850</v>
      </c>
      <c r="C1638" t="s">
        <v>1994</v>
      </c>
      <c r="D1638" t="s">
        <v>1132</v>
      </c>
      <c r="E1638" t="s">
        <v>552</v>
      </c>
      <c r="F1638" t="s">
        <v>1244</v>
      </c>
      <c r="G1638" t="s">
        <v>1245</v>
      </c>
      <c r="H1638">
        <v>5</v>
      </c>
      <c r="I1638">
        <v>3.1760000000000002</v>
      </c>
    </row>
    <row r="1639" spans="1:9" x14ac:dyDescent="0.35">
      <c r="A1639" t="s">
        <v>2374</v>
      </c>
      <c r="B1639">
        <v>24850</v>
      </c>
      <c r="C1639" t="s">
        <v>1994</v>
      </c>
      <c r="D1639" t="s">
        <v>1132</v>
      </c>
      <c r="E1639" t="s">
        <v>562</v>
      </c>
      <c r="F1639" t="s">
        <v>1246</v>
      </c>
      <c r="G1639" t="s">
        <v>1247</v>
      </c>
      <c r="H1639">
        <v>6</v>
      </c>
      <c r="I1639">
        <v>0.96499999999999997</v>
      </c>
    </row>
    <row r="1640" spans="1:9" x14ac:dyDescent="0.35">
      <c r="A1640" t="s">
        <v>2375</v>
      </c>
      <c r="B1640">
        <v>24850</v>
      </c>
      <c r="C1640" t="s">
        <v>1994</v>
      </c>
      <c r="D1640" t="s">
        <v>1132</v>
      </c>
      <c r="E1640" t="s">
        <v>567</v>
      </c>
      <c r="F1640" t="s">
        <v>1248</v>
      </c>
      <c r="G1640" t="s">
        <v>1249</v>
      </c>
      <c r="H1640">
        <v>7</v>
      </c>
      <c r="I1640">
        <v>0.65</v>
      </c>
    </row>
    <row r="1641" spans="1:9" x14ac:dyDescent="0.35">
      <c r="A1641" t="s">
        <v>2376</v>
      </c>
      <c r="B1641">
        <v>24850</v>
      </c>
      <c r="C1641" t="s">
        <v>1994</v>
      </c>
      <c r="D1641" t="s">
        <v>1132</v>
      </c>
      <c r="E1641" t="s">
        <v>548</v>
      </c>
      <c r="F1641" t="s">
        <v>900</v>
      </c>
      <c r="G1641" t="s">
        <v>1252</v>
      </c>
      <c r="H1641">
        <v>8</v>
      </c>
      <c r="I1641">
        <v>3960</v>
      </c>
    </row>
    <row r="1642" spans="1:9" x14ac:dyDescent="0.35">
      <c r="A1642" t="s">
        <v>2377</v>
      </c>
      <c r="B1642">
        <v>24900</v>
      </c>
      <c r="C1642" t="s">
        <v>1994</v>
      </c>
      <c r="D1642" t="s">
        <v>1135</v>
      </c>
      <c r="E1642" t="s">
        <v>154</v>
      </c>
      <c r="F1642" t="s">
        <v>1236</v>
      </c>
      <c r="G1642" t="s">
        <v>1237</v>
      </c>
      <c r="H1642">
        <v>1</v>
      </c>
      <c r="I1642">
        <v>40</v>
      </c>
    </row>
    <row r="1643" spans="1:9" x14ac:dyDescent="0.35">
      <c r="A1643" t="s">
        <v>2378</v>
      </c>
      <c r="B1643">
        <v>24900</v>
      </c>
      <c r="C1643" t="s">
        <v>1994</v>
      </c>
      <c r="D1643" t="s">
        <v>1135</v>
      </c>
      <c r="E1643" t="s">
        <v>220</v>
      </c>
      <c r="F1643" t="s">
        <v>1238</v>
      </c>
      <c r="G1643" t="s">
        <v>1239</v>
      </c>
      <c r="H1643">
        <v>2</v>
      </c>
      <c r="I1643">
        <v>0.98</v>
      </c>
    </row>
    <row r="1644" spans="1:9" x14ac:dyDescent="0.35">
      <c r="A1644" t="s">
        <v>2379</v>
      </c>
      <c r="B1644">
        <v>24900</v>
      </c>
      <c r="C1644" t="s">
        <v>1994</v>
      </c>
      <c r="D1644" t="s">
        <v>1135</v>
      </c>
      <c r="E1644" t="s">
        <v>239</v>
      </c>
      <c r="F1644" t="s">
        <v>1240</v>
      </c>
      <c r="G1644" t="s">
        <v>1241</v>
      </c>
      <c r="H1644">
        <v>3</v>
      </c>
      <c r="I1644">
        <v>0.75</v>
      </c>
    </row>
    <row r="1645" spans="1:9" x14ac:dyDescent="0.35">
      <c r="A1645" t="s">
        <v>2380</v>
      </c>
      <c r="B1645">
        <v>24900</v>
      </c>
      <c r="C1645" t="s">
        <v>1994</v>
      </c>
      <c r="D1645" t="s">
        <v>1135</v>
      </c>
      <c r="E1645" t="s">
        <v>270</v>
      </c>
      <c r="F1645" t="s">
        <v>1242</v>
      </c>
      <c r="G1645" t="s">
        <v>1243</v>
      </c>
      <c r="H1645">
        <v>4</v>
      </c>
      <c r="I1645">
        <v>0.65</v>
      </c>
    </row>
    <row r="1646" spans="1:9" x14ac:dyDescent="0.35">
      <c r="A1646" t="s">
        <v>2381</v>
      </c>
      <c r="B1646">
        <v>24900</v>
      </c>
      <c r="C1646" t="s">
        <v>1994</v>
      </c>
      <c r="D1646" t="s">
        <v>1135</v>
      </c>
      <c r="E1646" t="s">
        <v>552</v>
      </c>
      <c r="F1646" t="s">
        <v>1244</v>
      </c>
      <c r="G1646" t="s">
        <v>1245</v>
      </c>
      <c r="H1646">
        <v>5</v>
      </c>
      <c r="I1646">
        <v>2.8519999999999999</v>
      </c>
    </row>
    <row r="1647" spans="1:9" x14ac:dyDescent="0.35">
      <c r="A1647" t="s">
        <v>2382</v>
      </c>
      <c r="B1647">
        <v>24900</v>
      </c>
      <c r="C1647" t="s">
        <v>1994</v>
      </c>
      <c r="D1647" t="s">
        <v>1135</v>
      </c>
      <c r="E1647" t="s">
        <v>562</v>
      </c>
      <c r="F1647" t="s">
        <v>1246</v>
      </c>
      <c r="G1647" t="s">
        <v>1247</v>
      </c>
      <c r="H1647">
        <v>6</v>
      </c>
      <c r="I1647">
        <v>1.1919999999999999</v>
      </c>
    </row>
    <row r="1648" spans="1:9" x14ac:dyDescent="0.35">
      <c r="A1648" t="s">
        <v>2383</v>
      </c>
      <c r="B1648">
        <v>24900</v>
      </c>
      <c r="C1648" t="s">
        <v>1994</v>
      </c>
      <c r="D1648" t="s">
        <v>1135</v>
      </c>
      <c r="E1648" t="s">
        <v>567</v>
      </c>
      <c r="F1648" t="s">
        <v>1248</v>
      </c>
      <c r="G1648" t="s">
        <v>1249</v>
      </c>
      <c r="H1648">
        <v>7</v>
      </c>
      <c r="I1648">
        <v>0.64700000000000002</v>
      </c>
    </row>
    <row r="1649" spans="1:9" x14ac:dyDescent="0.35">
      <c r="A1649" t="s">
        <v>2384</v>
      </c>
      <c r="B1649">
        <v>24900</v>
      </c>
      <c r="C1649" t="s">
        <v>1994</v>
      </c>
      <c r="D1649" t="s">
        <v>1135</v>
      </c>
      <c r="E1649" t="s">
        <v>548</v>
      </c>
      <c r="F1649" t="s">
        <v>900</v>
      </c>
      <c r="G1649" t="s">
        <v>1252</v>
      </c>
      <c r="H1649">
        <v>8</v>
      </c>
      <c r="I1649">
        <v>3979</v>
      </c>
    </row>
    <row r="1650" spans="1:9" x14ac:dyDescent="0.35">
      <c r="A1650" t="s">
        <v>2385</v>
      </c>
      <c r="B1650">
        <v>24970</v>
      </c>
      <c r="C1650" t="s">
        <v>1994</v>
      </c>
      <c r="D1650" t="s">
        <v>1138</v>
      </c>
      <c r="E1650" t="s">
        <v>154</v>
      </c>
      <c r="F1650" t="s">
        <v>1236</v>
      </c>
      <c r="G1650" t="s">
        <v>1237</v>
      </c>
      <c r="H1650">
        <v>1</v>
      </c>
      <c r="I1650">
        <v>72</v>
      </c>
    </row>
    <row r="1651" spans="1:9" x14ac:dyDescent="0.35">
      <c r="A1651" t="s">
        <v>2386</v>
      </c>
      <c r="B1651">
        <v>24970</v>
      </c>
      <c r="C1651" t="s">
        <v>1994</v>
      </c>
      <c r="D1651" t="s">
        <v>1138</v>
      </c>
      <c r="E1651" t="s">
        <v>220</v>
      </c>
      <c r="F1651" t="s">
        <v>1238</v>
      </c>
      <c r="G1651" t="s">
        <v>1239</v>
      </c>
      <c r="H1651">
        <v>2</v>
      </c>
      <c r="I1651">
        <v>0.98</v>
      </c>
    </row>
    <row r="1652" spans="1:9" x14ac:dyDescent="0.35">
      <c r="A1652" t="s">
        <v>2387</v>
      </c>
      <c r="B1652">
        <v>24970</v>
      </c>
      <c r="C1652" t="s">
        <v>1994</v>
      </c>
      <c r="D1652" t="s">
        <v>1138</v>
      </c>
      <c r="E1652" t="s">
        <v>239</v>
      </c>
      <c r="F1652" t="s">
        <v>1240</v>
      </c>
      <c r="G1652" t="s">
        <v>1241</v>
      </c>
      <c r="H1652">
        <v>3</v>
      </c>
      <c r="I1652">
        <v>0.83</v>
      </c>
    </row>
    <row r="1653" spans="1:9" x14ac:dyDescent="0.35">
      <c r="A1653" t="s">
        <v>2388</v>
      </c>
      <c r="B1653">
        <v>24970</v>
      </c>
      <c r="C1653" t="s">
        <v>1994</v>
      </c>
      <c r="D1653" t="s">
        <v>1138</v>
      </c>
      <c r="E1653" t="s">
        <v>270</v>
      </c>
      <c r="F1653" t="s">
        <v>1242</v>
      </c>
      <c r="G1653" t="s">
        <v>1243</v>
      </c>
      <c r="H1653">
        <v>4</v>
      </c>
      <c r="I1653">
        <v>0.72</v>
      </c>
    </row>
    <row r="1654" spans="1:9" x14ac:dyDescent="0.35">
      <c r="A1654" t="s">
        <v>2389</v>
      </c>
      <c r="B1654">
        <v>24970</v>
      </c>
      <c r="C1654" t="s">
        <v>1994</v>
      </c>
      <c r="D1654" t="s">
        <v>1138</v>
      </c>
      <c r="E1654" t="s">
        <v>552</v>
      </c>
      <c r="F1654" t="s">
        <v>1244</v>
      </c>
      <c r="G1654" t="s">
        <v>1245</v>
      </c>
      <c r="H1654">
        <v>5</v>
      </c>
      <c r="I1654">
        <v>2.2330000000000001</v>
      </c>
    </row>
    <row r="1655" spans="1:9" x14ac:dyDescent="0.35">
      <c r="A1655" t="s">
        <v>2390</v>
      </c>
      <c r="B1655">
        <v>24970</v>
      </c>
      <c r="C1655" t="s">
        <v>1994</v>
      </c>
      <c r="D1655" t="s">
        <v>1138</v>
      </c>
      <c r="E1655" t="s">
        <v>562</v>
      </c>
      <c r="F1655" t="s">
        <v>1246</v>
      </c>
      <c r="G1655" t="s">
        <v>1247</v>
      </c>
      <c r="H1655">
        <v>6</v>
      </c>
      <c r="I1655">
        <v>1.635</v>
      </c>
    </row>
    <row r="1656" spans="1:9" x14ac:dyDescent="0.35">
      <c r="A1656" t="s">
        <v>2391</v>
      </c>
      <c r="B1656">
        <v>24970</v>
      </c>
      <c r="C1656" t="s">
        <v>1994</v>
      </c>
      <c r="D1656" t="s">
        <v>1138</v>
      </c>
      <c r="E1656" t="s">
        <v>567</v>
      </c>
      <c r="F1656" t="s">
        <v>1248</v>
      </c>
      <c r="G1656" t="s">
        <v>1249</v>
      </c>
      <c r="H1656">
        <v>7</v>
      </c>
      <c r="I1656">
        <v>0.66600000000000004</v>
      </c>
    </row>
    <row r="1657" spans="1:9" x14ac:dyDescent="0.35">
      <c r="A1657" t="s">
        <v>2392</v>
      </c>
      <c r="B1657">
        <v>24970</v>
      </c>
      <c r="C1657" t="s">
        <v>1994</v>
      </c>
      <c r="D1657" t="s">
        <v>1138</v>
      </c>
      <c r="E1657" t="s">
        <v>548</v>
      </c>
      <c r="F1657" t="s">
        <v>900</v>
      </c>
      <c r="G1657" t="s">
        <v>1252</v>
      </c>
      <c r="H1657">
        <v>8</v>
      </c>
      <c r="I1657">
        <v>2772</v>
      </c>
    </row>
    <row r="1658" spans="1:9" x14ac:dyDescent="0.35">
      <c r="A1658" t="s">
        <v>2393</v>
      </c>
      <c r="B1658">
        <v>25060</v>
      </c>
      <c r="C1658" t="s">
        <v>1994</v>
      </c>
      <c r="D1658" t="s">
        <v>1141</v>
      </c>
      <c r="E1658" t="s">
        <v>154</v>
      </c>
      <c r="F1658" t="s">
        <v>1236</v>
      </c>
      <c r="G1658" t="s">
        <v>1237</v>
      </c>
      <c r="H1658">
        <v>1</v>
      </c>
      <c r="I1658">
        <v>54</v>
      </c>
    </row>
    <row r="1659" spans="1:9" x14ac:dyDescent="0.35">
      <c r="A1659" t="s">
        <v>2394</v>
      </c>
      <c r="B1659">
        <v>25060</v>
      </c>
      <c r="C1659" t="s">
        <v>1994</v>
      </c>
      <c r="D1659" t="s">
        <v>1141</v>
      </c>
      <c r="E1659" t="s">
        <v>220</v>
      </c>
      <c r="F1659" t="s">
        <v>1238</v>
      </c>
      <c r="G1659" t="s">
        <v>1239</v>
      </c>
      <c r="H1659">
        <v>2</v>
      </c>
      <c r="I1659">
        <v>1</v>
      </c>
    </row>
    <row r="1660" spans="1:9" x14ac:dyDescent="0.35">
      <c r="A1660" t="s">
        <v>2395</v>
      </c>
      <c r="B1660">
        <v>25060</v>
      </c>
      <c r="C1660" t="s">
        <v>1994</v>
      </c>
      <c r="D1660" t="s">
        <v>1141</v>
      </c>
      <c r="E1660" t="s">
        <v>239</v>
      </c>
      <c r="F1660" t="s">
        <v>1240</v>
      </c>
      <c r="G1660" t="s">
        <v>1241</v>
      </c>
      <c r="H1660">
        <v>3</v>
      </c>
      <c r="I1660">
        <v>0.78</v>
      </c>
    </row>
    <row r="1661" spans="1:9" x14ac:dyDescent="0.35">
      <c r="A1661" t="s">
        <v>2396</v>
      </c>
      <c r="B1661">
        <v>25060</v>
      </c>
      <c r="C1661" t="s">
        <v>1994</v>
      </c>
      <c r="D1661" t="s">
        <v>1141</v>
      </c>
      <c r="E1661" t="s">
        <v>270</v>
      </c>
      <c r="F1661" t="s">
        <v>1242</v>
      </c>
      <c r="G1661" t="s">
        <v>1243</v>
      </c>
      <c r="H1661">
        <v>4</v>
      </c>
      <c r="I1661">
        <v>0.44</v>
      </c>
    </row>
    <row r="1662" spans="1:9" x14ac:dyDescent="0.35">
      <c r="A1662" t="s">
        <v>2397</v>
      </c>
      <c r="B1662">
        <v>25060</v>
      </c>
      <c r="C1662" t="s">
        <v>1994</v>
      </c>
      <c r="D1662" t="s">
        <v>1141</v>
      </c>
      <c r="E1662" t="s">
        <v>552</v>
      </c>
      <c r="F1662" t="s">
        <v>1244</v>
      </c>
      <c r="G1662" t="s">
        <v>1245</v>
      </c>
      <c r="H1662">
        <v>5</v>
      </c>
      <c r="I1662">
        <v>1.8640000000000001</v>
      </c>
    </row>
    <row r="1663" spans="1:9" x14ac:dyDescent="0.35">
      <c r="A1663" t="s">
        <v>2398</v>
      </c>
      <c r="B1663">
        <v>25060</v>
      </c>
      <c r="C1663" t="s">
        <v>1994</v>
      </c>
      <c r="D1663" t="s">
        <v>1141</v>
      </c>
      <c r="E1663" t="s">
        <v>562</v>
      </c>
      <c r="F1663" t="s">
        <v>1246</v>
      </c>
      <c r="G1663" t="s">
        <v>1247</v>
      </c>
      <c r="H1663">
        <v>6</v>
      </c>
      <c r="I1663">
        <v>0.93400000000000005</v>
      </c>
    </row>
    <row r="1664" spans="1:9" x14ac:dyDescent="0.35">
      <c r="A1664" t="s">
        <v>2399</v>
      </c>
      <c r="B1664">
        <v>25060</v>
      </c>
      <c r="C1664" t="s">
        <v>1994</v>
      </c>
      <c r="D1664" t="s">
        <v>1141</v>
      </c>
      <c r="E1664" t="s">
        <v>567</v>
      </c>
      <c r="F1664" t="s">
        <v>1248</v>
      </c>
      <c r="G1664" t="s">
        <v>1249</v>
      </c>
      <c r="H1664">
        <v>7</v>
      </c>
      <c r="I1664">
        <v>0.78600000000000003</v>
      </c>
    </row>
    <row r="1665" spans="1:9" x14ac:dyDescent="0.35">
      <c r="A1665" t="s">
        <v>2400</v>
      </c>
      <c r="B1665">
        <v>25060</v>
      </c>
      <c r="C1665" t="s">
        <v>1994</v>
      </c>
      <c r="D1665" t="s">
        <v>1141</v>
      </c>
      <c r="E1665" t="s">
        <v>548</v>
      </c>
      <c r="F1665" t="s">
        <v>900</v>
      </c>
      <c r="G1665" t="s">
        <v>1252</v>
      </c>
      <c r="H1665">
        <v>8</v>
      </c>
      <c r="I1665">
        <v>3474</v>
      </c>
    </row>
    <row r="1666" spans="1:9" x14ac:dyDescent="0.35">
      <c r="A1666" t="s">
        <v>2401</v>
      </c>
      <c r="B1666">
        <v>25150</v>
      </c>
      <c r="C1666" t="s">
        <v>1994</v>
      </c>
      <c r="D1666" t="s">
        <v>1144</v>
      </c>
      <c r="E1666" t="s">
        <v>154</v>
      </c>
      <c r="F1666" t="s">
        <v>1236</v>
      </c>
      <c r="G1666" t="s">
        <v>1237</v>
      </c>
      <c r="H1666">
        <v>1</v>
      </c>
      <c r="I1666">
        <v>48</v>
      </c>
    </row>
    <row r="1667" spans="1:9" x14ac:dyDescent="0.35">
      <c r="A1667" t="s">
        <v>2402</v>
      </c>
      <c r="B1667">
        <v>25150</v>
      </c>
      <c r="C1667" t="s">
        <v>1994</v>
      </c>
      <c r="D1667" t="s">
        <v>1144</v>
      </c>
      <c r="E1667" t="s">
        <v>220</v>
      </c>
      <c r="F1667" t="s">
        <v>1238</v>
      </c>
      <c r="G1667" t="s">
        <v>1239</v>
      </c>
      <c r="H1667">
        <v>2</v>
      </c>
      <c r="I1667">
        <v>0.97</v>
      </c>
    </row>
    <row r="1668" spans="1:9" x14ac:dyDescent="0.35">
      <c r="A1668" t="s">
        <v>2403</v>
      </c>
      <c r="B1668">
        <v>25150</v>
      </c>
      <c r="C1668" t="s">
        <v>1994</v>
      </c>
      <c r="D1668" t="s">
        <v>1144</v>
      </c>
      <c r="E1668" t="s">
        <v>239</v>
      </c>
      <c r="F1668" t="s">
        <v>1240</v>
      </c>
      <c r="G1668" t="s">
        <v>1241</v>
      </c>
      <c r="H1668">
        <v>3</v>
      </c>
      <c r="I1668">
        <v>0.84</v>
      </c>
    </row>
    <row r="1669" spans="1:9" x14ac:dyDescent="0.35">
      <c r="A1669" t="s">
        <v>2404</v>
      </c>
      <c r="B1669">
        <v>25150</v>
      </c>
      <c r="C1669" t="s">
        <v>1994</v>
      </c>
      <c r="D1669" t="s">
        <v>1144</v>
      </c>
      <c r="E1669" t="s">
        <v>270</v>
      </c>
      <c r="F1669" t="s">
        <v>1242</v>
      </c>
      <c r="G1669" t="s">
        <v>1243</v>
      </c>
      <c r="H1669">
        <v>4</v>
      </c>
      <c r="I1669">
        <v>0.43</v>
      </c>
    </row>
    <row r="1670" spans="1:9" x14ac:dyDescent="0.35">
      <c r="A1670" t="s">
        <v>2405</v>
      </c>
      <c r="B1670">
        <v>25150</v>
      </c>
      <c r="C1670" t="s">
        <v>1994</v>
      </c>
      <c r="D1670" t="s">
        <v>1144</v>
      </c>
      <c r="E1670" t="s">
        <v>552</v>
      </c>
      <c r="F1670" t="s">
        <v>1244</v>
      </c>
      <c r="G1670" t="s">
        <v>1245</v>
      </c>
      <c r="H1670">
        <v>5</v>
      </c>
      <c r="I1670">
        <v>1.1200000000000001</v>
      </c>
    </row>
    <row r="1671" spans="1:9" x14ac:dyDescent="0.35">
      <c r="A1671" t="s">
        <v>2406</v>
      </c>
      <c r="B1671">
        <v>25150</v>
      </c>
      <c r="C1671" t="s">
        <v>1994</v>
      </c>
      <c r="D1671" t="s">
        <v>1144</v>
      </c>
      <c r="E1671" t="s">
        <v>562</v>
      </c>
      <c r="F1671" t="s">
        <v>1246</v>
      </c>
      <c r="G1671" t="s">
        <v>1247</v>
      </c>
      <c r="H1671">
        <v>6</v>
      </c>
      <c r="I1671">
        <v>1.02</v>
      </c>
    </row>
    <row r="1672" spans="1:9" x14ac:dyDescent="0.35">
      <c r="A1672" t="s">
        <v>2407</v>
      </c>
      <c r="B1672">
        <v>25150</v>
      </c>
      <c r="C1672" t="s">
        <v>1994</v>
      </c>
      <c r="D1672" t="s">
        <v>1144</v>
      </c>
      <c r="E1672" t="s">
        <v>567</v>
      </c>
      <c r="F1672" t="s">
        <v>1248</v>
      </c>
      <c r="G1672" t="s">
        <v>1249</v>
      </c>
      <c r="H1672">
        <v>7</v>
      </c>
      <c r="I1672">
        <v>0.72</v>
      </c>
    </row>
    <row r="1673" spans="1:9" x14ac:dyDescent="0.35">
      <c r="A1673" t="s">
        <v>2408</v>
      </c>
      <c r="B1673">
        <v>25150</v>
      </c>
      <c r="C1673" t="s">
        <v>1994</v>
      </c>
      <c r="D1673" t="s">
        <v>1144</v>
      </c>
      <c r="E1673" t="s">
        <v>548</v>
      </c>
      <c r="F1673" t="s">
        <v>900</v>
      </c>
      <c r="G1673" t="s">
        <v>1252</v>
      </c>
      <c r="H1673">
        <v>8</v>
      </c>
      <c r="I1673">
        <v>3615</v>
      </c>
    </row>
    <row r="1674" spans="1:9" x14ac:dyDescent="0.35">
      <c r="A1674" t="s">
        <v>2409</v>
      </c>
      <c r="B1674">
        <v>25250</v>
      </c>
      <c r="C1674" t="s">
        <v>1994</v>
      </c>
      <c r="D1674" t="s">
        <v>1147</v>
      </c>
      <c r="E1674" t="s">
        <v>154</v>
      </c>
      <c r="F1674" t="s">
        <v>1236</v>
      </c>
      <c r="G1674" t="s">
        <v>1237</v>
      </c>
      <c r="H1674">
        <v>1</v>
      </c>
      <c r="I1674">
        <v>68</v>
      </c>
    </row>
    <row r="1675" spans="1:9" x14ac:dyDescent="0.35">
      <c r="A1675" t="s">
        <v>2410</v>
      </c>
      <c r="B1675">
        <v>25250</v>
      </c>
      <c r="C1675" t="s">
        <v>1994</v>
      </c>
      <c r="D1675" t="s">
        <v>1147</v>
      </c>
      <c r="E1675" t="s">
        <v>220</v>
      </c>
      <c r="F1675" t="s">
        <v>1238</v>
      </c>
      <c r="G1675" t="s">
        <v>1239</v>
      </c>
      <c r="H1675">
        <v>2</v>
      </c>
      <c r="I1675">
        <v>0.93</v>
      </c>
    </row>
    <row r="1676" spans="1:9" x14ac:dyDescent="0.35">
      <c r="A1676" t="s">
        <v>2411</v>
      </c>
      <c r="B1676">
        <v>25250</v>
      </c>
      <c r="C1676" t="s">
        <v>1994</v>
      </c>
      <c r="D1676" t="s">
        <v>1147</v>
      </c>
      <c r="E1676" t="s">
        <v>239</v>
      </c>
      <c r="F1676" t="s">
        <v>1240</v>
      </c>
      <c r="G1676" t="s">
        <v>1241</v>
      </c>
      <c r="H1676">
        <v>3</v>
      </c>
      <c r="I1676">
        <v>0.63</v>
      </c>
    </row>
    <row r="1677" spans="1:9" x14ac:dyDescent="0.35">
      <c r="A1677" t="s">
        <v>2412</v>
      </c>
      <c r="B1677">
        <v>25250</v>
      </c>
      <c r="C1677" t="s">
        <v>1994</v>
      </c>
      <c r="D1677" t="s">
        <v>1147</v>
      </c>
      <c r="E1677" t="s">
        <v>270</v>
      </c>
      <c r="F1677" t="s">
        <v>1242</v>
      </c>
      <c r="G1677" t="s">
        <v>1243</v>
      </c>
      <c r="H1677">
        <v>4</v>
      </c>
      <c r="I1677">
        <v>0.55000000000000004</v>
      </c>
    </row>
    <row r="1678" spans="1:9" x14ac:dyDescent="0.35">
      <c r="A1678" t="s">
        <v>2413</v>
      </c>
      <c r="B1678">
        <v>25250</v>
      </c>
      <c r="C1678" t="s">
        <v>1994</v>
      </c>
      <c r="D1678" t="s">
        <v>1147</v>
      </c>
      <c r="E1678" t="s">
        <v>552</v>
      </c>
      <c r="F1678" t="s">
        <v>1244</v>
      </c>
      <c r="G1678" t="s">
        <v>1245</v>
      </c>
      <c r="H1678">
        <v>5</v>
      </c>
      <c r="I1678">
        <v>2.0270000000000001</v>
      </c>
    </row>
    <row r="1679" spans="1:9" x14ac:dyDescent="0.35">
      <c r="A1679" t="s">
        <v>2414</v>
      </c>
      <c r="B1679">
        <v>25250</v>
      </c>
      <c r="C1679" t="s">
        <v>1994</v>
      </c>
      <c r="D1679" t="s">
        <v>1147</v>
      </c>
      <c r="E1679" t="s">
        <v>562</v>
      </c>
      <c r="F1679" t="s">
        <v>1246</v>
      </c>
      <c r="G1679" t="s">
        <v>1247</v>
      </c>
      <c r="H1679">
        <v>6</v>
      </c>
      <c r="I1679">
        <v>1.869</v>
      </c>
    </row>
    <row r="1680" spans="1:9" x14ac:dyDescent="0.35">
      <c r="A1680" t="s">
        <v>2415</v>
      </c>
      <c r="B1680">
        <v>25250</v>
      </c>
      <c r="C1680" t="s">
        <v>1994</v>
      </c>
      <c r="D1680" t="s">
        <v>1147</v>
      </c>
      <c r="E1680" t="s">
        <v>567</v>
      </c>
      <c r="F1680" t="s">
        <v>1248</v>
      </c>
      <c r="G1680" t="s">
        <v>1249</v>
      </c>
      <c r="H1680">
        <v>7</v>
      </c>
      <c r="I1680">
        <v>0.752</v>
      </c>
    </row>
    <row r="1681" spans="1:9" x14ac:dyDescent="0.35">
      <c r="A1681" t="s">
        <v>2416</v>
      </c>
      <c r="B1681">
        <v>25250</v>
      </c>
      <c r="C1681" t="s">
        <v>1994</v>
      </c>
      <c r="D1681" t="s">
        <v>1147</v>
      </c>
      <c r="E1681" t="s">
        <v>548</v>
      </c>
      <c r="F1681" t="s">
        <v>900</v>
      </c>
      <c r="G1681" t="s">
        <v>1252</v>
      </c>
      <c r="H1681">
        <v>8</v>
      </c>
      <c r="I1681">
        <v>2705</v>
      </c>
    </row>
    <row r="1682" spans="1:9" x14ac:dyDescent="0.35">
      <c r="A1682" t="s">
        <v>2417</v>
      </c>
      <c r="B1682">
        <v>25340</v>
      </c>
      <c r="C1682" t="s">
        <v>1994</v>
      </c>
      <c r="D1682" t="s">
        <v>1150</v>
      </c>
      <c r="E1682" t="s">
        <v>154</v>
      </c>
      <c r="F1682" t="s">
        <v>1236</v>
      </c>
      <c r="G1682" t="s">
        <v>1237</v>
      </c>
      <c r="H1682">
        <v>1</v>
      </c>
      <c r="I1682">
        <v>68</v>
      </c>
    </row>
    <row r="1683" spans="1:9" x14ac:dyDescent="0.35">
      <c r="A1683" t="s">
        <v>2418</v>
      </c>
      <c r="B1683">
        <v>25340</v>
      </c>
      <c r="C1683" t="s">
        <v>1994</v>
      </c>
      <c r="D1683" t="s">
        <v>1150</v>
      </c>
      <c r="E1683" t="s">
        <v>220</v>
      </c>
      <c r="F1683" t="s">
        <v>1238</v>
      </c>
      <c r="G1683" t="s">
        <v>1239</v>
      </c>
      <c r="H1683">
        <v>2</v>
      </c>
      <c r="I1683">
        <v>0.98199999999999998</v>
      </c>
    </row>
    <row r="1684" spans="1:9" x14ac:dyDescent="0.35">
      <c r="A1684" t="s">
        <v>2419</v>
      </c>
      <c r="B1684">
        <v>25340</v>
      </c>
      <c r="C1684" t="s">
        <v>1994</v>
      </c>
      <c r="D1684" t="s">
        <v>1150</v>
      </c>
      <c r="E1684" t="s">
        <v>239</v>
      </c>
      <c r="F1684" t="s">
        <v>1240</v>
      </c>
      <c r="G1684" t="s">
        <v>1241</v>
      </c>
      <c r="H1684">
        <v>3</v>
      </c>
      <c r="I1684">
        <v>0.5</v>
      </c>
    </row>
    <row r="1685" spans="1:9" x14ac:dyDescent="0.35">
      <c r="A1685" t="s">
        <v>2420</v>
      </c>
      <c r="B1685">
        <v>25340</v>
      </c>
      <c r="C1685" t="s">
        <v>1994</v>
      </c>
      <c r="D1685" t="s">
        <v>1150</v>
      </c>
      <c r="E1685" t="s">
        <v>270</v>
      </c>
      <c r="F1685" t="s">
        <v>1242</v>
      </c>
      <c r="G1685" t="s">
        <v>1243</v>
      </c>
      <c r="H1685">
        <v>4</v>
      </c>
      <c r="I1685">
        <v>0.6</v>
      </c>
    </row>
    <row r="1686" spans="1:9" x14ac:dyDescent="0.35">
      <c r="A1686" t="s">
        <v>2421</v>
      </c>
      <c r="B1686">
        <v>25340</v>
      </c>
      <c r="C1686" t="s">
        <v>1994</v>
      </c>
      <c r="D1686" t="s">
        <v>1150</v>
      </c>
      <c r="E1686" t="s">
        <v>552</v>
      </c>
      <c r="F1686" t="s">
        <v>1244</v>
      </c>
      <c r="G1686" t="s">
        <v>1245</v>
      </c>
      <c r="H1686">
        <v>5</v>
      </c>
      <c r="I1686">
        <v>2.1398000000000001</v>
      </c>
    </row>
    <row r="1687" spans="1:9" x14ac:dyDescent="0.35">
      <c r="A1687" t="s">
        <v>2422</v>
      </c>
      <c r="B1687">
        <v>25340</v>
      </c>
      <c r="C1687" t="s">
        <v>1994</v>
      </c>
      <c r="D1687" t="s">
        <v>1150</v>
      </c>
      <c r="E1687" t="s">
        <v>562</v>
      </c>
      <c r="F1687" t="s">
        <v>1246</v>
      </c>
      <c r="G1687" t="s">
        <v>1247</v>
      </c>
      <c r="H1687">
        <v>6</v>
      </c>
      <c r="I1687">
        <v>0.629</v>
      </c>
    </row>
    <row r="1688" spans="1:9" x14ac:dyDescent="0.35">
      <c r="A1688" t="s">
        <v>2423</v>
      </c>
      <c r="B1688">
        <v>25340</v>
      </c>
      <c r="C1688" t="s">
        <v>1994</v>
      </c>
      <c r="D1688" t="s">
        <v>1150</v>
      </c>
      <c r="E1688" t="s">
        <v>567</v>
      </c>
      <c r="F1688" t="s">
        <v>1248</v>
      </c>
      <c r="G1688" t="s">
        <v>1249</v>
      </c>
      <c r="H1688">
        <v>7</v>
      </c>
      <c r="I1688">
        <v>0.80030000000000001</v>
      </c>
    </row>
    <row r="1689" spans="1:9" x14ac:dyDescent="0.35">
      <c r="A1689" t="s">
        <v>2424</v>
      </c>
      <c r="B1689">
        <v>25340</v>
      </c>
      <c r="C1689" t="s">
        <v>1994</v>
      </c>
      <c r="D1689" t="s">
        <v>1150</v>
      </c>
      <c r="E1689" t="s">
        <v>548</v>
      </c>
      <c r="F1689" t="s">
        <v>900</v>
      </c>
      <c r="G1689" t="s">
        <v>1252</v>
      </c>
      <c r="H1689">
        <v>8</v>
      </c>
      <c r="I1689">
        <v>2921</v>
      </c>
    </row>
    <row r="1690" spans="1:9" x14ac:dyDescent="0.35">
      <c r="A1690" t="s">
        <v>2425</v>
      </c>
      <c r="B1690">
        <v>25430</v>
      </c>
      <c r="C1690" t="s">
        <v>1994</v>
      </c>
      <c r="D1690" t="s">
        <v>1153</v>
      </c>
      <c r="E1690" t="s">
        <v>154</v>
      </c>
      <c r="F1690" t="s">
        <v>1236</v>
      </c>
      <c r="G1690" t="s">
        <v>1237</v>
      </c>
      <c r="H1690">
        <v>1</v>
      </c>
      <c r="I1690">
        <v>54</v>
      </c>
    </row>
    <row r="1691" spans="1:9" x14ac:dyDescent="0.35">
      <c r="A1691" t="s">
        <v>2426</v>
      </c>
      <c r="B1691">
        <v>25430</v>
      </c>
      <c r="C1691" t="s">
        <v>1994</v>
      </c>
      <c r="D1691" t="s">
        <v>1153</v>
      </c>
      <c r="E1691" t="s">
        <v>220</v>
      </c>
      <c r="F1691" t="s">
        <v>1238</v>
      </c>
      <c r="G1691" t="s">
        <v>1239</v>
      </c>
      <c r="H1691">
        <v>2</v>
      </c>
      <c r="I1691">
        <v>0.95</v>
      </c>
    </row>
    <row r="1692" spans="1:9" x14ac:dyDescent="0.35">
      <c r="A1692" t="s">
        <v>2427</v>
      </c>
      <c r="B1692">
        <v>25430</v>
      </c>
      <c r="C1692" t="s">
        <v>1994</v>
      </c>
      <c r="D1692" t="s">
        <v>1153</v>
      </c>
      <c r="E1692" t="s">
        <v>239</v>
      </c>
      <c r="F1692" t="s">
        <v>1240</v>
      </c>
      <c r="G1692" t="s">
        <v>1241</v>
      </c>
      <c r="H1692">
        <v>3</v>
      </c>
      <c r="I1692">
        <v>0.43</v>
      </c>
    </row>
    <row r="1693" spans="1:9" x14ac:dyDescent="0.35">
      <c r="A1693" t="s">
        <v>2428</v>
      </c>
      <c r="B1693">
        <v>25430</v>
      </c>
      <c r="C1693" t="s">
        <v>1994</v>
      </c>
      <c r="D1693" t="s">
        <v>1153</v>
      </c>
      <c r="E1693" t="s">
        <v>270</v>
      </c>
      <c r="F1693" t="s">
        <v>1242</v>
      </c>
      <c r="G1693" t="s">
        <v>1243</v>
      </c>
      <c r="H1693">
        <v>4</v>
      </c>
      <c r="I1693">
        <v>0.36</v>
      </c>
    </row>
    <row r="1694" spans="1:9" x14ac:dyDescent="0.35">
      <c r="A1694" t="s">
        <v>2429</v>
      </c>
      <c r="B1694">
        <v>25430</v>
      </c>
      <c r="C1694" t="s">
        <v>1994</v>
      </c>
      <c r="D1694" t="s">
        <v>1153</v>
      </c>
      <c r="E1694" t="s">
        <v>552</v>
      </c>
      <c r="F1694" t="s">
        <v>1244</v>
      </c>
      <c r="G1694" t="s">
        <v>1245</v>
      </c>
      <c r="H1694">
        <v>5</v>
      </c>
      <c r="I1694">
        <v>1.42</v>
      </c>
    </row>
    <row r="1695" spans="1:9" x14ac:dyDescent="0.35">
      <c r="A1695" t="s">
        <v>2430</v>
      </c>
      <c r="B1695">
        <v>25430</v>
      </c>
      <c r="C1695" t="s">
        <v>1994</v>
      </c>
      <c r="D1695" t="s">
        <v>1153</v>
      </c>
      <c r="E1695" t="s">
        <v>562</v>
      </c>
      <c r="F1695" t="s">
        <v>1246</v>
      </c>
      <c r="G1695" t="s">
        <v>1247</v>
      </c>
      <c r="H1695">
        <v>6</v>
      </c>
      <c r="I1695">
        <v>1.62</v>
      </c>
    </row>
    <row r="1696" spans="1:9" x14ac:dyDescent="0.35">
      <c r="A1696" t="s">
        <v>2431</v>
      </c>
      <c r="B1696">
        <v>25430</v>
      </c>
      <c r="C1696" t="s">
        <v>1994</v>
      </c>
      <c r="D1696" t="s">
        <v>1153</v>
      </c>
      <c r="E1696" t="s">
        <v>567</v>
      </c>
      <c r="F1696" t="s">
        <v>1248</v>
      </c>
      <c r="G1696" t="s">
        <v>1249</v>
      </c>
      <c r="H1696">
        <v>7</v>
      </c>
      <c r="I1696">
        <v>0.65</v>
      </c>
    </row>
    <row r="1697" spans="1:9" x14ac:dyDescent="0.35">
      <c r="A1697" t="s">
        <v>2432</v>
      </c>
      <c r="B1697">
        <v>25430</v>
      </c>
      <c r="C1697" t="s">
        <v>1994</v>
      </c>
      <c r="D1697" t="s">
        <v>1153</v>
      </c>
      <c r="E1697" t="s">
        <v>548</v>
      </c>
      <c r="F1697" t="s">
        <v>900</v>
      </c>
      <c r="G1697" t="s">
        <v>1252</v>
      </c>
      <c r="H1697">
        <v>8</v>
      </c>
      <c r="I1697">
        <v>4084</v>
      </c>
    </row>
    <row r="1698" spans="1:9" x14ac:dyDescent="0.35">
      <c r="A1698" t="s">
        <v>2433</v>
      </c>
      <c r="B1698">
        <v>25490</v>
      </c>
      <c r="C1698" t="s">
        <v>1994</v>
      </c>
      <c r="D1698" t="s">
        <v>1156</v>
      </c>
      <c r="E1698" t="s">
        <v>154</v>
      </c>
      <c r="F1698" t="s">
        <v>1236</v>
      </c>
      <c r="G1698" t="s">
        <v>1237</v>
      </c>
      <c r="H1698">
        <v>1</v>
      </c>
      <c r="I1698">
        <v>58</v>
      </c>
    </row>
    <row r="1699" spans="1:9" x14ac:dyDescent="0.35">
      <c r="A1699" t="s">
        <v>2434</v>
      </c>
      <c r="B1699">
        <v>25490</v>
      </c>
      <c r="C1699" t="s">
        <v>1994</v>
      </c>
      <c r="D1699" t="s">
        <v>1156</v>
      </c>
      <c r="E1699" t="s">
        <v>220</v>
      </c>
      <c r="F1699" t="s">
        <v>1238</v>
      </c>
      <c r="G1699" t="s">
        <v>1239</v>
      </c>
      <c r="H1699">
        <v>2</v>
      </c>
      <c r="I1699">
        <v>0.99</v>
      </c>
    </row>
    <row r="1700" spans="1:9" x14ac:dyDescent="0.35">
      <c r="A1700" t="s">
        <v>2435</v>
      </c>
      <c r="B1700">
        <v>25490</v>
      </c>
      <c r="C1700" t="s">
        <v>1994</v>
      </c>
      <c r="D1700" t="s">
        <v>1156</v>
      </c>
      <c r="E1700" t="s">
        <v>239</v>
      </c>
      <c r="F1700" t="s">
        <v>1240</v>
      </c>
      <c r="G1700" t="s">
        <v>1241</v>
      </c>
      <c r="H1700">
        <v>3</v>
      </c>
      <c r="I1700">
        <v>0.76</v>
      </c>
    </row>
    <row r="1701" spans="1:9" x14ac:dyDescent="0.35">
      <c r="A1701" t="s">
        <v>2436</v>
      </c>
      <c r="B1701">
        <v>25490</v>
      </c>
      <c r="C1701" t="s">
        <v>1994</v>
      </c>
      <c r="D1701" t="s">
        <v>1156</v>
      </c>
      <c r="E1701" t="s">
        <v>270</v>
      </c>
      <c r="F1701" t="s">
        <v>1242</v>
      </c>
      <c r="G1701" t="s">
        <v>1243</v>
      </c>
      <c r="H1701">
        <v>4</v>
      </c>
      <c r="I1701">
        <v>0.64</v>
      </c>
    </row>
    <row r="1702" spans="1:9" x14ac:dyDescent="0.35">
      <c r="A1702" t="s">
        <v>2437</v>
      </c>
      <c r="B1702">
        <v>25490</v>
      </c>
      <c r="C1702" t="s">
        <v>1994</v>
      </c>
      <c r="D1702" t="s">
        <v>1156</v>
      </c>
      <c r="E1702" t="s">
        <v>552</v>
      </c>
      <c r="F1702" t="s">
        <v>1244</v>
      </c>
      <c r="G1702" t="s">
        <v>1245</v>
      </c>
      <c r="H1702">
        <v>5</v>
      </c>
      <c r="I1702">
        <v>1.39</v>
      </c>
    </row>
    <row r="1703" spans="1:9" x14ac:dyDescent="0.35">
      <c r="A1703" t="s">
        <v>2438</v>
      </c>
      <c r="B1703">
        <v>25490</v>
      </c>
      <c r="C1703" t="s">
        <v>1994</v>
      </c>
      <c r="D1703" t="s">
        <v>1156</v>
      </c>
      <c r="E1703" t="s">
        <v>562</v>
      </c>
      <c r="F1703" t="s">
        <v>1246</v>
      </c>
      <c r="G1703" t="s">
        <v>1247</v>
      </c>
      <c r="H1703">
        <v>6</v>
      </c>
      <c r="I1703">
        <v>1.56</v>
      </c>
    </row>
    <row r="1704" spans="1:9" x14ac:dyDescent="0.35">
      <c r="A1704" t="s">
        <v>2439</v>
      </c>
      <c r="B1704">
        <v>25490</v>
      </c>
      <c r="C1704" t="s">
        <v>1994</v>
      </c>
      <c r="D1704" t="s">
        <v>1156</v>
      </c>
      <c r="E1704" t="s">
        <v>567</v>
      </c>
      <c r="F1704" t="s">
        <v>1248</v>
      </c>
      <c r="G1704" t="s">
        <v>1249</v>
      </c>
      <c r="H1704">
        <v>7</v>
      </c>
      <c r="I1704">
        <v>0.44</v>
      </c>
    </row>
    <row r="1705" spans="1:9" x14ac:dyDescent="0.35">
      <c r="A1705" t="s">
        <v>2440</v>
      </c>
      <c r="B1705">
        <v>25490</v>
      </c>
      <c r="C1705" t="s">
        <v>1994</v>
      </c>
      <c r="D1705" t="s">
        <v>1156</v>
      </c>
      <c r="E1705" t="s">
        <v>548</v>
      </c>
      <c r="F1705" t="s">
        <v>900</v>
      </c>
      <c r="G1705" t="s">
        <v>1252</v>
      </c>
      <c r="H1705">
        <v>8</v>
      </c>
      <c r="I1705">
        <v>5199</v>
      </c>
    </row>
    <row r="1706" spans="1:9" x14ac:dyDescent="0.35">
      <c r="A1706" t="s">
        <v>2441</v>
      </c>
      <c r="B1706">
        <v>25620</v>
      </c>
      <c r="C1706" t="s">
        <v>1994</v>
      </c>
      <c r="D1706" t="s">
        <v>1159</v>
      </c>
      <c r="E1706" t="s">
        <v>154</v>
      </c>
      <c r="F1706" t="s">
        <v>1236</v>
      </c>
      <c r="G1706" t="s">
        <v>1237</v>
      </c>
      <c r="H1706">
        <v>1</v>
      </c>
      <c r="I1706">
        <v>50</v>
      </c>
    </row>
    <row r="1707" spans="1:9" x14ac:dyDescent="0.35">
      <c r="A1707" t="s">
        <v>2442</v>
      </c>
      <c r="B1707">
        <v>25620</v>
      </c>
      <c r="C1707" t="s">
        <v>1994</v>
      </c>
      <c r="D1707" t="s">
        <v>1159</v>
      </c>
      <c r="E1707" t="s">
        <v>220</v>
      </c>
      <c r="F1707" t="s">
        <v>1238</v>
      </c>
      <c r="G1707" t="s">
        <v>1239</v>
      </c>
      <c r="H1707">
        <v>2</v>
      </c>
      <c r="I1707">
        <v>0.7591</v>
      </c>
    </row>
    <row r="1708" spans="1:9" x14ac:dyDescent="0.35">
      <c r="A1708" t="s">
        <v>2443</v>
      </c>
      <c r="B1708">
        <v>25620</v>
      </c>
      <c r="C1708" t="s">
        <v>1994</v>
      </c>
      <c r="D1708" t="s">
        <v>1159</v>
      </c>
      <c r="E1708" t="s">
        <v>239</v>
      </c>
      <c r="F1708" t="s">
        <v>1240</v>
      </c>
      <c r="G1708" t="s">
        <v>1241</v>
      </c>
      <c r="H1708">
        <v>3</v>
      </c>
      <c r="I1708">
        <v>0.98209999999999997</v>
      </c>
    </row>
    <row r="1709" spans="1:9" x14ac:dyDescent="0.35">
      <c r="A1709" t="s">
        <v>2444</v>
      </c>
      <c r="B1709">
        <v>25620</v>
      </c>
      <c r="C1709" t="s">
        <v>1994</v>
      </c>
      <c r="D1709" t="s">
        <v>1159</v>
      </c>
      <c r="E1709" t="s">
        <v>270</v>
      </c>
      <c r="F1709" t="s">
        <v>1242</v>
      </c>
      <c r="G1709" t="s">
        <v>1243</v>
      </c>
      <c r="H1709">
        <v>4</v>
      </c>
      <c r="I1709">
        <v>0.31969999999999998</v>
      </c>
    </row>
    <row r="1710" spans="1:9" x14ac:dyDescent="0.35">
      <c r="A1710" t="s">
        <v>2445</v>
      </c>
      <c r="B1710">
        <v>25620</v>
      </c>
      <c r="C1710" t="s">
        <v>1994</v>
      </c>
      <c r="D1710" t="s">
        <v>1159</v>
      </c>
      <c r="E1710" t="s">
        <v>552</v>
      </c>
      <c r="F1710" t="s">
        <v>1244</v>
      </c>
      <c r="G1710" t="s">
        <v>1245</v>
      </c>
      <c r="H1710">
        <v>5</v>
      </c>
      <c r="I1710">
        <v>2.36</v>
      </c>
    </row>
    <row r="1711" spans="1:9" x14ac:dyDescent="0.35">
      <c r="A1711" t="s">
        <v>2446</v>
      </c>
      <c r="B1711">
        <v>25620</v>
      </c>
      <c r="C1711" t="s">
        <v>1994</v>
      </c>
      <c r="D1711" t="s">
        <v>1159</v>
      </c>
      <c r="E1711" t="s">
        <v>562</v>
      </c>
      <c r="F1711" t="s">
        <v>1246</v>
      </c>
      <c r="G1711" t="s">
        <v>1247</v>
      </c>
      <c r="H1711">
        <v>6</v>
      </c>
      <c r="I1711">
        <v>1.19</v>
      </c>
    </row>
    <row r="1712" spans="1:9" x14ac:dyDescent="0.35">
      <c r="A1712" t="s">
        <v>2447</v>
      </c>
      <c r="B1712">
        <v>25620</v>
      </c>
      <c r="C1712" t="s">
        <v>1994</v>
      </c>
      <c r="D1712" t="s">
        <v>1159</v>
      </c>
      <c r="E1712" t="s">
        <v>567</v>
      </c>
      <c r="F1712" t="s">
        <v>1248</v>
      </c>
      <c r="G1712" t="s">
        <v>1249</v>
      </c>
      <c r="H1712">
        <v>7</v>
      </c>
      <c r="I1712">
        <v>0.62</v>
      </c>
    </row>
    <row r="1713" spans="1:9" x14ac:dyDescent="0.35">
      <c r="A1713" t="s">
        <v>2448</v>
      </c>
      <c r="B1713">
        <v>25620</v>
      </c>
      <c r="C1713" t="s">
        <v>1994</v>
      </c>
      <c r="D1713" t="s">
        <v>1159</v>
      </c>
      <c r="E1713" t="s">
        <v>548</v>
      </c>
      <c r="F1713" t="s">
        <v>900</v>
      </c>
      <c r="G1713" t="s">
        <v>1252</v>
      </c>
      <c r="H1713">
        <v>8</v>
      </c>
      <c r="I1713">
        <v>4373</v>
      </c>
    </row>
    <row r="1714" spans="1:9" x14ac:dyDescent="0.35">
      <c r="A1714" t="s">
        <v>2449</v>
      </c>
      <c r="B1714">
        <v>25710</v>
      </c>
      <c r="C1714" t="s">
        <v>1994</v>
      </c>
      <c r="D1714" t="s">
        <v>1162</v>
      </c>
      <c r="E1714" t="s">
        <v>154</v>
      </c>
      <c r="F1714" t="s">
        <v>1236</v>
      </c>
      <c r="G1714" t="s">
        <v>1237</v>
      </c>
      <c r="H1714">
        <v>1</v>
      </c>
      <c r="I1714">
        <v>70</v>
      </c>
    </row>
    <row r="1715" spans="1:9" x14ac:dyDescent="0.35">
      <c r="A1715" t="s">
        <v>2450</v>
      </c>
      <c r="B1715">
        <v>25710</v>
      </c>
      <c r="C1715" t="s">
        <v>1994</v>
      </c>
      <c r="D1715" t="s">
        <v>1162</v>
      </c>
      <c r="E1715" t="s">
        <v>220</v>
      </c>
      <c r="F1715" t="s">
        <v>1238</v>
      </c>
      <c r="G1715" t="s">
        <v>1239</v>
      </c>
      <c r="H1715">
        <v>2</v>
      </c>
      <c r="I1715">
        <v>0.95850000000000002</v>
      </c>
    </row>
    <row r="1716" spans="1:9" x14ac:dyDescent="0.35">
      <c r="A1716" t="s">
        <v>2451</v>
      </c>
      <c r="B1716">
        <v>25710</v>
      </c>
      <c r="C1716" t="s">
        <v>1994</v>
      </c>
      <c r="D1716" t="s">
        <v>1162</v>
      </c>
      <c r="E1716" t="s">
        <v>239</v>
      </c>
      <c r="F1716" t="s">
        <v>1240</v>
      </c>
      <c r="G1716" t="s">
        <v>1241</v>
      </c>
      <c r="H1716">
        <v>3</v>
      </c>
      <c r="I1716">
        <v>0.64659999999999995</v>
      </c>
    </row>
    <row r="1717" spans="1:9" x14ac:dyDescent="0.35">
      <c r="A1717" t="s">
        <v>2452</v>
      </c>
      <c r="B1717">
        <v>25710</v>
      </c>
      <c r="C1717" t="s">
        <v>1994</v>
      </c>
      <c r="D1717" t="s">
        <v>1162</v>
      </c>
      <c r="E1717" t="s">
        <v>270</v>
      </c>
      <c r="F1717" t="s">
        <v>1242</v>
      </c>
      <c r="G1717" t="s">
        <v>1243</v>
      </c>
      <c r="H1717">
        <v>4</v>
      </c>
      <c r="I1717">
        <v>0.71030000000000004</v>
      </c>
    </row>
    <row r="1718" spans="1:9" x14ac:dyDescent="0.35">
      <c r="A1718" t="s">
        <v>2453</v>
      </c>
      <c r="B1718">
        <v>25710</v>
      </c>
      <c r="C1718" t="s">
        <v>1994</v>
      </c>
      <c r="D1718" t="s">
        <v>1162</v>
      </c>
      <c r="E1718" t="s">
        <v>552</v>
      </c>
      <c r="F1718" t="s">
        <v>1244</v>
      </c>
      <c r="G1718" t="s">
        <v>1245</v>
      </c>
      <c r="H1718">
        <v>5</v>
      </c>
      <c r="I1718">
        <v>1.3210999999999999</v>
      </c>
    </row>
    <row r="1719" spans="1:9" x14ac:dyDescent="0.35">
      <c r="A1719" t="s">
        <v>2454</v>
      </c>
      <c r="B1719">
        <v>25710</v>
      </c>
      <c r="C1719" t="s">
        <v>1994</v>
      </c>
      <c r="D1719" t="s">
        <v>1162</v>
      </c>
      <c r="E1719" t="s">
        <v>562</v>
      </c>
      <c r="F1719" t="s">
        <v>1246</v>
      </c>
      <c r="G1719" t="s">
        <v>1247</v>
      </c>
      <c r="H1719">
        <v>6</v>
      </c>
      <c r="I1719">
        <v>1.1760999999999999</v>
      </c>
    </row>
    <row r="1720" spans="1:9" x14ac:dyDescent="0.35">
      <c r="A1720" t="s">
        <v>2455</v>
      </c>
      <c r="B1720">
        <v>25710</v>
      </c>
      <c r="C1720" t="s">
        <v>1994</v>
      </c>
      <c r="D1720" t="s">
        <v>1162</v>
      </c>
      <c r="E1720" t="s">
        <v>567</v>
      </c>
      <c r="F1720" t="s">
        <v>1248</v>
      </c>
      <c r="G1720" t="s">
        <v>1249</v>
      </c>
      <c r="H1720">
        <v>7</v>
      </c>
      <c r="I1720">
        <v>0.74070000000000003</v>
      </c>
    </row>
    <row r="1721" spans="1:9" x14ac:dyDescent="0.35">
      <c r="A1721" t="s">
        <v>2456</v>
      </c>
      <c r="B1721">
        <v>25710</v>
      </c>
      <c r="C1721" t="s">
        <v>1994</v>
      </c>
      <c r="D1721" t="s">
        <v>1162</v>
      </c>
      <c r="E1721" t="s">
        <v>548</v>
      </c>
      <c r="F1721" t="s">
        <v>900</v>
      </c>
      <c r="G1721" t="s">
        <v>1252</v>
      </c>
      <c r="H1721">
        <v>8</v>
      </c>
      <c r="I1721">
        <v>4621.18</v>
      </c>
    </row>
    <row r="1722" spans="1:9" x14ac:dyDescent="0.35">
      <c r="A1722" t="s">
        <v>2457</v>
      </c>
      <c r="B1722">
        <v>25810</v>
      </c>
      <c r="C1722" t="s">
        <v>1994</v>
      </c>
      <c r="D1722" t="s">
        <v>1165</v>
      </c>
      <c r="E1722" t="s">
        <v>154</v>
      </c>
      <c r="F1722" t="s">
        <v>1236</v>
      </c>
      <c r="G1722" t="s">
        <v>1237</v>
      </c>
      <c r="H1722">
        <v>1</v>
      </c>
      <c r="I1722">
        <v>55</v>
      </c>
    </row>
    <row r="1723" spans="1:9" x14ac:dyDescent="0.35">
      <c r="A1723" t="s">
        <v>2458</v>
      </c>
      <c r="B1723">
        <v>25810</v>
      </c>
      <c r="C1723" t="s">
        <v>1994</v>
      </c>
      <c r="D1723" t="s">
        <v>1165</v>
      </c>
      <c r="E1723" t="s">
        <v>220</v>
      </c>
      <c r="F1723" t="s">
        <v>1238</v>
      </c>
      <c r="G1723" t="s">
        <v>1239</v>
      </c>
      <c r="H1723">
        <v>2</v>
      </c>
      <c r="I1723">
        <v>0.95</v>
      </c>
    </row>
    <row r="1724" spans="1:9" x14ac:dyDescent="0.35">
      <c r="A1724" t="s">
        <v>2459</v>
      </c>
      <c r="B1724">
        <v>25810</v>
      </c>
      <c r="C1724" t="s">
        <v>1994</v>
      </c>
      <c r="D1724" t="s">
        <v>1165</v>
      </c>
      <c r="E1724" t="s">
        <v>239</v>
      </c>
      <c r="F1724" t="s">
        <v>1240</v>
      </c>
      <c r="G1724" t="s">
        <v>1241</v>
      </c>
      <c r="H1724">
        <v>3</v>
      </c>
      <c r="I1724">
        <v>0.8</v>
      </c>
    </row>
    <row r="1725" spans="1:9" x14ac:dyDescent="0.35">
      <c r="A1725" t="s">
        <v>2460</v>
      </c>
      <c r="B1725">
        <v>25810</v>
      </c>
      <c r="C1725" t="s">
        <v>1994</v>
      </c>
      <c r="D1725" t="s">
        <v>1165</v>
      </c>
      <c r="E1725" t="s">
        <v>270</v>
      </c>
      <c r="F1725" t="s">
        <v>1242</v>
      </c>
      <c r="G1725" t="s">
        <v>1243</v>
      </c>
      <c r="H1725">
        <v>4</v>
      </c>
      <c r="I1725">
        <v>0.33</v>
      </c>
    </row>
    <row r="1726" spans="1:9" x14ac:dyDescent="0.35">
      <c r="A1726" t="s">
        <v>2461</v>
      </c>
      <c r="B1726">
        <v>25810</v>
      </c>
      <c r="C1726" t="s">
        <v>1994</v>
      </c>
      <c r="D1726" t="s">
        <v>1165</v>
      </c>
      <c r="E1726" t="s">
        <v>552</v>
      </c>
      <c r="F1726" t="s">
        <v>1244</v>
      </c>
      <c r="G1726" t="s">
        <v>1245</v>
      </c>
      <c r="H1726">
        <v>5</v>
      </c>
      <c r="I1726">
        <v>1.0379</v>
      </c>
    </row>
    <row r="1727" spans="1:9" x14ac:dyDescent="0.35">
      <c r="A1727" t="s">
        <v>2462</v>
      </c>
      <c r="B1727">
        <v>25810</v>
      </c>
      <c r="C1727" t="s">
        <v>1994</v>
      </c>
      <c r="D1727" t="s">
        <v>1165</v>
      </c>
      <c r="E1727" t="s">
        <v>562</v>
      </c>
      <c r="F1727" t="s">
        <v>1246</v>
      </c>
      <c r="G1727" t="s">
        <v>1247</v>
      </c>
      <c r="H1727">
        <v>6</v>
      </c>
      <c r="I1727">
        <v>1.1081000000000001</v>
      </c>
    </row>
    <row r="1728" spans="1:9" x14ac:dyDescent="0.35">
      <c r="A1728" t="s">
        <v>2463</v>
      </c>
      <c r="B1728">
        <v>25810</v>
      </c>
      <c r="C1728" t="s">
        <v>1994</v>
      </c>
      <c r="D1728" t="s">
        <v>1165</v>
      </c>
      <c r="E1728" t="s">
        <v>567</v>
      </c>
      <c r="F1728" t="s">
        <v>1248</v>
      </c>
      <c r="G1728" t="s">
        <v>1249</v>
      </c>
      <c r="H1728">
        <v>7</v>
      </c>
      <c r="I1728">
        <v>0.46339999999999998</v>
      </c>
    </row>
    <row r="1729" spans="1:9" x14ac:dyDescent="0.35">
      <c r="A1729" t="s">
        <v>2464</v>
      </c>
      <c r="B1729">
        <v>25810</v>
      </c>
      <c r="C1729" t="s">
        <v>1994</v>
      </c>
      <c r="D1729" t="s">
        <v>1165</v>
      </c>
      <c r="E1729" t="s">
        <v>548</v>
      </c>
      <c r="F1729" t="s">
        <v>900</v>
      </c>
      <c r="G1729" t="s">
        <v>1252</v>
      </c>
      <c r="H1729">
        <v>8</v>
      </c>
      <c r="I1729">
        <v>5271.33</v>
      </c>
    </row>
    <row r="1730" spans="1:9" x14ac:dyDescent="0.35">
      <c r="A1730" t="s">
        <v>2465</v>
      </c>
      <c r="B1730">
        <v>25900</v>
      </c>
      <c r="C1730" t="s">
        <v>1994</v>
      </c>
      <c r="D1730" t="s">
        <v>1168</v>
      </c>
      <c r="E1730" t="s">
        <v>154</v>
      </c>
      <c r="F1730" t="s">
        <v>1236</v>
      </c>
      <c r="G1730" t="s">
        <v>1237</v>
      </c>
      <c r="H1730">
        <v>1</v>
      </c>
      <c r="I1730">
        <v>52</v>
      </c>
    </row>
    <row r="1731" spans="1:9" x14ac:dyDescent="0.35">
      <c r="A1731" t="s">
        <v>2466</v>
      </c>
      <c r="B1731">
        <v>25900</v>
      </c>
      <c r="C1731" t="s">
        <v>1994</v>
      </c>
      <c r="D1731" t="s">
        <v>1168</v>
      </c>
      <c r="E1731" t="s">
        <v>220</v>
      </c>
      <c r="F1731" t="s">
        <v>1238</v>
      </c>
      <c r="G1731" t="s">
        <v>1239</v>
      </c>
      <c r="H1731">
        <v>2</v>
      </c>
      <c r="I1731">
        <v>0.95</v>
      </c>
    </row>
    <row r="1732" spans="1:9" x14ac:dyDescent="0.35">
      <c r="A1732" t="s">
        <v>2467</v>
      </c>
      <c r="B1732">
        <v>25900</v>
      </c>
      <c r="C1732" t="s">
        <v>1994</v>
      </c>
      <c r="D1732" t="s">
        <v>1168</v>
      </c>
      <c r="E1732" t="s">
        <v>239</v>
      </c>
      <c r="F1732" t="s">
        <v>1240</v>
      </c>
      <c r="G1732" t="s">
        <v>1241</v>
      </c>
      <c r="H1732">
        <v>3</v>
      </c>
      <c r="I1732">
        <v>0.75</v>
      </c>
    </row>
    <row r="1733" spans="1:9" x14ac:dyDescent="0.35">
      <c r="A1733" t="s">
        <v>2468</v>
      </c>
      <c r="B1733">
        <v>25900</v>
      </c>
      <c r="C1733" t="s">
        <v>1994</v>
      </c>
      <c r="D1733" t="s">
        <v>1168</v>
      </c>
      <c r="E1733" t="s">
        <v>270</v>
      </c>
      <c r="F1733" t="s">
        <v>1242</v>
      </c>
      <c r="G1733" t="s">
        <v>1243</v>
      </c>
      <c r="H1733">
        <v>4</v>
      </c>
      <c r="I1733">
        <v>0.4</v>
      </c>
    </row>
    <row r="1734" spans="1:9" x14ac:dyDescent="0.35">
      <c r="A1734" t="s">
        <v>2469</v>
      </c>
      <c r="B1734">
        <v>25900</v>
      </c>
      <c r="C1734" t="s">
        <v>1994</v>
      </c>
      <c r="D1734" t="s">
        <v>1168</v>
      </c>
      <c r="E1734" t="s">
        <v>552</v>
      </c>
      <c r="F1734" t="s">
        <v>1244</v>
      </c>
      <c r="G1734" t="s">
        <v>1245</v>
      </c>
      <c r="H1734">
        <v>5</v>
      </c>
      <c r="I1734">
        <v>2.31</v>
      </c>
    </row>
    <row r="1735" spans="1:9" x14ac:dyDescent="0.35">
      <c r="A1735" t="s">
        <v>2470</v>
      </c>
      <c r="B1735">
        <v>25900</v>
      </c>
      <c r="C1735" t="s">
        <v>1994</v>
      </c>
      <c r="D1735" t="s">
        <v>1168</v>
      </c>
      <c r="E1735" t="s">
        <v>562</v>
      </c>
      <c r="F1735" t="s">
        <v>1246</v>
      </c>
      <c r="G1735" t="s">
        <v>1247</v>
      </c>
      <c r="H1735">
        <v>6</v>
      </c>
      <c r="I1735">
        <v>1.96</v>
      </c>
    </row>
    <row r="1736" spans="1:9" x14ac:dyDescent="0.35">
      <c r="A1736" t="s">
        <v>2471</v>
      </c>
      <c r="B1736">
        <v>25900</v>
      </c>
      <c r="C1736" t="s">
        <v>1994</v>
      </c>
      <c r="D1736" t="s">
        <v>1168</v>
      </c>
      <c r="E1736" t="s">
        <v>567</v>
      </c>
      <c r="F1736" t="s">
        <v>1248</v>
      </c>
      <c r="G1736" t="s">
        <v>1249</v>
      </c>
      <c r="H1736">
        <v>7</v>
      </c>
      <c r="I1736">
        <v>0.59</v>
      </c>
    </row>
    <row r="1737" spans="1:9" x14ac:dyDescent="0.35">
      <c r="A1737" t="s">
        <v>2472</v>
      </c>
      <c r="B1737">
        <v>25900</v>
      </c>
      <c r="C1737" t="s">
        <v>1994</v>
      </c>
      <c r="D1737" t="s">
        <v>1168</v>
      </c>
      <c r="E1737" t="s">
        <v>548</v>
      </c>
      <c r="F1737" t="s">
        <v>900</v>
      </c>
      <c r="G1737" t="s">
        <v>1252</v>
      </c>
      <c r="H1737">
        <v>8</v>
      </c>
      <c r="I1737">
        <v>3468</v>
      </c>
    </row>
    <row r="1738" spans="1:9" x14ac:dyDescent="0.35">
      <c r="A1738" t="s">
        <v>2473</v>
      </c>
      <c r="B1738">
        <v>25990</v>
      </c>
      <c r="C1738" t="s">
        <v>1994</v>
      </c>
      <c r="D1738" t="s">
        <v>1171</v>
      </c>
      <c r="E1738" t="s">
        <v>154</v>
      </c>
      <c r="F1738" t="s">
        <v>1236</v>
      </c>
      <c r="G1738" t="s">
        <v>1237</v>
      </c>
      <c r="H1738">
        <v>1</v>
      </c>
      <c r="I1738">
        <v>53</v>
      </c>
    </row>
    <row r="1739" spans="1:9" x14ac:dyDescent="0.35">
      <c r="A1739" t="s">
        <v>2474</v>
      </c>
      <c r="B1739">
        <v>25990</v>
      </c>
      <c r="C1739" t="s">
        <v>1994</v>
      </c>
      <c r="D1739" t="s">
        <v>1171</v>
      </c>
      <c r="E1739" t="s">
        <v>220</v>
      </c>
      <c r="F1739" t="s">
        <v>1238</v>
      </c>
      <c r="G1739" t="s">
        <v>1239</v>
      </c>
      <c r="H1739">
        <v>2</v>
      </c>
      <c r="I1739">
        <v>0</v>
      </c>
    </row>
    <row r="1740" spans="1:9" x14ac:dyDescent="0.35">
      <c r="A1740" t="s">
        <v>2475</v>
      </c>
      <c r="B1740">
        <v>25990</v>
      </c>
      <c r="C1740" t="s">
        <v>1994</v>
      </c>
      <c r="D1740" t="s">
        <v>1171</v>
      </c>
      <c r="E1740" t="s">
        <v>239</v>
      </c>
      <c r="F1740" t="s">
        <v>1240</v>
      </c>
      <c r="G1740" t="s">
        <v>1241</v>
      </c>
      <c r="H1740">
        <v>3</v>
      </c>
      <c r="I1740">
        <v>0.87</v>
      </c>
    </row>
    <row r="1741" spans="1:9" x14ac:dyDescent="0.35">
      <c r="A1741" t="s">
        <v>2476</v>
      </c>
      <c r="B1741">
        <v>25990</v>
      </c>
      <c r="C1741" t="s">
        <v>1994</v>
      </c>
      <c r="D1741" t="s">
        <v>1171</v>
      </c>
      <c r="E1741" t="s">
        <v>270</v>
      </c>
      <c r="F1741" t="s">
        <v>1242</v>
      </c>
      <c r="G1741" t="s">
        <v>1243</v>
      </c>
      <c r="H1741">
        <v>4</v>
      </c>
      <c r="I1741">
        <v>0.26</v>
      </c>
    </row>
    <row r="1742" spans="1:9" x14ac:dyDescent="0.35">
      <c r="A1742" t="s">
        <v>2477</v>
      </c>
      <c r="B1742">
        <v>25990</v>
      </c>
      <c r="C1742" t="s">
        <v>1994</v>
      </c>
      <c r="D1742" t="s">
        <v>1171</v>
      </c>
      <c r="E1742" t="s">
        <v>552</v>
      </c>
      <c r="F1742" t="s">
        <v>1244</v>
      </c>
      <c r="G1742" t="s">
        <v>1245</v>
      </c>
      <c r="H1742">
        <v>5</v>
      </c>
      <c r="I1742">
        <v>1.702</v>
      </c>
    </row>
    <row r="1743" spans="1:9" x14ac:dyDescent="0.35">
      <c r="A1743" t="s">
        <v>2478</v>
      </c>
      <c r="B1743">
        <v>25990</v>
      </c>
      <c r="C1743" t="s">
        <v>1994</v>
      </c>
      <c r="D1743" t="s">
        <v>1171</v>
      </c>
      <c r="E1743" t="s">
        <v>562</v>
      </c>
      <c r="F1743" t="s">
        <v>1246</v>
      </c>
      <c r="G1743" t="s">
        <v>1247</v>
      </c>
      <c r="H1743">
        <v>6</v>
      </c>
      <c r="I1743">
        <v>0.83</v>
      </c>
    </row>
    <row r="1744" spans="1:9" x14ac:dyDescent="0.35">
      <c r="A1744" t="s">
        <v>2479</v>
      </c>
      <c r="B1744">
        <v>25990</v>
      </c>
      <c r="C1744" t="s">
        <v>1994</v>
      </c>
      <c r="D1744" t="s">
        <v>1171</v>
      </c>
      <c r="E1744" t="s">
        <v>567</v>
      </c>
      <c r="F1744" t="s">
        <v>1248</v>
      </c>
      <c r="G1744" t="s">
        <v>1249</v>
      </c>
      <c r="H1744">
        <v>7</v>
      </c>
      <c r="I1744">
        <v>0.45</v>
      </c>
    </row>
    <row r="1745" spans="1:9" x14ac:dyDescent="0.35">
      <c r="A1745" t="s">
        <v>2480</v>
      </c>
      <c r="B1745">
        <v>25990</v>
      </c>
      <c r="C1745" t="s">
        <v>1994</v>
      </c>
      <c r="D1745" t="s">
        <v>1171</v>
      </c>
      <c r="E1745" t="s">
        <v>548</v>
      </c>
      <c r="F1745" t="s">
        <v>900</v>
      </c>
      <c r="G1745" t="s">
        <v>1252</v>
      </c>
      <c r="H1745">
        <v>8</v>
      </c>
      <c r="I1745">
        <v>4.18</v>
      </c>
    </row>
    <row r="1746" spans="1:9" x14ac:dyDescent="0.35">
      <c r="A1746" t="s">
        <v>2481</v>
      </c>
      <c r="B1746">
        <v>26080</v>
      </c>
      <c r="C1746" t="s">
        <v>1994</v>
      </c>
      <c r="D1746" t="s">
        <v>1174</v>
      </c>
      <c r="E1746" t="s">
        <v>154</v>
      </c>
      <c r="F1746" t="s">
        <v>1236</v>
      </c>
      <c r="G1746" t="s">
        <v>1237</v>
      </c>
      <c r="H1746">
        <v>1</v>
      </c>
      <c r="I1746">
        <v>60</v>
      </c>
    </row>
    <row r="1747" spans="1:9" x14ac:dyDescent="0.35">
      <c r="A1747" t="s">
        <v>2482</v>
      </c>
      <c r="B1747">
        <v>26080</v>
      </c>
      <c r="C1747" t="s">
        <v>1994</v>
      </c>
      <c r="D1747" t="s">
        <v>1174</v>
      </c>
      <c r="E1747" t="s">
        <v>220</v>
      </c>
      <c r="F1747" t="s">
        <v>1238</v>
      </c>
      <c r="G1747" t="s">
        <v>1239</v>
      </c>
      <c r="H1747">
        <v>2</v>
      </c>
      <c r="I1747">
        <v>1</v>
      </c>
    </row>
    <row r="1748" spans="1:9" x14ac:dyDescent="0.35">
      <c r="A1748" t="s">
        <v>2483</v>
      </c>
      <c r="B1748">
        <v>26080</v>
      </c>
      <c r="C1748" t="s">
        <v>1994</v>
      </c>
      <c r="D1748" t="s">
        <v>1174</v>
      </c>
      <c r="E1748" t="s">
        <v>239</v>
      </c>
      <c r="F1748" t="s">
        <v>1240</v>
      </c>
      <c r="G1748" t="s">
        <v>1241</v>
      </c>
      <c r="H1748">
        <v>3</v>
      </c>
      <c r="I1748">
        <v>0.75</v>
      </c>
    </row>
    <row r="1749" spans="1:9" x14ac:dyDescent="0.35">
      <c r="A1749" t="s">
        <v>2484</v>
      </c>
      <c r="B1749">
        <v>26080</v>
      </c>
      <c r="C1749" t="s">
        <v>1994</v>
      </c>
      <c r="D1749" t="s">
        <v>1174</v>
      </c>
      <c r="E1749" t="s">
        <v>270</v>
      </c>
      <c r="F1749" t="s">
        <v>1242</v>
      </c>
      <c r="G1749" t="s">
        <v>1243</v>
      </c>
      <c r="H1749">
        <v>4</v>
      </c>
      <c r="I1749">
        <v>0.6</v>
      </c>
    </row>
    <row r="1750" spans="1:9" x14ac:dyDescent="0.35">
      <c r="A1750" t="s">
        <v>2485</v>
      </c>
      <c r="B1750">
        <v>26080</v>
      </c>
      <c r="C1750" t="s">
        <v>1994</v>
      </c>
      <c r="D1750" t="s">
        <v>1174</v>
      </c>
      <c r="E1750" t="s">
        <v>552</v>
      </c>
      <c r="F1750" t="s">
        <v>1244</v>
      </c>
      <c r="G1750" t="s">
        <v>1245</v>
      </c>
      <c r="H1750">
        <v>5</v>
      </c>
      <c r="I1750">
        <v>1.5</v>
      </c>
    </row>
    <row r="1751" spans="1:9" x14ac:dyDescent="0.35">
      <c r="A1751" t="s">
        <v>2486</v>
      </c>
      <c r="B1751">
        <v>26080</v>
      </c>
      <c r="C1751" t="s">
        <v>1994</v>
      </c>
      <c r="D1751" t="s">
        <v>1174</v>
      </c>
      <c r="E1751" t="s">
        <v>562</v>
      </c>
      <c r="F1751" t="s">
        <v>1246</v>
      </c>
      <c r="G1751" t="s">
        <v>1247</v>
      </c>
      <c r="H1751">
        <v>6</v>
      </c>
      <c r="I1751">
        <v>1</v>
      </c>
    </row>
    <row r="1752" spans="1:9" x14ac:dyDescent="0.35">
      <c r="A1752" t="s">
        <v>2487</v>
      </c>
      <c r="B1752">
        <v>26080</v>
      </c>
      <c r="C1752" t="s">
        <v>1994</v>
      </c>
      <c r="D1752" t="s">
        <v>1174</v>
      </c>
      <c r="E1752" t="s">
        <v>567</v>
      </c>
      <c r="F1752" t="s">
        <v>1248</v>
      </c>
      <c r="G1752" t="s">
        <v>1249</v>
      </c>
      <c r="H1752">
        <v>7</v>
      </c>
      <c r="I1752">
        <v>0.65</v>
      </c>
    </row>
    <row r="1753" spans="1:9" x14ac:dyDescent="0.35">
      <c r="A1753" t="s">
        <v>2488</v>
      </c>
      <c r="B1753">
        <v>26080</v>
      </c>
      <c r="C1753" t="s">
        <v>1994</v>
      </c>
      <c r="D1753" t="s">
        <v>1174</v>
      </c>
      <c r="E1753" t="s">
        <v>548</v>
      </c>
      <c r="F1753" t="s">
        <v>900</v>
      </c>
      <c r="G1753" t="s">
        <v>1252</v>
      </c>
      <c r="H1753">
        <v>8</v>
      </c>
      <c r="I1753">
        <v>4250</v>
      </c>
    </row>
    <row r="1754" spans="1:9" x14ac:dyDescent="0.35">
      <c r="A1754" t="s">
        <v>2489</v>
      </c>
      <c r="B1754">
        <v>26170</v>
      </c>
      <c r="C1754" t="s">
        <v>1994</v>
      </c>
      <c r="D1754" t="s">
        <v>1176</v>
      </c>
      <c r="E1754" t="s">
        <v>154</v>
      </c>
      <c r="F1754" t="s">
        <v>1236</v>
      </c>
      <c r="G1754" t="s">
        <v>1237</v>
      </c>
      <c r="H1754">
        <v>1</v>
      </c>
      <c r="I1754">
        <v>47</v>
      </c>
    </row>
    <row r="1755" spans="1:9" x14ac:dyDescent="0.35">
      <c r="A1755" t="s">
        <v>2490</v>
      </c>
      <c r="B1755">
        <v>26170</v>
      </c>
      <c r="C1755" t="s">
        <v>1994</v>
      </c>
      <c r="D1755" t="s">
        <v>1176</v>
      </c>
      <c r="E1755" t="s">
        <v>220</v>
      </c>
      <c r="F1755" t="s">
        <v>1238</v>
      </c>
      <c r="G1755" t="s">
        <v>1239</v>
      </c>
      <c r="H1755">
        <v>2</v>
      </c>
      <c r="I1755">
        <v>0.95</v>
      </c>
    </row>
    <row r="1756" spans="1:9" x14ac:dyDescent="0.35">
      <c r="A1756" t="s">
        <v>2491</v>
      </c>
      <c r="B1756">
        <v>26170</v>
      </c>
      <c r="C1756" t="s">
        <v>1994</v>
      </c>
      <c r="D1756" t="s">
        <v>1176</v>
      </c>
      <c r="E1756" t="s">
        <v>239</v>
      </c>
      <c r="F1756" t="s">
        <v>1240</v>
      </c>
      <c r="G1756" t="s">
        <v>1241</v>
      </c>
      <c r="H1756">
        <v>3</v>
      </c>
      <c r="I1756">
        <v>0.42</v>
      </c>
    </row>
    <row r="1757" spans="1:9" x14ac:dyDescent="0.35">
      <c r="A1757" t="s">
        <v>2492</v>
      </c>
      <c r="B1757">
        <v>26170</v>
      </c>
      <c r="C1757" t="s">
        <v>1994</v>
      </c>
      <c r="D1757" t="s">
        <v>1176</v>
      </c>
      <c r="E1757" t="s">
        <v>270</v>
      </c>
      <c r="F1757" t="s">
        <v>1242</v>
      </c>
      <c r="G1757" t="s">
        <v>1243</v>
      </c>
      <c r="H1757">
        <v>4</v>
      </c>
      <c r="I1757">
        <v>0.5</v>
      </c>
    </row>
    <row r="1758" spans="1:9" x14ac:dyDescent="0.35">
      <c r="A1758" t="s">
        <v>2493</v>
      </c>
      <c r="B1758">
        <v>26170</v>
      </c>
      <c r="C1758" t="s">
        <v>1994</v>
      </c>
      <c r="D1758" t="s">
        <v>1176</v>
      </c>
      <c r="E1758" t="s">
        <v>552</v>
      </c>
      <c r="F1758" t="s">
        <v>1244</v>
      </c>
      <c r="G1758" t="s">
        <v>1245</v>
      </c>
      <c r="H1758">
        <v>5</v>
      </c>
      <c r="I1758">
        <v>1.58</v>
      </c>
    </row>
    <row r="1759" spans="1:9" x14ac:dyDescent="0.35">
      <c r="A1759" t="s">
        <v>2494</v>
      </c>
      <c r="B1759">
        <v>26170</v>
      </c>
      <c r="C1759" t="s">
        <v>1994</v>
      </c>
      <c r="D1759" t="s">
        <v>1176</v>
      </c>
      <c r="E1759" t="s">
        <v>562</v>
      </c>
      <c r="F1759" t="s">
        <v>1246</v>
      </c>
      <c r="G1759" t="s">
        <v>1247</v>
      </c>
      <c r="H1759">
        <v>6</v>
      </c>
      <c r="I1759">
        <v>1.6</v>
      </c>
    </row>
    <row r="1760" spans="1:9" x14ac:dyDescent="0.35">
      <c r="A1760" t="s">
        <v>2495</v>
      </c>
      <c r="B1760">
        <v>26170</v>
      </c>
      <c r="C1760" t="s">
        <v>1994</v>
      </c>
      <c r="D1760" t="s">
        <v>1176</v>
      </c>
      <c r="E1760" t="s">
        <v>567</v>
      </c>
      <c r="F1760" t="s">
        <v>1248</v>
      </c>
      <c r="G1760" t="s">
        <v>1249</v>
      </c>
      <c r="H1760">
        <v>7</v>
      </c>
      <c r="I1760">
        <v>0.65810000000000002</v>
      </c>
    </row>
    <row r="1761" spans="1:9" x14ac:dyDescent="0.35">
      <c r="A1761" t="s">
        <v>2496</v>
      </c>
      <c r="B1761">
        <v>26170</v>
      </c>
      <c r="C1761" t="s">
        <v>1994</v>
      </c>
      <c r="D1761" t="s">
        <v>1176</v>
      </c>
      <c r="E1761" t="s">
        <v>548</v>
      </c>
      <c r="F1761" t="s">
        <v>900</v>
      </c>
      <c r="G1761" t="s">
        <v>1252</v>
      </c>
      <c r="H1761">
        <v>8</v>
      </c>
      <c r="I1761">
        <v>3636</v>
      </c>
    </row>
    <row r="1762" spans="1:9" x14ac:dyDescent="0.35">
      <c r="A1762" t="s">
        <v>2497</v>
      </c>
      <c r="B1762">
        <v>26260</v>
      </c>
      <c r="C1762" t="s">
        <v>1994</v>
      </c>
      <c r="D1762" t="s">
        <v>1179</v>
      </c>
      <c r="E1762" t="s">
        <v>154</v>
      </c>
      <c r="F1762" t="s">
        <v>1236</v>
      </c>
      <c r="G1762" t="s">
        <v>1237</v>
      </c>
      <c r="H1762">
        <v>1</v>
      </c>
      <c r="I1762">
        <v>51</v>
      </c>
    </row>
    <row r="1763" spans="1:9" x14ac:dyDescent="0.35">
      <c r="A1763" t="s">
        <v>2498</v>
      </c>
      <c r="B1763">
        <v>26260</v>
      </c>
      <c r="C1763" t="s">
        <v>1994</v>
      </c>
      <c r="D1763" t="s">
        <v>1179</v>
      </c>
      <c r="E1763" t="s">
        <v>220</v>
      </c>
      <c r="F1763" t="s">
        <v>1238</v>
      </c>
      <c r="G1763" t="s">
        <v>1239</v>
      </c>
      <c r="H1763">
        <v>2</v>
      </c>
      <c r="I1763">
        <v>0.57999999999999996</v>
      </c>
    </row>
    <row r="1764" spans="1:9" x14ac:dyDescent="0.35">
      <c r="A1764" t="s">
        <v>2499</v>
      </c>
      <c r="B1764">
        <v>26260</v>
      </c>
      <c r="C1764" t="s">
        <v>1994</v>
      </c>
      <c r="D1764" t="s">
        <v>1179</v>
      </c>
      <c r="E1764" t="s">
        <v>239</v>
      </c>
      <c r="F1764" t="s">
        <v>1240</v>
      </c>
      <c r="G1764" t="s">
        <v>1241</v>
      </c>
      <c r="H1764">
        <v>3</v>
      </c>
      <c r="I1764">
        <v>0.82</v>
      </c>
    </row>
    <row r="1765" spans="1:9" x14ac:dyDescent="0.35">
      <c r="A1765" t="s">
        <v>2500</v>
      </c>
      <c r="B1765">
        <v>26260</v>
      </c>
      <c r="C1765" t="s">
        <v>1994</v>
      </c>
      <c r="D1765" t="s">
        <v>1179</v>
      </c>
      <c r="E1765" t="s">
        <v>270</v>
      </c>
      <c r="F1765" t="s">
        <v>1242</v>
      </c>
      <c r="G1765" t="s">
        <v>1243</v>
      </c>
      <c r="H1765">
        <v>4</v>
      </c>
      <c r="I1765">
        <v>0.63</v>
      </c>
    </row>
    <row r="1766" spans="1:9" x14ac:dyDescent="0.35">
      <c r="A1766" t="s">
        <v>2501</v>
      </c>
      <c r="B1766">
        <v>26260</v>
      </c>
      <c r="C1766" t="s">
        <v>1994</v>
      </c>
      <c r="D1766" t="s">
        <v>1179</v>
      </c>
      <c r="E1766" t="s">
        <v>552</v>
      </c>
      <c r="F1766" t="s">
        <v>1244</v>
      </c>
      <c r="G1766" t="s">
        <v>1245</v>
      </c>
      <c r="H1766">
        <v>5</v>
      </c>
      <c r="I1766">
        <v>1.1198999999999999</v>
      </c>
    </row>
    <row r="1767" spans="1:9" x14ac:dyDescent="0.35">
      <c r="A1767" t="s">
        <v>2502</v>
      </c>
      <c r="B1767">
        <v>26260</v>
      </c>
      <c r="C1767" t="s">
        <v>1994</v>
      </c>
      <c r="D1767" t="s">
        <v>1179</v>
      </c>
      <c r="E1767" t="s">
        <v>562</v>
      </c>
      <c r="F1767" t="s">
        <v>1246</v>
      </c>
      <c r="G1767" t="s">
        <v>1247</v>
      </c>
      <c r="H1767">
        <v>6</v>
      </c>
      <c r="I1767">
        <v>0.82240000000000002</v>
      </c>
    </row>
    <row r="1768" spans="1:9" x14ac:dyDescent="0.35">
      <c r="A1768" t="s">
        <v>2503</v>
      </c>
      <c r="B1768">
        <v>26260</v>
      </c>
      <c r="C1768" t="s">
        <v>1994</v>
      </c>
      <c r="D1768" t="s">
        <v>1179</v>
      </c>
      <c r="E1768" t="s">
        <v>567</v>
      </c>
      <c r="F1768" t="s">
        <v>1248</v>
      </c>
      <c r="G1768" t="s">
        <v>1249</v>
      </c>
      <c r="H1768">
        <v>7</v>
      </c>
      <c r="I1768">
        <v>0.51639999999999997</v>
      </c>
    </row>
    <row r="1769" spans="1:9" x14ac:dyDescent="0.35">
      <c r="A1769" t="s">
        <v>2504</v>
      </c>
      <c r="B1769">
        <v>26260</v>
      </c>
      <c r="C1769" t="s">
        <v>1994</v>
      </c>
      <c r="D1769" t="s">
        <v>1179</v>
      </c>
      <c r="E1769" t="s">
        <v>548</v>
      </c>
      <c r="F1769" t="s">
        <v>900</v>
      </c>
      <c r="G1769" t="s">
        <v>1252</v>
      </c>
      <c r="H1769">
        <v>8</v>
      </c>
      <c r="I1769">
        <v>5403</v>
      </c>
    </row>
    <row r="1770" spans="1:9" x14ac:dyDescent="0.35">
      <c r="A1770" t="s">
        <v>2505</v>
      </c>
      <c r="B1770">
        <v>26350</v>
      </c>
      <c r="C1770" t="s">
        <v>1994</v>
      </c>
      <c r="D1770" t="s">
        <v>1182</v>
      </c>
      <c r="E1770" t="s">
        <v>154</v>
      </c>
      <c r="F1770" t="s">
        <v>1236</v>
      </c>
      <c r="G1770" t="s">
        <v>1237</v>
      </c>
      <c r="H1770">
        <v>1</v>
      </c>
      <c r="I1770">
        <v>57</v>
      </c>
    </row>
    <row r="1771" spans="1:9" x14ac:dyDescent="0.35">
      <c r="A1771" t="s">
        <v>2506</v>
      </c>
      <c r="B1771">
        <v>26350</v>
      </c>
      <c r="C1771" t="s">
        <v>1994</v>
      </c>
      <c r="D1771" t="s">
        <v>1182</v>
      </c>
      <c r="E1771" t="s">
        <v>220</v>
      </c>
      <c r="F1771" t="s">
        <v>1238</v>
      </c>
      <c r="G1771" t="s">
        <v>1239</v>
      </c>
      <c r="H1771">
        <v>2</v>
      </c>
      <c r="I1771">
        <v>0.97</v>
      </c>
    </row>
    <row r="1772" spans="1:9" x14ac:dyDescent="0.35">
      <c r="A1772" t="s">
        <v>2507</v>
      </c>
      <c r="B1772">
        <v>26350</v>
      </c>
      <c r="C1772" t="s">
        <v>1994</v>
      </c>
      <c r="D1772" t="s">
        <v>1182</v>
      </c>
      <c r="E1772" t="s">
        <v>239</v>
      </c>
      <c r="F1772" t="s">
        <v>1240</v>
      </c>
      <c r="G1772" t="s">
        <v>1241</v>
      </c>
      <c r="H1772">
        <v>3</v>
      </c>
      <c r="I1772">
        <v>0.75</v>
      </c>
    </row>
    <row r="1773" spans="1:9" x14ac:dyDescent="0.35">
      <c r="A1773" t="s">
        <v>2508</v>
      </c>
      <c r="B1773">
        <v>26350</v>
      </c>
      <c r="C1773" t="s">
        <v>1994</v>
      </c>
      <c r="D1773" t="s">
        <v>1182</v>
      </c>
      <c r="E1773" t="s">
        <v>270</v>
      </c>
      <c r="F1773" t="s">
        <v>1242</v>
      </c>
      <c r="G1773" t="s">
        <v>1243</v>
      </c>
      <c r="H1773">
        <v>4</v>
      </c>
      <c r="I1773">
        <v>0.47499999999999998</v>
      </c>
    </row>
    <row r="1774" spans="1:9" x14ac:dyDescent="0.35">
      <c r="A1774" t="s">
        <v>2509</v>
      </c>
      <c r="B1774">
        <v>26350</v>
      </c>
      <c r="C1774" t="s">
        <v>1994</v>
      </c>
      <c r="D1774" t="s">
        <v>1182</v>
      </c>
      <c r="E1774" t="s">
        <v>552</v>
      </c>
      <c r="F1774" t="s">
        <v>1244</v>
      </c>
      <c r="G1774" t="s">
        <v>1245</v>
      </c>
      <c r="H1774">
        <v>5</v>
      </c>
      <c r="I1774">
        <v>1.24</v>
      </c>
    </row>
    <row r="1775" spans="1:9" x14ac:dyDescent="0.35">
      <c r="A1775" t="s">
        <v>2510</v>
      </c>
      <c r="B1775">
        <v>26350</v>
      </c>
      <c r="C1775" t="s">
        <v>1994</v>
      </c>
      <c r="D1775" t="s">
        <v>1182</v>
      </c>
      <c r="E1775" t="s">
        <v>562</v>
      </c>
      <c r="F1775" t="s">
        <v>1246</v>
      </c>
      <c r="G1775" t="s">
        <v>1247</v>
      </c>
      <c r="H1775">
        <v>6</v>
      </c>
      <c r="I1775">
        <v>1.1382000000000001</v>
      </c>
    </row>
    <row r="1776" spans="1:9" x14ac:dyDescent="0.35">
      <c r="A1776" t="s">
        <v>2511</v>
      </c>
      <c r="B1776">
        <v>26350</v>
      </c>
      <c r="C1776" t="s">
        <v>1994</v>
      </c>
      <c r="D1776" t="s">
        <v>1182</v>
      </c>
      <c r="E1776" t="s">
        <v>567</v>
      </c>
      <c r="F1776" t="s">
        <v>1248</v>
      </c>
      <c r="G1776" t="s">
        <v>1249</v>
      </c>
      <c r="H1776">
        <v>7</v>
      </c>
      <c r="I1776">
        <v>0.6361</v>
      </c>
    </row>
    <row r="1777" spans="1:9" x14ac:dyDescent="0.35">
      <c r="A1777" t="s">
        <v>2512</v>
      </c>
      <c r="B1777">
        <v>26350</v>
      </c>
      <c r="C1777" t="s">
        <v>1994</v>
      </c>
      <c r="D1777" t="s">
        <v>1182</v>
      </c>
      <c r="E1777" t="s">
        <v>548</v>
      </c>
      <c r="F1777" t="s">
        <v>900</v>
      </c>
      <c r="G1777" t="s">
        <v>1252</v>
      </c>
      <c r="H1777">
        <v>8</v>
      </c>
      <c r="I1777">
        <v>3422</v>
      </c>
    </row>
    <row r="1778" spans="1:9" x14ac:dyDescent="0.35">
      <c r="A1778" t="s">
        <v>2513</v>
      </c>
      <c r="B1778">
        <v>26430</v>
      </c>
      <c r="C1778" t="s">
        <v>1994</v>
      </c>
      <c r="D1778" t="s">
        <v>1185</v>
      </c>
      <c r="E1778" t="s">
        <v>154</v>
      </c>
      <c r="F1778" t="s">
        <v>1236</v>
      </c>
      <c r="G1778" t="s">
        <v>1237</v>
      </c>
      <c r="H1778">
        <v>1</v>
      </c>
      <c r="I1778">
        <v>51</v>
      </c>
    </row>
    <row r="1779" spans="1:9" x14ac:dyDescent="0.35">
      <c r="A1779" t="s">
        <v>2514</v>
      </c>
      <c r="B1779">
        <v>26430</v>
      </c>
      <c r="C1779" t="s">
        <v>1994</v>
      </c>
      <c r="D1779" t="s">
        <v>1185</v>
      </c>
      <c r="E1779" t="s">
        <v>220</v>
      </c>
      <c r="F1779" t="s">
        <v>1238</v>
      </c>
      <c r="G1779" t="s">
        <v>1239</v>
      </c>
      <c r="H1779">
        <v>2</v>
      </c>
      <c r="I1779">
        <v>0.95</v>
      </c>
    </row>
    <row r="1780" spans="1:9" x14ac:dyDescent="0.35">
      <c r="A1780" t="s">
        <v>2515</v>
      </c>
      <c r="B1780">
        <v>26430</v>
      </c>
      <c r="C1780" t="s">
        <v>1994</v>
      </c>
      <c r="D1780" t="s">
        <v>1185</v>
      </c>
      <c r="E1780" t="s">
        <v>239</v>
      </c>
      <c r="F1780" t="s">
        <v>1240</v>
      </c>
      <c r="G1780" t="s">
        <v>1241</v>
      </c>
      <c r="H1780">
        <v>3</v>
      </c>
      <c r="I1780">
        <v>0.88</v>
      </c>
    </row>
    <row r="1781" spans="1:9" x14ac:dyDescent="0.35">
      <c r="A1781" t="s">
        <v>2516</v>
      </c>
      <c r="B1781">
        <v>26430</v>
      </c>
      <c r="C1781" t="s">
        <v>1994</v>
      </c>
      <c r="D1781" t="s">
        <v>1185</v>
      </c>
      <c r="E1781" t="s">
        <v>270</v>
      </c>
      <c r="F1781" t="s">
        <v>1242</v>
      </c>
      <c r="G1781" t="s">
        <v>1243</v>
      </c>
      <c r="H1781">
        <v>4</v>
      </c>
      <c r="I1781">
        <v>0.7</v>
      </c>
    </row>
    <row r="1782" spans="1:9" x14ac:dyDescent="0.35">
      <c r="A1782" t="s">
        <v>2517</v>
      </c>
      <c r="B1782">
        <v>26430</v>
      </c>
      <c r="C1782" t="s">
        <v>1994</v>
      </c>
      <c r="D1782" t="s">
        <v>1185</v>
      </c>
      <c r="E1782" t="s">
        <v>552</v>
      </c>
      <c r="F1782" t="s">
        <v>1244</v>
      </c>
      <c r="G1782" t="s">
        <v>1245</v>
      </c>
      <c r="H1782">
        <v>5</v>
      </c>
      <c r="I1782">
        <v>0.97</v>
      </c>
    </row>
    <row r="1783" spans="1:9" x14ac:dyDescent="0.35">
      <c r="A1783" t="s">
        <v>2518</v>
      </c>
      <c r="B1783">
        <v>26430</v>
      </c>
      <c r="C1783" t="s">
        <v>1994</v>
      </c>
      <c r="D1783" t="s">
        <v>1185</v>
      </c>
      <c r="E1783" t="s">
        <v>562</v>
      </c>
      <c r="F1783" t="s">
        <v>1246</v>
      </c>
      <c r="G1783" t="s">
        <v>1247</v>
      </c>
      <c r="H1783">
        <v>6</v>
      </c>
      <c r="I1783">
        <v>1.94</v>
      </c>
    </row>
    <row r="1784" spans="1:9" x14ac:dyDescent="0.35">
      <c r="A1784" t="s">
        <v>2519</v>
      </c>
      <c r="B1784">
        <v>26430</v>
      </c>
      <c r="C1784" t="s">
        <v>1994</v>
      </c>
      <c r="D1784" t="s">
        <v>1185</v>
      </c>
      <c r="E1784" t="s">
        <v>567</v>
      </c>
      <c r="F1784" t="s">
        <v>1248</v>
      </c>
      <c r="G1784" t="s">
        <v>1249</v>
      </c>
      <c r="H1784">
        <v>7</v>
      </c>
      <c r="I1784">
        <v>0.6</v>
      </c>
    </row>
    <row r="1785" spans="1:9" x14ac:dyDescent="0.35">
      <c r="A1785" t="s">
        <v>2520</v>
      </c>
      <c r="B1785">
        <v>26430</v>
      </c>
      <c r="C1785" t="s">
        <v>1994</v>
      </c>
      <c r="D1785" t="s">
        <v>1185</v>
      </c>
      <c r="E1785" t="s">
        <v>548</v>
      </c>
      <c r="F1785" t="s">
        <v>900</v>
      </c>
      <c r="G1785" t="s">
        <v>1252</v>
      </c>
      <c r="H1785">
        <v>8</v>
      </c>
      <c r="I1785">
        <v>4685</v>
      </c>
    </row>
    <row r="1786" spans="1:9" x14ac:dyDescent="0.35">
      <c r="A1786" t="s">
        <v>2521</v>
      </c>
      <c r="B1786">
        <v>26490</v>
      </c>
      <c r="C1786" t="s">
        <v>1994</v>
      </c>
      <c r="D1786" t="s">
        <v>1188</v>
      </c>
      <c r="E1786" t="s">
        <v>154</v>
      </c>
      <c r="F1786" t="s">
        <v>1236</v>
      </c>
      <c r="G1786" t="s">
        <v>1237</v>
      </c>
      <c r="H1786">
        <v>1</v>
      </c>
      <c r="I1786">
        <v>53</v>
      </c>
    </row>
    <row r="1787" spans="1:9" x14ac:dyDescent="0.35">
      <c r="A1787" t="s">
        <v>2522</v>
      </c>
      <c r="B1787">
        <v>26490</v>
      </c>
      <c r="C1787" t="s">
        <v>1994</v>
      </c>
      <c r="D1787" t="s">
        <v>1188</v>
      </c>
      <c r="E1787" t="s">
        <v>220</v>
      </c>
      <c r="F1787" t="s">
        <v>1238</v>
      </c>
      <c r="G1787" t="s">
        <v>1239</v>
      </c>
      <c r="H1787">
        <v>2</v>
      </c>
      <c r="I1787">
        <v>0.97</v>
      </c>
    </row>
    <row r="1788" spans="1:9" x14ac:dyDescent="0.35">
      <c r="A1788" t="s">
        <v>2523</v>
      </c>
      <c r="B1788">
        <v>26490</v>
      </c>
      <c r="C1788" t="s">
        <v>1994</v>
      </c>
      <c r="D1788" t="s">
        <v>1188</v>
      </c>
      <c r="E1788" t="s">
        <v>239</v>
      </c>
      <c r="F1788" t="s">
        <v>1240</v>
      </c>
      <c r="G1788" t="s">
        <v>1241</v>
      </c>
      <c r="H1788">
        <v>3</v>
      </c>
      <c r="I1788">
        <v>0.75</v>
      </c>
    </row>
    <row r="1789" spans="1:9" x14ac:dyDescent="0.35">
      <c r="A1789" t="s">
        <v>2524</v>
      </c>
      <c r="B1789">
        <v>26490</v>
      </c>
      <c r="C1789" t="s">
        <v>1994</v>
      </c>
      <c r="D1789" t="s">
        <v>1188</v>
      </c>
      <c r="E1789" t="s">
        <v>270</v>
      </c>
      <c r="F1789" t="s">
        <v>1242</v>
      </c>
      <c r="G1789" t="s">
        <v>1243</v>
      </c>
      <c r="H1789">
        <v>4</v>
      </c>
      <c r="I1789">
        <v>0.71</v>
      </c>
    </row>
    <row r="1790" spans="1:9" x14ac:dyDescent="0.35">
      <c r="A1790" t="s">
        <v>2525</v>
      </c>
      <c r="B1790">
        <v>26490</v>
      </c>
      <c r="C1790" t="s">
        <v>1994</v>
      </c>
      <c r="D1790" t="s">
        <v>1188</v>
      </c>
      <c r="E1790" t="s">
        <v>552</v>
      </c>
      <c r="F1790" t="s">
        <v>1244</v>
      </c>
      <c r="G1790" t="s">
        <v>1245</v>
      </c>
      <c r="H1790">
        <v>5</v>
      </c>
      <c r="I1790">
        <v>3.6619999999999999</v>
      </c>
    </row>
    <row r="1791" spans="1:9" x14ac:dyDescent="0.35">
      <c r="A1791" t="s">
        <v>2526</v>
      </c>
      <c r="B1791">
        <v>26490</v>
      </c>
      <c r="C1791" t="s">
        <v>1994</v>
      </c>
      <c r="D1791" t="s">
        <v>1188</v>
      </c>
      <c r="E1791" t="s">
        <v>562</v>
      </c>
      <c r="F1791" t="s">
        <v>1246</v>
      </c>
      <c r="G1791" t="s">
        <v>1247</v>
      </c>
      <c r="H1791">
        <v>6</v>
      </c>
      <c r="I1791">
        <v>0.81100000000000005</v>
      </c>
    </row>
    <row r="1792" spans="1:9" x14ac:dyDescent="0.35">
      <c r="A1792" t="s">
        <v>2527</v>
      </c>
      <c r="B1792">
        <v>26490</v>
      </c>
      <c r="C1792" t="s">
        <v>1994</v>
      </c>
      <c r="D1792" t="s">
        <v>1188</v>
      </c>
      <c r="E1792" t="s">
        <v>567</v>
      </c>
      <c r="F1792" t="s">
        <v>1248</v>
      </c>
      <c r="G1792" t="s">
        <v>1249</v>
      </c>
      <c r="H1792">
        <v>7</v>
      </c>
      <c r="I1792">
        <v>0.70699999999999996</v>
      </c>
    </row>
    <row r="1793" spans="1:9" x14ac:dyDescent="0.35">
      <c r="A1793" t="s">
        <v>2528</v>
      </c>
      <c r="B1793">
        <v>26490</v>
      </c>
      <c r="C1793" t="s">
        <v>1994</v>
      </c>
      <c r="D1793" t="s">
        <v>1188</v>
      </c>
      <c r="E1793" t="s">
        <v>548</v>
      </c>
      <c r="F1793" t="s">
        <v>900</v>
      </c>
      <c r="G1793" t="s">
        <v>1252</v>
      </c>
      <c r="H1793">
        <v>8</v>
      </c>
      <c r="I1793">
        <v>4514</v>
      </c>
    </row>
    <row r="1794" spans="1:9" x14ac:dyDescent="0.35">
      <c r="A1794" t="s">
        <v>2529</v>
      </c>
      <c r="B1794">
        <v>26610</v>
      </c>
      <c r="C1794" t="s">
        <v>1994</v>
      </c>
      <c r="D1794" t="s">
        <v>1191</v>
      </c>
      <c r="E1794" t="s">
        <v>154</v>
      </c>
      <c r="F1794" t="s">
        <v>1236</v>
      </c>
      <c r="G1794" t="s">
        <v>1237</v>
      </c>
      <c r="H1794">
        <v>1</v>
      </c>
      <c r="I1794">
        <v>51</v>
      </c>
    </row>
    <row r="1795" spans="1:9" x14ac:dyDescent="0.35">
      <c r="A1795" t="s">
        <v>2530</v>
      </c>
      <c r="B1795">
        <v>26610</v>
      </c>
      <c r="C1795" t="s">
        <v>1994</v>
      </c>
      <c r="D1795" t="s">
        <v>1191</v>
      </c>
      <c r="E1795" t="s">
        <v>220</v>
      </c>
      <c r="F1795" t="s">
        <v>1238</v>
      </c>
      <c r="G1795" t="s">
        <v>1239</v>
      </c>
      <c r="H1795">
        <v>2</v>
      </c>
      <c r="I1795">
        <v>0.99</v>
      </c>
    </row>
    <row r="1796" spans="1:9" x14ac:dyDescent="0.35">
      <c r="A1796" t="s">
        <v>2531</v>
      </c>
      <c r="B1796">
        <v>26610</v>
      </c>
      <c r="C1796" t="s">
        <v>1994</v>
      </c>
      <c r="D1796" t="s">
        <v>1191</v>
      </c>
      <c r="E1796" t="s">
        <v>239</v>
      </c>
      <c r="F1796" t="s">
        <v>1240</v>
      </c>
      <c r="G1796" t="s">
        <v>1241</v>
      </c>
      <c r="H1796">
        <v>3</v>
      </c>
      <c r="I1796">
        <v>0.77</v>
      </c>
    </row>
    <row r="1797" spans="1:9" x14ac:dyDescent="0.35">
      <c r="A1797" t="s">
        <v>2532</v>
      </c>
      <c r="B1797">
        <v>26610</v>
      </c>
      <c r="C1797" t="s">
        <v>1994</v>
      </c>
      <c r="D1797" t="s">
        <v>1191</v>
      </c>
      <c r="E1797" t="s">
        <v>270</v>
      </c>
      <c r="F1797" t="s">
        <v>1242</v>
      </c>
      <c r="G1797" t="s">
        <v>1243</v>
      </c>
      <c r="H1797">
        <v>4</v>
      </c>
      <c r="I1797">
        <v>0.3</v>
      </c>
    </row>
    <row r="1798" spans="1:9" x14ac:dyDescent="0.35">
      <c r="A1798" t="s">
        <v>2533</v>
      </c>
      <c r="B1798">
        <v>26610</v>
      </c>
      <c r="C1798" t="s">
        <v>1994</v>
      </c>
      <c r="D1798" t="s">
        <v>1191</v>
      </c>
      <c r="E1798" t="s">
        <v>552</v>
      </c>
      <c r="F1798" t="s">
        <v>1244</v>
      </c>
      <c r="G1798" t="s">
        <v>1245</v>
      </c>
      <c r="H1798">
        <v>5</v>
      </c>
      <c r="I1798">
        <v>2.56</v>
      </c>
    </row>
    <row r="1799" spans="1:9" x14ac:dyDescent="0.35">
      <c r="A1799" t="s">
        <v>2534</v>
      </c>
      <c r="B1799">
        <v>26610</v>
      </c>
      <c r="C1799" t="s">
        <v>1994</v>
      </c>
      <c r="D1799" t="s">
        <v>1191</v>
      </c>
      <c r="E1799" t="s">
        <v>562</v>
      </c>
      <c r="F1799" t="s">
        <v>1246</v>
      </c>
      <c r="G1799" t="s">
        <v>1247</v>
      </c>
      <c r="H1799">
        <v>6</v>
      </c>
      <c r="I1799">
        <v>1.7</v>
      </c>
    </row>
    <row r="1800" spans="1:9" x14ac:dyDescent="0.35">
      <c r="A1800" t="s">
        <v>2535</v>
      </c>
      <c r="B1800">
        <v>26610</v>
      </c>
      <c r="C1800" t="s">
        <v>1994</v>
      </c>
      <c r="D1800" t="s">
        <v>1191</v>
      </c>
      <c r="E1800" t="s">
        <v>567</v>
      </c>
      <c r="F1800" t="s">
        <v>1248</v>
      </c>
      <c r="G1800" t="s">
        <v>1249</v>
      </c>
      <c r="H1800">
        <v>7</v>
      </c>
      <c r="I1800">
        <v>0.55000000000000004</v>
      </c>
    </row>
    <row r="1801" spans="1:9" x14ac:dyDescent="0.35">
      <c r="A1801" t="s">
        <v>2536</v>
      </c>
      <c r="B1801">
        <v>26610</v>
      </c>
      <c r="C1801" t="s">
        <v>1994</v>
      </c>
      <c r="D1801" t="s">
        <v>1191</v>
      </c>
      <c r="E1801" t="s">
        <v>548</v>
      </c>
      <c r="F1801" t="s">
        <v>900</v>
      </c>
      <c r="G1801" t="s">
        <v>1252</v>
      </c>
      <c r="H1801">
        <v>8</v>
      </c>
      <c r="I1801">
        <v>5005</v>
      </c>
    </row>
    <row r="1802" spans="1:9" x14ac:dyDescent="0.35">
      <c r="A1802" t="s">
        <v>2537</v>
      </c>
      <c r="B1802">
        <v>26670</v>
      </c>
      <c r="C1802" t="s">
        <v>1994</v>
      </c>
      <c r="D1802" t="s">
        <v>1194</v>
      </c>
      <c r="E1802" t="s">
        <v>154</v>
      </c>
      <c r="F1802" t="s">
        <v>1236</v>
      </c>
      <c r="G1802" t="s">
        <v>1237</v>
      </c>
      <c r="H1802">
        <v>1</v>
      </c>
      <c r="I1802">
        <v>52</v>
      </c>
    </row>
    <row r="1803" spans="1:9" x14ac:dyDescent="0.35">
      <c r="A1803" t="s">
        <v>2538</v>
      </c>
      <c r="B1803">
        <v>26670</v>
      </c>
      <c r="C1803" t="s">
        <v>1994</v>
      </c>
      <c r="D1803" t="s">
        <v>1194</v>
      </c>
      <c r="E1803" t="s">
        <v>220</v>
      </c>
      <c r="F1803" t="s">
        <v>1238</v>
      </c>
      <c r="G1803" t="s">
        <v>1239</v>
      </c>
      <c r="H1803">
        <v>2</v>
      </c>
      <c r="I1803">
        <v>0.98</v>
      </c>
    </row>
    <row r="1804" spans="1:9" x14ac:dyDescent="0.35">
      <c r="A1804" t="s">
        <v>2539</v>
      </c>
      <c r="B1804">
        <v>26670</v>
      </c>
      <c r="C1804" t="s">
        <v>1994</v>
      </c>
      <c r="D1804" t="s">
        <v>1194</v>
      </c>
      <c r="E1804" t="s">
        <v>239</v>
      </c>
      <c r="F1804" t="s">
        <v>1240</v>
      </c>
      <c r="G1804" t="s">
        <v>1241</v>
      </c>
      <c r="H1804">
        <v>3</v>
      </c>
      <c r="I1804">
        <v>0.95</v>
      </c>
    </row>
    <row r="1805" spans="1:9" x14ac:dyDescent="0.35">
      <c r="A1805" t="s">
        <v>2540</v>
      </c>
      <c r="B1805">
        <v>26670</v>
      </c>
      <c r="C1805" t="s">
        <v>1994</v>
      </c>
      <c r="D1805" t="s">
        <v>1194</v>
      </c>
      <c r="E1805" t="s">
        <v>270</v>
      </c>
      <c r="F1805" t="s">
        <v>1242</v>
      </c>
      <c r="G1805" t="s">
        <v>1243</v>
      </c>
      <c r="H1805">
        <v>4</v>
      </c>
      <c r="I1805">
        <v>0.5</v>
      </c>
    </row>
    <row r="1806" spans="1:9" x14ac:dyDescent="0.35">
      <c r="A1806" t="s">
        <v>2541</v>
      </c>
      <c r="B1806">
        <v>26670</v>
      </c>
      <c r="C1806" t="s">
        <v>1994</v>
      </c>
      <c r="D1806" t="s">
        <v>1194</v>
      </c>
      <c r="E1806" t="s">
        <v>552</v>
      </c>
      <c r="F1806" t="s">
        <v>1244</v>
      </c>
      <c r="G1806" t="s">
        <v>1245</v>
      </c>
      <c r="H1806">
        <v>5</v>
      </c>
      <c r="I1806">
        <v>2.5299999999999998</v>
      </c>
    </row>
    <row r="1807" spans="1:9" x14ac:dyDescent="0.35">
      <c r="A1807" t="s">
        <v>2542</v>
      </c>
      <c r="B1807">
        <v>26670</v>
      </c>
      <c r="C1807" t="s">
        <v>1994</v>
      </c>
      <c r="D1807" t="s">
        <v>1194</v>
      </c>
      <c r="E1807" t="s">
        <v>562</v>
      </c>
      <c r="F1807" t="s">
        <v>1246</v>
      </c>
      <c r="G1807" t="s">
        <v>1247</v>
      </c>
      <c r="H1807">
        <v>6</v>
      </c>
      <c r="I1807">
        <v>1.7535000000000001</v>
      </c>
    </row>
    <row r="1808" spans="1:9" x14ac:dyDescent="0.35">
      <c r="A1808" t="s">
        <v>2543</v>
      </c>
      <c r="B1808">
        <v>26670</v>
      </c>
      <c r="C1808" t="s">
        <v>1994</v>
      </c>
      <c r="D1808" t="s">
        <v>1194</v>
      </c>
      <c r="E1808" t="s">
        <v>567</v>
      </c>
      <c r="F1808" t="s">
        <v>1248</v>
      </c>
      <c r="G1808" t="s">
        <v>1249</v>
      </c>
      <c r="H1808">
        <v>7</v>
      </c>
      <c r="I1808">
        <v>0.49080000000000001</v>
      </c>
    </row>
    <row r="1809" spans="1:9" x14ac:dyDescent="0.35">
      <c r="A1809" t="s">
        <v>2544</v>
      </c>
      <c r="B1809">
        <v>26670</v>
      </c>
      <c r="C1809" t="s">
        <v>1994</v>
      </c>
      <c r="D1809" t="s">
        <v>1194</v>
      </c>
      <c r="E1809" t="s">
        <v>548</v>
      </c>
      <c r="F1809" t="s">
        <v>900</v>
      </c>
      <c r="G1809" t="s">
        <v>1252</v>
      </c>
      <c r="H1809">
        <v>8</v>
      </c>
      <c r="I1809">
        <v>6444</v>
      </c>
    </row>
    <row r="1810" spans="1:9" x14ac:dyDescent="0.35">
      <c r="A1810" t="s">
        <v>2545</v>
      </c>
      <c r="B1810">
        <v>26700</v>
      </c>
      <c r="C1810" t="s">
        <v>1994</v>
      </c>
      <c r="D1810" t="s">
        <v>1197</v>
      </c>
      <c r="E1810" t="s">
        <v>154</v>
      </c>
      <c r="F1810" t="s">
        <v>1236</v>
      </c>
      <c r="G1810" t="s">
        <v>1237</v>
      </c>
      <c r="H1810">
        <v>1</v>
      </c>
      <c r="I1810">
        <v>55</v>
      </c>
    </row>
    <row r="1811" spans="1:9" x14ac:dyDescent="0.35">
      <c r="A1811" t="s">
        <v>2546</v>
      </c>
      <c r="B1811">
        <v>26700</v>
      </c>
      <c r="C1811" t="s">
        <v>1994</v>
      </c>
      <c r="D1811" t="s">
        <v>1197</v>
      </c>
      <c r="E1811" t="s">
        <v>220</v>
      </c>
      <c r="F1811" t="s">
        <v>1238</v>
      </c>
      <c r="G1811" t="s">
        <v>1239</v>
      </c>
      <c r="H1811">
        <v>2</v>
      </c>
      <c r="I1811">
        <v>0.83</v>
      </c>
    </row>
    <row r="1812" spans="1:9" x14ac:dyDescent="0.35">
      <c r="A1812" t="s">
        <v>2547</v>
      </c>
      <c r="B1812">
        <v>26700</v>
      </c>
      <c r="C1812" t="s">
        <v>1994</v>
      </c>
      <c r="D1812" t="s">
        <v>1197</v>
      </c>
      <c r="E1812" t="s">
        <v>239</v>
      </c>
      <c r="F1812" t="s">
        <v>1240</v>
      </c>
      <c r="G1812" t="s">
        <v>1241</v>
      </c>
      <c r="H1812">
        <v>3</v>
      </c>
      <c r="I1812">
        <v>0.7</v>
      </c>
    </row>
    <row r="1813" spans="1:9" x14ac:dyDescent="0.35">
      <c r="A1813" t="s">
        <v>2548</v>
      </c>
      <c r="B1813">
        <v>26700</v>
      </c>
      <c r="C1813" t="s">
        <v>1994</v>
      </c>
      <c r="D1813" t="s">
        <v>1197</v>
      </c>
      <c r="E1813" t="s">
        <v>270</v>
      </c>
      <c r="F1813" t="s">
        <v>1242</v>
      </c>
      <c r="G1813" t="s">
        <v>1243</v>
      </c>
      <c r="H1813">
        <v>4</v>
      </c>
      <c r="I1813">
        <v>0.65</v>
      </c>
    </row>
    <row r="1814" spans="1:9" x14ac:dyDescent="0.35">
      <c r="A1814" t="s">
        <v>2549</v>
      </c>
      <c r="B1814">
        <v>26700</v>
      </c>
      <c r="C1814" t="s">
        <v>1994</v>
      </c>
      <c r="D1814" t="s">
        <v>1197</v>
      </c>
      <c r="E1814" t="s">
        <v>552</v>
      </c>
      <c r="F1814" t="s">
        <v>1244</v>
      </c>
      <c r="G1814" t="s">
        <v>1245</v>
      </c>
      <c r="H1814">
        <v>5</v>
      </c>
      <c r="I1814">
        <v>1.7627999999999999</v>
      </c>
    </row>
    <row r="1815" spans="1:9" x14ac:dyDescent="0.35">
      <c r="A1815" t="s">
        <v>2550</v>
      </c>
      <c r="B1815">
        <v>26700</v>
      </c>
      <c r="C1815" t="s">
        <v>1994</v>
      </c>
      <c r="D1815" t="s">
        <v>1197</v>
      </c>
      <c r="E1815" t="s">
        <v>562</v>
      </c>
      <c r="F1815" t="s">
        <v>1246</v>
      </c>
      <c r="G1815" t="s">
        <v>1247</v>
      </c>
      <c r="H1815">
        <v>6</v>
      </c>
      <c r="I1815">
        <v>0.87919999999999998</v>
      </c>
    </row>
    <row r="1816" spans="1:9" x14ac:dyDescent="0.35">
      <c r="A1816" t="s">
        <v>2551</v>
      </c>
      <c r="B1816">
        <v>26700</v>
      </c>
      <c r="C1816" t="s">
        <v>1994</v>
      </c>
      <c r="D1816" t="s">
        <v>1197</v>
      </c>
      <c r="E1816" t="s">
        <v>567</v>
      </c>
      <c r="F1816" t="s">
        <v>1248</v>
      </c>
      <c r="G1816" t="s">
        <v>1249</v>
      </c>
      <c r="H1816">
        <v>7</v>
      </c>
      <c r="I1816">
        <v>0.4415</v>
      </c>
    </row>
    <row r="1817" spans="1:9" x14ac:dyDescent="0.35">
      <c r="A1817" t="s">
        <v>2552</v>
      </c>
      <c r="B1817">
        <v>26700</v>
      </c>
      <c r="C1817" t="s">
        <v>1994</v>
      </c>
      <c r="D1817" t="s">
        <v>1197</v>
      </c>
      <c r="E1817" t="s">
        <v>548</v>
      </c>
      <c r="F1817" t="s">
        <v>900</v>
      </c>
      <c r="G1817" t="s">
        <v>1252</v>
      </c>
      <c r="H1817">
        <v>8</v>
      </c>
      <c r="I1817">
        <v>5190</v>
      </c>
    </row>
    <row r="1818" spans="1:9" x14ac:dyDescent="0.35">
      <c r="A1818" t="s">
        <v>2553</v>
      </c>
      <c r="B1818">
        <v>26730</v>
      </c>
      <c r="C1818" t="s">
        <v>1994</v>
      </c>
      <c r="D1818" t="s">
        <v>1200</v>
      </c>
      <c r="E1818" t="s">
        <v>154</v>
      </c>
      <c r="F1818" t="s">
        <v>1236</v>
      </c>
      <c r="G1818" t="s">
        <v>1237</v>
      </c>
      <c r="H1818">
        <v>1</v>
      </c>
      <c r="I1818">
        <v>55</v>
      </c>
    </row>
    <row r="1819" spans="1:9" x14ac:dyDescent="0.35">
      <c r="A1819" t="s">
        <v>2554</v>
      </c>
      <c r="B1819">
        <v>26730</v>
      </c>
      <c r="C1819" t="s">
        <v>1994</v>
      </c>
      <c r="D1819" t="s">
        <v>1200</v>
      </c>
      <c r="E1819" t="s">
        <v>220</v>
      </c>
      <c r="F1819" t="s">
        <v>1238</v>
      </c>
      <c r="G1819" t="s">
        <v>1239</v>
      </c>
      <c r="H1819">
        <v>2</v>
      </c>
      <c r="I1819">
        <v>0.83</v>
      </c>
    </row>
    <row r="1820" spans="1:9" x14ac:dyDescent="0.35">
      <c r="A1820" t="s">
        <v>2555</v>
      </c>
      <c r="B1820">
        <v>26730</v>
      </c>
      <c r="C1820" t="s">
        <v>1994</v>
      </c>
      <c r="D1820" t="s">
        <v>1200</v>
      </c>
      <c r="E1820" t="s">
        <v>239</v>
      </c>
      <c r="F1820" t="s">
        <v>1240</v>
      </c>
      <c r="G1820" t="s">
        <v>1241</v>
      </c>
      <c r="H1820">
        <v>3</v>
      </c>
      <c r="I1820">
        <v>0.7</v>
      </c>
    </row>
    <row r="1821" spans="1:9" x14ac:dyDescent="0.35">
      <c r="A1821" t="s">
        <v>2556</v>
      </c>
      <c r="B1821">
        <v>26730</v>
      </c>
      <c r="C1821" t="s">
        <v>1994</v>
      </c>
      <c r="D1821" t="s">
        <v>1200</v>
      </c>
      <c r="E1821" t="s">
        <v>270</v>
      </c>
      <c r="F1821" t="s">
        <v>1242</v>
      </c>
      <c r="G1821" t="s">
        <v>1243</v>
      </c>
      <c r="H1821">
        <v>4</v>
      </c>
      <c r="I1821">
        <v>0.65</v>
      </c>
    </row>
    <row r="1822" spans="1:9" x14ac:dyDescent="0.35">
      <c r="A1822" t="s">
        <v>2557</v>
      </c>
      <c r="B1822">
        <v>26730</v>
      </c>
      <c r="C1822" t="s">
        <v>1994</v>
      </c>
      <c r="D1822" t="s">
        <v>1200</v>
      </c>
      <c r="E1822" t="s">
        <v>552</v>
      </c>
      <c r="F1822" t="s">
        <v>1244</v>
      </c>
      <c r="G1822" t="s">
        <v>1245</v>
      </c>
      <c r="H1822">
        <v>5</v>
      </c>
      <c r="I1822">
        <v>1.7627999999999999</v>
      </c>
    </row>
    <row r="1823" spans="1:9" x14ac:dyDescent="0.35">
      <c r="A1823" t="s">
        <v>2558</v>
      </c>
      <c r="B1823">
        <v>26730</v>
      </c>
      <c r="C1823" t="s">
        <v>1994</v>
      </c>
      <c r="D1823" t="s">
        <v>1200</v>
      </c>
      <c r="E1823" t="s">
        <v>562</v>
      </c>
      <c r="F1823" t="s">
        <v>1246</v>
      </c>
      <c r="G1823" t="s">
        <v>1247</v>
      </c>
      <c r="H1823">
        <v>6</v>
      </c>
      <c r="I1823">
        <v>0.87919999999999998</v>
      </c>
    </row>
    <row r="1824" spans="1:9" x14ac:dyDescent="0.35">
      <c r="A1824" t="s">
        <v>2559</v>
      </c>
      <c r="B1824">
        <v>26730</v>
      </c>
      <c r="C1824" t="s">
        <v>1994</v>
      </c>
      <c r="D1824" t="s">
        <v>1200</v>
      </c>
      <c r="E1824" t="s">
        <v>567</v>
      </c>
      <c r="F1824" t="s">
        <v>1248</v>
      </c>
      <c r="G1824" t="s">
        <v>1249</v>
      </c>
      <c r="H1824">
        <v>7</v>
      </c>
      <c r="I1824">
        <v>0.4415</v>
      </c>
    </row>
    <row r="1825" spans="1:9" x14ac:dyDescent="0.35">
      <c r="A1825" t="s">
        <v>2560</v>
      </c>
      <c r="B1825">
        <v>26730</v>
      </c>
      <c r="C1825" t="s">
        <v>1994</v>
      </c>
      <c r="D1825" t="s">
        <v>1200</v>
      </c>
      <c r="E1825" t="s">
        <v>548</v>
      </c>
      <c r="F1825" t="s">
        <v>900</v>
      </c>
      <c r="G1825" t="s">
        <v>1252</v>
      </c>
      <c r="H1825">
        <v>8</v>
      </c>
      <c r="I1825">
        <v>5190</v>
      </c>
    </row>
    <row r="1826" spans="1:9" x14ac:dyDescent="0.35">
      <c r="A1826" t="s">
        <v>2561</v>
      </c>
      <c r="B1826">
        <v>26810</v>
      </c>
      <c r="C1826" t="s">
        <v>1994</v>
      </c>
      <c r="D1826" t="s">
        <v>1203</v>
      </c>
      <c r="E1826" t="s">
        <v>154</v>
      </c>
      <c r="F1826" t="s">
        <v>1236</v>
      </c>
      <c r="G1826" t="s">
        <v>1237</v>
      </c>
      <c r="H1826">
        <v>1</v>
      </c>
      <c r="I1826">
        <v>53</v>
      </c>
    </row>
    <row r="1827" spans="1:9" x14ac:dyDescent="0.35">
      <c r="A1827" t="s">
        <v>2562</v>
      </c>
      <c r="B1827">
        <v>26810</v>
      </c>
      <c r="C1827" t="s">
        <v>1994</v>
      </c>
      <c r="D1827" t="s">
        <v>1203</v>
      </c>
      <c r="E1827" t="s">
        <v>220</v>
      </c>
      <c r="F1827" t="s">
        <v>1238</v>
      </c>
      <c r="G1827" t="s">
        <v>1239</v>
      </c>
      <c r="H1827">
        <v>2</v>
      </c>
      <c r="I1827">
        <v>0.99399999999999999</v>
      </c>
    </row>
    <row r="1828" spans="1:9" x14ac:dyDescent="0.35">
      <c r="A1828" t="s">
        <v>2563</v>
      </c>
      <c r="B1828">
        <v>26810</v>
      </c>
      <c r="C1828" t="s">
        <v>1994</v>
      </c>
      <c r="D1828" t="s">
        <v>1203</v>
      </c>
      <c r="E1828" t="s">
        <v>239</v>
      </c>
      <c r="F1828" t="s">
        <v>1240</v>
      </c>
      <c r="G1828" t="s">
        <v>1241</v>
      </c>
      <c r="H1828">
        <v>3</v>
      </c>
      <c r="I1828">
        <v>0.93</v>
      </c>
    </row>
    <row r="1829" spans="1:9" x14ac:dyDescent="0.35">
      <c r="A1829" t="s">
        <v>2564</v>
      </c>
      <c r="B1829">
        <v>26810</v>
      </c>
      <c r="C1829" t="s">
        <v>1994</v>
      </c>
      <c r="D1829" t="s">
        <v>1203</v>
      </c>
      <c r="E1829" t="s">
        <v>270</v>
      </c>
      <c r="F1829" t="s">
        <v>1242</v>
      </c>
      <c r="G1829" t="s">
        <v>1243</v>
      </c>
      <c r="H1829">
        <v>4</v>
      </c>
      <c r="I1829">
        <v>0.27</v>
      </c>
    </row>
    <row r="1830" spans="1:9" x14ac:dyDescent="0.35">
      <c r="A1830" t="s">
        <v>2565</v>
      </c>
      <c r="B1830">
        <v>26810</v>
      </c>
      <c r="C1830" t="s">
        <v>1994</v>
      </c>
      <c r="D1830" t="s">
        <v>1203</v>
      </c>
      <c r="E1830" t="s">
        <v>552</v>
      </c>
      <c r="F1830" t="s">
        <v>1244</v>
      </c>
      <c r="G1830" t="s">
        <v>1245</v>
      </c>
      <c r="H1830">
        <v>5</v>
      </c>
      <c r="I1830">
        <v>4.2450000000000001</v>
      </c>
    </row>
    <row r="1831" spans="1:9" x14ac:dyDescent="0.35">
      <c r="A1831" t="s">
        <v>2566</v>
      </c>
      <c r="B1831">
        <v>26810</v>
      </c>
      <c r="C1831" t="s">
        <v>1994</v>
      </c>
      <c r="D1831" t="s">
        <v>1203</v>
      </c>
      <c r="E1831" t="s">
        <v>562</v>
      </c>
      <c r="F1831" t="s">
        <v>1246</v>
      </c>
      <c r="G1831" t="s">
        <v>1247</v>
      </c>
      <c r="H1831">
        <v>6</v>
      </c>
      <c r="I1831">
        <v>1.5940000000000001</v>
      </c>
    </row>
    <row r="1832" spans="1:9" x14ac:dyDescent="0.35">
      <c r="A1832" t="s">
        <v>2567</v>
      </c>
      <c r="B1832">
        <v>26810</v>
      </c>
      <c r="C1832" t="s">
        <v>1994</v>
      </c>
      <c r="D1832" t="s">
        <v>1203</v>
      </c>
      <c r="E1832" t="s">
        <v>567</v>
      </c>
      <c r="F1832" t="s">
        <v>1248</v>
      </c>
      <c r="G1832" t="s">
        <v>1249</v>
      </c>
      <c r="H1832">
        <v>7</v>
      </c>
      <c r="I1832">
        <v>0.60499999999999998</v>
      </c>
    </row>
    <row r="1833" spans="1:9" x14ac:dyDescent="0.35">
      <c r="A1833" t="s">
        <v>2568</v>
      </c>
      <c r="B1833">
        <v>26810</v>
      </c>
      <c r="C1833" t="s">
        <v>1994</v>
      </c>
      <c r="D1833" t="s">
        <v>1203</v>
      </c>
      <c r="E1833" t="s">
        <v>548</v>
      </c>
      <c r="F1833" t="s">
        <v>900</v>
      </c>
      <c r="G1833" t="s">
        <v>1252</v>
      </c>
      <c r="H1833">
        <v>8</v>
      </c>
      <c r="I1833">
        <v>3547</v>
      </c>
    </row>
    <row r="1834" spans="1:9" x14ac:dyDescent="0.35">
      <c r="A1834" t="s">
        <v>2569</v>
      </c>
      <c r="B1834">
        <v>26890</v>
      </c>
      <c r="C1834" t="s">
        <v>1994</v>
      </c>
      <c r="D1834" t="s">
        <v>1206</v>
      </c>
      <c r="E1834" t="s">
        <v>154</v>
      </c>
      <c r="F1834" t="s">
        <v>1236</v>
      </c>
      <c r="G1834" t="s">
        <v>1237</v>
      </c>
      <c r="H1834">
        <v>1</v>
      </c>
      <c r="I1834">
        <v>57</v>
      </c>
    </row>
    <row r="1835" spans="1:9" x14ac:dyDescent="0.35">
      <c r="A1835" t="s">
        <v>2570</v>
      </c>
      <c r="B1835">
        <v>26890</v>
      </c>
      <c r="C1835" t="s">
        <v>1994</v>
      </c>
      <c r="D1835" t="s">
        <v>1206</v>
      </c>
      <c r="E1835" t="s">
        <v>220</v>
      </c>
      <c r="F1835" t="s">
        <v>1238</v>
      </c>
      <c r="G1835" t="s">
        <v>1239</v>
      </c>
      <c r="H1835">
        <v>2</v>
      </c>
      <c r="I1835">
        <v>1</v>
      </c>
    </row>
    <row r="1836" spans="1:9" x14ac:dyDescent="0.35">
      <c r="A1836" t="s">
        <v>2571</v>
      </c>
      <c r="B1836">
        <v>26890</v>
      </c>
      <c r="C1836" t="s">
        <v>1994</v>
      </c>
      <c r="D1836" t="s">
        <v>1206</v>
      </c>
      <c r="E1836" t="s">
        <v>239</v>
      </c>
      <c r="F1836" t="s">
        <v>1240</v>
      </c>
      <c r="G1836" t="s">
        <v>1241</v>
      </c>
      <c r="H1836">
        <v>3</v>
      </c>
      <c r="I1836">
        <v>0.7</v>
      </c>
    </row>
    <row r="1837" spans="1:9" x14ac:dyDescent="0.35">
      <c r="A1837" t="s">
        <v>2572</v>
      </c>
      <c r="B1837">
        <v>26890</v>
      </c>
      <c r="C1837" t="s">
        <v>1994</v>
      </c>
      <c r="D1837" t="s">
        <v>1206</v>
      </c>
      <c r="E1837" t="s">
        <v>270</v>
      </c>
      <c r="F1837" t="s">
        <v>1242</v>
      </c>
      <c r="G1837" t="s">
        <v>1243</v>
      </c>
      <c r="H1837">
        <v>4</v>
      </c>
      <c r="I1837">
        <v>0.5</v>
      </c>
    </row>
    <row r="1838" spans="1:9" x14ac:dyDescent="0.35">
      <c r="A1838" t="s">
        <v>2573</v>
      </c>
      <c r="B1838">
        <v>26890</v>
      </c>
      <c r="C1838" t="s">
        <v>1994</v>
      </c>
      <c r="D1838" t="s">
        <v>1206</v>
      </c>
      <c r="E1838" t="s">
        <v>552</v>
      </c>
      <c r="F1838" t="s">
        <v>1244</v>
      </c>
      <c r="G1838" t="s">
        <v>1245</v>
      </c>
      <c r="H1838">
        <v>5</v>
      </c>
      <c r="I1838">
        <v>1.42</v>
      </c>
    </row>
    <row r="1839" spans="1:9" x14ac:dyDescent="0.35">
      <c r="A1839" t="s">
        <v>2574</v>
      </c>
      <c r="B1839">
        <v>26890</v>
      </c>
      <c r="C1839" t="s">
        <v>1994</v>
      </c>
      <c r="D1839" t="s">
        <v>1206</v>
      </c>
      <c r="E1839" t="s">
        <v>562</v>
      </c>
      <c r="F1839" t="s">
        <v>1246</v>
      </c>
      <c r="G1839" t="s">
        <v>1247</v>
      </c>
      <c r="H1839">
        <v>6</v>
      </c>
      <c r="I1839">
        <v>0.6</v>
      </c>
    </row>
    <row r="1840" spans="1:9" x14ac:dyDescent="0.35">
      <c r="A1840" t="s">
        <v>2575</v>
      </c>
      <c r="B1840">
        <v>26890</v>
      </c>
      <c r="C1840" t="s">
        <v>1994</v>
      </c>
      <c r="D1840" t="s">
        <v>1206</v>
      </c>
      <c r="E1840" t="s">
        <v>567</v>
      </c>
      <c r="F1840" t="s">
        <v>1248</v>
      </c>
      <c r="G1840" t="s">
        <v>1249</v>
      </c>
      <c r="H1840">
        <v>7</v>
      </c>
      <c r="I1840">
        <v>0.35</v>
      </c>
    </row>
    <row r="1841" spans="1:9" x14ac:dyDescent="0.35">
      <c r="A1841" t="s">
        <v>2576</v>
      </c>
      <c r="B1841">
        <v>26890</v>
      </c>
      <c r="C1841" t="s">
        <v>1994</v>
      </c>
      <c r="D1841" t="s">
        <v>1206</v>
      </c>
      <c r="E1841" t="s">
        <v>548</v>
      </c>
      <c r="F1841" t="s">
        <v>900</v>
      </c>
      <c r="G1841" t="s">
        <v>1252</v>
      </c>
      <c r="H1841">
        <v>8</v>
      </c>
      <c r="I1841">
        <v>6143</v>
      </c>
    </row>
    <row r="1842" spans="1:9" x14ac:dyDescent="0.35">
      <c r="A1842" t="s">
        <v>2577</v>
      </c>
      <c r="B1842">
        <v>26980</v>
      </c>
      <c r="C1842" t="s">
        <v>1994</v>
      </c>
      <c r="D1842" t="s">
        <v>1209</v>
      </c>
      <c r="E1842" t="s">
        <v>154</v>
      </c>
      <c r="F1842" t="s">
        <v>1236</v>
      </c>
      <c r="G1842" t="s">
        <v>1237</v>
      </c>
      <c r="H1842">
        <v>1</v>
      </c>
      <c r="I1842">
        <v>58</v>
      </c>
    </row>
    <row r="1843" spans="1:9" x14ac:dyDescent="0.35">
      <c r="A1843" t="s">
        <v>2578</v>
      </c>
      <c r="B1843">
        <v>26980</v>
      </c>
      <c r="C1843" t="s">
        <v>1994</v>
      </c>
      <c r="D1843" t="s">
        <v>1209</v>
      </c>
      <c r="E1843" t="s">
        <v>220</v>
      </c>
      <c r="F1843" t="s">
        <v>1238</v>
      </c>
      <c r="G1843" t="s">
        <v>1239</v>
      </c>
      <c r="H1843">
        <v>2</v>
      </c>
      <c r="I1843">
        <v>0.98</v>
      </c>
    </row>
    <row r="1844" spans="1:9" x14ac:dyDescent="0.35">
      <c r="A1844" t="s">
        <v>2579</v>
      </c>
      <c r="B1844">
        <v>26980</v>
      </c>
      <c r="C1844" t="s">
        <v>1994</v>
      </c>
      <c r="D1844" t="s">
        <v>1209</v>
      </c>
      <c r="E1844" t="s">
        <v>239</v>
      </c>
      <c r="F1844" t="s">
        <v>1240</v>
      </c>
      <c r="G1844" t="s">
        <v>1241</v>
      </c>
      <c r="H1844">
        <v>3</v>
      </c>
      <c r="I1844">
        <v>0.57999999999999996</v>
      </c>
    </row>
    <row r="1845" spans="1:9" x14ac:dyDescent="0.35">
      <c r="A1845" t="s">
        <v>2580</v>
      </c>
      <c r="B1845">
        <v>26980</v>
      </c>
      <c r="C1845" t="s">
        <v>1994</v>
      </c>
      <c r="D1845" t="s">
        <v>1209</v>
      </c>
      <c r="E1845" t="s">
        <v>270</v>
      </c>
      <c r="F1845" t="s">
        <v>1242</v>
      </c>
      <c r="G1845" t="s">
        <v>1243</v>
      </c>
      <c r="H1845">
        <v>4</v>
      </c>
      <c r="I1845">
        <v>0.59</v>
      </c>
    </row>
    <row r="1846" spans="1:9" x14ac:dyDescent="0.35">
      <c r="A1846" t="s">
        <v>2581</v>
      </c>
      <c r="B1846">
        <v>26980</v>
      </c>
      <c r="C1846" t="s">
        <v>1994</v>
      </c>
      <c r="D1846" t="s">
        <v>1209</v>
      </c>
      <c r="E1846" t="s">
        <v>552</v>
      </c>
      <c r="F1846" t="s">
        <v>1244</v>
      </c>
      <c r="G1846" t="s">
        <v>1245</v>
      </c>
      <c r="H1846">
        <v>5</v>
      </c>
      <c r="I1846">
        <v>4.7994000000000003</v>
      </c>
    </row>
    <row r="1847" spans="1:9" x14ac:dyDescent="0.35">
      <c r="A1847" t="s">
        <v>2582</v>
      </c>
      <c r="B1847">
        <v>26980</v>
      </c>
      <c r="C1847" t="s">
        <v>1994</v>
      </c>
      <c r="D1847" t="s">
        <v>1209</v>
      </c>
      <c r="E1847" t="s">
        <v>562</v>
      </c>
      <c r="F1847" t="s">
        <v>1246</v>
      </c>
      <c r="G1847" t="s">
        <v>1247</v>
      </c>
      <c r="H1847">
        <v>6</v>
      </c>
      <c r="I1847">
        <v>1.0205</v>
      </c>
    </row>
    <row r="1848" spans="1:9" x14ac:dyDescent="0.35">
      <c r="A1848" t="s">
        <v>2583</v>
      </c>
      <c r="B1848">
        <v>26980</v>
      </c>
      <c r="C1848" t="s">
        <v>1994</v>
      </c>
      <c r="D1848" t="s">
        <v>1209</v>
      </c>
      <c r="E1848" t="s">
        <v>567</v>
      </c>
      <c r="F1848" t="s">
        <v>1248</v>
      </c>
      <c r="G1848" t="s">
        <v>1249</v>
      </c>
      <c r="H1848">
        <v>7</v>
      </c>
      <c r="I1848">
        <v>0.64419999999999999</v>
      </c>
    </row>
    <row r="1849" spans="1:9" x14ac:dyDescent="0.35">
      <c r="A1849" t="s">
        <v>2584</v>
      </c>
      <c r="B1849">
        <v>26980</v>
      </c>
      <c r="C1849" t="s">
        <v>1994</v>
      </c>
      <c r="D1849" t="s">
        <v>1209</v>
      </c>
      <c r="E1849" t="s">
        <v>548</v>
      </c>
      <c r="F1849" t="s">
        <v>900</v>
      </c>
      <c r="G1849" t="s">
        <v>1252</v>
      </c>
      <c r="H1849">
        <v>8</v>
      </c>
      <c r="I1849">
        <v>2845</v>
      </c>
    </row>
    <row r="1850" spans="1:9" x14ac:dyDescent="0.35">
      <c r="A1850" t="s">
        <v>2585</v>
      </c>
      <c r="B1850">
        <v>27070</v>
      </c>
      <c r="C1850" t="s">
        <v>1994</v>
      </c>
      <c r="D1850" t="s">
        <v>1212</v>
      </c>
      <c r="E1850" t="s">
        <v>154</v>
      </c>
      <c r="F1850" t="s">
        <v>1236</v>
      </c>
      <c r="G1850" t="s">
        <v>1237</v>
      </c>
      <c r="H1850">
        <v>1</v>
      </c>
      <c r="I1850">
        <v>51</v>
      </c>
    </row>
    <row r="1851" spans="1:9" x14ac:dyDescent="0.35">
      <c r="A1851" t="s">
        <v>2586</v>
      </c>
      <c r="B1851">
        <v>27070</v>
      </c>
      <c r="C1851" t="s">
        <v>1994</v>
      </c>
      <c r="D1851" t="s">
        <v>1212</v>
      </c>
      <c r="E1851" t="s">
        <v>220</v>
      </c>
      <c r="F1851" t="s">
        <v>1238</v>
      </c>
      <c r="G1851" t="s">
        <v>1239</v>
      </c>
      <c r="H1851">
        <v>2</v>
      </c>
      <c r="I1851">
        <v>0.93500000000000005</v>
      </c>
    </row>
    <row r="1852" spans="1:9" x14ac:dyDescent="0.35">
      <c r="A1852" t="s">
        <v>2587</v>
      </c>
      <c r="B1852">
        <v>27070</v>
      </c>
      <c r="C1852" t="s">
        <v>1994</v>
      </c>
      <c r="D1852" t="s">
        <v>1212</v>
      </c>
      <c r="E1852" t="s">
        <v>239</v>
      </c>
      <c r="F1852" t="s">
        <v>1240</v>
      </c>
      <c r="G1852" t="s">
        <v>1241</v>
      </c>
      <c r="H1852">
        <v>3</v>
      </c>
      <c r="I1852">
        <v>0.69359999999999999</v>
      </c>
    </row>
    <row r="1853" spans="1:9" x14ac:dyDescent="0.35">
      <c r="A1853" t="s">
        <v>2588</v>
      </c>
      <c r="B1853">
        <v>27070</v>
      </c>
      <c r="C1853" t="s">
        <v>1994</v>
      </c>
      <c r="D1853" t="s">
        <v>1212</v>
      </c>
      <c r="E1853" t="s">
        <v>270</v>
      </c>
      <c r="F1853" t="s">
        <v>1242</v>
      </c>
      <c r="G1853" t="s">
        <v>1243</v>
      </c>
      <c r="H1853">
        <v>4</v>
      </c>
      <c r="I1853">
        <v>0.46</v>
      </c>
    </row>
    <row r="1854" spans="1:9" x14ac:dyDescent="0.35">
      <c r="A1854" t="s">
        <v>2589</v>
      </c>
      <c r="B1854">
        <v>27070</v>
      </c>
      <c r="C1854" t="s">
        <v>1994</v>
      </c>
      <c r="D1854" t="s">
        <v>1212</v>
      </c>
      <c r="E1854" t="s">
        <v>552</v>
      </c>
      <c r="F1854" t="s">
        <v>1244</v>
      </c>
      <c r="G1854" t="s">
        <v>1245</v>
      </c>
      <c r="H1854">
        <v>5</v>
      </c>
      <c r="I1854">
        <v>3.0453999999999999</v>
      </c>
    </row>
    <row r="1855" spans="1:9" x14ac:dyDescent="0.35">
      <c r="A1855" t="s">
        <v>2590</v>
      </c>
      <c r="B1855">
        <v>27070</v>
      </c>
      <c r="C1855" t="s">
        <v>1994</v>
      </c>
      <c r="D1855" t="s">
        <v>1212</v>
      </c>
      <c r="E1855" t="s">
        <v>562</v>
      </c>
      <c r="F1855" t="s">
        <v>1246</v>
      </c>
      <c r="G1855" t="s">
        <v>1247</v>
      </c>
      <c r="H1855">
        <v>6</v>
      </c>
      <c r="I1855">
        <v>0.57940000000000003</v>
      </c>
    </row>
    <row r="1856" spans="1:9" x14ac:dyDescent="0.35">
      <c r="A1856" t="s">
        <v>2591</v>
      </c>
      <c r="B1856">
        <v>27070</v>
      </c>
      <c r="C1856" t="s">
        <v>1994</v>
      </c>
      <c r="D1856" t="s">
        <v>1212</v>
      </c>
      <c r="E1856" t="s">
        <v>567</v>
      </c>
      <c r="F1856" t="s">
        <v>1248</v>
      </c>
      <c r="G1856" t="s">
        <v>1249</v>
      </c>
      <c r="H1856">
        <v>7</v>
      </c>
      <c r="I1856">
        <v>0.72340000000000004</v>
      </c>
    </row>
    <row r="1857" spans="1:9" x14ac:dyDescent="0.35">
      <c r="A1857" t="s">
        <v>2592</v>
      </c>
      <c r="B1857">
        <v>27070</v>
      </c>
      <c r="C1857" t="s">
        <v>1994</v>
      </c>
      <c r="D1857" t="s">
        <v>1212</v>
      </c>
      <c r="E1857" t="s">
        <v>548</v>
      </c>
      <c r="F1857" t="s">
        <v>900</v>
      </c>
      <c r="G1857" t="s">
        <v>1252</v>
      </c>
      <c r="H1857">
        <v>8</v>
      </c>
      <c r="I1857">
        <v>3315</v>
      </c>
    </row>
    <row r="1858" spans="1:9" x14ac:dyDescent="0.35">
      <c r="A1858" t="s">
        <v>2593</v>
      </c>
      <c r="B1858">
        <v>27170</v>
      </c>
      <c r="C1858" t="s">
        <v>1994</v>
      </c>
      <c r="D1858" t="s">
        <v>1215</v>
      </c>
      <c r="E1858" t="s">
        <v>154</v>
      </c>
      <c r="F1858" t="s">
        <v>1236</v>
      </c>
      <c r="G1858" t="s">
        <v>1237</v>
      </c>
      <c r="H1858">
        <v>1</v>
      </c>
      <c r="I1858">
        <v>61</v>
      </c>
    </row>
    <row r="1859" spans="1:9" x14ac:dyDescent="0.35">
      <c r="A1859" t="s">
        <v>2594</v>
      </c>
      <c r="B1859">
        <v>27170</v>
      </c>
      <c r="C1859" t="s">
        <v>1994</v>
      </c>
      <c r="D1859" t="s">
        <v>1215</v>
      </c>
      <c r="E1859" t="s">
        <v>220</v>
      </c>
      <c r="F1859" t="s">
        <v>1238</v>
      </c>
      <c r="G1859" t="s">
        <v>1239</v>
      </c>
      <c r="H1859">
        <v>2</v>
      </c>
      <c r="I1859">
        <v>0.98</v>
      </c>
    </row>
    <row r="1860" spans="1:9" x14ac:dyDescent="0.35">
      <c r="A1860" t="s">
        <v>2595</v>
      </c>
      <c r="B1860">
        <v>27170</v>
      </c>
      <c r="C1860" t="s">
        <v>1994</v>
      </c>
      <c r="D1860" t="s">
        <v>1215</v>
      </c>
      <c r="E1860" t="s">
        <v>239</v>
      </c>
      <c r="F1860" t="s">
        <v>1240</v>
      </c>
      <c r="G1860" t="s">
        <v>1241</v>
      </c>
      <c r="H1860">
        <v>3</v>
      </c>
      <c r="I1860">
        <v>0.75</v>
      </c>
    </row>
    <row r="1861" spans="1:9" x14ac:dyDescent="0.35">
      <c r="A1861" t="s">
        <v>2596</v>
      </c>
      <c r="B1861">
        <v>27170</v>
      </c>
      <c r="C1861" t="s">
        <v>1994</v>
      </c>
      <c r="D1861" t="s">
        <v>1215</v>
      </c>
      <c r="E1861" t="s">
        <v>270</v>
      </c>
      <c r="F1861" t="s">
        <v>1242</v>
      </c>
      <c r="G1861" t="s">
        <v>1243</v>
      </c>
      <c r="H1861">
        <v>4</v>
      </c>
      <c r="I1861">
        <v>0.72</v>
      </c>
    </row>
    <row r="1862" spans="1:9" x14ac:dyDescent="0.35">
      <c r="A1862" t="s">
        <v>2597</v>
      </c>
      <c r="B1862">
        <v>27170</v>
      </c>
      <c r="C1862" t="s">
        <v>1994</v>
      </c>
      <c r="D1862" t="s">
        <v>1215</v>
      </c>
      <c r="E1862" t="s">
        <v>552</v>
      </c>
      <c r="F1862" t="s">
        <v>1244</v>
      </c>
      <c r="G1862" t="s">
        <v>1245</v>
      </c>
      <c r="H1862">
        <v>5</v>
      </c>
      <c r="I1862">
        <v>2.8588</v>
      </c>
    </row>
    <row r="1863" spans="1:9" x14ac:dyDescent="0.35">
      <c r="A1863" t="s">
        <v>2598</v>
      </c>
      <c r="B1863">
        <v>27170</v>
      </c>
      <c r="C1863" t="s">
        <v>1994</v>
      </c>
      <c r="D1863" t="s">
        <v>1215</v>
      </c>
      <c r="E1863" t="s">
        <v>562</v>
      </c>
      <c r="F1863" t="s">
        <v>1246</v>
      </c>
      <c r="G1863" t="s">
        <v>1247</v>
      </c>
      <c r="H1863">
        <v>6</v>
      </c>
      <c r="I1863">
        <v>1.1027</v>
      </c>
    </row>
    <row r="1864" spans="1:9" x14ac:dyDescent="0.35">
      <c r="A1864" t="s">
        <v>2599</v>
      </c>
      <c r="B1864">
        <v>27170</v>
      </c>
      <c r="C1864" t="s">
        <v>1994</v>
      </c>
      <c r="D1864" t="s">
        <v>1215</v>
      </c>
      <c r="E1864" t="s">
        <v>567</v>
      </c>
      <c r="F1864" t="s">
        <v>1248</v>
      </c>
      <c r="G1864" t="s">
        <v>1249</v>
      </c>
      <c r="H1864">
        <v>7</v>
      </c>
      <c r="I1864">
        <v>0.70579999999999998</v>
      </c>
    </row>
    <row r="1865" spans="1:9" x14ac:dyDescent="0.35">
      <c r="A1865" t="s">
        <v>2600</v>
      </c>
      <c r="B1865">
        <v>27170</v>
      </c>
      <c r="C1865" t="s">
        <v>1994</v>
      </c>
      <c r="D1865" t="s">
        <v>1215</v>
      </c>
      <c r="E1865" t="s">
        <v>548</v>
      </c>
      <c r="F1865" t="s">
        <v>900</v>
      </c>
      <c r="G1865" t="s">
        <v>1252</v>
      </c>
      <c r="H1865">
        <v>8</v>
      </c>
      <c r="I1865">
        <v>3739</v>
      </c>
    </row>
    <row r="1866" spans="1:9" x14ac:dyDescent="0.35">
      <c r="A1866" t="s">
        <v>2601</v>
      </c>
      <c r="B1866">
        <v>27260</v>
      </c>
      <c r="C1866" t="s">
        <v>1994</v>
      </c>
      <c r="D1866" t="s">
        <v>1218</v>
      </c>
      <c r="E1866" t="s">
        <v>154</v>
      </c>
      <c r="F1866" t="s">
        <v>1236</v>
      </c>
      <c r="G1866" t="s">
        <v>1237</v>
      </c>
      <c r="H1866">
        <v>1</v>
      </c>
      <c r="I1866">
        <v>66</v>
      </c>
    </row>
    <row r="1867" spans="1:9" x14ac:dyDescent="0.35">
      <c r="A1867" t="s">
        <v>2602</v>
      </c>
      <c r="B1867">
        <v>27260</v>
      </c>
      <c r="C1867" t="s">
        <v>1994</v>
      </c>
      <c r="D1867" t="s">
        <v>1218</v>
      </c>
      <c r="E1867" t="s">
        <v>220</v>
      </c>
      <c r="F1867" t="s">
        <v>1238</v>
      </c>
      <c r="G1867" t="s">
        <v>1239</v>
      </c>
      <c r="H1867">
        <v>2</v>
      </c>
      <c r="I1867">
        <v>0.98519999999999996</v>
      </c>
    </row>
    <row r="1868" spans="1:9" x14ac:dyDescent="0.35">
      <c r="A1868" t="s">
        <v>2603</v>
      </c>
      <c r="B1868">
        <v>27260</v>
      </c>
      <c r="C1868" t="s">
        <v>1994</v>
      </c>
      <c r="D1868" t="s">
        <v>1218</v>
      </c>
      <c r="E1868" t="s">
        <v>239</v>
      </c>
      <c r="F1868" t="s">
        <v>1240</v>
      </c>
      <c r="G1868" t="s">
        <v>1241</v>
      </c>
      <c r="H1868">
        <v>3</v>
      </c>
      <c r="I1868">
        <v>0.6</v>
      </c>
    </row>
    <row r="1869" spans="1:9" x14ac:dyDescent="0.35">
      <c r="A1869" t="s">
        <v>2604</v>
      </c>
      <c r="B1869">
        <v>27260</v>
      </c>
      <c r="C1869" t="s">
        <v>1994</v>
      </c>
      <c r="D1869" t="s">
        <v>1218</v>
      </c>
      <c r="E1869" t="s">
        <v>270</v>
      </c>
      <c r="F1869" t="s">
        <v>1242</v>
      </c>
      <c r="G1869" t="s">
        <v>1243</v>
      </c>
      <c r="H1869">
        <v>4</v>
      </c>
      <c r="I1869">
        <v>0.38</v>
      </c>
    </row>
    <row r="1870" spans="1:9" x14ac:dyDescent="0.35">
      <c r="A1870" t="s">
        <v>2605</v>
      </c>
      <c r="B1870">
        <v>27260</v>
      </c>
      <c r="C1870" t="s">
        <v>1994</v>
      </c>
      <c r="D1870" t="s">
        <v>1218</v>
      </c>
      <c r="E1870" t="s">
        <v>552</v>
      </c>
      <c r="F1870" t="s">
        <v>1244</v>
      </c>
      <c r="G1870" t="s">
        <v>1245</v>
      </c>
      <c r="H1870">
        <v>5</v>
      </c>
      <c r="I1870">
        <v>4.2678000000000003</v>
      </c>
    </row>
    <row r="1871" spans="1:9" x14ac:dyDescent="0.35">
      <c r="A1871" t="s">
        <v>2606</v>
      </c>
      <c r="B1871">
        <v>27260</v>
      </c>
      <c r="C1871" t="s">
        <v>1994</v>
      </c>
      <c r="D1871" t="s">
        <v>1218</v>
      </c>
      <c r="E1871" t="s">
        <v>562</v>
      </c>
      <c r="F1871" t="s">
        <v>1246</v>
      </c>
      <c r="G1871" t="s">
        <v>1247</v>
      </c>
      <c r="H1871">
        <v>6</v>
      </c>
      <c r="I1871">
        <v>0.91539999999999999</v>
      </c>
    </row>
    <row r="1872" spans="1:9" x14ac:dyDescent="0.35">
      <c r="A1872" t="s">
        <v>2607</v>
      </c>
      <c r="B1872">
        <v>27260</v>
      </c>
      <c r="C1872" t="s">
        <v>1994</v>
      </c>
      <c r="D1872" t="s">
        <v>1218</v>
      </c>
      <c r="E1872" t="s">
        <v>567</v>
      </c>
      <c r="F1872" t="s">
        <v>1248</v>
      </c>
      <c r="G1872" t="s">
        <v>1249</v>
      </c>
      <c r="H1872">
        <v>7</v>
      </c>
      <c r="I1872">
        <v>0.61550000000000005</v>
      </c>
    </row>
    <row r="1873" spans="1:9" x14ac:dyDescent="0.35">
      <c r="A1873" t="s">
        <v>2608</v>
      </c>
      <c r="B1873">
        <v>27260</v>
      </c>
      <c r="C1873" t="s">
        <v>1994</v>
      </c>
      <c r="D1873" t="s">
        <v>1218</v>
      </c>
      <c r="E1873" t="s">
        <v>548</v>
      </c>
      <c r="F1873" t="s">
        <v>900</v>
      </c>
      <c r="G1873" t="s">
        <v>1252</v>
      </c>
      <c r="H1873">
        <v>8</v>
      </c>
      <c r="I1873">
        <v>3926</v>
      </c>
    </row>
    <row r="1874" spans="1:9" x14ac:dyDescent="0.35">
      <c r="A1874" t="s">
        <v>2609</v>
      </c>
      <c r="B1874">
        <v>27350</v>
      </c>
      <c r="C1874" t="s">
        <v>1994</v>
      </c>
      <c r="D1874" t="s">
        <v>1221</v>
      </c>
      <c r="E1874" t="s">
        <v>154</v>
      </c>
      <c r="F1874" t="s">
        <v>1236</v>
      </c>
      <c r="G1874" t="s">
        <v>1237</v>
      </c>
      <c r="H1874">
        <v>1</v>
      </c>
      <c r="I1874">
        <v>57</v>
      </c>
    </row>
    <row r="1875" spans="1:9" x14ac:dyDescent="0.35">
      <c r="A1875" t="s">
        <v>2610</v>
      </c>
      <c r="B1875">
        <v>27350</v>
      </c>
      <c r="C1875" t="s">
        <v>1994</v>
      </c>
      <c r="D1875" t="s">
        <v>1221</v>
      </c>
      <c r="E1875" t="s">
        <v>220</v>
      </c>
      <c r="F1875" t="s">
        <v>1238</v>
      </c>
      <c r="G1875" t="s">
        <v>1239</v>
      </c>
      <c r="H1875">
        <v>2</v>
      </c>
      <c r="I1875">
        <v>0.95</v>
      </c>
    </row>
    <row r="1876" spans="1:9" x14ac:dyDescent="0.35">
      <c r="A1876" t="s">
        <v>2611</v>
      </c>
      <c r="B1876">
        <v>27350</v>
      </c>
      <c r="C1876" t="s">
        <v>1994</v>
      </c>
      <c r="D1876" t="s">
        <v>1221</v>
      </c>
      <c r="E1876" t="s">
        <v>239</v>
      </c>
      <c r="F1876" t="s">
        <v>1240</v>
      </c>
      <c r="G1876" t="s">
        <v>1241</v>
      </c>
      <c r="H1876">
        <v>3</v>
      </c>
      <c r="I1876">
        <v>0.46</v>
      </c>
    </row>
    <row r="1877" spans="1:9" x14ac:dyDescent="0.35">
      <c r="A1877" t="s">
        <v>2612</v>
      </c>
      <c r="B1877">
        <v>27350</v>
      </c>
      <c r="C1877" t="s">
        <v>1994</v>
      </c>
      <c r="D1877" t="s">
        <v>1221</v>
      </c>
      <c r="E1877" t="s">
        <v>270</v>
      </c>
      <c r="F1877" t="s">
        <v>1242</v>
      </c>
      <c r="G1877" t="s">
        <v>1243</v>
      </c>
      <c r="H1877">
        <v>4</v>
      </c>
      <c r="I1877">
        <v>0.4</v>
      </c>
    </row>
    <row r="1878" spans="1:9" x14ac:dyDescent="0.35">
      <c r="A1878" t="s">
        <v>2613</v>
      </c>
      <c r="B1878">
        <v>27350</v>
      </c>
      <c r="C1878" t="s">
        <v>1994</v>
      </c>
      <c r="D1878" t="s">
        <v>1221</v>
      </c>
      <c r="E1878" t="s">
        <v>552</v>
      </c>
      <c r="F1878" t="s">
        <v>1244</v>
      </c>
      <c r="G1878" t="s">
        <v>1245</v>
      </c>
      <c r="H1878">
        <v>5</v>
      </c>
      <c r="I1878">
        <v>2.4500000000000002</v>
      </c>
    </row>
    <row r="1879" spans="1:9" x14ac:dyDescent="0.35">
      <c r="A1879" t="s">
        <v>2614</v>
      </c>
      <c r="B1879">
        <v>27350</v>
      </c>
      <c r="C1879" t="s">
        <v>1994</v>
      </c>
      <c r="D1879" t="s">
        <v>1221</v>
      </c>
      <c r="E1879" t="s">
        <v>562</v>
      </c>
      <c r="F1879" t="s">
        <v>1246</v>
      </c>
      <c r="G1879" t="s">
        <v>1247</v>
      </c>
      <c r="H1879">
        <v>6</v>
      </c>
      <c r="I1879">
        <v>0.94299999999999995</v>
      </c>
    </row>
    <row r="1880" spans="1:9" x14ac:dyDescent="0.35">
      <c r="A1880" t="s">
        <v>2615</v>
      </c>
      <c r="B1880">
        <v>27350</v>
      </c>
      <c r="C1880" t="s">
        <v>1994</v>
      </c>
      <c r="D1880" t="s">
        <v>1221</v>
      </c>
      <c r="E1880" t="s">
        <v>567</v>
      </c>
      <c r="F1880" t="s">
        <v>1248</v>
      </c>
      <c r="G1880" t="s">
        <v>1249</v>
      </c>
      <c r="H1880">
        <v>7</v>
      </c>
      <c r="I1880">
        <v>0.57099999999999995</v>
      </c>
    </row>
    <row r="1881" spans="1:9" x14ac:dyDescent="0.35">
      <c r="A1881" t="s">
        <v>2616</v>
      </c>
      <c r="B1881">
        <v>27350</v>
      </c>
      <c r="C1881" t="s">
        <v>1994</v>
      </c>
      <c r="D1881" t="s">
        <v>1221</v>
      </c>
      <c r="E1881" t="s">
        <v>548</v>
      </c>
      <c r="F1881" t="s">
        <v>900</v>
      </c>
      <c r="G1881" t="s">
        <v>1252</v>
      </c>
      <c r="H1881">
        <v>8</v>
      </c>
      <c r="I1881">
        <v>3856</v>
      </c>
    </row>
    <row r="1882" spans="1:9" x14ac:dyDescent="0.35">
      <c r="A1882" t="s">
        <v>2617</v>
      </c>
      <c r="B1882">
        <v>27450</v>
      </c>
      <c r="C1882" t="s">
        <v>1994</v>
      </c>
      <c r="D1882" t="s">
        <v>1224</v>
      </c>
      <c r="E1882" t="s">
        <v>154</v>
      </c>
      <c r="F1882" t="s">
        <v>1236</v>
      </c>
      <c r="G1882" t="s">
        <v>1237</v>
      </c>
      <c r="H1882">
        <v>1</v>
      </c>
      <c r="I1882">
        <v>50</v>
      </c>
    </row>
    <row r="1883" spans="1:9" x14ac:dyDescent="0.35">
      <c r="A1883" t="s">
        <v>2618</v>
      </c>
      <c r="B1883">
        <v>27450</v>
      </c>
      <c r="C1883" t="s">
        <v>1994</v>
      </c>
      <c r="D1883" t="s">
        <v>1224</v>
      </c>
      <c r="E1883" t="s">
        <v>220</v>
      </c>
      <c r="F1883" t="s">
        <v>1238</v>
      </c>
      <c r="G1883" t="s">
        <v>1239</v>
      </c>
      <c r="H1883">
        <v>2</v>
      </c>
      <c r="I1883">
        <v>0.98499999999999999</v>
      </c>
    </row>
    <row r="1884" spans="1:9" x14ac:dyDescent="0.35">
      <c r="A1884" t="s">
        <v>2619</v>
      </c>
      <c r="B1884">
        <v>27450</v>
      </c>
      <c r="C1884" t="s">
        <v>1994</v>
      </c>
      <c r="D1884" t="s">
        <v>1224</v>
      </c>
      <c r="E1884" t="s">
        <v>239</v>
      </c>
      <c r="F1884" t="s">
        <v>1240</v>
      </c>
      <c r="G1884" t="s">
        <v>1241</v>
      </c>
      <c r="H1884">
        <v>3</v>
      </c>
      <c r="I1884">
        <v>0.64</v>
      </c>
    </row>
    <row r="1885" spans="1:9" x14ac:dyDescent="0.35">
      <c r="A1885" t="s">
        <v>2620</v>
      </c>
      <c r="B1885">
        <v>27450</v>
      </c>
      <c r="C1885" t="s">
        <v>1994</v>
      </c>
      <c r="D1885" t="s">
        <v>1224</v>
      </c>
      <c r="E1885" t="s">
        <v>270</v>
      </c>
      <c r="F1885" t="s">
        <v>1242</v>
      </c>
      <c r="G1885" t="s">
        <v>1243</v>
      </c>
      <c r="H1885">
        <v>4</v>
      </c>
      <c r="I1885">
        <v>0.65500000000000003</v>
      </c>
    </row>
    <row r="1886" spans="1:9" x14ac:dyDescent="0.35">
      <c r="A1886" t="s">
        <v>2621</v>
      </c>
      <c r="B1886">
        <v>27450</v>
      </c>
      <c r="C1886" t="s">
        <v>1994</v>
      </c>
      <c r="D1886" t="s">
        <v>1224</v>
      </c>
      <c r="E1886" t="s">
        <v>552</v>
      </c>
      <c r="F1886" t="s">
        <v>1244</v>
      </c>
      <c r="G1886" t="s">
        <v>1245</v>
      </c>
      <c r="H1886">
        <v>5</v>
      </c>
      <c r="I1886">
        <v>1.0509999999999999</v>
      </c>
    </row>
    <row r="1887" spans="1:9" x14ac:dyDescent="0.35">
      <c r="A1887" t="s">
        <v>2622</v>
      </c>
      <c r="B1887">
        <v>27450</v>
      </c>
      <c r="C1887" t="s">
        <v>1994</v>
      </c>
      <c r="D1887" t="s">
        <v>1224</v>
      </c>
      <c r="E1887" t="s">
        <v>562</v>
      </c>
      <c r="F1887" t="s">
        <v>1246</v>
      </c>
      <c r="G1887" t="s">
        <v>1247</v>
      </c>
      <c r="H1887">
        <v>6</v>
      </c>
      <c r="I1887">
        <v>1.0640000000000001</v>
      </c>
    </row>
    <row r="1888" spans="1:9" x14ac:dyDescent="0.35">
      <c r="A1888" t="s">
        <v>2623</v>
      </c>
      <c r="B1888">
        <v>27450</v>
      </c>
      <c r="C1888" t="s">
        <v>1994</v>
      </c>
      <c r="D1888" t="s">
        <v>1224</v>
      </c>
      <c r="E1888" t="s">
        <v>567</v>
      </c>
      <c r="F1888" t="s">
        <v>1248</v>
      </c>
      <c r="G1888" t="s">
        <v>1249</v>
      </c>
      <c r="H1888">
        <v>7</v>
      </c>
      <c r="I1888">
        <v>0.77900000000000003</v>
      </c>
    </row>
    <row r="1889" spans="1:9" x14ac:dyDescent="0.35">
      <c r="A1889" t="s">
        <v>2624</v>
      </c>
      <c r="B1889">
        <v>27450</v>
      </c>
      <c r="C1889" t="s">
        <v>1994</v>
      </c>
      <c r="D1889" t="s">
        <v>1224</v>
      </c>
      <c r="E1889" t="s">
        <v>548</v>
      </c>
      <c r="F1889" t="s">
        <v>900</v>
      </c>
      <c r="G1889" t="s">
        <v>1252</v>
      </c>
      <c r="H1889">
        <v>8</v>
      </c>
      <c r="I1889">
        <v>3562</v>
      </c>
    </row>
    <row r="1890" spans="1:9" x14ac:dyDescent="0.35">
      <c r="A1890" t="s">
        <v>2625</v>
      </c>
      <c r="B1890">
        <v>27630</v>
      </c>
      <c r="C1890" t="s">
        <v>1994</v>
      </c>
      <c r="D1890" t="s">
        <v>1227</v>
      </c>
      <c r="E1890" t="s">
        <v>154</v>
      </c>
      <c r="F1890" t="s">
        <v>1236</v>
      </c>
      <c r="G1890" t="s">
        <v>1237</v>
      </c>
      <c r="H1890">
        <v>1</v>
      </c>
      <c r="I1890">
        <v>60</v>
      </c>
    </row>
    <row r="1891" spans="1:9" x14ac:dyDescent="0.35">
      <c r="A1891" t="s">
        <v>2626</v>
      </c>
      <c r="B1891">
        <v>27630</v>
      </c>
      <c r="C1891" t="s">
        <v>1994</v>
      </c>
      <c r="D1891" t="s">
        <v>1227</v>
      </c>
      <c r="E1891" t="s">
        <v>220</v>
      </c>
      <c r="F1891" t="s">
        <v>1238</v>
      </c>
      <c r="G1891" t="s">
        <v>1239</v>
      </c>
      <c r="H1891">
        <v>2</v>
      </c>
      <c r="I1891">
        <v>0.98</v>
      </c>
    </row>
    <row r="1892" spans="1:9" x14ac:dyDescent="0.35">
      <c r="A1892" t="s">
        <v>2627</v>
      </c>
      <c r="B1892">
        <v>27630</v>
      </c>
      <c r="C1892" t="s">
        <v>1994</v>
      </c>
      <c r="D1892" t="s">
        <v>1227</v>
      </c>
      <c r="E1892" t="s">
        <v>239</v>
      </c>
      <c r="F1892" t="s">
        <v>1240</v>
      </c>
      <c r="G1892" t="s">
        <v>1241</v>
      </c>
      <c r="H1892">
        <v>3</v>
      </c>
      <c r="I1892">
        <v>0.76</v>
      </c>
    </row>
    <row r="1893" spans="1:9" x14ac:dyDescent="0.35">
      <c r="A1893" t="s">
        <v>2628</v>
      </c>
      <c r="B1893">
        <v>27630</v>
      </c>
      <c r="C1893" t="s">
        <v>1994</v>
      </c>
      <c r="D1893" t="s">
        <v>1227</v>
      </c>
      <c r="E1893" t="s">
        <v>270</v>
      </c>
      <c r="F1893" t="s">
        <v>1242</v>
      </c>
      <c r="G1893" t="s">
        <v>1243</v>
      </c>
      <c r="H1893">
        <v>4</v>
      </c>
      <c r="I1893">
        <v>0.25</v>
      </c>
    </row>
    <row r="1894" spans="1:9" x14ac:dyDescent="0.35">
      <c r="A1894" t="s">
        <v>2629</v>
      </c>
      <c r="B1894">
        <v>27630</v>
      </c>
      <c r="C1894" t="s">
        <v>1994</v>
      </c>
      <c r="D1894" t="s">
        <v>1227</v>
      </c>
      <c r="E1894" t="s">
        <v>552</v>
      </c>
      <c r="F1894" t="s">
        <v>1244</v>
      </c>
      <c r="G1894" t="s">
        <v>1245</v>
      </c>
      <c r="H1894">
        <v>5</v>
      </c>
      <c r="I1894">
        <v>1.02</v>
      </c>
    </row>
    <row r="1895" spans="1:9" x14ac:dyDescent="0.35">
      <c r="A1895" t="s">
        <v>2630</v>
      </c>
      <c r="B1895">
        <v>27630</v>
      </c>
      <c r="C1895" t="s">
        <v>1994</v>
      </c>
      <c r="D1895" t="s">
        <v>1227</v>
      </c>
      <c r="E1895" t="s">
        <v>562</v>
      </c>
      <c r="F1895" t="s">
        <v>1246</v>
      </c>
      <c r="G1895" t="s">
        <v>1247</v>
      </c>
      <c r="H1895">
        <v>6</v>
      </c>
      <c r="I1895">
        <v>1</v>
      </c>
    </row>
    <row r="1896" spans="1:9" x14ac:dyDescent="0.35">
      <c r="A1896" t="s">
        <v>2631</v>
      </c>
      <c r="B1896">
        <v>27630</v>
      </c>
      <c r="C1896" t="s">
        <v>1994</v>
      </c>
      <c r="D1896" t="s">
        <v>1227</v>
      </c>
      <c r="E1896" t="s">
        <v>567</v>
      </c>
      <c r="F1896" t="s">
        <v>1248</v>
      </c>
      <c r="G1896" t="s">
        <v>1249</v>
      </c>
      <c r="H1896">
        <v>7</v>
      </c>
      <c r="I1896">
        <v>0.59</v>
      </c>
    </row>
    <row r="1897" spans="1:9" x14ac:dyDescent="0.35">
      <c r="A1897" t="s">
        <v>2632</v>
      </c>
      <c r="B1897">
        <v>27630</v>
      </c>
      <c r="C1897" t="s">
        <v>1994</v>
      </c>
      <c r="D1897" t="s">
        <v>1227</v>
      </c>
      <c r="E1897" t="s">
        <v>548</v>
      </c>
      <c r="F1897" t="s">
        <v>900</v>
      </c>
      <c r="G1897" t="s">
        <v>1252</v>
      </c>
      <c r="H1897">
        <v>8</v>
      </c>
      <c r="I1897">
        <v>4442</v>
      </c>
    </row>
  </sheetData>
  <sheetProtection algorithmName="SHA-512" hashValue="t8MCJTI3w5Nqdhz65nZldI88tj+nPtZHeLJt5uvqLT8sHpfcOjhHzO8cvW6mSP+TQq/KXY/076eEMZQPBEJ2NA==" saltValue="OUFLhbzQWll08BfUrAG1qw=="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BC5E9-137B-4909-B1C8-42C4E6630760}">
  <sheetPr codeName="Sheet18"/>
  <dimension ref="A1:F10"/>
  <sheetViews>
    <sheetView workbookViewId="0">
      <selection activeCell="A1266" sqref="A1266"/>
    </sheetView>
  </sheetViews>
  <sheetFormatPr defaultRowHeight="14.5" x14ac:dyDescent="0.35"/>
  <cols>
    <col min="1" max="1" width="26.54296875" bestFit="1" customWidth="1"/>
    <col min="5" max="5" width="57" bestFit="1" customWidth="1"/>
  </cols>
  <sheetData>
    <row r="1" spans="1:6" x14ac:dyDescent="0.35">
      <c r="D1" t="s">
        <v>1994</v>
      </c>
    </row>
    <row r="2" spans="1:6" x14ac:dyDescent="0.35">
      <c r="A2" t="s">
        <v>1255</v>
      </c>
      <c r="B2" t="s">
        <v>949</v>
      </c>
      <c r="C2" t="s">
        <v>951</v>
      </c>
      <c r="E2" t="s">
        <v>953</v>
      </c>
      <c r="F2" t="s">
        <v>420</v>
      </c>
    </row>
    <row r="3" spans="1:6" x14ac:dyDescent="0.35">
      <c r="A3" t="str">
        <f>CONCATENATE(B3,C3,D3)</f>
        <v>2025-260G2</v>
      </c>
      <c r="B3" t="str">
        <f>$D$1</f>
        <v>2025-26</v>
      </c>
      <c r="C3">
        <f>'Input 1'!A$4</f>
        <v>0</v>
      </c>
      <c r="D3" t="s">
        <v>154</v>
      </c>
      <c r="E3" t="s">
        <v>1236</v>
      </c>
      <c r="F3" t="e">
        <f>VLOOKUP(A3,'Target Reference'!A:I,9,FALSE)</f>
        <v>#N/A</v>
      </c>
    </row>
    <row r="4" spans="1:6" x14ac:dyDescent="0.35">
      <c r="A4" t="str">
        <f t="shared" ref="A4:A10" si="0">CONCATENATE(B4,C4,D4)</f>
        <v>2025-260R2</v>
      </c>
      <c r="B4" t="str">
        <f t="shared" ref="B4:B10" si="1">$D$1</f>
        <v>2025-26</v>
      </c>
      <c r="C4">
        <f>'Input 1'!A$4</f>
        <v>0</v>
      </c>
      <c r="D4" t="s">
        <v>220</v>
      </c>
      <c r="E4" t="s">
        <v>1238</v>
      </c>
      <c r="F4" t="e">
        <f>VLOOKUP(A4,'Target Reference'!A:I,9,FALSE)</f>
        <v>#N/A</v>
      </c>
    </row>
    <row r="5" spans="1:6" x14ac:dyDescent="0.35">
      <c r="A5" t="str">
        <f t="shared" si="0"/>
        <v>2025-260SP2</v>
      </c>
      <c r="B5" t="str">
        <f t="shared" si="1"/>
        <v>2025-26</v>
      </c>
      <c r="C5">
        <f>'Input 1'!A$4</f>
        <v>0</v>
      </c>
      <c r="D5" t="s">
        <v>239</v>
      </c>
      <c r="E5" t="s">
        <v>1240</v>
      </c>
      <c r="F5" t="e">
        <f>VLOOKUP(A5,'Target Reference'!A:I,9,FALSE)</f>
        <v>#N/A</v>
      </c>
    </row>
    <row r="6" spans="1:6" x14ac:dyDescent="0.35">
      <c r="A6" t="str">
        <f t="shared" si="0"/>
        <v>2025-260WC5</v>
      </c>
      <c r="B6" t="str">
        <f t="shared" si="1"/>
        <v>2025-26</v>
      </c>
      <c r="C6">
        <f>'Input 1'!A$4</f>
        <v>0</v>
      </c>
      <c r="D6" t="s">
        <v>270</v>
      </c>
      <c r="E6" t="s">
        <v>1242</v>
      </c>
      <c r="F6" t="e">
        <f>VLOOKUP(A6,'Target Reference'!A:I,9,FALSE)</f>
        <v>#N/A</v>
      </c>
    </row>
    <row r="7" spans="1:6" x14ac:dyDescent="0.35">
      <c r="A7" t="str">
        <f t="shared" si="0"/>
        <v>2025-260L1</v>
      </c>
      <c r="B7" t="str">
        <f t="shared" si="1"/>
        <v>2025-26</v>
      </c>
      <c r="C7">
        <f>'Input 1'!A$4</f>
        <v>0</v>
      </c>
      <c r="D7" t="s">
        <v>552</v>
      </c>
      <c r="E7" t="s">
        <v>1244</v>
      </c>
      <c r="F7" t="e">
        <f>VLOOKUP(A7,'Target Reference'!A:I,9,FALSE)</f>
        <v>#N/A</v>
      </c>
    </row>
    <row r="8" spans="1:6" x14ac:dyDescent="0.35">
      <c r="A8" t="str">
        <f t="shared" si="0"/>
        <v>2025-260O5</v>
      </c>
      <c r="B8" t="str">
        <f t="shared" si="1"/>
        <v>2025-26</v>
      </c>
      <c r="C8">
        <f>'Input 1'!A$4</f>
        <v>0</v>
      </c>
      <c r="D8" t="s">
        <v>562</v>
      </c>
      <c r="E8" t="s">
        <v>1246</v>
      </c>
      <c r="F8" t="e">
        <f>VLOOKUP(A8,'Target Reference'!A:I,9,FALSE)</f>
        <v>#N/A</v>
      </c>
    </row>
    <row r="9" spans="1:6" x14ac:dyDescent="0.35">
      <c r="A9" t="str">
        <f t="shared" si="0"/>
        <v>2025-260S1</v>
      </c>
      <c r="B9" t="str">
        <f t="shared" si="1"/>
        <v>2025-26</v>
      </c>
      <c r="C9">
        <f>'Input 1'!A$4</f>
        <v>0</v>
      </c>
      <c r="D9" t="s">
        <v>567</v>
      </c>
      <c r="E9" t="s">
        <v>1248</v>
      </c>
      <c r="F9" t="e">
        <f>VLOOKUP(A9,'Target Reference'!A:I,9,FALSE)</f>
        <v>#N/A</v>
      </c>
    </row>
    <row r="10" spans="1:6" x14ac:dyDescent="0.35">
      <c r="A10" t="str">
        <f t="shared" si="0"/>
        <v>2025-260E2</v>
      </c>
      <c r="B10" t="str">
        <f t="shared" si="1"/>
        <v>2025-26</v>
      </c>
      <c r="C10">
        <f>'Input 1'!A$4</f>
        <v>0</v>
      </c>
      <c r="D10" t="s">
        <v>548</v>
      </c>
      <c r="E10" t="s">
        <v>900</v>
      </c>
      <c r="F10" t="e">
        <f>VLOOKUP(A10,'Target Reference'!A:I,9,FALSE)</f>
        <v>#N/A</v>
      </c>
    </row>
  </sheetData>
  <sheetProtection algorithmName="SHA-512" hashValue="IjOT8U7d2OLvxLdKcddojSeUxjyAwpu8Iy++IjrW8DV/TgKZsnQzKW/i6fdplfeKcb3NGXsGsS8o6NKmdv2JaQ==" saltValue="o1usQrdi6CV77gao6abIhA=="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F608-F7B4-47B2-8DA5-9824BE257DC2}">
  <sheetPr codeName="Sheet16">
    <tabColor rgb="FF35495E"/>
  </sheetPr>
  <dimension ref="A1:AR19"/>
  <sheetViews>
    <sheetView showGridLines="0" workbookViewId="0">
      <selection activeCell="A4" sqref="A4:C4"/>
    </sheetView>
  </sheetViews>
  <sheetFormatPr defaultColWidth="8.7265625" defaultRowHeight="14" x14ac:dyDescent="0.3"/>
  <cols>
    <col min="1" max="1" width="56.453125" style="7" customWidth="1"/>
    <col min="2" max="3" width="8.7265625" style="7"/>
    <col min="4" max="4" width="10.453125" style="55" customWidth="1"/>
    <col min="5" max="23" width="8.7265625" style="894"/>
    <col min="24" max="42" width="8.7265625" style="7"/>
    <col min="43" max="43" width="8.7265625" style="894"/>
    <col min="44" max="16384" width="8.7265625" style="7"/>
  </cols>
  <sheetData>
    <row r="1" spans="1:44" ht="38.25" customHeight="1" thickBot="1" x14ac:dyDescent="0.35">
      <c r="A1" s="1193" t="s">
        <v>29</v>
      </c>
      <c r="B1" s="1194"/>
      <c r="C1" s="1194"/>
      <c r="D1" s="820"/>
    </row>
    <row r="2" spans="1:44" ht="15.5" thickBot="1" x14ac:dyDescent="0.35">
      <c r="A2" s="155" t="s">
        <v>30</v>
      </c>
      <c r="B2" s="156"/>
      <c r="C2" s="157"/>
      <c r="D2" s="895"/>
    </row>
    <row r="3" spans="1:44" x14ac:dyDescent="0.3">
      <c r="A3" s="158" t="s">
        <v>31</v>
      </c>
      <c r="B3" s="159"/>
      <c r="C3" s="160"/>
      <c r="D3" s="895"/>
    </row>
    <row r="4" spans="1:44" ht="21" customHeight="1" thickBot="1" x14ac:dyDescent="0.35">
      <c r="A4" s="1195"/>
      <c r="B4" s="1196"/>
      <c r="C4" s="1197"/>
      <c r="D4" s="896" t="s">
        <v>32</v>
      </c>
      <c r="AQ4" s="166" t="e">
        <f>_xlfn.XLOOKUP(A4,'ABS data'!B3:B81,'ABS data'!A3:A81)</f>
        <v>#N/A</v>
      </c>
    </row>
    <row r="5" spans="1:44" ht="21" customHeight="1" thickBot="1" x14ac:dyDescent="0.35">
      <c r="A5" s="161" t="s">
        <v>33</v>
      </c>
      <c r="B5" s="1198" t="s">
        <v>1994</v>
      </c>
      <c r="C5" s="1199"/>
      <c r="D5" s="896"/>
    </row>
    <row r="6" spans="1:44" ht="20.5" thickBot="1" x14ac:dyDescent="0.35">
      <c r="A6" s="167" t="s">
        <v>35</v>
      </c>
      <c r="B6" s="163" t="s">
        <v>36</v>
      </c>
      <c r="C6" s="164" t="s">
        <v>37</v>
      </c>
      <c r="D6" s="896" t="s">
        <v>38</v>
      </c>
      <c r="AR6" s="166"/>
    </row>
    <row r="7" spans="1:44" ht="21.75" customHeight="1" x14ac:dyDescent="0.3">
      <c r="A7" s="162" t="s">
        <v>39</v>
      </c>
      <c r="B7" s="9"/>
      <c r="C7" s="16"/>
      <c r="D7" s="895"/>
      <c r="AQ7" s="899">
        <v>2</v>
      </c>
      <c r="AR7" s="166" t="s">
        <v>40</v>
      </c>
    </row>
    <row r="8" spans="1:44" ht="21.75" customHeight="1" x14ac:dyDescent="0.3">
      <c r="A8" s="162" t="s">
        <v>41</v>
      </c>
      <c r="B8" s="9"/>
      <c r="C8" s="16"/>
      <c r="D8" s="895"/>
      <c r="AQ8" s="899">
        <v>2</v>
      </c>
      <c r="AR8" s="166" t="s">
        <v>42</v>
      </c>
    </row>
    <row r="9" spans="1:44" ht="21.75" customHeight="1" x14ac:dyDescent="0.3">
      <c r="A9" s="162" t="s">
        <v>43</v>
      </c>
      <c r="B9" s="9"/>
      <c r="C9" s="16"/>
      <c r="D9" s="895"/>
      <c r="AQ9" s="899">
        <v>2</v>
      </c>
      <c r="AR9" s="166" t="s">
        <v>44</v>
      </c>
    </row>
    <row r="10" spans="1:44" ht="21.75" customHeight="1" x14ac:dyDescent="0.3">
      <c r="A10" s="162" t="s">
        <v>45</v>
      </c>
      <c r="B10" s="9"/>
      <c r="C10" s="16"/>
      <c r="D10" s="895"/>
      <c r="AQ10" s="899">
        <v>2</v>
      </c>
      <c r="AR10" s="166" t="s">
        <v>46</v>
      </c>
    </row>
    <row r="11" spans="1:44" ht="21.75" customHeight="1" x14ac:dyDescent="0.3">
      <c r="A11" s="162" t="s">
        <v>47</v>
      </c>
      <c r="B11" s="9"/>
      <c r="C11" s="16"/>
      <c r="D11" s="895"/>
      <c r="AQ11" s="899">
        <v>2</v>
      </c>
      <c r="AR11" s="166" t="s">
        <v>48</v>
      </c>
    </row>
    <row r="12" spans="1:44" ht="21.75" customHeight="1" x14ac:dyDescent="0.3">
      <c r="A12" s="162" t="s">
        <v>49</v>
      </c>
      <c r="B12" s="9"/>
      <c r="C12" s="16"/>
      <c r="D12" s="895"/>
      <c r="AQ12" s="899">
        <v>2</v>
      </c>
      <c r="AR12" s="166" t="s">
        <v>50</v>
      </c>
    </row>
    <row r="13" spans="1:44" ht="21.75" customHeight="1" x14ac:dyDescent="0.3">
      <c r="A13" s="162" t="s">
        <v>51</v>
      </c>
      <c r="B13" s="9"/>
      <c r="C13" s="16"/>
      <c r="D13" s="895"/>
      <c r="AQ13" s="899">
        <v>2</v>
      </c>
      <c r="AR13" s="166" t="s">
        <v>52</v>
      </c>
    </row>
    <row r="14" spans="1:44" ht="21.75" customHeight="1" x14ac:dyDescent="0.3">
      <c r="A14" s="162" t="s">
        <v>53</v>
      </c>
      <c r="B14" s="9"/>
      <c r="C14" s="16"/>
      <c r="D14" s="895"/>
      <c r="AQ14" s="899">
        <v>2</v>
      </c>
      <c r="AR14" s="166" t="s">
        <v>54</v>
      </c>
    </row>
    <row r="15" spans="1:44" ht="21.75" customHeight="1" x14ac:dyDescent="0.3">
      <c r="A15" s="162" t="s">
        <v>55</v>
      </c>
      <c r="B15" s="9"/>
      <c r="C15" s="16"/>
      <c r="D15" s="895"/>
      <c r="AQ15" s="899">
        <v>2</v>
      </c>
      <c r="AR15" s="166" t="s">
        <v>56</v>
      </c>
    </row>
    <row r="16" spans="1:44" x14ac:dyDescent="0.3">
      <c r="A16" s="897"/>
      <c r="B16" s="897"/>
      <c r="C16" s="897"/>
      <c r="D16" s="895"/>
    </row>
    <row r="17" spans="1:4" x14ac:dyDescent="0.3">
      <c r="A17" s="897"/>
      <c r="B17" s="897"/>
      <c r="C17" s="897"/>
      <c r="D17" s="895"/>
    </row>
    <row r="18" spans="1:4" x14ac:dyDescent="0.3">
      <c r="A18" s="898"/>
      <c r="B18" s="897"/>
      <c r="C18" s="897"/>
      <c r="D18" s="895"/>
    </row>
    <row r="19" spans="1:4" x14ac:dyDescent="0.3">
      <c r="A19" s="897"/>
      <c r="B19" s="897"/>
      <c r="C19" s="897"/>
      <c r="D19" s="895"/>
    </row>
  </sheetData>
  <sheetProtection algorithmName="SHA-512" hashValue="vLwF+8BJBeDe5IVvPonGsdVYSdydflnAyAu8fWebAE+aCcwJsVkGUmB0ws+qzJBZVTF60lU/3CkbhnCNV+W7sA==" saltValue="H6heR9SgMfJLhtt2AkP0Rw==" spinCount="100000" sheet="1" selectLockedCells="1"/>
  <mergeCells count="3">
    <mergeCell ref="A1:C1"/>
    <mergeCell ref="A4:C4"/>
    <mergeCell ref="B5:C5"/>
  </mergeCells>
  <pageMargins left="0.7" right="0.7" top="0.75" bottom="0.75" header="0.3" footer="0.3"/>
  <pageSetup paperSize="9" orientation="portrait" r:id="rId1"/>
  <headerFooter>
    <oddHeader>&amp;C&amp;"Arial"&amp;12&amp;K000000OFFICIAL&amp;1#</oddHeader>
    <oddFooter>&amp;C&amp;1#&amp;"Arial"&amp;12&amp;K000000OFFICIAL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7585" r:id="rId4" name="Group Box 1">
              <controlPr defaultSize="0" autoFill="0" autoPict="0" macro="[0]!GroupBox14_Click">
                <anchor moveWithCells="1">
                  <from>
                    <xdr:col>1</xdr:col>
                    <xdr:colOff>0</xdr:colOff>
                    <xdr:row>6</xdr:row>
                    <xdr:rowOff>31750</xdr:rowOff>
                  </from>
                  <to>
                    <xdr:col>3</xdr:col>
                    <xdr:colOff>0</xdr:colOff>
                    <xdr:row>7</xdr:row>
                    <xdr:rowOff>0</xdr:rowOff>
                  </to>
                </anchor>
              </controlPr>
            </control>
          </mc:Choice>
        </mc:AlternateContent>
        <mc:AlternateContent xmlns:mc="http://schemas.openxmlformats.org/markup-compatibility/2006">
          <mc:Choice Requires="x14">
            <control shapeId="67586" r:id="rId5" name="Option Button 2">
              <controlPr locked="0" defaultSize="0" autoFill="0" autoLine="0" autoPict="0" altText="">
                <anchor moveWithCells="1">
                  <from>
                    <xdr:col>1</xdr:col>
                    <xdr:colOff>222250</xdr:colOff>
                    <xdr:row>6</xdr:row>
                    <xdr:rowOff>0</xdr:rowOff>
                  </from>
                  <to>
                    <xdr:col>1</xdr:col>
                    <xdr:colOff>527050</xdr:colOff>
                    <xdr:row>7</xdr:row>
                    <xdr:rowOff>0</xdr:rowOff>
                  </to>
                </anchor>
              </controlPr>
            </control>
          </mc:Choice>
        </mc:AlternateContent>
        <mc:AlternateContent xmlns:mc="http://schemas.openxmlformats.org/markup-compatibility/2006">
          <mc:Choice Requires="x14">
            <control shapeId="67587" r:id="rId6" name="Option Button 3">
              <controlPr locked="0" defaultSize="0" autoFill="0" autoLine="0" autoPict="0" altText="">
                <anchor moveWithCells="1">
                  <from>
                    <xdr:col>2</xdr:col>
                    <xdr:colOff>190500</xdr:colOff>
                    <xdr:row>6</xdr:row>
                    <xdr:rowOff>12700</xdr:rowOff>
                  </from>
                  <to>
                    <xdr:col>2</xdr:col>
                    <xdr:colOff>495300</xdr:colOff>
                    <xdr:row>7</xdr:row>
                    <xdr:rowOff>12700</xdr:rowOff>
                  </to>
                </anchor>
              </controlPr>
            </control>
          </mc:Choice>
        </mc:AlternateContent>
        <mc:AlternateContent xmlns:mc="http://schemas.openxmlformats.org/markup-compatibility/2006">
          <mc:Choice Requires="x14">
            <control shapeId="67591" r:id="rId7" name="Group Box 7">
              <controlPr defaultSize="0" autoFill="0" autoPict="0" macro="[0]!GroupBox14_Click">
                <anchor moveWithCells="1">
                  <from>
                    <xdr:col>1</xdr:col>
                    <xdr:colOff>0</xdr:colOff>
                    <xdr:row>11</xdr:row>
                    <xdr:rowOff>31750</xdr:rowOff>
                  </from>
                  <to>
                    <xdr:col>3</xdr:col>
                    <xdr:colOff>0</xdr:colOff>
                    <xdr:row>11</xdr:row>
                    <xdr:rowOff>260350</xdr:rowOff>
                  </to>
                </anchor>
              </controlPr>
            </control>
          </mc:Choice>
        </mc:AlternateContent>
        <mc:AlternateContent xmlns:mc="http://schemas.openxmlformats.org/markup-compatibility/2006">
          <mc:Choice Requires="x14">
            <control shapeId="67592" r:id="rId8" name="Option Button 8">
              <controlPr defaultSize="0" autoFill="0" autoLine="0" autoPict="0" altText="">
                <anchor moveWithCells="1">
                  <from>
                    <xdr:col>1</xdr:col>
                    <xdr:colOff>190500</xdr:colOff>
                    <xdr:row>11</xdr:row>
                    <xdr:rowOff>31750</xdr:rowOff>
                  </from>
                  <to>
                    <xdr:col>1</xdr:col>
                    <xdr:colOff>495300</xdr:colOff>
                    <xdr:row>11</xdr:row>
                    <xdr:rowOff>260350</xdr:rowOff>
                  </to>
                </anchor>
              </controlPr>
            </control>
          </mc:Choice>
        </mc:AlternateContent>
        <mc:AlternateContent xmlns:mc="http://schemas.openxmlformats.org/markup-compatibility/2006">
          <mc:Choice Requires="x14">
            <control shapeId="67593" r:id="rId9" name="Option Button 9">
              <controlPr defaultSize="0" autoFill="0" autoLine="0" autoPict="0" altText="">
                <anchor moveWithCells="1">
                  <from>
                    <xdr:col>2</xdr:col>
                    <xdr:colOff>190500</xdr:colOff>
                    <xdr:row>11</xdr:row>
                    <xdr:rowOff>31750</xdr:rowOff>
                  </from>
                  <to>
                    <xdr:col>2</xdr:col>
                    <xdr:colOff>495300</xdr:colOff>
                    <xdr:row>11</xdr:row>
                    <xdr:rowOff>260350</xdr:rowOff>
                  </to>
                </anchor>
              </controlPr>
            </control>
          </mc:Choice>
        </mc:AlternateContent>
        <mc:AlternateContent xmlns:mc="http://schemas.openxmlformats.org/markup-compatibility/2006">
          <mc:Choice Requires="x14">
            <control shapeId="67594" r:id="rId10" name="Group Box 10">
              <controlPr defaultSize="0" autoFill="0" autoPict="0" macro="[0]!GroupBox14_Click">
                <anchor moveWithCells="1">
                  <from>
                    <xdr:col>1</xdr:col>
                    <xdr:colOff>0</xdr:colOff>
                    <xdr:row>12</xdr:row>
                    <xdr:rowOff>31750</xdr:rowOff>
                  </from>
                  <to>
                    <xdr:col>3</xdr:col>
                    <xdr:colOff>0</xdr:colOff>
                    <xdr:row>12</xdr:row>
                    <xdr:rowOff>260350</xdr:rowOff>
                  </to>
                </anchor>
              </controlPr>
            </control>
          </mc:Choice>
        </mc:AlternateContent>
        <mc:AlternateContent xmlns:mc="http://schemas.openxmlformats.org/markup-compatibility/2006">
          <mc:Choice Requires="x14">
            <control shapeId="67595" r:id="rId11" name="Option Button 11">
              <controlPr defaultSize="0" autoFill="0" autoLine="0" autoPict="0" altText="">
                <anchor moveWithCells="1">
                  <from>
                    <xdr:col>1</xdr:col>
                    <xdr:colOff>190500</xdr:colOff>
                    <xdr:row>12</xdr:row>
                    <xdr:rowOff>31750</xdr:rowOff>
                  </from>
                  <to>
                    <xdr:col>1</xdr:col>
                    <xdr:colOff>495300</xdr:colOff>
                    <xdr:row>12</xdr:row>
                    <xdr:rowOff>260350</xdr:rowOff>
                  </to>
                </anchor>
              </controlPr>
            </control>
          </mc:Choice>
        </mc:AlternateContent>
        <mc:AlternateContent xmlns:mc="http://schemas.openxmlformats.org/markup-compatibility/2006">
          <mc:Choice Requires="x14">
            <control shapeId="67596" r:id="rId12" name="Option Button 12">
              <controlPr defaultSize="0" autoFill="0" autoLine="0" autoPict="0" altText="">
                <anchor moveWithCells="1">
                  <from>
                    <xdr:col>2</xdr:col>
                    <xdr:colOff>190500</xdr:colOff>
                    <xdr:row>12</xdr:row>
                    <xdr:rowOff>31750</xdr:rowOff>
                  </from>
                  <to>
                    <xdr:col>2</xdr:col>
                    <xdr:colOff>495300</xdr:colOff>
                    <xdr:row>12</xdr:row>
                    <xdr:rowOff>260350</xdr:rowOff>
                  </to>
                </anchor>
              </controlPr>
            </control>
          </mc:Choice>
        </mc:AlternateContent>
        <mc:AlternateContent xmlns:mc="http://schemas.openxmlformats.org/markup-compatibility/2006">
          <mc:Choice Requires="x14">
            <control shapeId="67603" r:id="rId13" name="Group Box 19">
              <controlPr defaultSize="0" autoFill="0" autoPict="0" macro="[0]!GroupBox14_Click">
                <anchor moveWithCells="1">
                  <from>
                    <xdr:col>1</xdr:col>
                    <xdr:colOff>0</xdr:colOff>
                    <xdr:row>8</xdr:row>
                    <xdr:rowOff>31750</xdr:rowOff>
                  </from>
                  <to>
                    <xdr:col>3</xdr:col>
                    <xdr:colOff>0</xdr:colOff>
                    <xdr:row>8</xdr:row>
                    <xdr:rowOff>260350</xdr:rowOff>
                  </to>
                </anchor>
              </controlPr>
            </control>
          </mc:Choice>
        </mc:AlternateContent>
        <mc:AlternateContent xmlns:mc="http://schemas.openxmlformats.org/markup-compatibility/2006">
          <mc:Choice Requires="x14">
            <control shapeId="67604" r:id="rId14" name="Option Button 20">
              <controlPr defaultSize="0" autoFill="0" autoLine="0" autoPict="0" altText="">
                <anchor moveWithCells="1">
                  <from>
                    <xdr:col>1</xdr:col>
                    <xdr:colOff>190500</xdr:colOff>
                    <xdr:row>8</xdr:row>
                    <xdr:rowOff>31750</xdr:rowOff>
                  </from>
                  <to>
                    <xdr:col>1</xdr:col>
                    <xdr:colOff>495300</xdr:colOff>
                    <xdr:row>8</xdr:row>
                    <xdr:rowOff>260350</xdr:rowOff>
                  </to>
                </anchor>
              </controlPr>
            </control>
          </mc:Choice>
        </mc:AlternateContent>
        <mc:AlternateContent xmlns:mc="http://schemas.openxmlformats.org/markup-compatibility/2006">
          <mc:Choice Requires="x14">
            <control shapeId="67605" r:id="rId15" name="Option Button 21">
              <controlPr defaultSize="0" autoFill="0" autoLine="0" autoPict="0" altText="">
                <anchor moveWithCells="1">
                  <from>
                    <xdr:col>2</xdr:col>
                    <xdr:colOff>190500</xdr:colOff>
                    <xdr:row>8</xdr:row>
                    <xdr:rowOff>31750</xdr:rowOff>
                  </from>
                  <to>
                    <xdr:col>2</xdr:col>
                    <xdr:colOff>495300</xdr:colOff>
                    <xdr:row>8</xdr:row>
                    <xdr:rowOff>260350</xdr:rowOff>
                  </to>
                </anchor>
              </controlPr>
            </control>
          </mc:Choice>
        </mc:AlternateContent>
        <mc:AlternateContent xmlns:mc="http://schemas.openxmlformats.org/markup-compatibility/2006">
          <mc:Choice Requires="x14">
            <control shapeId="67606" r:id="rId16" name="Group Box 22">
              <controlPr defaultSize="0" autoFill="0" autoPict="0" macro="[0]!GroupBox14_Click">
                <anchor moveWithCells="1">
                  <from>
                    <xdr:col>1</xdr:col>
                    <xdr:colOff>0</xdr:colOff>
                    <xdr:row>9</xdr:row>
                    <xdr:rowOff>31750</xdr:rowOff>
                  </from>
                  <to>
                    <xdr:col>3</xdr:col>
                    <xdr:colOff>0</xdr:colOff>
                    <xdr:row>9</xdr:row>
                    <xdr:rowOff>260350</xdr:rowOff>
                  </to>
                </anchor>
              </controlPr>
            </control>
          </mc:Choice>
        </mc:AlternateContent>
        <mc:AlternateContent xmlns:mc="http://schemas.openxmlformats.org/markup-compatibility/2006">
          <mc:Choice Requires="x14">
            <control shapeId="67607" r:id="rId17" name="Option Button 23">
              <controlPr defaultSize="0" autoFill="0" autoLine="0" autoPict="0" altText="">
                <anchor moveWithCells="1">
                  <from>
                    <xdr:col>1</xdr:col>
                    <xdr:colOff>190500</xdr:colOff>
                    <xdr:row>9</xdr:row>
                    <xdr:rowOff>31750</xdr:rowOff>
                  </from>
                  <to>
                    <xdr:col>1</xdr:col>
                    <xdr:colOff>495300</xdr:colOff>
                    <xdr:row>9</xdr:row>
                    <xdr:rowOff>260350</xdr:rowOff>
                  </to>
                </anchor>
              </controlPr>
            </control>
          </mc:Choice>
        </mc:AlternateContent>
        <mc:AlternateContent xmlns:mc="http://schemas.openxmlformats.org/markup-compatibility/2006">
          <mc:Choice Requires="x14">
            <control shapeId="67608" r:id="rId18" name="Option Button 24">
              <controlPr defaultSize="0" autoFill="0" autoLine="0" autoPict="0" altText="">
                <anchor moveWithCells="1">
                  <from>
                    <xdr:col>2</xdr:col>
                    <xdr:colOff>190500</xdr:colOff>
                    <xdr:row>9</xdr:row>
                    <xdr:rowOff>31750</xdr:rowOff>
                  </from>
                  <to>
                    <xdr:col>2</xdr:col>
                    <xdr:colOff>495300</xdr:colOff>
                    <xdr:row>9</xdr:row>
                    <xdr:rowOff>260350</xdr:rowOff>
                  </to>
                </anchor>
              </controlPr>
            </control>
          </mc:Choice>
        </mc:AlternateContent>
        <mc:AlternateContent xmlns:mc="http://schemas.openxmlformats.org/markup-compatibility/2006">
          <mc:Choice Requires="x14">
            <control shapeId="67612" r:id="rId19" name="Group Box 28">
              <controlPr defaultSize="0" autoFill="0" autoPict="0" macro="[0]!GroupBox14_Click">
                <anchor moveWithCells="1">
                  <from>
                    <xdr:col>1</xdr:col>
                    <xdr:colOff>0</xdr:colOff>
                    <xdr:row>13</xdr:row>
                    <xdr:rowOff>31750</xdr:rowOff>
                  </from>
                  <to>
                    <xdr:col>3</xdr:col>
                    <xdr:colOff>0</xdr:colOff>
                    <xdr:row>13</xdr:row>
                    <xdr:rowOff>260350</xdr:rowOff>
                  </to>
                </anchor>
              </controlPr>
            </control>
          </mc:Choice>
        </mc:AlternateContent>
        <mc:AlternateContent xmlns:mc="http://schemas.openxmlformats.org/markup-compatibility/2006">
          <mc:Choice Requires="x14">
            <control shapeId="67613" r:id="rId20" name="Option Button 29">
              <controlPr defaultSize="0" autoFill="0" autoLine="0" autoPict="0" altText="">
                <anchor moveWithCells="1">
                  <from>
                    <xdr:col>1</xdr:col>
                    <xdr:colOff>190500</xdr:colOff>
                    <xdr:row>13</xdr:row>
                    <xdr:rowOff>31750</xdr:rowOff>
                  </from>
                  <to>
                    <xdr:col>1</xdr:col>
                    <xdr:colOff>495300</xdr:colOff>
                    <xdr:row>13</xdr:row>
                    <xdr:rowOff>260350</xdr:rowOff>
                  </to>
                </anchor>
              </controlPr>
            </control>
          </mc:Choice>
        </mc:AlternateContent>
        <mc:AlternateContent xmlns:mc="http://schemas.openxmlformats.org/markup-compatibility/2006">
          <mc:Choice Requires="x14">
            <control shapeId="67614" r:id="rId21" name="Option Button 30">
              <controlPr defaultSize="0" autoFill="0" autoLine="0" autoPict="0" altText="">
                <anchor moveWithCells="1">
                  <from>
                    <xdr:col>2</xdr:col>
                    <xdr:colOff>190500</xdr:colOff>
                    <xdr:row>13</xdr:row>
                    <xdr:rowOff>31750</xdr:rowOff>
                  </from>
                  <to>
                    <xdr:col>2</xdr:col>
                    <xdr:colOff>495300</xdr:colOff>
                    <xdr:row>13</xdr:row>
                    <xdr:rowOff>260350</xdr:rowOff>
                  </to>
                </anchor>
              </controlPr>
            </control>
          </mc:Choice>
        </mc:AlternateContent>
        <mc:AlternateContent xmlns:mc="http://schemas.openxmlformats.org/markup-compatibility/2006">
          <mc:Choice Requires="x14">
            <control shapeId="67615" r:id="rId22" name="Group Box 31">
              <controlPr defaultSize="0" autoFill="0" autoPict="0" macro="[0]!GroupBox14_Click">
                <anchor moveWithCells="1">
                  <from>
                    <xdr:col>1</xdr:col>
                    <xdr:colOff>0</xdr:colOff>
                    <xdr:row>14</xdr:row>
                    <xdr:rowOff>31750</xdr:rowOff>
                  </from>
                  <to>
                    <xdr:col>3</xdr:col>
                    <xdr:colOff>0</xdr:colOff>
                    <xdr:row>14</xdr:row>
                    <xdr:rowOff>260350</xdr:rowOff>
                  </to>
                </anchor>
              </controlPr>
            </control>
          </mc:Choice>
        </mc:AlternateContent>
        <mc:AlternateContent xmlns:mc="http://schemas.openxmlformats.org/markup-compatibility/2006">
          <mc:Choice Requires="x14">
            <control shapeId="67616" r:id="rId23" name="Option Button 32">
              <controlPr defaultSize="0" autoFill="0" autoLine="0" autoPict="0" altText="">
                <anchor moveWithCells="1">
                  <from>
                    <xdr:col>1</xdr:col>
                    <xdr:colOff>190500</xdr:colOff>
                    <xdr:row>14</xdr:row>
                    <xdr:rowOff>31750</xdr:rowOff>
                  </from>
                  <to>
                    <xdr:col>1</xdr:col>
                    <xdr:colOff>495300</xdr:colOff>
                    <xdr:row>14</xdr:row>
                    <xdr:rowOff>260350</xdr:rowOff>
                  </to>
                </anchor>
              </controlPr>
            </control>
          </mc:Choice>
        </mc:AlternateContent>
        <mc:AlternateContent xmlns:mc="http://schemas.openxmlformats.org/markup-compatibility/2006">
          <mc:Choice Requires="x14">
            <control shapeId="67617" r:id="rId24" name="Option Button 33">
              <controlPr defaultSize="0" autoFill="0" autoLine="0" autoPict="0" altText="">
                <anchor moveWithCells="1">
                  <from>
                    <xdr:col>2</xdr:col>
                    <xdr:colOff>190500</xdr:colOff>
                    <xdr:row>14</xdr:row>
                    <xdr:rowOff>31750</xdr:rowOff>
                  </from>
                  <to>
                    <xdr:col>2</xdr:col>
                    <xdr:colOff>495300</xdr:colOff>
                    <xdr:row>14</xdr:row>
                    <xdr:rowOff>260350</xdr:rowOff>
                  </to>
                </anchor>
              </controlPr>
            </control>
          </mc:Choice>
        </mc:AlternateContent>
        <mc:AlternateContent xmlns:mc="http://schemas.openxmlformats.org/markup-compatibility/2006">
          <mc:Choice Requires="x14">
            <control shapeId="67618" r:id="rId25" name="Group Box 34">
              <controlPr defaultSize="0" autoFill="0" autoPict="0" macro="[0]!GroupBox14_Click">
                <anchor moveWithCells="1">
                  <from>
                    <xdr:col>1</xdr:col>
                    <xdr:colOff>0</xdr:colOff>
                    <xdr:row>10</xdr:row>
                    <xdr:rowOff>31750</xdr:rowOff>
                  </from>
                  <to>
                    <xdr:col>3</xdr:col>
                    <xdr:colOff>0</xdr:colOff>
                    <xdr:row>10</xdr:row>
                    <xdr:rowOff>260350</xdr:rowOff>
                  </to>
                </anchor>
              </controlPr>
            </control>
          </mc:Choice>
        </mc:AlternateContent>
        <mc:AlternateContent xmlns:mc="http://schemas.openxmlformats.org/markup-compatibility/2006">
          <mc:Choice Requires="x14">
            <control shapeId="67619" r:id="rId26" name="Option Button 35">
              <controlPr defaultSize="0" autoFill="0" autoLine="0" autoPict="0" altText="">
                <anchor moveWithCells="1">
                  <from>
                    <xdr:col>1</xdr:col>
                    <xdr:colOff>190500</xdr:colOff>
                    <xdr:row>10</xdr:row>
                    <xdr:rowOff>31750</xdr:rowOff>
                  </from>
                  <to>
                    <xdr:col>1</xdr:col>
                    <xdr:colOff>495300</xdr:colOff>
                    <xdr:row>10</xdr:row>
                    <xdr:rowOff>260350</xdr:rowOff>
                  </to>
                </anchor>
              </controlPr>
            </control>
          </mc:Choice>
        </mc:AlternateContent>
        <mc:AlternateContent xmlns:mc="http://schemas.openxmlformats.org/markup-compatibility/2006">
          <mc:Choice Requires="x14">
            <control shapeId="67620" r:id="rId27" name="Option Button 36">
              <controlPr defaultSize="0" autoFill="0" autoLine="0" autoPict="0" altText="">
                <anchor moveWithCells="1">
                  <from>
                    <xdr:col>2</xdr:col>
                    <xdr:colOff>190500</xdr:colOff>
                    <xdr:row>10</xdr:row>
                    <xdr:rowOff>31750</xdr:rowOff>
                  </from>
                  <to>
                    <xdr:col>2</xdr:col>
                    <xdr:colOff>495300</xdr:colOff>
                    <xdr:row>10</xdr:row>
                    <xdr:rowOff>260350</xdr:rowOff>
                  </to>
                </anchor>
              </controlPr>
            </control>
          </mc:Choice>
        </mc:AlternateContent>
        <mc:AlternateContent xmlns:mc="http://schemas.openxmlformats.org/markup-compatibility/2006">
          <mc:Choice Requires="x14">
            <control shapeId="67701" r:id="rId28" name="Group Box 117">
              <controlPr defaultSize="0" autoFill="0" autoPict="0" macro="[0]!GroupBox14_Click">
                <anchor moveWithCells="1">
                  <from>
                    <xdr:col>1</xdr:col>
                    <xdr:colOff>0</xdr:colOff>
                    <xdr:row>7</xdr:row>
                    <xdr:rowOff>31750</xdr:rowOff>
                  </from>
                  <to>
                    <xdr:col>3</xdr:col>
                    <xdr:colOff>0</xdr:colOff>
                    <xdr:row>7</xdr:row>
                    <xdr:rowOff>260350</xdr:rowOff>
                  </to>
                </anchor>
              </controlPr>
            </control>
          </mc:Choice>
        </mc:AlternateContent>
        <mc:AlternateContent xmlns:mc="http://schemas.openxmlformats.org/markup-compatibility/2006">
          <mc:Choice Requires="x14">
            <control shapeId="67702" r:id="rId29" name="Option Button 118">
              <controlPr defaultSize="0" autoFill="0" autoLine="0" autoPict="0" altText="">
                <anchor moveWithCells="1">
                  <from>
                    <xdr:col>1</xdr:col>
                    <xdr:colOff>190500</xdr:colOff>
                    <xdr:row>7</xdr:row>
                    <xdr:rowOff>31750</xdr:rowOff>
                  </from>
                  <to>
                    <xdr:col>1</xdr:col>
                    <xdr:colOff>495300</xdr:colOff>
                    <xdr:row>7</xdr:row>
                    <xdr:rowOff>260350</xdr:rowOff>
                  </to>
                </anchor>
              </controlPr>
            </control>
          </mc:Choice>
        </mc:AlternateContent>
        <mc:AlternateContent xmlns:mc="http://schemas.openxmlformats.org/markup-compatibility/2006">
          <mc:Choice Requires="x14">
            <control shapeId="67703" r:id="rId30" name="Option Button 119">
              <controlPr defaultSize="0" autoFill="0" autoLine="0" autoPict="0" altText="">
                <anchor moveWithCells="1">
                  <from>
                    <xdr:col>2</xdr:col>
                    <xdr:colOff>190500</xdr:colOff>
                    <xdr:row>7</xdr:row>
                    <xdr:rowOff>31750</xdr:rowOff>
                  </from>
                  <to>
                    <xdr:col>2</xdr:col>
                    <xdr:colOff>495300</xdr:colOff>
                    <xdr:row>7</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633D864-D3B7-40DE-821F-C2C368FAB5FC}">
          <x14:formula1>
            <xm:f>'ABS data'!$B$3:$B$81</xm:f>
          </x14:formula1>
          <xm:sqref>A4:B4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F8D9F-75A8-4B66-83D3-135F92A274A9}">
  <dimension ref="A1:C80"/>
  <sheetViews>
    <sheetView workbookViewId="0"/>
  </sheetViews>
  <sheetFormatPr defaultRowHeight="14.5" x14ac:dyDescent="0.35"/>
  <cols>
    <col min="1" max="1" width="24.81640625" bestFit="1" customWidth="1"/>
    <col min="2" max="2" width="17.453125" customWidth="1"/>
  </cols>
  <sheetData>
    <row r="1" spans="1:3" x14ac:dyDescent="0.35">
      <c r="A1" s="3" t="s">
        <v>951</v>
      </c>
      <c r="B1" s="3" t="s">
        <v>2634</v>
      </c>
    </row>
    <row r="2" spans="1:3" x14ac:dyDescent="0.35">
      <c r="A2" t="s">
        <v>995</v>
      </c>
      <c r="B2">
        <v>41</v>
      </c>
      <c r="C2" s="3" t="s">
        <v>2633</v>
      </c>
    </row>
    <row r="3" spans="1:3" x14ac:dyDescent="0.35">
      <c r="A3" t="s">
        <v>998</v>
      </c>
      <c r="B3">
        <v>29</v>
      </c>
    </row>
    <row r="4" spans="1:3" x14ac:dyDescent="0.35">
      <c r="A4" t="s">
        <v>1004</v>
      </c>
      <c r="B4">
        <v>159</v>
      </c>
    </row>
    <row r="5" spans="1:3" x14ac:dyDescent="0.35">
      <c r="A5" t="s">
        <v>1007</v>
      </c>
      <c r="B5">
        <v>76</v>
      </c>
    </row>
    <row r="6" spans="1:3" x14ac:dyDescent="0.35">
      <c r="A6" t="s">
        <v>1010</v>
      </c>
      <c r="B6">
        <v>87</v>
      </c>
    </row>
    <row r="7" spans="1:3" x14ac:dyDescent="0.35">
      <c r="A7" t="s">
        <v>1013</v>
      </c>
      <c r="B7">
        <v>146</v>
      </c>
    </row>
    <row r="8" spans="1:3" x14ac:dyDescent="0.35">
      <c r="A8" t="s">
        <v>1016</v>
      </c>
      <c r="B8">
        <v>26</v>
      </c>
    </row>
    <row r="9" spans="1:3" x14ac:dyDescent="0.35">
      <c r="A9" t="s">
        <v>1019</v>
      </c>
      <c r="B9">
        <v>265</v>
      </c>
    </row>
    <row r="10" spans="1:3" x14ac:dyDescent="0.35">
      <c r="A10" t="s">
        <v>1174</v>
      </c>
      <c r="B10">
        <v>12</v>
      </c>
    </row>
    <row r="11" spans="1:3" x14ac:dyDescent="0.35">
      <c r="A11" t="s">
        <v>1022</v>
      </c>
      <c r="B11">
        <v>242</v>
      </c>
    </row>
    <row r="12" spans="1:3" x14ac:dyDescent="0.35">
      <c r="A12" t="s">
        <v>1025</v>
      </c>
      <c r="B12">
        <v>17</v>
      </c>
    </row>
    <row r="13" spans="1:3" x14ac:dyDescent="0.35">
      <c r="A13" t="s">
        <v>1028</v>
      </c>
      <c r="B13">
        <v>73</v>
      </c>
    </row>
    <row r="14" spans="1:3" x14ac:dyDescent="0.35">
      <c r="A14" t="s">
        <v>1031</v>
      </c>
      <c r="B14">
        <v>144</v>
      </c>
    </row>
    <row r="15" spans="1:3" x14ac:dyDescent="0.35">
      <c r="A15" t="s">
        <v>1034</v>
      </c>
      <c r="B15">
        <v>370</v>
      </c>
    </row>
    <row r="16" spans="1:3" x14ac:dyDescent="0.35">
      <c r="A16" t="s">
        <v>1037</v>
      </c>
      <c r="B16">
        <v>20</v>
      </c>
    </row>
    <row r="17" spans="1:2" x14ac:dyDescent="0.35">
      <c r="A17" t="s">
        <v>1001</v>
      </c>
      <c r="B17">
        <v>216</v>
      </c>
    </row>
    <row r="18" spans="1:2" x14ac:dyDescent="0.35">
      <c r="A18" t="s">
        <v>1040</v>
      </c>
      <c r="B18">
        <v>51</v>
      </c>
    </row>
    <row r="19" spans="1:2" x14ac:dyDescent="0.35">
      <c r="A19" t="s">
        <v>1043</v>
      </c>
      <c r="B19">
        <v>56</v>
      </c>
    </row>
    <row r="20" spans="1:2" x14ac:dyDescent="0.35">
      <c r="A20" t="s">
        <v>1046</v>
      </c>
      <c r="B20">
        <v>238</v>
      </c>
    </row>
    <row r="21" spans="1:2" x14ac:dyDescent="0.35">
      <c r="A21" t="s">
        <v>1049</v>
      </c>
      <c r="B21">
        <v>102</v>
      </c>
    </row>
    <row r="22" spans="1:2" x14ac:dyDescent="0.35">
      <c r="A22" t="s">
        <v>1052</v>
      </c>
      <c r="B22">
        <v>188</v>
      </c>
    </row>
    <row r="23" spans="1:2" x14ac:dyDescent="0.35">
      <c r="A23" t="s">
        <v>1055</v>
      </c>
      <c r="B23">
        <v>22</v>
      </c>
    </row>
    <row r="24" spans="1:2" x14ac:dyDescent="0.35">
      <c r="A24" t="s">
        <v>1058</v>
      </c>
      <c r="B24">
        <v>219</v>
      </c>
    </row>
    <row r="25" spans="1:2" x14ac:dyDescent="0.35">
      <c r="A25" t="s">
        <v>1061</v>
      </c>
      <c r="B25">
        <v>36</v>
      </c>
    </row>
    <row r="26" spans="1:2" x14ac:dyDescent="0.35">
      <c r="A26" t="s">
        <v>1064</v>
      </c>
      <c r="B26">
        <v>28</v>
      </c>
    </row>
    <row r="27" spans="1:2" x14ac:dyDescent="0.35">
      <c r="A27" t="s">
        <v>1067</v>
      </c>
      <c r="B27">
        <v>185</v>
      </c>
    </row>
    <row r="28" spans="1:2" x14ac:dyDescent="0.35">
      <c r="A28" t="s">
        <v>1070</v>
      </c>
      <c r="B28">
        <v>269</v>
      </c>
    </row>
    <row r="29" spans="1:2" x14ac:dyDescent="0.35">
      <c r="A29" t="s">
        <v>1073</v>
      </c>
      <c r="B29">
        <v>419</v>
      </c>
    </row>
    <row r="30" spans="1:2" x14ac:dyDescent="0.35">
      <c r="A30" t="s">
        <v>1076</v>
      </c>
      <c r="B30">
        <v>106</v>
      </c>
    </row>
    <row r="31" spans="1:2" x14ac:dyDescent="0.35">
      <c r="A31" t="s">
        <v>1078</v>
      </c>
      <c r="B31">
        <v>50</v>
      </c>
    </row>
    <row r="32" spans="1:2" x14ac:dyDescent="0.35">
      <c r="A32" t="s">
        <v>1081</v>
      </c>
      <c r="B32">
        <v>26</v>
      </c>
    </row>
    <row r="33" spans="1:2" x14ac:dyDescent="0.35">
      <c r="A33" t="s">
        <v>1084</v>
      </c>
      <c r="B33">
        <v>145</v>
      </c>
    </row>
    <row r="34" spans="1:2" x14ac:dyDescent="0.35">
      <c r="A34" t="s">
        <v>1087</v>
      </c>
      <c r="B34">
        <v>40</v>
      </c>
    </row>
    <row r="35" spans="1:2" x14ac:dyDescent="0.35">
      <c r="A35" t="s">
        <v>1090</v>
      </c>
      <c r="B35">
        <v>302</v>
      </c>
    </row>
    <row r="36" spans="1:2" x14ac:dyDescent="0.35">
      <c r="A36" t="s">
        <v>1093</v>
      </c>
      <c r="B36">
        <v>52</v>
      </c>
    </row>
    <row r="37" spans="1:2" x14ac:dyDescent="0.35">
      <c r="A37" t="s">
        <v>1096</v>
      </c>
      <c r="B37">
        <v>277</v>
      </c>
    </row>
    <row r="38" spans="1:2" x14ac:dyDescent="0.35">
      <c r="A38" t="s">
        <v>1099</v>
      </c>
      <c r="B38">
        <v>215</v>
      </c>
    </row>
    <row r="39" spans="1:2" x14ac:dyDescent="0.35">
      <c r="A39" t="s">
        <v>1102</v>
      </c>
      <c r="B39">
        <v>109</v>
      </c>
    </row>
    <row r="40" spans="1:2" x14ac:dyDescent="0.35">
      <c r="A40" t="s">
        <v>1105</v>
      </c>
      <c r="B40">
        <v>22</v>
      </c>
    </row>
    <row r="41" spans="1:2" x14ac:dyDescent="0.35">
      <c r="A41" t="s">
        <v>1108</v>
      </c>
      <c r="B41">
        <v>80</v>
      </c>
    </row>
    <row r="42" spans="1:2" x14ac:dyDescent="0.35">
      <c r="A42" t="s">
        <v>1111</v>
      </c>
      <c r="B42">
        <v>158</v>
      </c>
    </row>
    <row r="43" spans="1:2" x14ac:dyDescent="0.35">
      <c r="A43" t="s">
        <v>1114</v>
      </c>
      <c r="B43">
        <v>33</v>
      </c>
    </row>
    <row r="44" spans="1:2" x14ac:dyDescent="0.35">
      <c r="A44" t="s">
        <v>1117</v>
      </c>
      <c r="B44">
        <v>183</v>
      </c>
    </row>
    <row r="45" spans="1:2" x14ac:dyDescent="0.35">
      <c r="A45" t="s">
        <v>1120</v>
      </c>
      <c r="B45">
        <v>168</v>
      </c>
    </row>
    <row r="46" spans="1:2" x14ac:dyDescent="0.35">
      <c r="A46" t="s">
        <v>1123</v>
      </c>
      <c r="B46">
        <v>659</v>
      </c>
    </row>
    <row r="47" spans="1:2" x14ac:dyDescent="0.35">
      <c r="A47" t="s">
        <v>1126</v>
      </c>
      <c r="B47">
        <v>161</v>
      </c>
    </row>
    <row r="48" spans="1:2" x14ac:dyDescent="0.35">
      <c r="A48" t="s">
        <v>1147</v>
      </c>
      <c r="B48">
        <v>268</v>
      </c>
    </row>
    <row r="49" spans="1:2" x14ac:dyDescent="0.35">
      <c r="A49" t="s">
        <v>1129</v>
      </c>
      <c r="B49">
        <v>106</v>
      </c>
    </row>
    <row r="50" spans="1:2" x14ac:dyDescent="0.35">
      <c r="A50" t="s">
        <v>1132</v>
      </c>
      <c r="B50">
        <v>61</v>
      </c>
    </row>
    <row r="51" spans="1:2" x14ac:dyDescent="0.35">
      <c r="A51" t="s">
        <v>1135</v>
      </c>
      <c r="B51">
        <v>36</v>
      </c>
    </row>
    <row r="52" spans="1:2" x14ac:dyDescent="0.35">
      <c r="A52" t="s">
        <v>1138</v>
      </c>
      <c r="B52">
        <v>290</v>
      </c>
    </row>
    <row r="53" spans="1:2" x14ac:dyDescent="0.35">
      <c r="A53" t="s">
        <v>1141</v>
      </c>
      <c r="B53">
        <v>181</v>
      </c>
    </row>
    <row r="54" spans="1:2" x14ac:dyDescent="0.35">
      <c r="A54" t="s">
        <v>1144</v>
      </c>
      <c r="B54">
        <v>47</v>
      </c>
    </row>
    <row r="55" spans="1:2" x14ac:dyDescent="0.35">
      <c r="A55" t="s">
        <v>1150</v>
      </c>
      <c r="B55">
        <v>249</v>
      </c>
    </row>
    <row r="56" spans="1:2" x14ac:dyDescent="0.35">
      <c r="A56" t="s">
        <v>1153</v>
      </c>
      <c r="B56">
        <v>38</v>
      </c>
    </row>
    <row r="57" spans="1:2" x14ac:dyDescent="0.35">
      <c r="A57" t="s">
        <v>1156</v>
      </c>
      <c r="B57">
        <v>34</v>
      </c>
    </row>
    <row r="58" spans="1:2" x14ac:dyDescent="0.35">
      <c r="A58" t="s">
        <v>1159</v>
      </c>
      <c r="B58">
        <v>39</v>
      </c>
    </row>
    <row r="59" spans="1:2" x14ac:dyDescent="0.35">
      <c r="A59" t="s">
        <v>1162</v>
      </c>
      <c r="B59">
        <v>77</v>
      </c>
    </row>
    <row r="60" spans="1:2" x14ac:dyDescent="0.35">
      <c r="A60" t="s">
        <v>1165</v>
      </c>
      <c r="B60">
        <v>31</v>
      </c>
    </row>
    <row r="61" spans="1:2" x14ac:dyDescent="0.35">
      <c r="A61" t="s">
        <v>1168</v>
      </c>
      <c r="B61">
        <v>212</v>
      </c>
    </row>
    <row r="62" spans="1:2" x14ac:dyDescent="0.35">
      <c r="A62" t="s">
        <v>1171</v>
      </c>
      <c r="B62">
        <v>16</v>
      </c>
    </row>
    <row r="63" spans="1:2" x14ac:dyDescent="0.35">
      <c r="A63" t="s">
        <v>1176</v>
      </c>
      <c r="B63">
        <v>62</v>
      </c>
    </row>
    <row r="64" spans="1:2" x14ac:dyDescent="0.35">
      <c r="A64" t="s">
        <v>1179</v>
      </c>
      <c r="B64">
        <v>35</v>
      </c>
    </row>
    <row r="65" spans="1:2" x14ac:dyDescent="0.35">
      <c r="A65" t="s">
        <v>1182</v>
      </c>
      <c r="B65">
        <v>236</v>
      </c>
    </row>
    <row r="66" spans="1:2" x14ac:dyDescent="0.35">
      <c r="A66" t="s">
        <v>1185</v>
      </c>
      <c r="B66">
        <v>24</v>
      </c>
    </row>
    <row r="67" spans="1:2" x14ac:dyDescent="0.35">
      <c r="A67" t="s">
        <v>1188</v>
      </c>
      <c r="B67">
        <v>76</v>
      </c>
    </row>
    <row r="68" spans="1:2" x14ac:dyDescent="0.35">
      <c r="A68" t="s">
        <v>1191</v>
      </c>
      <c r="B68">
        <v>45</v>
      </c>
    </row>
    <row r="69" spans="1:2" x14ac:dyDescent="0.35">
      <c r="A69" t="s">
        <v>1194</v>
      </c>
      <c r="B69">
        <v>15</v>
      </c>
    </row>
    <row r="70" spans="1:2" x14ac:dyDescent="0.35">
      <c r="A70" t="s">
        <v>1197</v>
      </c>
      <c r="B70">
        <v>52</v>
      </c>
    </row>
    <row r="71" spans="1:2" x14ac:dyDescent="0.35">
      <c r="A71" t="s">
        <v>1200</v>
      </c>
      <c r="B71">
        <v>67</v>
      </c>
    </row>
    <row r="72" spans="1:2" x14ac:dyDescent="0.35">
      <c r="A72" t="s">
        <v>1203</v>
      </c>
      <c r="B72">
        <v>61</v>
      </c>
    </row>
    <row r="73" spans="1:2" x14ac:dyDescent="0.35">
      <c r="A73" t="s">
        <v>1206</v>
      </c>
      <c r="B73">
        <v>15</v>
      </c>
    </row>
    <row r="74" spans="1:2" x14ac:dyDescent="0.35">
      <c r="A74" t="s">
        <v>1209</v>
      </c>
      <c r="B74">
        <v>241</v>
      </c>
    </row>
    <row r="75" spans="1:2" x14ac:dyDescent="0.35">
      <c r="A75" t="s">
        <v>1212</v>
      </c>
      <c r="B75">
        <v>264</v>
      </c>
    </row>
    <row r="76" spans="1:2" x14ac:dyDescent="0.35">
      <c r="A76" t="s">
        <v>1215</v>
      </c>
      <c r="B76">
        <v>55</v>
      </c>
    </row>
    <row r="77" spans="1:2" x14ac:dyDescent="0.35">
      <c r="A77" t="s">
        <v>1218</v>
      </c>
      <c r="B77">
        <v>305</v>
      </c>
    </row>
    <row r="78" spans="1:2" x14ac:dyDescent="0.35">
      <c r="A78" t="s">
        <v>1221</v>
      </c>
      <c r="B78">
        <v>255</v>
      </c>
    </row>
    <row r="79" spans="1:2" x14ac:dyDescent="0.35">
      <c r="A79" t="s">
        <v>1224</v>
      </c>
      <c r="B79">
        <v>222</v>
      </c>
    </row>
    <row r="80" spans="1:2" x14ac:dyDescent="0.35">
      <c r="A80" t="s">
        <v>1227</v>
      </c>
      <c r="B80">
        <v>18</v>
      </c>
    </row>
  </sheetData>
  <sheetProtection algorithmName="SHA-512" hashValue="8XtWDkPTHqnwnGkr+eXeZlPqe7051gukY2qnu3rKyWtdgKSyz+tjS71a5hgIKmVhpBdIZT4mpzeVvHjE/Dw0VQ==" saltValue="ow+lmXfBh/gGhrm7IZSE6g==" spinCount="100000"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012A-11DD-417F-8275-2B0ED02D2E46}">
  <sheetPr codeName="Sheet22" filterMode="1">
    <tabColor rgb="FF006666"/>
  </sheetPr>
  <dimension ref="A1:E18724"/>
  <sheetViews>
    <sheetView zoomScaleNormal="100" workbookViewId="0">
      <selection activeCell="A14064" sqref="A14064"/>
    </sheetView>
  </sheetViews>
  <sheetFormatPr defaultColWidth="9.1796875" defaultRowHeight="13" x14ac:dyDescent="0.3"/>
  <cols>
    <col min="1" max="1" width="35.54296875" style="18" bestFit="1" customWidth="1"/>
    <col min="2" max="2" width="11.54296875" style="18" customWidth="1"/>
    <col min="3" max="3" width="21.7265625" style="18" customWidth="1"/>
    <col min="4" max="5" width="15" style="18" customWidth="1"/>
    <col min="6" max="16384" width="9.1796875" style="18"/>
  </cols>
  <sheetData>
    <row r="1" spans="1:5" x14ac:dyDescent="0.3">
      <c r="A1" s="18" t="s">
        <v>1255</v>
      </c>
      <c r="B1" s="18" t="s">
        <v>949</v>
      </c>
      <c r="C1" s="18" t="s">
        <v>951</v>
      </c>
      <c r="D1" s="18" t="s">
        <v>952</v>
      </c>
      <c r="E1" s="18" t="s">
        <v>958</v>
      </c>
    </row>
    <row r="2" spans="1:5" hidden="1" x14ac:dyDescent="0.3">
      <c r="A2" s="18" t="str">
        <f t="shared" ref="A2:A23" si="0">CONCATENATE(B2,C2,D2)</f>
        <v>2021-22Southern Grampians ShireAM1</v>
      </c>
      <c r="B2" s="18" t="s">
        <v>1260</v>
      </c>
      <c r="C2" s="18" t="s">
        <v>1179</v>
      </c>
      <c r="D2" s="18" t="s">
        <v>97</v>
      </c>
      <c r="E2" s="18">
        <v>1.06024096385542</v>
      </c>
    </row>
    <row r="3" spans="1:5" hidden="1" x14ac:dyDescent="0.3">
      <c r="A3" s="18" t="str">
        <f t="shared" si="0"/>
        <v>2021-22South Gippsland ShireAM1</v>
      </c>
      <c r="B3" s="18" t="s">
        <v>1260</v>
      </c>
      <c r="C3" s="18" t="s">
        <v>1176</v>
      </c>
      <c r="D3" s="18" t="s">
        <v>97</v>
      </c>
      <c r="E3" s="18">
        <v>3.37206085753804</v>
      </c>
    </row>
    <row r="4" spans="1:5" hidden="1" x14ac:dyDescent="0.3">
      <c r="A4" s="18" t="str">
        <f t="shared" si="0"/>
        <v>2021-22Stonnington CityAM1</v>
      </c>
      <c r="B4" s="18" t="s">
        <v>1260</v>
      </c>
      <c r="C4" s="18" t="s">
        <v>1182</v>
      </c>
      <c r="D4" s="18" t="s">
        <v>97</v>
      </c>
      <c r="E4" s="18">
        <v>1.0527752502274801</v>
      </c>
    </row>
    <row r="5" spans="1:5" hidden="1" x14ac:dyDescent="0.3">
      <c r="A5" s="18" t="str">
        <f t="shared" si="0"/>
        <v>2021-22Ararat Rural CityAM1</v>
      </c>
      <c r="B5" s="18" t="s">
        <v>1260</v>
      </c>
      <c r="C5" s="18" t="s">
        <v>998</v>
      </c>
      <c r="D5" s="18" t="s">
        <v>97</v>
      </c>
      <c r="E5" s="18">
        <v>1</v>
      </c>
    </row>
    <row r="6" spans="1:5" hidden="1" x14ac:dyDescent="0.3">
      <c r="A6" s="18" t="str">
        <f t="shared" si="0"/>
        <v>2021-22Strathbogie ShireAM1</v>
      </c>
      <c r="B6" s="18" t="s">
        <v>1260</v>
      </c>
      <c r="C6" s="18" t="s">
        <v>1185</v>
      </c>
      <c r="D6" s="18" t="s">
        <v>97</v>
      </c>
      <c r="E6" s="18">
        <v>1.5</v>
      </c>
    </row>
    <row r="7" spans="1:5" hidden="1" x14ac:dyDescent="0.3">
      <c r="A7" s="18" t="str">
        <f t="shared" si="0"/>
        <v>2021-22Surf Coast ShireAM1</v>
      </c>
      <c r="B7" s="18" t="s">
        <v>1260</v>
      </c>
      <c r="C7" s="18" t="s">
        <v>1188</v>
      </c>
      <c r="D7" s="18" t="s">
        <v>97</v>
      </c>
      <c r="E7" s="18">
        <v>1.2981072555205</v>
      </c>
    </row>
    <row r="8" spans="1:5" hidden="1" x14ac:dyDescent="0.3">
      <c r="A8" s="18" t="str">
        <f t="shared" si="0"/>
        <v>2021-22Swan Hill Rural CityAM1</v>
      </c>
      <c r="B8" s="18" t="s">
        <v>1260</v>
      </c>
      <c r="C8" s="18" t="s">
        <v>1191</v>
      </c>
      <c r="D8" s="18" t="s">
        <v>97</v>
      </c>
      <c r="E8" s="18">
        <v>1.20286085825748</v>
      </c>
    </row>
    <row r="9" spans="1:5" hidden="1" x14ac:dyDescent="0.3">
      <c r="A9" s="18" t="str">
        <f t="shared" si="0"/>
        <v>2021-22Towong ShireAM1</v>
      </c>
      <c r="B9" s="18" t="s">
        <v>1260</v>
      </c>
      <c r="C9" s="18" t="s">
        <v>1194</v>
      </c>
      <c r="D9" s="18" t="s">
        <v>97</v>
      </c>
    </row>
    <row r="10" spans="1:5" hidden="1" x14ac:dyDescent="0.3">
      <c r="A10" s="18" t="str">
        <f t="shared" si="0"/>
        <v>2021-22Wellington ShireAM1</v>
      </c>
      <c r="B10" s="18" t="s">
        <v>1260</v>
      </c>
      <c r="C10" s="18" t="s">
        <v>1203</v>
      </c>
      <c r="D10" s="18" t="s">
        <v>97</v>
      </c>
      <c r="E10" s="18">
        <v>1.10244360902256</v>
      </c>
    </row>
    <row r="11" spans="1:5" hidden="1" x14ac:dyDescent="0.3">
      <c r="A11" s="18" t="str">
        <f t="shared" si="0"/>
        <v>2021-22West Wimmera ShireAM1</v>
      </c>
      <c r="B11" s="18" t="s">
        <v>1260</v>
      </c>
      <c r="C11" s="18" t="s">
        <v>1206</v>
      </c>
      <c r="D11" s="18" t="s">
        <v>97</v>
      </c>
      <c r="E11" s="18">
        <v>1.21710526315789</v>
      </c>
    </row>
    <row r="12" spans="1:5" hidden="1" x14ac:dyDescent="0.3">
      <c r="A12" s="18" t="str">
        <f t="shared" si="0"/>
        <v>2021-22Whitehorse CityAM1</v>
      </c>
      <c r="B12" s="18" t="s">
        <v>1260</v>
      </c>
      <c r="C12" s="18" t="s">
        <v>1209</v>
      </c>
      <c r="D12" s="18" t="s">
        <v>97</v>
      </c>
      <c r="E12" s="18">
        <v>1.19620253164557</v>
      </c>
    </row>
    <row r="13" spans="1:5" hidden="1" x14ac:dyDescent="0.3">
      <c r="A13" s="18" t="str">
        <f t="shared" si="0"/>
        <v>2021-22Whittlesea CityAM1</v>
      </c>
      <c r="B13" s="18" t="s">
        <v>1260</v>
      </c>
      <c r="C13" s="18" t="s">
        <v>1212</v>
      </c>
      <c r="D13" s="18" t="s">
        <v>97</v>
      </c>
      <c r="E13" s="18">
        <v>1</v>
      </c>
    </row>
    <row r="14" spans="1:5" hidden="1" x14ac:dyDescent="0.3">
      <c r="A14" s="18" t="str">
        <f t="shared" si="0"/>
        <v>2021-22Wyndham CityAM1</v>
      </c>
      <c r="B14" s="18" t="s">
        <v>1260</v>
      </c>
      <c r="C14" s="18" t="s">
        <v>1218</v>
      </c>
      <c r="D14" s="18" t="s">
        <v>97</v>
      </c>
      <c r="E14" s="18">
        <v>2.09948495527243</v>
      </c>
    </row>
    <row r="15" spans="1:5" hidden="1" x14ac:dyDescent="0.3">
      <c r="A15" s="18" t="str">
        <f t="shared" si="0"/>
        <v>2021-22Yarra CityAM1</v>
      </c>
      <c r="B15" s="18" t="s">
        <v>1260</v>
      </c>
      <c r="C15" s="18" t="s">
        <v>1221</v>
      </c>
      <c r="D15" s="18" t="s">
        <v>97</v>
      </c>
      <c r="E15" s="18">
        <v>1.75903614457831</v>
      </c>
    </row>
    <row r="16" spans="1:5" hidden="1" x14ac:dyDescent="0.3">
      <c r="A16" s="18" t="str">
        <f t="shared" si="0"/>
        <v>2021-22Yarra Ranges ShireAM1</v>
      </c>
      <c r="B16" s="18" t="s">
        <v>1260</v>
      </c>
      <c r="C16" s="18" t="s">
        <v>1224</v>
      </c>
      <c r="D16" s="18" t="s">
        <v>97</v>
      </c>
      <c r="E16" s="18">
        <v>4.3266888150609102</v>
      </c>
    </row>
    <row r="17" spans="1:5" hidden="1" x14ac:dyDescent="0.3">
      <c r="A17" s="18" t="str">
        <f t="shared" si="0"/>
        <v>2021-22Yarriambiack ShireAM1</v>
      </c>
      <c r="B17" s="18" t="s">
        <v>1260</v>
      </c>
      <c r="C17" s="18" t="s">
        <v>1227</v>
      </c>
      <c r="D17" s="18" t="s">
        <v>97</v>
      </c>
      <c r="E17" s="18">
        <v>1.4636363636363601</v>
      </c>
    </row>
    <row r="18" spans="1:5" hidden="1" x14ac:dyDescent="0.3">
      <c r="A18" s="18" t="str">
        <f t="shared" si="0"/>
        <v>2021-22Bass Coast ShireAM1</v>
      </c>
      <c r="B18" s="18" t="s">
        <v>1260</v>
      </c>
      <c r="C18" s="18" t="s">
        <v>1007</v>
      </c>
      <c r="D18" s="18" t="s">
        <v>97</v>
      </c>
    </row>
    <row r="19" spans="1:5" hidden="1" x14ac:dyDescent="0.3">
      <c r="A19" s="18" t="str">
        <f t="shared" si="0"/>
        <v>2021-22Borough of QueenscliffeAM1</v>
      </c>
      <c r="B19" s="18" t="s">
        <v>1260</v>
      </c>
      <c r="C19" s="18" t="s">
        <v>1174</v>
      </c>
      <c r="D19" s="18" t="s">
        <v>97</v>
      </c>
      <c r="E19" s="18">
        <v>1</v>
      </c>
    </row>
    <row r="20" spans="1:5" hidden="1" x14ac:dyDescent="0.3">
      <c r="A20" s="18" t="str">
        <f t="shared" si="0"/>
        <v>2021-22Merri-bek CityAM1</v>
      </c>
      <c r="B20" s="18" t="s">
        <v>1260</v>
      </c>
      <c r="C20" s="18" t="s">
        <v>1147</v>
      </c>
      <c r="D20" s="18" t="s">
        <v>97</v>
      </c>
      <c r="E20" s="18">
        <v>3.7215551743853599</v>
      </c>
    </row>
    <row r="21" spans="1:5" hidden="1" x14ac:dyDescent="0.3">
      <c r="A21" s="18" t="str">
        <f t="shared" si="0"/>
        <v>2021-22Alpine ShireAM1</v>
      </c>
      <c r="B21" s="18" t="s">
        <v>1260</v>
      </c>
      <c r="C21" s="18" t="s">
        <v>995</v>
      </c>
      <c r="D21" s="18" t="s">
        <v>97</v>
      </c>
      <c r="E21" s="18">
        <v>1.59504132231405</v>
      </c>
    </row>
    <row r="22" spans="1:5" hidden="1" x14ac:dyDescent="0.3">
      <c r="A22" s="18" t="str">
        <f t="shared" si="0"/>
        <v>2021-22Ballarat CityAM1</v>
      </c>
      <c r="B22" s="18" t="s">
        <v>1260</v>
      </c>
      <c r="C22" s="18" t="s">
        <v>1001</v>
      </c>
      <c r="D22" s="18" t="s">
        <v>97</v>
      </c>
      <c r="E22" s="18">
        <v>5.7432260795935601</v>
      </c>
    </row>
    <row r="23" spans="1:5" hidden="1" x14ac:dyDescent="0.3">
      <c r="A23" s="18" t="str">
        <f t="shared" si="0"/>
        <v>2021-22Banyule CityAM1</v>
      </c>
      <c r="B23" s="18" t="s">
        <v>1260</v>
      </c>
      <c r="C23" s="18" t="s">
        <v>1004</v>
      </c>
      <c r="D23" s="18" t="s">
        <v>97</v>
      </c>
      <c r="E23" s="18">
        <v>2.3650210696920602</v>
      </c>
    </row>
    <row r="24" spans="1:5" hidden="1" x14ac:dyDescent="0.3">
      <c r="A24" s="18" t="str">
        <f t="shared" ref="A24:A87" si="1">CONCATENATE(B24,C24,D24)</f>
        <v>2021-22Baw Baw ShireAM1</v>
      </c>
      <c r="B24" s="18" t="s">
        <v>1260</v>
      </c>
      <c r="C24" s="18" t="s">
        <v>1010</v>
      </c>
      <c r="D24" s="18" t="s">
        <v>97</v>
      </c>
      <c r="E24" s="18">
        <v>4.3394018205461604</v>
      </c>
    </row>
    <row r="25" spans="1:5" hidden="1" x14ac:dyDescent="0.3">
      <c r="A25" s="18" t="str">
        <f t="shared" si="1"/>
        <v>2021-22Bayside CityAM1</v>
      </c>
      <c r="B25" s="18" t="s">
        <v>1260</v>
      </c>
      <c r="C25" s="18" t="s">
        <v>1013</v>
      </c>
      <c r="D25" s="18" t="s">
        <v>97</v>
      </c>
      <c r="E25" s="18">
        <v>1.63555913113435</v>
      </c>
    </row>
    <row r="26" spans="1:5" hidden="1" x14ac:dyDescent="0.3">
      <c r="A26" s="18" t="str">
        <f t="shared" si="1"/>
        <v>2021-22Benalla Rural CityAM1</v>
      </c>
      <c r="B26" s="18" t="s">
        <v>1260</v>
      </c>
      <c r="C26" s="18" t="s">
        <v>1016</v>
      </c>
      <c r="D26" s="18" t="s">
        <v>97</v>
      </c>
      <c r="E26" s="18">
        <v>1</v>
      </c>
    </row>
    <row r="27" spans="1:5" hidden="1" x14ac:dyDescent="0.3">
      <c r="A27" s="18" t="str">
        <f t="shared" si="1"/>
        <v>2021-22Brimbank CityAM1</v>
      </c>
      <c r="B27" s="18" t="s">
        <v>1260</v>
      </c>
      <c r="C27" s="18" t="s">
        <v>1022</v>
      </c>
      <c r="D27" s="18" t="s">
        <v>97</v>
      </c>
      <c r="E27" s="18">
        <v>2.0738485971413398</v>
      </c>
    </row>
    <row r="28" spans="1:5" hidden="1" x14ac:dyDescent="0.3">
      <c r="A28" s="18" t="str">
        <f t="shared" si="1"/>
        <v>2021-22Campaspe ShireAM1</v>
      </c>
      <c r="B28" s="18" t="s">
        <v>1260</v>
      </c>
      <c r="C28" s="18" t="s">
        <v>1028</v>
      </c>
      <c r="D28" s="18" t="s">
        <v>97</v>
      </c>
      <c r="E28" s="18">
        <v>1</v>
      </c>
    </row>
    <row r="29" spans="1:5" hidden="1" x14ac:dyDescent="0.3">
      <c r="A29" s="18" t="str">
        <f t="shared" si="1"/>
        <v>2021-22Cardinia ShireAM1</v>
      </c>
      <c r="B29" s="18" t="s">
        <v>1260</v>
      </c>
      <c r="C29" s="18" t="s">
        <v>1031</v>
      </c>
      <c r="D29" s="18" t="s">
        <v>97</v>
      </c>
      <c r="E29" s="18">
        <v>4.5322580645161299</v>
      </c>
    </row>
    <row r="30" spans="1:5" hidden="1" x14ac:dyDescent="0.3">
      <c r="A30" s="18" t="str">
        <f t="shared" si="1"/>
        <v>2021-22Casey CityAM1</v>
      </c>
      <c r="B30" s="18" t="s">
        <v>1260</v>
      </c>
      <c r="C30" s="18" t="s">
        <v>1034</v>
      </c>
      <c r="D30" s="18" t="s">
        <v>97</v>
      </c>
      <c r="E30" s="18">
        <v>1.24555160142349</v>
      </c>
    </row>
    <row r="31" spans="1:5" hidden="1" x14ac:dyDescent="0.3">
      <c r="A31" s="18" t="str">
        <f t="shared" si="1"/>
        <v>2021-22Central Goldfields ShireAM1</v>
      </c>
      <c r="B31" s="18" t="s">
        <v>1260</v>
      </c>
      <c r="C31" s="18" t="s">
        <v>1037</v>
      </c>
      <c r="D31" s="18" t="s">
        <v>97</v>
      </c>
      <c r="E31" s="18">
        <v>1</v>
      </c>
    </row>
    <row r="32" spans="1:5" hidden="1" x14ac:dyDescent="0.3">
      <c r="A32" s="18" t="str">
        <f t="shared" si="1"/>
        <v>2021-22Colac Otway ShireAM1</v>
      </c>
      <c r="B32" s="18" t="s">
        <v>1260</v>
      </c>
      <c r="C32" s="18" t="s">
        <v>1040</v>
      </c>
      <c r="D32" s="18" t="s">
        <v>97</v>
      </c>
      <c r="E32" s="18">
        <v>1.18155053974485</v>
      </c>
    </row>
    <row r="33" spans="1:5" hidden="1" x14ac:dyDescent="0.3">
      <c r="A33" s="18" t="str">
        <f t="shared" si="1"/>
        <v>2021-22Corangamite ShireAM1</v>
      </c>
      <c r="B33" s="18" t="s">
        <v>1260</v>
      </c>
      <c r="C33" s="18" t="s">
        <v>1043</v>
      </c>
      <c r="D33" s="18" t="s">
        <v>97</v>
      </c>
      <c r="E33" s="18">
        <v>1.06500691562932</v>
      </c>
    </row>
    <row r="34" spans="1:5" hidden="1" x14ac:dyDescent="0.3">
      <c r="A34" s="18" t="str">
        <f t="shared" si="1"/>
        <v>2021-22Darebin CityAM1</v>
      </c>
      <c r="B34" s="18" t="s">
        <v>1260</v>
      </c>
      <c r="C34" s="18" t="s">
        <v>1046</v>
      </c>
      <c r="D34" s="18" t="s">
        <v>97</v>
      </c>
      <c r="E34" s="18">
        <v>1.58639455782313</v>
      </c>
    </row>
    <row r="35" spans="1:5" hidden="1" x14ac:dyDescent="0.3">
      <c r="A35" s="18" t="str">
        <f t="shared" si="1"/>
        <v>2021-22East Gippsland ShireAM1</v>
      </c>
      <c r="B35" s="18" t="s">
        <v>1260</v>
      </c>
      <c r="C35" s="18" t="s">
        <v>1049</v>
      </c>
      <c r="D35" s="18" t="s">
        <v>97</v>
      </c>
      <c r="E35" s="18">
        <v>1.49438202247191</v>
      </c>
    </row>
    <row r="36" spans="1:5" hidden="1" x14ac:dyDescent="0.3">
      <c r="A36" s="18" t="str">
        <f t="shared" si="1"/>
        <v>2021-22Frankston CityAM1</v>
      </c>
      <c r="B36" s="18" t="s">
        <v>1260</v>
      </c>
      <c r="C36" s="18" t="s">
        <v>1052</v>
      </c>
      <c r="D36" s="18" t="s">
        <v>97</v>
      </c>
      <c r="E36" s="18">
        <v>3.82007385028533</v>
      </c>
    </row>
    <row r="37" spans="1:5" hidden="1" x14ac:dyDescent="0.3">
      <c r="A37" s="18" t="str">
        <f t="shared" si="1"/>
        <v>2021-22Gannawarra ShireAM1</v>
      </c>
      <c r="B37" s="18" t="s">
        <v>1260</v>
      </c>
      <c r="C37" s="18" t="s">
        <v>1055</v>
      </c>
      <c r="D37" s="18" t="s">
        <v>97</v>
      </c>
      <c r="E37" s="18">
        <v>2.9552238805970199</v>
      </c>
    </row>
    <row r="38" spans="1:5" hidden="1" x14ac:dyDescent="0.3">
      <c r="A38" s="18" t="str">
        <f t="shared" si="1"/>
        <v>2021-22Glenelg ShireAM1</v>
      </c>
      <c r="B38" s="18" t="s">
        <v>1260</v>
      </c>
      <c r="C38" s="18" t="s">
        <v>1061</v>
      </c>
      <c r="D38" s="18" t="s">
        <v>97</v>
      </c>
      <c r="E38" s="18">
        <v>2.3991769547325101</v>
      </c>
    </row>
    <row r="39" spans="1:5" hidden="1" x14ac:dyDescent="0.3">
      <c r="A39" s="18" t="str">
        <f t="shared" si="1"/>
        <v>2021-22Golden Plains ShireAM1</v>
      </c>
      <c r="B39" s="18" t="s">
        <v>1260</v>
      </c>
      <c r="C39" s="18" t="s">
        <v>1064</v>
      </c>
      <c r="D39" s="18" t="s">
        <v>97</v>
      </c>
      <c r="E39" s="18">
        <v>1</v>
      </c>
    </row>
    <row r="40" spans="1:5" hidden="1" x14ac:dyDescent="0.3">
      <c r="A40" s="18" t="str">
        <f t="shared" si="1"/>
        <v>2021-22Greater Bendigo CityAM1</v>
      </c>
      <c r="B40" s="18" t="s">
        <v>1260</v>
      </c>
      <c r="C40" s="18" t="s">
        <v>1067</v>
      </c>
      <c r="D40" s="18" t="s">
        <v>97</v>
      </c>
      <c r="E40" s="18">
        <v>1.1504132231405</v>
      </c>
    </row>
    <row r="41" spans="1:5" hidden="1" x14ac:dyDescent="0.3">
      <c r="A41" s="18" t="str">
        <f t="shared" si="1"/>
        <v>2021-22Greater Dandenong CityAM1</v>
      </c>
      <c r="B41" s="18" t="s">
        <v>1260</v>
      </c>
      <c r="C41" s="18" t="s">
        <v>1070</v>
      </c>
      <c r="D41" s="18" t="s">
        <v>97</v>
      </c>
      <c r="E41" s="18">
        <v>1.16326530612245</v>
      </c>
    </row>
    <row r="42" spans="1:5" hidden="1" x14ac:dyDescent="0.3">
      <c r="A42" s="18" t="str">
        <f t="shared" si="1"/>
        <v>2021-22Greater Geelong CityAM1</v>
      </c>
      <c r="B42" s="18" t="s">
        <v>1260</v>
      </c>
      <c r="C42" s="18" t="s">
        <v>1073</v>
      </c>
      <c r="D42" s="18" t="s">
        <v>97</v>
      </c>
      <c r="E42" s="18">
        <v>1.2148873207375399</v>
      </c>
    </row>
    <row r="43" spans="1:5" hidden="1" x14ac:dyDescent="0.3">
      <c r="A43" s="18" t="str">
        <f t="shared" si="1"/>
        <v>2021-22Hepburn ShireAM1</v>
      </c>
      <c r="B43" s="18" t="s">
        <v>1260</v>
      </c>
      <c r="C43" s="18" t="s">
        <v>1078</v>
      </c>
      <c r="D43" s="18" t="s">
        <v>97</v>
      </c>
      <c r="E43" s="18">
        <v>4.4811320754716997</v>
      </c>
    </row>
    <row r="44" spans="1:5" hidden="1" x14ac:dyDescent="0.3">
      <c r="A44" s="18" t="str">
        <f t="shared" si="1"/>
        <v>2021-22Hindmarsh ShireAM1</v>
      </c>
      <c r="B44" s="18" t="s">
        <v>1260</v>
      </c>
      <c r="C44" s="18" t="s">
        <v>1081</v>
      </c>
      <c r="D44" s="18" t="s">
        <v>97</v>
      </c>
      <c r="E44" s="18">
        <v>1</v>
      </c>
    </row>
    <row r="45" spans="1:5" hidden="1" x14ac:dyDescent="0.3">
      <c r="A45" s="18" t="str">
        <f t="shared" si="1"/>
        <v>2021-22Hobsons Bay CityAM1</v>
      </c>
      <c r="B45" s="18" t="s">
        <v>1260</v>
      </c>
      <c r="C45" s="18" t="s">
        <v>1084</v>
      </c>
      <c r="D45" s="18" t="s">
        <v>97</v>
      </c>
      <c r="E45" s="18">
        <v>2.13951395139514</v>
      </c>
    </row>
    <row r="46" spans="1:5" hidden="1" x14ac:dyDescent="0.3">
      <c r="A46" s="18" t="str">
        <f t="shared" si="1"/>
        <v>2021-22Hume CityAM1</v>
      </c>
      <c r="B46" s="18" t="s">
        <v>1260</v>
      </c>
      <c r="C46" s="18" t="s">
        <v>1090</v>
      </c>
      <c r="D46" s="18" t="s">
        <v>97</v>
      </c>
      <c r="E46" s="18">
        <v>3.0588235294117601</v>
      </c>
    </row>
    <row r="47" spans="1:5" hidden="1" x14ac:dyDescent="0.3">
      <c r="A47" s="18" t="str">
        <f t="shared" si="1"/>
        <v>2021-22Indigo ShireAM1</v>
      </c>
      <c r="B47" s="18" t="s">
        <v>1260</v>
      </c>
      <c r="C47" s="18" t="s">
        <v>1093</v>
      </c>
      <c r="D47" s="18" t="s">
        <v>97</v>
      </c>
      <c r="E47" s="18">
        <v>1</v>
      </c>
    </row>
    <row r="48" spans="1:5" hidden="1" x14ac:dyDescent="0.3">
      <c r="A48" s="18" t="str">
        <f t="shared" si="1"/>
        <v>2021-22Knox CityAM1</v>
      </c>
      <c r="B48" s="18" t="s">
        <v>1260</v>
      </c>
      <c r="C48" s="18" t="s">
        <v>1099</v>
      </c>
      <c r="D48" s="18" t="s">
        <v>97</v>
      </c>
      <c r="E48" s="18">
        <v>3.1297709923664101</v>
      </c>
    </row>
    <row r="49" spans="1:5" hidden="1" x14ac:dyDescent="0.3">
      <c r="A49" s="18" t="str">
        <f t="shared" si="1"/>
        <v>2021-22Loddon ShireAM1</v>
      </c>
      <c r="B49" s="18" t="s">
        <v>1260</v>
      </c>
      <c r="C49" s="18" t="s">
        <v>1105</v>
      </c>
      <c r="D49" s="18" t="s">
        <v>97</v>
      </c>
      <c r="E49" s="18">
        <v>1</v>
      </c>
    </row>
    <row r="50" spans="1:5" hidden="1" x14ac:dyDescent="0.3">
      <c r="A50" s="18" t="str">
        <f t="shared" si="1"/>
        <v>2021-22Macedon Ranges ShireAM1</v>
      </c>
      <c r="B50" s="18" t="s">
        <v>1260</v>
      </c>
      <c r="C50" s="18" t="s">
        <v>1108</v>
      </c>
      <c r="D50" s="18" t="s">
        <v>97</v>
      </c>
      <c r="E50" s="18">
        <v>1.05999097880018</v>
      </c>
    </row>
    <row r="51" spans="1:5" hidden="1" x14ac:dyDescent="0.3">
      <c r="A51" s="18" t="str">
        <f t="shared" si="1"/>
        <v>2021-22Manningham CityAM1</v>
      </c>
      <c r="B51" s="18" t="s">
        <v>1260</v>
      </c>
      <c r="C51" s="18" t="s">
        <v>1111</v>
      </c>
      <c r="D51" s="18" t="s">
        <v>97</v>
      </c>
    </row>
    <row r="52" spans="1:5" hidden="1" x14ac:dyDescent="0.3">
      <c r="A52" s="18" t="str">
        <f t="shared" si="1"/>
        <v>2021-22Mansfield ShireAM1</v>
      </c>
      <c r="B52" s="18" t="s">
        <v>1260</v>
      </c>
      <c r="C52" s="18" t="s">
        <v>1114</v>
      </c>
      <c r="D52" s="18" t="s">
        <v>97</v>
      </c>
      <c r="E52" s="18">
        <v>1.2327586206896599</v>
      </c>
    </row>
    <row r="53" spans="1:5" hidden="1" x14ac:dyDescent="0.3">
      <c r="A53" s="18" t="str">
        <f t="shared" si="1"/>
        <v>2021-22Maribyrnong CityAM1</v>
      </c>
      <c r="B53" s="18" t="s">
        <v>1260</v>
      </c>
      <c r="C53" s="18" t="s">
        <v>1117</v>
      </c>
      <c r="D53" s="18" t="s">
        <v>97</v>
      </c>
      <c r="E53" s="18">
        <v>1</v>
      </c>
    </row>
    <row r="54" spans="1:5" hidden="1" x14ac:dyDescent="0.3">
      <c r="A54" s="18" t="str">
        <f t="shared" si="1"/>
        <v>2021-22Maroondah CityAM1</v>
      </c>
      <c r="B54" s="18" t="s">
        <v>1260</v>
      </c>
      <c r="C54" s="18" t="s">
        <v>1120</v>
      </c>
      <c r="D54" s="18" t="s">
        <v>97</v>
      </c>
      <c r="E54" s="18">
        <v>1.02996914940502</v>
      </c>
    </row>
    <row r="55" spans="1:5" hidden="1" x14ac:dyDescent="0.3">
      <c r="A55" s="18" t="str">
        <f t="shared" si="1"/>
        <v>2021-22Melbourne CityAM1</v>
      </c>
      <c r="B55" s="18" t="s">
        <v>1260</v>
      </c>
      <c r="C55" s="18" t="s">
        <v>1123</v>
      </c>
      <c r="D55" s="18" t="s">
        <v>97</v>
      </c>
      <c r="E55" s="18">
        <v>1.4986263736263701</v>
      </c>
    </row>
    <row r="56" spans="1:5" hidden="1" x14ac:dyDescent="0.3">
      <c r="A56" s="18" t="str">
        <f t="shared" si="1"/>
        <v>2021-22Melton CityAM1</v>
      </c>
      <c r="B56" s="18" t="s">
        <v>1260</v>
      </c>
      <c r="C56" s="18" t="s">
        <v>1126</v>
      </c>
      <c r="D56" s="18" t="s">
        <v>97</v>
      </c>
      <c r="E56" s="18">
        <v>5.9432759719566599</v>
      </c>
    </row>
    <row r="57" spans="1:5" hidden="1" x14ac:dyDescent="0.3">
      <c r="A57" s="18" t="str">
        <f t="shared" si="1"/>
        <v>2021-22Moira ShireAM1</v>
      </c>
      <c r="B57" s="18" t="s">
        <v>1260</v>
      </c>
      <c r="C57" s="18" t="s">
        <v>1135</v>
      </c>
      <c r="D57" s="18" t="s">
        <v>97</v>
      </c>
      <c r="E57" s="18">
        <v>3.8224</v>
      </c>
    </row>
    <row r="58" spans="1:5" hidden="1" x14ac:dyDescent="0.3">
      <c r="A58" s="18" t="str">
        <f t="shared" si="1"/>
        <v>2021-22Monash CityAM1</v>
      </c>
      <c r="B58" s="18" t="s">
        <v>1260</v>
      </c>
      <c r="C58" s="18" t="s">
        <v>1138</v>
      </c>
      <c r="D58" s="18" t="s">
        <v>97</v>
      </c>
      <c r="E58" s="18">
        <v>1.4264705882352899</v>
      </c>
    </row>
    <row r="59" spans="1:5" hidden="1" x14ac:dyDescent="0.3">
      <c r="A59" s="18" t="str">
        <f t="shared" si="1"/>
        <v>2021-22Moonee Valley CityAM1</v>
      </c>
      <c r="B59" s="18" t="s">
        <v>1260</v>
      </c>
      <c r="C59" s="18" t="s">
        <v>1141</v>
      </c>
      <c r="D59" s="18" t="s">
        <v>97</v>
      </c>
      <c r="E59" s="18">
        <v>2.7407255520504701</v>
      </c>
    </row>
    <row r="60" spans="1:5" hidden="1" x14ac:dyDescent="0.3">
      <c r="A60" s="18" t="str">
        <f t="shared" si="1"/>
        <v>2021-22Moorabool ShireAM1</v>
      </c>
      <c r="B60" s="18" t="s">
        <v>1260</v>
      </c>
      <c r="C60" s="18" t="s">
        <v>1144</v>
      </c>
      <c r="D60" s="18" t="s">
        <v>97</v>
      </c>
      <c r="E60" s="18">
        <v>1.44512663085188</v>
      </c>
    </row>
    <row r="61" spans="1:5" hidden="1" x14ac:dyDescent="0.3">
      <c r="A61" s="18" t="str">
        <f t="shared" si="1"/>
        <v>2021-22Mornington Peninsula ShireAM1</v>
      </c>
      <c r="B61" s="18" t="s">
        <v>1260</v>
      </c>
      <c r="C61" s="18" t="s">
        <v>1150</v>
      </c>
      <c r="D61" s="18" t="s">
        <v>97</v>
      </c>
      <c r="E61" s="18">
        <v>3.2851985559566801</v>
      </c>
    </row>
    <row r="62" spans="1:5" hidden="1" x14ac:dyDescent="0.3">
      <c r="A62" s="18" t="str">
        <f t="shared" si="1"/>
        <v>2021-22Mount Alexander ShireAM1</v>
      </c>
      <c r="B62" s="18" t="s">
        <v>1260</v>
      </c>
      <c r="C62" s="18" t="s">
        <v>1153</v>
      </c>
      <c r="D62" s="18" t="s">
        <v>97</v>
      </c>
      <c r="E62" s="18">
        <v>1.8385964912280699</v>
      </c>
    </row>
    <row r="63" spans="1:5" hidden="1" x14ac:dyDescent="0.3">
      <c r="A63" s="18" t="str">
        <f t="shared" si="1"/>
        <v>2021-22Moyne ShireAM1</v>
      </c>
      <c r="B63" s="18" t="s">
        <v>1260</v>
      </c>
      <c r="C63" s="18" t="s">
        <v>1156</v>
      </c>
      <c r="D63" s="18" t="s">
        <v>97</v>
      </c>
      <c r="E63" s="18">
        <v>1</v>
      </c>
    </row>
    <row r="64" spans="1:5" hidden="1" x14ac:dyDescent="0.3">
      <c r="A64" s="18" t="str">
        <f t="shared" si="1"/>
        <v>2021-22Murrindindi ShireAM1</v>
      </c>
      <c r="B64" s="18" t="s">
        <v>1260</v>
      </c>
      <c r="C64" s="18" t="s">
        <v>1159</v>
      </c>
      <c r="D64" s="18" t="s">
        <v>97</v>
      </c>
      <c r="E64" s="18">
        <v>2</v>
      </c>
    </row>
    <row r="65" spans="1:5" hidden="1" x14ac:dyDescent="0.3">
      <c r="A65" s="18" t="str">
        <f t="shared" si="1"/>
        <v>2021-22Nillumbik ShireAM1</v>
      </c>
      <c r="B65" s="18" t="s">
        <v>1260</v>
      </c>
      <c r="C65" s="18" t="s">
        <v>1162</v>
      </c>
      <c r="D65" s="18" t="s">
        <v>97</v>
      </c>
      <c r="E65" s="18">
        <v>1</v>
      </c>
    </row>
    <row r="66" spans="1:5" hidden="1" x14ac:dyDescent="0.3">
      <c r="A66" s="18" t="str">
        <f t="shared" si="1"/>
        <v>2021-22Port Phillip CityAM1</v>
      </c>
      <c r="B66" s="18" t="s">
        <v>1260</v>
      </c>
      <c r="C66" s="18" t="s">
        <v>1168</v>
      </c>
      <c r="D66" s="18" t="s">
        <v>97</v>
      </c>
      <c r="E66" s="18">
        <v>1</v>
      </c>
    </row>
    <row r="67" spans="1:5" hidden="1" x14ac:dyDescent="0.3">
      <c r="A67" s="18" t="str">
        <f t="shared" si="1"/>
        <v>2021-22Pyrenees ShireAM1</v>
      </c>
      <c r="B67" s="18" t="s">
        <v>1260</v>
      </c>
      <c r="C67" s="18" t="s">
        <v>1171</v>
      </c>
      <c r="D67" s="18" t="s">
        <v>97</v>
      </c>
      <c r="E67" s="18">
        <v>1.1586826347305399</v>
      </c>
    </row>
    <row r="68" spans="1:5" hidden="1" x14ac:dyDescent="0.3">
      <c r="A68" s="18" t="str">
        <f t="shared" si="1"/>
        <v>2021-22Greater SheppartonAM1</v>
      </c>
      <c r="B68" s="18" t="s">
        <v>1260</v>
      </c>
      <c r="C68" s="18" t="s">
        <v>1076</v>
      </c>
      <c r="D68" s="18" t="s">
        <v>97</v>
      </c>
      <c r="E68" s="18">
        <v>1</v>
      </c>
    </row>
    <row r="69" spans="1:5" hidden="1" x14ac:dyDescent="0.3">
      <c r="A69" s="18" t="str">
        <f t="shared" si="1"/>
        <v>2021-22Wangaratta Rural CityAM1</v>
      </c>
      <c r="B69" s="18" t="s">
        <v>1260</v>
      </c>
      <c r="C69" s="18" t="s">
        <v>1197</v>
      </c>
      <c r="D69" s="18" t="s">
        <v>97</v>
      </c>
      <c r="E69" s="18">
        <v>2.2999999999999998</v>
      </c>
    </row>
    <row r="70" spans="1:5" hidden="1" x14ac:dyDescent="0.3">
      <c r="A70" s="18" t="str">
        <f t="shared" si="1"/>
        <v>2021-22Warrnambool CityAM1</v>
      </c>
      <c r="B70" s="18" t="s">
        <v>1260</v>
      </c>
      <c r="C70" s="18" t="s">
        <v>1200</v>
      </c>
      <c r="D70" s="18" t="s">
        <v>97</v>
      </c>
      <c r="E70" s="18">
        <v>1</v>
      </c>
    </row>
    <row r="71" spans="1:5" hidden="1" x14ac:dyDescent="0.3">
      <c r="A71" s="18" t="str">
        <f t="shared" si="1"/>
        <v>2021-22Wodonga CityAM1</v>
      </c>
      <c r="B71" s="18" t="s">
        <v>1260</v>
      </c>
      <c r="C71" s="18" t="s">
        <v>1215</v>
      </c>
      <c r="D71" s="18" t="s">
        <v>97</v>
      </c>
      <c r="E71" s="18">
        <v>1.57610146862483</v>
      </c>
    </row>
    <row r="72" spans="1:5" hidden="1" x14ac:dyDescent="0.3">
      <c r="A72" s="18" t="str">
        <f t="shared" si="1"/>
        <v>2021-22Boroondara CityAM1</v>
      </c>
      <c r="B72" s="18" t="s">
        <v>1260</v>
      </c>
      <c r="C72" s="18" t="s">
        <v>1019</v>
      </c>
      <c r="D72" s="18" t="s">
        <v>97</v>
      </c>
      <c r="E72" s="18">
        <v>1.1562414140489099</v>
      </c>
    </row>
    <row r="73" spans="1:5" hidden="1" x14ac:dyDescent="0.3">
      <c r="A73" s="18" t="str">
        <f t="shared" si="1"/>
        <v>2021-22Buloke ShireAM1</v>
      </c>
      <c r="B73" s="18" t="s">
        <v>1260</v>
      </c>
      <c r="C73" s="18" t="s">
        <v>1025</v>
      </c>
      <c r="D73" s="18" t="s">
        <v>97</v>
      </c>
      <c r="E73" s="18">
        <v>1</v>
      </c>
    </row>
    <row r="74" spans="1:5" hidden="1" x14ac:dyDescent="0.3">
      <c r="A74" s="18" t="str">
        <f t="shared" si="1"/>
        <v>2021-22Glen Eira CityAM1</v>
      </c>
      <c r="B74" s="18" t="s">
        <v>1260</v>
      </c>
      <c r="C74" s="18" t="s">
        <v>1058</v>
      </c>
      <c r="D74" s="18" t="s">
        <v>97</v>
      </c>
    </row>
    <row r="75" spans="1:5" hidden="1" x14ac:dyDescent="0.3">
      <c r="A75" s="18" t="str">
        <f t="shared" si="1"/>
        <v>2021-22Horsham Rural CityAM1</v>
      </c>
      <c r="B75" s="18" t="s">
        <v>1260</v>
      </c>
      <c r="C75" s="18" t="s">
        <v>1087</v>
      </c>
      <c r="D75" s="18" t="s">
        <v>97</v>
      </c>
      <c r="E75" s="18">
        <v>1</v>
      </c>
    </row>
    <row r="76" spans="1:5" hidden="1" x14ac:dyDescent="0.3">
      <c r="A76" s="18" t="str">
        <f t="shared" si="1"/>
        <v>2021-22Kingston CityAM1</v>
      </c>
      <c r="B76" s="18" t="s">
        <v>1260</v>
      </c>
      <c r="C76" s="18" t="s">
        <v>1096</v>
      </c>
      <c r="D76" s="18" t="s">
        <v>97</v>
      </c>
      <c r="E76" s="18">
        <v>4.9550724637681203</v>
      </c>
    </row>
    <row r="77" spans="1:5" hidden="1" x14ac:dyDescent="0.3">
      <c r="A77" s="18" t="str">
        <f t="shared" si="1"/>
        <v>2021-22Latrobe CityAM1</v>
      </c>
      <c r="B77" s="18" t="s">
        <v>1260</v>
      </c>
      <c r="C77" s="18" t="s">
        <v>1102</v>
      </c>
      <c r="D77" s="18" t="s">
        <v>97</v>
      </c>
      <c r="E77" s="18">
        <v>1.9238249594813599</v>
      </c>
    </row>
    <row r="78" spans="1:5" hidden="1" x14ac:dyDescent="0.3">
      <c r="A78" s="18" t="str">
        <f t="shared" si="1"/>
        <v>2021-22Mildura Rural CityAM1</v>
      </c>
      <c r="B78" s="18" t="s">
        <v>1260</v>
      </c>
      <c r="C78" s="18" t="s">
        <v>1129</v>
      </c>
      <c r="D78" s="18" t="s">
        <v>97</v>
      </c>
      <c r="E78" s="18">
        <v>1</v>
      </c>
    </row>
    <row r="79" spans="1:5" hidden="1" x14ac:dyDescent="0.3">
      <c r="A79" s="18" t="str">
        <f t="shared" si="1"/>
        <v>2021-22Mitchell ShireAM1</v>
      </c>
      <c r="B79" s="18" t="s">
        <v>1260</v>
      </c>
      <c r="C79" s="18" t="s">
        <v>1132</v>
      </c>
      <c r="D79" s="18" t="s">
        <v>97</v>
      </c>
      <c r="E79" s="18">
        <v>1.3029197080292001</v>
      </c>
    </row>
    <row r="80" spans="1:5" hidden="1" x14ac:dyDescent="0.3">
      <c r="A80" s="18" t="str">
        <f t="shared" si="1"/>
        <v>2021-22Northern Grampians ShireAM1</v>
      </c>
      <c r="B80" s="18" t="s">
        <v>1260</v>
      </c>
      <c r="C80" s="18" t="s">
        <v>1165</v>
      </c>
      <c r="D80" s="18" t="s">
        <v>97</v>
      </c>
      <c r="E80" s="18">
        <v>4.8730158730158699</v>
      </c>
    </row>
    <row r="81" spans="1:5" hidden="1" x14ac:dyDescent="0.3">
      <c r="A81" s="18" t="str">
        <f t="shared" si="1"/>
        <v>2021-22Southern Grampians ShireAM2</v>
      </c>
      <c r="B81" s="18" t="s">
        <v>1260</v>
      </c>
      <c r="C81" s="18" t="s">
        <v>1179</v>
      </c>
      <c r="D81" s="18" t="s">
        <v>103</v>
      </c>
      <c r="E81" s="18">
        <v>0.45247148288973399</v>
      </c>
    </row>
    <row r="82" spans="1:5" hidden="1" x14ac:dyDescent="0.3">
      <c r="A82" s="18" t="str">
        <f t="shared" si="1"/>
        <v>2021-22South Gippsland ShireAM2</v>
      </c>
      <c r="B82" s="18" t="s">
        <v>1260</v>
      </c>
      <c r="C82" s="18" t="s">
        <v>1176</v>
      </c>
      <c r="D82" s="18" t="s">
        <v>103</v>
      </c>
      <c r="E82" s="18">
        <v>0.57692307692307698</v>
      </c>
    </row>
    <row r="83" spans="1:5" hidden="1" x14ac:dyDescent="0.3">
      <c r="A83" s="18" t="str">
        <f t="shared" si="1"/>
        <v>2021-22Stonnington CityAM2</v>
      </c>
      <c r="B83" s="18" t="s">
        <v>1260</v>
      </c>
      <c r="C83" s="18" t="s">
        <v>1182</v>
      </c>
      <c r="D83" s="18" t="s">
        <v>103</v>
      </c>
      <c r="E83" s="18">
        <v>0.54545454545454497</v>
      </c>
    </row>
    <row r="84" spans="1:5" hidden="1" x14ac:dyDescent="0.3">
      <c r="A84" s="18" t="str">
        <f t="shared" si="1"/>
        <v>2021-22Ararat Rural CityAM2</v>
      </c>
      <c r="B84" s="18" t="s">
        <v>1260</v>
      </c>
      <c r="C84" s="18" t="s">
        <v>998</v>
      </c>
      <c r="D84" s="18" t="s">
        <v>103</v>
      </c>
      <c r="E84" s="18">
        <v>0.63636363636363602</v>
      </c>
    </row>
    <row r="85" spans="1:5" hidden="1" x14ac:dyDescent="0.3">
      <c r="A85" s="18" t="str">
        <f t="shared" si="1"/>
        <v>2021-22Strathbogie ShireAM2</v>
      </c>
      <c r="B85" s="18" t="s">
        <v>1260</v>
      </c>
      <c r="C85" s="18" t="s">
        <v>1185</v>
      </c>
      <c r="D85" s="18" t="s">
        <v>103</v>
      </c>
      <c r="E85" s="18">
        <v>0.86274509803921595</v>
      </c>
    </row>
    <row r="86" spans="1:5" hidden="1" x14ac:dyDescent="0.3">
      <c r="A86" s="18" t="str">
        <f t="shared" si="1"/>
        <v>2021-22Surf Coast ShireAM2</v>
      </c>
      <c r="B86" s="18" t="s">
        <v>1260</v>
      </c>
      <c r="C86" s="18" t="s">
        <v>1188</v>
      </c>
      <c r="D86" s="18" t="s">
        <v>103</v>
      </c>
      <c r="E86" s="18">
        <v>0.76119402985074602</v>
      </c>
    </row>
    <row r="87" spans="1:5" hidden="1" x14ac:dyDescent="0.3">
      <c r="A87" s="18" t="str">
        <f t="shared" si="1"/>
        <v>2021-22Swan Hill Rural CityAM2</v>
      </c>
      <c r="B87" s="18" t="s">
        <v>1260</v>
      </c>
      <c r="C87" s="18" t="s">
        <v>1191</v>
      </c>
      <c r="D87" s="18" t="s">
        <v>103</v>
      </c>
      <c r="E87" s="18">
        <v>0.26896551724137902</v>
      </c>
    </row>
    <row r="88" spans="1:5" hidden="1" x14ac:dyDescent="0.3">
      <c r="A88" s="18" t="str">
        <f t="shared" ref="A88:A151" si="2">CONCATENATE(B88,C88,D88)</f>
        <v>2021-22Towong ShireAM2</v>
      </c>
      <c r="B88" s="18" t="s">
        <v>1260</v>
      </c>
      <c r="C88" s="18" t="s">
        <v>1194</v>
      </c>
      <c r="D88" s="18" t="s">
        <v>103</v>
      </c>
    </row>
    <row r="89" spans="1:5" hidden="1" x14ac:dyDescent="0.3">
      <c r="A89" s="18" t="str">
        <f t="shared" si="2"/>
        <v>2021-22Wellington ShireAM2</v>
      </c>
      <c r="B89" s="18" t="s">
        <v>1260</v>
      </c>
      <c r="C89" s="18" t="s">
        <v>1203</v>
      </c>
      <c r="D89" s="18" t="s">
        <v>103</v>
      </c>
      <c r="E89" s="18">
        <v>0.71691176470588203</v>
      </c>
    </row>
    <row r="90" spans="1:5" hidden="1" x14ac:dyDescent="0.3">
      <c r="A90" s="18" t="str">
        <f t="shared" si="2"/>
        <v>2021-22West Wimmera ShireAM2</v>
      </c>
      <c r="B90" s="18" t="s">
        <v>1260</v>
      </c>
      <c r="C90" s="18" t="s">
        <v>1206</v>
      </c>
      <c r="D90" s="18" t="s">
        <v>103</v>
      </c>
      <c r="E90" s="18">
        <v>0.31481481481481499</v>
      </c>
    </row>
    <row r="91" spans="1:5" hidden="1" x14ac:dyDescent="0.3">
      <c r="A91" s="18" t="str">
        <f t="shared" si="2"/>
        <v>2021-22Whitehorse CityAM2</v>
      </c>
      <c r="B91" s="18" t="s">
        <v>1260</v>
      </c>
      <c r="C91" s="18" t="s">
        <v>1209</v>
      </c>
      <c r="D91" s="18" t="s">
        <v>103</v>
      </c>
      <c r="E91" s="18">
        <v>0.51758793969849204</v>
      </c>
    </row>
    <row r="92" spans="1:5" hidden="1" x14ac:dyDescent="0.3">
      <c r="A92" s="18" t="str">
        <f t="shared" si="2"/>
        <v>2021-22Whittlesea CityAM2</v>
      </c>
      <c r="B92" s="18" t="s">
        <v>1260</v>
      </c>
      <c r="C92" s="18" t="s">
        <v>1212</v>
      </c>
      <c r="D92" s="18" t="s">
        <v>103</v>
      </c>
      <c r="E92" s="18">
        <v>0.29013079667063002</v>
      </c>
    </row>
    <row r="93" spans="1:5" hidden="1" x14ac:dyDescent="0.3">
      <c r="A93" s="18" t="str">
        <f t="shared" si="2"/>
        <v>2021-22Wyndham CityAM2</v>
      </c>
      <c r="B93" s="18" t="s">
        <v>1260</v>
      </c>
      <c r="C93" s="18" t="s">
        <v>1218</v>
      </c>
      <c r="D93" s="18" t="s">
        <v>103</v>
      </c>
      <c r="E93" s="18">
        <v>0.38043478260869601</v>
      </c>
    </row>
    <row r="94" spans="1:5" hidden="1" x14ac:dyDescent="0.3">
      <c r="A94" s="18" t="str">
        <f t="shared" si="2"/>
        <v>2021-22Yarra CityAM2</v>
      </c>
      <c r="B94" s="18" t="s">
        <v>1260</v>
      </c>
      <c r="C94" s="18" t="s">
        <v>1221</v>
      </c>
      <c r="D94" s="18" t="s">
        <v>103</v>
      </c>
      <c r="E94" s="18">
        <v>0.51603498542274095</v>
      </c>
    </row>
    <row r="95" spans="1:5" hidden="1" x14ac:dyDescent="0.3">
      <c r="A95" s="18" t="str">
        <f t="shared" si="2"/>
        <v>2021-22Yarra Ranges ShireAM2</v>
      </c>
      <c r="B95" s="18" t="s">
        <v>1260</v>
      </c>
      <c r="C95" s="18" t="s">
        <v>1224</v>
      </c>
      <c r="D95" s="18" t="s">
        <v>103</v>
      </c>
      <c r="E95" s="18">
        <v>0.55917667238421997</v>
      </c>
    </row>
    <row r="96" spans="1:5" hidden="1" x14ac:dyDescent="0.3">
      <c r="A96" s="18" t="str">
        <f t="shared" si="2"/>
        <v>2021-22Yarriambiack ShireAM2</v>
      </c>
      <c r="B96" s="18" t="s">
        <v>1260</v>
      </c>
      <c r="C96" s="18" t="s">
        <v>1227</v>
      </c>
      <c r="D96" s="18" t="s">
        <v>103</v>
      </c>
      <c r="E96" s="18">
        <v>0.43373493975903599</v>
      </c>
    </row>
    <row r="97" spans="1:5" hidden="1" x14ac:dyDescent="0.3">
      <c r="A97" s="18" t="str">
        <f t="shared" si="2"/>
        <v>2021-22Bass Coast ShireAM2</v>
      </c>
      <c r="B97" s="18" t="s">
        <v>1260</v>
      </c>
      <c r="C97" s="18" t="s">
        <v>1007</v>
      </c>
      <c r="D97" s="18" t="s">
        <v>103</v>
      </c>
      <c r="E97" s="18">
        <v>0.56313131313131304</v>
      </c>
    </row>
    <row r="98" spans="1:5" hidden="1" x14ac:dyDescent="0.3">
      <c r="A98" s="18" t="str">
        <f t="shared" si="2"/>
        <v>2021-22Borough of QueenscliffeAM2</v>
      </c>
      <c r="B98" s="18" t="s">
        <v>1260</v>
      </c>
      <c r="C98" s="18" t="s">
        <v>1174</v>
      </c>
      <c r="D98" s="18" t="s">
        <v>103</v>
      </c>
      <c r="E98" s="18">
        <v>0.33333333333333298</v>
      </c>
    </row>
    <row r="99" spans="1:5" hidden="1" x14ac:dyDescent="0.3">
      <c r="A99" s="18" t="str">
        <f t="shared" si="2"/>
        <v>2021-22Merri-bek CityAM2</v>
      </c>
      <c r="B99" s="18" t="s">
        <v>1260</v>
      </c>
      <c r="C99" s="18" t="s">
        <v>1147</v>
      </c>
      <c r="D99" s="18" t="s">
        <v>103</v>
      </c>
      <c r="E99" s="18">
        <v>0.23085846867749399</v>
      </c>
    </row>
    <row r="100" spans="1:5" hidden="1" x14ac:dyDescent="0.3">
      <c r="A100" s="18" t="str">
        <f t="shared" si="2"/>
        <v>2021-22Alpine ShireAM2</v>
      </c>
      <c r="B100" s="18" t="s">
        <v>1260</v>
      </c>
      <c r="C100" s="18" t="s">
        <v>995</v>
      </c>
      <c r="D100" s="18" t="s">
        <v>103</v>
      </c>
      <c r="E100" s="18">
        <v>0.29885057471264398</v>
      </c>
    </row>
    <row r="101" spans="1:5" hidden="1" x14ac:dyDescent="0.3">
      <c r="A101" s="18" t="str">
        <f t="shared" si="2"/>
        <v>2021-22Ballarat CityAM2</v>
      </c>
      <c r="B101" s="18" t="s">
        <v>1260</v>
      </c>
      <c r="C101" s="18" t="s">
        <v>1001</v>
      </c>
      <c r="D101" s="18" t="s">
        <v>103</v>
      </c>
      <c r="E101" s="18">
        <v>0.20594059405940601</v>
      </c>
    </row>
    <row r="102" spans="1:5" hidden="1" x14ac:dyDescent="0.3">
      <c r="A102" s="18" t="str">
        <f t="shared" si="2"/>
        <v>2021-22Banyule CityAM2</v>
      </c>
      <c r="B102" s="18" t="s">
        <v>1260</v>
      </c>
      <c r="C102" s="18" t="s">
        <v>1004</v>
      </c>
      <c r="D102" s="18" t="s">
        <v>103</v>
      </c>
      <c r="E102" s="18">
        <v>0.65637065637065595</v>
      </c>
    </row>
    <row r="103" spans="1:5" hidden="1" x14ac:dyDescent="0.3">
      <c r="A103" s="18" t="str">
        <f t="shared" si="2"/>
        <v>2021-22Baw Baw ShireAM2</v>
      </c>
      <c r="B103" s="18" t="s">
        <v>1260</v>
      </c>
      <c r="C103" s="18" t="s">
        <v>1010</v>
      </c>
      <c r="D103" s="18" t="s">
        <v>103</v>
      </c>
      <c r="E103" s="18">
        <v>0.44794952681388001</v>
      </c>
    </row>
    <row r="104" spans="1:5" hidden="1" x14ac:dyDescent="0.3">
      <c r="A104" s="18" t="str">
        <f t="shared" si="2"/>
        <v>2021-22Bayside CityAM2</v>
      </c>
      <c r="B104" s="18" t="s">
        <v>1260</v>
      </c>
      <c r="C104" s="18" t="s">
        <v>1013</v>
      </c>
      <c r="D104" s="18" t="s">
        <v>103</v>
      </c>
      <c r="E104" s="18">
        <v>0.86821705426356599</v>
      </c>
    </row>
    <row r="105" spans="1:5" hidden="1" x14ac:dyDescent="0.3">
      <c r="A105" s="18" t="str">
        <f t="shared" si="2"/>
        <v>2021-22Benalla Rural CityAM2</v>
      </c>
      <c r="B105" s="18" t="s">
        <v>1260</v>
      </c>
      <c r="C105" s="18" t="s">
        <v>1016</v>
      </c>
      <c r="D105" s="18" t="s">
        <v>103</v>
      </c>
      <c r="E105" s="18">
        <v>0.50537634408602194</v>
      </c>
    </row>
    <row r="106" spans="1:5" hidden="1" x14ac:dyDescent="0.3">
      <c r="A106" s="18" t="str">
        <f t="shared" si="2"/>
        <v>2021-22Brimbank CityAM2</v>
      </c>
      <c r="B106" s="18" t="s">
        <v>1260</v>
      </c>
      <c r="C106" s="18" t="s">
        <v>1022</v>
      </c>
      <c r="D106" s="18" t="s">
        <v>103</v>
      </c>
      <c r="E106" s="18">
        <v>0.29196556671449098</v>
      </c>
    </row>
    <row r="107" spans="1:5" hidden="1" x14ac:dyDescent="0.3">
      <c r="A107" s="18" t="str">
        <f t="shared" si="2"/>
        <v>2021-22Campaspe ShireAM2</v>
      </c>
      <c r="B107" s="18" t="s">
        <v>1260</v>
      </c>
      <c r="C107" s="18" t="s">
        <v>1028</v>
      </c>
      <c r="D107" s="18" t="s">
        <v>103</v>
      </c>
      <c r="E107" s="18">
        <v>0.304455445544554</v>
      </c>
    </row>
    <row r="108" spans="1:5" hidden="1" x14ac:dyDescent="0.3">
      <c r="A108" s="18" t="str">
        <f t="shared" si="2"/>
        <v>2021-22Cardinia ShireAM2</v>
      </c>
      <c r="B108" s="18" t="s">
        <v>1260</v>
      </c>
      <c r="C108" s="18" t="s">
        <v>1031</v>
      </c>
      <c r="D108" s="18" t="s">
        <v>103</v>
      </c>
      <c r="E108" s="18">
        <v>0.46634615384615402</v>
      </c>
    </row>
    <row r="109" spans="1:5" hidden="1" x14ac:dyDescent="0.3">
      <c r="A109" s="18" t="str">
        <f t="shared" si="2"/>
        <v>2021-22Casey CityAM2</v>
      </c>
      <c r="B109" s="18" t="s">
        <v>1260</v>
      </c>
      <c r="C109" s="18" t="s">
        <v>1034</v>
      </c>
      <c r="D109" s="18" t="s">
        <v>103</v>
      </c>
      <c r="E109" s="18">
        <v>0.35535074244751702</v>
      </c>
    </row>
    <row r="110" spans="1:5" hidden="1" x14ac:dyDescent="0.3">
      <c r="A110" s="18" t="str">
        <f t="shared" si="2"/>
        <v>2021-22Central Goldfields ShireAM2</v>
      </c>
      <c r="B110" s="18" t="s">
        <v>1260</v>
      </c>
      <c r="C110" s="18" t="s">
        <v>1037</v>
      </c>
      <c r="D110" s="18" t="s">
        <v>103</v>
      </c>
      <c r="E110" s="18">
        <v>0.40495867768595001</v>
      </c>
    </row>
    <row r="111" spans="1:5" hidden="1" x14ac:dyDescent="0.3">
      <c r="A111" s="18" t="str">
        <f t="shared" si="2"/>
        <v>2021-22Colac Otway ShireAM2</v>
      </c>
      <c r="B111" s="18" t="s">
        <v>1260</v>
      </c>
      <c r="C111" s="18" t="s">
        <v>1040</v>
      </c>
      <c r="D111" s="18" t="s">
        <v>103</v>
      </c>
      <c r="E111" s="18">
        <v>0.71361502347417805</v>
      </c>
    </row>
    <row r="112" spans="1:5" hidden="1" x14ac:dyDescent="0.3">
      <c r="A112" s="18" t="str">
        <f t="shared" si="2"/>
        <v>2021-22Corangamite ShireAM2</v>
      </c>
      <c r="B112" s="18" t="s">
        <v>1260</v>
      </c>
      <c r="C112" s="18" t="s">
        <v>1043</v>
      </c>
      <c r="D112" s="18" t="s">
        <v>103</v>
      </c>
      <c r="E112" s="18">
        <v>0.28013029315960902</v>
      </c>
    </row>
    <row r="113" spans="1:5" hidden="1" x14ac:dyDescent="0.3">
      <c r="A113" s="18" t="str">
        <f t="shared" si="2"/>
        <v>2021-22Darebin CityAM2</v>
      </c>
      <c r="B113" s="18" t="s">
        <v>1260</v>
      </c>
      <c r="C113" s="18" t="s">
        <v>1046</v>
      </c>
      <c r="D113" s="18" t="s">
        <v>103</v>
      </c>
      <c r="E113" s="18">
        <v>0.29984051036682602</v>
      </c>
    </row>
    <row r="114" spans="1:5" hidden="1" x14ac:dyDescent="0.3">
      <c r="A114" s="18" t="str">
        <f t="shared" si="2"/>
        <v>2021-22East Gippsland ShireAM2</v>
      </c>
      <c r="B114" s="18" t="s">
        <v>1260</v>
      </c>
      <c r="C114" s="18" t="s">
        <v>1049</v>
      </c>
      <c r="D114" s="18" t="s">
        <v>103</v>
      </c>
      <c r="E114" s="18">
        <v>0.27186761229314399</v>
      </c>
    </row>
    <row r="115" spans="1:5" hidden="1" x14ac:dyDescent="0.3">
      <c r="A115" s="18" t="str">
        <f t="shared" si="2"/>
        <v>2021-22Frankston CityAM2</v>
      </c>
      <c r="B115" s="18" t="s">
        <v>1260</v>
      </c>
      <c r="C115" s="18" t="s">
        <v>1052</v>
      </c>
      <c r="D115" s="18" t="s">
        <v>103</v>
      </c>
      <c r="E115" s="18">
        <v>0.63774104683195598</v>
      </c>
    </row>
    <row r="116" spans="1:5" hidden="1" x14ac:dyDescent="0.3">
      <c r="A116" s="18" t="str">
        <f t="shared" si="2"/>
        <v>2021-22Gannawarra ShireAM2</v>
      </c>
      <c r="B116" s="18" t="s">
        <v>1260</v>
      </c>
      <c r="C116" s="18" t="s">
        <v>1055</v>
      </c>
      <c r="D116" s="18" t="s">
        <v>103</v>
      </c>
      <c r="E116" s="18">
        <v>0.29850746268656703</v>
      </c>
    </row>
    <row r="117" spans="1:5" hidden="1" x14ac:dyDescent="0.3">
      <c r="A117" s="18" t="str">
        <f t="shared" si="2"/>
        <v>2021-22Glenelg ShireAM2</v>
      </c>
      <c r="B117" s="18" t="s">
        <v>1260</v>
      </c>
      <c r="C117" s="18" t="s">
        <v>1061</v>
      </c>
      <c r="D117" s="18" t="s">
        <v>103</v>
      </c>
      <c r="E117" s="18">
        <v>0.26327433628318597</v>
      </c>
    </row>
    <row r="118" spans="1:5" hidden="1" x14ac:dyDescent="0.3">
      <c r="A118" s="18" t="str">
        <f t="shared" si="2"/>
        <v>2021-22Golden Plains ShireAM2</v>
      </c>
      <c r="B118" s="18" t="s">
        <v>1260</v>
      </c>
      <c r="C118" s="18" t="s">
        <v>1064</v>
      </c>
      <c r="D118" s="18" t="s">
        <v>103</v>
      </c>
      <c r="E118" s="18">
        <v>0.3</v>
      </c>
    </row>
    <row r="119" spans="1:5" hidden="1" x14ac:dyDescent="0.3">
      <c r="A119" s="18" t="str">
        <f t="shared" si="2"/>
        <v>2021-22Greater Bendigo CityAM2</v>
      </c>
      <c r="B119" s="18" t="s">
        <v>1260</v>
      </c>
      <c r="C119" s="18" t="s">
        <v>1067</v>
      </c>
      <c r="D119" s="18" t="s">
        <v>103</v>
      </c>
      <c r="E119" s="18">
        <v>0.31908831908831897</v>
      </c>
    </row>
    <row r="120" spans="1:5" hidden="1" x14ac:dyDescent="0.3">
      <c r="A120" s="18" t="str">
        <f t="shared" si="2"/>
        <v>2021-22Greater Dandenong CityAM2</v>
      </c>
      <c r="B120" s="18" t="s">
        <v>1260</v>
      </c>
      <c r="C120" s="18" t="s">
        <v>1070</v>
      </c>
      <c r="D120" s="18" t="s">
        <v>103</v>
      </c>
      <c r="E120" s="18">
        <v>0.384210526315789</v>
      </c>
    </row>
    <row r="121" spans="1:5" hidden="1" x14ac:dyDescent="0.3">
      <c r="A121" s="18" t="str">
        <f t="shared" si="2"/>
        <v>2021-22Greater Geelong CityAM2</v>
      </c>
      <c r="B121" s="18" t="s">
        <v>1260</v>
      </c>
      <c r="C121" s="18" t="s">
        <v>1073</v>
      </c>
      <c r="D121" s="18" t="s">
        <v>103</v>
      </c>
      <c r="E121" s="18">
        <v>0.24070597070972599</v>
      </c>
    </row>
    <row r="122" spans="1:5" hidden="1" x14ac:dyDescent="0.3">
      <c r="A122" s="18" t="str">
        <f t="shared" si="2"/>
        <v>2021-22Hepburn ShireAM2</v>
      </c>
      <c r="B122" s="18" t="s">
        <v>1260</v>
      </c>
      <c r="C122" s="18" t="s">
        <v>1078</v>
      </c>
      <c r="D122" s="18" t="s">
        <v>103</v>
      </c>
      <c r="E122" s="18">
        <v>0.13750000000000001</v>
      </c>
    </row>
    <row r="123" spans="1:5" hidden="1" x14ac:dyDescent="0.3">
      <c r="A123" s="18" t="str">
        <f t="shared" si="2"/>
        <v>2021-22Hindmarsh ShireAM2</v>
      </c>
      <c r="B123" s="18" t="s">
        <v>1260</v>
      </c>
      <c r="C123" s="18" t="s">
        <v>1081</v>
      </c>
      <c r="D123" s="18" t="s">
        <v>103</v>
      </c>
      <c r="E123" s="18">
        <v>0.40540540540540498</v>
      </c>
    </row>
    <row r="124" spans="1:5" hidden="1" x14ac:dyDescent="0.3">
      <c r="A124" s="18" t="str">
        <f t="shared" si="2"/>
        <v>2021-22Hobsons Bay CityAM2</v>
      </c>
      <c r="B124" s="18" t="s">
        <v>1260</v>
      </c>
      <c r="C124" s="18" t="s">
        <v>1084</v>
      </c>
      <c r="D124" s="18" t="s">
        <v>103</v>
      </c>
      <c r="E124" s="18">
        <v>0.488584474885845</v>
      </c>
    </row>
    <row r="125" spans="1:5" hidden="1" x14ac:dyDescent="0.3">
      <c r="A125" s="18" t="str">
        <f t="shared" si="2"/>
        <v>2021-22Hume CityAM2</v>
      </c>
      <c r="B125" s="18" t="s">
        <v>1260</v>
      </c>
      <c r="C125" s="18" t="s">
        <v>1090</v>
      </c>
      <c r="D125" s="18" t="s">
        <v>103</v>
      </c>
      <c r="E125" s="18">
        <v>0.27080459770114901</v>
      </c>
    </row>
    <row r="126" spans="1:5" hidden="1" x14ac:dyDescent="0.3">
      <c r="A126" s="18" t="str">
        <f t="shared" si="2"/>
        <v>2021-22Indigo ShireAM2</v>
      </c>
      <c r="B126" s="18" t="s">
        <v>1260</v>
      </c>
      <c r="C126" s="18" t="s">
        <v>1093</v>
      </c>
      <c r="D126" s="18" t="s">
        <v>103</v>
      </c>
      <c r="E126" s="18">
        <v>0.54901960784313697</v>
      </c>
    </row>
    <row r="127" spans="1:5" hidden="1" x14ac:dyDescent="0.3">
      <c r="A127" s="18" t="str">
        <f t="shared" si="2"/>
        <v>2021-22Knox CityAM2</v>
      </c>
      <c r="B127" s="18" t="s">
        <v>1260</v>
      </c>
      <c r="C127" s="18" t="s">
        <v>1099</v>
      </c>
      <c r="D127" s="18" t="s">
        <v>103</v>
      </c>
      <c r="E127" s="18">
        <v>0.50544959128065403</v>
      </c>
    </row>
    <row r="128" spans="1:5" hidden="1" x14ac:dyDescent="0.3">
      <c r="A128" s="18" t="str">
        <f t="shared" si="2"/>
        <v>2021-22Loddon ShireAM2</v>
      </c>
      <c r="B128" s="18" t="s">
        <v>1260</v>
      </c>
      <c r="C128" s="18" t="s">
        <v>1105</v>
      </c>
      <c r="D128" s="18" t="s">
        <v>103</v>
      </c>
      <c r="E128" s="18">
        <v>0.25352112676056299</v>
      </c>
    </row>
    <row r="129" spans="1:5" hidden="1" x14ac:dyDescent="0.3">
      <c r="A129" s="18" t="str">
        <f t="shared" si="2"/>
        <v>2021-22Macedon Ranges ShireAM2</v>
      </c>
      <c r="B129" s="18" t="s">
        <v>1260</v>
      </c>
      <c r="C129" s="18" t="s">
        <v>1108</v>
      </c>
      <c r="D129" s="18" t="s">
        <v>103</v>
      </c>
      <c r="E129" s="18">
        <v>0.54468085106383002</v>
      </c>
    </row>
    <row r="130" spans="1:5" hidden="1" x14ac:dyDescent="0.3">
      <c r="A130" s="18" t="str">
        <f t="shared" si="2"/>
        <v>2021-22Manningham CityAM2</v>
      </c>
      <c r="B130" s="18" t="s">
        <v>1260</v>
      </c>
      <c r="C130" s="18" t="s">
        <v>1111</v>
      </c>
      <c r="D130" s="18" t="s">
        <v>103</v>
      </c>
      <c r="E130" s="18">
        <v>0.5</v>
      </c>
    </row>
    <row r="131" spans="1:5" hidden="1" x14ac:dyDescent="0.3">
      <c r="A131" s="18" t="str">
        <f t="shared" si="2"/>
        <v>2021-22Mansfield ShireAM2</v>
      </c>
      <c r="B131" s="18" t="s">
        <v>1260</v>
      </c>
      <c r="C131" s="18" t="s">
        <v>1114</v>
      </c>
      <c r="D131" s="18" t="s">
        <v>103</v>
      </c>
      <c r="E131" s="18">
        <v>0.86991869918699205</v>
      </c>
    </row>
    <row r="132" spans="1:5" hidden="1" x14ac:dyDescent="0.3">
      <c r="A132" s="18" t="str">
        <f t="shared" si="2"/>
        <v>2021-22Maribyrnong CityAM2</v>
      </c>
      <c r="B132" s="18" t="s">
        <v>1260</v>
      </c>
      <c r="C132" s="18" t="s">
        <v>1117</v>
      </c>
      <c r="D132" s="18" t="s">
        <v>103</v>
      </c>
      <c r="E132" s="18">
        <v>0.23097112860892399</v>
      </c>
    </row>
    <row r="133" spans="1:5" hidden="1" x14ac:dyDescent="0.3">
      <c r="A133" s="18" t="str">
        <f t="shared" si="2"/>
        <v>2021-22Maroondah CityAM2</v>
      </c>
      <c r="B133" s="18" t="s">
        <v>1260</v>
      </c>
      <c r="C133" s="18" t="s">
        <v>1120</v>
      </c>
      <c r="D133" s="18" t="s">
        <v>103</v>
      </c>
      <c r="E133" s="18">
        <v>0.70253164556962</v>
      </c>
    </row>
    <row r="134" spans="1:5" hidden="1" x14ac:dyDescent="0.3">
      <c r="A134" s="18" t="str">
        <f t="shared" si="2"/>
        <v>2021-22Melbourne CityAM2</v>
      </c>
      <c r="B134" s="18" t="s">
        <v>1260</v>
      </c>
      <c r="C134" s="18" t="s">
        <v>1123</v>
      </c>
      <c r="D134" s="18" t="s">
        <v>103</v>
      </c>
      <c r="E134" s="18">
        <v>0.44622425629290602</v>
      </c>
    </row>
    <row r="135" spans="1:5" hidden="1" x14ac:dyDescent="0.3">
      <c r="A135" s="18" t="str">
        <f t="shared" si="2"/>
        <v>2021-22Melton CityAM2</v>
      </c>
      <c r="B135" s="18" t="s">
        <v>1260</v>
      </c>
      <c r="C135" s="18" t="s">
        <v>1126</v>
      </c>
      <c r="D135" s="18" t="s">
        <v>103</v>
      </c>
      <c r="E135" s="18">
        <v>0.40870032223415698</v>
      </c>
    </row>
    <row r="136" spans="1:5" hidden="1" x14ac:dyDescent="0.3">
      <c r="A136" s="18" t="str">
        <f t="shared" si="2"/>
        <v>2021-22Moira ShireAM2</v>
      </c>
      <c r="B136" s="18" t="s">
        <v>1260</v>
      </c>
      <c r="C136" s="18" t="s">
        <v>1135</v>
      </c>
      <c r="D136" s="18" t="s">
        <v>103</v>
      </c>
      <c r="E136" s="18">
        <v>0.24806201550387599</v>
      </c>
    </row>
    <row r="137" spans="1:5" hidden="1" x14ac:dyDescent="0.3">
      <c r="A137" s="18" t="str">
        <f t="shared" si="2"/>
        <v>2021-22Monash CityAM2</v>
      </c>
      <c r="B137" s="18" t="s">
        <v>1260</v>
      </c>
      <c r="C137" s="18" t="s">
        <v>1138</v>
      </c>
      <c r="D137" s="18" t="s">
        <v>103</v>
      </c>
      <c r="E137" s="18">
        <v>0.36836283185840701</v>
      </c>
    </row>
    <row r="138" spans="1:5" hidden="1" x14ac:dyDescent="0.3">
      <c r="A138" s="18" t="str">
        <f t="shared" si="2"/>
        <v>2021-22Moonee Valley CityAM2</v>
      </c>
      <c r="B138" s="18" t="s">
        <v>1260</v>
      </c>
      <c r="C138" s="18" t="s">
        <v>1141</v>
      </c>
      <c r="D138" s="18" t="s">
        <v>103</v>
      </c>
      <c r="E138" s="18">
        <v>0.42032332563510399</v>
      </c>
    </row>
    <row r="139" spans="1:5" hidden="1" x14ac:dyDescent="0.3">
      <c r="A139" s="18" t="str">
        <f t="shared" si="2"/>
        <v>2021-22Moorabool ShireAM2</v>
      </c>
      <c r="B139" s="18" t="s">
        <v>1260</v>
      </c>
      <c r="C139" s="18" t="s">
        <v>1144</v>
      </c>
      <c r="D139" s="18" t="s">
        <v>103</v>
      </c>
      <c r="E139" s="18">
        <v>0.31797235023041498</v>
      </c>
    </row>
    <row r="140" spans="1:5" hidden="1" x14ac:dyDescent="0.3">
      <c r="A140" s="18" t="str">
        <f t="shared" si="2"/>
        <v>2021-22Mornington Peninsula ShireAM2</v>
      </c>
      <c r="B140" s="18" t="s">
        <v>1260</v>
      </c>
      <c r="C140" s="18" t="s">
        <v>1150</v>
      </c>
      <c r="D140" s="18" t="s">
        <v>103</v>
      </c>
      <c r="E140" s="18">
        <v>0.68878166465621204</v>
      </c>
    </row>
    <row r="141" spans="1:5" hidden="1" x14ac:dyDescent="0.3">
      <c r="A141" s="18" t="str">
        <f t="shared" si="2"/>
        <v>2021-22Mount Alexander ShireAM2</v>
      </c>
      <c r="B141" s="18" t="s">
        <v>1260</v>
      </c>
      <c r="C141" s="18" t="s">
        <v>1153</v>
      </c>
      <c r="D141" s="18" t="s">
        <v>103</v>
      </c>
      <c r="E141" s="18">
        <v>0.45514950166113</v>
      </c>
    </row>
    <row r="142" spans="1:5" hidden="1" x14ac:dyDescent="0.3">
      <c r="A142" s="18" t="str">
        <f t="shared" si="2"/>
        <v>2021-22Moyne ShireAM2</v>
      </c>
      <c r="B142" s="18" t="s">
        <v>1260</v>
      </c>
      <c r="C142" s="18" t="s">
        <v>1156</v>
      </c>
      <c r="D142" s="18" t="s">
        <v>103</v>
      </c>
      <c r="E142" s="18">
        <v>0.39285714285714302</v>
      </c>
    </row>
    <row r="143" spans="1:5" hidden="1" x14ac:dyDescent="0.3">
      <c r="A143" s="18" t="str">
        <f t="shared" si="2"/>
        <v>2021-22Murrindindi ShireAM2</v>
      </c>
      <c r="B143" s="18" t="s">
        <v>1260</v>
      </c>
      <c r="C143" s="18" t="s">
        <v>1159</v>
      </c>
      <c r="D143" s="18" t="s">
        <v>103</v>
      </c>
      <c r="E143" s="18">
        <v>0.47826086956521702</v>
      </c>
    </row>
    <row r="144" spans="1:5" hidden="1" x14ac:dyDescent="0.3">
      <c r="A144" s="18" t="str">
        <f t="shared" si="2"/>
        <v>2021-22Nillumbik ShireAM2</v>
      </c>
      <c r="B144" s="18" t="s">
        <v>1260</v>
      </c>
      <c r="C144" s="18" t="s">
        <v>1162</v>
      </c>
      <c r="D144" s="18" t="s">
        <v>103</v>
      </c>
      <c r="E144" s="18">
        <v>0.78703703703703698</v>
      </c>
    </row>
    <row r="145" spans="1:5" hidden="1" x14ac:dyDescent="0.3">
      <c r="A145" s="18" t="str">
        <f t="shared" si="2"/>
        <v>2021-22Port Phillip CityAM2</v>
      </c>
      <c r="B145" s="18" t="s">
        <v>1260</v>
      </c>
      <c r="C145" s="18" t="s">
        <v>1168</v>
      </c>
      <c r="D145" s="18" t="s">
        <v>103</v>
      </c>
      <c r="E145" s="18">
        <v>0.53370786516853896</v>
      </c>
    </row>
    <row r="146" spans="1:5" hidden="1" x14ac:dyDescent="0.3">
      <c r="A146" s="18" t="str">
        <f t="shared" si="2"/>
        <v>2021-22Pyrenees ShireAM2</v>
      </c>
      <c r="B146" s="18" t="s">
        <v>1260</v>
      </c>
      <c r="C146" s="18" t="s">
        <v>1171</v>
      </c>
      <c r="D146" s="18" t="s">
        <v>103</v>
      </c>
      <c r="E146" s="18">
        <v>0.41739130434782601</v>
      </c>
    </row>
    <row r="147" spans="1:5" hidden="1" x14ac:dyDescent="0.3">
      <c r="A147" s="18" t="str">
        <f t="shared" si="2"/>
        <v>2021-22Greater SheppartonAM2</v>
      </c>
      <c r="B147" s="18" t="s">
        <v>1260</v>
      </c>
      <c r="C147" s="18" t="s">
        <v>1076</v>
      </c>
      <c r="D147" s="18" t="s">
        <v>103</v>
      </c>
      <c r="E147" s="18">
        <v>0.330443159922929</v>
      </c>
    </row>
    <row r="148" spans="1:5" hidden="1" x14ac:dyDescent="0.3">
      <c r="A148" s="18" t="str">
        <f t="shared" si="2"/>
        <v>2021-22Wangaratta Rural CityAM2</v>
      </c>
      <c r="B148" s="18" t="s">
        <v>1260</v>
      </c>
      <c r="C148" s="18" t="s">
        <v>1197</v>
      </c>
      <c r="D148" s="18" t="s">
        <v>103</v>
      </c>
      <c r="E148" s="18">
        <v>0.41155234657039702</v>
      </c>
    </row>
    <row r="149" spans="1:5" hidden="1" x14ac:dyDescent="0.3">
      <c r="A149" s="18" t="str">
        <f t="shared" si="2"/>
        <v>2021-22Warrnambool CityAM2</v>
      </c>
      <c r="B149" s="18" t="s">
        <v>1260</v>
      </c>
      <c r="C149" s="18" t="s">
        <v>1200</v>
      </c>
      <c r="D149" s="18" t="s">
        <v>103</v>
      </c>
      <c r="E149" s="18">
        <v>0.172519083969466</v>
      </c>
    </row>
    <row r="150" spans="1:5" hidden="1" x14ac:dyDescent="0.3">
      <c r="A150" s="18" t="str">
        <f t="shared" si="2"/>
        <v>2021-22Wodonga CityAM2</v>
      </c>
      <c r="B150" s="18" t="s">
        <v>1260</v>
      </c>
      <c r="C150" s="18" t="s">
        <v>1215</v>
      </c>
      <c r="D150" s="18" t="s">
        <v>103</v>
      </c>
      <c r="E150" s="18">
        <v>0.86311787072243396</v>
      </c>
    </row>
    <row r="151" spans="1:5" hidden="1" x14ac:dyDescent="0.3">
      <c r="A151" s="18" t="str">
        <f t="shared" si="2"/>
        <v>2021-22Boroondara CityAM2</v>
      </c>
      <c r="B151" s="18" t="s">
        <v>1260</v>
      </c>
      <c r="C151" s="18" t="s">
        <v>1019</v>
      </c>
      <c r="D151" s="18" t="s">
        <v>103</v>
      </c>
      <c r="E151" s="18">
        <v>0.67768595041322299</v>
      </c>
    </row>
    <row r="152" spans="1:5" hidden="1" x14ac:dyDescent="0.3">
      <c r="A152" s="18" t="str">
        <f t="shared" ref="A152:A215" si="3">CONCATENATE(B152,C152,D152)</f>
        <v>2021-22Buloke ShireAM2</v>
      </c>
      <c r="B152" s="18" t="s">
        <v>1260</v>
      </c>
      <c r="C152" s="18" t="s">
        <v>1025</v>
      </c>
      <c r="D152" s="18" t="s">
        <v>103</v>
      </c>
      <c r="E152" s="18">
        <v>0.5</v>
      </c>
    </row>
    <row r="153" spans="1:5" hidden="1" x14ac:dyDescent="0.3">
      <c r="A153" s="18" t="str">
        <f t="shared" si="3"/>
        <v>2021-22Glen Eira CityAM2</v>
      </c>
      <c r="B153" s="18" t="s">
        <v>1260</v>
      </c>
      <c r="C153" s="18" t="s">
        <v>1058</v>
      </c>
      <c r="D153" s="18" t="s">
        <v>103</v>
      </c>
      <c r="E153" s="18">
        <v>0.75789473684210495</v>
      </c>
    </row>
    <row r="154" spans="1:5" hidden="1" x14ac:dyDescent="0.3">
      <c r="A154" s="18" t="str">
        <f t="shared" si="3"/>
        <v>2021-22Horsham Rural CityAM2</v>
      </c>
      <c r="B154" s="18" t="s">
        <v>1260</v>
      </c>
      <c r="C154" s="18" t="s">
        <v>1087</v>
      </c>
      <c r="D154" s="18" t="s">
        <v>103</v>
      </c>
      <c r="E154" s="18">
        <v>0.57172995780590696</v>
      </c>
    </row>
    <row r="155" spans="1:5" hidden="1" x14ac:dyDescent="0.3">
      <c r="A155" s="18" t="str">
        <f t="shared" si="3"/>
        <v>2021-22Kingston CityAM2</v>
      </c>
      <c r="B155" s="18" t="s">
        <v>1260</v>
      </c>
      <c r="C155" s="18" t="s">
        <v>1096</v>
      </c>
      <c r="D155" s="18" t="s">
        <v>103</v>
      </c>
      <c r="E155" s="18">
        <v>0.53400503778337505</v>
      </c>
    </row>
    <row r="156" spans="1:5" hidden="1" x14ac:dyDescent="0.3">
      <c r="A156" s="18" t="str">
        <f t="shared" si="3"/>
        <v>2021-22Latrobe CityAM2</v>
      </c>
      <c r="B156" s="18" t="s">
        <v>1260</v>
      </c>
      <c r="C156" s="18" t="s">
        <v>1102</v>
      </c>
      <c r="D156" s="18" t="s">
        <v>103</v>
      </c>
      <c r="E156" s="18">
        <v>0.40050590219224302</v>
      </c>
    </row>
    <row r="157" spans="1:5" hidden="1" x14ac:dyDescent="0.3">
      <c r="A157" s="18" t="str">
        <f t="shared" si="3"/>
        <v>2021-22Mildura Rural CityAM2</v>
      </c>
      <c r="B157" s="18" t="s">
        <v>1260</v>
      </c>
      <c r="C157" s="18" t="s">
        <v>1129</v>
      </c>
      <c r="D157" s="18" t="s">
        <v>103</v>
      </c>
      <c r="E157" s="18">
        <v>0.34813384813384801</v>
      </c>
    </row>
    <row r="158" spans="1:5" hidden="1" x14ac:dyDescent="0.3">
      <c r="A158" s="18" t="str">
        <f t="shared" si="3"/>
        <v>2021-22Mitchell ShireAM2</v>
      </c>
      <c r="B158" s="18" t="s">
        <v>1260</v>
      </c>
      <c r="C158" s="18" t="s">
        <v>1132</v>
      </c>
      <c r="D158" s="18" t="s">
        <v>103</v>
      </c>
      <c r="E158" s="18">
        <v>0.53031860226104799</v>
      </c>
    </row>
    <row r="159" spans="1:5" hidden="1" x14ac:dyDescent="0.3">
      <c r="A159" s="18" t="str">
        <f t="shared" si="3"/>
        <v>2021-22Northern Grampians ShireAM2</v>
      </c>
      <c r="B159" s="18" t="s">
        <v>1260</v>
      </c>
      <c r="C159" s="18" t="s">
        <v>1165</v>
      </c>
      <c r="D159" s="18" t="s">
        <v>103</v>
      </c>
      <c r="E159" s="18">
        <v>0.40723981900452499</v>
      </c>
    </row>
    <row r="160" spans="1:5" hidden="1" x14ac:dyDescent="0.3">
      <c r="A160" s="18" t="str">
        <f t="shared" si="3"/>
        <v>2021-22Southern Grampians ShireAM5</v>
      </c>
      <c r="B160" s="18" t="s">
        <v>1260</v>
      </c>
      <c r="C160" s="18" t="s">
        <v>1179</v>
      </c>
      <c r="D160" s="18" t="s">
        <v>109</v>
      </c>
      <c r="E160" s="18">
        <v>0.14068441064638801</v>
      </c>
    </row>
    <row r="161" spans="1:5" hidden="1" x14ac:dyDescent="0.3">
      <c r="A161" s="18" t="str">
        <f t="shared" si="3"/>
        <v>2021-22South Gippsland ShireAM5</v>
      </c>
      <c r="B161" s="18" t="s">
        <v>1260</v>
      </c>
      <c r="C161" s="18" t="s">
        <v>1176</v>
      </c>
      <c r="D161" s="18" t="s">
        <v>109</v>
      </c>
      <c r="E161" s="18">
        <v>0.5</v>
      </c>
    </row>
    <row r="162" spans="1:5" hidden="1" x14ac:dyDescent="0.3">
      <c r="A162" s="18" t="str">
        <f t="shared" si="3"/>
        <v>2021-22Stonnington CityAM5</v>
      </c>
      <c r="B162" s="18" t="s">
        <v>1260</v>
      </c>
      <c r="C162" s="18" t="s">
        <v>1182</v>
      </c>
      <c r="D162" s="18" t="s">
        <v>109</v>
      </c>
      <c r="E162" s="18">
        <v>0.44805194805194798</v>
      </c>
    </row>
    <row r="163" spans="1:5" hidden="1" x14ac:dyDescent="0.3">
      <c r="A163" s="18" t="str">
        <f t="shared" si="3"/>
        <v>2021-22Ararat Rural CityAM5</v>
      </c>
      <c r="B163" s="18" t="s">
        <v>1260</v>
      </c>
      <c r="C163" s="18" t="s">
        <v>998</v>
      </c>
      <c r="D163" s="18" t="s">
        <v>109</v>
      </c>
      <c r="E163" s="18">
        <v>0.25133689839572199</v>
      </c>
    </row>
    <row r="164" spans="1:5" hidden="1" x14ac:dyDescent="0.3">
      <c r="A164" s="18" t="str">
        <f t="shared" si="3"/>
        <v>2021-22Strathbogie ShireAM5</v>
      </c>
      <c r="B164" s="18" t="s">
        <v>1260</v>
      </c>
      <c r="C164" s="18" t="s">
        <v>1185</v>
      </c>
      <c r="D164" s="18" t="s">
        <v>109</v>
      </c>
      <c r="E164" s="18">
        <v>0.11764705882352899</v>
      </c>
    </row>
    <row r="165" spans="1:5" hidden="1" x14ac:dyDescent="0.3">
      <c r="A165" s="18" t="str">
        <f t="shared" si="3"/>
        <v>2021-22Surf Coast ShireAM5</v>
      </c>
      <c r="B165" s="18" t="s">
        <v>1260</v>
      </c>
      <c r="C165" s="18" t="s">
        <v>1188</v>
      </c>
      <c r="D165" s="18" t="s">
        <v>109</v>
      </c>
      <c r="E165" s="18">
        <v>0</v>
      </c>
    </row>
    <row r="166" spans="1:5" hidden="1" x14ac:dyDescent="0.3">
      <c r="A166" s="18" t="str">
        <f t="shared" si="3"/>
        <v>2021-22Swan Hill Rural CityAM5</v>
      </c>
      <c r="B166" s="18" t="s">
        <v>1260</v>
      </c>
      <c r="C166" s="18" t="s">
        <v>1191</v>
      </c>
      <c r="D166" s="18" t="s">
        <v>109</v>
      </c>
      <c r="E166" s="18">
        <v>0.69310344827586201</v>
      </c>
    </row>
    <row r="167" spans="1:5" hidden="1" x14ac:dyDescent="0.3">
      <c r="A167" s="18" t="str">
        <f t="shared" si="3"/>
        <v>2021-22Towong ShireAM5</v>
      </c>
      <c r="B167" s="18" t="s">
        <v>1260</v>
      </c>
      <c r="C167" s="18" t="s">
        <v>1194</v>
      </c>
      <c r="D167" s="18" t="s">
        <v>109</v>
      </c>
    </row>
    <row r="168" spans="1:5" hidden="1" x14ac:dyDescent="0.3">
      <c r="A168" s="18" t="str">
        <f t="shared" si="3"/>
        <v>2021-22Wellington ShireAM5</v>
      </c>
      <c r="B168" s="18" t="s">
        <v>1260</v>
      </c>
      <c r="C168" s="18" t="s">
        <v>1203</v>
      </c>
      <c r="D168" s="18" t="s">
        <v>109</v>
      </c>
      <c r="E168" s="18">
        <v>0.253676470588235</v>
      </c>
    </row>
    <row r="169" spans="1:5" hidden="1" x14ac:dyDescent="0.3">
      <c r="A169" s="18" t="str">
        <f t="shared" si="3"/>
        <v>2021-22West Wimmera ShireAM5</v>
      </c>
      <c r="B169" s="18" t="s">
        <v>1260</v>
      </c>
      <c r="C169" s="18" t="s">
        <v>1206</v>
      </c>
      <c r="D169" s="18" t="s">
        <v>109</v>
      </c>
      <c r="E169" s="18">
        <v>0.61111111111111105</v>
      </c>
    </row>
    <row r="170" spans="1:5" hidden="1" x14ac:dyDescent="0.3">
      <c r="A170" s="18" t="str">
        <f t="shared" si="3"/>
        <v>2021-22Whitehorse CityAM5</v>
      </c>
      <c r="B170" s="18" t="s">
        <v>1260</v>
      </c>
      <c r="C170" s="18" t="s">
        <v>1209</v>
      </c>
      <c r="D170" s="18" t="s">
        <v>109</v>
      </c>
      <c r="E170" s="18">
        <v>0.20938023450586299</v>
      </c>
    </row>
    <row r="171" spans="1:5" hidden="1" x14ac:dyDescent="0.3">
      <c r="A171" s="18" t="str">
        <f t="shared" si="3"/>
        <v>2021-22Whittlesea CityAM5</v>
      </c>
      <c r="B171" s="18" t="s">
        <v>1260</v>
      </c>
      <c r="C171" s="18" t="s">
        <v>1212</v>
      </c>
      <c r="D171" s="18" t="s">
        <v>109</v>
      </c>
      <c r="E171" s="18">
        <v>0.49663099484740397</v>
      </c>
    </row>
    <row r="172" spans="1:5" hidden="1" x14ac:dyDescent="0.3">
      <c r="A172" s="18" t="str">
        <f t="shared" si="3"/>
        <v>2021-22Wyndham CityAM5</v>
      </c>
      <c r="B172" s="18" t="s">
        <v>1260</v>
      </c>
      <c r="C172" s="18" t="s">
        <v>1218</v>
      </c>
      <c r="D172" s="18" t="s">
        <v>109</v>
      </c>
      <c r="E172" s="18">
        <v>0.52059496567505703</v>
      </c>
    </row>
    <row r="173" spans="1:5" hidden="1" x14ac:dyDescent="0.3">
      <c r="A173" s="18" t="str">
        <f t="shared" si="3"/>
        <v>2021-22Yarra CityAM5</v>
      </c>
      <c r="B173" s="18" t="s">
        <v>1260</v>
      </c>
      <c r="C173" s="18" t="s">
        <v>1221</v>
      </c>
      <c r="D173" s="18" t="s">
        <v>109</v>
      </c>
      <c r="E173" s="18">
        <v>5.2478134110787202E-2</v>
      </c>
    </row>
    <row r="174" spans="1:5" hidden="1" x14ac:dyDescent="0.3">
      <c r="A174" s="18" t="str">
        <f t="shared" si="3"/>
        <v>2021-22Yarra Ranges ShireAM5</v>
      </c>
      <c r="B174" s="18" t="s">
        <v>1260</v>
      </c>
      <c r="C174" s="18" t="s">
        <v>1224</v>
      </c>
      <c r="D174" s="18" t="s">
        <v>109</v>
      </c>
      <c r="E174" s="18">
        <v>0.267581475128645</v>
      </c>
    </row>
    <row r="175" spans="1:5" hidden="1" x14ac:dyDescent="0.3">
      <c r="A175" s="18" t="str">
        <f t="shared" si="3"/>
        <v>2021-22Yarriambiack ShireAM5</v>
      </c>
      <c r="B175" s="18" t="s">
        <v>1260</v>
      </c>
      <c r="C175" s="18" t="s">
        <v>1227</v>
      </c>
      <c r="D175" s="18" t="s">
        <v>109</v>
      </c>
      <c r="E175" s="18">
        <v>0.54216867469879504</v>
      </c>
    </row>
    <row r="176" spans="1:5" hidden="1" x14ac:dyDescent="0.3">
      <c r="A176" s="18" t="str">
        <f t="shared" si="3"/>
        <v>2021-22Bass Coast ShireAM5</v>
      </c>
      <c r="B176" s="18" t="s">
        <v>1260</v>
      </c>
      <c r="C176" s="18" t="s">
        <v>1007</v>
      </c>
      <c r="D176" s="18" t="s">
        <v>109</v>
      </c>
      <c r="E176" s="18">
        <v>0.28030303030303</v>
      </c>
    </row>
    <row r="177" spans="1:5" hidden="1" x14ac:dyDescent="0.3">
      <c r="A177" s="18" t="str">
        <f t="shared" si="3"/>
        <v>2021-22Borough of QueenscliffeAM5</v>
      </c>
      <c r="B177" s="18" t="s">
        <v>1260</v>
      </c>
      <c r="C177" s="18" t="s">
        <v>1174</v>
      </c>
      <c r="D177" s="18" t="s">
        <v>109</v>
      </c>
      <c r="E177" s="18">
        <v>0</v>
      </c>
    </row>
    <row r="178" spans="1:5" hidden="1" x14ac:dyDescent="0.3">
      <c r="A178" s="18" t="str">
        <f t="shared" si="3"/>
        <v>2021-22Merri-bek CityAM5</v>
      </c>
      <c r="B178" s="18" t="s">
        <v>1260</v>
      </c>
      <c r="C178" s="18" t="s">
        <v>1147</v>
      </c>
      <c r="D178" s="18" t="s">
        <v>109</v>
      </c>
      <c r="E178" s="18">
        <v>0.61368909512761005</v>
      </c>
    </row>
    <row r="179" spans="1:5" hidden="1" x14ac:dyDescent="0.3">
      <c r="A179" s="18" t="str">
        <f t="shared" si="3"/>
        <v>2021-22Alpine ShireAM5</v>
      </c>
      <c r="B179" s="18" t="s">
        <v>1260</v>
      </c>
      <c r="C179" s="18" t="s">
        <v>995</v>
      </c>
      <c r="D179" s="18" t="s">
        <v>109</v>
      </c>
      <c r="E179" s="18">
        <v>0.41379310344827602</v>
      </c>
    </row>
    <row r="180" spans="1:5" hidden="1" x14ac:dyDescent="0.3">
      <c r="A180" s="18" t="str">
        <f t="shared" si="3"/>
        <v>2021-22Ballarat CityAM5</v>
      </c>
      <c r="B180" s="18" t="s">
        <v>1260</v>
      </c>
      <c r="C180" s="18" t="s">
        <v>1001</v>
      </c>
      <c r="D180" s="18" t="s">
        <v>109</v>
      </c>
      <c r="E180" s="18">
        <v>0.74257425742574301</v>
      </c>
    </row>
    <row r="181" spans="1:5" hidden="1" x14ac:dyDescent="0.3">
      <c r="A181" s="18" t="str">
        <f t="shared" si="3"/>
        <v>2021-22Banyule CityAM5</v>
      </c>
      <c r="B181" s="18" t="s">
        <v>1260</v>
      </c>
      <c r="C181" s="18" t="s">
        <v>1004</v>
      </c>
      <c r="D181" s="18" t="s">
        <v>109</v>
      </c>
      <c r="E181" s="18">
        <v>0.46718146718146703</v>
      </c>
    </row>
    <row r="182" spans="1:5" hidden="1" x14ac:dyDescent="0.3">
      <c r="A182" s="18" t="str">
        <f t="shared" si="3"/>
        <v>2021-22Baw Baw ShireAM5</v>
      </c>
      <c r="B182" s="18" t="s">
        <v>1260</v>
      </c>
      <c r="C182" s="18" t="s">
        <v>1010</v>
      </c>
      <c r="D182" s="18" t="s">
        <v>109</v>
      </c>
      <c r="E182" s="18">
        <v>0.40694006309148301</v>
      </c>
    </row>
    <row r="183" spans="1:5" hidden="1" x14ac:dyDescent="0.3">
      <c r="A183" s="18" t="str">
        <f t="shared" si="3"/>
        <v>2021-22Bayside CityAM5</v>
      </c>
      <c r="B183" s="18" t="s">
        <v>1260</v>
      </c>
      <c r="C183" s="18" t="s">
        <v>1013</v>
      </c>
      <c r="D183" s="18" t="s">
        <v>109</v>
      </c>
      <c r="E183" s="18">
        <v>0.124031007751938</v>
      </c>
    </row>
    <row r="184" spans="1:5" hidden="1" x14ac:dyDescent="0.3">
      <c r="A184" s="18" t="str">
        <f t="shared" si="3"/>
        <v>2021-22Benalla Rural CityAM5</v>
      </c>
      <c r="B184" s="18" t="s">
        <v>1260</v>
      </c>
      <c r="C184" s="18" t="s">
        <v>1016</v>
      </c>
      <c r="D184" s="18" t="s">
        <v>109</v>
      </c>
    </row>
    <row r="185" spans="1:5" hidden="1" x14ac:dyDescent="0.3">
      <c r="A185" s="18" t="str">
        <f t="shared" si="3"/>
        <v>2021-22Brimbank CityAM5</v>
      </c>
      <c r="B185" s="18" t="s">
        <v>1260</v>
      </c>
      <c r="C185" s="18" t="s">
        <v>1022</v>
      </c>
      <c r="D185" s="18" t="s">
        <v>109</v>
      </c>
      <c r="E185" s="18">
        <v>0.718794835007174</v>
      </c>
    </row>
    <row r="186" spans="1:5" hidden="1" x14ac:dyDescent="0.3">
      <c r="A186" s="18" t="str">
        <f t="shared" si="3"/>
        <v>2021-22Campaspe ShireAM5</v>
      </c>
      <c r="B186" s="18" t="s">
        <v>1260</v>
      </c>
      <c r="C186" s="18" t="s">
        <v>1028</v>
      </c>
      <c r="D186" s="18" t="s">
        <v>109</v>
      </c>
      <c r="E186" s="18">
        <v>0.46534653465346498</v>
      </c>
    </row>
    <row r="187" spans="1:5" hidden="1" x14ac:dyDescent="0.3">
      <c r="A187" s="18" t="str">
        <f t="shared" si="3"/>
        <v>2021-22Cardinia ShireAM5</v>
      </c>
      <c r="B187" s="18" t="s">
        <v>1260</v>
      </c>
      <c r="C187" s="18" t="s">
        <v>1031</v>
      </c>
      <c r="D187" s="18" t="s">
        <v>109</v>
      </c>
      <c r="E187" s="18">
        <v>0.110576923076923</v>
      </c>
    </row>
    <row r="188" spans="1:5" hidden="1" x14ac:dyDescent="0.3">
      <c r="A188" s="18" t="str">
        <f t="shared" si="3"/>
        <v>2021-22Casey CityAM5</v>
      </c>
      <c r="B188" s="18" t="s">
        <v>1260</v>
      </c>
      <c r="C188" s="18" t="s">
        <v>1034</v>
      </c>
      <c r="D188" s="18" t="s">
        <v>109</v>
      </c>
      <c r="E188" s="18">
        <v>0.248847926267281</v>
      </c>
    </row>
    <row r="189" spans="1:5" hidden="1" x14ac:dyDescent="0.3">
      <c r="A189" s="18" t="str">
        <f t="shared" si="3"/>
        <v>2021-22Central Goldfields ShireAM5</v>
      </c>
      <c r="B189" s="18" t="s">
        <v>1260</v>
      </c>
      <c r="C189" s="18" t="s">
        <v>1037</v>
      </c>
      <c r="D189" s="18" t="s">
        <v>109</v>
      </c>
      <c r="E189" s="18">
        <v>0.57575757575757602</v>
      </c>
    </row>
    <row r="190" spans="1:5" hidden="1" x14ac:dyDescent="0.3">
      <c r="A190" s="18" t="str">
        <f t="shared" si="3"/>
        <v>2021-22Colac Otway ShireAM5</v>
      </c>
      <c r="B190" s="18" t="s">
        <v>1260</v>
      </c>
      <c r="C190" s="18" t="s">
        <v>1040</v>
      </c>
      <c r="D190" s="18" t="s">
        <v>109</v>
      </c>
      <c r="E190" s="18">
        <v>0.22065727699530499</v>
      </c>
    </row>
    <row r="191" spans="1:5" hidden="1" x14ac:dyDescent="0.3">
      <c r="A191" s="18" t="str">
        <f t="shared" si="3"/>
        <v>2021-22Corangamite ShireAM5</v>
      </c>
      <c r="B191" s="18" t="s">
        <v>1260</v>
      </c>
      <c r="C191" s="18" t="s">
        <v>1043</v>
      </c>
      <c r="D191" s="18" t="s">
        <v>109</v>
      </c>
      <c r="E191" s="18">
        <v>0.66775244299674297</v>
      </c>
    </row>
    <row r="192" spans="1:5" hidden="1" x14ac:dyDescent="0.3">
      <c r="A192" s="18" t="str">
        <f t="shared" si="3"/>
        <v>2021-22Darebin CityAM5</v>
      </c>
      <c r="B192" s="18" t="s">
        <v>1260</v>
      </c>
      <c r="C192" s="18" t="s">
        <v>1046</v>
      </c>
      <c r="D192" s="18" t="s">
        <v>109</v>
      </c>
      <c r="E192" s="18">
        <v>0.532695374800638</v>
      </c>
    </row>
    <row r="193" spans="1:5" hidden="1" x14ac:dyDescent="0.3">
      <c r="A193" s="18" t="str">
        <f t="shared" si="3"/>
        <v>2021-22East Gippsland ShireAM5</v>
      </c>
      <c r="B193" s="18" t="s">
        <v>1260</v>
      </c>
      <c r="C193" s="18" t="s">
        <v>1049</v>
      </c>
      <c r="D193" s="18" t="s">
        <v>109</v>
      </c>
      <c r="E193" s="18">
        <v>0.36643026004728102</v>
      </c>
    </row>
    <row r="194" spans="1:5" hidden="1" x14ac:dyDescent="0.3">
      <c r="A194" s="18" t="str">
        <f t="shared" si="3"/>
        <v>2021-22Frankston CityAM5</v>
      </c>
      <c r="B194" s="18" t="s">
        <v>1260</v>
      </c>
      <c r="C194" s="18" t="s">
        <v>1052</v>
      </c>
      <c r="D194" s="18" t="s">
        <v>109</v>
      </c>
      <c r="E194" s="18">
        <v>0.16804407713498601</v>
      </c>
    </row>
    <row r="195" spans="1:5" hidden="1" x14ac:dyDescent="0.3">
      <c r="A195" s="18" t="str">
        <f t="shared" si="3"/>
        <v>2021-22Gannawarra ShireAM5</v>
      </c>
      <c r="B195" s="18" t="s">
        <v>1260</v>
      </c>
      <c r="C195" s="18" t="s">
        <v>1055</v>
      </c>
      <c r="D195" s="18" t="s">
        <v>109</v>
      </c>
      <c r="E195" s="18">
        <v>0.70149253731343297</v>
      </c>
    </row>
    <row r="196" spans="1:5" hidden="1" x14ac:dyDescent="0.3">
      <c r="A196" s="18" t="str">
        <f t="shared" si="3"/>
        <v>2021-22Glenelg ShireAM5</v>
      </c>
      <c r="B196" s="18" t="s">
        <v>1260</v>
      </c>
      <c r="C196" s="18" t="s">
        <v>1061</v>
      </c>
      <c r="D196" s="18" t="s">
        <v>109</v>
      </c>
      <c r="E196" s="18">
        <v>0.50663716814159299</v>
      </c>
    </row>
    <row r="197" spans="1:5" hidden="1" x14ac:dyDescent="0.3">
      <c r="A197" s="18" t="str">
        <f t="shared" si="3"/>
        <v>2021-22Golden Plains ShireAM5</v>
      </c>
      <c r="B197" s="18" t="s">
        <v>1260</v>
      </c>
      <c r="C197" s="18" t="s">
        <v>1064</v>
      </c>
      <c r="D197" s="18" t="s">
        <v>109</v>
      </c>
      <c r="E197" s="18">
        <v>5.5555555555555601E-2</v>
      </c>
    </row>
    <row r="198" spans="1:5" hidden="1" x14ac:dyDescent="0.3">
      <c r="A198" s="18" t="str">
        <f t="shared" si="3"/>
        <v>2021-22Greater Bendigo CityAM5</v>
      </c>
      <c r="B198" s="18" t="s">
        <v>1260</v>
      </c>
      <c r="C198" s="18" t="s">
        <v>1067</v>
      </c>
      <c r="D198" s="18" t="s">
        <v>109</v>
      </c>
      <c r="E198" s="18">
        <v>0.483923483923484</v>
      </c>
    </row>
    <row r="199" spans="1:5" hidden="1" x14ac:dyDescent="0.3">
      <c r="A199" s="18" t="str">
        <f t="shared" si="3"/>
        <v>2021-22Greater Dandenong CityAM5</v>
      </c>
      <c r="B199" s="18" t="s">
        <v>1260</v>
      </c>
      <c r="C199" s="18" t="s">
        <v>1070</v>
      </c>
      <c r="D199" s="18" t="s">
        <v>109</v>
      </c>
      <c r="E199" s="18">
        <v>0.17894736842105299</v>
      </c>
    </row>
    <row r="200" spans="1:5" hidden="1" x14ac:dyDescent="0.3">
      <c r="A200" s="18" t="str">
        <f t="shared" si="3"/>
        <v>2021-22Greater Geelong CityAM5</v>
      </c>
      <c r="B200" s="18" t="s">
        <v>1260</v>
      </c>
      <c r="C200" s="18" t="s">
        <v>1073</v>
      </c>
      <c r="D200" s="18" t="s">
        <v>109</v>
      </c>
      <c r="E200" s="18">
        <v>0.62373263236950804</v>
      </c>
    </row>
    <row r="201" spans="1:5" hidden="1" x14ac:dyDescent="0.3">
      <c r="A201" s="18" t="str">
        <f t="shared" si="3"/>
        <v>2021-22Hepburn ShireAM5</v>
      </c>
      <c r="B201" s="18" t="s">
        <v>1260</v>
      </c>
      <c r="C201" s="18" t="s">
        <v>1078</v>
      </c>
      <c r="D201" s="18" t="s">
        <v>109</v>
      </c>
      <c r="E201" s="18">
        <v>0.27500000000000002</v>
      </c>
    </row>
    <row r="202" spans="1:5" hidden="1" x14ac:dyDescent="0.3">
      <c r="A202" s="18" t="str">
        <f t="shared" si="3"/>
        <v>2021-22Hindmarsh ShireAM5</v>
      </c>
      <c r="B202" s="18" t="s">
        <v>1260</v>
      </c>
      <c r="C202" s="18" t="s">
        <v>1081</v>
      </c>
      <c r="D202" s="18" t="s">
        <v>109</v>
      </c>
      <c r="E202" s="18">
        <v>0.59459459459459496</v>
      </c>
    </row>
    <row r="203" spans="1:5" hidden="1" x14ac:dyDescent="0.3">
      <c r="A203" s="18" t="str">
        <f t="shared" si="3"/>
        <v>2021-22Hobsons Bay CityAM5</v>
      </c>
      <c r="B203" s="18" t="s">
        <v>1260</v>
      </c>
      <c r="C203" s="18" t="s">
        <v>1084</v>
      </c>
      <c r="D203" s="18" t="s">
        <v>109</v>
      </c>
      <c r="E203" s="18">
        <v>0.25342465753424698</v>
      </c>
    </row>
    <row r="204" spans="1:5" hidden="1" x14ac:dyDescent="0.3">
      <c r="A204" s="18" t="str">
        <f t="shared" si="3"/>
        <v>2021-22Hume CityAM5</v>
      </c>
      <c r="B204" s="18" t="s">
        <v>1260</v>
      </c>
      <c r="C204" s="18" t="s">
        <v>1090</v>
      </c>
      <c r="D204" s="18" t="s">
        <v>109</v>
      </c>
      <c r="E204" s="18">
        <v>9.7931034482758597E-2</v>
      </c>
    </row>
    <row r="205" spans="1:5" hidden="1" x14ac:dyDescent="0.3">
      <c r="A205" s="18" t="str">
        <f t="shared" si="3"/>
        <v>2021-22Indigo ShireAM5</v>
      </c>
      <c r="B205" s="18" t="s">
        <v>1260</v>
      </c>
      <c r="C205" s="18" t="s">
        <v>1093</v>
      </c>
      <c r="D205" s="18" t="s">
        <v>109</v>
      </c>
      <c r="E205" s="18">
        <v>0.31372549019607798</v>
      </c>
    </row>
    <row r="206" spans="1:5" hidden="1" x14ac:dyDescent="0.3">
      <c r="A206" s="18" t="str">
        <f t="shared" si="3"/>
        <v>2021-22Knox CityAM5</v>
      </c>
      <c r="B206" s="18" t="s">
        <v>1260</v>
      </c>
      <c r="C206" s="18" t="s">
        <v>1099</v>
      </c>
      <c r="D206" s="18" t="s">
        <v>109</v>
      </c>
      <c r="E206" s="18">
        <v>0.346049046321526</v>
      </c>
    </row>
    <row r="207" spans="1:5" hidden="1" x14ac:dyDescent="0.3">
      <c r="A207" s="18" t="str">
        <f t="shared" si="3"/>
        <v>2021-22Loddon ShireAM5</v>
      </c>
      <c r="B207" s="18" t="s">
        <v>1260</v>
      </c>
      <c r="C207" s="18" t="s">
        <v>1105</v>
      </c>
      <c r="D207" s="18" t="s">
        <v>109</v>
      </c>
      <c r="E207" s="18">
        <v>0.676056338028169</v>
      </c>
    </row>
    <row r="208" spans="1:5" hidden="1" x14ac:dyDescent="0.3">
      <c r="A208" s="18" t="str">
        <f t="shared" si="3"/>
        <v>2021-22Macedon Ranges ShireAM5</v>
      </c>
      <c r="B208" s="18" t="s">
        <v>1260</v>
      </c>
      <c r="C208" s="18" t="s">
        <v>1108</v>
      </c>
      <c r="D208" s="18" t="s">
        <v>109</v>
      </c>
      <c r="E208" s="18">
        <v>0.27234042553191501</v>
      </c>
    </row>
    <row r="209" spans="1:5" hidden="1" x14ac:dyDescent="0.3">
      <c r="A209" s="18" t="str">
        <f t="shared" si="3"/>
        <v>2021-22Manningham CityAM5</v>
      </c>
      <c r="B209" s="18" t="s">
        <v>1260</v>
      </c>
      <c r="C209" s="18" t="s">
        <v>1111</v>
      </c>
      <c r="D209" s="18" t="s">
        <v>109</v>
      </c>
      <c r="E209" s="18">
        <v>0.337662337662338</v>
      </c>
    </row>
    <row r="210" spans="1:5" hidden="1" x14ac:dyDescent="0.3">
      <c r="A210" s="18" t="str">
        <f t="shared" si="3"/>
        <v>2021-22Mansfield ShireAM5</v>
      </c>
      <c r="B210" s="18" t="s">
        <v>1260</v>
      </c>
      <c r="C210" s="18" t="s">
        <v>1114</v>
      </c>
      <c r="D210" s="18" t="s">
        <v>109</v>
      </c>
      <c r="E210" s="18">
        <v>0.12195121951219499</v>
      </c>
    </row>
    <row r="211" spans="1:5" hidden="1" x14ac:dyDescent="0.3">
      <c r="A211" s="18" t="str">
        <f t="shared" si="3"/>
        <v>2021-22Maribyrnong CityAM5</v>
      </c>
      <c r="B211" s="18" t="s">
        <v>1260</v>
      </c>
      <c r="C211" s="18" t="s">
        <v>1117</v>
      </c>
      <c r="D211" s="18" t="s">
        <v>109</v>
      </c>
      <c r="E211" s="18">
        <v>0.42125984251968501</v>
      </c>
    </row>
    <row r="212" spans="1:5" hidden="1" x14ac:dyDescent="0.3">
      <c r="A212" s="18" t="str">
        <f t="shared" si="3"/>
        <v>2021-22Maroondah CityAM5</v>
      </c>
      <c r="B212" s="18" t="s">
        <v>1260</v>
      </c>
      <c r="C212" s="18" t="s">
        <v>1120</v>
      </c>
      <c r="D212" s="18" t="s">
        <v>109</v>
      </c>
      <c r="E212" s="18">
        <v>0.189873417721519</v>
      </c>
    </row>
    <row r="213" spans="1:5" hidden="1" x14ac:dyDescent="0.3">
      <c r="A213" s="18" t="str">
        <f t="shared" si="3"/>
        <v>2021-22Melbourne CityAM5</v>
      </c>
      <c r="B213" s="18" t="s">
        <v>1260</v>
      </c>
      <c r="C213" s="18" t="s">
        <v>1123</v>
      </c>
      <c r="D213" s="18" t="s">
        <v>109</v>
      </c>
      <c r="E213" s="18">
        <v>0.36155606407322699</v>
      </c>
    </row>
    <row r="214" spans="1:5" hidden="1" x14ac:dyDescent="0.3">
      <c r="A214" s="18" t="str">
        <f t="shared" si="3"/>
        <v>2021-22Melton CityAM5</v>
      </c>
      <c r="B214" s="18" t="s">
        <v>1260</v>
      </c>
      <c r="C214" s="18" t="s">
        <v>1126</v>
      </c>
      <c r="D214" s="18" t="s">
        <v>109</v>
      </c>
      <c r="E214" s="18">
        <v>0.49301825993555298</v>
      </c>
    </row>
    <row r="215" spans="1:5" hidden="1" x14ac:dyDescent="0.3">
      <c r="A215" s="18" t="str">
        <f t="shared" si="3"/>
        <v>2021-22Moira ShireAM5</v>
      </c>
      <c r="B215" s="18" t="s">
        <v>1260</v>
      </c>
      <c r="C215" s="18" t="s">
        <v>1135</v>
      </c>
      <c r="D215" s="18" t="s">
        <v>109</v>
      </c>
      <c r="E215" s="18">
        <v>0.21447028423772599</v>
      </c>
    </row>
    <row r="216" spans="1:5" hidden="1" x14ac:dyDescent="0.3">
      <c r="A216" s="18" t="str">
        <f t="shared" ref="A216:A279" si="4">CONCATENATE(B216,C216,D216)</f>
        <v>2021-22Monash CityAM5</v>
      </c>
      <c r="B216" s="18" t="s">
        <v>1260</v>
      </c>
      <c r="C216" s="18" t="s">
        <v>1138</v>
      </c>
      <c r="D216" s="18" t="s">
        <v>109</v>
      </c>
      <c r="E216" s="18">
        <v>0.54203539823008895</v>
      </c>
    </row>
    <row r="217" spans="1:5" hidden="1" x14ac:dyDescent="0.3">
      <c r="A217" s="18" t="str">
        <f t="shared" si="4"/>
        <v>2021-22Moonee Valley CityAM5</v>
      </c>
      <c r="B217" s="18" t="s">
        <v>1260</v>
      </c>
      <c r="C217" s="18" t="s">
        <v>1141</v>
      </c>
      <c r="D217" s="18" t="s">
        <v>109</v>
      </c>
      <c r="E217" s="18">
        <v>0.39030023094688199</v>
      </c>
    </row>
    <row r="218" spans="1:5" hidden="1" x14ac:dyDescent="0.3">
      <c r="A218" s="18" t="str">
        <f t="shared" si="4"/>
        <v>2021-22Moorabool ShireAM5</v>
      </c>
      <c r="B218" s="18" t="s">
        <v>1260</v>
      </c>
      <c r="C218" s="18" t="s">
        <v>1144</v>
      </c>
      <c r="D218" s="18" t="s">
        <v>109</v>
      </c>
      <c r="E218" s="18">
        <v>0.57142857142857095</v>
      </c>
    </row>
    <row r="219" spans="1:5" hidden="1" x14ac:dyDescent="0.3">
      <c r="A219" s="18" t="str">
        <f t="shared" si="4"/>
        <v>2021-22Mornington Peninsula ShireAM5</v>
      </c>
      <c r="B219" s="18" t="s">
        <v>1260</v>
      </c>
      <c r="C219" s="18" t="s">
        <v>1150</v>
      </c>
      <c r="D219" s="18" t="s">
        <v>109</v>
      </c>
      <c r="E219" s="18">
        <v>0.13389626055488499</v>
      </c>
    </row>
    <row r="220" spans="1:5" hidden="1" x14ac:dyDescent="0.3">
      <c r="A220" s="18" t="str">
        <f t="shared" si="4"/>
        <v>2021-22Mount Alexander ShireAM5</v>
      </c>
      <c r="B220" s="18" t="s">
        <v>1260</v>
      </c>
      <c r="C220" s="18" t="s">
        <v>1153</v>
      </c>
      <c r="D220" s="18" t="s">
        <v>109</v>
      </c>
      <c r="E220" s="18">
        <v>0.44850498338870398</v>
      </c>
    </row>
    <row r="221" spans="1:5" hidden="1" x14ac:dyDescent="0.3">
      <c r="A221" s="18" t="str">
        <f t="shared" si="4"/>
        <v>2021-22Moyne ShireAM5</v>
      </c>
      <c r="B221" s="18" t="s">
        <v>1260</v>
      </c>
      <c r="C221" s="18" t="s">
        <v>1156</v>
      </c>
      <c r="D221" s="18" t="s">
        <v>109</v>
      </c>
      <c r="E221" s="18">
        <v>4.7619047619047603E-2</v>
      </c>
    </row>
    <row r="222" spans="1:5" hidden="1" x14ac:dyDescent="0.3">
      <c r="A222" s="18" t="str">
        <f t="shared" si="4"/>
        <v>2021-22Murrindindi ShireAM5</v>
      </c>
      <c r="B222" s="18" t="s">
        <v>1260</v>
      </c>
      <c r="C222" s="18" t="s">
        <v>1159</v>
      </c>
      <c r="D222" s="18" t="s">
        <v>109</v>
      </c>
      <c r="E222" s="18">
        <v>0.15652173913043499</v>
      </c>
    </row>
    <row r="223" spans="1:5" hidden="1" x14ac:dyDescent="0.3">
      <c r="A223" s="18" t="str">
        <f t="shared" si="4"/>
        <v>2021-22Nillumbik ShireAM5</v>
      </c>
      <c r="B223" s="18" t="s">
        <v>1260</v>
      </c>
      <c r="C223" s="18" t="s">
        <v>1162</v>
      </c>
      <c r="D223" s="18" t="s">
        <v>109</v>
      </c>
      <c r="E223" s="18">
        <v>7.8703703703703706E-2</v>
      </c>
    </row>
    <row r="224" spans="1:5" hidden="1" x14ac:dyDescent="0.3">
      <c r="A224" s="18" t="str">
        <f t="shared" si="4"/>
        <v>2021-22Port Phillip CityAM5</v>
      </c>
      <c r="B224" s="18" t="s">
        <v>1260</v>
      </c>
      <c r="C224" s="18" t="s">
        <v>1168</v>
      </c>
      <c r="D224" s="18" t="s">
        <v>109</v>
      </c>
      <c r="E224" s="18">
        <v>8.4269662921348298E-2</v>
      </c>
    </row>
    <row r="225" spans="1:5" hidden="1" x14ac:dyDescent="0.3">
      <c r="A225" s="18" t="str">
        <f t="shared" si="4"/>
        <v>2021-22Pyrenees ShireAM5</v>
      </c>
      <c r="B225" s="18" t="s">
        <v>1260</v>
      </c>
      <c r="C225" s="18" t="s">
        <v>1171</v>
      </c>
      <c r="D225" s="18" t="s">
        <v>109</v>
      </c>
      <c r="E225" s="18">
        <v>0.34782608695652201</v>
      </c>
    </row>
    <row r="226" spans="1:5" hidden="1" x14ac:dyDescent="0.3">
      <c r="A226" s="18" t="str">
        <f t="shared" si="4"/>
        <v>2021-22Greater SheppartonAM5</v>
      </c>
      <c r="B226" s="18" t="s">
        <v>1260</v>
      </c>
      <c r="C226" s="18" t="s">
        <v>1076</v>
      </c>
      <c r="D226" s="18" t="s">
        <v>109</v>
      </c>
      <c r="E226" s="18">
        <v>0.59248554913294804</v>
      </c>
    </row>
    <row r="227" spans="1:5" hidden="1" x14ac:dyDescent="0.3">
      <c r="A227" s="18" t="str">
        <f t="shared" si="4"/>
        <v>2021-22Wangaratta Rural CityAM5</v>
      </c>
      <c r="B227" s="18" t="s">
        <v>1260</v>
      </c>
      <c r="C227" s="18" t="s">
        <v>1197</v>
      </c>
      <c r="D227" s="18" t="s">
        <v>109</v>
      </c>
      <c r="E227" s="18">
        <v>0.94945848375451303</v>
      </c>
    </row>
    <row r="228" spans="1:5" hidden="1" x14ac:dyDescent="0.3">
      <c r="A228" s="18" t="str">
        <f t="shared" si="4"/>
        <v>2021-22Warrnambool CityAM5</v>
      </c>
      <c r="B228" s="18" t="s">
        <v>1260</v>
      </c>
      <c r="C228" s="18" t="s">
        <v>1200</v>
      </c>
      <c r="D228" s="18" t="s">
        <v>109</v>
      </c>
      <c r="E228" s="18">
        <v>0.66717557251908399</v>
      </c>
    </row>
    <row r="229" spans="1:5" hidden="1" x14ac:dyDescent="0.3">
      <c r="A229" s="18" t="str">
        <f t="shared" si="4"/>
        <v>2021-22Wodonga CityAM5</v>
      </c>
      <c r="B229" s="18" t="s">
        <v>1260</v>
      </c>
      <c r="C229" s="18" t="s">
        <v>1215</v>
      </c>
      <c r="D229" s="18" t="s">
        <v>109</v>
      </c>
      <c r="E229" s="18">
        <v>0.10266159695817501</v>
      </c>
    </row>
    <row r="230" spans="1:5" hidden="1" x14ac:dyDescent="0.3">
      <c r="A230" s="18" t="str">
        <f t="shared" si="4"/>
        <v>2021-22Boroondara CityAM5</v>
      </c>
      <c r="B230" s="18" t="s">
        <v>1260</v>
      </c>
      <c r="C230" s="18" t="s">
        <v>1019</v>
      </c>
      <c r="D230" s="18" t="s">
        <v>109</v>
      </c>
      <c r="E230" s="18">
        <v>0.169421487603306</v>
      </c>
    </row>
    <row r="231" spans="1:5" hidden="1" x14ac:dyDescent="0.3">
      <c r="A231" s="18" t="str">
        <f t="shared" si="4"/>
        <v>2021-22Buloke ShireAM5</v>
      </c>
      <c r="B231" s="18" t="s">
        <v>1260</v>
      </c>
      <c r="C231" s="18" t="s">
        <v>1025</v>
      </c>
      <c r="D231" s="18" t="s">
        <v>109</v>
      </c>
      <c r="E231" s="18">
        <v>0.33333333333333298</v>
      </c>
    </row>
    <row r="232" spans="1:5" hidden="1" x14ac:dyDescent="0.3">
      <c r="A232" s="18" t="str">
        <f t="shared" si="4"/>
        <v>2021-22Glen Eira CityAM5</v>
      </c>
      <c r="B232" s="18" t="s">
        <v>1260</v>
      </c>
      <c r="C232" s="18" t="s">
        <v>1058</v>
      </c>
      <c r="D232" s="18" t="s">
        <v>109</v>
      </c>
      <c r="E232" s="18">
        <v>0.41578947368421099</v>
      </c>
    </row>
    <row r="233" spans="1:5" hidden="1" x14ac:dyDescent="0.3">
      <c r="A233" s="18" t="str">
        <f t="shared" si="4"/>
        <v>2021-22Horsham Rural CityAM5</v>
      </c>
      <c r="B233" s="18" t="s">
        <v>1260</v>
      </c>
      <c r="C233" s="18" t="s">
        <v>1087</v>
      </c>
      <c r="D233" s="18" t="s">
        <v>109</v>
      </c>
      <c r="E233" s="18">
        <v>0.27004219409282698</v>
      </c>
    </row>
    <row r="234" spans="1:5" hidden="1" x14ac:dyDescent="0.3">
      <c r="A234" s="18" t="str">
        <f t="shared" si="4"/>
        <v>2021-22Kingston CityAM5</v>
      </c>
      <c r="B234" s="18" t="s">
        <v>1260</v>
      </c>
      <c r="C234" s="18" t="s">
        <v>1096</v>
      </c>
      <c r="D234" s="18" t="s">
        <v>109</v>
      </c>
      <c r="E234" s="18">
        <v>0.138539042821159</v>
      </c>
    </row>
    <row r="235" spans="1:5" hidden="1" x14ac:dyDescent="0.3">
      <c r="A235" s="18" t="str">
        <f t="shared" si="4"/>
        <v>2021-22Latrobe CityAM5</v>
      </c>
      <c r="B235" s="18" t="s">
        <v>1260</v>
      </c>
      <c r="C235" s="18" t="s">
        <v>1102</v>
      </c>
      <c r="D235" s="18" t="s">
        <v>109</v>
      </c>
      <c r="E235" s="18">
        <v>0.282462057335582</v>
      </c>
    </row>
    <row r="236" spans="1:5" hidden="1" x14ac:dyDescent="0.3">
      <c r="A236" s="18" t="str">
        <f t="shared" si="4"/>
        <v>2021-22Mildura Rural CityAM5</v>
      </c>
      <c r="B236" s="18" t="s">
        <v>1260</v>
      </c>
      <c r="C236" s="18" t="s">
        <v>1129</v>
      </c>
      <c r="D236" s="18" t="s">
        <v>109</v>
      </c>
      <c r="E236" s="18">
        <v>0.42084942084942101</v>
      </c>
    </row>
    <row r="237" spans="1:5" hidden="1" x14ac:dyDescent="0.3">
      <c r="A237" s="18" t="str">
        <f t="shared" si="4"/>
        <v>2021-22Mitchell ShireAM5</v>
      </c>
      <c r="B237" s="18" t="s">
        <v>1260</v>
      </c>
      <c r="C237" s="18" t="s">
        <v>1132</v>
      </c>
      <c r="D237" s="18" t="s">
        <v>109</v>
      </c>
      <c r="E237" s="18">
        <v>0.34018499486125398</v>
      </c>
    </row>
    <row r="238" spans="1:5" hidden="1" x14ac:dyDescent="0.3">
      <c r="A238" s="18" t="str">
        <f t="shared" si="4"/>
        <v>2021-22Northern Grampians ShireAM5</v>
      </c>
      <c r="B238" s="18" t="s">
        <v>1260</v>
      </c>
      <c r="C238" s="18" t="s">
        <v>1165</v>
      </c>
      <c r="D238" s="18" t="s">
        <v>109</v>
      </c>
      <c r="E238" s="18">
        <v>0.48416289592760198</v>
      </c>
    </row>
    <row r="239" spans="1:5" hidden="1" x14ac:dyDescent="0.3">
      <c r="A239" s="18" t="str">
        <f t="shared" si="4"/>
        <v>2021-22Southern Grampians ShireAM6</v>
      </c>
      <c r="B239" s="18" t="s">
        <v>1260</v>
      </c>
      <c r="C239" s="18" t="s">
        <v>1179</v>
      </c>
      <c r="D239" s="18" t="s">
        <v>115</v>
      </c>
      <c r="E239" s="18">
        <v>12.0742194802767</v>
      </c>
    </row>
    <row r="240" spans="1:5" hidden="1" x14ac:dyDescent="0.3">
      <c r="A240" s="18" t="str">
        <f t="shared" si="4"/>
        <v>2021-22South Gippsland ShireAM6</v>
      </c>
      <c r="B240" s="18" t="s">
        <v>1260</v>
      </c>
      <c r="C240" s="18" t="s">
        <v>1176</v>
      </c>
      <c r="D240" s="18" t="s">
        <v>115</v>
      </c>
      <c r="E240" s="18">
        <v>18.948051512067</v>
      </c>
    </row>
    <row r="241" spans="1:5" hidden="1" x14ac:dyDescent="0.3">
      <c r="A241" s="18" t="str">
        <f t="shared" si="4"/>
        <v>2021-22Stonnington CityAM6</v>
      </c>
      <c r="B241" s="18" t="s">
        <v>1260</v>
      </c>
      <c r="C241" s="18" t="s">
        <v>1182</v>
      </c>
      <c r="D241" s="18" t="s">
        <v>115</v>
      </c>
      <c r="E241" s="18">
        <v>6.0079587196081903</v>
      </c>
    </row>
    <row r="242" spans="1:5" hidden="1" x14ac:dyDescent="0.3">
      <c r="A242" s="18" t="str">
        <f t="shared" si="4"/>
        <v>2021-22Ararat Rural CityAM6</v>
      </c>
      <c r="B242" s="18" t="s">
        <v>1260</v>
      </c>
      <c r="C242" s="18" t="s">
        <v>998</v>
      </c>
      <c r="D242" s="18" t="s">
        <v>115</v>
      </c>
      <c r="E242" s="18">
        <v>22.117765475591298</v>
      </c>
    </row>
    <row r="243" spans="1:5" hidden="1" x14ac:dyDescent="0.3">
      <c r="A243" s="18" t="str">
        <f t="shared" si="4"/>
        <v>2021-22Strathbogie ShireAM6</v>
      </c>
      <c r="B243" s="18" t="s">
        <v>1260</v>
      </c>
      <c r="C243" s="18" t="s">
        <v>1185</v>
      </c>
      <c r="D243" s="18" t="s">
        <v>115</v>
      </c>
      <c r="E243" s="18">
        <v>10.9073753022298</v>
      </c>
    </row>
    <row r="244" spans="1:5" hidden="1" x14ac:dyDescent="0.3">
      <c r="A244" s="18" t="str">
        <f t="shared" si="4"/>
        <v>2021-22Surf Coast ShireAM6</v>
      </c>
      <c r="B244" s="18" t="s">
        <v>1260</v>
      </c>
      <c r="C244" s="18" t="s">
        <v>1188</v>
      </c>
      <c r="D244" s="18" t="s">
        <v>115</v>
      </c>
      <c r="E244" s="18">
        <v>13.289541871106501</v>
      </c>
    </row>
    <row r="245" spans="1:5" hidden="1" x14ac:dyDescent="0.3">
      <c r="A245" s="18" t="str">
        <f t="shared" si="4"/>
        <v>2021-22Swan Hill Rural CityAM6</v>
      </c>
      <c r="B245" s="18" t="s">
        <v>1260</v>
      </c>
      <c r="C245" s="18" t="s">
        <v>1191</v>
      </c>
      <c r="D245" s="18" t="s">
        <v>115</v>
      </c>
      <c r="E245" s="18">
        <v>18.378617987003299</v>
      </c>
    </row>
    <row r="246" spans="1:5" hidden="1" x14ac:dyDescent="0.3">
      <c r="A246" s="18" t="str">
        <f t="shared" si="4"/>
        <v>2021-22Towong ShireAM6</v>
      </c>
      <c r="B246" s="18" t="s">
        <v>1260</v>
      </c>
      <c r="C246" s="18" t="s">
        <v>1194</v>
      </c>
      <c r="D246" s="18" t="s">
        <v>115</v>
      </c>
    </row>
    <row r="247" spans="1:5" hidden="1" x14ac:dyDescent="0.3">
      <c r="A247" s="18" t="str">
        <f t="shared" si="4"/>
        <v>2021-22Wellington ShireAM6</v>
      </c>
      <c r="B247" s="18" t="s">
        <v>1260</v>
      </c>
      <c r="C247" s="18" t="s">
        <v>1203</v>
      </c>
      <c r="D247" s="18" t="s">
        <v>115</v>
      </c>
      <c r="E247" s="18">
        <v>19.994899316952001</v>
      </c>
    </row>
    <row r="248" spans="1:5" hidden="1" x14ac:dyDescent="0.3">
      <c r="A248" s="18" t="str">
        <f t="shared" si="4"/>
        <v>2021-22West Wimmera ShireAM6</v>
      </c>
      <c r="B248" s="18" t="s">
        <v>1260</v>
      </c>
      <c r="C248" s="18" t="s">
        <v>1206</v>
      </c>
      <c r="D248" s="18" t="s">
        <v>115</v>
      </c>
      <c r="E248" s="18">
        <v>21.256266666666701</v>
      </c>
    </row>
    <row r="249" spans="1:5" hidden="1" x14ac:dyDescent="0.3">
      <c r="A249" s="18" t="str">
        <f t="shared" si="4"/>
        <v>2021-22Whitehorse CityAM6</v>
      </c>
      <c r="B249" s="18" t="s">
        <v>1260</v>
      </c>
      <c r="C249" s="18" t="s">
        <v>1209</v>
      </c>
      <c r="D249" s="18" t="s">
        <v>115</v>
      </c>
      <c r="E249" s="18">
        <v>4.26679547650168</v>
      </c>
    </row>
    <row r="250" spans="1:5" hidden="1" x14ac:dyDescent="0.3">
      <c r="A250" s="18" t="str">
        <f t="shared" si="4"/>
        <v>2021-22Whittlesea CityAM6</v>
      </c>
      <c r="B250" s="18" t="s">
        <v>1260</v>
      </c>
      <c r="C250" s="18" t="s">
        <v>1212</v>
      </c>
      <c r="D250" s="18" t="s">
        <v>115</v>
      </c>
      <c r="E250" s="18">
        <v>9.7554259200107598</v>
      </c>
    </row>
    <row r="251" spans="1:5" hidden="1" x14ac:dyDescent="0.3">
      <c r="A251" s="18" t="str">
        <f t="shared" si="4"/>
        <v>2021-22Wyndham CityAM6</v>
      </c>
      <c r="B251" s="18" t="s">
        <v>1260</v>
      </c>
      <c r="C251" s="18" t="s">
        <v>1218</v>
      </c>
      <c r="D251" s="18" t="s">
        <v>115</v>
      </c>
      <c r="E251" s="18">
        <v>7.4733613172589797</v>
      </c>
    </row>
    <row r="252" spans="1:5" hidden="1" x14ac:dyDescent="0.3">
      <c r="A252" s="18" t="str">
        <f t="shared" si="4"/>
        <v>2021-22Yarra CityAM6</v>
      </c>
      <c r="B252" s="18" t="s">
        <v>1260</v>
      </c>
      <c r="C252" s="18" t="s">
        <v>1221</v>
      </c>
      <c r="D252" s="18" t="s">
        <v>115</v>
      </c>
      <c r="E252" s="18">
        <v>5.1886155668426701</v>
      </c>
    </row>
    <row r="253" spans="1:5" hidden="1" x14ac:dyDescent="0.3">
      <c r="A253" s="18" t="str">
        <f t="shared" si="4"/>
        <v>2021-22Yarra Ranges ShireAM6</v>
      </c>
      <c r="B253" s="18" t="s">
        <v>1260</v>
      </c>
      <c r="C253" s="18" t="s">
        <v>1224</v>
      </c>
      <c r="D253" s="18" t="s">
        <v>115</v>
      </c>
      <c r="E253" s="18">
        <v>7.0006852566564497</v>
      </c>
    </row>
    <row r="254" spans="1:5" hidden="1" x14ac:dyDescent="0.3">
      <c r="A254" s="18" t="str">
        <f t="shared" si="4"/>
        <v>2021-22Yarriambiack ShireAM6</v>
      </c>
      <c r="B254" s="18" t="s">
        <v>1260</v>
      </c>
      <c r="C254" s="18" t="s">
        <v>1227</v>
      </c>
      <c r="D254" s="18" t="s">
        <v>115</v>
      </c>
      <c r="E254" s="18">
        <v>18.409899240427801</v>
      </c>
    </row>
    <row r="255" spans="1:5" hidden="1" x14ac:dyDescent="0.3">
      <c r="A255" s="18" t="str">
        <f t="shared" si="4"/>
        <v>2021-22Bass Coast ShireAM6</v>
      </c>
      <c r="B255" s="18" t="s">
        <v>1260</v>
      </c>
      <c r="C255" s="18" t="s">
        <v>1007</v>
      </c>
      <c r="D255" s="18" t="s">
        <v>115</v>
      </c>
      <c r="E255" s="18">
        <v>7.2676531089294096</v>
      </c>
    </row>
    <row r="256" spans="1:5" hidden="1" x14ac:dyDescent="0.3">
      <c r="A256" s="18" t="str">
        <f t="shared" si="4"/>
        <v>2021-22Borough of QueenscliffeAM6</v>
      </c>
      <c r="B256" s="18" t="s">
        <v>1260</v>
      </c>
      <c r="C256" s="18" t="s">
        <v>1174</v>
      </c>
      <c r="D256" s="18" t="s">
        <v>115</v>
      </c>
      <c r="E256" s="18">
        <v>26.479364931237701</v>
      </c>
    </row>
    <row r="257" spans="1:5" hidden="1" x14ac:dyDescent="0.3">
      <c r="A257" s="18" t="str">
        <f t="shared" si="4"/>
        <v>2021-22Merri-bek CityAM6</v>
      </c>
      <c r="B257" s="18" t="s">
        <v>1260</v>
      </c>
      <c r="C257" s="18" t="s">
        <v>1147</v>
      </c>
      <c r="D257" s="18" t="s">
        <v>115</v>
      </c>
      <c r="E257" s="18">
        <v>6.4561711250791802</v>
      </c>
    </row>
    <row r="258" spans="1:5" hidden="1" x14ac:dyDescent="0.3">
      <c r="A258" s="18" t="str">
        <f t="shared" si="4"/>
        <v>2021-22Alpine ShireAM6</v>
      </c>
      <c r="B258" s="18" t="s">
        <v>1260</v>
      </c>
      <c r="C258" s="18" t="s">
        <v>995</v>
      </c>
      <c r="D258" s="18" t="s">
        <v>115</v>
      </c>
      <c r="E258" s="18">
        <v>8.4957176360088802</v>
      </c>
    </row>
    <row r="259" spans="1:5" hidden="1" x14ac:dyDescent="0.3">
      <c r="A259" s="18" t="str">
        <f t="shared" si="4"/>
        <v>2021-22Ballarat CityAM6</v>
      </c>
      <c r="B259" s="18" t="s">
        <v>1260</v>
      </c>
      <c r="C259" s="18" t="s">
        <v>1001</v>
      </c>
      <c r="D259" s="18" t="s">
        <v>115</v>
      </c>
      <c r="E259" s="18">
        <v>16.6925568812675</v>
      </c>
    </row>
    <row r="260" spans="1:5" hidden="1" x14ac:dyDescent="0.3">
      <c r="A260" s="18" t="str">
        <f t="shared" si="4"/>
        <v>2021-22Banyule CityAM6</v>
      </c>
      <c r="B260" s="18" t="s">
        <v>1260</v>
      </c>
      <c r="C260" s="18" t="s">
        <v>1004</v>
      </c>
      <c r="D260" s="18" t="s">
        <v>115</v>
      </c>
      <c r="E260" s="18">
        <v>3.0626500343929499</v>
      </c>
    </row>
    <row r="261" spans="1:5" hidden="1" x14ac:dyDescent="0.3">
      <c r="A261" s="18" t="str">
        <f t="shared" si="4"/>
        <v>2021-22Baw Baw ShireAM6</v>
      </c>
      <c r="B261" s="18" t="s">
        <v>1260</v>
      </c>
      <c r="C261" s="18" t="s">
        <v>1010</v>
      </c>
      <c r="D261" s="18" t="s">
        <v>115</v>
      </c>
      <c r="E261" s="18">
        <v>10.7637983139812</v>
      </c>
    </row>
    <row r="262" spans="1:5" hidden="1" x14ac:dyDescent="0.3">
      <c r="A262" s="18" t="str">
        <f t="shared" si="4"/>
        <v>2021-22Bayside CityAM6</v>
      </c>
      <c r="B262" s="18" t="s">
        <v>1260</v>
      </c>
      <c r="C262" s="18" t="s">
        <v>1013</v>
      </c>
      <c r="D262" s="18" t="s">
        <v>115</v>
      </c>
      <c r="E262" s="18">
        <v>8.4291343057397192</v>
      </c>
    </row>
    <row r="263" spans="1:5" hidden="1" x14ac:dyDescent="0.3">
      <c r="A263" s="18" t="str">
        <f t="shared" si="4"/>
        <v>2021-22Benalla Rural CityAM6</v>
      </c>
      <c r="B263" s="18" t="s">
        <v>1260</v>
      </c>
      <c r="C263" s="18" t="s">
        <v>1016</v>
      </c>
      <c r="D263" s="18" t="s">
        <v>115</v>
      </c>
      <c r="E263" s="18">
        <v>24.915646451065001</v>
      </c>
    </row>
    <row r="264" spans="1:5" hidden="1" x14ac:dyDescent="0.3">
      <c r="A264" s="18" t="str">
        <f t="shared" si="4"/>
        <v>2021-22Brimbank CityAM6</v>
      </c>
      <c r="B264" s="18" t="s">
        <v>1260</v>
      </c>
      <c r="C264" s="18" t="s">
        <v>1022</v>
      </c>
      <c r="D264" s="18" t="s">
        <v>115</v>
      </c>
      <c r="E264" s="18">
        <v>9.0810392701308995</v>
      </c>
    </row>
    <row r="265" spans="1:5" hidden="1" x14ac:dyDescent="0.3">
      <c r="A265" s="18" t="str">
        <f t="shared" si="4"/>
        <v>2021-22Campaspe ShireAM6</v>
      </c>
      <c r="B265" s="18" t="s">
        <v>1260</v>
      </c>
      <c r="C265" s="18" t="s">
        <v>1028</v>
      </c>
      <c r="D265" s="18" t="s">
        <v>115</v>
      </c>
      <c r="E265" s="18">
        <v>30.403792172024801</v>
      </c>
    </row>
    <row r="266" spans="1:5" hidden="1" x14ac:dyDescent="0.3">
      <c r="A266" s="18" t="str">
        <f t="shared" si="4"/>
        <v>2021-22Cardinia ShireAM6</v>
      </c>
      <c r="B266" s="18" t="s">
        <v>1260</v>
      </c>
      <c r="C266" s="18" t="s">
        <v>1031</v>
      </c>
      <c r="D266" s="18" t="s">
        <v>115</v>
      </c>
      <c r="E266" s="18">
        <v>4.0375142195070604</v>
      </c>
    </row>
    <row r="267" spans="1:5" hidden="1" x14ac:dyDescent="0.3">
      <c r="A267" s="18" t="str">
        <f t="shared" si="4"/>
        <v>2021-22Casey CityAM6</v>
      </c>
      <c r="B267" s="18" t="s">
        <v>1260</v>
      </c>
      <c r="C267" s="18" t="s">
        <v>1034</v>
      </c>
      <c r="D267" s="18" t="s">
        <v>115</v>
      </c>
      <c r="E267" s="18">
        <v>4.69609622594961</v>
      </c>
    </row>
    <row r="268" spans="1:5" hidden="1" x14ac:dyDescent="0.3">
      <c r="A268" s="18" t="str">
        <f t="shared" si="4"/>
        <v>2021-22Central Goldfields ShireAM6</v>
      </c>
      <c r="B268" s="18" t="s">
        <v>1260</v>
      </c>
      <c r="C268" s="18" t="s">
        <v>1037</v>
      </c>
      <c r="D268" s="18" t="s">
        <v>115</v>
      </c>
      <c r="E268" s="18">
        <v>22.914757103574701</v>
      </c>
    </row>
    <row r="269" spans="1:5" hidden="1" x14ac:dyDescent="0.3">
      <c r="A269" s="18" t="str">
        <f t="shared" si="4"/>
        <v>2021-22Colac Otway ShireAM6</v>
      </c>
      <c r="B269" s="18" t="s">
        <v>1260</v>
      </c>
      <c r="C269" s="18" t="s">
        <v>1040</v>
      </c>
      <c r="D269" s="18" t="s">
        <v>115</v>
      </c>
      <c r="E269" s="18">
        <v>14.4909673973621</v>
      </c>
    </row>
    <row r="270" spans="1:5" hidden="1" x14ac:dyDescent="0.3">
      <c r="A270" s="18" t="str">
        <f t="shared" si="4"/>
        <v>2021-22Corangamite ShireAM6</v>
      </c>
      <c r="B270" s="18" t="s">
        <v>1260</v>
      </c>
      <c r="C270" s="18" t="s">
        <v>1043</v>
      </c>
      <c r="D270" s="18" t="s">
        <v>115</v>
      </c>
      <c r="E270" s="18">
        <v>11.8247644343262</v>
      </c>
    </row>
    <row r="271" spans="1:5" hidden="1" x14ac:dyDescent="0.3">
      <c r="A271" s="18" t="str">
        <f t="shared" si="4"/>
        <v>2021-22Darebin CityAM6</v>
      </c>
      <c r="B271" s="18" t="s">
        <v>1260</v>
      </c>
      <c r="C271" s="18" t="s">
        <v>1046</v>
      </c>
      <c r="D271" s="18" t="s">
        <v>115</v>
      </c>
      <c r="E271" s="18">
        <v>8.9697663398994507</v>
      </c>
    </row>
    <row r="272" spans="1:5" hidden="1" x14ac:dyDescent="0.3">
      <c r="A272" s="18" t="str">
        <f t="shared" si="4"/>
        <v>2021-22East Gippsland ShireAM6</v>
      </c>
      <c r="B272" s="18" t="s">
        <v>1260</v>
      </c>
      <c r="C272" s="18" t="s">
        <v>1049</v>
      </c>
      <c r="D272" s="18" t="s">
        <v>115</v>
      </c>
      <c r="E272" s="18">
        <v>14.9935505209195</v>
      </c>
    </row>
    <row r="273" spans="1:5" hidden="1" x14ac:dyDescent="0.3">
      <c r="A273" s="18" t="str">
        <f t="shared" si="4"/>
        <v>2021-22Frankston CityAM6</v>
      </c>
      <c r="B273" s="18" t="s">
        <v>1260</v>
      </c>
      <c r="C273" s="18" t="s">
        <v>1052</v>
      </c>
      <c r="D273" s="18" t="s">
        <v>115</v>
      </c>
      <c r="E273" s="18">
        <v>12.471759617638099</v>
      </c>
    </row>
    <row r="274" spans="1:5" hidden="1" x14ac:dyDescent="0.3">
      <c r="A274" s="18" t="str">
        <f t="shared" si="4"/>
        <v>2021-22Gannawarra ShireAM6</v>
      </c>
      <c r="B274" s="18" t="s">
        <v>1260</v>
      </c>
      <c r="C274" s="18" t="s">
        <v>1055</v>
      </c>
      <c r="D274" s="18" t="s">
        <v>115</v>
      </c>
      <c r="E274" s="18">
        <v>10.264118605096799</v>
      </c>
    </row>
    <row r="275" spans="1:5" hidden="1" x14ac:dyDescent="0.3">
      <c r="A275" s="18" t="str">
        <f t="shared" si="4"/>
        <v>2021-22Glenelg ShireAM6</v>
      </c>
      <c r="B275" s="18" t="s">
        <v>1260</v>
      </c>
      <c r="C275" s="18" t="s">
        <v>1061</v>
      </c>
      <c r="D275" s="18" t="s">
        <v>115</v>
      </c>
      <c r="E275" s="18">
        <v>27.278439593026199</v>
      </c>
    </row>
    <row r="276" spans="1:5" hidden="1" x14ac:dyDescent="0.3">
      <c r="A276" s="18" t="str">
        <f t="shared" si="4"/>
        <v>2021-22Golden Plains ShireAM6</v>
      </c>
      <c r="B276" s="18" t="s">
        <v>1260</v>
      </c>
      <c r="C276" s="18" t="s">
        <v>1064</v>
      </c>
      <c r="D276" s="18" t="s">
        <v>115</v>
      </c>
      <c r="E276" s="18">
        <v>20.252735715727798</v>
      </c>
    </row>
    <row r="277" spans="1:5" hidden="1" x14ac:dyDescent="0.3">
      <c r="A277" s="18" t="str">
        <f t="shared" si="4"/>
        <v>2021-22Greater Bendigo CityAM6</v>
      </c>
      <c r="B277" s="18" t="s">
        <v>1260</v>
      </c>
      <c r="C277" s="18" t="s">
        <v>1067</v>
      </c>
      <c r="D277" s="18" t="s">
        <v>115</v>
      </c>
      <c r="E277" s="18">
        <v>18.485253167685499</v>
      </c>
    </row>
    <row r="278" spans="1:5" hidden="1" x14ac:dyDescent="0.3">
      <c r="A278" s="18" t="str">
        <f t="shared" si="4"/>
        <v>2021-22Greater Dandenong CityAM6</v>
      </c>
      <c r="B278" s="18" t="s">
        <v>1260</v>
      </c>
      <c r="C278" s="18" t="s">
        <v>1070</v>
      </c>
      <c r="D278" s="18" t="s">
        <v>115</v>
      </c>
      <c r="E278" s="18">
        <v>5.55281565053349</v>
      </c>
    </row>
    <row r="279" spans="1:5" hidden="1" x14ac:dyDescent="0.3">
      <c r="A279" s="18" t="str">
        <f t="shared" si="4"/>
        <v>2021-22Greater Geelong CityAM6</v>
      </c>
      <c r="B279" s="18" t="s">
        <v>1260</v>
      </c>
      <c r="C279" s="18" t="s">
        <v>1073</v>
      </c>
      <c r="D279" s="18" t="s">
        <v>115</v>
      </c>
      <c r="E279" s="18">
        <v>9.3521029060361798</v>
      </c>
    </row>
    <row r="280" spans="1:5" hidden="1" x14ac:dyDescent="0.3">
      <c r="A280" s="18" t="str">
        <f t="shared" ref="A280:A343" si="5">CONCATENATE(B280,C280,D280)</f>
        <v>2021-22Hepburn ShireAM6</v>
      </c>
      <c r="B280" s="18" t="s">
        <v>1260</v>
      </c>
      <c r="C280" s="18" t="s">
        <v>1078</v>
      </c>
      <c r="D280" s="18" t="s">
        <v>115</v>
      </c>
      <c r="E280" s="18">
        <v>9.7223143541551504</v>
      </c>
    </row>
    <row r="281" spans="1:5" hidden="1" x14ac:dyDescent="0.3">
      <c r="A281" s="18" t="str">
        <f t="shared" si="5"/>
        <v>2021-22Hindmarsh ShireAM6</v>
      </c>
      <c r="B281" s="18" t="s">
        <v>1260</v>
      </c>
      <c r="C281" s="18" t="s">
        <v>1081</v>
      </c>
      <c r="D281" s="18" t="s">
        <v>115</v>
      </c>
      <c r="E281" s="18">
        <v>44.8062544931704</v>
      </c>
    </row>
    <row r="282" spans="1:5" hidden="1" x14ac:dyDescent="0.3">
      <c r="A282" s="18" t="str">
        <f t="shared" si="5"/>
        <v>2021-22Hobsons Bay CityAM6</v>
      </c>
      <c r="B282" s="18" t="s">
        <v>1260</v>
      </c>
      <c r="C282" s="18" t="s">
        <v>1084</v>
      </c>
      <c r="D282" s="18" t="s">
        <v>115</v>
      </c>
      <c r="E282" s="18">
        <v>6.5512544026009198</v>
      </c>
    </row>
    <row r="283" spans="1:5" hidden="1" x14ac:dyDescent="0.3">
      <c r="A283" s="18" t="str">
        <f t="shared" si="5"/>
        <v>2021-22Hume CityAM6</v>
      </c>
      <c r="B283" s="18" t="s">
        <v>1260</v>
      </c>
      <c r="C283" s="18" t="s">
        <v>1090</v>
      </c>
      <c r="D283" s="18" t="s">
        <v>115</v>
      </c>
      <c r="E283" s="18">
        <v>6.7601358836127297</v>
      </c>
    </row>
    <row r="284" spans="1:5" hidden="1" x14ac:dyDescent="0.3">
      <c r="A284" s="18" t="str">
        <f t="shared" si="5"/>
        <v>2021-22Indigo ShireAM6</v>
      </c>
      <c r="B284" s="18" t="s">
        <v>1260</v>
      </c>
      <c r="C284" s="18" t="s">
        <v>1093</v>
      </c>
      <c r="D284" s="18" t="s">
        <v>115</v>
      </c>
      <c r="E284" s="18">
        <v>13.442958949290301</v>
      </c>
    </row>
    <row r="285" spans="1:5" hidden="1" x14ac:dyDescent="0.3">
      <c r="A285" s="18" t="str">
        <f t="shared" si="5"/>
        <v>2021-22Knox CityAM6</v>
      </c>
      <c r="B285" s="18" t="s">
        <v>1260</v>
      </c>
      <c r="C285" s="18" t="s">
        <v>1099</v>
      </c>
      <c r="D285" s="18" t="s">
        <v>115</v>
      </c>
      <c r="E285" s="18">
        <v>6.1412738297833096</v>
      </c>
    </row>
    <row r="286" spans="1:5" hidden="1" x14ac:dyDescent="0.3">
      <c r="A286" s="18" t="str">
        <f t="shared" si="5"/>
        <v>2021-22Loddon ShireAM6</v>
      </c>
      <c r="B286" s="18" t="s">
        <v>1260</v>
      </c>
      <c r="C286" s="18" t="s">
        <v>1105</v>
      </c>
      <c r="D286" s="18" t="s">
        <v>115</v>
      </c>
      <c r="E286" s="18">
        <v>8.01653994931306</v>
      </c>
    </row>
    <row r="287" spans="1:5" hidden="1" x14ac:dyDescent="0.3">
      <c r="A287" s="18" t="str">
        <f t="shared" si="5"/>
        <v>2021-22Macedon Ranges ShireAM6</v>
      </c>
      <c r="B287" s="18" t="s">
        <v>1260</v>
      </c>
      <c r="C287" s="18" t="s">
        <v>1108</v>
      </c>
      <c r="D287" s="18" t="s">
        <v>115</v>
      </c>
      <c r="E287" s="18">
        <v>18.148793073459199</v>
      </c>
    </row>
    <row r="288" spans="1:5" hidden="1" x14ac:dyDescent="0.3">
      <c r="A288" s="18" t="str">
        <f t="shared" si="5"/>
        <v>2021-22Manningham CityAM6</v>
      </c>
      <c r="B288" s="18" t="s">
        <v>1260</v>
      </c>
      <c r="C288" s="18" t="s">
        <v>1111</v>
      </c>
      <c r="D288" s="18" t="s">
        <v>115</v>
      </c>
      <c r="E288" s="18">
        <v>3.2120717909930399</v>
      </c>
    </row>
    <row r="289" spans="1:5" hidden="1" x14ac:dyDescent="0.3">
      <c r="A289" s="18" t="str">
        <f t="shared" si="5"/>
        <v>2021-22Mansfield ShireAM6</v>
      </c>
      <c r="B289" s="18" t="s">
        <v>1260</v>
      </c>
      <c r="C289" s="18" t="s">
        <v>1114</v>
      </c>
      <c r="D289" s="18" t="s">
        <v>115</v>
      </c>
      <c r="E289" s="18">
        <v>23.901334702258701</v>
      </c>
    </row>
    <row r="290" spans="1:5" hidden="1" x14ac:dyDescent="0.3">
      <c r="A290" s="18" t="str">
        <f t="shared" si="5"/>
        <v>2021-22Maribyrnong CityAM6</v>
      </c>
      <c r="B290" s="18" t="s">
        <v>1260</v>
      </c>
      <c r="C290" s="18" t="s">
        <v>1117</v>
      </c>
      <c r="D290" s="18" t="s">
        <v>115</v>
      </c>
      <c r="E290" s="18">
        <v>9.8660703777803906</v>
      </c>
    </row>
    <row r="291" spans="1:5" hidden="1" x14ac:dyDescent="0.3">
      <c r="A291" s="18" t="str">
        <f t="shared" si="5"/>
        <v>2021-22Maroondah CityAM6</v>
      </c>
      <c r="B291" s="18" t="s">
        <v>1260</v>
      </c>
      <c r="C291" s="18" t="s">
        <v>1120</v>
      </c>
      <c r="D291" s="18" t="s">
        <v>115</v>
      </c>
      <c r="E291" s="18">
        <v>5.3308024922542598</v>
      </c>
    </row>
    <row r="292" spans="1:5" hidden="1" x14ac:dyDescent="0.3">
      <c r="A292" s="18" t="str">
        <f t="shared" si="5"/>
        <v>2021-22Melbourne CityAM6</v>
      </c>
      <c r="B292" s="18" t="s">
        <v>1260</v>
      </c>
      <c r="C292" s="18" t="s">
        <v>1123</v>
      </c>
      <c r="D292" s="18" t="s">
        <v>115</v>
      </c>
      <c r="E292" s="18">
        <v>3.9333980925468</v>
      </c>
    </row>
    <row r="293" spans="1:5" hidden="1" x14ac:dyDescent="0.3">
      <c r="A293" s="18" t="str">
        <f t="shared" si="5"/>
        <v>2021-22Melton CityAM6</v>
      </c>
      <c r="B293" s="18" t="s">
        <v>1260</v>
      </c>
      <c r="C293" s="18" t="s">
        <v>1126</v>
      </c>
      <c r="D293" s="18" t="s">
        <v>115</v>
      </c>
      <c r="E293" s="18">
        <v>6.9610435293175703</v>
      </c>
    </row>
    <row r="294" spans="1:5" hidden="1" x14ac:dyDescent="0.3">
      <c r="A294" s="18" t="str">
        <f t="shared" si="5"/>
        <v>2021-22Moira ShireAM6</v>
      </c>
      <c r="B294" s="18" t="s">
        <v>1260</v>
      </c>
      <c r="C294" s="18" t="s">
        <v>1135</v>
      </c>
      <c r="D294" s="18" t="s">
        <v>115</v>
      </c>
      <c r="E294" s="18">
        <v>11.324855838138699</v>
      </c>
    </row>
    <row r="295" spans="1:5" hidden="1" x14ac:dyDescent="0.3">
      <c r="A295" s="18" t="str">
        <f t="shared" si="5"/>
        <v>2021-22Monash CityAM6</v>
      </c>
      <c r="B295" s="18" t="s">
        <v>1260</v>
      </c>
      <c r="C295" s="18" t="s">
        <v>1138</v>
      </c>
      <c r="D295" s="18" t="s">
        <v>115</v>
      </c>
      <c r="E295" s="18">
        <v>7.7218607940195998</v>
      </c>
    </row>
    <row r="296" spans="1:5" hidden="1" x14ac:dyDescent="0.3">
      <c r="A296" s="18" t="str">
        <f t="shared" si="5"/>
        <v>2021-22Moonee Valley CityAM6</v>
      </c>
      <c r="B296" s="18" t="s">
        <v>1260</v>
      </c>
      <c r="C296" s="18" t="s">
        <v>1141</v>
      </c>
      <c r="D296" s="18" t="s">
        <v>115</v>
      </c>
      <c r="E296" s="18">
        <v>3.9915287643280601</v>
      </c>
    </row>
    <row r="297" spans="1:5" hidden="1" x14ac:dyDescent="0.3">
      <c r="A297" s="18" t="str">
        <f t="shared" si="5"/>
        <v>2021-22Moorabool ShireAM6</v>
      </c>
      <c r="B297" s="18" t="s">
        <v>1260</v>
      </c>
      <c r="C297" s="18" t="s">
        <v>1144</v>
      </c>
      <c r="D297" s="18" t="s">
        <v>115</v>
      </c>
      <c r="E297" s="18">
        <v>12.2181921518505</v>
      </c>
    </row>
    <row r="298" spans="1:5" hidden="1" x14ac:dyDescent="0.3">
      <c r="A298" s="18" t="str">
        <f t="shared" si="5"/>
        <v>2021-22Mornington Peninsula ShireAM6</v>
      </c>
      <c r="B298" s="18" t="s">
        <v>1260</v>
      </c>
      <c r="C298" s="18" t="s">
        <v>1150</v>
      </c>
      <c r="D298" s="18" t="s">
        <v>115</v>
      </c>
      <c r="E298" s="18">
        <v>12.8598939981642</v>
      </c>
    </row>
    <row r="299" spans="1:5" hidden="1" x14ac:dyDescent="0.3">
      <c r="A299" s="18" t="str">
        <f t="shared" si="5"/>
        <v>2021-22Mount Alexander ShireAM6</v>
      </c>
      <c r="B299" s="18" t="s">
        <v>1260</v>
      </c>
      <c r="C299" s="18" t="s">
        <v>1153</v>
      </c>
      <c r="D299" s="18" t="s">
        <v>115</v>
      </c>
      <c r="E299" s="18">
        <v>19.863821744752801</v>
      </c>
    </row>
    <row r="300" spans="1:5" hidden="1" x14ac:dyDescent="0.3">
      <c r="A300" s="18" t="str">
        <f t="shared" si="5"/>
        <v>2021-22Moyne ShireAM6</v>
      </c>
      <c r="B300" s="18" t="s">
        <v>1260</v>
      </c>
      <c r="C300" s="18" t="s">
        <v>1156</v>
      </c>
      <c r="D300" s="18" t="s">
        <v>115</v>
      </c>
      <c r="E300" s="18">
        <v>17.447941466813798</v>
      </c>
    </row>
    <row r="301" spans="1:5" hidden="1" x14ac:dyDescent="0.3">
      <c r="A301" s="18" t="str">
        <f t="shared" si="5"/>
        <v>2021-22Murrindindi ShireAM6</v>
      </c>
      <c r="B301" s="18" t="s">
        <v>1260</v>
      </c>
      <c r="C301" s="18" t="s">
        <v>1159</v>
      </c>
      <c r="D301" s="18" t="s">
        <v>115</v>
      </c>
      <c r="E301" s="18">
        <v>12.1147981460335</v>
      </c>
    </row>
    <row r="302" spans="1:5" hidden="1" x14ac:dyDescent="0.3">
      <c r="A302" s="18" t="str">
        <f t="shared" si="5"/>
        <v>2021-22Nillumbik ShireAM6</v>
      </c>
      <c r="B302" s="18" t="s">
        <v>1260</v>
      </c>
      <c r="C302" s="18" t="s">
        <v>1162</v>
      </c>
      <c r="D302" s="18" t="s">
        <v>115</v>
      </c>
      <c r="E302" s="18">
        <v>17.304520639044799</v>
      </c>
    </row>
    <row r="303" spans="1:5" hidden="1" x14ac:dyDescent="0.3">
      <c r="A303" s="18" t="str">
        <f t="shared" si="5"/>
        <v>2021-22Port Phillip CityAM6</v>
      </c>
      <c r="B303" s="18" t="s">
        <v>1260</v>
      </c>
      <c r="C303" s="18" t="s">
        <v>1168</v>
      </c>
      <c r="D303" s="18" t="s">
        <v>115</v>
      </c>
      <c r="E303" s="18">
        <v>9.9897494914891301</v>
      </c>
    </row>
    <row r="304" spans="1:5" hidden="1" x14ac:dyDescent="0.3">
      <c r="A304" s="18" t="str">
        <f t="shared" si="5"/>
        <v>2021-22Pyrenees ShireAM6</v>
      </c>
      <c r="B304" s="18" t="s">
        <v>1260</v>
      </c>
      <c r="C304" s="18" t="s">
        <v>1171</v>
      </c>
      <c r="D304" s="18" t="s">
        <v>115</v>
      </c>
      <c r="E304" s="18">
        <v>16.616636053529302</v>
      </c>
    </row>
    <row r="305" spans="1:5" hidden="1" x14ac:dyDescent="0.3">
      <c r="A305" s="18" t="str">
        <f t="shared" si="5"/>
        <v>2021-22Greater SheppartonAM6</v>
      </c>
      <c r="B305" s="18" t="s">
        <v>1260</v>
      </c>
      <c r="C305" s="18" t="s">
        <v>1076</v>
      </c>
      <c r="D305" s="18" t="s">
        <v>115</v>
      </c>
      <c r="E305" s="18">
        <v>16.048213697481501</v>
      </c>
    </row>
    <row r="306" spans="1:5" hidden="1" x14ac:dyDescent="0.3">
      <c r="A306" s="18" t="str">
        <f t="shared" si="5"/>
        <v>2021-22Wangaratta Rural CityAM6</v>
      </c>
      <c r="B306" s="18" t="s">
        <v>1260</v>
      </c>
      <c r="C306" s="18" t="s">
        <v>1197</v>
      </c>
      <c r="D306" s="18" t="s">
        <v>115</v>
      </c>
      <c r="E306" s="18">
        <v>15</v>
      </c>
    </row>
    <row r="307" spans="1:5" hidden="1" x14ac:dyDescent="0.3">
      <c r="A307" s="18" t="str">
        <f t="shared" si="5"/>
        <v>2021-22Warrnambool CityAM6</v>
      </c>
      <c r="B307" s="18" t="s">
        <v>1260</v>
      </c>
      <c r="C307" s="18" t="s">
        <v>1200</v>
      </c>
      <c r="D307" s="18" t="s">
        <v>115</v>
      </c>
      <c r="E307" s="18">
        <v>19.3427542337181</v>
      </c>
    </row>
    <row r="308" spans="1:5" hidden="1" x14ac:dyDescent="0.3">
      <c r="A308" s="18" t="str">
        <f t="shared" si="5"/>
        <v>2021-22Wodonga CityAM6</v>
      </c>
      <c r="B308" s="18" t="s">
        <v>1260</v>
      </c>
      <c r="C308" s="18" t="s">
        <v>1215</v>
      </c>
      <c r="D308" s="18" t="s">
        <v>115</v>
      </c>
      <c r="E308" s="18">
        <v>11.7785393414532</v>
      </c>
    </row>
    <row r="309" spans="1:5" hidden="1" x14ac:dyDescent="0.3">
      <c r="A309" s="18" t="str">
        <f t="shared" si="5"/>
        <v>2021-22Boroondara CityAM6</v>
      </c>
      <c r="B309" s="18" t="s">
        <v>1260</v>
      </c>
      <c r="C309" s="18" t="s">
        <v>1019</v>
      </c>
      <c r="D309" s="18" t="s">
        <v>115</v>
      </c>
      <c r="E309" s="18">
        <v>7.8883667738575101</v>
      </c>
    </row>
    <row r="310" spans="1:5" hidden="1" x14ac:dyDescent="0.3">
      <c r="A310" s="18" t="str">
        <f t="shared" si="5"/>
        <v>2021-22Buloke ShireAM6</v>
      </c>
      <c r="B310" s="18" t="s">
        <v>1260</v>
      </c>
      <c r="C310" s="18" t="s">
        <v>1025</v>
      </c>
      <c r="D310" s="18" t="s">
        <v>115</v>
      </c>
      <c r="E310" s="18">
        <v>25.900016471750899</v>
      </c>
    </row>
    <row r="311" spans="1:5" hidden="1" x14ac:dyDescent="0.3">
      <c r="A311" s="18" t="str">
        <f t="shared" si="5"/>
        <v>2021-22Glen Eira CityAM6</v>
      </c>
      <c r="B311" s="18" t="s">
        <v>1260</v>
      </c>
      <c r="C311" s="18" t="s">
        <v>1058</v>
      </c>
      <c r="D311" s="18" t="s">
        <v>115</v>
      </c>
      <c r="E311" s="18">
        <v>5.7431715477395402</v>
      </c>
    </row>
    <row r="312" spans="1:5" hidden="1" x14ac:dyDescent="0.3">
      <c r="A312" s="18" t="str">
        <f t="shared" si="5"/>
        <v>2021-22Horsham Rural CityAM6</v>
      </c>
      <c r="B312" s="18" t="s">
        <v>1260</v>
      </c>
      <c r="C312" s="18" t="s">
        <v>1087</v>
      </c>
      <c r="D312" s="18" t="s">
        <v>115</v>
      </c>
      <c r="E312" s="18">
        <v>22.408095786784202</v>
      </c>
    </row>
    <row r="313" spans="1:5" hidden="1" x14ac:dyDescent="0.3">
      <c r="A313" s="18" t="str">
        <f t="shared" si="5"/>
        <v>2021-22Kingston CityAM6</v>
      </c>
      <c r="B313" s="18" t="s">
        <v>1260</v>
      </c>
      <c r="C313" s="18" t="s">
        <v>1096</v>
      </c>
      <c r="D313" s="18" t="s">
        <v>115</v>
      </c>
      <c r="E313" s="18">
        <v>6.49631189406331</v>
      </c>
    </row>
    <row r="314" spans="1:5" hidden="1" x14ac:dyDescent="0.3">
      <c r="A314" s="18" t="str">
        <f t="shared" si="5"/>
        <v>2021-22Latrobe CityAM6</v>
      </c>
      <c r="B314" s="18" t="s">
        <v>1260</v>
      </c>
      <c r="C314" s="18" t="s">
        <v>1102</v>
      </c>
      <c r="D314" s="18" t="s">
        <v>115</v>
      </c>
      <c r="E314" s="18">
        <v>10.6968223120962</v>
      </c>
    </row>
    <row r="315" spans="1:5" hidden="1" x14ac:dyDescent="0.3">
      <c r="A315" s="18" t="str">
        <f t="shared" si="5"/>
        <v>2021-22Mildura Rural CityAM6</v>
      </c>
      <c r="B315" s="18" t="s">
        <v>1260</v>
      </c>
      <c r="C315" s="18" t="s">
        <v>1129</v>
      </c>
      <c r="D315" s="18" t="s">
        <v>115</v>
      </c>
      <c r="E315" s="18">
        <v>11.6446093962162</v>
      </c>
    </row>
    <row r="316" spans="1:5" hidden="1" x14ac:dyDescent="0.3">
      <c r="A316" s="18" t="str">
        <f t="shared" si="5"/>
        <v>2021-22Mitchell ShireAM6</v>
      </c>
      <c r="B316" s="18" t="s">
        <v>1260</v>
      </c>
      <c r="C316" s="18" t="s">
        <v>1132</v>
      </c>
      <c r="D316" s="18" t="s">
        <v>115</v>
      </c>
      <c r="E316" s="18">
        <v>12.7876538117685</v>
      </c>
    </row>
    <row r="317" spans="1:5" hidden="1" x14ac:dyDescent="0.3">
      <c r="A317" s="18" t="str">
        <f t="shared" si="5"/>
        <v>2021-22Northern Grampians ShireAM6</v>
      </c>
      <c r="B317" s="18" t="s">
        <v>1260</v>
      </c>
      <c r="C317" s="18" t="s">
        <v>1165</v>
      </c>
      <c r="D317" s="18" t="s">
        <v>115</v>
      </c>
      <c r="E317" s="18">
        <v>12.3300105438889</v>
      </c>
    </row>
    <row r="318" spans="1:5" hidden="1" x14ac:dyDescent="0.3">
      <c r="A318" s="18" t="str">
        <f t="shared" si="5"/>
        <v>2021-22Southern Grampians ShireAM7</v>
      </c>
      <c r="B318" s="18" t="s">
        <v>1260</v>
      </c>
      <c r="C318" s="18" t="s">
        <v>1179</v>
      </c>
      <c r="D318" s="18" t="s">
        <v>118</v>
      </c>
      <c r="E318" s="18">
        <v>0</v>
      </c>
    </row>
    <row r="319" spans="1:5" hidden="1" x14ac:dyDescent="0.3">
      <c r="A319" s="18" t="str">
        <f t="shared" si="5"/>
        <v>2021-22South Gippsland ShireAM7</v>
      </c>
      <c r="B319" s="18" t="s">
        <v>1260</v>
      </c>
      <c r="C319" s="18" t="s">
        <v>1176</v>
      </c>
      <c r="D319" s="18" t="s">
        <v>118</v>
      </c>
      <c r="E319" s="18">
        <v>1</v>
      </c>
    </row>
    <row r="320" spans="1:5" hidden="1" x14ac:dyDescent="0.3">
      <c r="A320" s="18" t="str">
        <f t="shared" si="5"/>
        <v>2021-22Stonnington CityAM7</v>
      </c>
      <c r="B320" s="18" t="s">
        <v>1260</v>
      </c>
      <c r="C320" s="18" t="s">
        <v>1182</v>
      </c>
      <c r="D320" s="18" t="s">
        <v>118</v>
      </c>
      <c r="E320" s="18">
        <v>1</v>
      </c>
    </row>
    <row r="321" spans="1:5" hidden="1" x14ac:dyDescent="0.3">
      <c r="A321" s="18" t="str">
        <f t="shared" si="5"/>
        <v>2021-22Ararat Rural CityAM7</v>
      </c>
      <c r="B321" s="18" t="s">
        <v>1260</v>
      </c>
      <c r="C321" s="18" t="s">
        <v>998</v>
      </c>
      <c r="D321" s="18" t="s">
        <v>118</v>
      </c>
    </row>
    <row r="322" spans="1:5" hidden="1" x14ac:dyDescent="0.3">
      <c r="A322" s="18" t="str">
        <f t="shared" si="5"/>
        <v>2021-22Strathbogie ShireAM7</v>
      </c>
      <c r="B322" s="18" t="s">
        <v>1260</v>
      </c>
      <c r="C322" s="18" t="s">
        <v>1185</v>
      </c>
      <c r="D322" s="18" t="s">
        <v>118</v>
      </c>
      <c r="E322" s="18">
        <v>0</v>
      </c>
    </row>
    <row r="323" spans="1:5" hidden="1" x14ac:dyDescent="0.3">
      <c r="A323" s="18" t="str">
        <f t="shared" si="5"/>
        <v>2021-22Surf Coast ShireAM7</v>
      </c>
      <c r="B323" s="18" t="s">
        <v>1260</v>
      </c>
      <c r="C323" s="18" t="s">
        <v>1188</v>
      </c>
      <c r="D323" s="18" t="s">
        <v>118</v>
      </c>
      <c r="E323" s="18">
        <v>0</v>
      </c>
    </row>
    <row r="324" spans="1:5" hidden="1" x14ac:dyDescent="0.3">
      <c r="A324" s="18" t="str">
        <f t="shared" si="5"/>
        <v>2021-22Swan Hill Rural CityAM7</v>
      </c>
      <c r="B324" s="18" t="s">
        <v>1260</v>
      </c>
      <c r="C324" s="18" t="s">
        <v>1191</v>
      </c>
      <c r="D324" s="18" t="s">
        <v>118</v>
      </c>
      <c r="E324" s="18">
        <v>0</v>
      </c>
    </row>
    <row r="325" spans="1:5" hidden="1" x14ac:dyDescent="0.3">
      <c r="A325" s="18" t="str">
        <f t="shared" si="5"/>
        <v>2021-22Towong ShireAM7</v>
      </c>
      <c r="B325" s="18" t="s">
        <v>1260</v>
      </c>
      <c r="C325" s="18" t="s">
        <v>1194</v>
      </c>
      <c r="D325" s="18" t="s">
        <v>118</v>
      </c>
    </row>
    <row r="326" spans="1:5" hidden="1" x14ac:dyDescent="0.3">
      <c r="A326" s="18" t="str">
        <f t="shared" si="5"/>
        <v>2021-22Wellington ShireAM7</v>
      </c>
      <c r="B326" s="18" t="s">
        <v>1260</v>
      </c>
      <c r="C326" s="18" t="s">
        <v>1203</v>
      </c>
      <c r="D326" s="18" t="s">
        <v>118</v>
      </c>
      <c r="E326" s="18">
        <v>1</v>
      </c>
    </row>
    <row r="327" spans="1:5" hidden="1" x14ac:dyDescent="0.3">
      <c r="A327" s="18" t="str">
        <f t="shared" si="5"/>
        <v>2021-22West Wimmera ShireAM7</v>
      </c>
      <c r="B327" s="18" t="s">
        <v>1260</v>
      </c>
      <c r="C327" s="18" t="s">
        <v>1206</v>
      </c>
      <c r="D327" s="18" t="s">
        <v>118</v>
      </c>
      <c r="E327" s="18">
        <v>0</v>
      </c>
    </row>
    <row r="328" spans="1:5" hidden="1" x14ac:dyDescent="0.3">
      <c r="A328" s="18" t="str">
        <f t="shared" si="5"/>
        <v>2021-22Whitehorse CityAM7</v>
      </c>
      <c r="B328" s="18" t="s">
        <v>1260</v>
      </c>
      <c r="C328" s="18" t="s">
        <v>1209</v>
      </c>
      <c r="D328" s="18" t="s">
        <v>118</v>
      </c>
      <c r="E328" s="18">
        <v>1</v>
      </c>
    </row>
    <row r="329" spans="1:5" hidden="1" x14ac:dyDescent="0.3">
      <c r="A329" s="18" t="str">
        <f t="shared" si="5"/>
        <v>2021-22Whittlesea CityAM7</v>
      </c>
      <c r="B329" s="18" t="s">
        <v>1260</v>
      </c>
      <c r="C329" s="18" t="s">
        <v>1212</v>
      </c>
      <c r="D329" s="18" t="s">
        <v>118</v>
      </c>
      <c r="E329" s="18">
        <v>1</v>
      </c>
    </row>
    <row r="330" spans="1:5" hidden="1" x14ac:dyDescent="0.3">
      <c r="A330" s="18" t="str">
        <f t="shared" si="5"/>
        <v>2021-22Wyndham CityAM7</v>
      </c>
      <c r="B330" s="18" t="s">
        <v>1260</v>
      </c>
      <c r="C330" s="18" t="s">
        <v>1218</v>
      </c>
      <c r="D330" s="18" t="s">
        <v>118</v>
      </c>
      <c r="E330" s="18">
        <v>1</v>
      </c>
    </row>
    <row r="331" spans="1:5" hidden="1" x14ac:dyDescent="0.3">
      <c r="A331" s="18" t="str">
        <f t="shared" si="5"/>
        <v>2021-22Yarra CityAM7</v>
      </c>
      <c r="B331" s="18" t="s">
        <v>1260</v>
      </c>
      <c r="C331" s="18" t="s">
        <v>1221</v>
      </c>
      <c r="D331" s="18" t="s">
        <v>118</v>
      </c>
      <c r="E331" s="18">
        <v>1</v>
      </c>
    </row>
    <row r="332" spans="1:5" hidden="1" x14ac:dyDescent="0.3">
      <c r="A332" s="18" t="str">
        <f t="shared" si="5"/>
        <v>2021-22Yarra Ranges ShireAM7</v>
      </c>
      <c r="B332" s="18" t="s">
        <v>1260</v>
      </c>
      <c r="C332" s="18" t="s">
        <v>1224</v>
      </c>
      <c r="D332" s="18" t="s">
        <v>118</v>
      </c>
      <c r="E332" s="18">
        <v>0.95652173913043503</v>
      </c>
    </row>
    <row r="333" spans="1:5" hidden="1" x14ac:dyDescent="0.3">
      <c r="A333" s="18" t="str">
        <f t="shared" si="5"/>
        <v>2021-22Yarriambiack ShireAM7</v>
      </c>
      <c r="B333" s="18" t="s">
        <v>1260</v>
      </c>
      <c r="C333" s="18" t="s">
        <v>1227</v>
      </c>
      <c r="D333" s="18" t="s">
        <v>118</v>
      </c>
      <c r="E333" s="18">
        <v>0</v>
      </c>
    </row>
    <row r="334" spans="1:5" hidden="1" x14ac:dyDescent="0.3">
      <c r="A334" s="18" t="str">
        <f t="shared" si="5"/>
        <v>2021-22Bass Coast ShireAM7</v>
      </c>
      <c r="B334" s="18" t="s">
        <v>1260</v>
      </c>
      <c r="C334" s="18" t="s">
        <v>1007</v>
      </c>
      <c r="D334" s="18" t="s">
        <v>118</v>
      </c>
      <c r="E334" s="18">
        <v>1</v>
      </c>
    </row>
    <row r="335" spans="1:5" hidden="1" x14ac:dyDescent="0.3">
      <c r="A335" s="18" t="str">
        <f t="shared" si="5"/>
        <v>2021-22Borough of QueenscliffeAM7</v>
      </c>
      <c r="B335" s="18" t="s">
        <v>1260</v>
      </c>
      <c r="C335" s="18" t="s">
        <v>1174</v>
      </c>
      <c r="D335" s="18" t="s">
        <v>118</v>
      </c>
      <c r="E335" s="18">
        <v>0</v>
      </c>
    </row>
    <row r="336" spans="1:5" hidden="1" x14ac:dyDescent="0.3">
      <c r="A336" s="18" t="str">
        <f t="shared" si="5"/>
        <v>2021-22Merri-bek CityAM7</v>
      </c>
      <c r="B336" s="18" t="s">
        <v>1260</v>
      </c>
      <c r="C336" s="18" t="s">
        <v>1147</v>
      </c>
      <c r="D336" s="18" t="s">
        <v>118</v>
      </c>
      <c r="E336" s="18">
        <v>1</v>
      </c>
    </row>
    <row r="337" spans="1:5" hidden="1" x14ac:dyDescent="0.3">
      <c r="A337" s="18" t="str">
        <f t="shared" si="5"/>
        <v>2021-22Alpine ShireAM7</v>
      </c>
      <c r="B337" s="18" t="s">
        <v>1260</v>
      </c>
      <c r="C337" s="18" t="s">
        <v>995</v>
      </c>
      <c r="D337" s="18" t="s">
        <v>118</v>
      </c>
      <c r="E337" s="18">
        <v>0</v>
      </c>
    </row>
    <row r="338" spans="1:5" hidden="1" x14ac:dyDescent="0.3">
      <c r="A338" s="18" t="str">
        <f t="shared" si="5"/>
        <v>2021-22Ballarat CityAM7</v>
      </c>
      <c r="B338" s="18" t="s">
        <v>1260</v>
      </c>
      <c r="C338" s="18" t="s">
        <v>1001</v>
      </c>
      <c r="D338" s="18" t="s">
        <v>118</v>
      </c>
      <c r="E338" s="18">
        <v>0.88888888888888895</v>
      </c>
    </row>
    <row r="339" spans="1:5" hidden="1" x14ac:dyDescent="0.3">
      <c r="A339" s="18" t="str">
        <f t="shared" si="5"/>
        <v>2021-22Banyule CityAM7</v>
      </c>
      <c r="B339" s="18" t="s">
        <v>1260</v>
      </c>
      <c r="C339" s="18" t="s">
        <v>1004</v>
      </c>
      <c r="D339" s="18" t="s">
        <v>118</v>
      </c>
      <c r="E339" s="18">
        <v>1</v>
      </c>
    </row>
    <row r="340" spans="1:5" hidden="1" x14ac:dyDescent="0.3">
      <c r="A340" s="18" t="str">
        <f t="shared" si="5"/>
        <v>2021-22Baw Baw ShireAM7</v>
      </c>
      <c r="B340" s="18" t="s">
        <v>1260</v>
      </c>
      <c r="C340" s="18" t="s">
        <v>1010</v>
      </c>
      <c r="D340" s="18" t="s">
        <v>118</v>
      </c>
      <c r="E340" s="18">
        <v>1</v>
      </c>
    </row>
    <row r="341" spans="1:5" hidden="1" x14ac:dyDescent="0.3">
      <c r="A341" s="18" t="str">
        <f t="shared" si="5"/>
        <v>2021-22Bayside CityAM7</v>
      </c>
      <c r="B341" s="18" t="s">
        <v>1260</v>
      </c>
      <c r="C341" s="18" t="s">
        <v>1013</v>
      </c>
      <c r="D341" s="18" t="s">
        <v>118</v>
      </c>
      <c r="E341" s="18">
        <v>1</v>
      </c>
    </row>
    <row r="342" spans="1:5" hidden="1" x14ac:dyDescent="0.3">
      <c r="A342" s="18" t="str">
        <f t="shared" si="5"/>
        <v>2021-22Benalla Rural CityAM7</v>
      </c>
      <c r="B342" s="18" t="s">
        <v>1260</v>
      </c>
      <c r="C342" s="18" t="s">
        <v>1016</v>
      </c>
      <c r="D342" s="18" t="s">
        <v>118</v>
      </c>
      <c r="E342" s="18">
        <v>0.6</v>
      </c>
    </row>
    <row r="343" spans="1:5" hidden="1" x14ac:dyDescent="0.3">
      <c r="A343" s="18" t="str">
        <f t="shared" si="5"/>
        <v>2021-22Brimbank CityAM7</v>
      </c>
      <c r="B343" s="18" t="s">
        <v>1260</v>
      </c>
      <c r="C343" s="18" t="s">
        <v>1022</v>
      </c>
      <c r="D343" s="18" t="s">
        <v>118</v>
      </c>
      <c r="E343" s="18">
        <v>0.75</v>
      </c>
    </row>
    <row r="344" spans="1:5" hidden="1" x14ac:dyDescent="0.3">
      <c r="A344" s="18" t="str">
        <f t="shared" ref="A344:A407" si="6">CONCATENATE(B344,C344,D344)</f>
        <v>2021-22Campaspe ShireAM7</v>
      </c>
      <c r="B344" s="18" t="s">
        <v>1260</v>
      </c>
      <c r="C344" s="18" t="s">
        <v>1028</v>
      </c>
      <c r="D344" s="18" t="s">
        <v>118</v>
      </c>
      <c r="E344" s="18">
        <v>0</v>
      </c>
    </row>
    <row r="345" spans="1:5" hidden="1" x14ac:dyDescent="0.3">
      <c r="A345" s="18" t="str">
        <f t="shared" si="6"/>
        <v>2021-22Cardinia ShireAM7</v>
      </c>
      <c r="B345" s="18" t="s">
        <v>1260</v>
      </c>
      <c r="C345" s="18" t="s">
        <v>1031</v>
      </c>
      <c r="D345" s="18" t="s">
        <v>118</v>
      </c>
      <c r="E345" s="18">
        <v>1</v>
      </c>
    </row>
    <row r="346" spans="1:5" hidden="1" x14ac:dyDescent="0.3">
      <c r="A346" s="18" t="str">
        <f t="shared" si="6"/>
        <v>2021-22Casey CityAM7</v>
      </c>
      <c r="B346" s="18" t="s">
        <v>1260</v>
      </c>
      <c r="C346" s="18" t="s">
        <v>1034</v>
      </c>
      <c r="D346" s="18" t="s">
        <v>118</v>
      </c>
      <c r="E346" s="18">
        <v>0.9</v>
      </c>
    </row>
    <row r="347" spans="1:5" hidden="1" x14ac:dyDescent="0.3">
      <c r="A347" s="18" t="str">
        <f t="shared" si="6"/>
        <v>2021-22Central Goldfields ShireAM7</v>
      </c>
      <c r="B347" s="18" t="s">
        <v>1260</v>
      </c>
      <c r="C347" s="18" t="s">
        <v>1037</v>
      </c>
      <c r="D347" s="18" t="s">
        <v>118</v>
      </c>
      <c r="E347" s="18">
        <v>0</v>
      </c>
    </row>
    <row r="348" spans="1:5" hidden="1" x14ac:dyDescent="0.3">
      <c r="A348" s="18" t="str">
        <f t="shared" si="6"/>
        <v>2021-22Colac Otway ShireAM7</v>
      </c>
      <c r="B348" s="18" t="s">
        <v>1260</v>
      </c>
      <c r="C348" s="18" t="s">
        <v>1040</v>
      </c>
      <c r="D348" s="18" t="s">
        <v>118</v>
      </c>
      <c r="E348" s="18">
        <v>0</v>
      </c>
    </row>
    <row r="349" spans="1:5" hidden="1" x14ac:dyDescent="0.3">
      <c r="A349" s="18" t="str">
        <f t="shared" si="6"/>
        <v>2021-22Corangamite ShireAM7</v>
      </c>
      <c r="B349" s="18" t="s">
        <v>1260</v>
      </c>
      <c r="C349" s="18" t="s">
        <v>1043</v>
      </c>
      <c r="D349" s="18" t="s">
        <v>118</v>
      </c>
      <c r="E349" s="18">
        <v>1</v>
      </c>
    </row>
    <row r="350" spans="1:5" hidden="1" x14ac:dyDescent="0.3">
      <c r="A350" s="18" t="str">
        <f t="shared" si="6"/>
        <v>2021-22Darebin CityAM7</v>
      </c>
      <c r="B350" s="18" t="s">
        <v>1260</v>
      </c>
      <c r="C350" s="18" t="s">
        <v>1046</v>
      </c>
      <c r="D350" s="18" t="s">
        <v>118</v>
      </c>
      <c r="E350" s="18">
        <v>1</v>
      </c>
    </row>
    <row r="351" spans="1:5" hidden="1" x14ac:dyDescent="0.3">
      <c r="A351" s="18" t="str">
        <f t="shared" si="6"/>
        <v>2021-22East Gippsland ShireAM7</v>
      </c>
      <c r="B351" s="18" t="s">
        <v>1260</v>
      </c>
      <c r="C351" s="18" t="s">
        <v>1049</v>
      </c>
      <c r="D351" s="18" t="s">
        <v>118</v>
      </c>
      <c r="E351" s="18">
        <v>1</v>
      </c>
    </row>
    <row r="352" spans="1:5" hidden="1" x14ac:dyDescent="0.3">
      <c r="A352" s="18" t="str">
        <f t="shared" si="6"/>
        <v>2021-22Frankston CityAM7</v>
      </c>
      <c r="B352" s="18" t="s">
        <v>1260</v>
      </c>
      <c r="C352" s="18" t="s">
        <v>1052</v>
      </c>
      <c r="D352" s="18" t="s">
        <v>118</v>
      </c>
      <c r="E352" s="18">
        <v>1</v>
      </c>
    </row>
    <row r="353" spans="1:5" hidden="1" x14ac:dyDescent="0.3">
      <c r="A353" s="18" t="str">
        <f t="shared" si="6"/>
        <v>2021-22Gannawarra ShireAM7</v>
      </c>
      <c r="B353" s="18" t="s">
        <v>1260</v>
      </c>
      <c r="C353" s="18" t="s">
        <v>1055</v>
      </c>
      <c r="D353" s="18" t="s">
        <v>118</v>
      </c>
      <c r="E353" s="18">
        <v>0</v>
      </c>
    </row>
    <row r="354" spans="1:5" hidden="1" x14ac:dyDescent="0.3">
      <c r="A354" s="18" t="str">
        <f t="shared" si="6"/>
        <v>2021-22Glenelg ShireAM7</v>
      </c>
      <c r="B354" s="18" t="s">
        <v>1260</v>
      </c>
      <c r="C354" s="18" t="s">
        <v>1061</v>
      </c>
      <c r="D354" s="18" t="s">
        <v>118</v>
      </c>
      <c r="E354" s="18">
        <v>1</v>
      </c>
    </row>
    <row r="355" spans="1:5" hidden="1" x14ac:dyDescent="0.3">
      <c r="A355" s="18" t="str">
        <f t="shared" si="6"/>
        <v>2021-22Golden Plains ShireAM7</v>
      </c>
      <c r="B355" s="18" t="s">
        <v>1260</v>
      </c>
      <c r="C355" s="18" t="s">
        <v>1064</v>
      </c>
      <c r="D355" s="18" t="s">
        <v>118</v>
      </c>
      <c r="E355" s="18">
        <v>1</v>
      </c>
    </row>
    <row r="356" spans="1:5" hidden="1" x14ac:dyDescent="0.3">
      <c r="A356" s="18" t="str">
        <f t="shared" si="6"/>
        <v>2021-22Greater Bendigo CityAM7</v>
      </c>
      <c r="B356" s="18" t="s">
        <v>1260</v>
      </c>
      <c r="C356" s="18" t="s">
        <v>1067</v>
      </c>
      <c r="D356" s="18" t="s">
        <v>118</v>
      </c>
      <c r="E356" s="18">
        <v>1</v>
      </c>
    </row>
    <row r="357" spans="1:5" hidden="1" x14ac:dyDescent="0.3">
      <c r="A357" s="18" t="str">
        <f t="shared" si="6"/>
        <v>2021-22Greater Dandenong CityAM7</v>
      </c>
      <c r="B357" s="18" t="s">
        <v>1260</v>
      </c>
      <c r="C357" s="18" t="s">
        <v>1070</v>
      </c>
      <c r="D357" s="18" t="s">
        <v>118</v>
      </c>
      <c r="E357" s="18">
        <v>1</v>
      </c>
    </row>
    <row r="358" spans="1:5" hidden="1" x14ac:dyDescent="0.3">
      <c r="A358" s="18" t="str">
        <f t="shared" si="6"/>
        <v>2021-22Greater Geelong CityAM7</v>
      </c>
      <c r="B358" s="18" t="s">
        <v>1260</v>
      </c>
      <c r="C358" s="18" t="s">
        <v>1073</v>
      </c>
      <c r="D358" s="18" t="s">
        <v>118</v>
      </c>
      <c r="E358" s="18">
        <v>1</v>
      </c>
    </row>
    <row r="359" spans="1:5" hidden="1" x14ac:dyDescent="0.3">
      <c r="A359" s="18" t="str">
        <f t="shared" si="6"/>
        <v>2021-22Hepburn ShireAM7</v>
      </c>
      <c r="B359" s="18" t="s">
        <v>1260</v>
      </c>
      <c r="C359" s="18" t="s">
        <v>1078</v>
      </c>
      <c r="D359" s="18" t="s">
        <v>118</v>
      </c>
      <c r="E359" s="18">
        <v>0</v>
      </c>
    </row>
    <row r="360" spans="1:5" hidden="1" x14ac:dyDescent="0.3">
      <c r="A360" s="18" t="str">
        <f t="shared" si="6"/>
        <v>2021-22Hindmarsh ShireAM7</v>
      </c>
      <c r="B360" s="18" t="s">
        <v>1260</v>
      </c>
      <c r="C360" s="18" t="s">
        <v>1081</v>
      </c>
      <c r="D360" s="18" t="s">
        <v>118</v>
      </c>
      <c r="E360" s="18">
        <v>1</v>
      </c>
    </row>
    <row r="361" spans="1:5" hidden="1" x14ac:dyDescent="0.3">
      <c r="A361" s="18" t="str">
        <f t="shared" si="6"/>
        <v>2021-22Hobsons Bay CityAM7</v>
      </c>
      <c r="B361" s="18" t="s">
        <v>1260</v>
      </c>
      <c r="C361" s="18" t="s">
        <v>1084</v>
      </c>
      <c r="D361" s="18" t="s">
        <v>118</v>
      </c>
      <c r="E361" s="18">
        <v>1</v>
      </c>
    </row>
    <row r="362" spans="1:5" hidden="1" x14ac:dyDescent="0.3">
      <c r="A362" s="18" t="str">
        <f t="shared" si="6"/>
        <v>2021-22Hume CityAM7</v>
      </c>
      <c r="B362" s="18" t="s">
        <v>1260</v>
      </c>
      <c r="C362" s="18" t="s">
        <v>1090</v>
      </c>
      <c r="D362" s="18" t="s">
        <v>118</v>
      </c>
      <c r="E362" s="18">
        <v>1</v>
      </c>
    </row>
    <row r="363" spans="1:5" hidden="1" x14ac:dyDescent="0.3">
      <c r="A363" s="18" t="str">
        <f t="shared" si="6"/>
        <v>2021-22Indigo ShireAM7</v>
      </c>
      <c r="B363" s="18" t="s">
        <v>1260</v>
      </c>
      <c r="C363" s="18" t="s">
        <v>1093</v>
      </c>
      <c r="D363" s="18" t="s">
        <v>118</v>
      </c>
      <c r="E363" s="18">
        <v>0</v>
      </c>
    </row>
    <row r="364" spans="1:5" hidden="1" x14ac:dyDescent="0.3">
      <c r="A364" s="18" t="str">
        <f t="shared" si="6"/>
        <v>2021-22Knox CityAM7</v>
      </c>
      <c r="B364" s="18" t="s">
        <v>1260</v>
      </c>
      <c r="C364" s="18" t="s">
        <v>1099</v>
      </c>
      <c r="D364" s="18" t="s">
        <v>118</v>
      </c>
      <c r="E364" s="18">
        <v>0.95454545454545503</v>
      </c>
    </row>
    <row r="365" spans="1:5" hidden="1" x14ac:dyDescent="0.3">
      <c r="A365" s="18" t="str">
        <f t="shared" si="6"/>
        <v>2021-22Loddon ShireAM7</v>
      </c>
      <c r="B365" s="18" t="s">
        <v>1260</v>
      </c>
      <c r="C365" s="18" t="s">
        <v>1105</v>
      </c>
      <c r="D365" s="18" t="s">
        <v>118</v>
      </c>
      <c r="E365" s="18">
        <v>0</v>
      </c>
    </row>
    <row r="366" spans="1:5" hidden="1" x14ac:dyDescent="0.3">
      <c r="A366" s="18" t="str">
        <f t="shared" si="6"/>
        <v>2021-22Macedon Ranges ShireAM7</v>
      </c>
      <c r="B366" s="18" t="s">
        <v>1260</v>
      </c>
      <c r="C366" s="18" t="s">
        <v>1108</v>
      </c>
      <c r="D366" s="18" t="s">
        <v>118</v>
      </c>
      <c r="E366" s="18">
        <v>0</v>
      </c>
    </row>
    <row r="367" spans="1:5" hidden="1" x14ac:dyDescent="0.3">
      <c r="A367" s="18" t="str">
        <f t="shared" si="6"/>
        <v>2021-22Manningham CityAM7</v>
      </c>
      <c r="B367" s="18" t="s">
        <v>1260</v>
      </c>
      <c r="C367" s="18" t="s">
        <v>1111</v>
      </c>
      <c r="D367" s="18" t="s">
        <v>118</v>
      </c>
      <c r="E367" s="18">
        <v>1</v>
      </c>
    </row>
    <row r="368" spans="1:5" hidden="1" x14ac:dyDescent="0.3">
      <c r="A368" s="18" t="str">
        <f t="shared" si="6"/>
        <v>2021-22Mansfield ShireAM7</v>
      </c>
      <c r="B368" s="18" t="s">
        <v>1260</v>
      </c>
      <c r="C368" s="18" t="s">
        <v>1114</v>
      </c>
      <c r="D368" s="18" t="s">
        <v>118</v>
      </c>
      <c r="E368" s="18">
        <v>0</v>
      </c>
    </row>
    <row r="369" spans="1:5" hidden="1" x14ac:dyDescent="0.3">
      <c r="A369" s="18" t="str">
        <f t="shared" si="6"/>
        <v>2021-22Maribyrnong CityAM7</v>
      </c>
      <c r="B369" s="18" t="s">
        <v>1260</v>
      </c>
      <c r="C369" s="18" t="s">
        <v>1117</v>
      </c>
      <c r="D369" s="18" t="s">
        <v>118</v>
      </c>
      <c r="E369" s="18">
        <v>0</v>
      </c>
    </row>
    <row r="370" spans="1:5" hidden="1" x14ac:dyDescent="0.3">
      <c r="A370" s="18" t="str">
        <f t="shared" si="6"/>
        <v>2021-22Maroondah CityAM7</v>
      </c>
      <c r="B370" s="18" t="s">
        <v>1260</v>
      </c>
      <c r="C370" s="18" t="s">
        <v>1120</v>
      </c>
      <c r="D370" s="18" t="s">
        <v>118</v>
      </c>
      <c r="E370" s="18">
        <v>1</v>
      </c>
    </row>
    <row r="371" spans="1:5" hidden="1" x14ac:dyDescent="0.3">
      <c r="A371" s="18" t="str">
        <f t="shared" si="6"/>
        <v>2021-22Melbourne CityAM7</v>
      </c>
      <c r="B371" s="18" t="s">
        <v>1260</v>
      </c>
      <c r="C371" s="18" t="s">
        <v>1123</v>
      </c>
      <c r="D371" s="18" t="s">
        <v>118</v>
      </c>
      <c r="E371" s="18">
        <v>1</v>
      </c>
    </row>
    <row r="372" spans="1:5" hidden="1" x14ac:dyDescent="0.3">
      <c r="A372" s="18" t="str">
        <f t="shared" si="6"/>
        <v>2021-22Melton CityAM7</v>
      </c>
      <c r="B372" s="18" t="s">
        <v>1260</v>
      </c>
      <c r="C372" s="18" t="s">
        <v>1126</v>
      </c>
      <c r="D372" s="18" t="s">
        <v>118</v>
      </c>
      <c r="E372" s="18">
        <v>1</v>
      </c>
    </row>
    <row r="373" spans="1:5" hidden="1" x14ac:dyDescent="0.3">
      <c r="A373" s="18" t="str">
        <f t="shared" si="6"/>
        <v>2021-22Moira ShireAM7</v>
      </c>
      <c r="B373" s="18" t="s">
        <v>1260</v>
      </c>
      <c r="C373" s="18" t="s">
        <v>1135</v>
      </c>
      <c r="D373" s="18" t="s">
        <v>118</v>
      </c>
      <c r="E373" s="18">
        <v>0</v>
      </c>
    </row>
    <row r="374" spans="1:5" hidden="1" x14ac:dyDescent="0.3">
      <c r="A374" s="18" t="str">
        <f t="shared" si="6"/>
        <v>2021-22Monash CityAM7</v>
      </c>
      <c r="B374" s="18" t="s">
        <v>1260</v>
      </c>
      <c r="C374" s="18" t="s">
        <v>1138</v>
      </c>
      <c r="D374" s="18" t="s">
        <v>118</v>
      </c>
      <c r="E374" s="18">
        <v>1</v>
      </c>
    </row>
    <row r="375" spans="1:5" hidden="1" x14ac:dyDescent="0.3">
      <c r="A375" s="18" t="str">
        <f t="shared" si="6"/>
        <v>2021-22Moonee Valley CityAM7</v>
      </c>
      <c r="B375" s="18" t="s">
        <v>1260</v>
      </c>
      <c r="C375" s="18" t="s">
        <v>1141</v>
      </c>
      <c r="D375" s="18" t="s">
        <v>118</v>
      </c>
      <c r="E375" s="18">
        <v>1</v>
      </c>
    </row>
    <row r="376" spans="1:5" hidden="1" x14ac:dyDescent="0.3">
      <c r="A376" s="18" t="str">
        <f t="shared" si="6"/>
        <v>2021-22Moorabool ShireAM7</v>
      </c>
      <c r="B376" s="18" t="s">
        <v>1260</v>
      </c>
      <c r="C376" s="18" t="s">
        <v>1144</v>
      </c>
      <c r="D376" s="18" t="s">
        <v>118</v>
      </c>
      <c r="E376" s="18">
        <v>1</v>
      </c>
    </row>
    <row r="377" spans="1:5" hidden="1" x14ac:dyDescent="0.3">
      <c r="A377" s="18" t="str">
        <f t="shared" si="6"/>
        <v>2021-22Mornington Peninsula ShireAM7</v>
      </c>
      <c r="B377" s="18" t="s">
        <v>1260</v>
      </c>
      <c r="C377" s="18" t="s">
        <v>1150</v>
      </c>
      <c r="D377" s="18" t="s">
        <v>118</v>
      </c>
      <c r="E377" s="18">
        <v>1</v>
      </c>
    </row>
    <row r="378" spans="1:5" hidden="1" x14ac:dyDescent="0.3">
      <c r="A378" s="18" t="str">
        <f t="shared" si="6"/>
        <v>2021-22Mount Alexander ShireAM7</v>
      </c>
      <c r="B378" s="18" t="s">
        <v>1260</v>
      </c>
      <c r="C378" s="18" t="s">
        <v>1153</v>
      </c>
      <c r="D378" s="18" t="s">
        <v>118</v>
      </c>
      <c r="E378" s="18">
        <v>1</v>
      </c>
    </row>
    <row r="379" spans="1:5" hidden="1" x14ac:dyDescent="0.3">
      <c r="A379" s="18" t="str">
        <f t="shared" si="6"/>
        <v>2021-22Moyne ShireAM7</v>
      </c>
      <c r="B379" s="18" t="s">
        <v>1260</v>
      </c>
      <c r="C379" s="18" t="s">
        <v>1156</v>
      </c>
      <c r="D379" s="18" t="s">
        <v>118</v>
      </c>
      <c r="E379" s="18">
        <v>1</v>
      </c>
    </row>
    <row r="380" spans="1:5" hidden="1" x14ac:dyDescent="0.3">
      <c r="A380" s="18" t="str">
        <f t="shared" si="6"/>
        <v>2021-22Murrindindi ShireAM7</v>
      </c>
      <c r="B380" s="18" t="s">
        <v>1260</v>
      </c>
      <c r="C380" s="18" t="s">
        <v>1159</v>
      </c>
      <c r="D380" s="18" t="s">
        <v>118</v>
      </c>
      <c r="E380" s="18">
        <v>1</v>
      </c>
    </row>
    <row r="381" spans="1:5" hidden="1" x14ac:dyDescent="0.3">
      <c r="A381" s="18" t="str">
        <f t="shared" si="6"/>
        <v>2021-22Nillumbik ShireAM7</v>
      </c>
      <c r="B381" s="18" t="s">
        <v>1260</v>
      </c>
      <c r="C381" s="18" t="s">
        <v>1162</v>
      </c>
      <c r="D381" s="18" t="s">
        <v>118</v>
      </c>
      <c r="E381" s="18">
        <v>1</v>
      </c>
    </row>
    <row r="382" spans="1:5" hidden="1" x14ac:dyDescent="0.3">
      <c r="A382" s="18" t="str">
        <f t="shared" si="6"/>
        <v>2021-22Port Phillip CityAM7</v>
      </c>
      <c r="B382" s="18" t="s">
        <v>1260</v>
      </c>
      <c r="C382" s="18" t="s">
        <v>1168</v>
      </c>
      <c r="D382" s="18" t="s">
        <v>118</v>
      </c>
      <c r="E382" s="18">
        <v>1</v>
      </c>
    </row>
    <row r="383" spans="1:5" hidden="1" x14ac:dyDescent="0.3">
      <c r="A383" s="18" t="str">
        <f t="shared" si="6"/>
        <v>2021-22Pyrenees ShireAM7</v>
      </c>
      <c r="B383" s="18" t="s">
        <v>1260</v>
      </c>
      <c r="C383" s="18" t="s">
        <v>1171</v>
      </c>
      <c r="D383" s="18" t="s">
        <v>118</v>
      </c>
      <c r="E383" s="18">
        <v>1</v>
      </c>
    </row>
    <row r="384" spans="1:5" hidden="1" x14ac:dyDescent="0.3">
      <c r="A384" s="18" t="str">
        <f t="shared" si="6"/>
        <v>2021-22Greater SheppartonAM7</v>
      </c>
      <c r="B384" s="18" t="s">
        <v>1260</v>
      </c>
      <c r="C384" s="18" t="s">
        <v>1076</v>
      </c>
      <c r="D384" s="18" t="s">
        <v>118</v>
      </c>
      <c r="E384" s="18">
        <v>1</v>
      </c>
    </row>
    <row r="385" spans="1:5" hidden="1" x14ac:dyDescent="0.3">
      <c r="A385" s="18" t="str">
        <f t="shared" si="6"/>
        <v>2021-22Wangaratta Rural CityAM7</v>
      </c>
      <c r="B385" s="18" t="s">
        <v>1260</v>
      </c>
      <c r="C385" s="18" t="s">
        <v>1197</v>
      </c>
      <c r="D385" s="18" t="s">
        <v>118</v>
      </c>
      <c r="E385" s="18">
        <v>0</v>
      </c>
    </row>
    <row r="386" spans="1:5" hidden="1" x14ac:dyDescent="0.3">
      <c r="A386" s="18" t="str">
        <f t="shared" si="6"/>
        <v>2021-22Warrnambool CityAM7</v>
      </c>
      <c r="B386" s="18" t="s">
        <v>1260</v>
      </c>
      <c r="C386" s="18" t="s">
        <v>1200</v>
      </c>
      <c r="D386" s="18" t="s">
        <v>118</v>
      </c>
      <c r="E386" s="18">
        <v>0</v>
      </c>
    </row>
    <row r="387" spans="1:5" hidden="1" x14ac:dyDescent="0.3">
      <c r="A387" s="18" t="str">
        <f t="shared" si="6"/>
        <v>2021-22Wodonga CityAM7</v>
      </c>
      <c r="B387" s="18" t="s">
        <v>1260</v>
      </c>
      <c r="C387" s="18" t="s">
        <v>1215</v>
      </c>
      <c r="D387" s="18" t="s">
        <v>118</v>
      </c>
      <c r="E387" s="18">
        <v>0</v>
      </c>
    </row>
    <row r="388" spans="1:5" hidden="1" x14ac:dyDescent="0.3">
      <c r="A388" s="18" t="str">
        <f t="shared" si="6"/>
        <v>2021-22Boroondara CityAM7</v>
      </c>
      <c r="B388" s="18" t="s">
        <v>1260</v>
      </c>
      <c r="C388" s="18" t="s">
        <v>1019</v>
      </c>
      <c r="D388" s="18" t="s">
        <v>118</v>
      </c>
      <c r="E388" s="18">
        <v>1</v>
      </c>
    </row>
    <row r="389" spans="1:5" hidden="1" x14ac:dyDescent="0.3">
      <c r="A389" s="18" t="str">
        <f t="shared" si="6"/>
        <v>2021-22Buloke ShireAM7</v>
      </c>
      <c r="B389" s="18" t="s">
        <v>1260</v>
      </c>
      <c r="C389" s="18" t="s">
        <v>1025</v>
      </c>
      <c r="D389" s="18" t="s">
        <v>118</v>
      </c>
      <c r="E389" s="18">
        <v>1</v>
      </c>
    </row>
    <row r="390" spans="1:5" hidden="1" x14ac:dyDescent="0.3">
      <c r="A390" s="18" t="str">
        <f t="shared" si="6"/>
        <v>2021-22Glen Eira CityAM7</v>
      </c>
      <c r="B390" s="18" t="s">
        <v>1260</v>
      </c>
      <c r="C390" s="18" t="s">
        <v>1058</v>
      </c>
      <c r="D390" s="18" t="s">
        <v>118</v>
      </c>
      <c r="E390" s="18">
        <v>1</v>
      </c>
    </row>
    <row r="391" spans="1:5" hidden="1" x14ac:dyDescent="0.3">
      <c r="A391" s="18" t="str">
        <f t="shared" si="6"/>
        <v>2021-22Horsham Rural CityAM7</v>
      </c>
      <c r="B391" s="18" t="s">
        <v>1260</v>
      </c>
      <c r="C391" s="18" t="s">
        <v>1087</v>
      </c>
      <c r="D391" s="18" t="s">
        <v>118</v>
      </c>
      <c r="E391" s="18">
        <v>0</v>
      </c>
    </row>
    <row r="392" spans="1:5" hidden="1" x14ac:dyDescent="0.3">
      <c r="A392" s="18" t="str">
        <f t="shared" si="6"/>
        <v>2021-22Kingston CityAM7</v>
      </c>
      <c r="B392" s="18" t="s">
        <v>1260</v>
      </c>
      <c r="C392" s="18" t="s">
        <v>1096</v>
      </c>
      <c r="D392" s="18" t="s">
        <v>118</v>
      </c>
      <c r="E392" s="18">
        <v>1</v>
      </c>
    </row>
    <row r="393" spans="1:5" hidden="1" x14ac:dyDescent="0.3">
      <c r="A393" s="18" t="str">
        <f t="shared" si="6"/>
        <v>2021-22Latrobe CityAM7</v>
      </c>
      <c r="B393" s="18" t="s">
        <v>1260</v>
      </c>
      <c r="C393" s="18" t="s">
        <v>1102</v>
      </c>
      <c r="D393" s="18" t="s">
        <v>118</v>
      </c>
      <c r="E393" s="18">
        <v>1</v>
      </c>
    </row>
    <row r="394" spans="1:5" hidden="1" x14ac:dyDescent="0.3">
      <c r="A394" s="18" t="str">
        <f t="shared" si="6"/>
        <v>2021-22Mildura Rural CityAM7</v>
      </c>
      <c r="B394" s="18" t="s">
        <v>1260</v>
      </c>
      <c r="C394" s="18" t="s">
        <v>1129</v>
      </c>
      <c r="D394" s="18" t="s">
        <v>118</v>
      </c>
      <c r="E394" s="18">
        <v>1</v>
      </c>
    </row>
    <row r="395" spans="1:5" hidden="1" x14ac:dyDescent="0.3">
      <c r="A395" s="18" t="str">
        <f t="shared" si="6"/>
        <v>2021-22Mitchell ShireAM7</v>
      </c>
      <c r="B395" s="18" t="s">
        <v>1260</v>
      </c>
      <c r="C395" s="18" t="s">
        <v>1132</v>
      </c>
      <c r="D395" s="18" t="s">
        <v>118</v>
      </c>
      <c r="E395" s="18">
        <v>1</v>
      </c>
    </row>
    <row r="396" spans="1:5" hidden="1" x14ac:dyDescent="0.3">
      <c r="A396" s="18" t="str">
        <f t="shared" si="6"/>
        <v>2021-22Northern Grampians ShireAM7</v>
      </c>
      <c r="B396" s="18" t="s">
        <v>1260</v>
      </c>
      <c r="C396" s="18" t="s">
        <v>1165</v>
      </c>
      <c r="D396" s="18" t="s">
        <v>118</v>
      </c>
      <c r="E396" s="18">
        <v>0</v>
      </c>
    </row>
    <row r="397" spans="1:5" hidden="1" x14ac:dyDescent="0.3">
      <c r="A397" s="18" t="str">
        <f t="shared" si="6"/>
        <v>2021-22Southern Grampians ShireAF2</v>
      </c>
      <c r="B397" s="18" t="s">
        <v>1260</v>
      </c>
      <c r="C397" s="18" t="s">
        <v>1179</v>
      </c>
      <c r="D397" s="18" t="s">
        <v>76</v>
      </c>
      <c r="E397" s="18">
        <v>1</v>
      </c>
    </row>
    <row r="398" spans="1:5" hidden="1" x14ac:dyDescent="0.3">
      <c r="A398" s="18" t="str">
        <f t="shared" si="6"/>
        <v>2021-22South Gippsland ShireAF2</v>
      </c>
      <c r="B398" s="18" t="s">
        <v>1260</v>
      </c>
      <c r="C398" s="18" t="s">
        <v>1176</v>
      </c>
      <c r="D398" s="18" t="s">
        <v>76</v>
      </c>
      <c r="E398" s="18">
        <v>0</v>
      </c>
    </row>
    <row r="399" spans="1:5" hidden="1" x14ac:dyDescent="0.3">
      <c r="A399" s="18" t="str">
        <f t="shared" si="6"/>
        <v>2021-22Stonnington CityAF2</v>
      </c>
      <c r="B399" s="18" t="s">
        <v>1260</v>
      </c>
      <c r="C399" s="18" t="s">
        <v>1182</v>
      </c>
      <c r="D399" s="18" t="s">
        <v>76</v>
      </c>
      <c r="E399" s="18">
        <v>1.6666666666666701</v>
      </c>
    </row>
    <row r="400" spans="1:5" hidden="1" x14ac:dyDescent="0.3">
      <c r="A400" s="18" t="str">
        <f t="shared" si="6"/>
        <v>2021-22Ararat Rural CityAF2</v>
      </c>
      <c r="B400" s="18" t="s">
        <v>1260</v>
      </c>
      <c r="C400" s="18" t="s">
        <v>998</v>
      </c>
      <c r="D400" s="18" t="s">
        <v>76</v>
      </c>
      <c r="E400" s="18">
        <v>1</v>
      </c>
    </row>
    <row r="401" spans="1:5" hidden="1" x14ac:dyDescent="0.3">
      <c r="A401" s="18" t="str">
        <f t="shared" si="6"/>
        <v>2021-22Strathbogie ShireAF2</v>
      </c>
      <c r="B401" s="18" t="s">
        <v>1260</v>
      </c>
      <c r="C401" s="18" t="s">
        <v>1185</v>
      </c>
      <c r="D401" s="18" t="s">
        <v>76</v>
      </c>
      <c r="E401" s="18">
        <v>0</v>
      </c>
    </row>
    <row r="402" spans="1:5" hidden="1" x14ac:dyDescent="0.3">
      <c r="A402" s="18" t="str">
        <f t="shared" si="6"/>
        <v>2021-22Surf Coast ShireAF2</v>
      </c>
      <c r="B402" s="18" t="s">
        <v>1260</v>
      </c>
      <c r="C402" s="18" t="s">
        <v>1188</v>
      </c>
      <c r="D402" s="18" t="s">
        <v>76</v>
      </c>
      <c r="E402" s="18">
        <v>1</v>
      </c>
    </row>
    <row r="403" spans="1:5" hidden="1" x14ac:dyDescent="0.3">
      <c r="A403" s="18" t="str">
        <f t="shared" si="6"/>
        <v>2021-22Swan Hill Rural CityAF2</v>
      </c>
      <c r="B403" s="18" t="s">
        <v>1260</v>
      </c>
      <c r="C403" s="18" t="s">
        <v>1191</v>
      </c>
      <c r="D403" s="18" t="s">
        <v>76</v>
      </c>
      <c r="E403" s="18">
        <v>1</v>
      </c>
    </row>
    <row r="404" spans="1:5" hidden="1" x14ac:dyDescent="0.3">
      <c r="A404" s="18" t="str">
        <f t="shared" si="6"/>
        <v>2021-22Towong ShireAF2</v>
      </c>
      <c r="B404" s="18" t="s">
        <v>1260</v>
      </c>
      <c r="C404" s="18" t="s">
        <v>1194</v>
      </c>
      <c r="D404" s="18" t="s">
        <v>76</v>
      </c>
    </row>
    <row r="405" spans="1:5" hidden="1" x14ac:dyDescent="0.3">
      <c r="A405" s="18" t="str">
        <f t="shared" si="6"/>
        <v>2021-22Wellington ShireAF2</v>
      </c>
      <c r="B405" s="18" t="s">
        <v>1260</v>
      </c>
      <c r="C405" s="18" t="s">
        <v>1203</v>
      </c>
      <c r="D405" s="18" t="s">
        <v>76</v>
      </c>
      <c r="E405" s="18">
        <v>1</v>
      </c>
    </row>
    <row r="406" spans="1:5" hidden="1" x14ac:dyDescent="0.3">
      <c r="A406" s="18" t="str">
        <f t="shared" si="6"/>
        <v>2021-22West Wimmera ShireAF2</v>
      </c>
      <c r="B406" s="18" t="s">
        <v>1260</v>
      </c>
      <c r="C406" s="18" t="s">
        <v>1206</v>
      </c>
      <c r="D406" s="18" t="s">
        <v>76</v>
      </c>
      <c r="E406" s="18">
        <v>0.66666666666666696</v>
      </c>
    </row>
    <row r="407" spans="1:5" hidden="1" x14ac:dyDescent="0.3">
      <c r="A407" s="18" t="str">
        <f t="shared" si="6"/>
        <v>2021-22Whitehorse CityAF2</v>
      </c>
      <c r="B407" s="18" t="s">
        <v>1260</v>
      </c>
      <c r="C407" s="18" t="s">
        <v>1209</v>
      </c>
      <c r="D407" s="18" t="s">
        <v>76</v>
      </c>
      <c r="E407" s="18">
        <v>1</v>
      </c>
    </row>
    <row r="408" spans="1:5" hidden="1" x14ac:dyDescent="0.3">
      <c r="A408" s="18" t="str">
        <f t="shared" ref="A408:A471" si="7">CONCATENATE(B408,C408,D408)</f>
        <v>2021-22Whittlesea CityAF2</v>
      </c>
      <c r="B408" s="18" t="s">
        <v>1260</v>
      </c>
      <c r="C408" s="18" t="s">
        <v>1212</v>
      </c>
      <c r="D408" s="18" t="s">
        <v>76</v>
      </c>
      <c r="E408" s="18">
        <v>1</v>
      </c>
    </row>
    <row r="409" spans="1:5" hidden="1" x14ac:dyDescent="0.3">
      <c r="A409" s="18" t="str">
        <f t="shared" si="7"/>
        <v>2021-22Wyndham CityAF2</v>
      </c>
      <c r="B409" s="18" t="s">
        <v>1260</v>
      </c>
      <c r="C409" s="18" t="s">
        <v>1218</v>
      </c>
      <c r="D409" s="18" t="s">
        <v>76</v>
      </c>
      <c r="E409" s="18">
        <v>9.5</v>
      </c>
    </row>
    <row r="410" spans="1:5" hidden="1" x14ac:dyDescent="0.3">
      <c r="A410" s="18" t="str">
        <f t="shared" si="7"/>
        <v>2021-22Yarra CityAF2</v>
      </c>
      <c r="B410" s="18" t="s">
        <v>1260</v>
      </c>
      <c r="C410" s="18" t="s">
        <v>1221</v>
      </c>
      <c r="D410" s="18" t="s">
        <v>76</v>
      </c>
      <c r="E410" s="18">
        <v>1</v>
      </c>
    </row>
    <row r="411" spans="1:5" hidden="1" x14ac:dyDescent="0.3">
      <c r="A411" s="18" t="str">
        <f t="shared" si="7"/>
        <v>2021-22Yarra Ranges ShireAF2</v>
      </c>
      <c r="B411" s="18" t="s">
        <v>1260</v>
      </c>
      <c r="C411" s="18" t="s">
        <v>1224</v>
      </c>
      <c r="D411" s="18" t="s">
        <v>76</v>
      </c>
      <c r="E411" s="18">
        <v>0</v>
      </c>
    </row>
    <row r="412" spans="1:5" hidden="1" x14ac:dyDescent="0.3">
      <c r="A412" s="18" t="str">
        <f t="shared" si="7"/>
        <v>2021-22Yarriambiack ShireAF2</v>
      </c>
      <c r="B412" s="18" t="s">
        <v>1260</v>
      </c>
      <c r="C412" s="18" t="s">
        <v>1227</v>
      </c>
      <c r="D412" s="18" t="s">
        <v>76</v>
      </c>
      <c r="E412" s="18">
        <v>0</v>
      </c>
    </row>
    <row r="413" spans="1:5" hidden="1" x14ac:dyDescent="0.3">
      <c r="A413" s="18" t="str">
        <f t="shared" si="7"/>
        <v>2021-22Bass Coast ShireAF2</v>
      </c>
      <c r="B413" s="18" t="s">
        <v>1260</v>
      </c>
      <c r="C413" s="18" t="s">
        <v>1007</v>
      </c>
      <c r="D413" s="18" t="s">
        <v>76</v>
      </c>
      <c r="E413" s="18">
        <v>1</v>
      </c>
    </row>
    <row r="414" spans="1:5" hidden="1" x14ac:dyDescent="0.3">
      <c r="A414" s="18" t="str">
        <f t="shared" si="7"/>
        <v>2021-22Borough of QueenscliffeAF2</v>
      </c>
      <c r="B414" s="18" t="s">
        <v>1260</v>
      </c>
      <c r="C414" s="18" t="s">
        <v>1174</v>
      </c>
      <c r="D414" s="18" t="s">
        <v>76</v>
      </c>
    </row>
    <row r="415" spans="1:5" hidden="1" x14ac:dyDescent="0.3">
      <c r="A415" s="18" t="str">
        <f t="shared" si="7"/>
        <v>2021-22Merri-bek CityAF2</v>
      </c>
      <c r="B415" s="18" t="s">
        <v>1260</v>
      </c>
      <c r="C415" s="18" t="s">
        <v>1147</v>
      </c>
      <c r="D415" s="18" t="s">
        <v>76</v>
      </c>
      <c r="E415" s="18">
        <v>1</v>
      </c>
    </row>
    <row r="416" spans="1:5" hidden="1" x14ac:dyDescent="0.3">
      <c r="A416" s="18" t="str">
        <f t="shared" si="7"/>
        <v>2021-22Alpine ShireAF2</v>
      </c>
      <c r="B416" s="18" t="s">
        <v>1260</v>
      </c>
      <c r="C416" s="18" t="s">
        <v>995</v>
      </c>
      <c r="D416" s="18" t="s">
        <v>76</v>
      </c>
      <c r="E416" s="18">
        <v>1</v>
      </c>
    </row>
    <row r="417" spans="1:5" hidden="1" x14ac:dyDescent="0.3">
      <c r="A417" s="18" t="str">
        <f t="shared" si="7"/>
        <v>2021-22Ballarat CityAF2</v>
      </c>
      <c r="B417" s="18" t="s">
        <v>1260</v>
      </c>
      <c r="C417" s="18" t="s">
        <v>1001</v>
      </c>
      <c r="D417" s="18" t="s">
        <v>76</v>
      </c>
      <c r="E417" s="18">
        <v>0.57142857142857095</v>
      </c>
    </row>
    <row r="418" spans="1:5" hidden="1" x14ac:dyDescent="0.3">
      <c r="A418" s="18" t="str">
        <f t="shared" si="7"/>
        <v>2021-22Banyule CityAF2</v>
      </c>
      <c r="B418" s="18" t="s">
        <v>1260</v>
      </c>
      <c r="C418" s="18" t="s">
        <v>1004</v>
      </c>
      <c r="D418" s="18" t="s">
        <v>76</v>
      </c>
      <c r="E418" s="18">
        <v>4</v>
      </c>
    </row>
    <row r="419" spans="1:5" hidden="1" x14ac:dyDescent="0.3">
      <c r="A419" s="18" t="str">
        <f t="shared" si="7"/>
        <v>2021-22Baw Baw ShireAF2</v>
      </c>
      <c r="B419" s="18" t="s">
        <v>1260</v>
      </c>
      <c r="C419" s="18" t="s">
        <v>1010</v>
      </c>
      <c r="D419" s="18" t="s">
        <v>76</v>
      </c>
      <c r="E419" s="18">
        <v>1</v>
      </c>
    </row>
    <row r="420" spans="1:5" hidden="1" x14ac:dyDescent="0.3">
      <c r="A420" s="18" t="str">
        <f t="shared" si="7"/>
        <v>2021-22Bayside CityAF2</v>
      </c>
      <c r="B420" s="18" t="s">
        <v>1260</v>
      </c>
      <c r="C420" s="18" t="s">
        <v>1013</v>
      </c>
      <c r="D420" s="18" t="s">
        <v>76</v>
      </c>
    </row>
    <row r="421" spans="1:5" hidden="1" x14ac:dyDescent="0.3">
      <c r="A421" s="18" t="str">
        <f t="shared" si="7"/>
        <v>2021-22Benalla Rural CityAF2</v>
      </c>
      <c r="B421" s="18" t="s">
        <v>1260</v>
      </c>
      <c r="C421" s="18" t="s">
        <v>1016</v>
      </c>
      <c r="D421" s="18" t="s">
        <v>76</v>
      </c>
      <c r="E421" s="18">
        <v>3</v>
      </c>
    </row>
    <row r="422" spans="1:5" hidden="1" x14ac:dyDescent="0.3">
      <c r="A422" s="18" t="str">
        <f t="shared" si="7"/>
        <v>2021-22Brimbank CityAF2</v>
      </c>
      <c r="B422" s="18" t="s">
        <v>1260</v>
      </c>
      <c r="C422" s="18" t="s">
        <v>1022</v>
      </c>
      <c r="D422" s="18" t="s">
        <v>76</v>
      </c>
      <c r="E422" s="18">
        <v>3</v>
      </c>
    </row>
    <row r="423" spans="1:5" hidden="1" x14ac:dyDescent="0.3">
      <c r="A423" s="18" t="str">
        <f t="shared" si="7"/>
        <v>2021-22Campaspe ShireAF2</v>
      </c>
      <c r="B423" s="18" t="s">
        <v>1260</v>
      </c>
      <c r="C423" s="18" t="s">
        <v>1028</v>
      </c>
      <c r="D423" s="18" t="s">
        <v>76</v>
      </c>
      <c r="E423" s="18">
        <v>1</v>
      </c>
    </row>
    <row r="424" spans="1:5" hidden="1" x14ac:dyDescent="0.3">
      <c r="A424" s="18" t="str">
        <f t="shared" si="7"/>
        <v>2021-22Cardinia ShireAF2</v>
      </c>
      <c r="B424" s="18" t="s">
        <v>1260</v>
      </c>
      <c r="C424" s="18" t="s">
        <v>1031</v>
      </c>
      <c r="D424" s="18" t="s">
        <v>76</v>
      </c>
      <c r="E424" s="18">
        <v>2.2000000000000002</v>
      </c>
    </row>
    <row r="425" spans="1:5" hidden="1" x14ac:dyDescent="0.3">
      <c r="A425" s="18" t="str">
        <f t="shared" si="7"/>
        <v>2021-22Casey CityAF2</v>
      </c>
      <c r="B425" s="18" t="s">
        <v>1260</v>
      </c>
      <c r="C425" s="18" t="s">
        <v>1034</v>
      </c>
      <c r="D425" s="18" t="s">
        <v>76</v>
      </c>
      <c r="E425" s="18">
        <v>2.2000000000000002</v>
      </c>
    </row>
    <row r="426" spans="1:5" hidden="1" x14ac:dyDescent="0.3">
      <c r="A426" s="18" t="str">
        <f t="shared" si="7"/>
        <v>2021-22Central Goldfields ShireAF2</v>
      </c>
      <c r="B426" s="18" t="s">
        <v>1260</v>
      </c>
      <c r="C426" s="18" t="s">
        <v>1037</v>
      </c>
      <c r="D426" s="18" t="s">
        <v>76</v>
      </c>
      <c r="E426" s="18">
        <v>1</v>
      </c>
    </row>
    <row r="427" spans="1:5" hidden="1" x14ac:dyDescent="0.3">
      <c r="A427" s="18" t="str">
        <f t="shared" si="7"/>
        <v>2021-22Colac Otway ShireAF2</v>
      </c>
      <c r="B427" s="18" t="s">
        <v>1260</v>
      </c>
      <c r="C427" s="18" t="s">
        <v>1040</v>
      </c>
      <c r="D427" s="18" t="s">
        <v>76</v>
      </c>
      <c r="E427" s="18">
        <v>1</v>
      </c>
    </row>
    <row r="428" spans="1:5" hidden="1" x14ac:dyDescent="0.3">
      <c r="A428" s="18" t="str">
        <f t="shared" si="7"/>
        <v>2021-22Corangamite ShireAF2</v>
      </c>
      <c r="B428" s="18" t="s">
        <v>1260</v>
      </c>
      <c r="C428" s="18" t="s">
        <v>1043</v>
      </c>
      <c r="D428" s="18" t="s">
        <v>76</v>
      </c>
      <c r="E428" s="18">
        <v>1</v>
      </c>
    </row>
    <row r="429" spans="1:5" hidden="1" x14ac:dyDescent="0.3">
      <c r="A429" s="18" t="str">
        <f t="shared" si="7"/>
        <v>2021-22Darebin CityAF2</v>
      </c>
      <c r="B429" s="18" t="s">
        <v>1260</v>
      </c>
      <c r="C429" s="18" t="s">
        <v>1046</v>
      </c>
      <c r="D429" s="18" t="s">
        <v>76</v>
      </c>
      <c r="E429" s="18">
        <v>2</v>
      </c>
    </row>
    <row r="430" spans="1:5" hidden="1" x14ac:dyDescent="0.3">
      <c r="A430" s="18" t="str">
        <f t="shared" si="7"/>
        <v>2021-22East Gippsland ShireAF2</v>
      </c>
      <c r="B430" s="18" t="s">
        <v>1260</v>
      </c>
      <c r="C430" s="18" t="s">
        <v>1049</v>
      </c>
      <c r="D430" s="18" t="s">
        <v>76</v>
      </c>
      <c r="E430" s="18">
        <v>0</v>
      </c>
    </row>
    <row r="431" spans="1:5" hidden="1" x14ac:dyDescent="0.3">
      <c r="A431" s="18" t="str">
        <f t="shared" si="7"/>
        <v>2021-22Frankston CityAF2</v>
      </c>
      <c r="B431" s="18" t="s">
        <v>1260</v>
      </c>
      <c r="C431" s="18" t="s">
        <v>1052</v>
      </c>
      <c r="D431" s="18" t="s">
        <v>76</v>
      </c>
      <c r="E431" s="18">
        <v>1</v>
      </c>
    </row>
    <row r="432" spans="1:5" hidden="1" x14ac:dyDescent="0.3">
      <c r="A432" s="18" t="str">
        <f t="shared" si="7"/>
        <v>2021-22Gannawarra ShireAF2</v>
      </c>
      <c r="B432" s="18" t="s">
        <v>1260</v>
      </c>
      <c r="C432" s="18" t="s">
        <v>1055</v>
      </c>
      <c r="D432" s="18" t="s">
        <v>76</v>
      </c>
      <c r="E432" s="18">
        <v>1</v>
      </c>
    </row>
    <row r="433" spans="1:5" hidden="1" x14ac:dyDescent="0.3">
      <c r="A433" s="18" t="str">
        <f t="shared" si="7"/>
        <v>2021-22Glenelg ShireAF2</v>
      </c>
      <c r="B433" s="18" t="s">
        <v>1260</v>
      </c>
      <c r="C433" s="18" t="s">
        <v>1061</v>
      </c>
      <c r="D433" s="18" t="s">
        <v>76</v>
      </c>
      <c r="E433" s="18">
        <v>0.5</v>
      </c>
    </row>
    <row r="434" spans="1:5" hidden="1" x14ac:dyDescent="0.3">
      <c r="A434" s="18" t="str">
        <f t="shared" si="7"/>
        <v>2021-22Golden Plains ShireAF2</v>
      </c>
      <c r="B434" s="18" t="s">
        <v>1260</v>
      </c>
      <c r="C434" s="18" t="s">
        <v>1064</v>
      </c>
      <c r="D434" s="18" t="s">
        <v>76</v>
      </c>
    </row>
    <row r="435" spans="1:5" hidden="1" x14ac:dyDescent="0.3">
      <c r="A435" s="18" t="str">
        <f t="shared" si="7"/>
        <v>2021-22Greater Bendigo CityAF2</v>
      </c>
      <c r="B435" s="18" t="s">
        <v>1260</v>
      </c>
      <c r="C435" s="18" t="s">
        <v>1067</v>
      </c>
      <c r="D435" s="18" t="s">
        <v>76</v>
      </c>
      <c r="E435" s="18">
        <v>0.61538461538461497</v>
      </c>
    </row>
    <row r="436" spans="1:5" hidden="1" x14ac:dyDescent="0.3">
      <c r="A436" s="18" t="str">
        <f t="shared" si="7"/>
        <v>2021-22Greater Dandenong CityAF2</v>
      </c>
      <c r="B436" s="18" t="s">
        <v>1260</v>
      </c>
      <c r="C436" s="18" t="s">
        <v>1070</v>
      </c>
      <c r="D436" s="18" t="s">
        <v>76</v>
      </c>
      <c r="E436" s="18">
        <v>0.5</v>
      </c>
    </row>
    <row r="437" spans="1:5" hidden="1" x14ac:dyDescent="0.3">
      <c r="A437" s="18" t="str">
        <f t="shared" si="7"/>
        <v>2021-22Greater Geelong CityAF2</v>
      </c>
      <c r="B437" s="18" t="s">
        <v>1260</v>
      </c>
      <c r="C437" s="18" t="s">
        <v>1073</v>
      </c>
      <c r="D437" s="18" t="s">
        <v>76</v>
      </c>
      <c r="E437" s="18">
        <v>1</v>
      </c>
    </row>
    <row r="438" spans="1:5" hidden="1" x14ac:dyDescent="0.3">
      <c r="A438" s="18" t="str">
        <f t="shared" si="7"/>
        <v>2021-22Hepburn ShireAF2</v>
      </c>
      <c r="B438" s="18" t="s">
        <v>1260</v>
      </c>
      <c r="C438" s="18" t="s">
        <v>1078</v>
      </c>
      <c r="D438" s="18" t="s">
        <v>76</v>
      </c>
      <c r="E438" s="18">
        <v>0</v>
      </c>
    </row>
    <row r="439" spans="1:5" hidden="1" x14ac:dyDescent="0.3">
      <c r="A439" s="18" t="str">
        <f t="shared" si="7"/>
        <v>2021-22Hindmarsh ShireAF2</v>
      </c>
      <c r="B439" s="18" t="s">
        <v>1260</v>
      </c>
      <c r="C439" s="18" t="s">
        <v>1081</v>
      </c>
      <c r="D439" s="18" t="s">
        <v>76</v>
      </c>
      <c r="E439" s="18">
        <v>1</v>
      </c>
    </row>
    <row r="440" spans="1:5" hidden="1" x14ac:dyDescent="0.3">
      <c r="A440" s="18" t="str">
        <f t="shared" si="7"/>
        <v>2021-22Hobsons Bay CityAF2</v>
      </c>
      <c r="B440" s="18" t="s">
        <v>1260</v>
      </c>
      <c r="C440" s="18" t="s">
        <v>1084</v>
      </c>
      <c r="D440" s="18" t="s">
        <v>76</v>
      </c>
    </row>
    <row r="441" spans="1:5" hidden="1" x14ac:dyDescent="0.3">
      <c r="A441" s="18" t="str">
        <f t="shared" si="7"/>
        <v>2021-22Hume CityAF2</v>
      </c>
      <c r="B441" s="18" t="s">
        <v>1260</v>
      </c>
      <c r="C441" s="18" t="s">
        <v>1090</v>
      </c>
      <c r="D441" s="18" t="s">
        <v>76</v>
      </c>
      <c r="E441" s="18">
        <v>2</v>
      </c>
    </row>
    <row r="442" spans="1:5" hidden="1" x14ac:dyDescent="0.3">
      <c r="A442" s="18" t="str">
        <f t="shared" si="7"/>
        <v>2021-22Indigo ShireAF2</v>
      </c>
      <c r="B442" s="18" t="s">
        <v>1260</v>
      </c>
      <c r="C442" s="18" t="s">
        <v>1093</v>
      </c>
      <c r="D442" s="18" t="s">
        <v>76</v>
      </c>
      <c r="E442" s="18">
        <v>2</v>
      </c>
    </row>
    <row r="443" spans="1:5" hidden="1" x14ac:dyDescent="0.3">
      <c r="A443" s="18" t="str">
        <f t="shared" si="7"/>
        <v>2021-22Knox CityAF2</v>
      </c>
      <c r="B443" s="18" t="s">
        <v>1260</v>
      </c>
      <c r="C443" s="18" t="s">
        <v>1099</v>
      </c>
      <c r="D443" s="18" t="s">
        <v>76</v>
      </c>
      <c r="E443" s="18">
        <v>2</v>
      </c>
    </row>
    <row r="444" spans="1:5" hidden="1" x14ac:dyDescent="0.3">
      <c r="A444" s="18" t="str">
        <f t="shared" si="7"/>
        <v>2021-22Loddon ShireAF2</v>
      </c>
      <c r="B444" s="18" t="s">
        <v>1260</v>
      </c>
      <c r="C444" s="18" t="s">
        <v>1105</v>
      </c>
      <c r="D444" s="18" t="s">
        <v>76</v>
      </c>
      <c r="E444" s="18">
        <v>1.8</v>
      </c>
    </row>
    <row r="445" spans="1:5" hidden="1" x14ac:dyDescent="0.3">
      <c r="A445" s="18" t="str">
        <f t="shared" si="7"/>
        <v>2021-22Macedon Ranges ShireAF2</v>
      </c>
      <c r="B445" s="18" t="s">
        <v>1260</v>
      </c>
      <c r="C445" s="18" t="s">
        <v>1108</v>
      </c>
      <c r="D445" s="18" t="s">
        <v>76</v>
      </c>
      <c r="E445" s="18">
        <v>1</v>
      </c>
    </row>
    <row r="446" spans="1:5" hidden="1" x14ac:dyDescent="0.3">
      <c r="A446" s="18" t="str">
        <f t="shared" si="7"/>
        <v>2021-22Manningham CityAF2</v>
      </c>
      <c r="B446" s="18" t="s">
        <v>1260</v>
      </c>
      <c r="C446" s="18" t="s">
        <v>1111</v>
      </c>
      <c r="D446" s="18" t="s">
        <v>76</v>
      </c>
      <c r="E446" s="18">
        <v>1</v>
      </c>
    </row>
    <row r="447" spans="1:5" hidden="1" x14ac:dyDescent="0.3">
      <c r="A447" s="18" t="str">
        <f t="shared" si="7"/>
        <v>2021-22Mansfield ShireAF2</v>
      </c>
      <c r="B447" s="18" t="s">
        <v>1260</v>
      </c>
      <c r="C447" s="18" t="s">
        <v>1114</v>
      </c>
      <c r="D447" s="18" t="s">
        <v>76</v>
      </c>
      <c r="E447" s="18">
        <v>2</v>
      </c>
    </row>
    <row r="448" spans="1:5" hidden="1" x14ac:dyDescent="0.3">
      <c r="A448" s="18" t="str">
        <f t="shared" si="7"/>
        <v>2021-22Maribyrnong CityAF2</v>
      </c>
      <c r="B448" s="18" t="s">
        <v>1260</v>
      </c>
      <c r="C448" s="18" t="s">
        <v>1117</v>
      </c>
      <c r="D448" s="18" t="s">
        <v>76</v>
      </c>
      <c r="E448" s="18">
        <v>2</v>
      </c>
    </row>
    <row r="449" spans="1:5" hidden="1" x14ac:dyDescent="0.3">
      <c r="A449" s="18" t="str">
        <f t="shared" si="7"/>
        <v>2021-22Maroondah CityAF2</v>
      </c>
      <c r="B449" s="18" t="s">
        <v>1260</v>
      </c>
      <c r="C449" s="18" t="s">
        <v>1120</v>
      </c>
      <c r="D449" s="18" t="s">
        <v>76</v>
      </c>
      <c r="E449" s="18">
        <v>1</v>
      </c>
    </row>
    <row r="450" spans="1:5" hidden="1" x14ac:dyDescent="0.3">
      <c r="A450" s="18" t="str">
        <f t="shared" si="7"/>
        <v>2021-22Melbourne CityAF2</v>
      </c>
      <c r="B450" s="18" t="s">
        <v>1260</v>
      </c>
      <c r="C450" s="18" t="s">
        <v>1123</v>
      </c>
      <c r="D450" s="18" t="s">
        <v>76</v>
      </c>
      <c r="E450" s="18">
        <v>2</v>
      </c>
    </row>
    <row r="451" spans="1:5" hidden="1" x14ac:dyDescent="0.3">
      <c r="A451" s="18" t="str">
        <f t="shared" si="7"/>
        <v>2021-22Melton CityAF2</v>
      </c>
      <c r="B451" s="18" t="s">
        <v>1260</v>
      </c>
      <c r="C451" s="18" t="s">
        <v>1126</v>
      </c>
      <c r="D451" s="18" t="s">
        <v>76</v>
      </c>
      <c r="E451" s="18">
        <v>0</v>
      </c>
    </row>
    <row r="452" spans="1:5" hidden="1" x14ac:dyDescent="0.3">
      <c r="A452" s="18" t="str">
        <f t="shared" si="7"/>
        <v>2021-22Moira ShireAF2</v>
      </c>
      <c r="B452" s="18" t="s">
        <v>1260</v>
      </c>
      <c r="C452" s="18" t="s">
        <v>1135</v>
      </c>
      <c r="D452" s="18" t="s">
        <v>76</v>
      </c>
      <c r="E452" s="18">
        <v>0.28571428571428598</v>
      </c>
    </row>
    <row r="453" spans="1:5" hidden="1" x14ac:dyDescent="0.3">
      <c r="A453" s="18" t="str">
        <f t="shared" si="7"/>
        <v>2021-22Monash CityAF2</v>
      </c>
      <c r="B453" s="18" t="s">
        <v>1260</v>
      </c>
      <c r="C453" s="18" t="s">
        <v>1138</v>
      </c>
      <c r="D453" s="18" t="s">
        <v>76</v>
      </c>
      <c r="E453" s="18">
        <v>1</v>
      </c>
    </row>
    <row r="454" spans="1:5" hidden="1" x14ac:dyDescent="0.3">
      <c r="A454" s="18" t="str">
        <f t="shared" si="7"/>
        <v>2021-22Moonee Valley CityAF2</v>
      </c>
      <c r="B454" s="18" t="s">
        <v>1260</v>
      </c>
      <c r="C454" s="18" t="s">
        <v>1141</v>
      </c>
      <c r="D454" s="18" t="s">
        <v>76</v>
      </c>
      <c r="E454" s="18">
        <v>1</v>
      </c>
    </row>
    <row r="455" spans="1:5" hidden="1" x14ac:dyDescent="0.3">
      <c r="A455" s="18" t="str">
        <f t="shared" si="7"/>
        <v>2021-22Moorabool ShireAF2</v>
      </c>
      <c r="B455" s="18" t="s">
        <v>1260</v>
      </c>
      <c r="C455" s="18" t="s">
        <v>1144</v>
      </c>
      <c r="D455" s="18" t="s">
        <v>76</v>
      </c>
      <c r="E455" s="18">
        <v>0</v>
      </c>
    </row>
    <row r="456" spans="1:5" hidden="1" x14ac:dyDescent="0.3">
      <c r="A456" s="18" t="str">
        <f t="shared" si="7"/>
        <v>2021-22Mornington Peninsula ShireAF2</v>
      </c>
      <c r="B456" s="18" t="s">
        <v>1260</v>
      </c>
      <c r="C456" s="18" t="s">
        <v>1150</v>
      </c>
      <c r="D456" s="18" t="s">
        <v>76</v>
      </c>
      <c r="E456" s="18">
        <v>0</v>
      </c>
    </row>
    <row r="457" spans="1:5" hidden="1" x14ac:dyDescent="0.3">
      <c r="A457" s="18" t="str">
        <f t="shared" si="7"/>
        <v>2021-22Mount Alexander ShireAF2</v>
      </c>
      <c r="B457" s="18" t="s">
        <v>1260</v>
      </c>
      <c r="C457" s="18" t="s">
        <v>1153</v>
      </c>
      <c r="D457" s="18" t="s">
        <v>76</v>
      </c>
      <c r="E457" s="18">
        <v>1</v>
      </c>
    </row>
    <row r="458" spans="1:5" hidden="1" x14ac:dyDescent="0.3">
      <c r="A458" s="18" t="str">
        <f t="shared" si="7"/>
        <v>2021-22Moyne ShireAF2</v>
      </c>
      <c r="B458" s="18" t="s">
        <v>1260</v>
      </c>
      <c r="C458" s="18" t="s">
        <v>1156</v>
      </c>
      <c r="D458" s="18" t="s">
        <v>76</v>
      </c>
      <c r="E458" s="18">
        <v>0</v>
      </c>
    </row>
    <row r="459" spans="1:5" hidden="1" x14ac:dyDescent="0.3">
      <c r="A459" s="18" t="str">
        <f t="shared" si="7"/>
        <v>2021-22Murrindindi ShireAF2</v>
      </c>
      <c r="B459" s="18" t="s">
        <v>1260</v>
      </c>
      <c r="C459" s="18" t="s">
        <v>1159</v>
      </c>
      <c r="D459" s="18" t="s">
        <v>76</v>
      </c>
      <c r="E459" s="18">
        <v>1</v>
      </c>
    </row>
    <row r="460" spans="1:5" hidden="1" x14ac:dyDescent="0.3">
      <c r="A460" s="18" t="str">
        <f t="shared" si="7"/>
        <v>2021-22Nillumbik ShireAF2</v>
      </c>
      <c r="B460" s="18" t="s">
        <v>1260</v>
      </c>
      <c r="C460" s="18" t="s">
        <v>1162</v>
      </c>
      <c r="D460" s="18" t="s">
        <v>76</v>
      </c>
      <c r="E460" s="18">
        <v>2</v>
      </c>
    </row>
    <row r="461" spans="1:5" hidden="1" x14ac:dyDescent="0.3">
      <c r="A461" s="18" t="str">
        <f t="shared" si="7"/>
        <v>2021-22Port Phillip CityAF2</v>
      </c>
      <c r="B461" s="18" t="s">
        <v>1260</v>
      </c>
      <c r="C461" s="18" t="s">
        <v>1168</v>
      </c>
      <c r="D461" s="18" t="s">
        <v>76</v>
      </c>
    </row>
    <row r="462" spans="1:5" hidden="1" x14ac:dyDescent="0.3">
      <c r="A462" s="18" t="str">
        <f t="shared" si="7"/>
        <v>2021-22Pyrenees ShireAF2</v>
      </c>
      <c r="B462" s="18" t="s">
        <v>1260</v>
      </c>
      <c r="C462" s="18" t="s">
        <v>1171</v>
      </c>
      <c r="D462" s="18" t="s">
        <v>76</v>
      </c>
      <c r="E462" s="18">
        <v>1</v>
      </c>
    </row>
    <row r="463" spans="1:5" hidden="1" x14ac:dyDescent="0.3">
      <c r="A463" s="18" t="str">
        <f t="shared" si="7"/>
        <v>2021-22Greater SheppartonAF2</v>
      </c>
      <c r="B463" s="18" t="s">
        <v>1260</v>
      </c>
      <c r="C463" s="18" t="s">
        <v>1076</v>
      </c>
      <c r="D463" s="18" t="s">
        <v>76</v>
      </c>
      <c r="E463" s="18">
        <v>0</v>
      </c>
    </row>
    <row r="464" spans="1:5" hidden="1" x14ac:dyDescent="0.3">
      <c r="A464" s="18" t="str">
        <f t="shared" si="7"/>
        <v>2021-22Wangaratta Rural CityAF2</v>
      </c>
      <c r="B464" s="18" t="s">
        <v>1260</v>
      </c>
      <c r="C464" s="18" t="s">
        <v>1197</v>
      </c>
      <c r="D464" s="18" t="s">
        <v>76</v>
      </c>
      <c r="E464" s="18">
        <v>1</v>
      </c>
    </row>
    <row r="465" spans="1:5" hidden="1" x14ac:dyDescent="0.3">
      <c r="A465" s="18" t="str">
        <f t="shared" si="7"/>
        <v>2021-22Warrnambool CityAF2</v>
      </c>
      <c r="B465" s="18" t="s">
        <v>1260</v>
      </c>
      <c r="C465" s="18" t="s">
        <v>1200</v>
      </c>
      <c r="D465" s="18" t="s">
        <v>76</v>
      </c>
      <c r="E465" s="18">
        <v>4</v>
      </c>
    </row>
    <row r="466" spans="1:5" hidden="1" x14ac:dyDescent="0.3">
      <c r="A466" s="18" t="str">
        <f t="shared" si="7"/>
        <v>2021-22Wodonga CityAF2</v>
      </c>
      <c r="B466" s="18" t="s">
        <v>1260</v>
      </c>
      <c r="C466" s="18" t="s">
        <v>1215</v>
      </c>
      <c r="D466" s="18" t="s">
        <v>76</v>
      </c>
      <c r="E466" s="18">
        <v>3</v>
      </c>
    </row>
    <row r="467" spans="1:5" hidden="1" x14ac:dyDescent="0.3">
      <c r="A467" s="18" t="str">
        <f t="shared" si="7"/>
        <v>2021-22Boroondara CityAF2</v>
      </c>
      <c r="B467" s="18" t="s">
        <v>1260</v>
      </c>
      <c r="C467" s="18" t="s">
        <v>1019</v>
      </c>
      <c r="D467" s="18" t="s">
        <v>76</v>
      </c>
      <c r="E467" s="18">
        <v>1</v>
      </c>
    </row>
    <row r="468" spans="1:5" hidden="1" x14ac:dyDescent="0.3">
      <c r="A468" s="18" t="str">
        <f t="shared" si="7"/>
        <v>2021-22Buloke ShireAF2</v>
      </c>
      <c r="B468" s="18" t="s">
        <v>1260</v>
      </c>
      <c r="C468" s="18" t="s">
        <v>1025</v>
      </c>
      <c r="D468" s="18" t="s">
        <v>76</v>
      </c>
      <c r="E468" s="18">
        <v>0</v>
      </c>
    </row>
    <row r="469" spans="1:5" hidden="1" x14ac:dyDescent="0.3">
      <c r="A469" s="18" t="str">
        <f t="shared" si="7"/>
        <v>2021-22Glen Eira CityAF2</v>
      </c>
      <c r="B469" s="18" t="s">
        <v>1260</v>
      </c>
      <c r="C469" s="18" t="s">
        <v>1058</v>
      </c>
      <c r="D469" s="18" t="s">
        <v>76</v>
      </c>
      <c r="E469" s="18">
        <v>4</v>
      </c>
    </row>
    <row r="470" spans="1:5" hidden="1" x14ac:dyDescent="0.3">
      <c r="A470" s="18" t="str">
        <f t="shared" si="7"/>
        <v>2021-22Horsham Rural CityAF2</v>
      </c>
      <c r="B470" s="18" t="s">
        <v>1260</v>
      </c>
      <c r="C470" s="18" t="s">
        <v>1087</v>
      </c>
      <c r="D470" s="18" t="s">
        <v>76</v>
      </c>
      <c r="E470" s="18">
        <v>1</v>
      </c>
    </row>
    <row r="471" spans="1:5" hidden="1" x14ac:dyDescent="0.3">
      <c r="A471" s="18" t="str">
        <f t="shared" si="7"/>
        <v>2021-22Kingston CityAF2</v>
      </c>
      <c r="B471" s="18" t="s">
        <v>1260</v>
      </c>
      <c r="C471" s="18" t="s">
        <v>1096</v>
      </c>
      <c r="D471" s="18" t="s">
        <v>76</v>
      </c>
      <c r="E471" s="18">
        <v>1</v>
      </c>
    </row>
    <row r="472" spans="1:5" hidden="1" x14ac:dyDescent="0.3">
      <c r="A472" s="18" t="str">
        <f t="shared" ref="A472:A535" si="8">CONCATENATE(B472,C472,D472)</f>
        <v>2021-22Latrobe CityAF2</v>
      </c>
      <c r="B472" s="18" t="s">
        <v>1260</v>
      </c>
      <c r="C472" s="18" t="s">
        <v>1102</v>
      </c>
      <c r="D472" s="18" t="s">
        <v>76</v>
      </c>
      <c r="E472" s="18">
        <v>0.6</v>
      </c>
    </row>
    <row r="473" spans="1:5" hidden="1" x14ac:dyDescent="0.3">
      <c r="A473" s="18" t="str">
        <f t="shared" si="8"/>
        <v>2021-22Mildura Rural CityAF2</v>
      </c>
      <c r="B473" s="18" t="s">
        <v>1260</v>
      </c>
      <c r="C473" s="18" t="s">
        <v>1129</v>
      </c>
      <c r="D473" s="18" t="s">
        <v>76</v>
      </c>
      <c r="E473" s="18">
        <v>1</v>
      </c>
    </row>
    <row r="474" spans="1:5" hidden="1" x14ac:dyDescent="0.3">
      <c r="A474" s="18" t="str">
        <f t="shared" si="8"/>
        <v>2021-22Mitchell ShireAF2</v>
      </c>
      <c r="B474" s="18" t="s">
        <v>1260</v>
      </c>
      <c r="C474" s="18" t="s">
        <v>1132</v>
      </c>
      <c r="D474" s="18" t="s">
        <v>76</v>
      </c>
      <c r="E474" s="18">
        <v>1</v>
      </c>
    </row>
    <row r="475" spans="1:5" hidden="1" x14ac:dyDescent="0.3">
      <c r="A475" s="18" t="str">
        <f t="shared" si="8"/>
        <v>2021-22Northern Grampians ShireAF2</v>
      </c>
      <c r="B475" s="18" t="s">
        <v>1260</v>
      </c>
      <c r="C475" s="18" t="s">
        <v>1165</v>
      </c>
      <c r="D475" s="18" t="s">
        <v>76</v>
      </c>
      <c r="E475" s="18">
        <v>0.5</v>
      </c>
    </row>
    <row r="476" spans="1:5" hidden="1" x14ac:dyDescent="0.3">
      <c r="A476" s="18" t="str">
        <f t="shared" si="8"/>
        <v>2021-22Southern Grampians ShireAF6</v>
      </c>
      <c r="B476" s="18" t="s">
        <v>1260</v>
      </c>
      <c r="C476" s="18" t="s">
        <v>1179</v>
      </c>
      <c r="D476" s="18" t="s">
        <v>85</v>
      </c>
      <c r="E476" s="18">
        <v>5.2692091979809303</v>
      </c>
    </row>
    <row r="477" spans="1:5" hidden="1" x14ac:dyDescent="0.3">
      <c r="A477" s="18" t="str">
        <f t="shared" si="8"/>
        <v>2021-22South Gippsland ShireAF6</v>
      </c>
      <c r="B477" s="18" t="s">
        <v>1260</v>
      </c>
      <c r="C477" s="18" t="s">
        <v>1176</v>
      </c>
      <c r="D477" s="18" t="s">
        <v>85</v>
      </c>
      <c r="E477" s="18">
        <v>3.6193728451814202</v>
      </c>
    </row>
    <row r="478" spans="1:5" hidden="1" x14ac:dyDescent="0.3">
      <c r="A478" s="18" t="str">
        <f t="shared" si="8"/>
        <v>2021-22Stonnington CityAF6</v>
      </c>
      <c r="B478" s="18" t="s">
        <v>1260</v>
      </c>
      <c r="C478" s="18" t="s">
        <v>1182</v>
      </c>
      <c r="D478" s="18" t="s">
        <v>85</v>
      </c>
      <c r="E478" s="18">
        <v>3.4419013468602402</v>
      </c>
    </row>
    <row r="479" spans="1:5" hidden="1" x14ac:dyDescent="0.3">
      <c r="A479" s="18" t="str">
        <f t="shared" si="8"/>
        <v>2021-22Ararat Rural CityAF6</v>
      </c>
      <c r="B479" s="18" t="s">
        <v>1260</v>
      </c>
      <c r="C479" s="18" t="s">
        <v>998</v>
      </c>
      <c r="D479" s="18" t="s">
        <v>85</v>
      </c>
      <c r="E479" s="18">
        <v>2.64536151652407</v>
      </c>
    </row>
    <row r="480" spans="1:5" hidden="1" x14ac:dyDescent="0.3">
      <c r="A480" s="18" t="str">
        <f t="shared" si="8"/>
        <v>2021-22Strathbogie ShireAF6</v>
      </c>
      <c r="B480" s="18" t="s">
        <v>1260</v>
      </c>
      <c r="C480" s="18" t="s">
        <v>1185</v>
      </c>
      <c r="D480" s="18" t="s">
        <v>85</v>
      </c>
      <c r="E480" s="18">
        <v>1.6442195755350599</v>
      </c>
    </row>
    <row r="481" spans="1:5" hidden="1" x14ac:dyDescent="0.3">
      <c r="A481" s="18" t="str">
        <f t="shared" si="8"/>
        <v>2021-22Surf Coast ShireAF6</v>
      </c>
      <c r="B481" s="18" t="s">
        <v>1260</v>
      </c>
      <c r="C481" s="18" t="s">
        <v>1188</v>
      </c>
      <c r="D481" s="18" t="s">
        <v>85</v>
      </c>
      <c r="E481" s="18">
        <v>0.21073377804730101</v>
      </c>
    </row>
    <row r="482" spans="1:5" hidden="1" x14ac:dyDescent="0.3">
      <c r="A482" s="18" t="str">
        <f t="shared" si="8"/>
        <v>2021-22Swan Hill Rural CityAF6</v>
      </c>
      <c r="B482" s="18" t="s">
        <v>1260</v>
      </c>
      <c r="C482" s="18" t="s">
        <v>1191</v>
      </c>
      <c r="D482" s="18" t="s">
        <v>85</v>
      </c>
      <c r="E482" s="18">
        <v>5.57512773451064</v>
      </c>
    </row>
    <row r="483" spans="1:5" hidden="1" x14ac:dyDescent="0.3">
      <c r="A483" s="18" t="str">
        <f t="shared" si="8"/>
        <v>2021-22Towong ShireAF6</v>
      </c>
      <c r="B483" s="18" t="s">
        <v>1260</v>
      </c>
      <c r="C483" s="18" t="s">
        <v>1194</v>
      </c>
      <c r="D483" s="18" t="s">
        <v>85</v>
      </c>
    </row>
    <row r="484" spans="1:5" hidden="1" x14ac:dyDescent="0.3">
      <c r="A484" s="18" t="str">
        <f t="shared" si="8"/>
        <v>2021-22Wellington ShireAF6</v>
      </c>
      <c r="B484" s="18" t="s">
        <v>1260</v>
      </c>
      <c r="C484" s="18" t="s">
        <v>1203</v>
      </c>
      <c r="D484" s="18" t="s">
        <v>85</v>
      </c>
      <c r="E484" s="18">
        <v>3.7010999733877399</v>
      </c>
    </row>
    <row r="485" spans="1:5" hidden="1" x14ac:dyDescent="0.3">
      <c r="A485" s="18" t="str">
        <f t="shared" si="8"/>
        <v>2021-22West Wimmera ShireAF6</v>
      </c>
      <c r="B485" s="18" t="s">
        <v>1260</v>
      </c>
      <c r="C485" s="18" t="s">
        <v>1206</v>
      </c>
      <c r="D485" s="18" t="s">
        <v>85</v>
      </c>
      <c r="E485" s="18">
        <v>3.0605333333333302</v>
      </c>
    </row>
    <row r="486" spans="1:5" hidden="1" x14ac:dyDescent="0.3">
      <c r="A486" s="18" t="str">
        <f t="shared" si="8"/>
        <v>2021-22Whitehorse CityAF6</v>
      </c>
      <c r="B486" s="18" t="s">
        <v>1260</v>
      </c>
      <c r="C486" s="18" t="s">
        <v>1209</v>
      </c>
      <c r="D486" s="18" t="s">
        <v>85</v>
      </c>
      <c r="E486" s="18">
        <v>4.6966869352730596</v>
      </c>
    </row>
    <row r="487" spans="1:5" hidden="1" x14ac:dyDescent="0.3">
      <c r="A487" s="18" t="str">
        <f t="shared" si="8"/>
        <v>2021-22Whittlesea CityAF6</v>
      </c>
      <c r="B487" s="18" t="s">
        <v>1260</v>
      </c>
      <c r="C487" s="18" t="s">
        <v>1212</v>
      </c>
      <c r="D487" s="18" t="s">
        <v>85</v>
      </c>
      <c r="E487" s="18">
        <v>2.8248995511322601</v>
      </c>
    </row>
    <row r="488" spans="1:5" hidden="1" x14ac:dyDescent="0.3">
      <c r="A488" s="18" t="str">
        <f t="shared" si="8"/>
        <v>2021-22Wyndham CityAF6</v>
      </c>
      <c r="B488" s="18" t="s">
        <v>1260</v>
      </c>
      <c r="C488" s="18" t="s">
        <v>1218</v>
      </c>
      <c r="D488" s="18" t="s">
        <v>85</v>
      </c>
      <c r="E488" s="18">
        <v>2.0848945509046102</v>
      </c>
    </row>
    <row r="489" spans="1:5" hidden="1" x14ac:dyDescent="0.3">
      <c r="A489" s="18" t="str">
        <f t="shared" si="8"/>
        <v>2021-22Yarra CityAF6</v>
      </c>
      <c r="B489" s="18" t="s">
        <v>1260</v>
      </c>
      <c r="C489" s="18" t="s">
        <v>1221</v>
      </c>
      <c r="D489" s="18" t="s">
        <v>85</v>
      </c>
      <c r="E489" s="18">
        <v>6.2101844974001699</v>
      </c>
    </row>
    <row r="490" spans="1:5" hidden="1" x14ac:dyDescent="0.3">
      <c r="A490" s="18" t="str">
        <f t="shared" si="8"/>
        <v>2021-22Yarra Ranges ShireAF6</v>
      </c>
      <c r="B490" s="18" t="s">
        <v>1260</v>
      </c>
      <c r="C490" s="18" t="s">
        <v>1224</v>
      </c>
      <c r="D490" s="18" t="s">
        <v>85</v>
      </c>
      <c r="E490" s="18">
        <v>1.38703401728882</v>
      </c>
    </row>
    <row r="491" spans="1:5" hidden="1" x14ac:dyDescent="0.3">
      <c r="A491" s="18" t="str">
        <f t="shared" si="8"/>
        <v>2021-22Yarriambiack ShireAF6</v>
      </c>
      <c r="B491" s="18" t="s">
        <v>1260</v>
      </c>
      <c r="C491" s="18" t="s">
        <v>1227</v>
      </c>
      <c r="D491" s="18" t="s">
        <v>85</v>
      </c>
      <c r="E491" s="18">
        <v>0.47853046039373698</v>
      </c>
    </row>
    <row r="492" spans="1:5" hidden="1" x14ac:dyDescent="0.3">
      <c r="A492" s="18" t="str">
        <f t="shared" si="8"/>
        <v>2021-22Bass Coast ShireAF6</v>
      </c>
      <c r="B492" s="18" t="s">
        <v>1260</v>
      </c>
      <c r="C492" s="18" t="s">
        <v>1007</v>
      </c>
      <c r="D492" s="18" t="s">
        <v>85</v>
      </c>
      <c r="E492" s="18">
        <v>1.15809158239217</v>
      </c>
    </row>
    <row r="493" spans="1:5" hidden="1" x14ac:dyDescent="0.3">
      <c r="A493" s="18" t="str">
        <f t="shared" si="8"/>
        <v>2021-22Borough of QueenscliffeAF6</v>
      </c>
      <c r="B493" s="18" t="s">
        <v>1260</v>
      </c>
      <c r="C493" s="18" t="s">
        <v>1174</v>
      </c>
      <c r="D493" s="18" t="s">
        <v>85</v>
      </c>
    </row>
    <row r="494" spans="1:5" hidden="1" x14ac:dyDescent="0.3">
      <c r="A494" s="18" t="str">
        <f t="shared" si="8"/>
        <v>2021-22Merri-bek CityAF6</v>
      </c>
      <c r="B494" s="18" t="s">
        <v>1260</v>
      </c>
      <c r="C494" s="18" t="s">
        <v>1147</v>
      </c>
      <c r="D494" s="18" t="s">
        <v>85</v>
      </c>
      <c r="E494" s="18">
        <v>3.5512622694321299</v>
      </c>
    </row>
    <row r="495" spans="1:5" hidden="1" x14ac:dyDescent="0.3">
      <c r="A495" s="18" t="str">
        <f t="shared" si="8"/>
        <v>2021-22Alpine ShireAF6</v>
      </c>
      <c r="B495" s="18" t="s">
        <v>1260</v>
      </c>
      <c r="C495" s="18" t="s">
        <v>995</v>
      </c>
      <c r="D495" s="18" t="s">
        <v>85</v>
      </c>
      <c r="E495" s="18">
        <v>2.6750325197031102</v>
      </c>
    </row>
    <row r="496" spans="1:5" hidden="1" x14ac:dyDescent="0.3">
      <c r="A496" s="18" t="str">
        <f t="shared" si="8"/>
        <v>2021-22Ballarat CityAF6</v>
      </c>
      <c r="B496" s="18" t="s">
        <v>1260</v>
      </c>
      <c r="C496" s="18" t="s">
        <v>1001</v>
      </c>
      <c r="D496" s="18" t="s">
        <v>85</v>
      </c>
      <c r="E496" s="18">
        <v>3.8793729402019701</v>
      </c>
    </row>
    <row r="497" spans="1:5" hidden="1" x14ac:dyDescent="0.3">
      <c r="A497" s="18" t="str">
        <f t="shared" si="8"/>
        <v>2021-22Banyule CityAF6</v>
      </c>
      <c r="B497" s="18" t="s">
        <v>1260</v>
      </c>
      <c r="C497" s="18" t="s">
        <v>1004</v>
      </c>
      <c r="D497" s="18" t="s">
        <v>85</v>
      </c>
      <c r="E497" s="18">
        <v>4.6101308477667802</v>
      </c>
    </row>
    <row r="498" spans="1:5" hidden="1" x14ac:dyDescent="0.3">
      <c r="A498" s="18" t="str">
        <f t="shared" si="8"/>
        <v>2021-22Baw Baw ShireAF6</v>
      </c>
      <c r="B498" s="18" t="s">
        <v>1260</v>
      </c>
      <c r="C498" s="18" t="s">
        <v>1010</v>
      </c>
      <c r="D498" s="18" t="s">
        <v>85</v>
      </c>
      <c r="E498" s="18">
        <v>4.59346446812647</v>
      </c>
    </row>
    <row r="499" spans="1:5" hidden="1" x14ac:dyDescent="0.3">
      <c r="A499" s="18" t="str">
        <f t="shared" si="8"/>
        <v>2021-22Bayside CityAF6</v>
      </c>
      <c r="B499" s="18" t="s">
        <v>1260</v>
      </c>
      <c r="C499" s="18" t="s">
        <v>1013</v>
      </c>
      <c r="D499" s="18" t="s">
        <v>85</v>
      </c>
    </row>
    <row r="500" spans="1:5" hidden="1" x14ac:dyDescent="0.3">
      <c r="A500" s="18" t="str">
        <f t="shared" si="8"/>
        <v>2021-22Benalla Rural CityAF6</v>
      </c>
      <c r="B500" s="18" t="s">
        <v>1260</v>
      </c>
      <c r="C500" s="18" t="s">
        <v>1016</v>
      </c>
      <c r="D500" s="18" t="s">
        <v>85</v>
      </c>
      <c r="E500" s="18">
        <v>3.5525440520840701</v>
      </c>
    </row>
    <row r="501" spans="1:5" hidden="1" x14ac:dyDescent="0.3">
      <c r="A501" s="18" t="str">
        <f t="shared" si="8"/>
        <v>2021-22Brimbank CityAF6</v>
      </c>
      <c r="B501" s="18" t="s">
        <v>1260</v>
      </c>
      <c r="C501" s="18" t="s">
        <v>1022</v>
      </c>
      <c r="D501" s="18" t="s">
        <v>85</v>
      </c>
      <c r="E501" s="18">
        <v>1.4817284807616</v>
      </c>
    </row>
    <row r="502" spans="1:5" hidden="1" x14ac:dyDescent="0.3">
      <c r="A502" s="18" t="str">
        <f t="shared" si="8"/>
        <v>2021-22Campaspe ShireAF6</v>
      </c>
      <c r="B502" s="18" t="s">
        <v>1260</v>
      </c>
      <c r="C502" s="18" t="s">
        <v>1028</v>
      </c>
      <c r="D502" s="18" t="s">
        <v>85</v>
      </c>
      <c r="E502" s="18">
        <v>3.3111858482071899</v>
      </c>
    </row>
    <row r="503" spans="1:5" hidden="1" x14ac:dyDescent="0.3">
      <c r="A503" s="18" t="str">
        <f t="shared" si="8"/>
        <v>2021-22Cardinia ShireAF6</v>
      </c>
      <c r="B503" s="18" t="s">
        <v>1260</v>
      </c>
      <c r="C503" s="18" t="s">
        <v>1031</v>
      </c>
      <c r="D503" s="18" t="s">
        <v>85</v>
      </c>
      <c r="E503" s="18">
        <v>3.2945270697282498</v>
      </c>
    </row>
    <row r="504" spans="1:5" hidden="1" x14ac:dyDescent="0.3">
      <c r="A504" s="18" t="str">
        <f t="shared" si="8"/>
        <v>2021-22Casey CityAF6</v>
      </c>
      <c r="B504" s="18" t="s">
        <v>1260</v>
      </c>
      <c r="C504" s="18" t="s">
        <v>1034</v>
      </c>
      <c r="D504" s="18" t="s">
        <v>85</v>
      </c>
      <c r="E504" s="18">
        <v>2.6477833113286602</v>
      </c>
    </row>
    <row r="505" spans="1:5" hidden="1" x14ac:dyDescent="0.3">
      <c r="A505" s="18" t="str">
        <f t="shared" si="8"/>
        <v>2021-22Central Goldfields ShireAF6</v>
      </c>
      <c r="B505" s="18" t="s">
        <v>1260</v>
      </c>
      <c r="C505" s="18" t="s">
        <v>1037</v>
      </c>
      <c r="D505" s="18" t="s">
        <v>85</v>
      </c>
      <c r="E505" s="18">
        <v>4.6490223036969098</v>
      </c>
    </row>
    <row r="506" spans="1:5" hidden="1" x14ac:dyDescent="0.3">
      <c r="A506" s="18" t="str">
        <f t="shared" si="8"/>
        <v>2021-22Colac Otway ShireAF6</v>
      </c>
      <c r="B506" s="18" t="s">
        <v>1260</v>
      </c>
      <c r="C506" s="18" t="s">
        <v>1040</v>
      </c>
      <c r="D506" s="18" t="s">
        <v>85</v>
      </c>
      <c r="E506" s="18">
        <v>1.7327698309492801</v>
      </c>
    </row>
    <row r="507" spans="1:5" hidden="1" x14ac:dyDescent="0.3">
      <c r="A507" s="18" t="str">
        <f t="shared" si="8"/>
        <v>2021-22Corangamite ShireAF6</v>
      </c>
      <c r="B507" s="18" t="s">
        <v>1260</v>
      </c>
      <c r="C507" s="18" t="s">
        <v>1043</v>
      </c>
      <c r="D507" s="18" t="s">
        <v>85</v>
      </c>
      <c r="E507" s="18">
        <v>1.63953708973629</v>
      </c>
    </row>
    <row r="508" spans="1:5" hidden="1" x14ac:dyDescent="0.3">
      <c r="A508" s="18" t="str">
        <f t="shared" si="8"/>
        <v>2021-22Darebin CityAF6</v>
      </c>
      <c r="B508" s="18" t="s">
        <v>1260</v>
      </c>
      <c r="C508" s="18" t="s">
        <v>1046</v>
      </c>
      <c r="D508" s="18" t="s">
        <v>85</v>
      </c>
      <c r="E508" s="18">
        <v>1.5594611725466301</v>
      </c>
    </row>
    <row r="509" spans="1:5" hidden="1" x14ac:dyDescent="0.3">
      <c r="A509" s="18" t="str">
        <f t="shared" si="8"/>
        <v>2021-22East Gippsland ShireAF6</v>
      </c>
      <c r="B509" s="18" t="s">
        <v>1260</v>
      </c>
      <c r="C509" s="18" t="s">
        <v>1049</v>
      </c>
      <c r="D509" s="18" t="s">
        <v>85</v>
      </c>
      <c r="E509" s="18">
        <v>6.0695799570034703</v>
      </c>
    </row>
    <row r="510" spans="1:5" hidden="1" x14ac:dyDescent="0.3">
      <c r="A510" s="18" t="str">
        <f t="shared" si="8"/>
        <v>2021-22Frankston CityAF6</v>
      </c>
      <c r="B510" s="18" t="s">
        <v>1260</v>
      </c>
      <c r="C510" s="18" t="s">
        <v>1052</v>
      </c>
      <c r="D510" s="18" t="s">
        <v>85</v>
      </c>
      <c r="E510" s="18">
        <v>4.5911767003529604</v>
      </c>
    </row>
    <row r="511" spans="1:5" hidden="1" x14ac:dyDescent="0.3">
      <c r="A511" s="18" t="str">
        <f t="shared" si="8"/>
        <v>2021-22Gannawarra ShireAF6</v>
      </c>
      <c r="B511" s="18" t="s">
        <v>1260</v>
      </c>
      <c r="C511" s="18" t="s">
        <v>1055</v>
      </c>
      <c r="D511" s="18" t="s">
        <v>85</v>
      </c>
      <c r="E511" s="18">
        <v>3.0325732899022801</v>
      </c>
    </row>
    <row r="512" spans="1:5" hidden="1" x14ac:dyDescent="0.3">
      <c r="A512" s="18" t="str">
        <f t="shared" si="8"/>
        <v>2021-22Glenelg ShireAF6</v>
      </c>
      <c r="B512" s="18" t="s">
        <v>1260</v>
      </c>
      <c r="C512" s="18" t="s">
        <v>1061</v>
      </c>
      <c r="D512" s="18" t="s">
        <v>85</v>
      </c>
      <c r="E512" s="18">
        <v>2.1048622117695199</v>
      </c>
    </row>
    <row r="513" spans="1:5" hidden="1" x14ac:dyDescent="0.3">
      <c r="A513" s="18" t="str">
        <f t="shared" si="8"/>
        <v>2021-22Golden Plains ShireAF6</v>
      </c>
      <c r="B513" s="18" t="s">
        <v>1260</v>
      </c>
      <c r="C513" s="18" t="s">
        <v>1064</v>
      </c>
      <c r="D513" s="18" t="s">
        <v>85</v>
      </c>
    </row>
    <row r="514" spans="1:5" hidden="1" x14ac:dyDescent="0.3">
      <c r="A514" s="18" t="str">
        <f t="shared" si="8"/>
        <v>2021-22Greater Bendigo CityAF6</v>
      </c>
      <c r="B514" s="18" t="s">
        <v>1260</v>
      </c>
      <c r="C514" s="18" t="s">
        <v>1067</v>
      </c>
      <c r="D514" s="18" t="s">
        <v>85</v>
      </c>
      <c r="E514" s="18">
        <v>4.1622975399976898</v>
      </c>
    </row>
    <row r="515" spans="1:5" hidden="1" x14ac:dyDescent="0.3">
      <c r="A515" s="18" t="str">
        <f t="shared" si="8"/>
        <v>2021-22Greater Dandenong CityAF6</v>
      </c>
      <c r="B515" s="18" t="s">
        <v>1260</v>
      </c>
      <c r="C515" s="18" t="s">
        <v>1070</v>
      </c>
      <c r="D515" s="18" t="s">
        <v>85</v>
      </c>
      <c r="E515" s="18">
        <v>2.27265321622383</v>
      </c>
    </row>
    <row r="516" spans="1:5" hidden="1" x14ac:dyDescent="0.3">
      <c r="A516" s="18" t="str">
        <f t="shared" si="8"/>
        <v>2021-22Greater Geelong CityAF6</v>
      </c>
      <c r="B516" s="18" t="s">
        <v>1260</v>
      </c>
      <c r="C516" s="18" t="s">
        <v>1073</v>
      </c>
      <c r="D516" s="18" t="s">
        <v>85</v>
      </c>
      <c r="E516" s="18">
        <v>4.7279932321118503</v>
      </c>
    </row>
    <row r="517" spans="1:5" hidden="1" x14ac:dyDescent="0.3">
      <c r="A517" s="18" t="str">
        <f t="shared" si="8"/>
        <v>2021-22Hepburn ShireAF6</v>
      </c>
      <c r="B517" s="18" t="s">
        <v>1260</v>
      </c>
      <c r="C517" s="18" t="s">
        <v>1078</v>
      </c>
      <c r="D517" s="18" t="s">
        <v>85</v>
      </c>
      <c r="E517" s="18">
        <v>1.6403783551378901</v>
      </c>
    </row>
    <row r="518" spans="1:5" hidden="1" x14ac:dyDescent="0.3">
      <c r="A518" s="18" t="str">
        <f t="shared" si="8"/>
        <v>2021-22Hindmarsh ShireAF6</v>
      </c>
      <c r="B518" s="18" t="s">
        <v>1260</v>
      </c>
      <c r="C518" s="18" t="s">
        <v>1081</v>
      </c>
      <c r="D518" s="18" t="s">
        <v>85</v>
      </c>
      <c r="E518" s="18">
        <v>2.08411214953271</v>
      </c>
    </row>
    <row r="519" spans="1:5" hidden="1" x14ac:dyDescent="0.3">
      <c r="A519" s="18" t="str">
        <f t="shared" si="8"/>
        <v>2021-22Hobsons Bay CityAF6</v>
      </c>
      <c r="B519" s="18" t="s">
        <v>1260</v>
      </c>
      <c r="C519" s="18" t="s">
        <v>1084</v>
      </c>
      <c r="D519" s="18" t="s">
        <v>85</v>
      </c>
    </row>
    <row r="520" spans="1:5" hidden="1" x14ac:dyDescent="0.3">
      <c r="A520" s="18" t="str">
        <f t="shared" si="8"/>
        <v>2021-22Hume CityAF6</v>
      </c>
      <c r="B520" s="18" t="s">
        <v>1260</v>
      </c>
      <c r="C520" s="18" t="s">
        <v>1090</v>
      </c>
      <c r="D520" s="18" t="s">
        <v>85</v>
      </c>
      <c r="E520" s="18">
        <v>3.1533901156159501</v>
      </c>
    </row>
    <row r="521" spans="1:5" hidden="1" x14ac:dyDescent="0.3">
      <c r="A521" s="18" t="str">
        <f t="shared" si="8"/>
        <v>2021-22Indigo ShireAF6</v>
      </c>
      <c r="B521" s="18" t="s">
        <v>1260</v>
      </c>
      <c r="C521" s="18" t="s">
        <v>1093</v>
      </c>
      <c r="D521" s="18" t="s">
        <v>85</v>
      </c>
      <c r="E521" s="18">
        <v>1.3209847458625401</v>
      </c>
    </row>
    <row r="522" spans="1:5" hidden="1" x14ac:dyDescent="0.3">
      <c r="A522" s="18" t="str">
        <f t="shared" si="8"/>
        <v>2021-22Knox CityAF6</v>
      </c>
      <c r="B522" s="18" t="s">
        <v>1260</v>
      </c>
      <c r="C522" s="18" t="s">
        <v>1099</v>
      </c>
      <c r="D522" s="18" t="s">
        <v>85</v>
      </c>
      <c r="E522" s="18">
        <v>1.11059845547985</v>
      </c>
    </row>
    <row r="523" spans="1:5" hidden="1" x14ac:dyDescent="0.3">
      <c r="A523" s="18" t="str">
        <f t="shared" si="8"/>
        <v>2021-22Loddon ShireAF6</v>
      </c>
      <c r="B523" s="18" t="s">
        <v>1260</v>
      </c>
      <c r="C523" s="18" t="s">
        <v>1105</v>
      </c>
      <c r="D523" s="18" t="s">
        <v>85</v>
      </c>
      <c r="E523" s="18">
        <v>1.7613712151527301</v>
      </c>
    </row>
    <row r="524" spans="1:5" hidden="1" x14ac:dyDescent="0.3">
      <c r="A524" s="18" t="str">
        <f t="shared" si="8"/>
        <v>2021-22Macedon Ranges ShireAF6</v>
      </c>
      <c r="B524" s="18" t="s">
        <v>1260</v>
      </c>
      <c r="C524" s="18" t="s">
        <v>1108</v>
      </c>
      <c r="D524" s="18" t="s">
        <v>85</v>
      </c>
      <c r="E524" s="18">
        <v>4.5214231876775601</v>
      </c>
    </row>
    <row r="525" spans="1:5" hidden="1" x14ac:dyDescent="0.3">
      <c r="A525" s="18" t="str">
        <f t="shared" si="8"/>
        <v>2021-22Manningham CityAF6</v>
      </c>
      <c r="B525" s="18" t="s">
        <v>1260</v>
      </c>
      <c r="C525" s="18" t="s">
        <v>1111</v>
      </c>
      <c r="D525" s="18" t="s">
        <v>85</v>
      </c>
      <c r="E525" s="18">
        <v>1.44488040086981</v>
      </c>
    </row>
    <row r="526" spans="1:5" hidden="1" x14ac:dyDescent="0.3">
      <c r="A526" s="18" t="str">
        <f t="shared" si="8"/>
        <v>2021-22Mansfield ShireAF6</v>
      </c>
      <c r="B526" s="18" t="s">
        <v>1260</v>
      </c>
      <c r="C526" s="18" t="s">
        <v>1114</v>
      </c>
      <c r="D526" s="18" t="s">
        <v>85</v>
      </c>
      <c r="E526" s="18">
        <v>0.87238193018480503</v>
      </c>
    </row>
    <row r="527" spans="1:5" hidden="1" x14ac:dyDescent="0.3">
      <c r="A527" s="18" t="str">
        <f t="shared" si="8"/>
        <v>2021-22Maribyrnong CityAF6</v>
      </c>
      <c r="B527" s="18" t="s">
        <v>1260</v>
      </c>
      <c r="C527" s="18" t="s">
        <v>1117</v>
      </c>
      <c r="D527" s="18" t="s">
        <v>85</v>
      </c>
      <c r="E527" s="18">
        <v>4.5143312613007804</v>
      </c>
    </row>
    <row r="528" spans="1:5" hidden="1" x14ac:dyDescent="0.3">
      <c r="A528" s="18" t="str">
        <f t="shared" si="8"/>
        <v>2021-22Maroondah CityAF6</v>
      </c>
      <c r="B528" s="18" t="s">
        <v>1260</v>
      </c>
      <c r="C528" s="18" t="s">
        <v>1120</v>
      </c>
      <c r="D528" s="18" t="s">
        <v>85</v>
      </c>
      <c r="E528" s="18">
        <v>4.43107146505056</v>
      </c>
    </row>
    <row r="529" spans="1:5" hidden="1" x14ac:dyDescent="0.3">
      <c r="A529" s="18" t="str">
        <f t="shared" si="8"/>
        <v>2021-22Melbourne CityAF6</v>
      </c>
      <c r="B529" s="18" t="s">
        <v>1260</v>
      </c>
      <c r="C529" s="18" t="s">
        <v>1123</v>
      </c>
      <c r="D529" s="18" t="s">
        <v>85</v>
      </c>
      <c r="E529" s="18">
        <v>1.6853879665606999</v>
      </c>
    </row>
    <row r="530" spans="1:5" hidden="1" x14ac:dyDescent="0.3">
      <c r="A530" s="18" t="str">
        <f t="shared" si="8"/>
        <v>2021-22Melton CityAF6</v>
      </c>
      <c r="B530" s="18" t="s">
        <v>1260</v>
      </c>
      <c r="C530" s="18" t="s">
        <v>1126</v>
      </c>
      <c r="D530" s="18" t="s">
        <v>85</v>
      </c>
      <c r="E530" s="18">
        <v>0.99951960287170705</v>
      </c>
    </row>
    <row r="531" spans="1:5" hidden="1" x14ac:dyDescent="0.3">
      <c r="A531" s="18" t="str">
        <f t="shared" si="8"/>
        <v>2021-22Moira ShireAF6</v>
      </c>
      <c r="B531" s="18" t="s">
        <v>1260</v>
      </c>
      <c r="C531" s="18" t="s">
        <v>1135</v>
      </c>
      <c r="D531" s="18" t="s">
        <v>85</v>
      </c>
      <c r="E531" s="18">
        <v>1.6834105529815699</v>
      </c>
    </row>
    <row r="532" spans="1:5" hidden="1" x14ac:dyDescent="0.3">
      <c r="A532" s="18" t="str">
        <f t="shared" si="8"/>
        <v>2021-22Monash CityAF6</v>
      </c>
      <c r="B532" s="18" t="s">
        <v>1260</v>
      </c>
      <c r="C532" s="18" t="s">
        <v>1138</v>
      </c>
      <c r="D532" s="18" t="s">
        <v>85</v>
      </c>
      <c r="E532" s="18">
        <v>3.8189362561874902</v>
      </c>
    </row>
    <row r="533" spans="1:5" hidden="1" x14ac:dyDescent="0.3">
      <c r="A533" s="18" t="str">
        <f t="shared" si="8"/>
        <v>2021-22Moonee Valley CityAF6</v>
      </c>
      <c r="B533" s="18" t="s">
        <v>1260</v>
      </c>
      <c r="C533" s="18" t="s">
        <v>1141</v>
      </c>
      <c r="D533" s="18" t="s">
        <v>85</v>
      </c>
      <c r="E533" s="18">
        <v>3.7596364170383101</v>
      </c>
    </row>
    <row r="534" spans="1:5" hidden="1" x14ac:dyDescent="0.3">
      <c r="A534" s="18" t="str">
        <f t="shared" si="8"/>
        <v>2021-22Moorabool ShireAF6</v>
      </c>
      <c r="B534" s="18" t="s">
        <v>1260</v>
      </c>
      <c r="C534" s="18" t="s">
        <v>1144</v>
      </c>
      <c r="D534" s="18" t="s">
        <v>85</v>
      </c>
      <c r="E534" s="18">
        <v>0.26954559051478</v>
      </c>
    </row>
    <row r="535" spans="1:5" hidden="1" x14ac:dyDescent="0.3">
      <c r="A535" s="18" t="str">
        <f t="shared" si="8"/>
        <v>2021-22Mornington Peninsula ShireAF6</v>
      </c>
      <c r="B535" s="18" t="s">
        <v>1260</v>
      </c>
      <c r="C535" s="18" t="s">
        <v>1150</v>
      </c>
      <c r="D535" s="18" t="s">
        <v>85</v>
      </c>
      <c r="E535" s="18">
        <v>3.5048825985254499</v>
      </c>
    </row>
    <row r="536" spans="1:5" hidden="1" x14ac:dyDescent="0.3">
      <c r="A536" s="18" t="str">
        <f t="shared" ref="A536:A599" si="9">CONCATENATE(B536,C536,D536)</f>
        <v>2021-22Mount Alexander ShireAF6</v>
      </c>
      <c r="B536" s="18" t="s">
        <v>1260</v>
      </c>
      <c r="C536" s="18" t="s">
        <v>1153</v>
      </c>
      <c r="D536" s="18" t="s">
        <v>85</v>
      </c>
      <c r="E536" s="18">
        <v>1.0340196956132499</v>
      </c>
    </row>
    <row r="537" spans="1:5" hidden="1" x14ac:dyDescent="0.3">
      <c r="A537" s="18" t="str">
        <f t="shared" si="9"/>
        <v>2021-22Moyne ShireAF6</v>
      </c>
      <c r="B537" s="18" t="s">
        <v>1260</v>
      </c>
      <c r="C537" s="18" t="s">
        <v>1156</v>
      </c>
      <c r="D537" s="18" t="s">
        <v>85</v>
      </c>
      <c r="E537" s="18">
        <v>0.183671099239301</v>
      </c>
    </row>
    <row r="538" spans="1:5" hidden="1" x14ac:dyDescent="0.3">
      <c r="A538" s="18" t="str">
        <f t="shared" si="9"/>
        <v>2021-22Murrindindi ShireAF6</v>
      </c>
      <c r="B538" s="18" t="s">
        <v>1260</v>
      </c>
      <c r="C538" s="18" t="s">
        <v>1159</v>
      </c>
      <c r="D538" s="18" t="s">
        <v>85</v>
      </c>
      <c r="E538" s="18">
        <v>1.81440182709747</v>
      </c>
    </row>
    <row r="539" spans="1:5" hidden="1" x14ac:dyDescent="0.3">
      <c r="A539" s="18" t="str">
        <f t="shared" si="9"/>
        <v>2021-22Nillumbik ShireAF6</v>
      </c>
      <c r="B539" s="18" t="s">
        <v>1260</v>
      </c>
      <c r="C539" s="18" t="s">
        <v>1162</v>
      </c>
      <c r="D539" s="18" t="s">
        <v>85</v>
      </c>
      <c r="E539" s="18">
        <v>1.4370621259221501</v>
      </c>
    </row>
    <row r="540" spans="1:5" hidden="1" x14ac:dyDescent="0.3">
      <c r="A540" s="18" t="str">
        <f t="shared" si="9"/>
        <v>2021-22Port Phillip CityAF6</v>
      </c>
      <c r="B540" s="18" t="s">
        <v>1260</v>
      </c>
      <c r="C540" s="18" t="s">
        <v>1168</v>
      </c>
      <c r="D540" s="18" t="s">
        <v>85</v>
      </c>
    </row>
    <row r="541" spans="1:5" hidden="1" x14ac:dyDescent="0.3">
      <c r="A541" s="18" t="str">
        <f t="shared" si="9"/>
        <v>2021-22Pyrenees ShireAF6</v>
      </c>
      <c r="B541" s="18" t="s">
        <v>1260</v>
      </c>
      <c r="C541" s="18" t="s">
        <v>1171</v>
      </c>
      <c r="D541" s="18" t="s">
        <v>85</v>
      </c>
      <c r="E541" s="18">
        <v>1.0156127000787201</v>
      </c>
    </row>
    <row r="542" spans="1:5" hidden="1" x14ac:dyDescent="0.3">
      <c r="A542" s="18" t="str">
        <f t="shared" si="9"/>
        <v>2021-22Greater SheppartonAF6</v>
      </c>
      <c r="B542" s="18" t="s">
        <v>1260</v>
      </c>
      <c r="C542" s="18" t="s">
        <v>1076</v>
      </c>
      <c r="D542" s="18" t="s">
        <v>85</v>
      </c>
      <c r="E542" s="18">
        <v>2.8428862336417802</v>
      </c>
    </row>
    <row r="543" spans="1:5" hidden="1" x14ac:dyDescent="0.3">
      <c r="A543" s="18" t="str">
        <f t="shared" si="9"/>
        <v>2021-22Wangaratta Rural CityAF6</v>
      </c>
      <c r="B543" s="18" t="s">
        <v>1260</v>
      </c>
      <c r="C543" s="18" t="s">
        <v>1197</v>
      </c>
      <c r="D543" s="18" t="s">
        <v>85</v>
      </c>
      <c r="E543" s="18">
        <v>11.0847203785017</v>
      </c>
    </row>
    <row r="544" spans="1:5" hidden="1" x14ac:dyDescent="0.3">
      <c r="A544" s="18" t="str">
        <f t="shared" si="9"/>
        <v>2021-22Warrnambool CityAF6</v>
      </c>
      <c r="B544" s="18" t="s">
        <v>1260</v>
      </c>
      <c r="C544" s="18" t="s">
        <v>1200</v>
      </c>
      <c r="D544" s="18" t="s">
        <v>85</v>
      </c>
      <c r="E544" s="18">
        <v>3.9550088465751099</v>
      </c>
    </row>
    <row r="545" spans="1:5" hidden="1" x14ac:dyDescent="0.3">
      <c r="A545" s="18" t="str">
        <f t="shared" si="9"/>
        <v>2021-22Wodonga CityAF6</v>
      </c>
      <c r="B545" s="18" t="s">
        <v>1260</v>
      </c>
      <c r="C545" s="18" t="s">
        <v>1215</v>
      </c>
      <c r="D545" s="18" t="s">
        <v>85</v>
      </c>
      <c r="E545" s="18">
        <v>4.9186310378363398</v>
      </c>
    </row>
    <row r="546" spans="1:5" hidden="1" x14ac:dyDescent="0.3">
      <c r="A546" s="18" t="str">
        <f t="shared" si="9"/>
        <v>2021-22Boroondara CityAF6</v>
      </c>
      <c r="B546" s="18" t="s">
        <v>1260</v>
      </c>
      <c r="C546" s="18" t="s">
        <v>1019</v>
      </c>
      <c r="D546" s="18" t="s">
        <v>85</v>
      </c>
      <c r="E546" s="18">
        <v>7.6530470129987798</v>
      </c>
    </row>
    <row r="547" spans="1:5" hidden="1" x14ac:dyDescent="0.3">
      <c r="A547" s="18" t="str">
        <f t="shared" si="9"/>
        <v>2021-22Buloke ShireAF6</v>
      </c>
      <c r="B547" s="18" t="s">
        <v>1260</v>
      </c>
      <c r="C547" s="18" t="s">
        <v>1025</v>
      </c>
      <c r="D547" s="18" t="s">
        <v>85</v>
      </c>
      <c r="E547" s="18">
        <v>3.8128809092406502</v>
      </c>
    </row>
    <row r="548" spans="1:5" hidden="1" x14ac:dyDescent="0.3">
      <c r="A548" s="18" t="str">
        <f t="shared" si="9"/>
        <v>2021-22Glen Eira CityAF6</v>
      </c>
      <c r="B548" s="18" t="s">
        <v>1260</v>
      </c>
      <c r="C548" s="18" t="s">
        <v>1058</v>
      </c>
      <c r="D548" s="18" t="s">
        <v>85</v>
      </c>
      <c r="E548" s="18">
        <v>3.8267439386809201</v>
      </c>
    </row>
    <row r="549" spans="1:5" hidden="1" x14ac:dyDescent="0.3">
      <c r="A549" s="18" t="str">
        <f t="shared" si="9"/>
        <v>2021-22Horsham Rural CityAF6</v>
      </c>
      <c r="B549" s="18" t="s">
        <v>1260</v>
      </c>
      <c r="C549" s="18" t="s">
        <v>1087</v>
      </c>
      <c r="D549" s="18" t="s">
        <v>85</v>
      </c>
      <c r="E549" s="18">
        <v>4.1708832222834502</v>
      </c>
    </row>
    <row r="550" spans="1:5" hidden="1" x14ac:dyDescent="0.3">
      <c r="A550" s="18" t="str">
        <f t="shared" si="9"/>
        <v>2021-22Kingston CityAF6</v>
      </c>
      <c r="B550" s="18" t="s">
        <v>1260</v>
      </c>
      <c r="C550" s="18" t="s">
        <v>1096</v>
      </c>
      <c r="D550" s="18" t="s">
        <v>85</v>
      </c>
      <c r="E550" s="18">
        <v>2.5972914199051198</v>
      </c>
    </row>
    <row r="551" spans="1:5" hidden="1" x14ac:dyDescent="0.3">
      <c r="A551" s="18" t="str">
        <f t="shared" si="9"/>
        <v>2021-22Latrobe CityAF6</v>
      </c>
      <c r="B551" s="18" t="s">
        <v>1260</v>
      </c>
      <c r="C551" s="18" t="s">
        <v>1102</v>
      </c>
      <c r="D551" s="18" t="s">
        <v>85</v>
      </c>
      <c r="E551" s="18">
        <v>3.16961237459951</v>
      </c>
    </row>
    <row r="552" spans="1:5" hidden="1" x14ac:dyDescent="0.3">
      <c r="A552" s="18" t="str">
        <f t="shared" si="9"/>
        <v>2021-22Mildura Rural CityAF6</v>
      </c>
      <c r="B552" s="18" t="s">
        <v>1260</v>
      </c>
      <c r="C552" s="18" t="s">
        <v>1129</v>
      </c>
      <c r="D552" s="18" t="s">
        <v>85</v>
      </c>
      <c r="E552" s="18">
        <v>4.4775052050330402</v>
      </c>
    </row>
    <row r="553" spans="1:5" hidden="1" x14ac:dyDescent="0.3">
      <c r="A553" s="18" t="str">
        <f t="shared" si="9"/>
        <v>2021-22Mitchell ShireAF6</v>
      </c>
      <c r="B553" s="18" t="s">
        <v>1260</v>
      </c>
      <c r="C553" s="18" t="s">
        <v>1132</v>
      </c>
      <c r="D553" s="18" t="s">
        <v>85</v>
      </c>
      <c r="E553" s="18">
        <v>2.7215133289987001</v>
      </c>
    </row>
    <row r="554" spans="1:5" hidden="1" x14ac:dyDescent="0.3">
      <c r="A554" s="18" t="str">
        <f t="shared" si="9"/>
        <v>2021-22Northern Grampians ShireAF6</v>
      </c>
      <c r="B554" s="18" t="s">
        <v>1260</v>
      </c>
      <c r="C554" s="18" t="s">
        <v>1165</v>
      </c>
      <c r="D554" s="18" t="s">
        <v>85</v>
      </c>
      <c r="E554" s="18">
        <v>5.2206308760214402</v>
      </c>
    </row>
    <row r="555" spans="1:5" hidden="1" x14ac:dyDescent="0.3">
      <c r="A555" s="18" t="str">
        <f t="shared" si="9"/>
        <v>2021-22Southern Grampians ShireAF7</v>
      </c>
      <c r="B555" s="18" t="s">
        <v>1260</v>
      </c>
      <c r="C555" s="18" t="s">
        <v>1179</v>
      </c>
      <c r="D555" s="18" t="s">
        <v>90</v>
      </c>
      <c r="E555" s="18">
        <v>16.007119626278801</v>
      </c>
    </row>
    <row r="556" spans="1:5" hidden="1" x14ac:dyDescent="0.3">
      <c r="A556" s="18" t="str">
        <f t="shared" si="9"/>
        <v>2021-22South Gippsland ShireAF7</v>
      </c>
      <c r="B556" s="18" t="s">
        <v>1260</v>
      </c>
      <c r="C556" s="18" t="s">
        <v>1176</v>
      </c>
      <c r="D556" s="18" t="s">
        <v>90</v>
      </c>
      <c r="E556" s="18">
        <v>11.5940142250608</v>
      </c>
    </row>
    <row r="557" spans="1:5" hidden="1" x14ac:dyDescent="0.3">
      <c r="A557" s="18" t="str">
        <f t="shared" si="9"/>
        <v>2021-22Stonnington CityAF7</v>
      </c>
      <c r="B557" s="18" t="s">
        <v>1260</v>
      </c>
      <c r="C557" s="18" t="s">
        <v>1182</v>
      </c>
      <c r="D557" s="18" t="s">
        <v>90</v>
      </c>
      <c r="E557" s="18">
        <v>4.38280815252054</v>
      </c>
    </row>
    <row r="558" spans="1:5" hidden="1" x14ac:dyDescent="0.3">
      <c r="A558" s="18" t="str">
        <f t="shared" si="9"/>
        <v>2021-22Ararat Rural CityAF7</v>
      </c>
      <c r="B558" s="18" t="s">
        <v>1260</v>
      </c>
      <c r="C558" s="18" t="s">
        <v>998</v>
      </c>
      <c r="D558" s="18" t="s">
        <v>90</v>
      </c>
      <c r="E558" s="18">
        <v>23.459445747986599</v>
      </c>
    </row>
    <row r="559" spans="1:5" hidden="1" x14ac:dyDescent="0.3">
      <c r="A559" s="18" t="str">
        <f t="shared" si="9"/>
        <v>2021-22Strathbogie ShireAF7</v>
      </c>
      <c r="B559" s="18" t="s">
        <v>1260</v>
      </c>
      <c r="C559" s="18" t="s">
        <v>1185</v>
      </c>
      <c r="D559" s="18" t="s">
        <v>90</v>
      </c>
      <c r="E559" s="18">
        <v>19.057894450193299</v>
      </c>
    </row>
    <row r="560" spans="1:5" hidden="1" x14ac:dyDescent="0.3">
      <c r="A560" s="18" t="str">
        <f t="shared" si="9"/>
        <v>2021-22Surf Coast ShireAF7</v>
      </c>
      <c r="B560" s="18" t="s">
        <v>1260</v>
      </c>
      <c r="C560" s="18" t="s">
        <v>1188</v>
      </c>
      <c r="D560" s="18" t="s">
        <v>90</v>
      </c>
      <c r="E560" s="18">
        <v>21.2495748855461</v>
      </c>
    </row>
    <row r="561" spans="1:5" hidden="1" x14ac:dyDescent="0.3">
      <c r="A561" s="18" t="str">
        <f t="shared" si="9"/>
        <v>2021-22Swan Hill Rural CityAF7</v>
      </c>
      <c r="B561" s="18" t="s">
        <v>1260</v>
      </c>
      <c r="C561" s="18" t="s">
        <v>1191</v>
      </c>
      <c r="D561" s="18" t="s">
        <v>90</v>
      </c>
      <c r="E561" s="18">
        <v>14.9146081022164</v>
      </c>
    </row>
    <row r="562" spans="1:5" hidden="1" x14ac:dyDescent="0.3">
      <c r="A562" s="18" t="str">
        <f t="shared" si="9"/>
        <v>2021-22Towong ShireAF7</v>
      </c>
      <c r="B562" s="18" t="s">
        <v>1260</v>
      </c>
      <c r="C562" s="18" t="s">
        <v>1194</v>
      </c>
      <c r="D562" s="18" t="s">
        <v>90</v>
      </c>
    </row>
    <row r="563" spans="1:5" hidden="1" x14ac:dyDescent="0.3">
      <c r="A563" s="18" t="str">
        <f t="shared" si="9"/>
        <v>2021-22Wellington ShireAF7</v>
      </c>
      <c r="B563" s="18" t="s">
        <v>1260</v>
      </c>
      <c r="C563" s="18" t="s">
        <v>1203</v>
      </c>
      <c r="D563" s="18" t="s">
        <v>90</v>
      </c>
      <c r="E563" s="18">
        <v>9.0316076457546899</v>
      </c>
    </row>
    <row r="564" spans="1:5" hidden="1" x14ac:dyDescent="0.3">
      <c r="A564" s="18" t="str">
        <f t="shared" si="9"/>
        <v>2021-22West Wimmera ShireAF7</v>
      </c>
      <c r="B564" s="18" t="s">
        <v>1260</v>
      </c>
      <c r="C564" s="18" t="s">
        <v>1206</v>
      </c>
      <c r="D564" s="18" t="s">
        <v>90</v>
      </c>
      <c r="E564" s="18">
        <v>17.429816154047199</v>
      </c>
    </row>
    <row r="565" spans="1:5" hidden="1" x14ac:dyDescent="0.3">
      <c r="A565" s="18" t="str">
        <f t="shared" si="9"/>
        <v>2021-22Whitehorse CityAF7</v>
      </c>
      <c r="B565" s="18" t="s">
        <v>1260</v>
      </c>
      <c r="C565" s="18" t="s">
        <v>1209</v>
      </c>
      <c r="D565" s="18" t="s">
        <v>90</v>
      </c>
      <c r="E565" s="18">
        <v>3.6543505195553201</v>
      </c>
    </row>
    <row r="566" spans="1:5" hidden="1" x14ac:dyDescent="0.3">
      <c r="A566" s="18" t="str">
        <f t="shared" si="9"/>
        <v>2021-22Whittlesea CityAF7</v>
      </c>
      <c r="B566" s="18" t="s">
        <v>1260</v>
      </c>
      <c r="C566" s="18" t="s">
        <v>1212</v>
      </c>
      <c r="D566" s="18" t="s">
        <v>90</v>
      </c>
      <c r="E566" s="18">
        <v>-1.68025423501861</v>
      </c>
    </row>
    <row r="567" spans="1:5" hidden="1" x14ac:dyDescent="0.3">
      <c r="A567" s="18" t="str">
        <f t="shared" si="9"/>
        <v>2021-22Wyndham CityAF7</v>
      </c>
      <c r="B567" s="18" t="s">
        <v>1260</v>
      </c>
      <c r="C567" s="18" t="s">
        <v>1218</v>
      </c>
      <c r="D567" s="18" t="s">
        <v>90</v>
      </c>
      <c r="E567" s="18">
        <v>8.3892268831007506</v>
      </c>
    </row>
    <row r="568" spans="1:5" hidden="1" x14ac:dyDescent="0.3">
      <c r="A568" s="18" t="str">
        <f t="shared" si="9"/>
        <v>2021-22Yarra CityAF7</v>
      </c>
      <c r="B568" s="18" t="s">
        <v>1260</v>
      </c>
      <c r="C568" s="18" t="s">
        <v>1221</v>
      </c>
      <c r="D568" s="18" t="s">
        <v>90</v>
      </c>
      <c r="E568" s="18">
        <v>8.0431940401279505</v>
      </c>
    </row>
    <row r="569" spans="1:5" hidden="1" x14ac:dyDescent="0.3">
      <c r="A569" s="18" t="str">
        <f t="shared" si="9"/>
        <v>2021-22Yarra Ranges ShireAF7</v>
      </c>
      <c r="B569" s="18" t="s">
        <v>1260</v>
      </c>
      <c r="C569" s="18" t="s">
        <v>1224</v>
      </c>
      <c r="D569" s="18" t="s">
        <v>90</v>
      </c>
      <c r="E569" s="18">
        <v>7.3130220059554096</v>
      </c>
    </row>
    <row r="570" spans="1:5" hidden="1" x14ac:dyDescent="0.3">
      <c r="A570" s="18" t="str">
        <f t="shared" si="9"/>
        <v>2021-22Yarriambiack ShireAF7</v>
      </c>
      <c r="B570" s="18" t="s">
        <v>1260</v>
      </c>
      <c r="C570" s="18" t="s">
        <v>1227</v>
      </c>
      <c r="D570" s="18" t="s">
        <v>90</v>
      </c>
      <c r="E570" s="18">
        <v>14.022925170068</v>
      </c>
    </row>
    <row r="571" spans="1:5" hidden="1" x14ac:dyDescent="0.3">
      <c r="A571" s="18" t="str">
        <f t="shared" si="9"/>
        <v>2021-22Bass Coast ShireAF7</v>
      </c>
      <c r="B571" s="18" t="s">
        <v>1260</v>
      </c>
      <c r="C571" s="18" t="s">
        <v>1007</v>
      </c>
      <c r="D571" s="18" t="s">
        <v>90</v>
      </c>
      <c r="E571" s="18">
        <v>13.0340441082735</v>
      </c>
    </row>
    <row r="572" spans="1:5" hidden="1" x14ac:dyDescent="0.3">
      <c r="A572" s="18" t="str">
        <f t="shared" si="9"/>
        <v>2021-22Borough of QueenscliffeAF7</v>
      </c>
      <c r="B572" s="18" t="s">
        <v>1260</v>
      </c>
      <c r="C572" s="18" t="s">
        <v>1174</v>
      </c>
      <c r="D572" s="18" t="s">
        <v>90</v>
      </c>
    </row>
    <row r="573" spans="1:5" hidden="1" x14ac:dyDescent="0.3">
      <c r="A573" s="18" t="str">
        <f t="shared" si="9"/>
        <v>2021-22Merri-bek CityAF7</v>
      </c>
      <c r="B573" s="18" t="s">
        <v>1260</v>
      </c>
      <c r="C573" s="18" t="s">
        <v>1147</v>
      </c>
      <c r="D573" s="18" t="s">
        <v>90</v>
      </c>
      <c r="E573" s="18">
        <v>7.0430731176336998</v>
      </c>
    </row>
    <row r="574" spans="1:5" hidden="1" x14ac:dyDescent="0.3">
      <c r="A574" s="18" t="str">
        <f t="shared" si="9"/>
        <v>2021-22Alpine ShireAF7</v>
      </c>
      <c r="B574" s="18" t="s">
        <v>1260</v>
      </c>
      <c r="C574" s="18" t="s">
        <v>995</v>
      </c>
      <c r="D574" s="18" t="s">
        <v>90</v>
      </c>
      <c r="E574" s="18">
        <v>17.347280521167001</v>
      </c>
    </row>
    <row r="575" spans="1:5" hidden="1" x14ac:dyDescent="0.3">
      <c r="A575" s="18" t="str">
        <f t="shared" si="9"/>
        <v>2021-22Ballarat CityAF7</v>
      </c>
      <c r="B575" s="18" t="s">
        <v>1260</v>
      </c>
      <c r="C575" s="18" t="s">
        <v>1001</v>
      </c>
      <c r="D575" s="18" t="s">
        <v>90</v>
      </c>
      <c r="E575" s="18">
        <v>4.7508621453346898</v>
      </c>
    </row>
    <row r="576" spans="1:5" hidden="1" x14ac:dyDescent="0.3">
      <c r="A576" s="18" t="str">
        <f t="shared" si="9"/>
        <v>2021-22Banyule CityAF7</v>
      </c>
      <c r="B576" s="18" t="s">
        <v>1260</v>
      </c>
      <c r="C576" s="18" t="s">
        <v>1004</v>
      </c>
      <c r="D576" s="18" t="s">
        <v>90</v>
      </c>
      <c r="E576" s="18">
        <v>5.0506998429146499</v>
      </c>
    </row>
    <row r="577" spans="1:5" hidden="1" x14ac:dyDescent="0.3">
      <c r="A577" s="18" t="str">
        <f t="shared" si="9"/>
        <v>2021-22Baw Baw ShireAF7</v>
      </c>
      <c r="B577" s="18" t="s">
        <v>1260</v>
      </c>
      <c r="C577" s="18" t="s">
        <v>1010</v>
      </c>
      <c r="D577" s="18" t="s">
        <v>90</v>
      </c>
      <c r="E577" s="18">
        <v>6.7846659638646898</v>
      </c>
    </row>
    <row r="578" spans="1:5" hidden="1" x14ac:dyDescent="0.3">
      <c r="A578" s="18" t="str">
        <f t="shared" si="9"/>
        <v>2021-22Bayside CityAF7</v>
      </c>
      <c r="B578" s="18" t="s">
        <v>1260</v>
      </c>
      <c r="C578" s="18" t="s">
        <v>1013</v>
      </c>
      <c r="D578" s="18" t="s">
        <v>90</v>
      </c>
    </row>
    <row r="579" spans="1:5" hidden="1" x14ac:dyDescent="0.3">
      <c r="A579" s="18" t="str">
        <f t="shared" si="9"/>
        <v>2021-22Benalla Rural CityAF7</v>
      </c>
      <c r="B579" s="18" t="s">
        <v>1260</v>
      </c>
      <c r="C579" s="18" t="s">
        <v>1016</v>
      </c>
      <c r="D579" s="18" t="s">
        <v>90</v>
      </c>
      <c r="E579" s="18">
        <v>16.7514790542021</v>
      </c>
    </row>
    <row r="580" spans="1:5" hidden="1" x14ac:dyDescent="0.3">
      <c r="A580" s="18" t="str">
        <f t="shared" si="9"/>
        <v>2021-22Brimbank CityAF7</v>
      </c>
      <c r="B580" s="18" t="s">
        <v>1260</v>
      </c>
      <c r="C580" s="18" t="s">
        <v>1022</v>
      </c>
      <c r="D580" s="18" t="s">
        <v>90</v>
      </c>
      <c r="E580" s="18">
        <v>8.2222865460873091</v>
      </c>
    </row>
    <row r="581" spans="1:5" hidden="1" x14ac:dyDescent="0.3">
      <c r="A581" s="18" t="str">
        <f t="shared" si="9"/>
        <v>2021-22Campaspe ShireAF7</v>
      </c>
      <c r="B581" s="18" t="s">
        <v>1260</v>
      </c>
      <c r="C581" s="18" t="s">
        <v>1028</v>
      </c>
      <c r="D581" s="18" t="s">
        <v>90</v>
      </c>
      <c r="E581" s="18">
        <v>14.011780512968199</v>
      </c>
    </row>
    <row r="582" spans="1:5" hidden="1" x14ac:dyDescent="0.3">
      <c r="A582" s="18" t="str">
        <f t="shared" si="9"/>
        <v>2021-22Cardinia ShireAF7</v>
      </c>
      <c r="B582" s="18" t="s">
        <v>1260</v>
      </c>
      <c r="C582" s="18" t="s">
        <v>1031</v>
      </c>
      <c r="D582" s="18" t="s">
        <v>90</v>
      </c>
      <c r="E582" s="18">
        <v>-0.87251625411148404</v>
      </c>
    </row>
    <row r="583" spans="1:5" hidden="1" x14ac:dyDescent="0.3">
      <c r="A583" s="18" t="str">
        <f t="shared" si="9"/>
        <v>2021-22Casey CityAF7</v>
      </c>
      <c r="B583" s="18" t="s">
        <v>1260</v>
      </c>
      <c r="C583" s="18" t="s">
        <v>1034</v>
      </c>
      <c r="D583" s="18" t="s">
        <v>90</v>
      </c>
      <c r="E583" s="18">
        <v>2.0766660796343501</v>
      </c>
    </row>
    <row r="584" spans="1:5" hidden="1" x14ac:dyDescent="0.3">
      <c r="A584" s="18" t="str">
        <f t="shared" si="9"/>
        <v>2021-22Central Goldfields ShireAF7</v>
      </c>
      <c r="B584" s="18" t="s">
        <v>1260</v>
      </c>
      <c r="C584" s="18" t="s">
        <v>1037</v>
      </c>
      <c r="D584" s="18" t="s">
        <v>90</v>
      </c>
      <c r="E584" s="18">
        <v>10.5177688326624</v>
      </c>
    </row>
    <row r="585" spans="1:5" hidden="1" x14ac:dyDescent="0.3">
      <c r="A585" s="18" t="str">
        <f t="shared" si="9"/>
        <v>2021-22Colac Otway ShireAF7</v>
      </c>
      <c r="B585" s="18" t="s">
        <v>1260</v>
      </c>
      <c r="C585" s="18" t="s">
        <v>1040</v>
      </c>
      <c r="D585" s="18" t="s">
        <v>90</v>
      </c>
      <c r="E585" s="18">
        <v>12.7671417153578</v>
      </c>
    </row>
    <row r="586" spans="1:5" hidden="1" x14ac:dyDescent="0.3">
      <c r="A586" s="18" t="str">
        <f t="shared" si="9"/>
        <v>2021-22Corangamite ShireAF7</v>
      </c>
      <c r="B586" s="18" t="s">
        <v>1260</v>
      </c>
      <c r="C586" s="18" t="s">
        <v>1043</v>
      </c>
      <c r="D586" s="18" t="s">
        <v>90</v>
      </c>
      <c r="E586" s="18">
        <v>22.7493635732469</v>
      </c>
    </row>
    <row r="587" spans="1:5" hidden="1" x14ac:dyDescent="0.3">
      <c r="A587" s="18" t="str">
        <f t="shared" si="9"/>
        <v>2021-22Darebin CityAF7</v>
      </c>
      <c r="B587" s="18" t="s">
        <v>1260</v>
      </c>
      <c r="C587" s="18" t="s">
        <v>1046</v>
      </c>
      <c r="D587" s="18" t="s">
        <v>90</v>
      </c>
      <c r="E587" s="18">
        <v>8.4602744915434798</v>
      </c>
    </row>
    <row r="588" spans="1:5" hidden="1" x14ac:dyDescent="0.3">
      <c r="A588" s="18" t="str">
        <f t="shared" si="9"/>
        <v>2021-22East Gippsland ShireAF7</v>
      </c>
      <c r="B588" s="18" t="s">
        <v>1260</v>
      </c>
      <c r="C588" s="18" t="s">
        <v>1049</v>
      </c>
      <c r="D588" s="18" t="s">
        <v>90</v>
      </c>
      <c r="E588" s="18">
        <v>7.9944963252072396</v>
      </c>
    </row>
    <row r="589" spans="1:5" hidden="1" x14ac:dyDescent="0.3">
      <c r="A589" s="18" t="str">
        <f t="shared" si="9"/>
        <v>2021-22Frankston CityAF7</v>
      </c>
      <c r="B589" s="18" t="s">
        <v>1260</v>
      </c>
      <c r="C589" s="18" t="s">
        <v>1052</v>
      </c>
      <c r="D589" s="18" t="s">
        <v>90</v>
      </c>
      <c r="E589" s="18">
        <v>1.19136275114892</v>
      </c>
    </row>
    <row r="590" spans="1:5" hidden="1" x14ac:dyDescent="0.3">
      <c r="A590" s="18" t="str">
        <f t="shared" si="9"/>
        <v>2021-22Gannawarra ShireAF7</v>
      </c>
      <c r="B590" s="18" t="s">
        <v>1260</v>
      </c>
      <c r="C590" s="18" t="s">
        <v>1055</v>
      </c>
      <c r="D590" s="18" t="s">
        <v>90</v>
      </c>
      <c r="E590" s="18">
        <v>17.012254059518501</v>
      </c>
    </row>
    <row r="591" spans="1:5" hidden="1" x14ac:dyDescent="0.3">
      <c r="A591" s="18" t="str">
        <f t="shared" si="9"/>
        <v>2021-22Glenelg ShireAF7</v>
      </c>
      <c r="B591" s="18" t="s">
        <v>1260</v>
      </c>
      <c r="C591" s="18" t="s">
        <v>1061</v>
      </c>
      <c r="D591" s="18" t="s">
        <v>90</v>
      </c>
      <c r="E591" s="18">
        <v>27.633510651218099</v>
      </c>
    </row>
    <row r="592" spans="1:5" hidden="1" x14ac:dyDescent="0.3">
      <c r="A592" s="18" t="str">
        <f t="shared" si="9"/>
        <v>2021-22Golden Plains ShireAF7</v>
      </c>
      <c r="B592" s="18" t="s">
        <v>1260</v>
      </c>
      <c r="C592" s="18" t="s">
        <v>1064</v>
      </c>
      <c r="D592" s="18" t="s">
        <v>90</v>
      </c>
    </row>
    <row r="593" spans="1:5" hidden="1" x14ac:dyDescent="0.3">
      <c r="A593" s="18" t="str">
        <f t="shared" si="9"/>
        <v>2021-22Greater Bendigo CityAF7</v>
      </c>
      <c r="B593" s="18" t="s">
        <v>1260</v>
      </c>
      <c r="C593" s="18" t="s">
        <v>1067</v>
      </c>
      <c r="D593" s="18" t="s">
        <v>90</v>
      </c>
      <c r="E593" s="18">
        <v>5.6939856856706301</v>
      </c>
    </row>
    <row r="594" spans="1:5" hidden="1" x14ac:dyDescent="0.3">
      <c r="A594" s="18" t="str">
        <f t="shared" si="9"/>
        <v>2021-22Greater Dandenong CityAF7</v>
      </c>
      <c r="B594" s="18" t="s">
        <v>1260</v>
      </c>
      <c r="C594" s="18" t="s">
        <v>1070</v>
      </c>
      <c r="D594" s="18" t="s">
        <v>90</v>
      </c>
      <c r="E594" s="18">
        <v>9.9965314367182607</v>
      </c>
    </row>
    <row r="595" spans="1:5" hidden="1" x14ac:dyDescent="0.3">
      <c r="A595" s="18" t="str">
        <f t="shared" si="9"/>
        <v>2021-22Greater Geelong CityAF7</v>
      </c>
      <c r="B595" s="18" t="s">
        <v>1260</v>
      </c>
      <c r="C595" s="18" t="s">
        <v>1073</v>
      </c>
      <c r="D595" s="18" t="s">
        <v>90</v>
      </c>
      <c r="E595" s="18">
        <v>5.8263573666333901</v>
      </c>
    </row>
    <row r="596" spans="1:5" hidden="1" x14ac:dyDescent="0.3">
      <c r="A596" s="18" t="str">
        <f t="shared" si="9"/>
        <v>2021-22Hepburn ShireAF7</v>
      </c>
      <c r="B596" s="18" t="s">
        <v>1260</v>
      </c>
      <c r="C596" s="18" t="s">
        <v>1078</v>
      </c>
      <c r="D596" s="18" t="s">
        <v>90</v>
      </c>
      <c r="E596" s="18">
        <v>12.947429512861801</v>
      </c>
    </row>
    <row r="597" spans="1:5" hidden="1" x14ac:dyDescent="0.3">
      <c r="A597" s="18" t="str">
        <f t="shared" si="9"/>
        <v>2021-22Hindmarsh ShireAF7</v>
      </c>
      <c r="B597" s="18" t="s">
        <v>1260</v>
      </c>
      <c r="C597" s="18" t="s">
        <v>1081</v>
      </c>
      <c r="D597" s="18" t="s">
        <v>90</v>
      </c>
      <c r="E597" s="18">
        <v>40.408330458778899</v>
      </c>
    </row>
    <row r="598" spans="1:5" hidden="1" x14ac:dyDescent="0.3">
      <c r="A598" s="18" t="str">
        <f t="shared" si="9"/>
        <v>2021-22Hobsons Bay CityAF7</v>
      </c>
      <c r="B598" s="18" t="s">
        <v>1260</v>
      </c>
      <c r="C598" s="18" t="s">
        <v>1084</v>
      </c>
      <c r="D598" s="18" t="s">
        <v>90</v>
      </c>
    </row>
    <row r="599" spans="1:5" hidden="1" x14ac:dyDescent="0.3">
      <c r="A599" s="18" t="str">
        <f t="shared" si="9"/>
        <v>2021-22Hume CityAF7</v>
      </c>
      <c r="B599" s="18" t="s">
        <v>1260</v>
      </c>
      <c r="C599" s="18" t="s">
        <v>1090</v>
      </c>
      <c r="D599" s="18" t="s">
        <v>90</v>
      </c>
      <c r="E599" s="18">
        <v>7.2403939104945199</v>
      </c>
    </row>
    <row r="600" spans="1:5" hidden="1" x14ac:dyDescent="0.3">
      <c r="A600" s="18" t="str">
        <f t="shared" ref="A600:A663" si="10">CONCATENATE(B600,C600,D600)</f>
        <v>2021-22Indigo ShireAF7</v>
      </c>
      <c r="B600" s="18" t="s">
        <v>1260</v>
      </c>
      <c r="C600" s="18" t="s">
        <v>1093</v>
      </c>
      <c r="D600" s="18" t="s">
        <v>90</v>
      </c>
      <c r="E600" s="18">
        <v>21.101208257167102</v>
      </c>
    </row>
    <row r="601" spans="1:5" hidden="1" x14ac:dyDescent="0.3">
      <c r="A601" s="18" t="str">
        <f t="shared" si="10"/>
        <v>2021-22Knox CityAF7</v>
      </c>
      <c r="B601" s="18" t="s">
        <v>1260</v>
      </c>
      <c r="C601" s="18" t="s">
        <v>1099</v>
      </c>
      <c r="D601" s="18" t="s">
        <v>90</v>
      </c>
      <c r="E601" s="18">
        <v>0.83323652577017304</v>
      </c>
    </row>
    <row r="602" spans="1:5" hidden="1" x14ac:dyDescent="0.3">
      <c r="A602" s="18" t="str">
        <f t="shared" si="10"/>
        <v>2021-22Loddon ShireAF7</v>
      </c>
      <c r="B602" s="18" t="s">
        <v>1260</v>
      </c>
      <c r="C602" s="18" t="s">
        <v>1105</v>
      </c>
      <c r="D602" s="18" t="s">
        <v>90</v>
      </c>
      <c r="E602" s="18">
        <v>59.059598636879997</v>
      </c>
    </row>
    <row r="603" spans="1:5" hidden="1" x14ac:dyDescent="0.3">
      <c r="A603" s="18" t="str">
        <f t="shared" si="10"/>
        <v>2021-22Macedon Ranges ShireAF7</v>
      </c>
      <c r="B603" s="18" t="s">
        <v>1260</v>
      </c>
      <c r="C603" s="18" t="s">
        <v>1108</v>
      </c>
      <c r="D603" s="18" t="s">
        <v>90</v>
      </c>
      <c r="E603" s="18">
        <v>4.0032186089454296</v>
      </c>
    </row>
    <row r="604" spans="1:5" hidden="1" x14ac:dyDescent="0.3">
      <c r="A604" s="18" t="str">
        <f t="shared" si="10"/>
        <v>2021-22Manningham CityAF7</v>
      </c>
      <c r="B604" s="18" t="s">
        <v>1260</v>
      </c>
      <c r="C604" s="18" t="s">
        <v>1111</v>
      </c>
      <c r="D604" s="18" t="s">
        <v>90</v>
      </c>
      <c r="E604" s="18">
        <v>4.3346965483395996</v>
      </c>
    </row>
    <row r="605" spans="1:5" hidden="1" x14ac:dyDescent="0.3">
      <c r="A605" s="18" t="str">
        <f t="shared" si="10"/>
        <v>2021-22Mansfield ShireAF7</v>
      </c>
      <c r="B605" s="18" t="s">
        <v>1260</v>
      </c>
      <c r="C605" s="18" t="s">
        <v>1114</v>
      </c>
      <c r="D605" s="18" t="s">
        <v>90</v>
      </c>
      <c r="E605" s="18">
        <v>26.216701188654799</v>
      </c>
    </row>
    <row r="606" spans="1:5" hidden="1" x14ac:dyDescent="0.3">
      <c r="A606" s="18" t="str">
        <f t="shared" si="10"/>
        <v>2021-22Maribyrnong CityAF7</v>
      </c>
      <c r="B606" s="18" t="s">
        <v>1260</v>
      </c>
      <c r="C606" s="18" t="s">
        <v>1117</v>
      </c>
      <c r="D606" s="18" t="s">
        <v>90</v>
      </c>
      <c r="E606" s="18">
        <v>7.0692442782284699</v>
      </c>
    </row>
    <row r="607" spans="1:5" hidden="1" x14ac:dyDescent="0.3">
      <c r="A607" s="18" t="str">
        <f t="shared" si="10"/>
        <v>2021-22Maroondah CityAF7</v>
      </c>
      <c r="B607" s="18" t="s">
        <v>1260</v>
      </c>
      <c r="C607" s="18" t="s">
        <v>1120</v>
      </c>
      <c r="D607" s="18" t="s">
        <v>90</v>
      </c>
      <c r="E607" s="18">
        <v>2.9122056168120198</v>
      </c>
    </row>
    <row r="608" spans="1:5" hidden="1" x14ac:dyDescent="0.3">
      <c r="A608" s="18" t="str">
        <f t="shared" si="10"/>
        <v>2021-22Melbourne CityAF7</v>
      </c>
      <c r="B608" s="18" t="s">
        <v>1260</v>
      </c>
      <c r="C608" s="18" t="s">
        <v>1123</v>
      </c>
      <c r="D608" s="18" t="s">
        <v>90</v>
      </c>
      <c r="E608" s="18">
        <v>8.2839562665921491</v>
      </c>
    </row>
    <row r="609" spans="1:5" hidden="1" x14ac:dyDescent="0.3">
      <c r="A609" s="18" t="str">
        <f t="shared" si="10"/>
        <v>2021-22Melton CityAF7</v>
      </c>
      <c r="B609" s="18" t="s">
        <v>1260</v>
      </c>
      <c r="C609" s="18" t="s">
        <v>1126</v>
      </c>
      <c r="D609" s="18" t="s">
        <v>90</v>
      </c>
      <c r="E609" s="18">
        <v>7.3818861445622304</v>
      </c>
    </row>
    <row r="610" spans="1:5" hidden="1" x14ac:dyDescent="0.3">
      <c r="A610" s="18" t="str">
        <f t="shared" si="10"/>
        <v>2021-22Moira ShireAF7</v>
      </c>
      <c r="B610" s="18" t="s">
        <v>1260</v>
      </c>
      <c r="C610" s="18" t="s">
        <v>1135</v>
      </c>
      <c r="D610" s="18" t="s">
        <v>90</v>
      </c>
      <c r="E610" s="18">
        <v>18.054094725170302</v>
      </c>
    </row>
    <row r="611" spans="1:5" hidden="1" x14ac:dyDescent="0.3">
      <c r="A611" s="18" t="str">
        <f t="shared" si="10"/>
        <v>2021-22Monash CityAF7</v>
      </c>
      <c r="B611" s="18" t="s">
        <v>1260</v>
      </c>
      <c r="C611" s="18" t="s">
        <v>1138</v>
      </c>
      <c r="D611" s="18" t="s">
        <v>90</v>
      </c>
      <c r="E611" s="18">
        <v>9.2216545227775608</v>
      </c>
    </row>
    <row r="612" spans="1:5" hidden="1" x14ac:dyDescent="0.3">
      <c r="A612" s="18" t="str">
        <f t="shared" si="10"/>
        <v>2021-22Moonee Valley CityAF7</v>
      </c>
      <c r="B612" s="18" t="s">
        <v>1260</v>
      </c>
      <c r="C612" s="18" t="s">
        <v>1141</v>
      </c>
      <c r="D612" s="18" t="s">
        <v>90</v>
      </c>
      <c r="E612" s="18">
        <v>3.4195192406530999</v>
      </c>
    </row>
    <row r="613" spans="1:5" hidden="1" x14ac:dyDescent="0.3">
      <c r="A613" s="18" t="str">
        <f t="shared" si="10"/>
        <v>2021-22Moorabool ShireAF7</v>
      </c>
      <c r="B613" s="18" t="s">
        <v>1260</v>
      </c>
      <c r="C613" s="18" t="s">
        <v>1144</v>
      </c>
      <c r="D613" s="18" t="s">
        <v>90</v>
      </c>
      <c r="E613" s="18">
        <v>12.9800030266344</v>
      </c>
    </row>
    <row r="614" spans="1:5" hidden="1" x14ac:dyDescent="0.3">
      <c r="A614" s="18" t="str">
        <f t="shared" si="10"/>
        <v>2021-22Mornington Peninsula ShireAF7</v>
      </c>
      <c r="B614" s="18" t="s">
        <v>1260</v>
      </c>
      <c r="C614" s="18" t="s">
        <v>1150</v>
      </c>
      <c r="D614" s="18" t="s">
        <v>90</v>
      </c>
      <c r="E614" s="18">
        <v>3.0647780188290299</v>
      </c>
    </row>
    <row r="615" spans="1:5" hidden="1" x14ac:dyDescent="0.3">
      <c r="A615" s="18" t="str">
        <f t="shared" si="10"/>
        <v>2021-22Mount Alexander ShireAF7</v>
      </c>
      <c r="B615" s="18" t="s">
        <v>1260</v>
      </c>
      <c r="C615" s="18" t="s">
        <v>1153</v>
      </c>
      <c r="D615" s="18" t="s">
        <v>90</v>
      </c>
      <c r="E615" s="18">
        <v>25.646368446368399</v>
      </c>
    </row>
    <row r="616" spans="1:5" hidden="1" x14ac:dyDescent="0.3">
      <c r="A616" s="18" t="str">
        <f t="shared" si="10"/>
        <v>2021-22Moyne ShireAF7</v>
      </c>
      <c r="B616" s="18" t="s">
        <v>1260</v>
      </c>
      <c r="C616" s="18" t="s">
        <v>1156</v>
      </c>
      <c r="D616" s="18" t="s">
        <v>90</v>
      </c>
      <c r="E616" s="18">
        <v>62.014859310780899</v>
      </c>
    </row>
    <row r="617" spans="1:5" hidden="1" x14ac:dyDescent="0.3">
      <c r="A617" s="18" t="str">
        <f t="shared" si="10"/>
        <v>2021-22Murrindindi ShireAF7</v>
      </c>
      <c r="B617" s="18" t="s">
        <v>1260</v>
      </c>
      <c r="C617" s="18" t="s">
        <v>1159</v>
      </c>
      <c r="D617" s="18" t="s">
        <v>90</v>
      </c>
      <c r="E617" s="18">
        <v>15.4995742475288</v>
      </c>
    </row>
    <row r="618" spans="1:5" hidden="1" x14ac:dyDescent="0.3">
      <c r="A618" s="18" t="str">
        <f t="shared" si="10"/>
        <v>2021-22Nillumbik ShireAF7</v>
      </c>
      <c r="B618" s="18" t="s">
        <v>1260</v>
      </c>
      <c r="C618" s="18" t="s">
        <v>1162</v>
      </c>
      <c r="D618" s="18" t="s">
        <v>90</v>
      </c>
      <c r="E618" s="18">
        <v>-2.82</v>
      </c>
    </row>
    <row r="619" spans="1:5" hidden="1" x14ac:dyDescent="0.3">
      <c r="A619" s="18" t="str">
        <f t="shared" si="10"/>
        <v>2021-22Port Phillip CityAF7</v>
      </c>
      <c r="B619" s="18" t="s">
        <v>1260</v>
      </c>
      <c r="C619" s="18" t="s">
        <v>1168</v>
      </c>
      <c r="D619" s="18" t="s">
        <v>90</v>
      </c>
    </row>
    <row r="620" spans="1:5" hidden="1" x14ac:dyDescent="0.3">
      <c r="A620" s="18" t="str">
        <f t="shared" si="10"/>
        <v>2021-22Pyrenees ShireAF7</v>
      </c>
      <c r="B620" s="18" t="s">
        <v>1260</v>
      </c>
      <c r="C620" s="18" t="s">
        <v>1171</v>
      </c>
      <c r="D620" s="18" t="s">
        <v>90</v>
      </c>
      <c r="E620" s="18">
        <v>51.646169745510903</v>
      </c>
    </row>
    <row r="621" spans="1:5" hidden="1" x14ac:dyDescent="0.3">
      <c r="A621" s="18" t="str">
        <f t="shared" si="10"/>
        <v>2021-22Greater SheppartonAF7</v>
      </c>
      <c r="B621" s="18" t="s">
        <v>1260</v>
      </c>
      <c r="C621" s="18" t="s">
        <v>1076</v>
      </c>
      <c r="D621" s="18" t="s">
        <v>90</v>
      </c>
      <c r="E621" s="18">
        <v>10.053301029679</v>
      </c>
    </row>
    <row r="622" spans="1:5" hidden="1" x14ac:dyDescent="0.3">
      <c r="A622" s="18" t="str">
        <f t="shared" si="10"/>
        <v>2021-22Wangaratta Rural CityAF7</v>
      </c>
      <c r="B622" s="18" t="s">
        <v>1260</v>
      </c>
      <c r="C622" s="18" t="s">
        <v>1197</v>
      </c>
      <c r="D622" s="18" t="s">
        <v>90</v>
      </c>
      <c r="E622" s="18">
        <v>10.722629261372401</v>
      </c>
    </row>
    <row r="623" spans="1:5" hidden="1" x14ac:dyDescent="0.3">
      <c r="A623" s="18" t="str">
        <f t="shared" si="10"/>
        <v>2021-22Warrnambool CityAF7</v>
      </c>
      <c r="B623" s="18" t="s">
        <v>1260</v>
      </c>
      <c r="C623" s="18" t="s">
        <v>1200</v>
      </c>
      <c r="D623" s="18" t="s">
        <v>90</v>
      </c>
      <c r="E623" s="18">
        <v>3.8020251942112999</v>
      </c>
    </row>
    <row r="624" spans="1:5" hidden="1" x14ac:dyDescent="0.3">
      <c r="A624" s="18" t="str">
        <f t="shared" si="10"/>
        <v>2021-22Wodonga CityAF7</v>
      </c>
      <c r="B624" s="18" t="s">
        <v>1260</v>
      </c>
      <c r="C624" s="18" t="s">
        <v>1215</v>
      </c>
      <c r="D624" s="18" t="s">
        <v>90</v>
      </c>
      <c r="E624" s="18">
        <v>4.4657558752636302</v>
      </c>
    </row>
    <row r="625" spans="1:5" hidden="1" x14ac:dyDescent="0.3">
      <c r="A625" s="18" t="str">
        <f t="shared" si="10"/>
        <v>2021-22Boroondara CityAF7</v>
      </c>
      <c r="B625" s="18" t="s">
        <v>1260</v>
      </c>
      <c r="C625" s="18" t="s">
        <v>1019</v>
      </c>
      <c r="D625" s="18" t="s">
        <v>90</v>
      </c>
      <c r="E625" s="18">
        <v>0.88402416677948104</v>
      </c>
    </row>
    <row r="626" spans="1:5" hidden="1" x14ac:dyDescent="0.3">
      <c r="A626" s="18" t="str">
        <f t="shared" si="10"/>
        <v>2021-22Buloke ShireAF7</v>
      </c>
      <c r="B626" s="18" t="s">
        <v>1260</v>
      </c>
      <c r="C626" s="18" t="s">
        <v>1025</v>
      </c>
      <c r="D626" s="18" t="s">
        <v>90</v>
      </c>
      <c r="E626" s="18">
        <v>30.9533869016762</v>
      </c>
    </row>
    <row r="627" spans="1:5" hidden="1" x14ac:dyDescent="0.3">
      <c r="A627" s="18" t="str">
        <f t="shared" si="10"/>
        <v>2021-22Glen Eira CityAF7</v>
      </c>
      <c r="B627" s="18" t="s">
        <v>1260</v>
      </c>
      <c r="C627" s="18" t="s">
        <v>1058</v>
      </c>
      <c r="D627" s="18" t="s">
        <v>90</v>
      </c>
      <c r="E627" s="18">
        <v>3.6134908762567002</v>
      </c>
    </row>
    <row r="628" spans="1:5" hidden="1" x14ac:dyDescent="0.3">
      <c r="A628" s="18" t="str">
        <f t="shared" si="10"/>
        <v>2021-22Horsham Rural CityAF7</v>
      </c>
      <c r="B628" s="18" t="s">
        <v>1260</v>
      </c>
      <c r="C628" s="18" t="s">
        <v>1087</v>
      </c>
      <c r="D628" s="18" t="s">
        <v>90</v>
      </c>
      <c r="E628" s="18">
        <v>12.542790222809399</v>
      </c>
    </row>
    <row r="629" spans="1:5" hidden="1" x14ac:dyDescent="0.3">
      <c r="A629" s="18" t="str">
        <f t="shared" si="10"/>
        <v>2021-22Kingston CityAF7</v>
      </c>
      <c r="B629" s="18" t="s">
        <v>1260</v>
      </c>
      <c r="C629" s="18" t="s">
        <v>1096</v>
      </c>
      <c r="D629" s="18" t="s">
        <v>90</v>
      </c>
      <c r="E629" s="18">
        <v>4.0225532161315698</v>
      </c>
    </row>
    <row r="630" spans="1:5" hidden="1" x14ac:dyDescent="0.3">
      <c r="A630" s="18" t="str">
        <f t="shared" si="10"/>
        <v>2021-22Latrobe CityAF7</v>
      </c>
      <c r="B630" s="18" t="s">
        <v>1260</v>
      </c>
      <c r="C630" s="18" t="s">
        <v>1102</v>
      </c>
      <c r="D630" s="18" t="s">
        <v>90</v>
      </c>
      <c r="E630" s="18">
        <v>9.0983416948029099</v>
      </c>
    </row>
    <row r="631" spans="1:5" hidden="1" x14ac:dyDescent="0.3">
      <c r="A631" s="18" t="str">
        <f t="shared" si="10"/>
        <v>2021-22Mildura Rural CityAF7</v>
      </c>
      <c r="B631" s="18" t="s">
        <v>1260</v>
      </c>
      <c r="C631" s="18" t="s">
        <v>1129</v>
      </c>
      <c r="D631" s="18" t="s">
        <v>90</v>
      </c>
      <c r="E631" s="18">
        <v>10.488548612093901</v>
      </c>
    </row>
    <row r="632" spans="1:5" hidden="1" x14ac:dyDescent="0.3">
      <c r="A632" s="18" t="str">
        <f t="shared" si="10"/>
        <v>2021-22Mitchell ShireAF7</v>
      </c>
      <c r="B632" s="18" t="s">
        <v>1260</v>
      </c>
      <c r="C632" s="18" t="s">
        <v>1132</v>
      </c>
      <c r="D632" s="18" t="s">
        <v>90</v>
      </c>
      <c r="E632" s="18">
        <v>14.606150423317599</v>
      </c>
    </row>
    <row r="633" spans="1:5" hidden="1" x14ac:dyDescent="0.3">
      <c r="A633" s="18" t="str">
        <f t="shared" si="10"/>
        <v>2021-22Northern Grampians ShireAF7</v>
      </c>
      <c r="B633" s="18" t="s">
        <v>1260</v>
      </c>
      <c r="C633" s="18" t="s">
        <v>1165</v>
      </c>
      <c r="D633" s="18" t="s">
        <v>90</v>
      </c>
      <c r="E633" s="18">
        <v>7.4296654099905703</v>
      </c>
    </row>
    <row r="634" spans="1:5" hidden="1" x14ac:dyDescent="0.3">
      <c r="A634" s="18" t="str">
        <f t="shared" si="10"/>
        <v>2021-22Southern Grampians ShireFS1</v>
      </c>
      <c r="B634" s="18" t="s">
        <v>1260</v>
      </c>
      <c r="C634" s="18" t="s">
        <v>1179</v>
      </c>
      <c r="D634" s="18" t="s">
        <v>124</v>
      </c>
      <c r="E634" s="18">
        <v>1.1111111111111101</v>
      </c>
    </row>
    <row r="635" spans="1:5" hidden="1" x14ac:dyDescent="0.3">
      <c r="A635" s="18" t="str">
        <f t="shared" si="10"/>
        <v>2021-22South Gippsland ShireFS1</v>
      </c>
      <c r="B635" s="18" t="s">
        <v>1260</v>
      </c>
      <c r="C635" s="18" t="s">
        <v>1176</v>
      </c>
      <c r="D635" s="18" t="s">
        <v>124</v>
      </c>
      <c r="E635" s="18">
        <v>1.72727272727273</v>
      </c>
    </row>
    <row r="636" spans="1:5" hidden="1" x14ac:dyDescent="0.3">
      <c r="A636" s="18" t="str">
        <f t="shared" si="10"/>
        <v>2021-22Stonnington CityFS1</v>
      </c>
      <c r="B636" s="18" t="s">
        <v>1260</v>
      </c>
      <c r="C636" s="18" t="s">
        <v>1182</v>
      </c>
      <c r="D636" s="18" t="s">
        <v>124</v>
      </c>
      <c r="E636" s="18">
        <v>2.60769230769231</v>
      </c>
    </row>
    <row r="637" spans="1:5" hidden="1" x14ac:dyDescent="0.3">
      <c r="A637" s="18" t="str">
        <f t="shared" si="10"/>
        <v>2021-22Ararat Rural CityFS1</v>
      </c>
      <c r="B637" s="18" t="s">
        <v>1260</v>
      </c>
      <c r="C637" s="18" t="s">
        <v>998</v>
      </c>
      <c r="D637" s="18" t="s">
        <v>124</v>
      </c>
      <c r="E637" s="18">
        <v>1</v>
      </c>
    </row>
    <row r="638" spans="1:5" hidden="1" x14ac:dyDescent="0.3">
      <c r="A638" s="18" t="str">
        <f t="shared" si="10"/>
        <v>2021-22Strathbogie ShireFS1</v>
      </c>
      <c r="B638" s="18" t="s">
        <v>1260</v>
      </c>
      <c r="C638" s="18" t="s">
        <v>1185</v>
      </c>
      <c r="D638" s="18" t="s">
        <v>124</v>
      </c>
      <c r="E638" s="18">
        <v>8</v>
      </c>
    </row>
    <row r="639" spans="1:5" hidden="1" x14ac:dyDescent="0.3">
      <c r="A639" s="18" t="str">
        <f t="shared" si="10"/>
        <v>2021-22Surf Coast ShireFS1</v>
      </c>
      <c r="B639" s="18" t="s">
        <v>1260</v>
      </c>
      <c r="C639" s="18" t="s">
        <v>1188</v>
      </c>
      <c r="D639" s="18" t="s">
        <v>124</v>
      </c>
      <c r="E639" s="18">
        <v>1.6666666666666701</v>
      </c>
    </row>
    <row r="640" spans="1:5" hidden="1" x14ac:dyDescent="0.3">
      <c r="A640" s="18" t="str">
        <f t="shared" si="10"/>
        <v>2021-22Swan Hill Rural CityFS1</v>
      </c>
      <c r="B640" s="18" t="s">
        <v>1260</v>
      </c>
      <c r="C640" s="18" t="s">
        <v>1191</v>
      </c>
      <c r="D640" s="18" t="s">
        <v>124</v>
      </c>
      <c r="E640" s="18">
        <v>2.5555555555555598</v>
      </c>
    </row>
    <row r="641" spans="1:5" hidden="1" x14ac:dyDescent="0.3">
      <c r="A641" s="18" t="str">
        <f t="shared" si="10"/>
        <v>2021-22Towong ShireFS1</v>
      </c>
      <c r="B641" s="18" t="s">
        <v>1260</v>
      </c>
      <c r="C641" s="18" t="s">
        <v>1194</v>
      </c>
      <c r="D641" s="18" t="s">
        <v>124</v>
      </c>
    </row>
    <row r="642" spans="1:5" hidden="1" x14ac:dyDescent="0.3">
      <c r="A642" s="18" t="str">
        <f t="shared" si="10"/>
        <v>2021-22Wellington ShireFS1</v>
      </c>
      <c r="B642" s="18" t="s">
        <v>1260</v>
      </c>
      <c r="C642" s="18" t="s">
        <v>1203</v>
      </c>
      <c r="D642" s="18" t="s">
        <v>124</v>
      </c>
      <c r="E642" s="18">
        <v>1</v>
      </c>
    </row>
    <row r="643" spans="1:5" hidden="1" x14ac:dyDescent="0.3">
      <c r="A643" s="18" t="str">
        <f t="shared" si="10"/>
        <v>2021-22West Wimmera ShireFS1</v>
      </c>
      <c r="B643" s="18" t="s">
        <v>1260</v>
      </c>
      <c r="C643" s="18" t="s">
        <v>1206</v>
      </c>
      <c r="D643" s="18" t="s">
        <v>124</v>
      </c>
      <c r="E643" s="18">
        <v>0</v>
      </c>
    </row>
    <row r="644" spans="1:5" hidden="1" x14ac:dyDescent="0.3">
      <c r="A644" s="18" t="str">
        <f t="shared" si="10"/>
        <v>2021-22Whitehorse CityFS1</v>
      </c>
      <c r="B644" s="18" t="s">
        <v>1260</v>
      </c>
      <c r="C644" s="18" t="s">
        <v>1209</v>
      </c>
      <c r="D644" s="18" t="s">
        <v>124</v>
      </c>
      <c r="E644" s="18">
        <v>1.4729729729729699</v>
      </c>
    </row>
    <row r="645" spans="1:5" hidden="1" x14ac:dyDescent="0.3">
      <c r="A645" s="18" t="str">
        <f t="shared" si="10"/>
        <v>2021-22Whittlesea CityFS1</v>
      </c>
      <c r="B645" s="18" t="s">
        <v>1260</v>
      </c>
      <c r="C645" s="18" t="s">
        <v>1212</v>
      </c>
      <c r="D645" s="18" t="s">
        <v>124</v>
      </c>
      <c r="E645" s="18">
        <v>1</v>
      </c>
    </row>
    <row r="646" spans="1:5" hidden="1" x14ac:dyDescent="0.3">
      <c r="A646" s="18" t="str">
        <f t="shared" si="10"/>
        <v>2021-22Wyndham CityFS1</v>
      </c>
      <c r="B646" s="18" t="s">
        <v>1260</v>
      </c>
      <c r="C646" s="18" t="s">
        <v>1218</v>
      </c>
      <c r="D646" s="18" t="s">
        <v>124</v>
      </c>
      <c r="E646" s="18">
        <v>1.6894977168949801</v>
      </c>
    </row>
    <row r="647" spans="1:5" hidden="1" x14ac:dyDescent="0.3">
      <c r="A647" s="18" t="str">
        <f t="shared" si="10"/>
        <v>2021-22Yarra CityFS1</v>
      </c>
      <c r="B647" s="18" t="s">
        <v>1260</v>
      </c>
      <c r="C647" s="18" t="s">
        <v>1221</v>
      </c>
      <c r="D647" s="18" t="s">
        <v>124</v>
      </c>
      <c r="E647" s="18">
        <v>1.5802469135802499</v>
      </c>
    </row>
    <row r="648" spans="1:5" hidden="1" x14ac:dyDescent="0.3">
      <c r="A648" s="18" t="str">
        <f t="shared" si="10"/>
        <v>2021-22Yarra Ranges ShireFS1</v>
      </c>
      <c r="B648" s="18" t="s">
        <v>1260</v>
      </c>
      <c r="C648" s="18" t="s">
        <v>1224</v>
      </c>
      <c r="D648" s="18" t="s">
        <v>124</v>
      </c>
      <c r="E648" s="18">
        <v>2.31506849315068</v>
      </c>
    </row>
    <row r="649" spans="1:5" hidden="1" x14ac:dyDescent="0.3">
      <c r="A649" s="18" t="str">
        <f t="shared" si="10"/>
        <v>2021-22Yarriambiack ShireFS1</v>
      </c>
      <c r="B649" s="18" t="s">
        <v>1260</v>
      </c>
      <c r="C649" s="18" t="s">
        <v>1227</v>
      </c>
      <c r="D649" s="18" t="s">
        <v>124</v>
      </c>
      <c r="E649" s="18">
        <v>4.5833333333333304</v>
      </c>
    </row>
    <row r="650" spans="1:5" hidden="1" x14ac:dyDescent="0.3">
      <c r="A650" s="18" t="str">
        <f t="shared" si="10"/>
        <v>2021-22Bass Coast ShireFS1</v>
      </c>
      <c r="B650" s="18" t="s">
        <v>1260</v>
      </c>
      <c r="C650" s="18" t="s">
        <v>1007</v>
      </c>
      <c r="D650" s="18" t="s">
        <v>124</v>
      </c>
      <c r="E650" s="18">
        <v>1.2</v>
      </c>
    </row>
    <row r="651" spans="1:5" hidden="1" x14ac:dyDescent="0.3">
      <c r="A651" s="18" t="str">
        <f t="shared" si="10"/>
        <v>2021-22Borough of QueenscliffeFS1</v>
      </c>
      <c r="B651" s="18" t="s">
        <v>1260</v>
      </c>
      <c r="C651" s="18" t="s">
        <v>1174</v>
      </c>
      <c r="D651" s="18" t="s">
        <v>124</v>
      </c>
      <c r="E651" s="18">
        <v>1</v>
      </c>
    </row>
    <row r="652" spans="1:5" hidden="1" x14ac:dyDescent="0.3">
      <c r="A652" s="18" t="str">
        <f t="shared" si="10"/>
        <v>2021-22Merri-bek CityFS1</v>
      </c>
      <c r="B652" s="18" t="s">
        <v>1260</v>
      </c>
      <c r="C652" s="18" t="s">
        <v>1147</v>
      </c>
      <c r="D652" s="18" t="s">
        <v>124</v>
      </c>
      <c r="E652" s="18">
        <v>2.9074074074074101</v>
      </c>
    </row>
    <row r="653" spans="1:5" hidden="1" x14ac:dyDescent="0.3">
      <c r="A653" s="18" t="str">
        <f t="shared" si="10"/>
        <v>2021-22Alpine ShireFS1</v>
      </c>
      <c r="B653" s="18" t="s">
        <v>1260</v>
      </c>
      <c r="C653" s="18" t="s">
        <v>995</v>
      </c>
      <c r="D653" s="18" t="s">
        <v>124</v>
      </c>
      <c r="E653" s="18">
        <v>3</v>
      </c>
    </row>
    <row r="654" spans="1:5" hidden="1" x14ac:dyDescent="0.3">
      <c r="A654" s="18" t="str">
        <f t="shared" si="10"/>
        <v>2021-22Ballarat CityFS1</v>
      </c>
      <c r="B654" s="18" t="s">
        <v>1260</v>
      </c>
      <c r="C654" s="18" t="s">
        <v>1001</v>
      </c>
      <c r="D654" s="18" t="s">
        <v>124</v>
      </c>
      <c r="E654" s="18">
        <v>4.3076923076923102</v>
      </c>
    </row>
    <row r="655" spans="1:5" hidden="1" x14ac:dyDescent="0.3">
      <c r="A655" s="18" t="str">
        <f t="shared" si="10"/>
        <v>2021-22Banyule CityFS1</v>
      </c>
      <c r="B655" s="18" t="s">
        <v>1260</v>
      </c>
      <c r="C655" s="18" t="s">
        <v>1004</v>
      </c>
      <c r="D655" s="18" t="s">
        <v>124</v>
      </c>
      <c r="E655" s="18">
        <v>1.3043478260869601</v>
      </c>
    </row>
    <row r="656" spans="1:5" hidden="1" x14ac:dyDescent="0.3">
      <c r="A656" s="18" t="str">
        <f t="shared" si="10"/>
        <v>2021-22Baw Baw ShireFS1</v>
      </c>
      <c r="B656" s="18" t="s">
        <v>1260</v>
      </c>
      <c r="C656" s="18" t="s">
        <v>1010</v>
      </c>
      <c r="D656" s="18" t="s">
        <v>124</v>
      </c>
      <c r="E656" s="18">
        <v>1.21428571428571</v>
      </c>
    </row>
    <row r="657" spans="1:5" hidden="1" x14ac:dyDescent="0.3">
      <c r="A657" s="18" t="str">
        <f t="shared" si="10"/>
        <v>2021-22Bayside CityFS1</v>
      </c>
      <c r="B657" s="18" t="s">
        <v>1260</v>
      </c>
      <c r="C657" s="18" t="s">
        <v>1013</v>
      </c>
      <c r="D657" s="18" t="s">
        <v>124</v>
      </c>
      <c r="E657" s="18">
        <v>1.6444444444444399</v>
      </c>
    </row>
    <row r="658" spans="1:5" hidden="1" x14ac:dyDescent="0.3">
      <c r="A658" s="18" t="str">
        <f t="shared" si="10"/>
        <v>2021-22Benalla Rural CityFS1</v>
      </c>
      <c r="B658" s="18" t="s">
        <v>1260</v>
      </c>
      <c r="C658" s="18" t="s">
        <v>1016</v>
      </c>
      <c r="D658" s="18" t="s">
        <v>124</v>
      </c>
      <c r="E658" s="18">
        <v>1</v>
      </c>
    </row>
    <row r="659" spans="1:5" hidden="1" x14ac:dyDescent="0.3">
      <c r="A659" s="18" t="str">
        <f t="shared" si="10"/>
        <v>2021-22Brimbank CityFS1</v>
      </c>
      <c r="B659" s="18" t="s">
        <v>1260</v>
      </c>
      <c r="C659" s="18" t="s">
        <v>1022</v>
      </c>
      <c r="D659" s="18" t="s">
        <v>124</v>
      </c>
      <c r="E659" s="18">
        <v>1.20168067226891</v>
      </c>
    </row>
    <row r="660" spans="1:5" hidden="1" x14ac:dyDescent="0.3">
      <c r="A660" s="18" t="str">
        <f t="shared" si="10"/>
        <v>2021-22Campaspe ShireFS1</v>
      </c>
      <c r="B660" s="18" t="s">
        <v>1260</v>
      </c>
      <c r="C660" s="18" t="s">
        <v>1028</v>
      </c>
      <c r="D660" s="18" t="s">
        <v>124</v>
      </c>
      <c r="E660" s="18">
        <v>2.3636363636363602</v>
      </c>
    </row>
    <row r="661" spans="1:5" hidden="1" x14ac:dyDescent="0.3">
      <c r="A661" s="18" t="str">
        <f t="shared" si="10"/>
        <v>2021-22Cardinia ShireFS1</v>
      </c>
      <c r="B661" s="18" t="s">
        <v>1260</v>
      </c>
      <c r="C661" s="18" t="s">
        <v>1031</v>
      </c>
      <c r="D661" s="18" t="s">
        <v>124</v>
      </c>
      <c r="E661" s="18">
        <v>1.52173913043478</v>
      </c>
    </row>
    <row r="662" spans="1:5" hidden="1" x14ac:dyDescent="0.3">
      <c r="A662" s="18" t="str">
        <f t="shared" si="10"/>
        <v>2021-22Casey CityFS1</v>
      </c>
      <c r="B662" s="18" t="s">
        <v>1260</v>
      </c>
      <c r="C662" s="18" t="s">
        <v>1034</v>
      </c>
      <c r="D662" s="18" t="s">
        <v>124</v>
      </c>
      <c r="E662" s="18">
        <v>1.2204081632653101</v>
      </c>
    </row>
    <row r="663" spans="1:5" hidden="1" x14ac:dyDescent="0.3">
      <c r="A663" s="18" t="str">
        <f t="shared" si="10"/>
        <v>2021-22Central Goldfields ShireFS1</v>
      </c>
      <c r="B663" s="18" t="s">
        <v>1260</v>
      </c>
      <c r="C663" s="18" t="s">
        <v>1037</v>
      </c>
      <c r="D663" s="18" t="s">
        <v>124</v>
      </c>
      <c r="E663" s="18">
        <v>7</v>
      </c>
    </row>
    <row r="664" spans="1:5" hidden="1" x14ac:dyDescent="0.3">
      <c r="A664" s="18" t="str">
        <f t="shared" ref="A664:A727" si="11">CONCATENATE(B664,C664,D664)</f>
        <v>2021-22Colac Otway ShireFS1</v>
      </c>
      <c r="B664" s="18" t="s">
        <v>1260</v>
      </c>
      <c r="C664" s="18" t="s">
        <v>1040</v>
      </c>
      <c r="D664" s="18" t="s">
        <v>124</v>
      </c>
      <c r="E664" s="18">
        <v>2.3076923076923102</v>
      </c>
    </row>
    <row r="665" spans="1:5" hidden="1" x14ac:dyDescent="0.3">
      <c r="A665" s="18" t="str">
        <f t="shared" si="11"/>
        <v>2021-22Corangamite ShireFS1</v>
      </c>
      <c r="B665" s="18" t="s">
        <v>1260</v>
      </c>
      <c r="C665" s="18" t="s">
        <v>1043</v>
      </c>
      <c r="D665" s="18" t="s">
        <v>124</v>
      </c>
      <c r="E665" s="18">
        <v>1</v>
      </c>
    </row>
    <row r="666" spans="1:5" hidden="1" x14ac:dyDescent="0.3">
      <c r="A666" s="18" t="str">
        <f t="shared" si="11"/>
        <v>2021-22Darebin CityFS1</v>
      </c>
      <c r="B666" s="18" t="s">
        <v>1260</v>
      </c>
      <c r="C666" s="18" t="s">
        <v>1046</v>
      </c>
      <c r="D666" s="18" t="s">
        <v>124</v>
      </c>
      <c r="E666" s="18">
        <v>1.3874285714285699</v>
      </c>
    </row>
    <row r="667" spans="1:5" hidden="1" x14ac:dyDescent="0.3">
      <c r="A667" s="18" t="str">
        <f t="shared" si="11"/>
        <v>2021-22East Gippsland ShireFS1</v>
      </c>
      <c r="B667" s="18" t="s">
        <v>1260</v>
      </c>
      <c r="C667" s="18" t="s">
        <v>1049</v>
      </c>
      <c r="D667" s="18" t="s">
        <v>124</v>
      </c>
      <c r="E667" s="18">
        <v>1.72727272727273</v>
      </c>
    </row>
    <row r="668" spans="1:5" hidden="1" x14ac:dyDescent="0.3">
      <c r="A668" s="18" t="str">
        <f t="shared" si="11"/>
        <v>2021-22Frankston CityFS1</v>
      </c>
      <c r="B668" s="18" t="s">
        <v>1260</v>
      </c>
      <c r="C668" s="18" t="s">
        <v>1052</v>
      </c>
      <c r="D668" s="18" t="s">
        <v>124</v>
      </c>
      <c r="E668" s="18">
        <v>1.3084112149532701</v>
      </c>
    </row>
    <row r="669" spans="1:5" hidden="1" x14ac:dyDescent="0.3">
      <c r="A669" s="18" t="str">
        <f t="shared" si="11"/>
        <v>2021-22Gannawarra ShireFS1</v>
      </c>
      <c r="B669" s="18" t="s">
        <v>1260</v>
      </c>
      <c r="C669" s="18" t="s">
        <v>1055</v>
      </c>
      <c r="D669" s="18" t="s">
        <v>124</v>
      </c>
      <c r="E669" s="18">
        <v>1</v>
      </c>
    </row>
    <row r="670" spans="1:5" hidden="1" x14ac:dyDescent="0.3">
      <c r="A670" s="18" t="str">
        <f t="shared" si="11"/>
        <v>2021-22Glenelg ShireFS1</v>
      </c>
      <c r="B670" s="18" t="s">
        <v>1260</v>
      </c>
      <c r="C670" s="18" t="s">
        <v>1061</v>
      </c>
      <c r="D670" s="18" t="s">
        <v>124</v>
      </c>
      <c r="E670" s="18">
        <v>1</v>
      </c>
    </row>
    <row r="671" spans="1:5" hidden="1" x14ac:dyDescent="0.3">
      <c r="A671" s="18" t="str">
        <f t="shared" si="11"/>
        <v>2021-22Golden Plains ShireFS1</v>
      </c>
      <c r="B671" s="18" t="s">
        <v>1260</v>
      </c>
      <c r="C671" s="18" t="s">
        <v>1064</v>
      </c>
      <c r="D671" s="18" t="s">
        <v>124</v>
      </c>
      <c r="E671" s="18">
        <v>3.1666666666666701</v>
      </c>
    </row>
    <row r="672" spans="1:5" hidden="1" x14ac:dyDescent="0.3">
      <c r="A672" s="18" t="str">
        <f t="shared" si="11"/>
        <v>2021-22Greater Bendigo CityFS1</v>
      </c>
      <c r="B672" s="18" t="s">
        <v>1260</v>
      </c>
      <c r="C672" s="18" t="s">
        <v>1067</v>
      </c>
      <c r="D672" s="18" t="s">
        <v>124</v>
      </c>
      <c r="E672" s="18">
        <v>2.8518518518518499</v>
      </c>
    </row>
    <row r="673" spans="1:5" hidden="1" x14ac:dyDescent="0.3">
      <c r="A673" s="18" t="str">
        <f t="shared" si="11"/>
        <v>2021-22Greater Dandenong CityFS1</v>
      </c>
      <c r="B673" s="18" t="s">
        <v>1260</v>
      </c>
      <c r="C673" s="18" t="s">
        <v>1070</v>
      </c>
      <c r="D673" s="18" t="s">
        <v>124</v>
      </c>
      <c r="E673" s="18">
        <v>3.6280487804877999</v>
      </c>
    </row>
    <row r="674" spans="1:5" hidden="1" x14ac:dyDescent="0.3">
      <c r="A674" s="18" t="str">
        <f t="shared" si="11"/>
        <v>2021-22Greater Geelong CityFS1</v>
      </c>
      <c r="B674" s="18" t="s">
        <v>1260</v>
      </c>
      <c r="C674" s="18" t="s">
        <v>1073</v>
      </c>
      <c r="D674" s="18" t="s">
        <v>124</v>
      </c>
      <c r="E674" s="18">
        <v>1.4559585492228</v>
      </c>
    </row>
    <row r="675" spans="1:5" hidden="1" x14ac:dyDescent="0.3">
      <c r="A675" s="18" t="str">
        <f t="shared" si="11"/>
        <v>2021-22Hepburn ShireFS1</v>
      </c>
      <c r="B675" s="18" t="s">
        <v>1260</v>
      </c>
      <c r="C675" s="18" t="s">
        <v>1078</v>
      </c>
      <c r="D675" s="18" t="s">
        <v>124</v>
      </c>
      <c r="E675" s="18">
        <v>1</v>
      </c>
    </row>
    <row r="676" spans="1:5" hidden="1" x14ac:dyDescent="0.3">
      <c r="A676" s="18" t="str">
        <f t="shared" si="11"/>
        <v>2021-22Hindmarsh ShireFS1</v>
      </c>
      <c r="B676" s="18" t="s">
        <v>1260</v>
      </c>
      <c r="C676" s="18" t="s">
        <v>1081</v>
      </c>
      <c r="D676" s="18" t="s">
        <v>124</v>
      </c>
      <c r="E676" s="18">
        <v>1</v>
      </c>
    </row>
    <row r="677" spans="1:5" hidden="1" x14ac:dyDescent="0.3">
      <c r="A677" s="18" t="str">
        <f t="shared" si="11"/>
        <v>2021-22Hobsons Bay CityFS1</v>
      </c>
      <c r="B677" s="18" t="s">
        <v>1260</v>
      </c>
      <c r="C677" s="18" t="s">
        <v>1084</v>
      </c>
      <c r="D677" s="18" t="s">
        <v>124</v>
      </c>
      <c r="E677" s="18">
        <v>2.2580645161290298</v>
      </c>
    </row>
    <row r="678" spans="1:5" hidden="1" x14ac:dyDescent="0.3">
      <c r="A678" s="18" t="str">
        <f t="shared" si="11"/>
        <v>2021-22Hume CityFS1</v>
      </c>
      <c r="B678" s="18" t="s">
        <v>1260</v>
      </c>
      <c r="C678" s="18" t="s">
        <v>1090</v>
      </c>
      <c r="D678" s="18" t="s">
        <v>124</v>
      </c>
      <c r="E678" s="18">
        <v>1.1732283464566899</v>
      </c>
    </row>
    <row r="679" spans="1:5" hidden="1" x14ac:dyDescent="0.3">
      <c r="A679" s="18" t="str">
        <f t="shared" si="11"/>
        <v>2021-22Indigo ShireFS1</v>
      </c>
      <c r="B679" s="18" t="s">
        <v>1260</v>
      </c>
      <c r="C679" s="18" t="s">
        <v>1093</v>
      </c>
      <c r="D679" s="18" t="s">
        <v>124</v>
      </c>
      <c r="E679" s="18">
        <v>1</v>
      </c>
    </row>
    <row r="680" spans="1:5" hidden="1" x14ac:dyDescent="0.3">
      <c r="A680" s="18" t="str">
        <f t="shared" si="11"/>
        <v>2021-22Knox CityFS1</v>
      </c>
      <c r="B680" s="18" t="s">
        <v>1260</v>
      </c>
      <c r="C680" s="18" t="s">
        <v>1099</v>
      </c>
      <c r="D680" s="18" t="s">
        <v>124</v>
      </c>
      <c r="E680" s="18">
        <v>1.47945205479452</v>
      </c>
    </row>
    <row r="681" spans="1:5" hidden="1" x14ac:dyDescent="0.3">
      <c r="A681" s="18" t="str">
        <f t="shared" si="11"/>
        <v>2021-22Loddon ShireFS1</v>
      </c>
      <c r="B681" s="18" t="s">
        <v>1260</v>
      </c>
      <c r="C681" s="18" t="s">
        <v>1105</v>
      </c>
      <c r="D681" s="18" t="s">
        <v>124</v>
      </c>
      <c r="E681" s="18">
        <v>1.6666666666666701</v>
      </c>
    </row>
    <row r="682" spans="1:5" hidden="1" x14ac:dyDescent="0.3">
      <c r="A682" s="18" t="str">
        <f t="shared" si="11"/>
        <v>2021-22Macedon Ranges ShireFS1</v>
      </c>
      <c r="B682" s="18" t="s">
        <v>1260</v>
      </c>
      <c r="C682" s="18" t="s">
        <v>1108</v>
      </c>
      <c r="D682" s="18" t="s">
        <v>124</v>
      </c>
      <c r="E682" s="18">
        <v>2.3333333333333299</v>
      </c>
    </row>
    <row r="683" spans="1:5" hidden="1" x14ac:dyDescent="0.3">
      <c r="A683" s="18" t="str">
        <f t="shared" si="11"/>
        <v>2021-22Manningham CityFS1</v>
      </c>
      <c r="B683" s="18" t="s">
        <v>1260</v>
      </c>
      <c r="C683" s="18" t="s">
        <v>1111</v>
      </c>
      <c r="D683" s="18" t="s">
        <v>124</v>
      </c>
      <c r="E683" s="18">
        <v>2.1964285714285698</v>
      </c>
    </row>
    <row r="684" spans="1:5" hidden="1" x14ac:dyDescent="0.3">
      <c r="A684" s="18" t="str">
        <f t="shared" si="11"/>
        <v>2021-22Mansfield ShireFS1</v>
      </c>
      <c r="B684" s="18" t="s">
        <v>1260</v>
      </c>
      <c r="C684" s="18" t="s">
        <v>1114</v>
      </c>
      <c r="D684" s="18" t="s">
        <v>124</v>
      </c>
      <c r="E684" s="18">
        <v>1.8333333333333299</v>
      </c>
    </row>
    <row r="685" spans="1:5" hidden="1" x14ac:dyDescent="0.3">
      <c r="A685" s="18" t="str">
        <f t="shared" si="11"/>
        <v>2021-22Maribyrnong CityFS1</v>
      </c>
      <c r="B685" s="18" t="s">
        <v>1260</v>
      </c>
      <c r="C685" s="18" t="s">
        <v>1117</v>
      </c>
      <c r="D685" s="18" t="s">
        <v>124</v>
      </c>
      <c r="E685" s="18">
        <v>1</v>
      </c>
    </row>
    <row r="686" spans="1:5" hidden="1" x14ac:dyDescent="0.3">
      <c r="A686" s="18" t="str">
        <f t="shared" si="11"/>
        <v>2021-22Maroondah CityFS1</v>
      </c>
      <c r="B686" s="18" t="s">
        <v>1260</v>
      </c>
      <c r="C686" s="18" t="s">
        <v>1120</v>
      </c>
      <c r="D686" s="18" t="s">
        <v>124</v>
      </c>
      <c r="E686" s="18">
        <v>1.5119047619047601</v>
      </c>
    </row>
    <row r="687" spans="1:5" hidden="1" x14ac:dyDescent="0.3">
      <c r="A687" s="18" t="str">
        <f t="shared" si="11"/>
        <v>2021-22Melbourne CityFS1</v>
      </c>
      <c r="B687" s="18" t="s">
        <v>1260</v>
      </c>
      <c r="C687" s="18" t="s">
        <v>1123</v>
      </c>
      <c r="D687" s="18" t="s">
        <v>124</v>
      </c>
      <c r="E687" s="18">
        <v>2.4017094017093998</v>
      </c>
    </row>
    <row r="688" spans="1:5" hidden="1" x14ac:dyDescent="0.3">
      <c r="A688" s="18" t="str">
        <f t="shared" si="11"/>
        <v>2021-22Melton CityFS1</v>
      </c>
      <c r="B688" s="18" t="s">
        <v>1260</v>
      </c>
      <c r="C688" s="18" t="s">
        <v>1126</v>
      </c>
      <c r="D688" s="18" t="s">
        <v>124</v>
      </c>
      <c r="E688" s="18">
        <v>1.6666666666666701</v>
      </c>
    </row>
    <row r="689" spans="1:5" hidden="1" x14ac:dyDescent="0.3">
      <c r="A689" s="18" t="str">
        <f t="shared" si="11"/>
        <v>2021-22Moira ShireFS1</v>
      </c>
      <c r="B689" s="18" t="s">
        <v>1260</v>
      </c>
      <c r="C689" s="18" t="s">
        <v>1135</v>
      </c>
      <c r="D689" s="18" t="s">
        <v>124</v>
      </c>
      <c r="E689" s="18">
        <v>1</v>
      </c>
    </row>
    <row r="690" spans="1:5" hidden="1" x14ac:dyDescent="0.3">
      <c r="A690" s="18" t="str">
        <f t="shared" si="11"/>
        <v>2021-22Monash CityFS1</v>
      </c>
      <c r="B690" s="18" t="s">
        <v>1260</v>
      </c>
      <c r="C690" s="18" t="s">
        <v>1138</v>
      </c>
      <c r="D690" s="18" t="s">
        <v>124</v>
      </c>
      <c r="E690" s="18">
        <v>1.2442396313364099</v>
      </c>
    </row>
    <row r="691" spans="1:5" hidden="1" x14ac:dyDescent="0.3">
      <c r="A691" s="18" t="str">
        <f t="shared" si="11"/>
        <v>2021-22Moonee Valley CityFS1</v>
      </c>
      <c r="B691" s="18" t="s">
        <v>1260</v>
      </c>
      <c r="C691" s="18" t="s">
        <v>1141</v>
      </c>
      <c r="D691" s="18" t="s">
        <v>124</v>
      </c>
      <c r="E691" s="18">
        <v>1.8490566037735801</v>
      </c>
    </row>
    <row r="692" spans="1:5" hidden="1" x14ac:dyDescent="0.3">
      <c r="A692" s="18" t="str">
        <f t="shared" si="11"/>
        <v>2021-22Moorabool ShireFS1</v>
      </c>
      <c r="B692" s="18" t="s">
        <v>1260</v>
      </c>
      <c r="C692" s="18" t="s">
        <v>1144</v>
      </c>
      <c r="D692" s="18" t="s">
        <v>124</v>
      </c>
      <c r="E692" s="18">
        <v>1.3529411764705901</v>
      </c>
    </row>
    <row r="693" spans="1:5" hidden="1" x14ac:dyDescent="0.3">
      <c r="A693" s="18" t="str">
        <f t="shared" si="11"/>
        <v>2021-22Mornington Peninsula ShireFS1</v>
      </c>
      <c r="B693" s="18" t="s">
        <v>1260</v>
      </c>
      <c r="C693" s="18" t="s">
        <v>1150</v>
      </c>
      <c r="D693" s="18" t="s">
        <v>124</v>
      </c>
      <c r="E693" s="18">
        <v>2.5645161290322598</v>
      </c>
    </row>
    <row r="694" spans="1:5" hidden="1" x14ac:dyDescent="0.3">
      <c r="A694" s="18" t="str">
        <f t="shared" si="11"/>
        <v>2021-22Mount Alexander ShireFS1</v>
      </c>
      <c r="B694" s="18" t="s">
        <v>1260</v>
      </c>
      <c r="C694" s="18" t="s">
        <v>1153</v>
      </c>
      <c r="D694" s="18" t="s">
        <v>124</v>
      </c>
      <c r="E694" s="18">
        <v>3.5</v>
      </c>
    </row>
    <row r="695" spans="1:5" hidden="1" x14ac:dyDescent="0.3">
      <c r="A695" s="18" t="str">
        <f t="shared" si="11"/>
        <v>2021-22Moyne ShireFS1</v>
      </c>
      <c r="B695" s="18" t="s">
        <v>1260</v>
      </c>
      <c r="C695" s="18" t="s">
        <v>1156</v>
      </c>
      <c r="D695" s="18" t="s">
        <v>124</v>
      </c>
      <c r="E695" s="18">
        <v>4.5</v>
      </c>
    </row>
    <row r="696" spans="1:5" hidden="1" x14ac:dyDescent="0.3">
      <c r="A696" s="18" t="str">
        <f t="shared" si="11"/>
        <v>2021-22Murrindindi ShireFS1</v>
      </c>
      <c r="B696" s="18" t="s">
        <v>1260</v>
      </c>
      <c r="C696" s="18" t="s">
        <v>1159</v>
      </c>
      <c r="D696" s="18" t="s">
        <v>124</v>
      </c>
      <c r="E696" s="18">
        <v>2</v>
      </c>
    </row>
    <row r="697" spans="1:5" hidden="1" x14ac:dyDescent="0.3">
      <c r="A697" s="18" t="str">
        <f t="shared" si="11"/>
        <v>2021-22Nillumbik ShireFS1</v>
      </c>
      <c r="B697" s="18" t="s">
        <v>1260</v>
      </c>
      <c r="C697" s="18" t="s">
        <v>1162</v>
      </c>
      <c r="D697" s="18" t="s">
        <v>124</v>
      </c>
      <c r="E697" s="18">
        <v>1.6756756756756801</v>
      </c>
    </row>
    <row r="698" spans="1:5" hidden="1" x14ac:dyDescent="0.3">
      <c r="A698" s="18" t="str">
        <f t="shared" si="11"/>
        <v>2021-22Port Phillip CityFS1</v>
      </c>
      <c r="B698" s="18" t="s">
        <v>1260</v>
      </c>
      <c r="C698" s="18" t="s">
        <v>1168</v>
      </c>
      <c r="D698" s="18" t="s">
        <v>124</v>
      </c>
      <c r="E698" s="18">
        <v>1.78606965174129</v>
      </c>
    </row>
    <row r="699" spans="1:5" hidden="1" x14ac:dyDescent="0.3">
      <c r="A699" s="18" t="str">
        <f t="shared" si="11"/>
        <v>2021-22Pyrenees ShireFS1</v>
      </c>
      <c r="B699" s="18" t="s">
        <v>1260</v>
      </c>
      <c r="C699" s="18" t="s">
        <v>1171</v>
      </c>
      <c r="D699" s="18" t="s">
        <v>124</v>
      </c>
      <c r="E699" s="18">
        <v>1.25</v>
      </c>
    </row>
    <row r="700" spans="1:5" hidden="1" x14ac:dyDescent="0.3">
      <c r="A700" s="18" t="str">
        <f t="shared" si="11"/>
        <v>2021-22Greater SheppartonFS1</v>
      </c>
      <c r="B700" s="18" t="s">
        <v>1260</v>
      </c>
      <c r="C700" s="18" t="s">
        <v>1076</v>
      </c>
      <c r="D700" s="18" t="s">
        <v>124</v>
      </c>
      <c r="E700" s="18">
        <v>2.21875</v>
      </c>
    </row>
    <row r="701" spans="1:5" hidden="1" x14ac:dyDescent="0.3">
      <c r="A701" s="18" t="str">
        <f t="shared" si="11"/>
        <v>2021-22Wangaratta Rural CityFS1</v>
      </c>
      <c r="B701" s="18" t="s">
        <v>1260</v>
      </c>
      <c r="C701" s="18" t="s">
        <v>1197</v>
      </c>
      <c r="D701" s="18" t="s">
        <v>124</v>
      </c>
      <c r="E701" s="18">
        <v>2.3879310344827598</v>
      </c>
    </row>
    <row r="702" spans="1:5" hidden="1" x14ac:dyDescent="0.3">
      <c r="A702" s="18" t="str">
        <f t="shared" si="11"/>
        <v>2021-22Warrnambool CityFS1</v>
      </c>
      <c r="B702" s="18" t="s">
        <v>1260</v>
      </c>
      <c r="C702" s="18" t="s">
        <v>1200</v>
      </c>
      <c r="D702" s="18" t="s">
        <v>124</v>
      </c>
      <c r="E702" s="18">
        <v>1</v>
      </c>
    </row>
    <row r="703" spans="1:5" hidden="1" x14ac:dyDescent="0.3">
      <c r="A703" s="18" t="str">
        <f t="shared" si="11"/>
        <v>2021-22Wodonga CityFS1</v>
      </c>
      <c r="B703" s="18" t="s">
        <v>1260</v>
      </c>
      <c r="C703" s="18" t="s">
        <v>1215</v>
      </c>
      <c r="D703" s="18" t="s">
        <v>124</v>
      </c>
      <c r="E703" s="18">
        <v>1.1180124223602499</v>
      </c>
    </row>
    <row r="704" spans="1:5" hidden="1" x14ac:dyDescent="0.3">
      <c r="A704" s="18" t="str">
        <f t="shared" si="11"/>
        <v>2021-22Boroondara CityFS1</v>
      </c>
      <c r="B704" s="18" t="s">
        <v>1260</v>
      </c>
      <c r="C704" s="18" t="s">
        <v>1019</v>
      </c>
      <c r="D704" s="18" t="s">
        <v>124</v>
      </c>
      <c r="E704" s="18">
        <v>1.42307692307692</v>
      </c>
    </row>
    <row r="705" spans="1:5" hidden="1" x14ac:dyDescent="0.3">
      <c r="A705" s="18" t="str">
        <f t="shared" si="11"/>
        <v>2021-22Buloke ShireFS1</v>
      </c>
      <c r="B705" s="18" t="s">
        <v>1260</v>
      </c>
      <c r="C705" s="18" t="s">
        <v>1025</v>
      </c>
      <c r="D705" s="18" t="s">
        <v>124</v>
      </c>
      <c r="E705" s="18">
        <v>2</v>
      </c>
    </row>
    <row r="706" spans="1:5" hidden="1" x14ac:dyDescent="0.3">
      <c r="A706" s="18" t="str">
        <f t="shared" si="11"/>
        <v>2021-22Glen Eira CityFS1</v>
      </c>
      <c r="B706" s="18" t="s">
        <v>1260</v>
      </c>
      <c r="C706" s="18" t="s">
        <v>1058</v>
      </c>
      <c r="D706" s="18" t="s">
        <v>124</v>
      </c>
      <c r="E706" s="18">
        <v>1.4695652173913001</v>
      </c>
    </row>
    <row r="707" spans="1:5" hidden="1" x14ac:dyDescent="0.3">
      <c r="A707" s="18" t="str">
        <f t="shared" si="11"/>
        <v>2021-22Horsham Rural CityFS1</v>
      </c>
      <c r="B707" s="18" t="s">
        <v>1260</v>
      </c>
      <c r="C707" s="18" t="s">
        <v>1087</v>
      </c>
      <c r="D707" s="18" t="s">
        <v>124</v>
      </c>
      <c r="E707" s="18">
        <v>1</v>
      </c>
    </row>
    <row r="708" spans="1:5" hidden="1" x14ac:dyDescent="0.3">
      <c r="A708" s="18" t="str">
        <f t="shared" si="11"/>
        <v>2021-22Kingston CityFS1</v>
      </c>
      <c r="B708" s="18" t="s">
        <v>1260</v>
      </c>
      <c r="C708" s="18" t="s">
        <v>1096</v>
      </c>
      <c r="D708" s="18" t="s">
        <v>124</v>
      </c>
      <c r="E708" s="18">
        <v>1.8727272727272699</v>
      </c>
    </row>
    <row r="709" spans="1:5" hidden="1" x14ac:dyDescent="0.3">
      <c r="A709" s="18" t="str">
        <f t="shared" si="11"/>
        <v>2021-22Latrobe CityFS1</v>
      </c>
      <c r="B709" s="18" t="s">
        <v>1260</v>
      </c>
      <c r="C709" s="18" t="s">
        <v>1102</v>
      </c>
      <c r="D709" s="18" t="s">
        <v>124</v>
      </c>
      <c r="E709" s="18">
        <v>2.2400000000000002</v>
      </c>
    </row>
    <row r="710" spans="1:5" hidden="1" x14ac:dyDescent="0.3">
      <c r="A710" s="18" t="str">
        <f t="shared" si="11"/>
        <v>2021-22Mildura Rural CityFS1</v>
      </c>
      <c r="B710" s="18" t="s">
        <v>1260</v>
      </c>
      <c r="C710" s="18" t="s">
        <v>1129</v>
      </c>
      <c r="D710" s="18" t="s">
        <v>124</v>
      </c>
      <c r="E710" s="18">
        <v>1.9375</v>
      </c>
    </row>
    <row r="711" spans="1:5" hidden="1" x14ac:dyDescent="0.3">
      <c r="A711" s="18" t="str">
        <f t="shared" si="11"/>
        <v>2021-22Mitchell ShireFS1</v>
      </c>
      <c r="B711" s="18" t="s">
        <v>1260</v>
      </c>
      <c r="C711" s="18" t="s">
        <v>1132</v>
      </c>
      <c r="D711" s="18" t="s">
        <v>124</v>
      </c>
      <c r="E711" s="18">
        <v>1.9545454545454499</v>
      </c>
    </row>
    <row r="712" spans="1:5" hidden="1" x14ac:dyDescent="0.3">
      <c r="A712" s="18" t="str">
        <f t="shared" si="11"/>
        <v>2021-22Northern Grampians ShireFS1</v>
      </c>
      <c r="B712" s="18" t="s">
        <v>1260</v>
      </c>
      <c r="C712" s="18" t="s">
        <v>1165</v>
      </c>
      <c r="D712" s="18" t="s">
        <v>124</v>
      </c>
      <c r="E712" s="18">
        <v>1</v>
      </c>
    </row>
    <row r="713" spans="1:5" hidden="1" x14ac:dyDescent="0.3">
      <c r="A713" s="18" t="str">
        <f t="shared" si="11"/>
        <v>2021-22Southern Grampians ShireFS2</v>
      </c>
      <c r="B713" s="18" t="s">
        <v>1260</v>
      </c>
      <c r="C713" s="18" t="s">
        <v>1179</v>
      </c>
      <c r="D713" s="18" t="s">
        <v>130</v>
      </c>
      <c r="E713" s="18">
        <v>1</v>
      </c>
    </row>
    <row r="714" spans="1:5" hidden="1" x14ac:dyDescent="0.3">
      <c r="A714" s="18" t="str">
        <f t="shared" si="11"/>
        <v>2021-22South Gippsland ShireFS2</v>
      </c>
      <c r="B714" s="18" t="s">
        <v>1260</v>
      </c>
      <c r="C714" s="18" t="s">
        <v>1176</v>
      </c>
      <c r="D714" s="18" t="s">
        <v>130</v>
      </c>
      <c r="E714" s="18">
        <v>0.81349206349206304</v>
      </c>
    </row>
    <row r="715" spans="1:5" hidden="1" x14ac:dyDescent="0.3">
      <c r="A715" s="18" t="str">
        <f t="shared" si="11"/>
        <v>2021-22Stonnington CityFS2</v>
      </c>
      <c r="B715" s="18" t="s">
        <v>1260</v>
      </c>
      <c r="C715" s="18" t="s">
        <v>1182</v>
      </c>
      <c r="D715" s="18" t="s">
        <v>130</v>
      </c>
      <c r="E715" s="18">
        <v>0.86561631139944395</v>
      </c>
    </row>
    <row r="716" spans="1:5" hidden="1" x14ac:dyDescent="0.3">
      <c r="A716" s="18" t="str">
        <f t="shared" si="11"/>
        <v>2021-22Ararat Rural CityFS2</v>
      </c>
      <c r="B716" s="18" t="s">
        <v>1260</v>
      </c>
      <c r="C716" s="18" t="s">
        <v>998</v>
      </c>
      <c r="D716" s="18" t="s">
        <v>130</v>
      </c>
      <c r="E716" s="18">
        <v>0.94545454545454499</v>
      </c>
    </row>
    <row r="717" spans="1:5" hidden="1" x14ac:dyDescent="0.3">
      <c r="A717" s="18" t="str">
        <f t="shared" si="11"/>
        <v>2021-22Strathbogie ShireFS2</v>
      </c>
      <c r="B717" s="18" t="s">
        <v>1260</v>
      </c>
      <c r="C717" s="18" t="s">
        <v>1185</v>
      </c>
      <c r="D717" s="18" t="s">
        <v>130</v>
      </c>
      <c r="E717" s="18">
        <v>0.77450980392156898</v>
      </c>
    </row>
    <row r="718" spans="1:5" hidden="1" x14ac:dyDescent="0.3">
      <c r="A718" s="18" t="str">
        <f t="shared" si="11"/>
        <v>2021-22Surf Coast ShireFS2</v>
      </c>
      <c r="B718" s="18" t="s">
        <v>1260</v>
      </c>
      <c r="C718" s="18" t="s">
        <v>1188</v>
      </c>
      <c r="D718" s="18" t="s">
        <v>130</v>
      </c>
      <c r="E718" s="18">
        <v>0.94025157232704404</v>
      </c>
    </row>
    <row r="719" spans="1:5" hidden="1" x14ac:dyDescent="0.3">
      <c r="A719" s="18" t="str">
        <f t="shared" si="11"/>
        <v>2021-22Swan Hill Rural CityFS2</v>
      </c>
      <c r="B719" s="18" t="s">
        <v>1260</v>
      </c>
      <c r="C719" s="18" t="s">
        <v>1191</v>
      </c>
      <c r="D719" s="18" t="s">
        <v>130</v>
      </c>
      <c r="E719" s="18">
        <v>0.79629629629629595</v>
      </c>
    </row>
    <row r="720" spans="1:5" hidden="1" x14ac:dyDescent="0.3">
      <c r="A720" s="18" t="str">
        <f t="shared" si="11"/>
        <v>2021-22Towong ShireFS2</v>
      </c>
      <c r="B720" s="18" t="s">
        <v>1260</v>
      </c>
      <c r="C720" s="18" t="s">
        <v>1194</v>
      </c>
      <c r="D720" s="18" t="s">
        <v>130</v>
      </c>
    </row>
    <row r="721" spans="1:5" hidden="1" x14ac:dyDescent="0.3">
      <c r="A721" s="18" t="str">
        <f t="shared" si="11"/>
        <v>2021-22Wellington ShireFS2</v>
      </c>
      <c r="B721" s="18" t="s">
        <v>1260</v>
      </c>
      <c r="C721" s="18" t="s">
        <v>1203</v>
      </c>
      <c r="D721" s="18" t="s">
        <v>130</v>
      </c>
      <c r="E721" s="18">
        <v>1</v>
      </c>
    </row>
    <row r="722" spans="1:5" hidden="1" x14ac:dyDescent="0.3">
      <c r="A722" s="18" t="str">
        <f t="shared" si="11"/>
        <v>2021-22West Wimmera ShireFS2</v>
      </c>
      <c r="B722" s="18" t="s">
        <v>1260</v>
      </c>
      <c r="C722" s="18" t="s">
        <v>1206</v>
      </c>
      <c r="D722" s="18" t="s">
        <v>130</v>
      </c>
      <c r="E722" s="18">
        <v>0.54716981132075504</v>
      </c>
    </row>
    <row r="723" spans="1:5" hidden="1" x14ac:dyDescent="0.3">
      <c r="A723" s="18" t="str">
        <f t="shared" si="11"/>
        <v>2021-22Whitehorse CityFS2</v>
      </c>
      <c r="B723" s="18" t="s">
        <v>1260</v>
      </c>
      <c r="C723" s="18" t="s">
        <v>1209</v>
      </c>
      <c r="D723" s="18" t="s">
        <v>130</v>
      </c>
      <c r="E723" s="18">
        <v>1</v>
      </c>
    </row>
    <row r="724" spans="1:5" hidden="1" x14ac:dyDescent="0.3">
      <c r="A724" s="18" t="str">
        <f t="shared" si="11"/>
        <v>2021-22Whittlesea CityFS2</v>
      </c>
      <c r="B724" s="18" t="s">
        <v>1260</v>
      </c>
      <c r="C724" s="18" t="s">
        <v>1212</v>
      </c>
      <c r="D724" s="18" t="s">
        <v>130</v>
      </c>
      <c r="E724" s="18">
        <v>0.74686431014823296</v>
      </c>
    </row>
    <row r="725" spans="1:5" hidden="1" x14ac:dyDescent="0.3">
      <c r="A725" s="18" t="str">
        <f t="shared" si="11"/>
        <v>2021-22Wyndham CityFS2</v>
      </c>
      <c r="B725" s="18" t="s">
        <v>1260</v>
      </c>
      <c r="C725" s="18" t="s">
        <v>1218</v>
      </c>
      <c r="D725" s="18" t="s">
        <v>130</v>
      </c>
      <c r="E725" s="18">
        <v>0.94691943127962097</v>
      </c>
    </row>
    <row r="726" spans="1:5" hidden="1" x14ac:dyDescent="0.3">
      <c r="A726" s="18" t="str">
        <f t="shared" si="11"/>
        <v>2021-22Yarra CityFS2</v>
      </c>
      <c r="B726" s="18" t="s">
        <v>1260</v>
      </c>
      <c r="C726" s="18" t="s">
        <v>1221</v>
      </c>
      <c r="D726" s="18" t="s">
        <v>130</v>
      </c>
      <c r="E726" s="18">
        <v>0.99740034662045096</v>
      </c>
    </row>
    <row r="727" spans="1:5" hidden="1" x14ac:dyDescent="0.3">
      <c r="A727" s="18" t="str">
        <f t="shared" si="11"/>
        <v>2021-22Yarra Ranges ShireFS2</v>
      </c>
      <c r="B727" s="18" t="s">
        <v>1260</v>
      </c>
      <c r="C727" s="18" t="s">
        <v>1224</v>
      </c>
      <c r="D727" s="18" t="s">
        <v>130</v>
      </c>
      <c r="E727" s="18">
        <v>0.67505241090146795</v>
      </c>
    </row>
    <row r="728" spans="1:5" hidden="1" x14ac:dyDescent="0.3">
      <c r="A728" s="18" t="str">
        <f t="shared" ref="A728:A791" si="12">CONCATENATE(B728,C728,D728)</f>
        <v>2021-22Yarriambiack ShireFS2</v>
      </c>
      <c r="B728" s="18" t="s">
        <v>1260</v>
      </c>
      <c r="C728" s="18" t="s">
        <v>1227</v>
      </c>
      <c r="D728" s="18" t="s">
        <v>130</v>
      </c>
      <c r="E728" s="18">
        <v>0.91304347826086996</v>
      </c>
    </row>
    <row r="729" spans="1:5" hidden="1" x14ac:dyDescent="0.3">
      <c r="A729" s="18" t="str">
        <f t="shared" si="12"/>
        <v>2021-22Bass Coast ShireFS2</v>
      </c>
      <c r="B729" s="18" t="s">
        <v>1260</v>
      </c>
      <c r="C729" s="18" t="s">
        <v>1007</v>
      </c>
      <c r="D729" s="18" t="s">
        <v>130</v>
      </c>
      <c r="E729" s="18">
        <v>1</v>
      </c>
    </row>
    <row r="730" spans="1:5" hidden="1" x14ac:dyDescent="0.3">
      <c r="A730" s="18" t="str">
        <f t="shared" si="12"/>
        <v>2021-22Borough of QueenscliffeFS2</v>
      </c>
      <c r="B730" s="18" t="s">
        <v>1260</v>
      </c>
      <c r="C730" s="18" t="s">
        <v>1174</v>
      </c>
      <c r="D730" s="18" t="s">
        <v>130</v>
      </c>
      <c r="E730" s="18">
        <v>0.63235294117647101</v>
      </c>
    </row>
    <row r="731" spans="1:5" hidden="1" x14ac:dyDescent="0.3">
      <c r="A731" s="18" t="str">
        <f t="shared" si="12"/>
        <v>2021-22Merri-bek CityFS2</v>
      </c>
      <c r="B731" s="18" t="s">
        <v>1260</v>
      </c>
      <c r="C731" s="18" t="s">
        <v>1147</v>
      </c>
      <c r="D731" s="18" t="s">
        <v>130</v>
      </c>
      <c r="E731" s="18">
        <v>0.55632411067193699</v>
      </c>
    </row>
    <row r="732" spans="1:5" hidden="1" x14ac:dyDescent="0.3">
      <c r="A732" s="18" t="str">
        <f t="shared" si="12"/>
        <v>2021-22Alpine ShireFS2</v>
      </c>
      <c r="B732" s="18" t="s">
        <v>1260</v>
      </c>
      <c r="C732" s="18" t="s">
        <v>995</v>
      </c>
      <c r="D732" s="18" t="s">
        <v>130</v>
      </c>
      <c r="E732" s="18">
        <v>0.64024390243902396</v>
      </c>
    </row>
    <row r="733" spans="1:5" hidden="1" x14ac:dyDescent="0.3">
      <c r="A733" s="18" t="str">
        <f t="shared" si="12"/>
        <v>2021-22Ballarat CityFS2</v>
      </c>
      <c r="B733" s="18" t="s">
        <v>1260</v>
      </c>
      <c r="C733" s="18" t="s">
        <v>1001</v>
      </c>
      <c r="D733" s="18" t="s">
        <v>130</v>
      </c>
      <c r="E733" s="18">
        <v>0.77944862155388495</v>
      </c>
    </row>
    <row r="734" spans="1:5" hidden="1" x14ac:dyDescent="0.3">
      <c r="A734" s="18" t="str">
        <f t="shared" si="12"/>
        <v>2021-22Banyule CityFS2</v>
      </c>
      <c r="B734" s="18" t="s">
        <v>1260</v>
      </c>
      <c r="C734" s="18" t="s">
        <v>1004</v>
      </c>
      <c r="D734" s="18" t="s">
        <v>130</v>
      </c>
      <c r="E734" s="18">
        <v>0.93698175787728</v>
      </c>
    </row>
    <row r="735" spans="1:5" hidden="1" x14ac:dyDescent="0.3">
      <c r="A735" s="18" t="str">
        <f t="shared" si="12"/>
        <v>2021-22Baw Baw ShireFS2</v>
      </c>
      <c r="B735" s="18" t="s">
        <v>1260</v>
      </c>
      <c r="C735" s="18" t="s">
        <v>1010</v>
      </c>
      <c r="D735" s="18" t="s">
        <v>130</v>
      </c>
      <c r="E735" s="18">
        <v>0.89119170984455998</v>
      </c>
    </row>
    <row r="736" spans="1:5" hidden="1" x14ac:dyDescent="0.3">
      <c r="A736" s="18" t="str">
        <f t="shared" si="12"/>
        <v>2021-22Bayside CityFS2</v>
      </c>
      <c r="B736" s="18" t="s">
        <v>1260</v>
      </c>
      <c r="C736" s="18" t="s">
        <v>1013</v>
      </c>
      <c r="D736" s="18" t="s">
        <v>130</v>
      </c>
      <c r="E736" s="18">
        <v>0.97482014388489202</v>
      </c>
    </row>
    <row r="737" spans="1:5" hidden="1" x14ac:dyDescent="0.3">
      <c r="A737" s="18" t="str">
        <f t="shared" si="12"/>
        <v>2021-22Benalla Rural CityFS2</v>
      </c>
      <c r="B737" s="18" t="s">
        <v>1260</v>
      </c>
      <c r="C737" s="18" t="s">
        <v>1016</v>
      </c>
      <c r="D737" s="18" t="s">
        <v>130</v>
      </c>
      <c r="E737" s="18">
        <v>0.5</v>
      </c>
    </row>
    <row r="738" spans="1:5" hidden="1" x14ac:dyDescent="0.3">
      <c r="A738" s="18" t="str">
        <f t="shared" si="12"/>
        <v>2021-22Brimbank CityFS2</v>
      </c>
      <c r="B738" s="18" t="s">
        <v>1260</v>
      </c>
      <c r="C738" s="18" t="s">
        <v>1022</v>
      </c>
      <c r="D738" s="18" t="s">
        <v>130</v>
      </c>
      <c r="E738" s="18">
        <v>1.03559510567297</v>
      </c>
    </row>
    <row r="739" spans="1:5" hidden="1" x14ac:dyDescent="0.3">
      <c r="A739" s="18" t="str">
        <f t="shared" si="12"/>
        <v>2021-22Campaspe ShireFS2</v>
      </c>
      <c r="B739" s="18" t="s">
        <v>1260</v>
      </c>
      <c r="C739" s="18" t="s">
        <v>1028</v>
      </c>
      <c r="D739" s="18" t="s">
        <v>130</v>
      </c>
      <c r="E739" s="18">
        <v>0.64951768488745998</v>
      </c>
    </row>
    <row r="740" spans="1:5" hidden="1" x14ac:dyDescent="0.3">
      <c r="A740" s="18" t="str">
        <f t="shared" si="12"/>
        <v>2021-22Cardinia ShireFS2</v>
      </c>
      <c r="B740" s="18" t="s">
        <v>1260</v>
      </c>
      <c r="C740" s="18" t="s">
        <v>1031</v>
      </c>
      <c r="D740" s="18" t="s">
        <v>130</v>
      </c>
      <c r="E740" s="18">
        <v>1</v>
      </c>
    </row>
    <row r="741" spans="1:5" hidden="1" x14ac:dyDescent="0.3">
      <c r="A741" s="18" t="str">
        <f t="shared" si="12"/>
        <v>2021-22Casey CityFS2</v>
      </c>
      <c r="B741" s="18" t="s">
        <v>1260</v>
      </c>
      <c r="C741" s="18" t="s">
        <v>1034</v>
      </c>
      <c r="D741" s="18" t="s">
        <v>130</v>
      </c>
      <c r="E741" s="18">
        <v>0.95877754086709299</v>
      </c>
    </row>
    <row r="742" spans="1:5" hidden="1" x14ac:dyDescent="0.3">
      <c r="A742" s="18" t="str">
        <f t="shared" si="12"/>
        <v>2021-22Central Goldfields ShireFS2</v>
      </c>
      <c r="B742" s="18" t="s">
        <v>1260</v>
      </c>
      <c r="C742" s="18" t="s">
        <v>1037</v>
      </c>
      <c r="D742" s="18" t="s">
        <v>130</v>
      </c>
      <c r="E742" s="18">
        <v>0.48958333333333298</v>
      </c>
    </row>
    <row r="743" spans="1:5" hidden="1" x14ac:dyDescent="0.3">
      <c r="A743" s="18" t="str">
        <f t="shared" si="12"/>
        <v>2021-22Colac Otway ShireFS2</v>
      </c>
      <c r="B743" s="18" t="s">
        <v>1260</v>
      </c>
      <c r="C743" s="18" t="s">
        <v>1040</v>
      </c>
      <c r="D743" s="18" t="s">
        <v>130</v>
      </c>
      <c r="E743" s="18">
        <v>0.54014598540145997</v>
      </c>
    </row>
    <row r="744" spans="1:5" hidden="1" x14ac:dyDescent="0.3">
      <c r="A744" s="18" t="str">
        <f t="shared" si="12"/>
        <v>2021-22Corangamite ShireFS2</v>
      </c>
      <c r="B744" s="18" t="s">
        <v>1260</v>
      </c>
      <c r="C744" s="18" t="s">
        <v>1043</v>
      </c>
      <c r="D744" s="18" t="s">
        <v>130</v>
      </c>
      <c r="E744" s="18">
        <v>0.50574712643678199</v>
      </c>
    </row>
    <row r="745" spans="1:5" hidden="1" x14ac:dyDescent="0.3">
      <c r="A745" s="18" t="str">
        <f t="shared" si="12"/>
        <v>2021-22Darebin CityFS2</v>
      </c>
      <c r="B745" s="18" t="s">
        <v>1260</v>
      </c>
      <c r="C745" s="18" t="s">
        <v>1046</v>
      </c>
      <c r="D745" s="18" t="s">
        <v>130</v>
      </c>
      <c r="E745" s="18">
        <v>0.75274725274725296</v>
      </c>
    </row>
    <row r="746" spans="1:5" hidden="1" x14ac:dyDescent="0.3">
      <c r="A746" s="18" t="str">
        <f t="shared" si="12"/>
        <v>2021-22East Gippsland ShireFS2</v>
      </c>
      <c r="B746" s="18" t="s">
        <v>1260</v>
      </c>
      <c r="C746" s="18" t="s">
        <v>1049</v>
      </c>
      <c r="D746" s="18" t="s">
        <v>130</v>
      </c>
      <c r="E746" s="18">
        <v>0.99460916442048497</v>
      </c>
    </row>
    <row r="747" spans="1:5" hidden="1" x14ac:dyDescent="0.3">
      <c r="A747" s="18" t="str">
        <f t="shared" si="12"/>
        <v>2021-22Frankston CityFS2</v>
      </c>
      <c r="B747" s="18" t="s">
        <v>1260</v>
      </c>
      <c r="C747" s="18" t="s">
        <v>1052</v>
      </c>
      <c r="D747" s="18" t="s">
        <v>130</v>
      </c>
      <c r="E747" s="18">
        <v>1.0432525951557099</v>
      </c>
    </row>
    <row r="748" spans="1:5" hidden="1" x14ac:dyDescent="0.3">
      <c r="A748" s="18" t="str">
        <f t="shared" si="12"/>
        <v>2021-22Gannawarra ShireFS2</v>
      </c>
      <c r="B748" s="18" t="s">
        <v>1260</v>
      </c>
      <c r="C748" s="18" t="s">
        <v>1055</v>
      </c>
      <c r="D748" s="18" t="s">
        <v>130</v>
      </c>
      <c r="E748" s="18">
        <v>1</v>
      </c>
    </row>
    <row r="749" spans="1:5" hidden="1" x14ac:dyDescent="0.3">
      <c r="A749" s="18" t="str">
        <f t="shared" si="12"/>
        <v>2021-22Glenelg ShireFS2</v>
      </c>
      <c r="B749" s="18" t="s">
        <v>1260</v>
      </c>
      <c r="C749" s="18" t="s">
        <v>1061</v>
      </c>
      <c r="D749" s="18" t="s">
        <v>130</v>
      </c>
      <c r="E749" s="18">
        <v>0.83435582822085896</v>
      </c>
    </row>
    <row r="750" spans="1:5" hidden="1" x14ac:dyDescent="0.3">
      <c r="A750" s="18" t="str">
        <f t="shared" si="12"/>
        <v>2021-22Golden Plains ShireFS2</v>
      </c>
      <c r="B750" s="18" t="s">
        <v>1260</v>
      </c>
      <c r="C750" s="18" t="s">
        <v>1064</v>
      </c>
      <c r="D750" s="18" t="s">
        <v>130</v>
      </c>
      <c r="E750" s="18">
        <v>0.89147286821705396</v>
      </c>
    </row>
    <row r="751" spans="1:5" hidden="1" x14ac:dyDescent="0.3">
      <c r="A751" s="18" t="str">
        <f t="shared" si="12"/>
        <v>2021-22Greater Bendigo CityFS2</v>
      </c>
      <c r="B751" s="18" t="s">
        <v>1260</v>
      </c>
      <c r="C751" s="18" t="s">
        <v>1067</v>
      </c>
      <c r="D751" s="18" t="s">
        <v>130</v>
      </c>
      <c r="E751" s="18">
        <v>0.48730158730158701</v>
      </c>
    </row>
    <row r="752" spans="1:5" hidden="1" x14ac:dyDescent="0.3">
      <c r="A752" s="18" t="str">
        <f t="shared" si="12"/>
        <v>2021-22Greater Dandenong CityFS2</v>
      </c>
      <c r="B752" s="18" t="s">
        <v>1260</v>
      </c>
      <c r="C752" s="18" t="s">
        <v>1070</v>
      </c>
      <c r="D752" s="18" t="s">
        <v>130</v>
      </c>
      <c r="E752" s="18">
        <v>0.95945945945945899</v>
      </c>
    </row>
    <row r="753" spans="1:5" hidden="1" x14ac:dyDescent="0.3">
      <c r="A753" s="18" t="str">
        <f t="shared" si="12"/>
        <v>2021-22Greater Geelong CityFS2</v>
      </c>
      <c r="B753" s="18" t="s">
        <v>1260</v>
      </c>
      <c r="C753" s="18" t="s">
        <v>1073</v>
      </c>
      <c r="D753" s="18" t="s">
        <v>130</v>
      </c>
      <c r="E753" s="18">
        <v>0.52171581769437003</v>
      </c>
    </row>
    <row r="754" spans="1:5" hidden="1" x14ac:dyDescent="0.3">
      <c r="A754" s="18" t="str">
        <f t="shared" si="12"/>
        <v>2021-22Hepburn ShireFS2</v>
      </c>
      <c r="B754" s="18" t="s">
        <v>1260</v>
      </c>
      <c r="C754" s="18" t="s">
        <v>1078</v>
      </c>
      <c r="D754" s="18" t="s">
        <v>130</v>
      </c>
      <c r="E754" s="18">
        <v>0.484375</v>
      </c>
    </row>
    <row r="755" spans="1:5" hidden="1" x14ac:dyDescent="0.3">
      <c r="A755" s="18" t="str">
        <f t="shared" si="12"/>
        <v>2021-22Hindmarsh ShireFS2</v>
      </c>
      <c r="B755" s="18" t="s">
        <v>1260</v>
      </c>
      <c r="C755" s="18" t="s">
        <v>1081</v>
      </c>
      <c r="D755" s="18" t="s">
        <v>130</v>
      </c>
      <c r="E755" s="18">
        <v>0.73267326732673299</v>
      </c>
    </row>
    <row r="756" spans="1:5" hidden="1" x14ac:dyDescent="0.3">
      <c r="A756" s="18" t="str">
        <f t="shared" si="12"/>
        <v>2021-22Hobsons Bay CityFS2</v>
      </c>
      <c r="B756" s="18" t="s">
        <v>1260</v>
      </c>
      <c r="C756" s="18" t="s">
        <v>1084</v>
      </c>
      <c r="D756" s="18" t="s">
        <v>130</v>
      </c>
      <c r="E756" s="18">
        <v>1.0104347826086999</v>
      </c>
    </row>
    <row r="757" spans="1:5" hidden="1" x14ac:dyDescent="0.3">
      <c r="A757" s="18" t="str">
        <f t="shared" si="12"/>
        <v>2021-22Hume CityFS2</v>
      </c>
      <c r="B757" s="18" t="s">
        <v>1260</v>
      </c>
      <c r="C757" s="18" t="s">
        <v>1090</v>
      </c>
      <c r="D757" s="18" t="s">
        <v>130</v>
      </c>
      <c r="E757" s="18">
        <v>0.94551282051282004</v>
      </c>
    </row>
    <row r="758" spans="1:5" hidden="1" x14ac:dyDescent="0.3">
      <c r="A758" s="18" t="str">
        <f t="shared" si="12"/>
        <v>2021-22Indigo ShireFS2</v>
      </c>
      <c r="B758" s="18" t="s">
        <v>1260</v>
      </c>
      <c r="C758" s="18" t="s">
        <v>1093</v>
      </c>
      <c r="D758" s="18" t="s">
        <v>130</v>
      </c>
      <c r="E758" s="18">
        <v>0.99456521739130399</v>
      </c>
    </row>
    <row r="759" spans="1:5" hidden="1" x14ac:dyDescent="0.3">
      <c r="A759" s="18" t="str">
        <f t="shared" si="12"/>
        <v>2021-22Knox CityFS2</v>
      </c>
      <c r="B759" s="18" t="s">
        <v>1260</v>
      </c>
      <c r="C759" s="18" t="s">
        <v>1099</v>
      </c>
      <c r="D759" s="18" t="s">
        <v>130</v>
      </c>
      <c r="E759" s="18">
        <v>1.02054794520548</v>
      </c>
    </row>
    <row r="760" spans="1:5" hidden="1" x14ac:dyDescent="0.3">
      <c r="A760" s="18" t="str">
        <f t="shared" si="12"/>
        <v>2021-22Loddon ShireFS2</v>
      </c>
      <c r="B760" s="18" t="s">
        <v>1260</v>
      </c>
      <c r="C760" s="18" t="s">
        <v>1105</v>
      </c>
      <c r="D760" s="18" t="s">
        <v>130</v>
      </c>
      <c r="E760" s="18">
        <v>0.46875</v>
      </c>
    </row>
    <row r="761" spans="1:5" hidden="1" x14ac:dyDescent="0.3">
      <c r="A761" s="18" t="str">
        <f t="shared" si="12"/>
        <v>2021-22Macedon Ranges ShireFS2</v>
      </c>
      <c r="B761" s="18" t="s">
        <v>1260</v>
      </c>
      <c r="C761" s="18" t="s">
        <v>1108</v>
      </c>
      <c r="D761" s="18" t="s">
        <v>130</v>
      </c>
      <c r="E761" s="18">
        <v>0.94202898550724601</v>
      </c>
    </row>
    <row r="762" spans="1:5" hidden="1" x14ac:dyDescent="0.3">
      <c r="A762" s="18" t="str">
        <f t="shared" si="12"/>
        <v>2021-22Manningham CityFS2</v>
      </c>
      <c r="B762" s="18" t="s">
        <v>1260</v>
      </c>
      <c r="C762" s="18" t="s">
        <v>1111</v>
      </c>
      <c r="D762" s="18" t="s">
        <v>130</v>
      </c>
      <c r="E762" s="18">
        <v>0.83163265306122403</v>
      </c>
    </row>
    <row r="763" spans="1:5" hidden="1" x14ac:dyDescent="0.3">
      <c r="A763" s="18" t="str">
        <f t="shared" si="12"/>
        <v>2021-22Mansfield ShireFS2</v>
      </c>
      <c r="B763" s="18" t="s">
        <v>1260</v>
      </c>
      <c r="C763" s="18" t="s">
        <v>1114</v>
      </c>
      <c r="D763" s="18" t="s">
        <v>130</v>
      </c>
      <c r="E763" s="18">
        <v>0.76158940397351005</v>
      </c>
    </row>
    <row r="764" spans="1:5" hidden="1" x14ac:dyDescent="0.3">
      <c r="A764" s="18" t="str">
        <f t="shared" si="12"/>
        <v>2021-22Maribyrnong CityFS2</v>
      </c>
      <c r="B764" s="18" t="s">
        <v>1260</v>
      </c>
      <c r="C764" s="18" t="s">
        <v>1117</v>
      </c>
      <c r="D764" s="18" t="s">
        <v>130</v>
      </c>
      <c r="E764" s="18">
        <v>0.72538860103626901</v>
      </c>
    </row>
    <row r="765" spans="1:5" hidden="1" x14ac:dyDescent="0.3">
      <c r="A765" s="18" t="str">
        <f t="shared" si="12"/>
        <v>2021-22Maroondah CityFS2</v>
      </c>
      <c r="B765" s="18" t="s">
        <v>1260</v>
      </c>
      <c r="C765" s="18" t="s">
        <v>1120</v>
      </c>
      <c r="D765" s="18" t="s">
        <v>130</v>
      </c>
      <c r="E765" s="18">
        <v>0.99111900532859698</v>
      </c>
    </row>
    <row r="766" spans="1:5" hidden="1" x14ac:dyDescent="0.3">
      <c r="A766" s="18" t="str">
        <f t="shared" si="12"/>
        <v>2021-22Melbourne CityFS2</v>
      </c>
      <c r="B766" s="18" t="s">
        <v>1260</v>
      </c>
      <c r="C766" s="18" t="s">
        <v>1123</v>
      </c>
      <c r="D766" s="18" t="s">
        <v>130</v>
      </c>
      <c r="E766" s="18">
        <v>0.85047759000734802</v>
      </c>
    </row>
    <row r="767" spans="1:5" hidden="1" x14ac:dyDescent="0.3">
      <c r="A767" s="18" t="str">
        <f t="shared" si="12"/>
        <v>2021-22Melton CityFS2</v>
      </c>
      <c r="B767" s="18" t="s">
        <v>1260</v>
      </c>
      <c r="C767" s="18" t="s">
        <v>1126</v>
      </c>
      <c r="D767" s="18" t="s">
        <v>130</v>
      </c>
      <c r="E767" s="18">
        <v>0.54041916167664705</v>
      </c>
    </row>
    <row r="768" spans="1:5" hidden="1" x14ac:dyDescent="0.3">
      <c r="A768" s="18" t="str">
        <f t="shared" si="12"/>
        <v>2021-22Moira ShireFS2</v>
      </c>
      <c r="B768" s="18" t="s">
        <v>1260</v>
      </c>
      <c r="C768" s="18" t="s">
        <v>1135</v>
      </c>
      <c r="D768" s="18" t="s">
        <v>130</v>
      </c>
      <c r="E768" s="18">
        <v>1</v>
      </c>
    </row>
    <row r="769" spans="1:5" hidden="1" x14ac:dyDescent="0.3">
      <c r="A769" s="18" t="str">
        <f t="shared" si="12"/>
        <v>2021-22Monash CityFS2</v>
      </c>
      <c r="B769" s="18" t="s">
        <v>1260</v>
      </c>
      <c r="C769" s="18" t="s">
        <v>1138</v>
      </c>
      <c r="D769" s="18" t="s">
        <v>130</v>
      </c>
      <c r="E769" s="18">
        <v>0.933520599250936</v>
      </c>
    </row>
    <row r="770" spans="1:5" hidden="1" x14ac:dyDescent="0.3">
      <c r="A770" s="18" t="str">
        <f t="shared" si="12"/>
        <v>2021-22Moonee Valley CityFS2</v>
      </c>
      <c r="B770" s="18" t="s">
        <v>1260</v>
      </c>
      <c r="C770" s="18" t="s">
        <v>1141</v>
      </c>
      <c r="D770" s="18" t="s">
        <v>130</v>
      </c>
      <c r="E770" s="18">
        <v>0.69069462647444302</v>
      </c>
    </row>
    <row r="771" spans="1:5" hidden="1" x14ac:dyDescent="0.3">
      <c r="A771" s="18" t="str">
        <f t="shared" si="12"/>
        <v>2021-22Moorabool ShireFS2</v>
      </c>
      <c r="B771" s="18" t="s">
        <v>1260</v>
      </c>
      <c r="C771" s="18" t="s">
        <v>1144</v>
      </c>
      <c r="D771" s="18" t="s">
        <v>130</v>
      </c>
      <c r="E771" s="18">
        <v>0.97156398104265396</v>
      </c>
    </row>
    <row r="772" spans="1:5" hidden="1" x14ac:dyDescent="0.3">
      <c r="A772" s="18" t="str">
        <f t="shared" si="12"/>
        <v>2021-22Mornington Peninsula ShireFS2</v>
      </c>
      <c r="B772" s="18" t="s">
        <v>1260</v>
      </c>
      <c r="C772" s="18" t="s">
        <v>1150</v>
      </c>
      <c r="D772" s="18" t="s">
        <v>130</v>
      </c>
      <c r="E772" s="18">
        <v>0.96038647342995198</v>
      </c>
    </row>
    <row r="773" spans="1:5" hidden="1" x14ac:dyDescent="0.3">
      <c r="A773" s="18" t="str">
        <f t="shared" si="12"/>
        <v>2021-22Mount Alexander ShireFS2</v>
      </c>
      <c r="B773" s="18" t="s">
        <v>1260</v>
      </c>
      <c r="C773" s="18" t="s">
        <v>1153</v>
      </c>
      <c r="D773" s="18" t="s">
        <v>130</v>
      </c>
      <c r="E773" s="18">
        <v>0.52173913043478304</v>
      </c>
    </row>
    <row r="774" spans="1:5" hidden="1" x14ac:dyDescent="0.3">
      <c r="A774" s="18" t="str">
        <f t="shared" si="12"/>
        <v>2021-22Moyne ShireFS2</v>
      </c>
      <c r="B774" s="18" t="s">
        <v>1260</v>
      </c>
      <c r="C774" s="18" t="s">
        <v>1156</v>
      </c>
      <c r="D774" s="18" t="s">
        <v>130</v>
      </c>
      <c r="E774" s="18">
        <v>0.54729729729729704</v>
      </c>
    </row>
    <row r="775" spans="1:5" hidden="1" x14ac:dyDescent="0.3">
      <c r="A775" s="18" t="str">
        <f t="shared" si="12"/>
        <v>2021-22Murrindindi ShireFS2</v>
      </c>
      <c r="B775" s="18" t="s">
        <v>1260</v>
      </c>
      <c r="C775" s="18" t="s">
        <v>1159</v>
      </c>
      <c r="D775" s="18" t="s">
        <v>130</v>
      </c>
      <c r="E775" s="18">
        <v>1</v>
      </c>
    </row>
    <row r="776" spans="1:5" hidden="1" x14ac:dyDescent="0.3">
      <c r="A776" s="18" t="str">
        <f t="shared" si="12"/>
        <v>2021-22Nillumbik ShireFS2</v>
      </c>
      <c r="B776" s="18" t="s">
        <v>1260</v>
      </c>
      <c r="C776" s="18" t="s">
        <v>1162</v>
      </c>
      <c r="D776" s="18" t="s">
        <v>130</v>
      </c>
      <c r="E776" s="18">
        <v>0.98828125</v>
      </c>
    </row>
    <row r="777" spans="1:5" hidden="1" x14ac:dyDescent="0.3">
      <c r="A777" s="18" t="str">
        <f t="shared" si="12"/>
        <v>2021-22Port Phillip CityFS2</v>
      </c>
      <c r="B777" s="18" t="s">
        <v>1260</v>
      </c>
      <c r="C777" s="18" t="s">
        <v>1168</v>
      </c>
      <c r="D777" s="18" t="s">
        <v>130</v>
      </c>
      <c r="E777" s="18">
        <v>0.98755186721991695</v>
      </c>
    </row>
    <row r="778" spans="1:5" hidden="1" x14ac:dyDescent="0.3">
      <c r="A778" s="18" t="str">
        <f t="shared" si="12"/>
        <v>2021-22Pyrenees ShireFS2</v>
      </c>
      <c r="B778" s="18" t="s">
        <v>1260</v>
      </c>
      <c r="C778" s="18" t="s">
        <v>1171</v>
      </c>
      <c r="D778" s="18" t="s">
        <v>130</v>
      </c>
      <c r="E778" s="18">
        <v>1.04411764705882</v>
      </c>
    </row>
    <row r="779" spans="1:5" hidden="1" x14ac:dyDescent="0.3">
      <c r="A779" s="18" t="str">
        <f t="shared" si="12"/>
        <v>2021-22Greater SheppartonFS2</v>
      </c>
      <c r="B779" s="18" t="s">
        <v>1260</v>
      </c>
      <c r="C779" s="18" t="s">
        <v>1076</v>
      </c>
      <c r="D779" s="18" t="s">
        <v>130</v>
      </c>
      <c r="E779" s="18">
        <v>0.51173708920187799</v>
      </c>
    </row>
    <row r="780" spans="1:5" hidden="1" x14ac:dyDescent="0.3">
      <c r="A780" s="18" t="str">
        <f t="shared" si="12"/>
        <v>2021-22Wangaratta Rural CityFS2</v>
      </c>
      <c r="B780" s="18" t="s">
        <v>1260</v>
      </c>
      <c r="C780" s="18" t="s">
        <v>1197</v>
      </c>
      <c r="D780" s="18" t="s">
        <v>130</v>
      </c>
      <c r="E780" s="18">
        <v>1</v>
      </c>
    </row>
    <row r="781" spans="1:5" hidden="1" x14ac:dyDescent="0.3">
      <c r="A781" s="18" t="str">
        <f t="shared" si="12"/>
        <v>2021-22Warrnambool CityFS2</v>
      </c>
      <c r="B781" s="18" t="s">
        <v>1260</v>
      </c>
      <c r="C781" s="18" t="s">
        <v>1200</v>
      </c>
      <c r="D781" s="18" t="s">
        <v>130</v>
      </c>
      <c r="E781" s="18">
        <v>0.20322580645161301</v>
      </c>
    </row>
    <row r="782" spans="1:5" hidden="1" x14ac:dyDescent="0.3">
      <c r="A782" s="18" t="str">
        <f t="shared" si="12"/>
        <v>2021-22Wodonga CityFS2</v>
      </c>
      <c r="B782" s="18" t="s">
        <v>1260</v>
      </c>
      <c r="C782" s="18" t="s">
        <v>1215</v>
      </c>
      <c r="D782" s="18" t="s">
        <v>130</v>
      </c>
      <c r="E782" s="18">
        <v>1</v>
      </c>
    </row>
    <row r="783" spans="1:5" hidden="1" x14ac:dyDescent="0.3">
      <c r="A783" s="18" t="str">
        <f t="shared" si="12"/>
        <v>2021-22Boroondara CityFS2</v>
      </c>
      <c r="B783" s="18" t="s">
        <v>1260</v>
      </c>
      <c r="C783" s="18" t="s">
        <v>1019</v>
      </c>
      <c r="D783" s="18" t="s">
        <v>130</v>
      </c>
      <c r="E783" s="18">
        <v>1</v>
      </c>
    </row>
    <row r="784" spans="1:5" hidden="1" x14ac:dyDescent="0.3">
      <c r="A784" s="18" t="str">
        <f t="shared" si="12"/>
        <v>2021-22Buloke ShireFS2</v>
      </c>
      <c r="B784" s="18" t="s">
        <v>1260</v>
      </c>
      <c r="C784" s="18" t="s">
        <v>1025</v>
      </c>
      <c r="D784" s="18" t="s">
        <v>130</v>
      </c>
      <c r="E784" s="18">
        <v>9.6774193548387094E-2</v>
      </c>
    </row>
    <row r="785" spans="1:5" hidden="1" x14ac:dyDescent="0.3">
      <c r="A785" s="18" t="str">
        <f t="shared" si="12"/>
        <v>2021-22Glen Eira CityFS2</v>
      </c>
      <c r="B785" s="18" t="s">
        <v>1260</v>
      </c>
      <c r="C785" s="18" t="s">
        <v>1058</v>
      </c>
      <c r="D785" s="18" t="s">
        <v>130</v>
      </c>
      <c r="E785" s="18">
        <v>1.00493827160494</v>
      </c>
    </row>
    <row r="786" spans="1:5" hidden="1" x14ac:dyDescent="0.3">
      <c r="A786" s="18" t="str">
        <f t="shared" si="12"/>
        <v>2021-22Horsham Rural CityFS2</v>
      </c>
      <c r="B786" s="18" t="s">
        <v>1260</v>
      </c>
      <c r="C786" s="18" t="s">
        <v>1087</v>
      </c>
      <c r="D786" s="18" t="s">
        <v>130</v>
      </c>
      <c r="E786" s="18">
        <v>0.67759562841530097</v>
      </c>
    </row>
    <row r="787" spans="1:5" hidden="1" x14ac:dyDescent="0.3">
      <c r="A787" s="18" t="str">
        <f t="shared" si="12"/>
        <v>2021-22Kingston CityFS2</v>
      </c>
      <c r="B787" s="18" t="s">
        <v>1260</v>
      </c>
      <c r="C787" s="18" t="s">
        <v>1096</v>
      </c>
      <c r="D787" s="18" t="s">
        <v>130</v>
      </c>
      <c r="E787" s="18">
        <v>0.85727190605239401</v>
      </c>
    </row>
    <row r="788" spans="1:5" hidden="1" x14ac:dyDescent="0.3">
      <c r="A788" s="18" t="str">
        <f t="shared" si="12"/>
        <v>2021-22Latrobe CityFS2</v>
      </c>
      <c r="B788" s="18" t="s">
        <v>1260</v>
      </c>
      <c r="C788" s="18" t="s">
        <v>1102</v>
      </c>
      <c r="D788" s="18" t="s">
        <v>130</v>
      </c>
      <c r="E788" s="18">
        <v>0.93053311793214899</v>
      </c>
    </row>
    <row r="789" spans="1:5" hidden="1" x14ac:dyDescent="0.3">
      <c r="A789" s="18" t="str">
        <f t="shared" si="12"/>
        <v>2021-22Mildura Rural CityFS2</v>
      </c>
      <c r="B789" s="18" t="s">
        <v>1260</v>
      </c>
      <c r="C789" s="18" t="s">
        <v>1129</v>
      </c>
      <c r="D789" s="18" t="s">
        <v>130</v>
      </c>
      <c r="E789" s="18">
        <v>0.58444444444444399</v>
      </c>
    </row>
    <row r="790" spans="1:5" hidden="1" x14ac:dyDescent="0.3">
      <c r="A790" s="18" t="str">
        <f t="shared" si="12"/>
        <v>2021-22Mitchell ShireFS2</v>
      </c>
      <c r="B790" s="18" t="s">
        <v>1260</v>
      </c>
      <c r="C790" s="18" t="s">
        <v>1132</v>
      </c>
      <c r="D790" s="18" t="s">
        <v>130</v>
      </c>
      <c r="E790" s="18">
        <v>1.19095477386935</v>
      </c>
    </row>
    <row r="791" spans="1:5" hidden="1" x14ac:dyDescent="0.3">
      <c r="A791" s="18" t="str">
        <f t="shared" si="12"/>
        <v>2021-22Northern Grampians ShireFS2</v>
      </c>
      <c r="B791" s="18" t="s">
        <v>1260</v>
      </c>
      <c r="C791" s="18" t="s">
        <v>1165</v>
      </c>
      <c r="D791" s="18" t="s">
        <v>130</v>
      </c>
      <c r="E791" s="18">
        <v>0.86</v>
      </c>
    </row>
    <row r="792" spans="1:5" hidden="1" x14ac:dyDescent="0.3">
      <c r="A792" s="18" t="str">
        <f t="shared" ref="A792:A855" si="13">CONCATENATE(B792,C792,D792)</f>
        <v>2021-22Southern Grampians ShireFS3</v>
      </c>
      <c r="B792" s="18" t="s">
        <v>1260</v>
      </c>
      <c r="C792" s="18" t="s">
        <v>1179</v>
      </c>
      <c r="D792" s="18" t="s">
        <v>135</v>
      </c>
      <c r="E792" s="18">
        <v>426.05511904761897</v>
      </c>
    </row>
    <row r="793" spans="1:5" hidden="1" x14ac:dyDescent="0.3">
      <c r="A793" s="18" t="str">
        <f t="shared" si="13"/>
        <v>2021-22South Gippsland ShireFS3</v>
      </c>
      <c r="B793" s="18" t="s">
        <v>1260</v>
      </c>
      <c r="C793" s="18" t="s">
        <v>1176</v>
      </c>
      <c r="D793" s="18" t="s">
        <v>135</v>
      </c>
      <c r="E793" s="18">
        <v>456.65399788273601</v>
      </c>
    </row>
    <row r="794" spans="1:5" hidden="1" x14ac:dyDescent="0.3">
      <c r="A794" s="18" t="str">
        <f t="shared" si="13"/>
        <v>2021-22Stonnington CityFS3</v>
      </c>
      <c r="B794" s="18" t="s">
        <v>1260</v>
      </c>
      <c r="C794" s="18" t="s">
        <v>1182</v>
      </c>
      <c r="D794" s="18" t="s">
        <v>135</v>
      </c>
      <c r="E794" s="18">
        <v>611.69475862068998</v>
      </c>
    </row>
    <row r="795" spans="1:5" hidden="1" x14ac:dyDescent="0.3">
      <c r="A795" s="18" t="str">
        <f t="shared" si="13"/>
        <v>2021-22Ararat Rural CityFS3</v>
      </c>
      <c r="B795" s="18" t="s">
        <v>1260</v>
      </c>
      <c r="C795" s="18" t="s">
        <v>998</v>
      </c>
      <c r="D795" s="18" t="s">
        <v>135</v>
      </c>
      <c r="E795" s="18">
        <v>688.2</v>
      </c>
    </row>
    <row r="796" spans="1:5" hidden="1" x14ac:dyDescent="0.3">
      <c r="A796" s="18" t="str">
        <f t="shared" si="13"/>
        <v>2021-22Strathbogie ShireFS3</v>
      </c>
      <c r="B796" s="18" t="s">
        <v>1260</v>
      </c>
      <c r="C796" s="18" t="s">
        <v>1185</v>
      </c>
      <c r="D796" s="18" t="s">
        <v>135</v>
      </c>
      <c r="E796" s="18">
        <v>478.50474025974</v>
      </c>
    </row>
    <row r="797" spans="1:5" hidden="1" x14ac:dyDescent="0.3">
      <c r="A797" s="18" t="str">
        <f t="shared" si="13"/>
        <v>2021-22Surf Coast ShireFS3</v>
      </c>
      <c r="B797" s="18" t="s">
        <v>1260</v>
      </c>
      <c r="C797" s="18" t="s">
        <v>1188</v>
      </c>
      <c r="D797" s="18" t="s">
        <v>135</v>
      </c>
      <c r="E797" s="18">
        <v>506.85534883720902</v>
      </c>
    </row>
    <row r="798" spans="1:5" hidden="1" x14ac:dyDescent="0.3">
      <c r="A798" s="18" t="str">
        <f t="shared" si="13"/>
        <v>2021-22Swan Hill Rural CityFS3</v>
      </c>
      <c r="B798" s="18" t="s">
        <v>1260</v>
      </c>
      <c r="C798" s="18" t="s">
        <v>1191</v>
      </c>
      <c r="D798" s="18" t="s">
        <v>135</v>
      </c>
      <c r="E798" s="18">
        <v>513.985850091408</v>
      </c>
    </row>
    <row r="799" spans="1:5" hidden="1" x14ac:dyDescent="0.3">
      <c r="A799" s="18" t="str">
        <f t="shared" si="13"/>
        <v>2021-22Towong ShireFS3</v>
      </c>
      <c r="B799" s="18" t="s">
        <v>1260</v>
      </c>
      <c r="C799" s="18" t="s">
        <v>1194</v>
      </c>
      <c r="D799" s="18" t="s">
        <v>135</v>
      </c>
    </row>
    <row r="800" spans="1:5" hidden="1" x14ac:dyDescent="0.3">
      <c r="A800" s="18" t="str">
        <f t="shared" si="13"/>
        <v>2021-22Wellington ShireFS3</v>
      </c>
      <c r="B800" s="18" t="s">
        <v>1260</v>
      </c>
      <c r="C800" s="18" t="s">
        <v>1203</v>
      </c>
      <c r="D800" s="18" t="s">
        <v>135</v>
      </c>
      <c r="E800" s="18">
        <v>420.88487804878002</v>
      </c>
    </row>
    <row r="801" spans="1:5" hidden="1" x14ac:dyDescent="0.3">
      <c r="A801" s="18" t="str">
        <f t="shared" si="13"/>
        <v>2021-22West Wimmera ShireFS3</v>
      </c>
      <c r="B801" s="18" t="s">
        <v>1260</v>
      </c>
      <c r="C801" s="18" t="s">
        <v>1206</v>
      </c>
      <c r="D801" s="18" t="s">
        <v>135</v>
      </c>
      <c r="E801" s="18">
        <v>686.57303370786497</v>
      </c>
    </row>
    <row r="802" spans="1:5" hidden="1" x14ac:dyDescent="0.3">
      <c r="A802" s="18" t="str">
        <f t="shared" si="13"/>
        <v>2021-22Whitehorse CityFS3</v>
      </c>
      <c r="B802" s="18" t="s">
        <v>1260</v>
      </c>
      <c r="C802" s="18" t="s">
        <v>1209</v>
      </c>
      <c r="D802" s="18" t="s">
        <v>135</v>
      </c>
      <c r="E802" s="18">
        <v>565.73548387096798</v>
      </c>
    </row>
    <row r="803" spans="1:5" hidden="1" x14ac:dyDescent="0.3">
      <c r="A803" s="18" t="str">
        <f t="shared" si="13"/>
        <v>2021-22Whittlesea CityFS3</v>
      </c>
      <c r="B803" s="18" t="s">
        <v>1260</v>
      </c>
      <c r="C803" s="18" t="s">
        <v>1212</v>
      </c>
      <c r="D803" s="18" t="s">
        <v>135</v>
      </c>
      <c r="E803" s="18">
        <v>354.19449656034999</v>
      </c>
    </row>
    <row r="804" spans="1:5" hidden="1" x14ac:dyDescent="0.3">
      <c r="A804" s="18" t="str">
        <f t="shared" si="13"/>
        <v>2021-22Wyndham CityFS3</v>
      </c>
      <c r="B804" s="18" t="s">
        <v>1260</v>
      </c>
      <c r="C804" s="18" t="s">
        <v>1218</v>
      </c>
      <c r="D804" s="18" t="s">
        <v>135</v>
      </c>
      <c r="E804" s="18">
        <v>395.00132471007998</v>
      </c>
    </row>
    <row r="805" spans="1:5" hidden="1" x14ac:dyDescent="0.3">
      <c r="A805" s="18" t="str">
        <f t="shared" si="13"/>
        <v>2021-22Yarra CityFS3</v>
      </c>
      <c r="B805" s="18" t="s">
        <v>1260</v>
      </c>
      <c r="C805" s="18" t="s">
        <v>1221</v>
      </c>
      <c r="D805" s="18" t="s">
        <v>135</v>
      </c>
      <c r="E805" s="18">
        <v>417.21194879089597</v>
      </c>
    </row>
    <row r="806" spans="1:5" hidden="1" x14ac:dyDescent="0.3">
      <c r="A806" s="18" t="str">
        <f t="shared" si="13"/>
        <v>2021-22Yarra Ranges ShireFS3</v>
      </c>
      <c r="B806" s="18" t="s">
        <v>1260</v>
      </c>
      <c r="C806" s="18" t="s">
        <v>1224</v>
      </c>
      <c r="D806" s="18" t="s">
        <v>135</v>
      </c>
      <c r="E806" s="18">
        <v>218.25267793594301</v>
      </c>
    </row>
    <row r="807" spans="1:5" hidden="1" x14ac:dyDescent="0.3">
      <c r="A807" s="18" t="str">
        <f t="shared" si="13"/>
        <v>2021-22Yarriambiack ShireFS3</v>
      </c>
      <c r="B807" s="18" t="s">
        <v>1260</v>
      </c>
      <c r="C807" s="18" t="s">
        <v>1227</v>
      </c>
      <c r="D807" s="18" t="s">
        <v>135</v>
      </c>
      <c r="E807" s="18">
        <v>333.82829787233999</v>
      </c>
    </row>
    <row r="808" spans="1:5" hidden="1" x14ac:dyDescent="0.3">
      <c r="A808" s="18" t="str">
        <f t="shared" si="13"/>
        <v>2021-22Bass Coast ShireFS3</v>
      </c>
      <c r="B808" s="18" t="s">
        <v>1260</v>
      </c>
      <c r="C808" s="18" t="s">
        <v>1007</v>
      </c>
      <c r="D808" s="18" t="s">
        <v>135</v>
      </c>
      <c r="E808" s="18">
        <v>465.59554140127398</v>
      </c>
    </row>
    <row r="809" spans="1:5" hidden="1" x14ac:dyDescent="0.3">
      <c r="A809" s="18" t="str">
        <f t="shared" si="13"/>
        <v>2021-22Borough of QueenscliffeFS3</v>
      </c>
      <c r="B809" s="18" t="s">
        <v>1260</v>
      </c>
      <c r="C809" s="18" t="s">
        <v>1174</v>
      </c>
      <c r="D809" s="18" t="s">
        <v>135</v>
      </c>
      <c r="E809" s="18">
        <v>354.63200303370797</v>
      </c>
    </row>
    <row r="810" spans="1:5" hidden="1" x14ac:dyDescent="0.3">
      <c r="A810" s="18" t="str">
        <f t="shared" si="13"/>
        <v>2021-22Merri-bek CityFS3</v>
      </c>
      <c r="B810" s="18" t="s">
        <v>1260</v>
      </c>
      <c r="C810" s="18" t="s">
        <v>1147</v>
      </c>
      <c r="D810" s="18" t="s">
        <v>135</v>
      </c>
      <c r="E810" s="18">
        <v>551.37341299477202</v>
      </c>
    </row>
    <row r="811" spans="1:5" hidden="1" x14ac:dyDescent="0.3">
      <c r="A811" s="18" t="str">
        <f t="shared" si="13"/>
        <v>2021-22Alpine ShireFS3</v>
      </c>
      <c r="B811" s="18" t="s">
        <v>1260</v>
      </c>
      <c r="C811" s="18" t="s">
        <v>995</v>
      </c>
      <c r="D811" s="18" t="s">
        <v>135</v>
      </c>
      <c r="E811" s="18">
        <v>170.13633789875999</v>
      </c>
    </row>
    <row r="812" spans="1:5" hidden="1" x14ac:dyDescent="0.3">
      <c r="A812" s="18" t="str">
        <f t="shared" si="13"/>
        <v>2021-22Ballarat CityFS3</v>
      </c>
      <c r="B812" s="18" t="s">
        <v>1260</v>
      </c>
      <c r="C812" s="18" t="s">
        <v>1001</v>
      </c>
      <c r="D812" s="18" t="s">
        <v>135</v>
      </c>
      <c r="E812" s="18">
        <v>321.568261526833</v>
      </c>
    </row>
    <row r="813" spans="1:5" hidden="1" x14ac:dyDescent="0.3">
      <c r="A813" s="18" t="str">
        <f t="shared" si="13"/>
        <v>2021-22Banyule CityFS3</v>
      </c>
      <c r="B813" s="18" t="s">
        <v>1260</v>
      </c>
      <c r="C813" s="18" t="s">
        <v>1004</v>
      </c>
      <c r="D813" s="18" t="s">
        <v>135</v>
      </c>
      <c r="E813" s="18">
        <v>625.63124199743902</v>
      </c>
    </row>
    <row r="814" spans="1:5" hidden="1" x14ac:dyDescent="0.3">
      <c r="A814" s="18" t="str">
        <f t="shared" si="13"/>
        <v>2021-22Baw Baw ShireFS3</v>
      </c>
      <c r="B814" s="18" t="s">
        <v>1260</v>
      </c>
      <c r="C814" s="18" t="s">
        <v>1010</v>
      </c>
      <c r="D814" s="18" t="s">
        <v>135</v>
      </c>
      <c r="E814" s="18">
        <v>267.115064239829</v>
      </c>
    </row>
    <row r="815" spans="1:5" hidden="1" x14ac:dyDescent="0.3">
      <c r="A815" s="18" t="str">
        <f t="shared" si="13"/>
        <v>2021-22Bayside CityFS3</v>
      </c>
      <c r="B815" s="18" t="s">
        <v>1260</v>
      </c>
      <c r="C815" s="18" t="s">
        <v>1013</v>
      </c>
      <c r="D815" s="18" t="s">
        <v>135</v>
      </c>
      <c r="E815" s="18">
        <v>486.53043478260901</v>
      </c>
    </row>
    <row r="816" spans="1:5" hidden="1" x14ac:dyDescent="0.3">
      <c r="A816" s="18" t="str">
        <f t="shared" si="13"/>
        <v>2021-22Benalla Rural CityFS3</v>
      </c>
      <c r="B816" s="18" t="s">
        <v>1260</v>
      </c>
      <c r="C816" s="18" t="s">
        <v>1016</v>
      </c>
      <c r="D816" s="18" t="s">
        <v>135</v>
      </c>
      <c r="E816" s="18">
        <v>554.60204081632696</v>
      </c>
    </row>
    <row r="817" spans="1:5" hidden="1" x14ac:dyDescent="0.3">
      <c r="A817" s="18" t="str">
        <f t="shared" si="13"/>
        <v>2021-22Brimbank CityFS3</v>
      </c>
      <c r="B817" s="18" t="s">
        <v>1260</v>
      </c>
      <c r="C817" s="18" t="s">
        <v>1022</v>
      </c>
      <c r="D817" s="18" t="s">
        <v>135</v>
      </c>
      <c r="E817" s="18">
        <v>271.08999999999997</v>
      </c>
    </row>
    <row r="818" spans="1:5" hidden="1" x14ac:dyDescent="0.3">
      <c r="A818" s="18" t="str">
        <f t="shared" si="13"/>
        <v>2021-22Campaspe ShireFS3</v>
      </c>
      <c r="B818" s="18" t="s">
        <v>1260</v>
      </c>
      <c r="C818" s="18" t="s">
        <v>1028</v>
      </c>
      <c r="D818" s="18" t="s">
        <v>135</v>
      </c>
      <c r="E818" s="18">
        <v>449.43567961165002</v>
      </c>
    </row>
    <row r="819" spans="1:5" hidden="1" x14ac:dyDescent="0.3">
      <c r="A819" s="18" t="str">
        <f t="shared" si="13"/>
        <v>2021-22Cardinia ShireFS3</v>
      </c>
      <c r="B819" s="18" t="s">
        <v>1260</v>
      </c>
      <c r="C819" s="18" t="s">
        <v>1031</v>
      </c>
      <c r="D819" s="18" t="s">
        <v>135</v>
      </c>
      <c r="E819" s="18">
        <v>310.78431372548999</v>
      </c>
    </row>
    <row r="820" spans="1:5" hidden="1" x14ac:dyDescent="0.3">
      <c r="A820" s="18" t="str">
        <f t="shared" si="13"/>
        <v>2021-22Casey CityFS3</v>
      </c>
      <c r="B820" s="18" t="s">
        <v>1260</v>
      </c>
      <c r="C820" s="18" t="s">
        <v>1034</v>
      </c>
      <c r="D820" s="18" t="s">
        <v>135</v>
      </c>
      <c r="E820" s="18">
        <v>454.121966205837</v>
      </c>
    </row>
    <row r="821" spans="1:5" hidden="1" x14ac:dyDescent="0.3">
      <c r="A821" s="18" t="str">
        <f t="shared" si="13"/>
        <v>2021-22Central Goldfields ShireFS3</v>
      </c>
      <c r="B821" s="18" t="s">
        <v>1260</v>
      </c>
      <c r="C821" s="18" t="s">
        <v>1037</v>
      </c>
      <c r="D821" s="18" t="s">
        <v>135</v>
      </c>
      <c r="E821" s="18">
        <v>397.41447368421098</v>
      </c>
    </row>
    <row r="822" spans="1:5" hidden="1" x14ac:dyDescent="0.3">
      <c r="A822" s="18" t="str">
        <f t="shared" si="13"/>
        <v>2021-22Colac Otway ShireFS3</v>
      </c>
      <c r="B822" s="18" t="s">
        <v>1260</v>
      </c>
      <c r="C822" s="18" t="s">
        <v>1040</v>
      </c>
      <c r="D822" s="18" t="s">
        <v>135</v>
      </c>
      <c r="E822" s="18">
        <v>298.024333333333</v>
      </c>
    </row>
    <row r="823" spans="1:5" hidden="1" x14ac:dyDescent="0.3">
      <c r="A823" s="18" t="str">
        <f t="shared" si="13"/>
        <v>2021-22Corangamite ShireFS3</v>
      </c>
      <c r="B823" s="18" t="s">
        <v>1260</v>
      </c>
      <c r="C823" s="18" t="s">
        <v>1043</v>
      </c>
      <c r="D823" s="18" t="s">
        <v>135</v>
      </c>
      <c r="E823" s="18">
        <v>179.984076433121</v>
      </c>
    </row>
    <row r="824" spans="1:5" hidden="1" x14ac:dyDescent="0.3">
      <c r="A824" s="18" t="str">
        <f t="shared" si="13"/>
        <v>2021-22Darebin CityFS3</v>
      </c>
      <c r="B824" s="18" t="s">
        <v>1260</v>
      </c>
      <c r="C824" s="18" t="s">
        <v>1046</v>
      </c>
      <c r="D824" s="18" t="s">
        <v>135</v>
      </c>
      <c r="E824" s="18">
        <v>454.55225806451602</v>
      </c>
    </row>
    <row r="825" spans="1:5" hidden="1" x14ac:dyDescent="0.3">
      <c r="A825" s="18" t="str">
        <f t="shared" si="13"/>
        <v>2021-22East Gippsland ShireFS3</v>
      </c>
      <c r="B825" s="18" t="s">
        <v>1260</v>
      </c>
      <c r="C825" s="18" t="s">
        <v>1049</v>
      </c>
      <c r="D825" s="18" t="s">
        <v>135</v>
      </c>
      <c r="E825" s="18">
        <v>712.69606003752301</v>
      </c>
    </row>
    <row r="826" spans="1:5" hidden="1" x14ac:dyDescent="0.3">
      <c r="A826" s="18" t="str">
        <f t="shared" si="13"/>
        <v>2021-22Frankston CityFS3</v>
      </c>
      <c r="B826" s="18" t="s">
        <v>1260</v>
      </c>
      <c r="C826" s="18" t="s">
        <v>1052</v>
      </c>
      <c r="D826" s="18" t="s">
        <v>135</v>
      </c>
      <c r="E826" s="18">
        <v>489.68109125117599</v>
      </c>
    </row>
    <row r="827" spans="1:5" hidden="1" x14ac:dyDescent="0.3">
      <c r="A827" s="18" t="str">
        <f t="shared" si="13"/>
        <v>2021-22Gannawarra ShireFS3</v>
      </c>
      <c r="B827" s="18" t="s">
        <v>1260</v>
      </c>
      <c r="C827" s="18" t="s">
        <v>1055</v>
      </c>
      <c r="D827" s="18" t="s">
        <v>135</v>
      </c>
      <c r="E827" s="18">
        <v>227.95454545454501</v>
      </c>
    </row>
    <row r="828" spans="1:5" hidden="1" x14ac:dyDescent="0.3">
      <c r="A828" s="18" t="str">
        <f t="shared" si="13"/>
        <v>2021-22Glenelg ShireFS3</v>
      </c>
      <c r="B828" s="18" t="s">
        <v>1260</v>
      </c>
      <c r="C828" s="18" t="s">
        <v>1061</v>
      </c>
      <c r="D828" s="18" t="s">
        <v>135</v>
      </c>
      <c r="E828" s="18">
        <v>382.77001223241598</v>
      </c>
    </row>
    <row r="829" spans="1:5" hidden="1" x14ac:dyDescent="0.3">
      <c r="A829" s="18" t="str">
        <f t="shared" si="13"/>
        <v>2021-22Golden Plains ShireFS3</v>
      </c>
      <c r="B829" s="18" t="s">
        <v>1260</v>
      </c>
      <c r="C829" s="18" t="s">
        <v>1064</v>
      </c>
      <c r="D829" s="18" t="s">
        <v>135</v>
      </c>
      <c r="E829" s="18">
        <v>214.09178885630499</v>
      </c>
    </row>
    <row r="830" spans="1:5" hidden="1" x14ac:dyDescent="0.3">
      <c r="A830" s="18" t="str">
        <f t="shared" si="13"/>
        <v>2021-22Greater Bendigo CityFS3</v>
      </c>
      <c r="B830" s="18" t="s">
        <v>1260</v>
      </c>
      <c r="C830" s="18" t="s">
        <v>1067</v>
      </c>
      <c r="D830" s="18" t="s">
        <v>135</v>
      </c>
      <c r="E830" s="18">
        <v>596.86017163048996</v>
      </c>
    </row>
    <row r="831" spans="1:5" hidden="1" x14ac:dyDescent="0.3">
      <c r="A831" s="18" t="str">
        <f t="shared" si="13"/>
        <v>2021-22Greater Dandenong CityFS3</v>
      </c>
      <c r="B831" s="18" t="s">
        <v>1260</v>
      </c>
      <c r="C831" s="18" t="s">
        <v>1070</v>
      </c>
      <c r="D831" s="18" t="s">
        <v>135</v>
      </c>
      <c r="E831" s="18">
        <v>602.62007332722305</v>
      </c>
    </row>
    <row r="832" spans="1:5" hidden="1" x14ac:dyDescent="0.3">
      <c r="A832" s="18" t="str">
        <f t="shared" si="13"/>
        <v>2021-22Greater Geelong CityFS3</v>
      </c>
      <c r="B832" s="18" t="s">
        <v>1260</v>
      </c>
      <c r="C832" s="18" t="s">
        <v>1073</v>
      </c>
      <c r="D832" s="18" t="s">
        <v>135</v>
      </c>
      <c r="E832" s="18">
        <v>522.07449433814895</v>
      </c>
    </row>
    <row r="833" spans="1:5" hidden="1" x14ac:dyDescent="0.3">
      <c r="A833" s="18" t="str">
        <f t="shared" si="13"/>
        <v>2021-22Hepburn ShireFS3</v>
      </c>
      <c r="B833" s="18" t="s">
        <v>1260</v>
      </c>
      <c r="C833" s="18" t="s">
        <v>1078</v>
      </c>
      <c r="D833" s="18" t="s">
        <v>135</v>
      </c>
      <c r="E833" s="18">
        <v>841.56140350877195</v>
      </c>
    </row>
    <row r="834" spans="1:5" hidden="1" x14ac:dyDescent="0.3">
      <c r="A834" s="18" t="str">
        <f t="shared" si="13"/>
        <v>2021-22Hindmarsh ShireFS3</v>
      </c>
      <c r="B834" s="18" t="s">
        <v>1260</v>
      </c>
      <c r="C834" s="18" t="s">
        <v>1081</v>
      </c>
      <c r="D834" s="18" t="s">
        <v>135</v>
      </c>
      <c r="E834" s="18">
        <v>762.91338582677201</v>
      </c>
    </row>
    <row r="835" spans="1:5" hidden="1" x14ac:dyDescent="0.3">
      <c r="A835" s="18" t="str">
        <f t="shared" si="13"/>
        <v>2021-22Hobsons Bay CityFS3</v>
      </c>
      <c r="B835" s="18" t="s">
        <v>1260</v>
      </c>
      <c r="C835" s="18" t="s">
        <v>1084</v>
      </c>
      <c r="D835" s="18" t="s">
        <v>135</v>
      </c>
      <c r="E835" s="18">
        <v>461.01864801864798</v>
      </c>
    </row>
    <row r="836" spans="1:5" hidden="1" x14ac:dyDescent="0.3">
      <c r="A836" s="18" t="str">
        <f t="shared" si="13"/>
        <v>2021-22Hume CityFS3</v>
      </c>
      <c r="B836" s="18" t="s">
        <v>1260</v>
      </c>
      <c r="C836" s="18" t="s">
        <v>1090</v>
      </c>
      <c r="D836" s="18" t="s">
        <v>135</v>
      </c>
      <c r="E836" s="18">
        <v>324.16401758539098</v>
      </c>
    </row>
    <row r="837" spans="1:5" hidden="1" x14ac:dyDescent="0.3">
      <c r="A837" s="18" t="str">
        <f t="shared" si="13"/>
        <v>2021-22Indigo ShireFS3</v>
      </c>
      <c r="B837" s="18" t="s">
        <v>1260</v>
      </c>
      <c r="C837" s="18" t="s">
        <v>1093</v>
      </c>
      <c r="D837" s="18" t="s">
        <v>135</v>
      </c>
      <c r="E837" s="18">
        <v>808.32131147540997</v>
      </c>
    </row>
    <row r="838" spans="1:5" hidden="1" x14ac:dyDescent="0.3">
      <c r="A838" s="18" t="str">
        <f t="shared" si="13"/>
        <v>2021-22Knox CityFS3</v>
      </c>
      <c r="B838" s="18" t="s">
        <v>1260</v>
      </c>
      <c r="C838" s="18" t="s">
        <v>1099</v>
      </c>
      <c r="D838" s="18" t="s">
        <v>135</v>
      </c>
      <c r="E838" s="18">
        <v>852.84511784511801</v>
      </c>
    </row>
    <row r="839" spans="1:5" hidden="1" x14ac:dyDescent="0.3">
      <c r="A839" s="18" t="str">
        <f t="shared" si="13"/>
        <v>2021-22Loddon ShireFS3</v>
      </c>
      <c r="B839" s="18" t="s">
        <v>1260</v>
      </c>
      <c r="C839" s="18" t="s">
        <v>1105</v>
      </c>
      <c r="D839" s="18" t="s">
        <v>135</v>
      </c>
      <c r="E839" s="18">
        <v>104.359962825279</v>
      </c>
    </row>
    <row r="840" spans="1:5" hidden="1" x14ac:dyDescent="0.3">
      <c r="A840" s="18" t="str">
        <f t="shared" si="13"/>
        <v>2021-22Macedon Ranges ShireFS3</v>
      </c>
      <c r="B840" s="18" t="s">
        <v>1260</v>
      </c>
      <c r="C840" s="18" t="s">
        <v>1108</v>
      </c>
      <c r="D840" s="18" t="s">
        <v>135</v>
      </c>
      <c r="E840" s="18">
        <v>391.29828571428601</v>
      </c>
    </row>
    <row r="841" spans="1:5" hidden="1" x14ac:dyDescent="0.3">
      <c r="A841" s="18" t="str">
        <f t="shared" si="13"/>
        <v>2021-22Manningham CityFS3</v>
      </c>
      <c r="B841" s="18" t="s">
        <v>1260</v>
      </c>
      <c r="C841" s="18" t="s">
        <v>1111</v>
      </c>
      <c r="D841" s="18" t="s">
        <v>135</v>
      </c>
      <c r="E841" s="18">
        <v>400.44010889292201</v>
      </c>
    </row>
    <row r="842" spans="1:5" hidden="1" x14ac:dyDescent="0.3">
      <c r="A842" s="18" t="str">
        <f t="shared" si="13"/>
        <v>2021-22Mansfield ShireFS3</v>
      </c>
      <c r="B842" s="18" t="s">
        <v>1260</v>
      </c>
      <c r="C842" s="18" t="s">
        <v>1114</v>
      </c>
      <c r="D842" s="18" t="s">
        <v>135</v>
      </c>
      <c r="E842" s="18">
        <v>358.35061728395101</v>
      </c>
    </row>
    <row r="843" spans="1:5" hidden="1" x14ac:dyDescent="0.3">
      <c r="A843" s="18" t="str">
        <f t="shared" si="13"/>
        <v>2021-22Maribyrnong CityFS3</v>
      </c>
      <c r="B843" s="18" t="s">
        <v>1260</v>
      </c>
      <c r="C843" s="18" t="s">
        <v>1117</v>
      </c>
      <c r="D843" s="18" t="s">
        <v>135</v>
      </c>
      <c r="E843" s="18">
        <v>501.62127659574497</v>
      </c>
    </row>
    <row r="844" spans="1:5" hidden="1" x14ac:dyDescent="0.3">
      <c r="A844" s="18" t="str">
        <f t="shared" si="13"/>
        <v>2021-22Maroondah CityFS3</v>
      </c>
      <c r="B844" s="18" t="s">
        <v>1260</v>
      </c>
      <c r="C844" s="18" t="s">
        <v>1120</v>
      </c>
      <c r="D844" s="18" t="s">
        <v>135</v>
      </c>
      <c r="E844" s="18">
        <v>641.55648535564899</v>
      </c>
    </row>
    <row r="845" spans="1:5" hidden="1" x14ac:dyDescent="0.3">
      <c r="A845" s="18" t="str">
        <f t="shared" si="13"/>
        <v>2021-22Melbourne CityFS3</v>
      </c>
      <c r="B845" s="18" t="s">
        <v>1260</v>
      </c>
      <c r="C845" s="18" t="s">
        <v>1123</v>
      </c>
      <c r="D845" s="18" t="s">
        <v>135</v>
      </c>
      <c r="E845" s="18">
        <v>956.21963123644298</v>
      </c>
    </row>
    <row r="846" spans="1:5" hidden="1" x14ac:dyDescent="0.3">
      <c r="A846" s="18" t="str">
        <f t="shared" si="13"/>
        <v>2021-22Melton CityFS3</v>
      </c>
      <c r="B846" s="18" t="s">
        <v>1260</v>
      </c>
      <c r="C846" s="18" t="s">
        <v>1126</v>
      </c>
      <c r="D846" s="18" t="s">
        <v>135</v>
      </c>
      <c r="E846" s="18">
        <v>326.61303060217199</v>
      </c>
    </row>
    <row r="847" spans="1:5" hidden="1" x14ac:dyDescent="0.3">
      <c r="A847" s="18" t="str">
        <f t="shared" si="13"/>
        <v>2021-22Moira ShireFS3</v>
      </c>
      <c r="B847" s="18" t="s">
        <v>1260</v>
      </c>
      <c r="C847" s="18" t="s">
        <v>1135</v>
      </c>
      <c r="D847" s="18" t="s">
        <v>135</v>
      </c>
      <c r="E847" s="18">
        <v>370.50857142857097</v>
      </c>
    </row>
    <row r="848" spans="1:5" hidden="1" x14ac:dyDescent="0.3">
      <c r="A848" s="18" t="str">
        <f t="shared" si="13"/>
        <v>2021-22Monash CityFS3</v>
      </c>
      <c r="B848" s="18" t="s">
        <v>1260</v>
      </c>
      <c r="C848" s="18" t="s">
        <v>1138</v>
      </c>
      <c r="D848" s="18" t="s">
        <v>135</v>
      </c>
      <c r="E848" s="18">
        <v>538.13148936170205</v>
      </c>
    </row>
    <row r="849" spans="1:5" hidden="1" x14ac:dyDescent="0.3">
      <c r="A849" s="18" t="str">
        <f t="shared" si="13"/>
        <v>2021-22Moonee Valley CityFS3</v>
      </c>
      <c r="B849" s="18" t="s">
        <v>1260</v>
      </c>
      <c r="C849" s="18" t="s">
        <v>1141</v>
      </c>
      <c r="D849" s="18" t="s">
        <v>135</v>
      </c>
      <c r="E849" s="18">
        <v>418.30640394088698</v>
      </c>
    </row>
    <row r="850" spans="1:5" hidden="1" x14ac:dyDescent="0.3">
      <c r="A850" s="18" t="str">
        <f t="shared" si="13"/>
        <v>2021-22Moorabool ShireFS3</v>
      </c>
      <c r="B850" s="18" t="s">
        <v>1260</v>
      </c>
      <c r="C850" s="18" t="s">
        <v>1144</v>
      </c>
      <c r="D850" s="18" t="s">
        <v>135</v>
      </c>
      <c r="E850" s="18">
        <v>447.86294017094002</v>
      </c>
    </row>
    <row r="851" spans="1:5" hidden="1" x14ac:dyDescent="0.3">
      <c r="A851" s="18" t="str">
        <f t="shared" si="13"/>
        <v>2021-22Mornington Peninsula ShireFS3</v>
      </c>
      <c r="B851" s="18" t="s">
        <v>1260</v>
      </c>
      <c r="C851" s="18" t="s">
        <v>1150</v>
      </c>
      <c r="D851" s="18" t="s">
        <v>135</v>
      </c>
      <c r="E851" s="18">
        <v>822.69306985294099</v>
      </c>
    </row>
    <row r="852" spans="1:5" hidden="1" x14ac:dyDescent="0.3">
      <c r="A852" s="18" t="str">
        <f t="shared" si="13"/>
        <v>2021-22Mount Alexander ShireFS3</v>
      </c>
      <c r="B852" s="18" t="s">
        <v>1260</v>
      </c>
      <c r="C852" s="18" t="s">
        <v>1153</v>
      </c>
      <c r="D852" s="18" t="s">
        <v>135</v>
      </c>
      <c r="E852" s="18">
        <v>320.78594249201302</v>
      </c>
    </row>
    <row r="853" spans="1:5" hidden="1" x14ac:dyDescent="0.3">
      <c r="A853" s="18" t="str">
        <f t="shared" si="13"/>
        <v>2021-22Moyne ShireFS3</v>
      </c>
      <c r="B853" s="18" t="s">
        <v>1260</v>
      </c>
      <c r="C853" s="18" t="s">
        <v>1156</v>
      </c>
      <c r="D853" s="18" t="s">
        <v>135</v>
      </c>
      <c r="E853" s="18">
        <v>828.61632653061201</v>
      </c>
    </row>
    <row r="854" spans="1:5" hidden="1" x14ac:dyDescent="0.3">
      <c r="A854" s="18" t="str">
        <f t="shared" si="13"/>
        <v>2021-22Murrindindi ShireFS3</v>
      </c>
      <c r="B854" s="18" t="s">
        <v>1260</v>
      </c>
      <c r="C854" s="18" t="s">
        <v>1159</v>
      </c>
      <c r="D854" s="18" t="s">
        <v>135</v>
      </c>
      <c r="E854" s="18">
        <v>1007.98780487805</v>
      </c>
    </row>
    <row r="855" spans="1:5" hidden="1" x14ac:dyDescent="0.3">
      <c r="A855" s="18" t="str">
        <f t="shared" si="13"/>
        <v>2021-22Nillumbik ShireFS3</v>
      </c>
      <c r="B855" s="18" t="s">
        <v>1260</v>
      </c>
      <c r="C855" s="18" t="s">
        <v>1162</v>
      </c>
      <c r="D855" s="18" t="s">
        <v>135</v>
      </c>
      <c r="E855" s="18">
        <v>461.55</v>
      </c>
    </row>
    <row r="856" spans="1:5" hidden="1" x14ac:dyDescent="0.3">
      <c r="A856" s="18" t="str">
        <f t="shared" ref="A856:A919" si="14">CONCATENATE(B856,C856,D856)</f>
        <v>2021-22Port Phillip CityFS3</v>
      </c>
      <c r="B856" s="18" t="s">
        <v>1260</v>
      </c>
      <c r="C856" s="18" t="s">
        <v>1168</v>
      </c>
      <c r="D856" s="18" t="s">
        <v>135</v>
      </c>
      <c r="E856" s="18">
        <v>649.13619262603504</v>
      </c>
    </row>
    <row r="857" spans="1:5" hidden="1" x14ac:dyDescent="0.3">
      <c r="A857" s="18" t="str">
        <f t="shared" si="14"/>
        <v>2021-22Pyrenees ShireFS3</v>
      </c>
      <c r="B857" s="18" t="s">
        <v>1260</v>
      </c>
      <c r="C857" s="18" t="s">
        <v>1171</v>
      </c>
      <c r="D857" s="18" t="s">
        <v>135</v>
      </c>
      <c r="E857" s="18">
        <v>324.32283464566899</v>
      </c>
    </row>
    <row r="858" spans="1:5" hidden="1" x14ac:dyDescent="0.3">
      <c r="A858" s="18" t="str">
        <f t="shared" si="14"/>
        <v>2021-22Greater SheppartonFS3</v>
      </c>
      <c r="B858" s="18" t="s">
        <v>1260</v>
      </c>
      <c r="C858" s="18" t="s">
        <v>1076</v>
      </c>
      <c r="D858" s="18" t="s">
        <v>135</v>
      </c>
      <c r="E858" s="18">
        <v>597.04761904761904</v>
      </c>
    </row>
    <row r="859" spans="1:5" hidden="1" x14ac:dyDescent="0.3">
      <c r="A859" s="18" t="str">
        <f t="shared" si="14"/>
        <v>2021-22Wangaratta Rural CityFS3</v>
      </c>
      <c r="B859" s="18" t="s">
        <v>1260</v>
      </c>
      <c r="C859" s="18" t="s">
        <v>1197</v>
      </c>
      <c r="D859" s="18" t="s">
        <v>135</v>
      </c>
      <c r="E859" s="18">
        <v>345</v>
      </c>
    </row>
    <row r="860" spans="1:5" hidden="1" x14ac:dyDescent="0.3">
      <c r="A860" s="18" t="str">
        <f t="shared" si="14"/>
        <v>2021-22Warrnambool CityFS3</v>
      </c>
      <c r="B860" s="18" t="s">
        <v>1260</v>
      </c>
      <c r="C860" s="18" t="s">
        <v>1200</v>
      </c>
      <c r="D860" s="18" t="s">
        <v>135</v>
      </c>
      <c r="E860" s="18">
        <v>353.27134875846502</v>
      </c>
    </row>
    <row r="861" spans="1:5" hidden="1" x14ac:dyDescent="0.3">
      <c r="A861" s="18" t="str">
        <f t="shared" si="14"/>
        <v>2021-22Wodonga CityFS3</v>
      </c>
      <c r="B861" s="18" t="s">
        <v>1260</v>
      </c>
      <c r="C861" s="18" t="s">
        <v>1215</v>
      </c>
      <c r="D861" s="18" t="s">
        <v>135</v>
      </c>
      <c r="E861" s="18">
        <v>932.498371335505</v>
      </c>
    </row>
    <row r="862" spans="1:5" hidden="1" x14ac:dyDescent="0.3">
      <c r="A862" s="18" t="str">
        <f t="shared" si="14"/>
        <v>2021-22Boroondara CityFS3</v>
      </c>
      <c r="B862" s="18" t="s">
        <v>1260</v>
      </c>
      <c r="C862" s="18" t="s">
        <v>1019</v>
      </c>
      <c r="D862" s="18" t="s">
        <v>135</v>
      </c>
      <c r="E862" s="18">
        <v>317.64465594498699</v>
      </c>
    </row>
    <row r="863" spans="1:5" hidden="1" x14ac:dyDescent="0.3">
      <c r="A863" s="18" t="str">
        <f t="shared" si="14"/>
        <v>2021-22Buloke ShireFS3</v>
      </c>
      <c r="B863" s="18" t="s">
        <v>1260</v>
      </c>
      <c r="C863" s="18" t="s">
        <v>1025</v>
      </c>
      <c r="D863" s="18" t="s">
        <v>135</v>
      </c>
      <c r="E863" s="18">
        <v>281.02611940298499</v>
      </c>
    </row>
    <row r="864" spans="1:5" hidden="1" x14ac:dyDescent="0.3">
      <c r="A864" s="18" t="str">
        <f t="shared" si="14"/>
        <v>2021-22Glen Eira CityFS3</v>
      </c>
      <c r="B864" s="18" t="s">
        <v>1260</v>
      </c>
      <c r="C864" s="18" t="s">
        <v>1058</v>
      </c>
      <c r="D864" s="18" t="s">
        <v>135</v>
      </c>
      <c r="E864" s="18">
        <v>642.12744388124497</v>
      </c>
    </row>
    <row r="865" spans="1:5" hidden="1" x14ac:dyDescent="0.3">
      <c r="A865" s="18" t="str">
        <f t="shared" si="14"/>
        <v>2021-22Horsham Rural CityFS3</v>
      </c>
      <c r="B865" s="18" t="s">
        <v>1260</v>
      </c>
      <c r="C865" s="18" t="s">
        <v>1087</v>
      </c>
      <c r="D865" s="18" t="s">
        <v>135</v>
      </c>
      <c r="E865" s="18">
        <v>742.39085714285704</v>
      </c>
    </row>
    <row r="866" spans="1:5" hidden="1" x14ac:dyDescent="0.3">
      <c r="A866" s="18" t="str">
        <f t="shared" si="14"/>
        <v>2021-22Kingston CityFS3</v>
      </c>
      <c r="B866" s="18" t="s">
        <v>1260</v>
      </c>
      <c r="C866" s="18" t="s">
        <v>1096</v>
      </c>
      <c r="D866" s="18" t="s">
        <v>135</v>
      </c>
      <c r="E866" s="18">
        <v>322.348475880438</v>
      </c>
    </row>
    <row r="867" spans="1:5" hidden="1" x14ac:dyDescent="0.3">
      <c r="A867" s="18" t="str">
        <f t="shared" si="14"/>
        <v>2021-22Latrobe CityFS3</v>
      </c>
      <c r="B867" s="18" t="s">
        <v>1260</v>
      </c>
      <c r="C867" s="18" t="s">
        <v>1102</v>
      </c>
      <c r="D867" s="18" t="s">
        <v>135</v>
      </c>
      <c r="E867" s="18">
        <v>488.02467343976798</v>
      </c>
    </row>
    <row r="868" spans="1:5" hidden="1" x14ac:dyDescent="0.3">
      <c r="A868" s="18" t="str">
        <f t="shared" si="14"/>
        <v>2021-22Mildura Rural CityFS3</v>
      </c>
      <c r="B868" s="18" t="s">
        <v>1260</v>
      </c>
      <c r="C868" s="18" t="s">
        <v>1129</v>
      </c>
      <c r="D868" s="18" t="s">
        <v>135</v>
      </c>
      <c r="E868" s="18">
        <v>776.25266903914599</v>
      </c>
    </row>
    <row r="869" spans="1:5" hidden="1" x14ac:dyDescent="0.3">
      <c r="A869" s="18" t="str">
        <f t="shared" si="14"/>
        <v>2021-22Mitchell ShireFS3</v>
      </c>
      <c r="B869" s="18" t="s">
        <v>1260</v>
      </c>
      <c r="C869" s="18" t="s">
        <v>1132</v>
      </c>
      <c r="D869" s="18" t="s">
        <v>135</v>
      </c>
      <c r="E869" s="18">
        <v>519.502715654952</v>
      </c>
    </row>
    <row r="870" spans="1:5" hidden="1" x14ac:dyDescent="0.3">
      <c r="A870" s="18" t="str">
        <f t="shared" si="14"/>
        <v>2021-22Northern Grampians ShireFS3</v>
      </c>
      <c r="B870" s="18" t="s">
        <v>1260</v>
      </c>
      <c r="C870" s="18" t="s">
        <v>1165</v>
      </c>
      <c r="D870" s="18" t="s">
        <v>135</v>
      </c>
      <c r="E870" s="18">
        <v>356.181347150259</v>
      </c>
    </row>
    <row r="871" spans="1:5" hidden="1" x14ac:dyDescent="0.3">
      <c r="A871" s="18" t="str">
        <f t="shared" si="14"/>
        <v>2021-22Southern Grampians ShireFS4</v>
      </c>
      <c r="B871" s="18" t="s">
        <v>1260</v>
      </c>
      <c r="C871" s="18" t="s">
        <v>1179</v>
      </c>
      <c r="D871" s="18" t="s">
        <v>139</v>
      </c>
      <c r="E871" s="18">
        <v>0.92857142857142905</v>
      </c>
    </row>
    <row r="872" spans="1:5" hidden="1" x14ac:dyDescent="0.3">
      <c r="A872" s="18" t="str">
        <f t="shared" si="14"/>
        <v>2021-22South Gippsland ShireFS4</v>
      </c>
      <c r="B872" s="18" t="s">
        <v>1260</v>
      </c>
      <c r="C872" s="18" t="s">
        <v>1176</v>
      </c>
      <c r="D872" s="18" t="s">
        <v>139</v>
      </c>
      <c r="E872" s="18">
        <v>1</v>
      </c>
    </row>
    <row r="873" spans="1:5" hidden="1" x14ac:dyDescent="0.3">
      <c r="A873" s="18" t="str">
        <f t="shared" si="14"/>
        <v>2021-22Stonnington CityFS4</v>
      </c>
      <c r="B873" s="18" t="s">
        <v>1260</v>
      </c>
      <c r="C873" s="18" t="s">
        <v>1182</v>
      </c>
      <c r="D873" s="18" t="s">
        <v>139</v>
      </c>
      <c r="E873" s="18">
        <v>1</v>
      </c>
    </row>
    <row r="874" spans="1:5" hidden="1" x14ac:dyDescent="0.3">
      <c r="A874" s="18" t="str">
        <f t="shared" si="14"/>
        <v>2021-22Ararat Rural CityFS4</v>
      </c>
      <c r="B874" s="18" t="s">
        <v>1260</v>
      </c>
      <c r="C874" s="18" t="s">
        <v>998</v>
      </c>
      <c r="D874" s="18" t="s">
        <v>139</v>
      </c>
      <c r="E874" s="18">
        <v>0.83333333333333304</v>
      </c>
    </row>
    <row r="875" spans="1:5" hidden="1" x14ac:dyDescent="0.3">
      <c r="A875" s="18" t="str">
        <f t="shared" si="14"/>
        <v>2021-22Strathbogie ShireFS4</v>
      </c>
      <c r="B875" s="18" t="s">
        <v>1260</v>
      </c>
      <c r="C875" s="18" t="s">
        <v>1185</v>
      </c>
      <c r="D875" s="18" t="s">
        <v>139</v>
      </c>
      <c r="E875" s="18">
        <v>1</v>
      </c>
    </row>
    <row r="876" spans="1:5" hidden="1" x14ac:dyDescent="0.3">
      <c r="A876" s="18" t="str">
        <f t="shared" si="14"/>
        <v>2021-22Surf Coast ShireFS4</v>
      </c>
      <c r="B876" s="18" t="s">
        <v>1260</v>
      </c>
      <c r="C876" s="18" t="s">
        <v>1188</v>
      </c>
      <c r="D876" s="18" t="s">
        <v>139</v>
      </c>
      <c r="E876" s="18">
        <v>1</v>
      </c>
    </row>
    <row r="877" spans="1:5" hidden="1" x14ac:dyDescent="0.3">
      <c r="A877" s="18" t="str">
        <f t="shared" si="14"/>
        <v>2021-22Swan Hill Rural CityFS4</v>
      </c>
      <c r="B877" s="18" t="s">
        <v>1260</v>
      </c>
      <c r="C877" s="18" t="s">
        <v>1191</v>
      </c>
      <c r="D877" s="18" t="s">
        <v>139</v>
      </c>
      <c r="E877" s="18">
        <v>0.4</v>
      </c>
    </row>
    <row r="878" spans="1:5" hidden="1" x14ac:dyDescent="0.3">
      <c r="A878" s="18" t="str">
        <f t="shared" si="14"/>
        <v>2021-22Towong ShireFS4</v>
      </c>
      <c r="B878" s="18" t="s">
        <v>1260</v>
      </c>
      <c r="C878" s="18" t="s">
        <v>1194</v>
      </c>
      <c r="D878" s="18" t="s">
        <v>139</v>
      </c>
    </row>
    <row r="879" spans="1:5" hidden="1" x14ac:dyDescent="0.3">
      <c r="A879" s="18" t="str">
        <f t="shared" si="14"/>
        <v>2021-22Wellington ShireFS4</v>
      </c>
      <c r="B879" s="18" t="s">
        <v>1260</v>
      </c>
      <c r="C879" s="18" t="s">
        <v>1203</v>
      </c>
      <c r="D879" s="18" t="s">
        <v>139</v>
      </c>
      <c r="E879" s="18">
        <v>1</v>
      </c>
    </row>
    <row r="880" spans="1:5" hidden="1" x14ac:dyDescent="0.3">
      <c r="A880" s="18" t="str">
        <f t="shared" si="14"/>
        <v>2021-22West Wimmera ShireFS4</v>
      </c>
      <c r="B880" s="18" t="s">
        <v>1260</v>
      </c>
      <c r="C880" s="18" t="s">
        <v>1206</v>
      </c>
      <c r="D880" s="18" t="s">
        <v>139</v>
      </c>
      <c r="E880" s="18">
        <v>0</v>
      </c>
    </row>
    <row r="881" spans="1:5" hidden="1" x14ac:dyDescent="0.3">
      <c r="A881" s="18" t="str">
        <f t="shared" si="14"/>
        <v>2021-22Whitehorse CityFS4</v>
      </c>
      <c r="B881" s="18" t="s">
        <v>1260</v>
      </c>
      <c r="C881" s="18" t="s">
        <v>1209</v>
      </c>
      <c r="D881" s="18" t="s">
        <v>139</v>
      </c>
      <c r="E881" s="18">
        <v>1</v>
      </c>
    </row>
    <row r="882" spans="1:5" hidden="1" x14ac:dyDescent="0.3">
      <c r="A882" s="18" t="str">
        <f t="shared" si="14"/>
        <v>2021-22Whittlesea CityFS4</v>
      </c>
      <c r="B882" s="18" t="s">
        <v>1260</v>
      </c>
      <c r="C882" s="18" t="s">
        <v>1212</v>
      </c>
      <c r="D882" s="18" t="s">
        <v>139</v>
      </c>
      <c r="E882" s="18">
        <v>0.80198019801980203</v>
      </c>
    </row>
    <row r="883" spans="1:5" hidden="1" x14ac:dyDescent="0.3">
      <c r="A883" s="18" t="str">
        <f t="shared" si="14"/>
        <v>2021-22Wyndham CityFS4</v>
      </c>
      <c r="B883" s="18" t="s">
        <v>1260</v>
      </c>
      <c r="C883" s="18" t="s">
        <v>1218</v>
      </c>
      <c r="D883" s="18" t="s">
        <v>139</v>
      </c>
      <c r="E883" s="18">
        <v>1</v>
      </c>
    </row>
    <row r="884" spans="1:5" hidden="1" x14ac:dyDescent="0.3">
      <c r="A884" s="18" t="str">
        <f t="shared" si="14"/>
        <v>2021-22Yarra CityFS4</v>
      </c>
      <c r="B884" s="18" t="s">
        <v>1260</v>
      </c>
      <c r="C884" s="18" t="s">
        <v>1221</v>
      </c>
      <c r="D884" s="18" t="s">
        <v>139</v>
      </c>
      <c r="E884" s="18">
        <v>1</v>
      </c>
    </row>
    <row r="885" spans="1:5" hidden="1" x14ac:dyDescent="0.3">
      <c r="A885" s="18" t="str">
        <f t="shared" si="14"/>
        <v>2021-22Yarra Ranges ShireFS4</v>
      </c>
      <c r="B885" s="18" t="s">
        <v>1260</v>
      </c>
      <c r="C885" s="18" t="s">
        <v>1224</v>
      </c>
      <c r="D885" s="18" t="s">
        <v>139</v>
      </c>
      <c r="E885" s="18">
        <v>0.72972972972973005</v>
      </c>
    </row>
    <row r="886" spans="1:5" hidden="1" x14ac:dyDescent="0.3">
      <c r="A886" s="18" t="str">
        <f t="shared" si="14"/>
        <v>2021-22Yarriambiack ShireFS4</v>
      </c>
      <c r="B886" s="18" t="s">
        <v>1260</v>
      </c>
      <c r="C886" s="18" t="s">
        <v>1227</v>
      </c>
      <c r="D886" s="18" t="s">
        <v>139</v>
      </c>
      <c r="E886" s="18">
        <v>0</v>
      </c>
    </row>
    <row r="887" spans="1:5" hidden="1" x14ac:dyDescent="0.3">
      <c r="A887" s="18" t="str">
        <f t="shared" si="14"/>
        <v>2021-22Bass Coast ShireFS4</v>
      </c>
      <c r="B887" s="18" t="s">
        <v>1260</v>
      </c>
      <c r="C887" s="18" t="s">
        <v>1007</v>
      </c>
      <c r="D887" s="18" t="s">
        <v>139</v>
      </c>
      <c r="E887" s="18">
        <v>1</v>
      </c>
    </row>
    <row r="888" spans="1:5" hidden="1" x14ac:dyDescent="0.3">
      <c r="A888" s="18" t="str">
        <f t="shared" si="14"/>
        <v>2021-22Borough of QueenscliffeFS4</v>
      </c>
      <c r="B888" s="18" t="s">
        <v>1260</v>
      </c>
      <c r="C888" s="18" t="s">
        <v>1174</v>
      </c>
      <c r="D888" s="18" t="s">
        <v>139</v>
      </c>
      <c r="E888" s="18">
        <v>1</v>
      </c>
    </row>
    <row r="889" spans="1:5" hidden="1" x14ac:dyDescent="0.3">
      <c r="A889" s="18" t="str">
        <f t="shared" si="14"/>
        <v>2021-22Merri-bek CityFS4</v>
      </c>
      <c r="B889" s="18" t="s">
        <v>1260</v>
      </c>
      <c r="C889" s="18" t="s">
        <v>1147</v>
      </c>
      <c r="D889" s="18" t="s">
        <v>139</v>
      </c>
      <c r="E889" s="18">
        <v>1</v>
      </c>
    </row>
    <row r="890" spans="1:5" hidden="1" x14ac:dyDescent="0.3">
      <c r="A890" s="18" t="str">
        <f t="shared" si="14"/>
        <v>2021-22Alpine ShireFS4</v>
      </c>
      <c r="B890" s="18" t="s">
        <v>1260</v>
      </c>
      <c r="C890" s="18" t="s">
        <v>995</v>
      </c>
      <c r="D890" s="18" t="s">
        <v>139</v>
      </c>
      <c r="E890" s="18">
        <v>1</v>
      </c>
    </row>
    <row r="891" spans="1:5" hidden="1" x14ac:dyDescent="0.3">
      <c r="A891" s="18" t="str">
        <f t="shared" si="14"/>
        <v>2021-22Ballarat CityFS4</v>
      </c>
      <c r="B891" s="18" t="s">
        <v>1260</v>
      </c>
      <c r="C891" s="18" t="s">
        <v>1001</v>
      </c>
      <c r="D891" s="18" t="s">
        <v>139</v>
      </c>
      <c r="E891" s="18">
        <v>0.93461538461538496</v>
      </c>
    </row>
    <row r="892" spans="1:5" hidden="1" x14ac:dyDescent="0.3">
      <c r="A892" s="18" t="str">
        <f t="shared" si="14"/>
        <v>2021-22Banyule CityFS4</v>
      </c>
      <c r="B892" s="18" t="s">
        <v>1260</v>
      </c>
      <c r="C892" s="18" t="s">
        <v>1004</v>
      </c>
      <c r="D892" s="18" t="s">
        <v>139</v>
      </c>
      <c r="E892" s="18">
        <v>1</v>
      </c>
    </row>
    <row r="893" spans="1:5" hidden="1" x14ac:dyDescent="0.3">
      <c r="A893" s="18" t="str">
        <f t="shared" si="14"/>
        <v>2021-22Baw Baw ShireFS4</v>
      </c>
      <c r="B893" s="18" t="s">
        <v>1260</v>
      </c>
      <c r="C893" s="18" t="s">
        <v>1010</v>
      </c>
      <c r="D893" s="18" t="s">
        <v>139</v>
      </c>
      <c r="E893" s="18">
        <v>0.98750000000000004</v>
      </c>
    </row>
    <row r="894" spans="1:5" hidden="1" x14ac:dyDescent="0.3">
      <c r="A894" s="18" t="str">
        <f t="shared" si="14"/>
        <v>2021-22Bayside CityFS4</v>
      </c>
      <c r="B894" s="18" t="s">
        <v>1260</v>
      </c>
      <c r="C894" s="18" t="s">
        <v>1013</v>
      </c>
      <c r="D894" s="18" t="s">
        <v>139</v>
      </c>
      <c r="E894" s="18">
        <v>1</v>
      </c>
    </row>
    <row r="895" spans="1:5" hidden="1" x14ac:dyDescent="0.3">
      <c r="A895" s="18" t="str">
        <f t="shared" si="14"/>
        <v>2021-22Benalla Rural CityFS4</v>
      </c>
      <c r="B895" s="18" t="s">
        <v>1260</v>
      </c>
      <c r="C895" s="18" t="s">
        <v>1016</v>
      </c>
      <c r="D895" s="18" t="s">
        <v>139</v>
      </c>
      <c r="E895" s="18">
        <v>0</v>
      </c>
    </row>
    <row r="896" spans="1:5" hidden="1" x14ac:dyDescent="0.3">
      <c r="A896" s="18" t="str">
        <f t="shared" si="14"/>
        <v>2021-22Brimbank CityFS4</v>
      </c>
      <c r="B896" s="18" t="s">
        <v>1260</v>
      </c>
      <c r="C896" s="18" t="s">
        <v>1022</v>
      </c>
      <c r="D896" s="18" t="s">
        <v>139</v>
      </c>
      <c r="E896" s="18">
        <v>1</v>
      </c>
    </row>
    <row r="897" spans="1:5" hidden="1" x14ac:dyDescent="0.3">
      <c r="A897" s="18" t="str">
        <f t="shared" si="14"/>
        <v>2021-22Campaspe ShireFS4</v>
      </c>
      <c r="B897" s="18" t="s">
        <v>1260</v>
      </c>
      <c r="C897" s="18" t="s">
        <v>1028</v>
      </c>
      <c r="D897" s="18" t="s">
        <v>139</v>
      </c>
      <c r="E897" s="18">
        <v>0.85</v>
      </c>
    </row>
    <row r="898" spans="1:5" hidden="1" x14ac:dyDescent="0.3">
      <c r="A898" s="18" t="str">
        <f t="shared" si="14"/>
        <v>2021-22Cardinia ShireFS4</v>
      </c>
      <c r="B898" s="18" t="s">
        <v>1260</v>
      </c>
      <c r="C898" s="18" t="s">
        <v>1031</v>
      </c>
      <c r="D898" s="18" t="s">
        <v>139</v>
      </c>
      <c r="E898" s="18">
        <v>1</v>
      </c>
    </row>
    <row r="899" spans="1:5" hidden="1" x14ac:dyDescent="0.3">
      <c r="A899" s="18" t="str">
        <f t="shared" si="14"/>
        <v>2021-22Casey CityFS4</v>
      </c>
      <c r="B899" s="18" t="s">
        <v>1260</v>
      </c>
      <c r="C899" s="18" t="s">
        <v>1034</v>
      </c>
      <c r="D899" s="18" t="s">
        <v>139</v>
      </c>
      <c r="E899" s="18">
        <v>1</v>
      </c>
    </row>
    <row r="900" spans="1:5" hidden="1" x14ac:dyDescent="0.3">
      <c r="A900" s="18" t="str">
        <f t="shared" si="14"/>
        <v>2021-22Central Goldfields ShireFS4</v>
      </c>
      <c r="B900" s="18" t="s">
        <v>1260</v>
      </c>
      <c r="C900" s="18" t="s">
        <v>1037</v>
      </c>
      <c r="D900" s="18" t="s">
        <v>139</v>
      </c>
      <c r="E900" s="18">
        <v>1</v>
      </c>
    </row>
    <row r="901" spans="1:5" hidden="1" x14ac:dyDescent="0.3">
      <c r="A901" s="18" t="str">
        <f t="shared" si="14"/>
        <v>2021-22Colac Otway ShireFS4</v>
      </c>
      <c r="B901" s="18" t="s">
        <v>1260</v>
      </c>
      <c r="C901" s="18" t="s">
        <v>1040</v>
      </c>
      <c r="D901" s="18" t="s">
        <v>139</v>
      </c>
      <c r="E901" s="18">
        <v>0.88888888888888895</v>
      </c>
    </row>
    <row r="902" spans="1:5" hidden="1" x14ac:dyDescent="0.3">
      <c r="A902" s="18" t="str">
        <f t="shared" si="14"/>
        <v>2021-22Corangamite ShireFS4</v>
      </c>
      <c r="B902" s="18" t="s">
        <v>1260</v>
      </c>
      <c r="C902" s="18" t="s">
        <v>1043</v>
      </c>
      <c r="D902" s="18" t="s">
        <v>139</v>
      </c>
      <c r="E902" s="18">
        <v>0</v>
      </c>
    </row>
    <row r="903" spans="1:5" hidden="1" x14ac:dyDescent="0.3">
      <c r="A903" s="18" t="str">
        <f t="shared" si="14"/>
        <v>2021-22Darebin CityFS4</v>
      </c>
      <c r="B903" s="18" t="s">
        <v>1260</v>
      </c>
      <c r="C903" s="18" t="s">
        <v>1046</v>
      </c>
      <c r="D903" s="18" t="s">
        <v>139</v>
      </c>
      <c r="E903" s="18">
        <v>1</v>
      </c>
    </row>
    <row r="904" spans="1:5" hidden="1" x14ac:dyDescent="0.3">
      <c r="A904" s="18" t="str">
        <f t="shared" si="14"/>
        <v>2021-22East Gippsland ShireFS4</v>
      </c>
      <c r="B904" s="18" t="s">
        <v>1260</v>
      </c>
      <c r="C904" s="18" t="s">
        <v>1049</v>
      </c>
      <c r="D904" s="18" t="s">
        <v>139</v>
      </c>
      <c r="E904" s="18">
        <v>1</v>
      </c>
    </row>
    <row r="905" spans="1:5" hidden="1" x14ac:dyDescent="0.3">
      <c r="A905" s="18" t="str">
        <f t="shared" si="14"/>
        <v>2021-22Frankston CityFS4</v>
      </c>
      <c r="B905" s="18" t="s">
        <v>1260</v>
      </c>
      <c r="C905" s="18" t="s">
        <v>1052</v>
      </c>
      <c r="D905" s="18" t="s">
        <v>139</v>
      </c>
      <c r="E905" s="18">
        <v>0.95512820512820495</v>
      </c>
    </row>
    <row r="906" spans="1:5" hidden="1" x14ac:dyDescent="0.3">
      <c r="A906" s="18" t="str">
        <f t="shared" si="14"/>
        <v>2021-22Gannawarra ShireFS4</v>
      </c>
      <c r="B906" s="18" t="s">
        <v>1260</v>
      </c>
      <c r="C906" s="18" t="s">
        <v>1055</v>
      </c>
      <c r="D906" s="18" t="s">
        <v>139</v>
      </c>
      <c r="E906" s="18">
        <v>1</v>
      </c>
    </row>
    <row r="907" spans="1:5" hidden="1" x14ac:dyDescent="0.3">
      <c r="A907" s="18" t="str">
        <f t="shared" si="14"/>
        <v>2021-22Glenelg ShireFS4</v>
      </c>
      <c r="B907" s="18" t="s">
        <v>1260</v>
      </c>
      <c r="C907" s="18" t="s">
        <v>1061</v>
      </c>
      <c r="D907" s="18" t="s">
        <v>139</v>
      </c>
      <c r="E907" s="18">
        <v>0.60869565217391297</v>
      </c>
    </row>
    <row r="908" spans="1:5" hidden="1" x14ac:dyDescent="0.3">
      <c r="A908" s="18" t="str">
        <f t="shared" si="14"/>
        <v>2021-22Golden Plains ShireFS4</v>
      </c>
      <c r="B908" s="18" t="s">
        <v>1260</v>
      </c>
      <c r="C908" s="18" t="s">
        <v>1064</v>
      </c>
      <c r="D908" s="18" t="s">
        <v>139</v>
      </c>
      <c r="E908" s="18">
        <v>1</v>
      </c>
    </row>
    <row r="909" spans="1:5" hidden="1" x14ac:dyDescent="0.3">
      <c r="A909" s="18" t="str">
        <f t="shared" si="14"/>
        <v>2021-22Greater Bendigo CityFS4</v>
      </c>
      <c r="B909" s="18" t="s">
        <v>1260</v>
      </c>
      <c r="C909" s="18" t="s">
        <v>1067</v>
      </c>
      <c r="D909" s="18" t="s">
        <v>139</v>
      </c>
      <c r="E909" s="18">
        <v>0.63440860215053796</v>
      </c>
    </row>
    <row r="910" spans="1:5" hidden="1" x14ac:dyDescent="0.3">
      <c r="A910" s="18" t="str">
        <f t="shared" si="14"/>
        <v>2021-22Greater Dandenong CityFS4</v>
      </c>
      <c r="B910" s="18" t="s">
        <v>1260</v>
      </c>
      <c r="C910" s="18" t="s">
        <v>1070</v>
      </c>
      <c r="D910" s="18" t="s">
        <v>139</v>
      </c>
      <c r="E910" s="18">
        <v>1</v>
      </c>
    </row>
    <row r="911" spans="1:5" hidden="1" x14ac:dyDescent="0.3">
      <c r="A911" s="18" t="str">
        <f t="shared" si="14"/>
        <v>2021-22Greater Geelong CityFS4</v>
      </c>
      <c r="B911" s="18" t="s">
        <v>1260</v>
      </c>
      <c r="C911" s="18" t="s">
        <v>1073</v>
      </c>
      <c r="D911" s="18" t="s">
        <v>139</v>
      </c>
      <c r="E911" s="18">
        <v>1</v>
      </c>
    </row>
    <row r="912" spans="1:5" hidden="1" x14ac:dyDescent="0.3">
      <c r="A912" s="18" t="str">
        <f t="shared" si="14"/>
        <v>2021-22Hepburn ShireFS4</v>
      </c>
      <c r="B912" s="18" t="s">
        <v>1260</v>
      </c>
      <c r="C912" s="18" t="s">
        <v>1078</v>
      </c>
      <c r="D912" s="18" t="s">
        <v>139</v>
      </c>
      <c r="E912" s="18">
        <v>1</v>
      </c>
    </row>
    <row r="913" spans="1:5" hidden="1" x14ac:dyDescent="0.3">
      <c r="A913" s="18" t="str">
        <f t="shared" si="14"/>
        <v>2021-22Hindmarsh ShireFS4</v>
      </c>
      <c r="B913" s="18" t="s">
        <v>1260</v>
      </c>
      <c r="C913" s="18" t="s">
        <v>1081</v>
      </c>
      <c r="D913" s="18" t="s">
        <v>139</v>
      </c>
      <c r="E913" s="18">
        <v>0</v>
      </c>
    </row>
    <row r="914" spans="1:5" hidden="1" x14ac:dyDescent="0.3">
      <c r="A914" s="18" t="str">
        <f t="shared" si="14"/>
        <v>2021-22Hobsons Bay CityFS4</v>
      </c>
      <c r="B914" s="18" t="s">
        <v>1260</v>
      </c>
      <c r="C914" s="18" t="s">
        <v>1084</v>
      </c>
      <c r="D914" s="18" t="s">
        <v>139</v>
      </c>
      <c r="E914" s="18">
        <v>0.87356321839080497</v>
      </c>
    </row>
    <row r="915" spans="1:5" hidden="1" x14ac:dyDescent="0.3">
      <c r="A915" s="18" t="str">
        <f t="shared" si="14"/>
        <v>2021-22Hume CityFS4</v>
      </c>
      <c r="B915" s="18" t="s">
        <v>1260</v>
      </c>
      <c r="C915" s="18" t="s">
        <v>1090</v>
      </c>
      <c r="D915" s="18" t="s">
        <v>139</v>
      </c>
      <c r="E915" s="18">
        <v>1</v>
      </c>
    </row>
    <row r="916" spans="1:5" hidden="1" x14ac:dyDescent="0.3">
      <c r="A916" s="18" t="str">
        <f t="shared" si="14"/>
        <v>2021-22Indigo ShireFS4</v>
      </c>
      <c r="B916" s="18" t="s">
        <v>1260</v>
      </c>
      <c r="C916" s="18" t="s">
        <v>1093</v>
      </c>
      <c r="D916" s="18" t="s">
        <v>139</v>
      </c>
      <c r="E916" s="18">
        <v>1</v>
      </c>
    </row>
    <row r="917" spans="1:5" hidden="1" x14ac:dyDescent="0.3">
      <c r="A917" s="18" t="str">
        <f t="shared" si="14"/>
        <v>2021-22Knox CityFS4</v>
      </c>
      <c r="B917" s="18" t="s">
        <v>1260</v>
      </c>
      <c r="C917" s="18" t="s">
        <v>1099</v>
      </c>
      <c r="D917" s="18" t="s">
        <v>139</v>
      </c>
      <c r="E917" s="18">
        <v>0.96710526315789502</v>
      </c>
    </row>
    <row r="918" spans="1:5" hidden="1" x14ac:dyDescent="0.3">
      <c r="A918" s="18" t="str">
        <f t="shared" si="14"/>
        <v>2021-22Loddon ShireFS4</v>
      </c>
      <c r="B918" s="18" t="s">
        <v>1260</v>
      </c>
      <c r="C918" s="18" t="s">
        <v>1105</v>
      </c>
      <c r="D918" s="18" t="s">
        <v>139</v>
      </c>
      <c r="E918" s="18">
        <v>0.66666666666666696</v>
      </c>
    </row>
    <row r="919" spans="1:5" hidden="1" x14ac:dyDescent="0.3">
      <c r="A919" s="18" t="str">
        <f t="shared" si="14"/>
        <v>2021-22Macedon Ranges ShireFS4</v>
      </c>
      <c r="B919" s="18" t="s">
        <v>1260</v>
      </c>
      <c r="C919" s="18" t="s">
        <v>1108</v>
      </c>
      <c r="D919" s="18" t="s">
        <v>139</v>
      </c>
      <c r="E919" s="18">
        <v>1</v>
      </c>
    </row>
    <row r="920" spans="1:5" hidden="1" x14ac:dyDescent="0.3">
      <c r="A920" s="18" t="str">
        <f t="shared" ref="A920:A983" si="15">CONCATENATE(B920,C920,D920)</f>
        <v>2021-22Manningham CityFS4</v>
      </c>
      <c r="B920" s="18" t="s">
        <v>1260</v>
      </c>
      <c r="C920" s="18" t="s">
        <v>1111</v>
      </c>
      <c r="D920" s="18" t="s">
        <v>139</v>
      </c>
      <c r="E920" s="18">
        <v>0.96103896103896103</v>
      </c>
    </row>
    <row r="921" spans="1:5" hidden="1" x14ac:dyDescent="0.3">
      <c r="A921" s="18" t="str">
        <f t="shared" si="15"/>
        <v>2021-22Mansfield ShireFS4</v>
      </c>
      <c r="B921" s="18" t="s">
        <v>1260</v>
      </c>
      <c r="C921" s="18" t="s">
        <v>1114</v>
      </c>
      <c r="D921" s="18" t="s">
        <v>139</v>
      </c>
      <c r="E921" s="18">
        <v>0.94285714285714295</v>
      </c>
    </row>
    <row r="922" spans="1:5" hidden="1" x14ac:dyDescent="0.3">
      <c r="A922" s="18" t="str">
        <f t="shared" si="15"/>
        <v>2021-22Maribyrnong CityFS4</v>
      </c>
      <c r="B922" s="18" t="s">
        <v>1260</v>
      </c>
      <c r="C922" s="18" t="s">
        <v>1117</v>
      </c>
      <c r="D922" s="18" t="s">
        <v>139</v>
      </c>
      <c r="E922" s="18">
        <v>1</v>
      </c>
    </row>
    <row r="923" spans="1:5" hidden="1" x14ac:dyDescent="0.3">
      <c r="A923" s="18" t="str">
        <f t="shared" si="15"/>
        <v>2021-22Maroondah CityFS4</v>
      </c>
      <c r="B923" s="18" t="s">
        <v>1260</v>
      </c>
      <c r="C923" s="18" t="s">
        <v>1120</v>
      </c>
      <c r="D923" s="18" t="s">
        <v>139</v>
      </c>
      <c r="E923" s="18">
        <v>1</v>
      </c>
    </row>
    <row r="924" spans="1:5" hidden="1" x14ac:dyDescent="0.3">
      <c r="A924" s="18" t="str">
        <f t="shared" si="15"/>
        <v>2021-22Melbourne CityFS4</v>
      </c>
      <c r="B924" s="18" t="s">
        <v>1260</v>
      </c>
      <c r="C924" s="18" t="s">
        <v>1123</v>
      </c>
      <c r="D924" s="18" t="s">
        <v>139</v>
      </c>
      <c r="E924" s="18">
        <v>1</v>
      </c>
    </row>
    <row r="925" spans="1:5" hidden="1" x14ac:dyDescent="0.3">
      <c r="A925" s="18" t="str">
        <f t="shared" si="15"/>
        <v>2021-22Melton CityFS4</v>
      </c>
      <c r="B925" s="18" t="s">
        <v>1260</v>
      </c>
      <c r="C925" s="18" t="s">
        <v>1126</v>
      </c>
      <c r="D925" s="18" t="s">
        <v>139</v>
      </c>
      <c r="E925" s="18">
        <v>1</v>
      </c>
    </row>
    <row r="926" spans="1:5" hidden="1" x14ac:dyDescent="0.3">
      <c r="A926" s="18" t="str">
        <f t="shared" si="15"/>
        <v>2021-22Moira ShireFS4</v>
      </c>
      <c r="B926" s="18" t="s">
        <v>1260</v>
      </c>
      <c r="C926" s="18" t="s">
        <v>1135</v>
      </c>
      <c r="D926" s="18" t="s">
        <v>139</v>
      </c>
      <c r="E926" s="18">
        <v>1</v>
      </c>
    </row>
    <row r="927" spans="1:5" hidden="1" x14ac:dyDescent="0.3">
      <c r="A927" s="18" t="str">
        <f t="shared" si="15"/>
        <v>2021-22Monash CityFS4</v>
      </c>
      <c r="B927" s="18" t="s">
        <v>1260</v>
      </c>
      <c r="C927" s="18" t="s">
        <v>1138</v>
      </c>
      <c r="D927" s="18" t="s">
        <v>139</v>
      </c>
      <c r="E927" s="18">
        <v>1</v>
      </c>
    </row>
    <row r="928" spans="1:5" hidden="1" x14ac:dyDescent="0.3">
      <c r="A928" s="18" t="str">
        <f t="shared" si="15"/>
        <v>2021-22Moonee Valley CityFS4</v>
      </c>
      <c r="B928" s="18" t="s">
        <v>1260</v>
      </c>
      <c r="C928" s="18" t="s">
        <v>1141</v>
      </c>
      <c r="D928" s="18" t="s">
        <v>139</v>
      </c>
      <c r="E928" s="18">
        <v>0.99199999999999999</v>
      </c>
    </row>
    <row r="929" spans="1:5" hidden="1" x14ac:dyDescent="0.3">
      <c r="A929" s="18" t="str">
        <f t="shared" si="15"/>
        <v>2021-22Moorabool ShireFS4</v>
      </c>
      <c r="B929" s="18" t="s">
        <v>1260</v>
      </c>
      <c r="C929" s="18" t="s">
        <v>1144</v>
      </c>
      <c r="D929" s="18" t="s">
        <v>139</v>
      </c>
      <c r="E929" s="18">
        <v>0.83333333333333304</v>
      </c>
    </row>
    <row r="930" spans="1:5" hidden="1" x14ac:dyDescent="0.3">
      <c r="A930" s="18" t="str">
        <f t="shared" si="15"/>
        <v>2021-22Mornington Peninsula ShireFS4</v>
      </c>
      <c r="B930" s="18" t="s">
        <v>1260</v>
      </c>
      <c r="C930" s="18" t="s">
        <v>1150</v>
      </c>
      <c r="D930" s="18" t="s">
        <v>139</v>
      </c>
      <c r="E930" s="18">
        <v>0.92857142857142905</v>
      </c>
    </row>
    <row r="931" spans="1:5" hidden="1" x14ac:dyDescent="0.3">
      <c r="A931" s="18" t="str">
        <f t="shared" si="15"/>
        <v>2021-22Mount Alexander ShireFS4</v>
      </c>
      <c r="B931" s="18" t="s">
        <v>1260</v>
      </c>
      <c r="C931" s="18" t="s">
        <v>1153</v>
      </c>
      <c r="D931" s="18" t="s">
        <v>139</v>
      </c>
      <c r="E931" s="18">
        <v>0.61538461538461497</v>
      </c>
    </row>
    <row r="932" spans="1:5" hidden="1" x14ac:dyDescent="0.3">
      <c r="A932" s="18" t="str">
        <f t="shared" si="15"/>
        <v>2021-22Moyne ShireFS4</v>
      </c>
      <c r="B932" s="18" t="s">
        <v>1260</v>
      </c>
      <c r="C932" s="18" t="s">
        <v>1156</v>
      </c>
      <c r="D932" s="18" t="s">
        <v>139</v>
      </c>
      <c r="E932" s="18">
        <v>1</v>
      </c>
    </row>
    <row r="933" spans="1:5" hidden="1" x14ac:dyDescent="0.3">
      <c r="A933" s="18" t="str">
        <f t="shared" si="15"/>
        <v>2021-22Murrindindi ShireFS4</v>
      </c>
      <c r="B933" s="18" t="s">
        <v>1260</v>
      </c>
      <c r="C933" s="18" t="s">
        <v>1159</v>
      </c>
      <c r="D933" s="18" t="s">
        <v>139</v>
      </c>
      <c r="E933" s="18">
        <v>1</v>
      </c>
    </row>
    <row r="934" spans="1:5" hidden="1" x14ac:dyDescent="0.3">
      <c r="A934" s="18" t="str">
        <f t="shared" si="15"/>
        <v>2021-22Nillumbik ShireFS4</v>
      </c>
      <c r="B934" s="18" t="s">
        <v>1260</v>
      </c>
      <c r="C934" s="18" t="s">
        <v>1162</v>
      </c>
      <c r="D934" s="18" t="s">
        <v>139</v>
      </c>
      <c r="E934" s="18">
        <v>0.94444444444444398</v>
      </c>
    </row>
    <row r="935" spans="1:5" hidden="1" x14ac:dyDescent="0.3">
      <c r="A935" s="18" t="str">
        <f t="shared" si="15"/>
        <v>2021-22Port Phillip CityFS4</v>
      </c>
      <c r="B935" s="18" t="s">
        <v>1260</v>
      </c>
      <c r="C935" s="18" t="s">
        <v>1168</v>
      </c>
      <c r="D935" s="18" t="s">
        <v>139</v>
      </c>
      <c r="E935" s="18">
        <v>1</v>
      </c>
    </row>
    <row r="936" spans="1:5" hidden="1" x14ac:dyDescent="0.3">
      <c r="A936" s="18" t="str">
        <f t="shared" si="15"/>
        <v>2021-22Pyrenees ShireFS4</v>
      </c>
      <c r="B936" s="18" t="s">
        <v>1260</v>
      </c>
      <c r="C936" s="18" t="s">
        <v>1171</v>
      </c>
      <c r="D936" s="18" t="s">
        <v>139</v>
      </c>
      <c r="E936" s="18">
        <v>1</v>
      </c>
    </row>
    <row r="937" spans="1:5" hidden="1" x14ac:dyDescent="0.3">
      <c r="A937" s="18" t="str">
        <f t="shared" si="15"/>
        <v>2021-22Greater SheppartonFS4</v>
      </c>
      <c r="B937" s="18" t="s">
        <v>1260</v>
      </c>
      <c r="C937" s="18" t="s">
        <v>1076</v>
      </c>
      <c r="D937" s="18" t="s">
        <v>139</v>
      </c>
      <c r="E937" s="18">
        <v>1</v>
      </c>
    </row>
    <row r="938" spans="1:5" hidden="1" x14ac:dyDescent="0.3">
      <c r="A938" s="18" t="str">
        <f t="shared" si="15"/>
        <v>2021-22Wangaratta Rural CityFS4</v>
      </c>
      <c r="B938" s="18" t="s">
        <v>1260</v>
      </c>
      <c r="C938" s="18" t="s">
        <v>1197</v>
      </c>
      <c r="D938" s="18" t="s">
        <v>139</v>
      </c>
      <c r="E938" s="18">
        <v>0.75</v>
      </c>
    </row>
    <row r="939" spans="1:5" hidden="1" x14ac:dyDescent="0.3">
      <c r="A939" s="18" t="str">
        <f t="shared" si="15"/>
        <v>2021-22Warrnambool CityFS4</v>
      </c>
      <c r="B939" s="18" t="s">
        <v>1260</v>
      </c>
      <c r="C939" s="18" t="s">
        <v>1200</v>
      </c>
      <c r="D939" s="18" t="s">
        <v>139</v>
      </c>
      <c r="E939" s="18">
        <v>1</v>
      </c>
    </row>
    <row r="940" spans="1:5" hidden="1" x14ac:dyDescent="0.3">
      <c r="A940" s="18" t="str">
        <f t="shared" si="15"/>
        <v>2021-22Wodonga CityFS4</v>
      </c>
      <c r="B940" s="18" t="s">
        <v>1260</v>
      </c>
      <c r="C940" s="18" t="s">
        <v>1215</v>
      </c>
      <c r="D940" s="18" t="s">
        <v>139</v>
      </c>
      <c r="E940" s="18">
        <v>1</v>
      </c>
    </row>
    <row r="941" spans="1:5" hidden="1" x14ac:dyDescent="0.3">
      <c r="A941" s="18" t="str">
        <f t="shared" si="15"/>
        <v>2021-22Boroondara CityFS4</v>
      </c>
      <c r="B941" s="18" t="s">
        <v>1260</v>
      </c>
      <c r="C941" s="18" t="s">
        <v>1019</v>
      </c>
      <c r="D941" s="18" t="s">
        <v>139</v>
      </c>
      <c r="E941" s="18">
        <v>0.92824074074074103</v>
      </c>
    </row>
    <row r="942" spans="1:5" hidden="1" x14ac:dyDescent="0.3">
      <c r="A942" s="18" t="str">
        <f t="shared" si="15"/>
        <v>2021-22Buloke ShireFS4</v>
      </c>
      <c r="B942" s="18" t="s">
        <v>1260</v>
      </c>
      <c r="C942" s="18" t="s">
        <v>1025</v>
      </c>
      <c r="D942" s="18" t="s">
        <v>139</v>
      </c>
      <c r="E942" s="18">
        <v>1</v>
      </c>
    </row>
    <row r="943" spans="1:5" hidden="1" x14ac:dyDescent="0.3">
      <c r="A943" s="18" t="str">
        <f t="shared" si="15"/>
        <v>2021-22Glen Eira CityFS4</v>
      </c>
      <c r="B943" s="18" t="s">
        <v>1260</v>
      </c>
      <c r="C943" s="18" t="s">
        <v>1058</v>
      </c>
      <c r="D943" s="18" t="s">
        <v>139</v>
      </c>
      <c r="E943" s="18">
        <v>0.99137931034482796</v>
      </c>
    </row>
    <row r="944" spans="1:5" hidden="1" x14ac:dyDescent="0.3">
      <c r="A944" s="18" t="str">
        <f t="shared" si="15"/>
        <v>2021-22Horsham Rural CityFS4</v>
      </c>
      <c r="B944" s="18" t="s">
        <v>1260</v>
      </c>
      <c r="C944" s="18" t="s">
        <v>1087</v>
      </c>
      <c r="D944" s="18" t="s">
        <v>139</v>
      </c>
      <c r="E944" s="18">
        <v>0.7</v>
      </c>
    </row>
    <row r="945" spans="1:5" hidden="1" x14ac:dyDescent="0.3">
      <c r="A945" s="18" t="str">
        <f t="shared" si="15"/>
        <v>2021-22Kingston CityFS4</v>
      </c>
      <c r="B945" s="18" t="s">
        <v>1260</v>
      </c>
      <c r="C945" s="18" t="s">
        <v>1096</v>
      </c>
      <c r="D945" s="18" t="s">
        <v>139</v>
      </c>
      <c r="E945" s="18">
        <v>0.94219653179190799</v>
      </c>
    </row>
    <row r="946" spans="1:5" hidden="1" x14ac:dyDescent="0.3">
      <c r="A946" s="18" t="str">
        <f t="shared" si="15"/>
        <v>2021-22Latrobe CityFS4</v>
      </c>
      <c r="B946" s="18" t="s">
        <v>1260</v>
      </c>
      <c r="C946" s="18" t="s">
        <v>1102</v>
      </c>
      <c r="D946" s="18" t="s">
        <v>139</v>
      </c>
      <c r="E946" s="18">
        <v>0.397887323943662</v>
      </c>
    </row>
    <row r="947" spans="1:5" hidden="1" x14ac:dyDescent="0.3">
      <c r="A947" s="18" t="str">
        <f t="shared" si="15"/>
        <v>2021-22Mildura Rural CityFS4</v>
      </c>
      <c r="B947" s="18" t="s">
        <v>1260</v>
      </c>
      <c r="C947" s="18" t="s">
        <v>1129</v>
      </c>
      <c r="D947" s="18" t="s">
        <v>139</v>
      </c>
      <c r="E947" s="18">
        <v>0.83333333333333304</v>
      </c>
    </row>
    <row r="948" spans="1:5" hidden="1" x14ac:dyDescent="0.3">
      <c r="A948" s="18" t="str">
        <f t="shared" si="15"/>
        <v>2021-22Mitchell ShireFS4</v>
      </c>
      <c r="B948" s="18" t="s">
        <v>1260</v>
      </c>
      <c r="C948" s="18" t="s">
        <v>1132</v>
      </c>
      <c r="D948" s="18" t="s">
        <v>139</v>
      </c>
      <c r="E948" s="18">
        <v>1</v>
      </c>
    </row>
    <row r="949" spans="1:5" hidden="1" x14ac:dyDescent="0.3">
      <c r="A949" s="18" t="str">
        <f t="shared" si="15"/>
        <v>2021-22Northern Grampians ShireFS4</v>
      </c>
      <c r="B949" s="18" t="s">
        <v>1260</v>
      </c>
      <c r="C949" s="18" t="s">
        <v>1165</v>
      </c>
      <c r="D949" s="18" t="s">
        <v>139</v>
      </c>
      <c r="E949" s="18">
        <v>0.90909090909090895</v>
      </c>
    </row>
    <row r="950" spans="1:5" hidden="1" x14ac:dyDescent="0.3">
      <c r="A950" s="18" t="str">
        <f t="shared" si="15"/>
        <v>2021-22Southern Grampians ShireG1</v>
      </c>
      <c r="B950" s="18" t="s">
        <v>1260</v>
      </c>
      <c r="C950" s="18" t="s">
        <v>1179</v>
      </c>
      <c r="D950" s="18" t="s">
        <v>149</v>
      </c>
      <c r="E950" s="18">
        <v>4.58015267175573E-2</v>
      </c>
    </row>
    <row r="951" spans="1:5" hidden="1" x14ac:dyDescent="0.3">
      <c r="A951" s="18" t="str">
        <f t="shared" si="15"/>
        <v>2021-22South Gippsland ShireG1</v>
      </c>
      <c r="B951" s="18" t="s">
        <v>1260</v>
      </c>
      <c r="C951" s="18" t="s">
        <v>1176</v>
      </c>
      <c r="D951" s="18" t="s">
        <v>149</v>
      </c>
      <c r="E951" s="18">
        <v>0.2</v>
      </c>
    </row>
    <row r="952" spans="1:5" hidden="1" x14ac:dyDescent="0.3">
      <c r="A952" s="18" t="str">
        <f t="shared" si="15"/>
        <v>2021-22Stonnington CityG1</v>
      </c>
      <c r="B952" s="18" t="s">
        <v>1260</v>
      </c>
      <c r="C952" s="18" t="s">
        <v>1182</v>
      </c>
      <c r="D952" s="18" t="s">
        <v>149</v>
      </c>
      <c r="E952" s="18">
        <v>5.6680161943319797E-2</v>
      </c>
    </row>
    <row r="953" spans="1:5" hidden="1" x14ac:dyDescent="0.3">
      <c r="A953" s="18" t="str">
        <f t="shared" si="15"/>
        <v>2021-22Ararat Rural CityG1</v>
      </c>
      <c r="B953" s="18" t="s">
        <v>1260</v>
      </c>
      <c r="C953" s="18" t="s">
        <v>998</v>
      </c>
      <c r="D953" s="18" t="s">
        <v>149</v>
      </c>
      <c r="E953" s="18">
        <v>0.25179856115107901</v>
      </c>
    </row>
    <row r="954" spans="1:5" hidden="1" x14ac:dyDescent="0.3">
      <c r="A954" s="18" t="str">
        <f t="shared" si="15"/>
        <v>2021-22Strathbogie ShireG1</v>
      </c>
      <c r="B954" s="18" t="s">
        <v>1260</v>
      </c>
      <c r="C954" s="18" t="s">
        <v>1185</v>
      </c>
      <c r="D954" s="18" t="s">
        <v>149</v>
      </c>
      <c r="E954" s="18">
        <v>9.9502487562189105E-3</v>
      </c>
    </row>
    <row r="955" spans="1:5" hidden="1" x14ac:dyDescent="0.3">
      <c r="A955" s="18" t="str">
        <f t="shared" si="15"/>
        <v>2021-22Surf Coast ShireG1</v>
      </c>
      <c r="B955" s="18" t="s">
        <v>1260</v>
      </c>
      <c r="C955" s="18" t="s">
        <v>1188</v>
      </c>
      <c r="D955" s="18" t="s">
        <v>149</v>
      </c>
      <c r="E955" s="18">
        <v>6.4676616915422896E-2</v>
      </c>
    </row>
    <row r="956" spans="1:5" hidden="1" x14ac:dyDescent="0.3">
      <c r="A956" s="18" t="str">
        <f t="shared" si="15"/>
        <v>2021-22Swan Hill Rural CityG1</v>
      </c>
      <c r="B956" s="18" t="s">
        <v>1260</v>
      </c>
      <c r="C956" s="18" t="s">
        <v>1191</v>
      </c>
      <c r="D956" s="18" t="s">
        <v>149</v>
      </c>
      <c r="E956" s="18">
        <v>4.9327354260089697E-2</v>
      </c>
    </row>
    <row r="957" spans="1:5" hidden="1" x14ac:dyDescent="0.3">
      <c r="A957" s="18" t="str">
        <f t="shared" si="15"/>
        <v>2021-22Towong ShireG1</v>
      </c>
      <c r="B957" s="18" t="s">
        <v>1260</v>
      </c>
      <c r="C957" s="18" t="s">
        <v>1194</v>
      </c>
      <c r="D957" s="18" t="s">
        <v>149</v>
      </c>
    </row>
    <row r="958" spans="1:5" hidden="1" x14ac:dyDescent="0.3">
      <c r="A958" s="18" t="str">
        <f t="shared" si="15"/>
        <v>2021-22Wellington ShireG1</v>
      </c>
      <c r="B958" s="18" t="s">
        <v>1260</v>
      </c>
      <c r="C958" s="18" t="s">
        <v>1203</v>
      </c>
      <c r="D958" s="18" t="s">
        <v>149</v>
      </c>
      <c r="E958" s="18">
        <v>4.2145593869731802E-2</v>
      </c>
    </row>
    <row r="959" spans="1:5" hidden="1" x14ac:dyDescent="0.3">
      <c r="A959" s="18" t="str">
        <f t="shared" si="15"/>
        <v>2021-22West Wimmera ShireG1</v>
      </c>
      <c r="B959" s="18" t="s">
        <v>1260</v>
      </c>
      <c r="C959" s="18" t="s">
        <v>1206</v>
      </c>
      <c r="D959" s="18" t="s">
        <v>149</v>
      </c>
      <c r="E959" s="18">
        <v>0.13592233009708701</v>
      </c>
    </row>
    <row r="960" spans="1:5" hidden="1" x14ac:dyDescent="0.3">
      <c r="A960" s="18" t="str">
        <f t="shared" si="15"/>
        <v>2021-22Whitehorse CityG1</v>
      </c>
      <c r="B960" s="18" t="s">
        <v>1260</v>
      </c>
      <c r="C960" s="18" t="s">
        <v>1209</v>
      </c>
      <c r="D960" s="18" t="s">
        <v>149</v>
      </c>
      <c r="E960" s="18">
        <v>3.1531531531531501E-2</v>
      </c>
    </row>
    <row r="961" spans="1:5" hidden="1" x14ac:dyDescent="0.3">
      <c r="A961" s="18" t="str">
        <f t="shared" si="15"/>
        <v>2021-22Whittlesea CityG1</v>
      </c>
      <c r="B961" s="18" t="s">
        <v>1260</v>
      </c>
      <c r="C961" s="18" t="s">
        <v>1212</v>
      </c>
      <c r="D961" s="18" t="s">
        <v>149</v>
      </c>
      <c r="E961" s="18">
        <v>4.08163265306122E-2</v>
      </c>
    </row>
    <row r="962" spans="1:5" hidden="1" x14ac:dyDescent="0.3">
      <c r="A962" s="18" t="str">
        <f t="shared" si="15"/>
        <v>2021-22Wyndham CityG1</v>
      </c>
      <c r="B962" s="18" t="s">
        <v>1260</v>
      </c>
      <c r="C962" s="18" t="s">
        <v>1218</v>
      </c>
      <c r="D962" s="18" t="s">
        <v>149</v>
      </c>
      <c r="E962" s="18">
        <v>0.112994350282486</v>
      </c>
    </row>
    <row r="963" spans="1:5" hidden="1" x14ac:dyDescent="0.3">
      <c r="A963" s="18" t="str">
        <f t="shared" si="15"/>
        <v>2021-22Yarra CityG1</v>
      </c>
      <c r="B963" s="18" t="s">
        <v>1260</v>
      </c>
      <c r="C963" s="18" t="s">
        <v>1221</v>
      </c>
      <c r="D963" s="18" t="s">
        <v>149</v>
      </c>
      <c r="E963" s="18">
        <v>9.5846645367412095E-2</v>
      </c>
    </row>
    <row r="964" spans="1:5" hidden="1" x14ac:dyDescent="0.3">
      <c r="A964" s="18" t="str">
        <f t="shared" si="15"/>
        <v>2021-22Yarra Ranges ShireG1</v>
      </c>
      <c r="B964" s="18" t="s">
        <v>1260</v>
      </c>
      <c r="C964" s="18" t="s">
        <v>1224</v>
      </c>
      <c r="D964" s="18" t="s">
        <v>149</v>
      </c>
      <c r="E964" s="18">
        <v>8.3682008368200795E-3</v>
      </c>
    </row>
    <row r="965" spans="1:5" hidden="1" x14ac:dyDescent="0.3">
      <c r="A965" s="18" t="str">
        <f t="shared" si="15"/>
        <v>2021-22Yarriambiack ShireG1</v>
      </c>
      <c r="B965" s="18" t="s">
        <v>1260</v>
      </c>
      <c r="C965" s="18" t="s">
        <v>1227</v>
      </c>
      <c r="D965" s="18" t="s">
        <v>149</v>
      </c>
      <c r="E965" s="18">
        <v>0.23770491803278701</v>
      </c>
    </row>
    <row r="966" spans="1:5" hidden="1" x14ac:dyDescent="0.3">
      <c r="A966" s="18" t="str">
        <f t="shared" si="15"/>
        <v>2021-22Bass Coast ShireG1</v>
      </c>
      <c r="B966" s="18" t="s">
        <v>1260</v>
      </c>
      <c r="C966" s="18" t="s">
        <v>1007</v>
      </c>
      <c r="D966" s="18" t="s">
        <v>149</v>
      </c>
      <c r="E966" s="18">
        <v>2.23214285714286E-2</v>
      </c>
    </row>
    <row r="967" spans="1:5" hidden="1" x14ac:dyDescent="0.3">
      <c r="A967" s="18" t="str">
        <f t="shared" si="15"/>
        <v>2021-22Borough of QueenscliffeG1</v>
      </c>
      <c r="B967" s="18" t="s">
        <v>1260</v>
      </c>
      <c r="C967" s="18" t="s">
        <v>1174</v>
      </c>
      <c r="D967" s="18" t="s">
        <v>149</v>
      </c>
      <c r="E967" s="18">
        <v>0.13872832369942201</v>
      </c>
    </row>
    <row r="968" spans="1:5" hidden="1" x14ac:dyDescent="0.3">
      <c r="A968" s="18" t="str">
        <f t="shared" si="15"/>
        <v>2021-22Merri-bek CityG1</v>
      </c>
      <c r="B968" s="18" t="s">
        <v>1260</v>
      </c>
      <c r="C968" s="18" t="s">
        <v>1147</v>
      </c>
      <c r="D968" s="18" t="s">
        <v>149</v>
      </c>
      <c r="E968" s="18">
        <v>3.8216560509554097E-2</v>
      </c>
    </row>
    <row r="969" spans="1:5" hidden="1" x14ac:dyDescent="0.3">
      <c r="A969" s="18" t="str">
        <f t="shared" si="15"/>
        <v>2021-22Alpine ShireG1</v>
      </c>
      <c r="B969" s="18" t="s">
        <v>1260</v>
      </c>
      <c r="C969" s="18" t="s">
        <v>995</v>
      </c>
      <c r="D969" s="18" t="s">
        <v>149</v>
      </c>
      <c r="E969" s="18">
        <v>1.59045725646123E-2</v>
      </c>
    </row>
    <row r="970" spans="1:5" hidden="1" x14ac:dyDescent="0.3">
      <c r="A970" s="18" t="str">
        <f t="shared" si="15"/>
        <v>2021-22Ballarat CityG1</v>
      </c>
      <c r="B970" s="18" t="s">
        <v>1260</v>
      </c>
      <c r="C970" s="18" t="s">
        <v>1001</v>
      </c>
      <c r="D970" s="18" t="s">
        <v>149</v>
      </c>
      <c r="E970" s="18">
        <v>2.53164556962025E-2</v>
      </c>
    </row>
    <row r="971" spans="1:5" hidden="1" x14ac:dyDescent="0.3">
      <c r="A971" s="18" t="str">
        <f t="shared" si="15"/>
        <v>2021-22Banyule CityG1</v>
      </c>
      <c r="B971" s="18" t="s">
        <v>1260</v>
      </c>
      <c r="C971" s="18" t="s">
        <v>1004</v>
      </c>
      <c r="D971" s="18" t="s">
        <v>149</v>
      </c>
      <c r="E971" s="18">
        <v>4.4247787610619503E-2</v>
      </c>
    </row>
    <row r="972" spans="1:5" hidden="1" x14ac:dyDescent="0.3">
      <c r="A972" s="18" t="str">
        <f t="shared" si="15"/>
        <v>2021-22Baw Baw ShireG1</v>
      </c>
      <c r="B972" s="18" t="s">
        <v>1260</v>
      </c>
      <c r="C972" s="18" t="s">
        <v>1010</v>
      </c>
      <c r="D972" s="18" t="s">
        <v>149</v>
      </c>
      <c r="E972" s="18">
        <v>1.88679245283019E-2</v>
      </c>
    </row>
    <row r="973" spans="1:5" hidden="1" x14ac:dyDescent="0.3">
      <c r="A973" s="18" t="str">
        <f t="shared" si="15"/>
        <v>2021-22Bayside CityG1</v>
      </c>
      <c r="B973" s="18" t="s">
        <v>1260</v>
      </c>
      <c r="C973" s="18" t="s">
        <v>1013</v>
      </c>
      <c r="D973" s="18" t="s">
        <v>149</v>
      </c>
      <c r="E973" s="18">
        <v>1.23152709359606E-2</v>
      </c>
    </row>
    <row r="974" spans="1:5" hidden="1" x14ac:dyDescent="0.3">
      <c r="A974" s="18" t="str">
        <f t="shared" si="15"/>
        <v>2021-22Benalla Rural CityG1</v>
      </c>
      <c r="B974" s="18" t="s">
        <v>1260</v>
      </c>
      <c r="C974" s="18" t="s">
        <v>1016</v>
      </c>
      <c r="D974" s="18" t="s">
        <v>149</v>
      </c>
      <c r="E974" s="18">
        <v>9.9567099567099596E-2</v>
      </c>
    </row>
    <row r="975" spans="1:5" hidden="1" x14ac:dyDescent="0.3">
      <c r="A975" s="18" t="str">
        <f t="shared" si="15"/>
        <v>2021-22Brimbank CityG1</v>
      </c>
      <c r="B975" s="18" t="s">
        <v>1260</v>
      </c>
      <c r="C975" s="18" t="s">
        <v>1022</v>
      </c>
      <c r="D975" s="18" t="s">
        <v>149</v>
      </c>
      <c r="E975" s="18">
        <v>2.4489795918367301E-2</v>
      </c>
    </row>
    <row r="976" spans="1:5" hidden="1" x14ac:dyDescent="0.3">
      <c r="A976" s="18" t="str">
        <f t="shared" si="15"/>
        <v>2021-22Campaspe ShireG1</v>
      </c>
      <c r="B976" s="18" t="s">
        <v>1260</v>
      </c>
      <c r="C976" s="18" t="s">
        <v>1028</v>
      </c>
      <c r="D976" s="18" t="s">
        <v>149</v>
      </c>
      <c r="E976" s="18">
        <v>0.27419354838709697</v>
      </c>
    </row>
    <row r="977" spans="1:5" hidden="1" x14ac:dyDescent="0.3">
      <c r="A977" s="18" t="str">
        <f t="shared" si="15"/>
        <v>2021-22Cardinia ShireG1</v>
      </c>
      <c r="B977" s="18" t="s">
        <v>1260</v>
      </c>
      <c r="C977" s="18" t="s">
        <v>1031</v>
      </c>
      <c r="D977" s="18" t="s">
        <v>149</v>
      </c>
      <c r="E977" s="18">
        <v>3.5398230088495602E-2</v>
      </c>
    </row>
    <row r="978" spans="1:5" hidden="1" x14ac:dyDescent="0.3">
      <c r="A978" s="18" t="str">
        <f t="shared" si="15"/>
        <v>2021-22Casey CityG1</v>
      </c>
      <c r="B978" s="18" t="s">
        <v>1260</v>
      </c>
      <c r="C978" s="18" t="s">
        <v>1034</v>
      </c>
      <c r="D978" s="18" t="s">
        <v>149</v>
      </c>
      <c r="E978" s="18">
        <v>0.158415841584158</v>
      </c>
    </row>
    <row r="979" spans="1:5" hidden="1" x14ac:dyDescent="0.3">
      <c r="A979" s="18" t="str">
        <f t="shared" si="15"/>
        <v>2021-22Central Goldfields ShireG1</v>
      </c>
      <c r="B979" s="18" t="s">
        <v>1260</v>
      </c>
      <c r="C979" s="18" t="s">
        <v>1037</v>
      </c>
      <c r="D979" s="18" t="s">
        <v>149</v>
      </c>
      <c r="E979" s="18">
        <v>2.6315789473684199E-2</v>
      </c>
    </row>
    <row r="980" spans="1:5" hidden="1" x14ac:dyDescent="0.3">
      <c r="A980" s="18" t="str">
        <f t="shared" si="15"/>
        <v>2021-22Colac Otway ShireG1</v>
      </c>
      <c r="B980" s="18" t="s">
        <v>1260</v>
      </c>
      <c r="C980" s="18" t="s">
        <v>1040</v>
      </c>
      <c r="D980" s="18" t="s">
        <v>149</v>
      </c>
      <c r="E980" s="18">
        <v>2.27272727272727E-2</v>
      </c>
    </row>
    <row r="981" spans="1:5" hidden="1" x14ac:dyDescent="0.3">
      <c r="A981" s="18" t="str">
        <f t="shared" si="15"/>
        <v>2021-22Corangamite ShireG1</v>
      </c>
      <c r="B981" s="18" t="s">
        <v>1260</v>
      </c>
      <c r="C981" s="18" t="s">
        <v>1043</v>
      </c>
      <c r="D981" s="18" t="s">
        <v>149</v>
      </c>
      <c r="E981" s="18">
        <v>5.0847457627118599E-2</v>
      </c>
    </row>
    <row r="982" spans="1:5" hidden="1" x14ac:dyDescent="0.3">
      <c r="A982" s="18" t="str">
        <f t="shared" si="15"/>
        <v>2021-22Darebin CityG1</v>
      </c>
      <c r="B982" s="18" t="s">
        <v>1260</v>
      </c>
      <c r="C982" s="18" t="s">
        <v>1046</v>
      </c>
      <c r="D982" s="18" t="s">
        <v>149</v>
      </c>
      <c r="E982" s="18">
        <v>0.13071895424836599</v>
      </c>
    </row>
    <row r="983" spans="1:5" hidden="1" x14ac:dyDescent="0.3">
      <c r="A983" s="18" t="str">
        <f t="shared" si="15"/>
        <v>2021-22East Gippsland ShireG1</v>
      </c>
      <c r="B983" s="18" t="s">
        <v>1260</v>
      </c>
      <c r="C983" s="18" t="s">
        <v>1049</v>
      </c>
      <c r="D983" s="18" t="s">
        <v>149</v>
      </c>
      <c r="E983" s="18">
        <v>0.125</v>
      </c>
    </row>
    <row r="984" spans="1:5" hidden="1" x14ac:dyDescent="0.3">
      <c r="A984" s="18" t="str">
        <f t="shared" ref="A984:A1047" si="16">CONCATENATE(B984,C984,D984)</f>
        <v>2021-22Frankston CityG1</v>
      </c>
      <c r="B984" s="18" t="s">
        <v>1260</v>
      </c>
      <c r="C984" s="18" t="s">
        <v>1052</v>
      </c>
      <c r="D984" s="18" t="s">
        <v>149</v>
      </c>
      <c r="E984" s="18">
        <v>5.85774058577406E-2</v>
      </c>
    </row>
    <row r="985" spans="1:5" hidden="1" x14ac:dyDescent="0.3">
      <c r="A985" s="18" t="str">
        <f t="shared" si="16"/>
        <v>2021-22Gannawarra ShireG1</v>
      </c>
      <c r="B985" s="18" t="s">
        <v>1260</v>
      </c>
      <c r="C985" s="18" t="s">
        <v>1055</v>
      </c>
      <c r="D985" s="18" t="s">
        <v>149</v>
      </c>
      <c r="E985" s="18">
        <v>2.9411764705882401E-2</v>
      </c>
    </row>
    <row r="986" spans="1:5" hidden="1" x14ac:dyDescent="0.3">
      <c r="A986" s="18" t="str">
        <f t="shared" si="16"/>
        <v>2021-22Glenelg ShireG1</v>
      </c>
      <c r="B986" s="18" t="s">
        <v>1260</v>
      </c>
      <c r="C986" s="18" t="s">
        <v>1061</v>
      </c>
      <c r="D986" s="18" t="s">
        <v>149</v>
      </c>
      <c r="E986" s="18">
        <v>3.7313432835820899E-2</v>
      </c>
    </row>
    <row r="987" spans="1:5" hidden="1" x14ac:dyDescent="0.3">
      <c r="A987" s="18" t="str">
        <f t="shared" si="16"/>
        <v>2021-22Golden Plains ShireG1</v>
      </c>
      <c r="B987" s="18" t="s">
        <v>1260</v>
      </c>
      <c r="C987" s="18" t="s">
        <v>1064</v>
      </c>
      <c r="D987" s="18" t="s">
        <v>149</v>
      </c>
      <c r="E987" s="18">
        <v>9.0277777777777804E-2</v>
      </c>
    </row>
    <row r="988" spans="1:5" hidden="1" x14ac:dyDescent="0.3">
      <c r="A988" s="18" t="str">
        <f t="shared" si="16"/>
        <v>2021-22Greater Bendigo CityG1</v>
      </c>
      <c r="B988" s="18" t="s">
        <v>1260</v>
      </c>
      <c r="C988" s="18" t="s">
        <v>1067</v>
      </c>
      <c r="D988" s="18" t="s">
        <v>149</v>
      </c>
      <c r="E988" s="18">
        <v>8.1871345029239803E-2</v>
      </c>
    </row>
    <row r="989" spans="1:5" hidden="1" x14ac:dyDescent="0.3">
      <c r="A989" s="18" t="str">
        <f t="shared" si="16"/>
        <v>2021-22Greater Dandenong CityG1</v>
      </c>
      <c r="B989" s="18" t="s">
        <v>1260</v>
      </c>
      <c r="C989" s="18" t="s">
        <v>1070</v>
      </c>
      <c r="D989" s="18" t="s">
        <v>149</v>
      </c>
      <c r="E989" s="18">
        <v>0</v>
      </c>
    </row>
    <row r="990" spans="1:5" hidden="1" x14ac:dyDescent="0.3">
      <c r="A990" s="18" t="str">
        <f t="shared" si="16"/>
        <v>2021-22Greater Geelong CityG1</v>
      </c>
      <c r="B990" s="18" t="s">
        <v>1260</v>
      </c>
      <c r="C990" s="18" t="s">
        <v>1073</v>
      </c>
      <c r="D990" s="18" t="s">
        <v>149</v>
      </c>
      <c r="E990" s="18">
        <v>6.5517241379310406E-2</v>
      </c>
    </row>
    <row r="991" spans="1:5" hidden="1" x14ac:dyDescent="0.3">
      <c r="A991" s="18" t="str">
        <f t="shared" si="16"/>
        <v>2021-22Hepburn ShireG1</v>
      </c>
      <c r="B991" s="18" t="s">
        <v>1260</v>
      </c>
      <c r="C991" s="18" t="s">
        <v>1078</v>
      </c>
      <c r="D991" s="18" t="s">
        <v>149</v>
      </c>
      <c r="E991" s="18">
        <v>9.2896174863387998E-2</v>
      </c>
    </row>
    <row r="992" spans="1:5" hidden="1" x14ac:dyDescent="0.3">
      <c r="A992" s="18" t="str">
        <f t="shared" si="16"/>
        <v>2021-22Hindmarsh ShireG1</v>
      </c>
      <c r="B992" s="18" t="s">
        <v>1260</v>
      </c>
      <c r="C992" s="18" t="s">
        <v>1081</v>
      </c>
      <c r="D992" s="18" t="s">
        <v>149</v>
      </c>
      <c r="E992" s="18">
        <v>0.15352697095435699</v>
      </c>
    </row>
    <row r="993" spans="1:5" hidden="1" x14ac:dyDescent="0.3">
      <c r="A993" s="18" t="str">
        <f t="shared" si="16"/>
        <v>2021-22Hobsons Bay CityG1</v>
      </c>
      <c r="B993" s="18" t="s">
        <v>1260</v>
      </c>
      <c r="C993" s="18" t="s">
        <v>1084</v>
      </c>
      <c r="D993" s="18" t="s">
        <v>149</v>
      </c>
      <c r="E993" s="18">
        <v>2.3148148148148098E-2</v>
      </c>
    </row>
    <row r="994" spans="1:5" hidden="1" x14ac:dyDescent="0.3">
      <c r="A994" s="18" t="str">
        <f t="shared" si="16"/>
        <v>2021-22Hume CityG1</v>
      </c>
      <c r="B994" s="18" t="s">
        <v>1260</v>
      </c>
      <c r="C994" s="18" t="s">
        <v>1090</v>
      </c>
      <c r="D994" s="18" t="s">
        <v>149</v>
      </c>
      <c r="E994" s="18">
        <v>0.136563876651982</v>
      </c>
    </row>
    <row r="995" spans="1:5" hidden="1" x14ac:dyDescent="0.3">
      <c r="A995" s="18" t="str">
        <f t="shared" si="16"/>
        <v>2021-22Indigo ShireG1</v>
      </c>
      <c r="B995" s="18" t="s">
        <v>1260</v>
      </c>
      <c r="C995" s="18" t="s">
        <v>1093</v>
      </c>
      <c r="D995" s="18" t="s">
        <v>149</v>
      </c>
      <c r="E995" s="18">
        <v>4.6632124352331598E-2</v>
      </c>
    </row>
    <row r="996" spans="1:5" hidden="1" x14ac:dyDescent="0.3">
      <c r="A996" s="18" t="str">
        <f t="shared" si="16"/>
        <v>2021-22Knox CityG1</v>
      </c>
      <c r="B996" s="18" t="s">
        <v>1260</v>
      </c>
      <c r="C996" s="18" t="s">
        <v>1099</v>
      </c>
      <c r="D996" s="18" t="s">
        <v>149</v>
      </c>
      <c r="E996" s="18">
        <v>6.3063063063063099E-2</v>
      </c>
    </row>
    <row r="997" spans="1:5" hidden="1" x14ac:dyDescent="0.3">
      <c r="A997" s="18" t="str">
        <f t="shared" si="16"/>
        <v>2021-22Loddon ShireG1</v>
      </c>
      <c r="B997" s="18" t="s">
        <v>1260</v>
      </c>
      <c r="C997" s="18" t="s">
        <v>1105</v>
      </c>
      <c r="D997" s="18" t="s">
        <v>149</v>
      </c>
      <c r="E997" s="18">
        <v>0.10121457489878501</v>
      </c>
    </row>
    <row r="998" spans="1:5" hidden="1" x14ac:dyDescent="0.3">
      <c r="A998" s="18" t="str">
        <f t="shared" si="16"/>
        <v>2021-22Macedon Ranges ShireG1</v>
      </c>
      <c r="B998" s="18" t="s">
        <v>1260</v>
      </c>
      <c r="C998" s="18" t="s">
        <v>1108</v>
      </c>
      <c r="D998" s="18" t="s">
        <v>149</v>
      </c>
      <c r="E998" s="18">
        <v>2.8225806451612899E-2</v>
      </c>
    </row>
    <row r="999" spans="1:5" hidden="1" x14ac:dyDescent="0.3">
      <c r="A999" s="18" t="str">
        <f t="shared" si="16"/>
        <v>2021-22Manningham CityG1</v>
      </c>
      <c r="B999" s="18" t="s">
        <v>1260</v>
      </c>
      <c r="C999" s="18" t="s">
        <v>1111</v>
      </c>
      <c r="D999" s="18" t="s">
        <v>149</v>
      </c>
      <c r="E999" s="18">
        <v>2.66666666666667E-2</v>
      </c>
    </row>
    <row r="1000" spans="1:5" hidden="1" x14ac:dyDescent="0.3">
      <c r="A1000" s="18" t="str">
        <f t="shared" si="16"/>
        <v>2021-22Mansfield ShireG1</v>
      </c>
      <c r="B1000" s="18" t="s">
        <v>1260</v>
      </c>
      <c r="C1000" s="18" t="s">
        <v>1114</v>
      </c>
      <c r="D1000" s="18" t="s">
        <v>149</v>
      </c>
      <c r="E1000" s="18">
        <v>9.0909090909090898E-2</v>
      </c>
    </row>
    <row r="1001" spans="1:5" hidden="1" x14ac:dyDescent="0.3">
      <c r="A1001" s="18" t="str">
        <f t="shared" si="16"/>
        <v>2021-22Maribyrnong CityG1</v>
      </c>
      <c r="B1001" s="18" t="s">
        <v>1260</v>
      </c>
      <c r="C1001" s="18" t="s">
        <v>1117</v>
      </c>
      <c r="D1001" s="18" t="s">
        <v>149</v>
      </c>
      <c r="E1001" s="18">
        <v>5.0251256281407001E-3</v>
      </c>
    </row>
    <row r="1002" spans="1:5" hidden="1" x14ac:dyDescent="0.3">
      <c r="A1002" s="18" t="str">
        <f t="shared" si="16"/>
        <v>2021-22Maroondah CityG1</v>
      </c>
      <c r="B1002" s="18" t="s">
        <v>1260</v>
      </c>
      <c r="C1002" s="18" t="s">
        <v>1120</v>
      </c>
      <c r="D1002" s="18" t="s">
        <v>149</v>
      </c>
      <c r="E1002" s="18">
        <v>0.154929577464789</v>
      </c>
    </row>
    <row r="1003" spans="1:5" hidden="1" x14ac:dyDescent="0.3">
      <c r="A1003" s="18" t="str">
        <f t="shared" si="16"/>
        <v>2021-22Melbourne CityG1</v>
      </c>
      <c r="B1003" s="18" t="s">
        <v>1260</v>
      </c>
      <c r="C1003" s="18" t="s">
        <v>1123</v>
      </c>
      <c r="D1003" s="18" t="s">
        <v>149</v>
      </c>
      <c r="E1003" s="18">
        <v>0.20599250936329599</v>
      </c>
    </row>
    <row r="1004" spans="1:5" hidden="1" x14ac:dyDescent="0.3">
      <c r="A1004" s="18" t="str">
        <f t="shared" si="16"/>
        <v>2021-22Melton CityG1</v>
      </c>
      <c r="B1004" s="18" t="s">
        <v>1260</v>
      </c>
      <c r="C1004" s="18" t="s">
        <v>1126</v>
      </c>
      <c r="D1004" s="18" t="s">
        <v>149</v>
      </c>
      <c r="E1004" s="18">
        <v>0.22489959839357401</v>
      </c>
    </row>
    <row r="1005" spans="1:5" hidden="1" x14ac:dyDescent="0.3">
      <c r="A1005" s="18" t="str">
        <f t="shared" si="16"/>
        <v>2021-22Moira ShireG1</v>
      </c>
      <c r="B1005" s="18" t="s">
        <v>1260</v>
      </c>
      <c r="C1005" s="18" t="s">
        <v>1135</v>
      </c>
      <c r="D1005" s="18" t="s">
        <v>149</v>
      </c>
      <c r="E1005" s="18">
        <v>2.8571428571428598E-2</v>
      </c>
    </row>
    <row r="1006" spans="1:5" hidden="1" x14ac:dyDescent="0.3">
      <c r="A1006" s="18" t="str">
        <f t="shared" si="16"/>
        <v>2021-22Monash CityG1</v>
      </c>
      <c r="B1006" s="18" t="s">
        <v>1260</v>
      </c>
      <c r="C1006" s="18" t="s">
        <v>1138</v>
      </c>
      <c r="D1006" s="18" t="s">
        <v>149</v>
      </c>
      <c r="E1006" s="18">
        <v>5.3156146179402002E-2</v>
      </c>
    </row>
    <row r="1007" spans="1:5" hidden="1" x14ac:dyDescent="0.3">
      <c r="A1007" s="18" t="str">
        <f t="shared" si="16"/>
        <v>2021-22Moonee Valley CityG1</v>
      </c>
      <c r="B1007" s="18" t="s">
        <v>1260</v>
      </c>
      <c r="C1007" s="18" t="s">
        <v>1141</v>
      </c>
      <c r="D1007" s="18" t="s">
        <v>149</v>
      </c>
      <c r="E1007" s="18">
        <v>5.6478405315614599E-2</v>
      </c>
    </row>
    <row r="1008" spans="1:5" hidden="1" x14ac:dyDescent="0.3">
      <c r="A1008" s="18" t="str">
        <f t="shared" si="16"/>
        <v>2021-22Moorabool ShireG1</v>
      </c>
      <c r="B1008" s="18" t="s">
        <v>1260</v>
      </c>
      <c r="C1008" s="18" t="s">
        <v>1144</v>
      </c>
      <c r="D1008" s="18" t="s">
        <v>149</v>
      </c>
      <c r="E1008" s="18">
        <v>0.139130434782609</v>
      </c>
    </row>
    <row r="1009" spans="1:5" hidden="1" x14ac:dyDescent="0.3">
      <c r="A1009" s="18" t="str">
        <f t="shared" si="16"/>
        <v>2021-22Mornington Peninsula ShireG1</v>
      </c>
      <c r="B1009" s="18" t="s">
        <v>1260</v>
      </c>
      <c r="C1009" s="18" t="s">
        <v>1150</v>
      </c>
      <c r="D1009" s="18" t="s">
        <v>149</v>
      </c>
      <c r="E1009" s="18">
        <v>9.2664092664092701E-2</v>
      </c>
    </row>
    <row r="1010" spans="1:5" hidden="1" x14ac:dyDescent="0.3">
      <c r="A1010" s="18" t="str">
        <f t="shared" si="16"/>
        <v>2021-22Mount Alexander ShireG1</v>
      </c>
      <c r="B1010" s="18" t="s">
        <v>1260</v>
      </c>
      <c r="C1010" s="18" t="s">
        <v>1153</v>
      </c>
      <c r="D1010" s="18" t="s">
        <v>149</v>
      </c>
      <c r="E1010" s="18">
        <v>2.1505376344085999E-2</v>
      </c>
    </row>
    <row r="1011" spans="1:5" hidden="1" x14ac:dyDescent="0.3">
      <c r="A1011" s="18" t="str">
        <f t="shared" si="16"/>
        <v>2021-22Moyne ShireG1</v>
      </c>
      <c r="B1011" s="18" t="s">
        <v>1260</v>
      </c>
      <c r="C1011" s="18" t="s">
        <v>1156</v>
      </c>
      <c r="D1011" s="18" t="s">
        <v>149</v>
      </c>
      <c r="E1011" s="18">
        <v>0.107913669064748</v>
      </c>
    </row>
    <row r="1012" spans="1:5" hidden="1" x14ac:dyDescent="0.3">
      <c r="A1012" s="18" t="str">
        <f t="shared" si="16"/>
        <v>2021-22Murrindindi ShireG1</v>
      </c>
      <c r="B1012" s="18" t="s">
        <v>1260</v>
      </c>
      <c r="C1012" s="18" t="s">
        <v>1159</v>
      </c>
      <c r="D1012" s="18" t="s">
        <v>149</v>
      </c>
      <c r="E1012" s="18">
        <v>0</v>
      </c>
    </row>
    <row r="1013" spans="1:5" hidden="1" x14ac:dyDescent="0.3">
      <c r="A1013" s="18" t="str">
        <f t="shared" si="16"/>
        <v>2021-22Nillumbik ShireG1</v>
      </c>
      <c r="B1013" s="18" t="s">
        <v>1260</v>
      </c>
      <c r="C1013" s="18" t="s">
        <v>1162</v>
      </c>
      <c r="D1013" s="18" t="s">
        <v>149</v>
      </c>
      <c r="E1013" s="18">
        <v>2.32558139534884E-2</v>
      </c>
    </row>
    <row r="1014" spans="1:5" hidden="1" x14ac:dyDescent="0.3">
      <c r="A1014" s="18" t="str">
        <f t="shared" si="16"/>
        <v>2021-22Port Phillip CityG1</v>
      </c>
      <c r="B1014" s="18" t="s">
        <v>1260</v>
      </c>
      <c r="C1014" s="18" t="s">
        <v>1168</v>
      </c>
      <c r="D1014" s="18" t="s">
        <v>149</v>
      </c>
      <c r="E1014" s="18">
        <v>7.9584775086505202E-2</v>
      </c>
    </row>
    <row r="1015" spans="1:5" hidden="1" x14ac:dyDescent="0.3">
      <c r="A1015" s="18" t="str">
        <f t="shared" si="16"/>
        <v>2021-22Pyrenees ShireG1</v>
      </c>
      <c r="B1015" s="18" t="s">
        <v>1260</v>
      </c>
      <c r="C1015" s="18" t="s">
        <v>1171</v>
      </c>
      <c r="D1015" s="18" t="s">
        <v>149</v>
      </c>
      <c r="E1015" s="18">
        <v>0.10457516339869299</v>
      </c>
    </row>
    <row r="1016" spans="1:5" hidden="1" x14ac:dyDescent="0.3">
      <c r="A1016" s="18" t="str">
        <f t="shared" si="16"/>
        <v>2021-22Greater SheppartonG1</v>
      </c>
      <c r="B1016" s="18" t="s">
        <v>1260</v>
      </c>
      <c r="C1016" s="18" t="s">
        <v>1076</v>
      </c>
      <c r="D1016" s="18" t="s">
        <v>149</v>
      </c>
      <c r="E1016" s="18">
        <v>4.78468899521531E-3</v>
      </c>
    </row>
    <row r="1017" spans="1:5" hidden="1" x14ac:dyDescent="0.3">
      <c r="A1017" s="18" t="str">
        <f t="shared" si="16"/>
        <v>2021-22Wangaratta Rural CityG1</v>
      </c>
      <c r="B1017" s="18" t="s">
        <v>1260</v>
      </c>
      <c r="C1017" s="18" t="s">
        <v>1197</v>
      </c>
      <c r="D1017" s="18" t="s">
        <v>149</v>
      </c>
      <c r="E1017" s="18">
        <v>1.50375939849624E-2</v>
      </c>
    </row>
    <row r="1018" spans="1:5" hidden="1" x14ac:dyDescent="0.3">
      <c r="A1018" s="18" t="str">
        <f t="shared" si="16"/>
        <v>2021-22Warrnambool CityG1</v>
      </c>
      <c r="B1018" s="18" t="s">
        <v>1260</v>
      </c>
      <c r="C1018" s="18" t="s">
        <v>1200</v>
      </c>
      <c r="D1018" s="18" t="s">
        <v>149</v>
      </c>
      <c r="E1018" s="18">
        <v>1.8749999999999999E-2</v>
      </c>
    </row>
    <row r="1019" spans="1:5" hidden="1" x14ac:dyDescent="0.3">
      <c r="A1019" s="18" t="str">
        <f t="shared" si="16"/>
        <v>2021-22Wodonga CityG1</v>
      </c>
      <c r="B1019" s="18" t="s">
        <v>1260</v>
      </c>
      <c r="C1019" s="18" t="s">
        <v>1215</v>
      </c>
      <c r="D1019" s="18" t="s">
        <v>149</v>
      </c>
      <c r="E1019" s="18">
        <v>0.12021857923497301</v>
      </c>
    </row>
    <row r="1020" spans="1:5" hidden="1" x14ac:dyDescent="0.3">
      <c r="A1020" s="18" t="str">
        <f t="shared" si="16"/>
        <v>2021-22Boroondara CityG1</v>
      </c>
      <c r="B1020" s="18" t="s">
        <v>1260</v>
      </c>
      <c r="C1020" s="18" t="s">
        <v>1019</v>
      </c>
      <c r="D1020" s="18" t="s">
        <v>149</v>
      </c>
      <c r="E1020" s="18">
        <v>4.0609137055837602E-2</v>
      </c>
    </row>
    <row r="1021" spans="1:5" hidden="1" x14ac:dyDescent="0.3">
      <c r="A1021" s="18" t="str">
        <f t="shared" si="16"/>
        <v>2021-22Buloke ShireG1</v>
      </c>
      <c r="B1021" s="18" t="s">
        <v>1260</v>
      </c>
      <c r="C1021" s="18" t="s">
        <v>1025</v>
      </c>
      <c r="D1021" s="18" t="s">
        <v>149</v>
      </c>
      <c r="E1021" s="18">
        <v>6.19047619047619E-2</v>
      </c>
    </row>
    <row r="1022" spans="1:5" hidden="1" x14ac:dyDescent="0.3">
      <c r="A1022" s="18" t="str">
        <f t="shared" si="16"/>
        <v>2021-22Glen Eira CityG1</v>
      </c>
      <c r="B1022" s="18" t="s">
        <v>1260</v>
      </c>
      <c r="C1022" s="18" t="s">
        <v>1058</v>
      </c>
      <c r="D1022" s="18" t="s">
        <v>149</v>
      </c>
      <c r="E1022" s="18">
        <v>4.4444444444444398E-2</v>
      </c>
    </row>
    <row r="1023" spans="1:5" hidden="1" x14ac:dyDescent="0.3">
      <c r="A1023" s="18" t="str">
        <f t="shared" si="16"/>
        <v>2021-22Horsham Rural CityG1</v>
      </c>
      <c r="B1023" s="18" t="s">
        <v>1260</v>
      </c>
      <c r="C1023" s="18" t="s">
        <v>1087</v>
      </c>
      <c r="D1023" s="18" t="s">
        <v>149</v>
      </c>
      <c r="E1023" s="18">
        <v>3.77358490566038E-2</v>
      </c>
    </row>
    <row r="1024" spans="1:5" hidden="1" x14ac:dyDescent="0.3">
      <c r="A1024" s="18" t="str">
        <f t="shared" si="16"/>
        <v>2021-22Kingston CityG1</v>
      </c>
      <c r="B1024" s="18" t="s">
        <v>1260</v>
      </c>
      <c r="C1024" s="18" t="s">
        <v>1096</v>
      </c>
      <c r="D1024" s="18" t="s">
        <v>149</v>
      </c>
      <c r="E1024" s="18">
        <v>6.4935064935064901E-2</v>
      </c>
    </row>
    <row r="1025" spans="1:5" hidden="1" x14ac:dyDescent="0.3">
      <c r="A1025" s="18" t="str">
        <f t="shared" si="16"/>
        <v>2021-22Latrobe CityG1</v>
      </c>
      <c r="B1025" s="18" t="s">
        <v>1260</v>
      </c>
      <c r="C1025" s="18" t="s">
        <v>1102</v>
      </c>
      <c r="D1025" s="18" t="s">
        <v>149</v>
      </c>
      <c r="E1025" s="18">
        <v>0.13375796178343899</v>
      </c>
    </row>
    <row r="1026" spans="1:5" hidden="1" x14ac:dyDescent="0.3">
      <c r="A1026" s="18" t="str">
        <f t="shared" si="16"/>
        <v>2021-22Mildura Rural CityG1</v>
      </c>
      <c r="B1026" s="18" t="s">
        <v>1260</v>
      </c>
      <c r="C1026" s="18" t="s">
        <v>1129</v>
      </c>
      <c r="D1026" s="18" t="s">
        <v>149</v>
      </c>
      <c r="E1026" s="18">
        <v>0.29381443298969101</v>
      </c>
    </row>
    <row r="1027" spans="1:5" hidden="1" x14ac:dyDescent="0.3">
      <c r="A1027" s="18" t="str">
        <f t="shared" si="16"/>
        <v>2021-22Mitchell ShireG1</v>
      </c>
      <c r="B1027" s="18" t="s">
        <v>1260</v>
      </c>
      <c r="C1027" s="18" t="s">
        <v>1132</v>
      </c>
      <c r="D1027" s="18" t="s">
        <v>149</v>
      </c>
      <c r="E1027" s="18">
        <v>0.164251207729469</v>
      </c>
    </row>
    <row r="1028" spans="1:5" hidden="1" x14ac:dyDescent="0.3">
      <c r="A1028" s="18" t="str">
        <f t="shared" si="16"/>
        <v>2021-22Northern Grampians ShireG1</v>
      </c>
      <c r="B1028" s="18" t="s">
        <v>1260</v>
      </c>
      <c r="C1028" s="18" t="s">
        <v>1165</v>
      </c>
      <c r="D1028" s="18" t="s">
        <v>149</v>
      </c>
      <c r="E1028" s="18">
        <v>0.263636363636364</v>
      </c>
    </row>
    <row r="1029" spans="1:5" hidden="1" x14ac:dyDescent="0.3">
      <c r="A1029" s="18" t="str">
        <f t="shared" si="16"/>
        <v>2021-22Southern Grampians ShireG2</v>
      </c>
      <c r="B1029" s="18" t="s">
        <v>1260</v>
      </c>
      <c r="C1029" s="18" t="s">
        <v>1179</v>
      </c>
      <c r="D1029" s="18" t="s">
        <v>154</v>
      </c>
      <c r="E1029" s="18">
        <v>50</v>
      </c>
    </row>
    <row r="1030" spans="1:5" hidden="1" x14ac:dyDescent="0.3">
      <c r="A1030" s="18" t="str">
        <f t="shared" si="16"/>
        <v>2021-22South Gippsland ShireG2</v>
      </c>
      <c r="B1030" s="18" t="s">
        <v>1260</v>
      </c>
      <c r="C1030" s="18" t="s">
        <v>1176</v>
      </c>
      <c r="D1030" s="18" t="s">
        <v>154</v>
      </c>
      <c r="E1030" s="18">
        <v>44</v>
      </c>
    </row>
    <row r="1031" spans="1:5" hidden="1" x14ac:dyDescent="0.3">
      <c r="A1031" s="18" t="str">
        <f t="shared" si="16"/>
        <v>2021-22Stonnington CityG2</v>
      </c>
      <c r="B1031" s="18" t="s">
        <v>1260</v>
      </c>
      <c r="C1031" s="18" t="s">
        <v>1182</v>
      </c>
      <c r="D1031" s="18" t="s">
        <v>154</v>
      </c>
      <c r="E1031" s="18">
        <v>56</v>
      </c>
    </row>
    <row r="1032" spans="1:5" hidden="1" x14ac:dyDescent="0.3">
      <c r="A1032" s="18" t="str">
        <f t="shared" si="16"/>
        <v>2021-22Ararat Rural CityG2</v>
      </c>
      <c r="B1032" s="18" t="s">
        <v>1260</v>
      </c>
      <c r="C1032" s="18" t="s">
        <v>998</v>
      </c>
      <c r="D1032" s="18" t="s">
        <v>154</v>
      </c>
      <c r="E1032" s="18">
        <v>62</v>
      </c>
    </row>
    <row r="1033" spans="1:5" hidden="1" x14ac:dyDescent="0.3">
      <c r="A1033" s="18" t="str">
        <f t="shared" si="16"/>
        <v>2021-22Strathbogie ShireG2</v>
      </c>
      <c r="B1033" s="18" t="s">
        <v>1260</v>
      </c>
      <c r="C1033" s="18" t="s">
        <v>1185</v>
      </c>
      <c r="D1033" s="18" t="s">
        <v>154</v>
      </c>
      <c r="E1033" s="18">
        <v>52</v>
      </c>
    </row>
    <row r="1034" spans="1:5" hidden="1" x14ac:dyDescent="0.3">
      <c r="A1034" s="18" t="str">
        <f t="shared" si="16"/>
        <v>2021-22Surf Coast ShireG2</v>
      </c>
      <c r="B1034" s="18" t="s">
        <v>1260</v>
      </c>
      <c r="C1034" s="18" t="s">
        <v>1188</v>
      </c>
      <c r="D1034" s="18" t="s">
        <v>154</v>
      </c>
      <c r="E1034" s="18">
        <v>54</v>
      </c>
    </row>
    <row r="1035" spans="1:5" hidden="1" x14ac:dyDescent="0.3">
      <c r="A1035" s="18" t="str">
        <f t="shared" si="16"/>
        <v>2021-22Swan Hill Rural CityG2</v>
      </c>
      <c r="B1035" s="18" t="s">
        <v>1260</v>
      </c>
      <c r="C1035" s="18" t="s">
        <v>1191</v>
      </c>
      <c r="D1035" s="18" t="s">
        <v>154</v>
      </c>
      <c r="E1035" s="18">
        <v>48</v>
      </c>
    </row>
    <row r="1036" spans="1:5" hidden="1" x14ac:dyDescent="0.3">
      <c r="A1036" s="18" t="str">
        <f t="shared" si="16"/>
        <v>2021-22Towong ShireG2</v>
      </c>
      <c r="B1036" s="18" t="s">
        <v>1260</v>
      </c>
      <c r="C1036" s="18" t="s">
        <v>1194</v>
      </c>
      <c r="D1036" s="18" t="s">
        <v>154</v>
      </c>
    </row>
    <row r="1037" spans="1:5" hidden="1" x14ac:dyDescent="0.3">
      <c r="A1037" s="18" t="str">
        <f t="shared" si="16"/>
        <v>2021-22Wellington ShireG2</v>
      </c>
      <c r="B1037" s="18" t="s">
        <v>1260</v>
      </c>
      <c r="C1037" s="18" t="s">
        <v>1203</v>
      </c>
      <c r="D1037" s="18" t="s">
        <v>154</v>
      </c>
      <c r="E1037" s="18">
        <v>55</v>
      </c>
    </row>
    <row r="1038" spans="1:5" hidden="1" x14ac:dyDescent="0.3">
      <c r="A1038" s="18" t="str">
        <f t="shared" si="16"/>
        <v>2021-22West Wimmera ShireG2</v>
      </c>
      <c r="B1038" s="18" t="s">
        <v>1260</v>
      </c>
      <c r="C1038" s="18" t="s">
        <v>1206</v>
      </c>
      <c r="D1038" s="18" t="s">
        <v>154</v>
      </c>
      <c r="E1038" s="18">
        <v>54</v>
      </c>
    </row>
    <row r="1039" spans="1:5" hidden="1" x14ac:dyDescent="0.3">
      <c r="A1039" s="18" t="str">
        <f t="shared" si="16"/>
        <v>2021-22Whitehorse CityG2</v>
      </c>
      <c r="B1039" s="18" t="s">
        <v>1260</v>
      </c>
      <c r="C1039" s="18" t="s">
        <v>1209</v>
      </c>
      <c r="D1039" s="18" t="s">
        <v>154</v>
      </c>
      <c r="E1039" s="18">
        <v>57</v>
      </c>
    </row>
    <row r="1040" spans="1:5" hidden="1" x14ac:dyDescent="0.3">
      <c r="A1040" s="18" t="str">
        <f t="shared" si="16"/>
        <v>2021-22Whittlesea CityG2</v>
      </c>
      <c r="B1040" s="18" t="s">
        <v>1260</v>
      </c>
      <c r="C1040" s="18" t="s">
        <v>1212</v>
      </c>
      <c r="D1040" s="18" t="s">
        <v>154</v>
      </c>
      <c r="E1040" s="18">
        <v>55</v>
      </c>
    </row>
    <row r="1041" spans="1:5" hidden="1" x14ac:dyDescent="0.3">
      <c r="A1041" s="18" t="str">
        <f t="shared" si="16"/>
        <v>2021-22Wyndham CityG2</v>
      </c>
      <c r="B1041" s="18" t="s">
        <v>1260</v>
      </c>
      <c r="C1041" s="18" t="s">
        <v>1218</v>
      </c>
      <c r="D1041" s="18" t="s">
        <v>154</v>
      </c>
      <c r="E1041" s="18">
        <v>65</v>
      </c>
    </row>
    <row r="1042" spans="1:5" hidden="1" x14ac:dyDescent="0.3">
      <c r="A1042" s="18" t="str">
        <f t="shared" si="16"/>
        <v>2021-22Yarra CityG2</v>
      </c>
      <c r="B1042" s="18" t="s">
        <v>1260</v>
      </c>
      <c r="C1042" s="18" t="s">
        <v>1221</v>
      </c>
      <c r="D1042" s="18" t="s">
        <v>154</v>
      </c>
      <c r="E1042" s="18">
        <v>50</v>
      </c>
    </row>
    <row r="1043" spans="1:5" hidden="1" x14ac:dyDescent="0.3">
      <c r="A1043" s="18" t="str">
        <f t="shared" si="16"/>
        <v>2021-22Yarra Ranges ShireG2</v>
      </c>
      <c r="B1043" s="18" t="s">
        <v>1260</v>
      </c>
      <c r="C1043" s="18" t="s">
        <v>1224</v>
      </c>
      <c r="D1043" s="18" t="s">
        <v>154</v>
      </c>
      <c r="E1043" s="18">
        <v>51</v>
      </c>
    </row>
    <row r="1044" spans="1:5" hidden="1" x14ac:dyDescent="0.3">
      <c r="A1044" s="18" t="str">
        <f t="shared" si="16"/>
        <v>2021-22Yarriambiack ShireG2</v>
      </c>
      <c r="B1044" s="18" t="s">
        <v>1260</v>
      </c>
      <c r="C1044" s="18" t="s">
        <v>1227</v>
      </c>
      <c r="D1044" s="18" t="s">
        <v>154</v>
      </c>
      <c r="E1044" s="18">
        <v>57</v>
      </c>
    </row>
    <row r="1045" spans="1:5" hidden="1" x14ac:dyDescent="0.3">
      <c r="A1045" s="18" t="str">
        <f t="shared" si="16"/>
        <v>2021-22Bass Coast ShireG2</v>
      </c>
      <c r="B1045" s="18" t="s">
        <v>1260</v>
      </c>
      <c r="C1045" s="18" t="s">
        <v>1007</v>
      </c>
      <c r="D1045" s="18" t="s">
        <v>154</v>
      </c>
      <c r="E1045" s="18">
        <v>51</v>
      </c>
    </row>
    <row r="1046" spans="1:5" hidden="1" x14ac:dyDescent="0.3">
      <c r="A1046" s="18" t="str">
        <f t="shared" si="16"/>
        <v>2021-22Borough of QueenscliffeG2</v>
      </c>
      <c r="B1046" s="18" t="s">
        <v>1260</v>
      </c>
      <c r="C1046" s="18" t="s">
        <v>1174</v>
      </c>
      <c r="D1046" s="18" t="s">
        <v>154</v>
      </c>
      <c r="E1046" s="18">
        <v>65</v>
      </c>
    </row>
    <row r="1047" spans="1:5" hidden="1" x14ac:dyDescent="0.3">
      <c r="A1047" s="18" t="str">
        <f t="shared" si="16"/>
        <v>2021-22Merri-bek CityG2</v>
      </c>
      <c r="B1047" s="18" t="s">
        <v>1260</v>
      </c>
      <c r="C1047" s="18" t="s">
        <v>1147</v>
      </c>
      <c r="D1047" s="18" t="s">
        <v>154</v>
      </c>
      <c r="E1047" s="18">
        <v>54</v>
      </c>
    </row>
    <row r="1048" spans="1:5" hidden="1" x14ac:dyDescent="0.3">
      <c r="A1048" s="18" t="str">
        <f t="shared" ref="A1048:A1111" si="17">CONCATENATE(B1048,C1048,D1048)</f>
        <v>2021-22Alpine ShireG2</v>
      </c>
      <c r="B1048" s="18" t="s">
        <v>1260</v>
      </c>
      <c r="C1048" s="18" t="s">
        <v>995</v>
      </c>
      <c r="D1048" s="18" t="s">
        <v>154</v>
      </c>
      <c r="E1048" s="18">
        <v>55</v>
      </c>
    </row>
    <row r="1049" spans="1:5" hidden="1" x14ac:dyDescent="0.3">
      <c r="A1049" s="18" t="str">
        <f t="shared" si="17"/>
        <v>2021-22Ballarat CityG2</v>
      </c>
      <c r="B1049" s="18" t="s">
        <v>1260</v>
      </c>
      <c r="C1049" s="18" t="s">
        <v>1001</v>
      </c>
      <c r="D1049" s="18" t="s">
        <v>154</v>
      </c>
      <c r="E1049" s="18">
        <v>51</v>
      </c>
    </row>
    <row r="1050" spans="1:5" hidden="1" x14ac:dyDescent="0.3">
      <c r="A1050" s="18" t="str">
        <f t="shared" si="17"/>
        <v>2021-22Banyule CityG2</v>
      </c>
      <c r="B1050" s="18" t="s">
        <v>1260</v>
      </c>
      <c r="C1050" s="18" t="s">
        <v>1004</v>
      </c>
      <c r="D1050" s="18" t="s">
        <v>154</v>
      </c>
      <c r="E1050" s="18">
        <v>59</v>
      </c>
    </row>
    <row r="1051" spans="1:5" hidden="1" x14ac:dyDescent="0.3">
      <c r="A1051" s="18" t="str">
        <f t="shared" si="17"/>
        <v>2021-22Baw Baw ShireG2</v>
      </c>
      <c r="B1051" s="18" t="s">
        <v>1260</v>
      </c>
      <c r="C1051" s="18" t="s">
        <v>1010</v>
      </c>
      <c r="D1051" s="18" t="s">
        <v>154</v>
      </c>
      <c r="E1051" s="18">
        <v>53</v>
      </c>
    </row>
    <row r="1052" spans="1:5" hidden="1" x14ac:dyDescent="0.3">
      <c r="A1052" s="18" t="str">
        <f t="shared" si="17"/>
        <v>2021-22Bayside CityG2</v>
      </c>
      <c r="B1052" s="18" t="s">
        <v>1260</v>
      </c>
      <c r="C1052" s="18" t="s">
        <v>1013</v>
      </c>
      <c r="D1052" s="18" t="s">
        <v>154</v>
      </c>
      <c r="E1052" s="18">
        <v>66.7</v>
      </c>
    </row>
    <row r="1053" spans="1:5" hidden="1" x14ac:dyDescent="0.3">
      <c r="A1053" s="18" t="str">
        <f t="shared" si="17"/>
        <v>2021-22Benalla Rural CityG2</v>
      </c>
      <c r="B1053" s="18" t="s">
        <v>1260</v>
      </c>
      <c r="C1053" s="18" t="s">
        <v>1016</v>
      </c>
      <c r="D1053" s="18" t="s">
        <v>154</v>
      </c>
      <c r="E1053" s="18">
        <v>47</v>
      </c>
    </row>
    <row r="1054" spans="1:5" hidden="1" x14ac:dyDescent="0.3">
      <c r="A1054" s="18" t="str">
        <f t="shared" si="17"/>
        <v>2021-22Brimbank CityG2</v>
      </c>
      <c r="B1054" s="18" t="s">
        <v>1260</v>
      </c>
      <c r="C1054" s="18" t="s">
        <v>1022</v>
      </c>
      <c r="D1054" s="18" t="s">
        <v>154</v>
      </c>
      <c r="E1054" s="18">
        <v>59</v>
      </c>
    </row>
    <row r="1055" spans="1:5" hidden="1" x14ac:dyDescent="0.3">
      <c r="A1055" s="18" t="str">
        <f t="shared" si="17"/>
        <v>2021-22Campaspe ShireG2</v>
      </c>
      <c r="B1055" s="18" t="s">
        <v>1260</v>
      </c>
      <c r="C1055" s="18" t="s">
        <v>1028</v>
      </c>
      <c r="D1055" s="18" t="s">
        <v>154</v>
      </c>
      <c r="E1055" s="18">
        <v>42</v>
      </c>
    </row>
    <row r="1056" spans="1:5" hidden="1" x14ac:dyDescent="0.3">
      <c r="A1056" s="18" t="str">
        <f t="shared" si="17"/>
        <v>2021-22Cardinia ShireG2</v>
      </c>
      <c r="B1056" s="18" t="s">
        <v>1260</v>
      </c>
      <c r="C1056" s="18" t="s">
        <v>1031</v>
      </c>
      <c r="D1056" s="18" t="s">
        <v>154</v>
      </c>
      <c r="E1056" s="18">
        <v>68</v>
      </c>
    </row>
    <row r="1057" spans="1:5" hidden="1" x14ac:dyDescent="0.3">
      <c r="A1057" s="18" t="str">
        <f t="shared" si="17"/>
        <v>2021-22Casey CityG2</v>
      </c>
      <c r="B1057" s="18" t="s">
        <v>1260</v>
      </c>
      <c r="C1057" s="18" t="s">
        <v>1034</v>
      </c>
      <c r="D1057" s="18" t="s">
        <v>154</v>
      </c>
      <c r="E1057" s="18">
        <v>50</v>
      </c>
    </row>
    <row r="1058" spans="1:5" hidden="1" x14ac:dyDescent="0.3">
      <c r="A1058" s="18" t="str">
        <f t="shared" si="17"/>
        <v>2021-22Central Goldfields ShireG2</v>
      </c>
      <c r="B1058" s="18" t="s">
        <v>1260</v>
      </c>
      <c r="C1058" s="18" t="s">
        <v>1037</v>
      </c>
      <c r="D1058" s="18" t="s">
        <v>154</v>
      </c>
      <c r="E1058" s="18">
        <v>51</v>
      </c>
    </row>
    <row r="1059" spans="1:5" hidden="1" x14ac:dyDescent="0.3">
      <c r="A1059" s="18" t="str">
        <f t="shared" si="17"/>
        <v>2021-22Colac Otway ShireG2</v>
      </c>
      <c r="B1059" s="18" t="s">
        <v>1260</v>
      </c>
      <c r="C1059" s="18" t="s">
        <v>1040</v>
      </c>
      <c r="D1059" s="18" t="s">
        <v>154</v>
      </c>
      <c r="E1059" s="18">
        <v>53</v>
      </c>
    </row>
    <row r="1060" spans="1:5" hidden="1" x14ac:dyDescent="0.3">
      <c r="A1060" s="18" t="str">
        <f t="shared" si="17"/>
        <v>2021-22Corangamite ShireG2</v>
      </c>
      <c r="B1060" s="18" t="s">
        <v>1260</v>
      </c>
      <c r="C1060" s="18" t="s">
        <v>1043</v>
      </c>
      <c r="D1060" s="18" t="s">
        <v>154</v>
      </c>
      <c r="E1060" s="18">
        <v>62</v>
      </c>
    </row>
    <row r="1061" spans="1:5" hidden="1" x14ac:dyDescent="0.3">
      <c r="A1061" s="18" t="str">
        <f t="shared" si="17"/>
        <v>2021-22Darebin CityG2</v>
      </c>
      <c r="B1061" s="18" t="s">
        <v>1260</v>
      </c>
      <c r="C1061" s="18" t="s">
        <v>1046</v>
      </c>
      <c r="D1061" s="18" t="s">
        <v>154</v>
      </c>
      <c r="E1061" s="18">
        <v>68</v>
      </c>
    </row>
    <row r="1062" spans="1:5" hidden="1" x14ac:dyDescent="0.3">
      <c r="A1062" s="18" t="str">
        <f t="shared" si="17"/>
        <v>2021-22East Gippsland ShireG2</v>
      </c>
      <c r="B1062" s="18" t="s">
        <v>1260</v>
      </c>
      <c r="C1062" s="18" t="s">
        <v>1049</v>
      </c>
      <c r="D1062" s="18" t="s">
        <v>154</v>
      </c>
      <c r="E1062" s="18">
        <v>48</v>
      </c>
    </row>
    <row r="1063" spans="1:5" hidden="1" x14ac:dyDescent="0.3">
      <c r="A1063" s="18" t="str">
        <f t="shared" si="17"/>
        <v>2021-22Frankston CityG2</v>
      </c>
      <c r="B1063" s="18" t="s">
        <v>1260</v>
      </c>
      <c r="C1063" s="18" t="s">
        <v>1052</v>
      </c>
      <c r="D1063" s="18" t="s">
        <v>154</v>
      </c>
      <c r="E1063" s="18">
        <v>69</v>
      </c>
    </row>
    <row r="1064" spans="1:5" hidden="1" x14ac:dyDescent="0.3">
      <c r="A1064" s="18" t="str">
        <f t="shared" si="17"/>
        <v>2021-22Gannawarra ShireG2</v>
      </c>
      <c r="B1064" s="18" t="s">
        <v>1260</v>
      </c>
      <c r="C1064" s="18" t="s">
        <v>1055</v>
      </c>
      <c r="D1064" s="18" t="s">
        <v>154</v>
      </c>
      <c r="E1064" s="18">
        <v>46</v>
      </c>
    </row>
    <row r="1065" spans="1:5" hidden="1" x14ac:dyDescent="0.3">
      <c r="A1065" s="18" t="str">
        <f t="shared" si="17"/>
        <v>2021-22Glenelg ShireG2</v>
      </c>
      <c r="B1065" s="18" t="s">
        <v>1260</v>
      </c>
      <c r="C1065" s="18" t="s">
        <v>1061</v>
      </c>
      <c r="D1065" s="18" t="s">
        <v>154</v>
      </c>
      <c r="E1065" s="18">
        <v>57</v>
      </c>
    </row>
    <row r="1066" spans="1:5" hidden="1" x14ac:dyDescent="0.3">
      <c r="A1066" s="18" t="str">
        <f t="shared" si="17"/>
        <v>2021-22Golden Plains ShireG2</v>
      </c>
      <c r="B1066" s="18" t="s">
        <v>1260</v>
      </c>
      <c r="C1066" s="18" t="s">
        <v>1064</v>
      </c>
      <c r="D1066" s="18" t="s">
        <v>154</v>
      </c>
      <c r="E1066" s="18">
        <v>49</v>
      </c>
    </row>
    <row r="1067" spans="1:5" hidden="1" x14ac:dyDescent="0.3">
      <c r="A1067" s="18" t="str">
        <f t="shared" si="17"/>
        <v>2021-22Greater Bendigo CityG2</v>
      </c>
      <c r="B1067" s="18" t="s">
        <v>1260</v>
      </c>
      <c r="C1067" s="18" t="s">
        <v>1067</v>
      </c>
      <c r="D1067" s="18" t="s">
        <v>154</v>
      </c>
      <c r="E1067" s="18">
        <v>51</v>
      </c>
    </row>
    <row r="1068" spans="1:5" hidden="1" x14ac:dyDescent="0.3">
      <c r="A1068" s="18" t="str">
        <f t="shared" si="17"/>
        <v>2021-22Greater Dandenong CityG2</v>
      </c>
      <c r="B1068" s="18" t="s">
        <v>1260</v>
      </c>
      <c r="C1068" s="18" t="s">
        <v>1070</v>
      </c>
      <c r="D1068" s="18" t="s">
        <v>154</v>
      </c>
      <c r="E1068" s="18">
        <v>59</v>
      </c>
    </row>
    <row r="1069" spans="1:5" hidden="1" x14ac:dyDescent="0.3">
      <c r="A1069" s="18" t="str">
        <f t="shared" si="17"/>
        <v>2021-22Greater Geelong CityG2</v>
      </c>
      <c r="B1069" s="18" t="s">
        <v>1260</v>
      </c>
      <c r="C1069" s="18" t="s">
        <v>1073</v>
      </c>
      <c r="D1069" s="18" t="s">
        <v>154</v>
      </c>
      <c r="E1069" s="18">
        <v>54</v>
      </c>
    </row>
    <row r="1070" spans="1:5" hidden="1" x14ac:dyDescent="0.3">
      <c r="A1070" s="18" t="str">
        <f t="shared" si="17"/>
        <v>2021-22Hepburn ShireG2</v>
      </c>
      <c r="B1070" s="18" t="s">
        <v>1260</v>
      </c>
      <c r="C1070" s="18" t="s">
        <v>1078</v>
      </c>
      <c r="D1070" s="18" t="s">
        <v>154</v>
      </c>
      <c r="E1070" s="18">
        <v>44</v>
      </c>
    </row>
    <row r="1071" spans="1:5" hidden="1" x14ac:dyDescent="0.3">
      <c r="A1071" s="18" t="str">
        <f t="shared" si="17"/>
        <v>2021-22Hindmarsh ShireG2</v>
      </c>
      <c r="B1071" s="18" t="s">
        <v>1260</v>
      </c>
      <c r="C1071" s="18" t="s">
        <v>1081</v>
      </c>
      <c r="D1071" s="18" t="s">
        <v>154</v>
      </c>
      <c r="E1071" s="18">
        <v>55</v>
      </c>
    </row>
    <row r="1072" spans="1:5" hidden="1" x14ac:dyDescent="0.3">
      <c r="A1072" s="18" t="str">
        <f t="shared" si="17"/>
        <v>2021-22Hobsons Bay CityG2</v>
      </c>
      <c r="B1072" s="18" t="s">
        <v>1260</v>
      </c>
      <c r="C1072" s="18" t="s">
        <v>1084</v>
      </c>
      <c r="D1072" s="18" t="s">
        <v>154</v>
      </c>
      <c r="E1072" s="18">
        <v>60</v>
      </c>
    </row>
    <row r="1073" spans="1:5" hidden="1" x14ac:dyDescent="0.3">
      <c r="A1073" s="18" t="str">
        <f t="shared" si="17"/>
        <v>2021-22Hume CityG2</v>
      </c>
      <c r="B1073" s="18" t="s">
        <v>1260</v>
      </c>
      <c r="C1073" s="18" t="s">
        <v>1090</v>
      </c>
      <c r="D1073" s="18" t="s">
        <v>154</v>
      </c>
      <c r="E1073" s="18">
        <v>57</v>
      </c>
    </row>
    <row r="1074" spans="1:5" hidden="1" x14ac:dyDescent="0.3">
      <c r="A1074" s="18" t="str">
        <f t="shared" si="17"/>
        <v>2021-22Indigo ShireG2</v>
      </c>
      <c r="B1074" s="18" t="s">
        <v>1260</v>
      </c>
      <c r="C1074" s="18" t="s">
        <v>1093</v>
      </c>
      <c r="D1074" s="18" t="s">
        <v>154</v>
      </c>
      <c r="E1074" s="18">
        <v>52</v>
      </c>
    </row>
    <row r="1075" spans="1:5" hidden="1" x14ac:dyDescent="0.3">
      <c r="A1075" s="18" t="str">
        <f t="shared" si="17"/>
        <v>2021-22Knox CityG2</v>
      </c>
      <c r="B1075" s="18" t="s">
        <v>1260</v>
      </c>
      <c r="C1075" s="18" t="s">
        <v>1099</v>
      </c>
      <c r="D1075" s="18" t="s">
        <v>154</v>
      </c>
      <c r="E1075" s="18">
        <v>58</v>
      </c>
    </row>
    <row r="1076" spans="1:5" hidden="1" x14ac:dyDescent="0.3">
      <c r="A1076" s="18" t="str">
        <f t="shared" si="17"/>
        <v>2021-22Loddon ShireG2</v>
      </c>
      <c r="B1076" s="18" t="s">
        <v>1260</v>
      </c>
      <c r="C1076" s="18" t="s">
        <v>1105</v>
      </c>
      <c r="D1076" s="18" t="s">
        <v>154</v>
      </c>
      <c r="E1076" s="18">
        <v>56</v>
      </c>
    </row>
    <row r="1077" spans="1:5" hidden="1" x14ac:dyDescent="0.3">
      <c r="A1077" s="18" t="str">
        <f t="shared" si="17"/>
        <v>2021-22Macedon Ranges ShireG2</v>
      </c>
      <c r="B1077" s="18" t="s">
        <v>1260</v>
      </c>
      <c r="C1077" s="18" t="s">
        <v>1108</v>
      </c>
      <c r="D1077" s="18" t="s">
        <v>154</v>
      </c>
      <c r="E1077" s="18">
        <v>48</v>
      </c>
    </row>
    <row r="1078" spans="1:5" hidden="1" x14ac:dyDescent="0.3">
      <c r="A1078" s="18" t="str">
        <f t="shared" si="17"/>
        <v>2021-22Manningham CityG2</v>
      </c>
      <c r="B1078" s="18" t="s">
        <v>1260</v>
      </c>
      <c r="C1078" s="18" t="s">
        <v>1111</v>
      </c>
      <c r="D1078" s="18" t="s">
        <v>154</v>
      </c>
      <c r="E1078" s="18">
        <v>56</v>
      </c>
    </row>
    <row r="1079" spans="1:5" hidden="1" x14ac:dyDescent="0.3">
      <c r="A1079" s="18" t="str">
        <f t="shared" si="17"/>
        <v>2021-22Mansfield ShireG2</v>
      </c>
      <c r="B1079" s="18" t="s">
        <v>1260</v>
      </c>
      <c r="C1079" s="18" t="s">
        <v>1114</v>
      </c>
      <c r="D1079" s="18" t="s">
        <v>154</v>
      </c>
      <c r="E1079" s="18">
        <v>59</v>
      </c>
    </row>
    <row r="1080" spans="1:5" hidden="1" x14ac:dyDescent="0.3">
      <c r="A1080" s="18" t="str">
        <f t="shared" si="17"/>
        <v>2021-22Maribyrnong CityG2</v>
      </c>
      <c r="B1080" s="18" t="s">
        <v>1260</v>
      </c>
      <c r="C1080" s="18" t="s">
        <v>1117</v>
      </c>
      <c r="D1080" s="18" t="s">
        <v>154</v>
      </c>
      <c r="E1080" s="18">
        <v>67</v>
      </c>
    </row>
    <row r="1081" spans="1:5" hidden="1" x14ac:dyDescent="0.3">
      <c r="A1081" s="18" t="str">
        <f t="shared" si="17"/>
        <v>2021-22Maroondah CityG2</v>
      </c>
      <c r="B1081" s="18" t="s">
        <v>1260</v>
      </c>
      <c r="C1081" s="18" t="s">
        <v>1120</v>
      </c>
      <c r="D1081" s="18" t="s">
        <v>154</v>
      </c>
      <c r="E1081" s="18">
        <v>59</v>
      </c>
    </row>
    <row r="1082" spans="1:5" hidden="1" x14ac:dyDescent="0.3">
      <c r="A1082" s="18" t="str">
        <f t="shared" si="17"/>
        <v>2021-22Melbourne CityG2</v>
      </c>
      <c r="B1082" s="18" t="s">
        <v>1260</v>
      </c>
      <c r="C1082" s="18" t="s">
        <v>1123</v>
      </c>
      <c r="D1082" s="18" t="s">
        <v>154</v>
      </c>
      <c r="E1082" s="18">
        <v>61</v>
      </c>
    </row>
    <row r="1083" spans="1:5" hidden="1" x14ac:dyDescent="0.3">
      <c r="A1083" s="18" t="str">
        <f t="shared" si="17"/>
        <v>2021-22Melton CityG2</v>
      </c>
      <c r="B1083" s="18" t="s">
        <v>1260</v>
      </c>
      <c r="C1083" s="18" t="s">
        <v>1126</v>
      </c>
      <c r="D1083" s="18" t="s">
        <v>154</v>
      </c>
      <c r="E1083" s="18">
        <v>64</v>
      </c>
    </row>
    <row r="1084" spans="1:5" hidden="1" x14ac:dyDescent="0.3">
      <c r="A1084" s="18" t="str">
        <f t="shared" si="17"/>
        <v>2021-22Moira ShireG2</v>
      </c>
      <c r="B1084" s="18" t="s">
        <v>1260</v>
      </c>
      <c r="C1084" s="18" t="s">
        <v>1135</v>
      </c>
      <c r="D1084" s="18" t="s">
        <v>154</v>
      </c>
      <c r="E1084" s="18">
        <v>45</v>
      </c>
    </row>
    <row r="1085" spans="1:5" hidden="1" x14ac:dyDescent="0.3">
      <c r="A1085" s="18" t="str">
        <f t="shared" si="17"/>
        <v>2021-22Monash CityG2</v>
      </c>
      <c r="B1085" s="18" t="s">
        <v>1260</v>
      </c>
      <c r="C1085" s="18" t="s">
        <v>1138</v>
      </c>
      <c r="D1085" s="18" t="s">
        <v>154</v>
      </c>
      <c r="E1085" s="18">
        <v>68</v>
      </c>
    </row>
    <row r="1086" spans="1:5" hidden="1" x14ac:dyDescent="0.3">
      <c r="A1086" s="18" t="str">
        <f t="shared" si="17"/>
        <v>2021-22Moonee Valley CityG2</v>
      </c>
      <c r="B1086" s="18" t="s">
        <v>1260</v>
      </c>
      <c r="C1086" s="18" t="s">
        <v>1141</v>
      </c>
      <c r="D1086" s="18" t="s">
        <v>154</v>
      </c>
      <c r="E1086" s="18">
        <v>54</v>
      </c>
    </row>
    <row r="1087" spans="1:5" hidden="1" x14ac:dyDescent="0.3">
      <c r="A1087" s="18" t="str">
        <f t="shared" si="17"/>
        <v>2021-22Moorabool ShireG2</v>
      </c>
      <c r="B1087" s="18" t="s">
        <v>1260</v>
      </c>
      <c r="C1087" s="18" t="s">
        <v>1144</v>
      </c>
      <c r="D1087" s="18" t="s">
        <v>154</v>
      </c>
      <c r="E1087" s="18">
        <v>46</v>
      </c>
    </row>
    <row r="1088" spans="1:5" hidden="1" x14ac:dyDescent="0.3">
      <c r="A1088" s="18" t="str">
        <f t="shared" si="17"/>
        <v>2021-22Mornington Peninsula ShireG2</v>
      </c>
      <c r="B1088" s="18" t="s">
        <v>1260</v>
      </c>
      <c r="C1088" s="18" t="s">
        <v>1150</v>
      </c>
      <c r="D1088" s="18" t="s">
        <v>154</v>
      </c>
      <c r="E1088" s="18">
        <v>50</v>
      </c>
    </row>
    <row r="1089" spans="1:5" hidden="1" x14ac:dyDescent="0.3">
      <c r="A1089" s="18" t="str">
        <f t="shared" si="17"/>
        <v>2021-22Mount Alexander ShireG2</v>
      </c>
      <c r="B1089" s="18" t="s">
        <v>1260</v>
      </c>
      <c r="C1089" s="18" t="s">
        <v>1153</v>
      </c>
      <c r="D1089" s="18" t="s">
        <v>154</v>
      </c>
      <c r="E1089" s="18">
        <v>54</v>
      </c>
    </row>
    <row r="1090" spans="1:5" hidden="1" x14ac:dyDescent="0.3">
      <c r="A1090" s="18" t="str">
        <f t="shared" si="17"/>
        <v>2021-22Moyne ShireG2</v>
      </c>
      <c r="B1090" s="18" t="s">
        <v>1260</v>
      </c>
      <c r="C1090" s="18" t="s">
        <v>1156</v>
      </c>
      <c r="D1090" s="18" t="s">
        <v>154</v>
      </c>
      <c r="E1090" s="18">
        <v>55</v>
      </c>
    </row>
    <row r="1091" spans="1:5" hidden="1" x14ac:dyDescent="0.3">
      <c r="A1091" s="18" t="str">
        <f t="shared" si="17"/>
        <v>2021-22Murrindindi ShireG2</v>
      </c>
      <c r="B1091" s="18" t="s">
        <v>1260</v>
      </c>
      <c r="C1091" s="18" t="s">
        <v>1159</v>
      </c>
      <c r="D1091" s="18" t="s">
        <v>154</v>
      </c>
      <c r="E1091" s="18">
        <v>54</v>
      </c>
    </row>
    <row r="1092" spans="1:5" hidden="1" x14ac:dyDescent="0.3">
      <c r="A1092" s="18" t="str">
        <f t="shared" si="17"/>
        <v>2021-22Nillumbik ShireG2</v>
      </c>
      <c r="B1092" s="18" t="s">
        <v>1260</v>
      </c>
      <c r="C1092" s="18" t="s">
        <v>1162</v>
      </c>
      <c r="D1092" s="18" t="s">
        <v>154</v>
      </c>
      <c r="E1092" s="18">
        <v>62.1</v>
      </c>
    </row>
    <row r="1093" spans="1:5" hidden="1" x14ac:dyDescent="0.3">
      <c r="A1093" s="18" t="str">
        <f t="shared" si="17"/>
        <v>2021-22Port Phillip CityG2</v>
      </c>
      <c r="B1093" s="18" t="s">
        <v>1260</v>
      </c>
      <c r="C1093" s="18" t="s">
        <v>1168</v>
      </c>
      <c r="D1093" s="18" t="s">
        <v>154</v>
      </c>
      <c r="E1093" s="18">
        <v>54</v>
      </c>
    </row>
    <row r="1094" spans="1:5" hidden="1" x14ac:dyDescent="0.3">
      <c r="A1094" s="18" t="str">
        <f t="shared" si="17"/>
        <v>2021-22Pyrenees ShireG2</v>
      </c>
      <c r="B1094" s="18" t="s">
        <v>1260</v>
      </c>
      <c r="C1094" s="18" t="s">
        <v>1171</v>
      </c>
      <c r="D1094" s="18" t="s">
        <v>154</v>
      </c>
      <c r="E1094" s="18">
        <v>51</v>
      </c>
    </row>
    <row r="1095" spans="1:5" hidden="1" x14ac:dyDescent="0.3">
      <c r="A1095" s="18" t="str">
        <f t="shared" si="17"/>
        <v>2021-22Greater SheppartonG2</v>
      </c>
      <c r="B1095" s="18" t="s">
        <v>1260</v>
      </c>
      <c r="C1095" s="18" t="s">
        <v>1076</v>
      </c>
      <c r="D1095" s="18" t="s">
        <v>154</v>
      </c>
      <c r="E1095" s="18">
        <v>53</v>
      </c>
    </row>
    <row r="1096" spans="1:5" hidden="1" x14ac:dyDescent="0.3">
      <c r="A1096" s="18" t="str">
        <f t="shared" si="17"/>
        <v>2021-22Wangaratta Rural CityG2</v>
      </c>
      <c r="B1096" s="18" t="s">
        <v>1260</v>
      </c>
      <c r="C1096" s="18" t="s">
        <v>1197</v>
      </c>
      <c r="D1096" s="18" t="s">
        <v>154</v>
      </c>
      <c r="E1096" s="18">
        <v>57</v>
      </c>
    </row>
    <row r="1097" spans="1:5" hidden="1" x14ac:dyDescent="0.3">
      <c r="A1097" s="18" t="str">
        <f t="shared" si="17"/>
        <v>2021-22Warrnambool CityG2</v>
      </c>
      <c r="B1097" s="18" t="s">
        <v>1260</v>
      </c>
      <c r="C1097" s="18" t="s">
        <v>1200</v>
      </c>
      <c r="D1097" s="18" t="s">
        <v>154</v>
      </c>
      <c r="E1097" s="18">
        <v>56</v>
      </c>
    </row>
    <row r="1098" spans="1:5" hidden="1" x14ac:dyDescent="0.3">
      <c r="A1098" s="18" t="str">
        <f t="shared" si="17"/>
        <v>2021-22Wodonga CityG2</v>
      </c>
      <c r="B1098" s="18" t="s">
        <v>1260</v>
      </c>
      <c r="C1098" s="18" t="s">
        <v>1215</v>
      </c>
      <c r="D1098" s="18" t="s">
        <v>154</v>
      </c>
      <c r="E1098" s="18">
        <v>56</v>
      </c>
    </row>
    <row r="1099" spans="1:5" hidden="1" x14ac:dyDescent="0.3">
      <c r="A1099" s="18" t="str">
        <f t="shared" si="17"/>
        <v>2021-22Boroondara CityG2</v>
      </c>
      <c r="B1099" s="18" t="s">
        <v>1260</v>
      </c>
      <c r="C1099" s="18" t="s">
        <v>1019</v>
      </c>
      <c r="D1099" s="18" t="s">
        <v>154</v>
      </c>
      <c r="E1099" s="18">
        <v>59</v>
      </c>
    </row>
    <row r="1100" spans="1:5" hidden="1" x14ac:dyDescent="0.3">
      <c r="A1100" s="18" t="str">
        <f t="shared" si="17"/>
        <v>2021-22Buloke ShireG2</v>
      </c>
      <c r="B1100" s="18" t="s">
        <v>1260</v>
      </c>
      <c r="C1100" s="18" t="s">
        <v>1025</v>
      </c>
      <c r="D1100" s="18" t="s">
        <v>154</v>
      </c>
      <c r="E1100" s="18">
        <v>54</v>
      </c>
    </row>
    <row r="1101" spans="1:5" hidden="1" x14ac:dyDescent="0.3">
      <c r="A1101" s="18" t="str">
        <f t="shared" si="17"/>
        <v>2021-22Glen Eira CityG2</v>
      </c>
      <c r="B1101" s="18" t="s">
        <v>1260</v>
      </c>
      <c r="C1101" s="18" t="s">
        <v>1058</v>
      </c>
      <c r="D1101" s="18" t="s">
        <v>154</v>
      </c>
      <c r="E1101" s="18">
        <v>60</v>
      </c>
    </row>
    <row r="1102" spans="1:5" hidden="1" x14ac:dyDescent="0.3">
      <c r="A1102" s="18" t="str">
        <f t="shared" si="17"/>
        <v>2021-22Horsham Rural CityG2</v>
      </c>
      <c r="B1102" s="18" t="s">
        <v>1260</v>
      </c>
      <c r="C1102" s="18" t="s">
        <v>1087</v>
      </c>
      <c r="D1102" s="18" t="s">
        <v>154</v>
      </c>
      <c r="E1102" s="18">
        <v>53</v>
      </c>
    </row>
    <row r="1103" spans="1:5" hidden="1" x14ac:dyDescent="0.3">
      <c r="A1103" s="18" t="str">
        <f t="shared" si="17"/>
        <v>2021-22Kingston CityG2</v>
      </c>
      <c r="B1103" s="18" t="s">
        <v>1260</v>
      </c>
      <c r="C1103" s="18" t="s">
        <v>1096</v>
      </c>
      <c r="D1103" s="18" t="s">
        <v>154</v>
      </c>
      <c r="E1103" s="18">
        <v>59</v>
      </c>
    </row>
    <row r="1104" spans="1:5" hidden="1" x14ac:dyDescent="0.3">
      <c r="A1104" s="18" t="str">
        <f t="shared" si="17"/>
        <v>2021-22Latrobe CityG2</v>
      </c>
      <c r="B1104" s="18" t="s">
        <v>1260</v>
      </c>
      <c r="C1104" s="18" t="s">
        <v>1102</v>
      </c>
      <c r="D1104" s="18" t="s">
        <v>154</v>
      </c>
      <c r="E1104" s="18">
        <v>55</v>
      </c>
    </row>
    <row r="1105" spans="1:5" hidden="1" x14ac:dyDescent="0.3">
      <c r="A1105" s="18" t="str">
        <f t="shared" si="17"/>
        <v>2021-22Mildura Rural CityG2</v>
      </c>
      <c r="B1105" s="18" t="s">
        <v>1260</v>
      </c>
      <c r="C1105" s="18" t="s">
        <v>1129</v>
      </c>
      <c r="D1105" s="18" t="s">
        <v>154</v>
      </c>
      <c r="E1105" s="18">
        <v>49</v>
      </c>
    </row>
    <row r="1106" spans="1:5" hidden="1" x14ac:dyDescent="0.3">
      <c r="A1106" s="18" t="str">
        <f t="shared" si="17"/>
        <v>2021-22Mitchell ShireG2</v>
      </c>
      <c r="B1106" s="18" t="s">
        <v>1260</v>
      </c>
      <c r="C1106" s="18" t="s">
        <v>1132</v>
      </c>
      <c r="D1106" s="18" t="s">
        <v>154</v>
      </c>
      <c r="E1106" s="18">
        <v>50</v>
      </c>
    </row>
    <row r="1107" spans="1:5" hidden="1" x14ac:dyDescent="0.3">
      <c r="A1107" s="18" t="str">
        <f t="shared" si="17"/>
        <v>2021-22Northern Grampians ShireG2</v>
      </c>
      <c r="B1107" s="18" t="s">
        <v>1260</v>
      </c>
      <c r="C1107" s="18" t="s">
        <v>1165</v>
      </c>
      <c r="D1107" s="18" t="s">
        <v>154</v>
      </c>
      <c r="E1107" s="18">
        <v>54</v>
      </c>
    </row>
    <row r="1108" spans="1:5" hidden="1" x14ac:dyDescent="0.3">
      <c r="A1108" s="18" t="str">
        <f t="shared" si="17"/>
        <v>2021-22Southern Grampians ShireG3</v>
      </c>
      <c r="B1108" s="18" t="s">
        <v>1260</v>
      </c>
      <c r="C1108" s="18" t="s">
        <v>1179</v>
      </c>
      <c r="D1108" s="18" t="s">
        <v>159</v>
      </c>
      <c r="E1108" s="18">
        <v>0.95798319327731096</v>
      </c>
    </row>
    <row r="1109" spans="1:5" hidden="1" x14ac:dyDescent="0.3">
      <c r="A1109" s="18" t="str">
        <f t="shared" si="17"/>
        <v>2021-22South Gippsland ShireG3</v>
      </c>
      <c r="B1109" s="18" t="s">
        <v>1260</v>
      </c>
      <c r="C1109" s="18" t="s">
        <v>1176</v>
      </c>
      <c r="D1109" s="18" t="s">
        <v>159</v>
      </c>
      <c r="E1109" s="18">
        <v>0.96703296703296704</v>
      </c>
    </row>
    <row r="1110" spans="1:5" hidden="1" x14ac:dyDescent="0.3">
      <c r="A1110" s="18" t="str">
        <f t="shared" si="17"/>
        <v>2021-22Stonnington CityG3</v>
      </c>
      <c r="B1110" s="18" t="s">
        <v>1260</v>
      </c>
      <c r="C1110" s="18" t="s">
        <v>1182</v>
      </c>
      <c r="D1110" s="18" t="s">
        <v>159</v>
      </c>
      <c r="E1110" s="18">
        <v>1</v>
      </c>
    </row>
    <row r="1111" spans="1:5" hidden="1" x14ac:dyDescent="0.3">
      <c r="A1111" s="18" t="str">
        <f t="shared" si="17"/>
        <v>2021-22Ararat Rural CityG3</v>
      </c>
      <c r="B1111" s="18" t="s">
        <v>1260</v>
      </c>
      <c r="C1111" s="18" t="s">
        <v>998</v>
      </c>
      <c r="D1111" s="18" t="s">
        <v>159</v>
      </c>
      <c r="E1111" s="18">
        <v>0.94285714285714295</v>
      </c>
    </row>
    <row r="1112" spans="1:5" hidden="1" x14ac:dyDescent="0.3">
      <c r="A1112" s="18" t="str">
        <f t="shared" ref="A1112:A1175" si="18">CONCATENATE(B1112,C1112,D1112)</f>
        <v>2021-22Strathbogie ShireG3</v>
      </c>
      <c r="B1112" s="18" t="s">
        <v>1260</v>
      </c>
      <c r="C1112" s="18" t="s">
        <v>1185</v>
      </c>
      <c r="D1112" s="18" t="s">
        <v>159</v>
      </c>
      <c r="E1112" s="18">
        <v>0.92857142857142905</v>
      </c>
    </row>
    <row r="1113" spans="1:5" hidden="1" x14ac:dyDescent="0.3">
      <c r="A1113" s="18" t="str">
        <f t="shared" si="18"/>
        <v>2021-22Surf Coast ShireG3</v>
      </c>
      <c r="B1113" s="18" t="s">
        <v>1260</v>
      </c>
      <c r="C1113" s="18" t="s">
        <v>1188</v>
      </c>
      <c r="D1113" s="18" t="s">
        <v>159</v>
      </c>
      <c r="E1113" s="18">
        <v>0.94949494949494995</v>
      </c>
    </row>
    <row r="1114" spans="1:5" hidden="1" x14ac:dyDescent="0.3">
      <c r="A1114" s="18" t="str">
        <f t="shared" si="18"/>
        <v>2021-22Swan Hill Rural CityG3</v>
      </c>
      <c r="B1114" s="18" t="s">
        <v>1260</v>
      </c>
      <c r="C1114" s="18" t="s">
        <v>1191</v>
      </c>
      <c r="D1114" s="18" t="s">
        <v>159</v>
      </c>
      <c r="E1114" s="18">
        <v>0.9</v>
      </c>
    </row>
    <row r="1115" spans="1:5" hidden="1" x14ac:dyDescent="0.3">
      <c r="A1115" s="18" t="str">
        <f t="shared" si="18"/>
        <v>2021-22Towong ShireG3</v>
      </c>
      <c r="B1115" s="18" t="s">
        <v>1260</v>
      </c>
      <c r="C1115" s="18" t="s">
        <v>1194</v>
      </c>
      <c r="D1115" s="18" t="s">
        <v>159</v>
      </c>
    </row>
    <row r="1116" spans="1:5" hidden="1" x14ac:dyDescent="0.3">
      <c r="A1116" s="18" t="str">
        <f t="shared" si="18"/>
        <v>2021-22Wellington ShireG3</v>
      </c>
      <c r="B1116" s="18" t="s">
        <v>1260</v>
      </c>
      <c r="C1116" s="18" t="s">
        <v>1203</v>
      </c>
      <c r="D1116" s="18" t="s">
        <v>159</v>
      </c>
      <c r="E1116" s="18">
        <v>0.92753623188405798</v>
      </c>
    </row>
    <row r="1117" spans="1:5" hidden="1" x14ac:dyDescent="0.3">
      <c r="A1117" s="18" t="str">
        <f t="shared" si="18"/>
        <v>2021-22West Wimmera ShireG3</v>
      </c>
      <c r="B1117" s="18" t="s">
        <v>1260</v>
      </c>
      <c r="C1117" s="18" t="s">
        <v>1206</v>
      </c>
      <c r="D1117" s="18" t="s">
        <v>159</v>
      </c>
      <c r="E1117" s="18">
        <v>0.98823529411764699</v>
      </c>
    </row>
    <row r="1118" spans="1:5" hidden="1" x14ac:dyDescent="0.3">
      <c r="A1118" s="18" t="str">
        <f t="shared" si="18"/>
        <v>2021-22Whitehorse CityG3</v>
      </c>
      <c r="B1118" s="18" t="s">
        <v>1260</v>
      </c>
      <c r="C1118" s="18" t="s">
        <v>1209</v>
      </c>
      <c r="D1118" s="18" t="s">
        <v>159</v>
      </c>
      <c r="E1118" s="18">
        <v>1</v>
      </c>
    </row>
    <row r="1119" spans="1:5" hidden="1" x14ac:dyDescent="0.3">
      <c r="A1119" s="18" t="str">
        <f t="shared" si="18"/>
        <v>2021-22Whittlesea CityG3</v>
      </c>
      <c r="B1119" s="18" t="s">
        <v>1260</v>
      </c>
      <c r="C1119" s="18" t="s">
        <v>1212</v>
      </c>
      <c r="D1119" s="18" t="s">
        <v>159</v>
      </c>
      <c r="E1119" s="18">
        <v>0.94871794871794901</v>
      </c>
    </row>
    <row r="1120" spans="1:5" hidden="1" x14ac:dyDescent="0.3">
      <c r="A1120" s="18" t="str">
        <f t="shared" si="18"/>
        <v>2021-22Wyndham CityG3</v>
      </c>
      <c r="B1120" s="18" t="s">
        <v>1260</v>
      </c>
      <c r="C1120" s="18" t="s">
        <v>1218</v>
      </c>
      <c r="D1120" s="18" t="s">
        <v>159</v>
      </c>
      <c r="E1120" s="18">
        <v>0.99393939393939401</v>
      </c>
    </row>
    <row r="1121" spans="1:5" hidden="1" x14ac:dyDescent="0.3">
      <c r="A1121" s="18" t="str">
        <f t="shared" si="18"/>
        <v>2021-22Yarra CityG3</v>
      </c>
      <c r="B1121" s="18" t="s">
        <v>1260</v>
      </c>
      <c r="C1121" s="18" t="s">
        <v>1221</v>
      </c>
      <c r="D1121" s="18" t="s">
        <v>159</v>
      </c>
      <c r="E1121" s="18">
        <v>0.95652173913043503</v>
      </c>
    </row>
    <row r="1122" spans="1:5" hidden="1" x14ac:dyDescent="0.3">
      <c r="A1122" s="18" t="str">
        <f t="shared" si="18"/>
        <v>2021-22Yarra Ranges ShireG3</v>
      </c>
      <c r="B1122" s="18" t="s">
        <v>1260</v>
      </c>
      <c r="C1122" s="18" t="s">
        <v>1224</v>
      </c>
      <c r="D1122" s="18" t="s">
        <v>159</v>
      </c>
      <c r="E1122" s="18">
        <v>0.917874396135266</v>
      </c>
    </row>
    <row r="1123" spans="1:5" hidden="1" x14ac:dyDescent="0.3">
      <c r="A1123" s="18" t="str">
        <f t="shared" si="18"/>
        <v>2021-22Yarriambiack ShireG3</v>
      </c>
      <c r="B1123" s="18" t="s">
        <v>1260</v>
      </c>
      <c r="C1123" s="18" t="s">
        <v>1227</v>
      </c>
      <c r="D1123" s="18" t="s">
        <v>159</v>
      </c>
      <c r="E1123" s="18">
        <v>0.80219780219780201</v>
      </c>
    </row>
    <row r="1124" spans="1:5" hidden="1" x14ac:dyDescent="0.3">
      <c r="A1124" s="18" t="str">
        <f t="shared" si="18"/>
        <v>2021-22Bass Coast ShireG3</v>
      </c>
      <c r="B1124" s="18" t="s">
        <v>1260</v>
      </c>
      <c r="C1124" s="18" t="s">
        <v>1007</v>
      </c>
      <c r="D1124" s="18" t="s">
        <v>159</v>
      </c>
      <c r="E1124" s="18">
        <v>0.92592592592592604</v>
      </c>
    </row>
    <row r="1125" spans="1:5" hidden="1" x14ac:dyDescent="0.3">
      <c r="A1125" s="18" t="str">
        <f t="shared" si="18"/>
        <v>2021-22Borough of QueenscliffeG3</v>
      </c>
      <c r="B1125" s="18" t="s">
        <v>1260</v>
      </c>
      <c r="C1125" s="18" t="s">
        <v>1174</v>
      </c>
      <c r="D1125" s="18" t="s">
        <v>159</v>
      </c>
      <c r="E1125" s="18">
        <v>0.96363636363636396</v>
      </c>
    </row>
    <row r="1126" spans="1:5" hidden="1" x14ac:dyDescent="0.3">
      <c r="A1126" s="18" t="str">
        <f t="shared" si="18"/>
        <v>2021-22Merri-bek CityG3</v>
      </c>
      <c r="B1126" s="18" t="s">
        <v>1260</v>
      </c>
      <c r="C1126" s="18" t="s">
        <v>1147</v>
      </c>
      <c r="D1126" s="18" t="s">
        <v>159</v>
      </c>
      <c r="E1126" s="18">
        <v>0.917888563049853</v>
      </c>
    </row>
    <row r="1127" spans="1:5" hidden="1" x14ac:dyDescent="0.3">
      <c r="A1127" s="18" t="str">
        <f t="shared" si="18"/>
        <v>2021-22Alpine ShireG3</v>
      </c>
      <c r="B1127" s="18" t="s">
        <v>1260</v>
      </c>
      <c r="C1127" s="18" t="s">
        <v>995</v>
      </c>
      <c r="D1127" s="18" t="s">
        <v>159</v>
      </c>
      <c r="E1127" s="18">
        <v>0.96428571428571397</v>
      </c>
    </row>
    <row r="1128" spans="1:5" hidden="1" x14ac:dyDescent="0.3">
      <c r="A1128" s="18" t="str">
        <f t="shared" si="18"/>
        <v>2021-22Ballarat CityG3</v>
      </c>
      <c r="B1128" s="18" t="s">
        <v>1260</v>
      </c>
      <c r="C1128" s="18" t="s">
        <v>1001</v>
      </c>
      <c r="D1128" s="18" t="s">
        <v>159</v>
      </c>
      <c r="E1128" s="18">
        <v>0.97777777777777797</v>
      </c>
    </row>
    <row r="1129" spans="1:5" hidden="1" x14ac:dyDescent="0.3">
      <c r="A1129" s="18" t="str">
        <f t="shared" si="18"/>
        <v>2021-22Banyule CityG3</v>
      </c>
      <c r="B1129" s="18" t="s">
        <v>1260</v>
      </c>
      <c r="C1129" s="18" t="s">
        <v>1004</v>
      </c>
      <c r="D1129" s="18" t="s">
        <v>159</v>
      </c>
      <c r="E1129" s="18">
        <v>0.94444444444444398</v>
      </c>
    </row>
    <row r="1130" spans="1:5" hidden="1" x14ac:dyDescent="0.3">
      <c r="A1130" s="18" t="str">
        <f t="shared" si="18"/>
        <v>2021-22Baw Baw ShireG3</v>
      </c>
      <c r="B1130" s="18" t="s">
        <v>1260</v>
      </c>
      <c r="C1130" s="18" t="s">
        <v>1010</v>
      </c>
      <c r="D1130" s="18" t="s">
        <v>159</v>
      </c>
      <c r="E1130" s="18">
        <v>0.91666666666666696</v>
      </c>
    </row>
    <row r="1131" spans="1:5" hidden="1" x14ac:dyDescent="0.3">
      <c r="A1131" s="18" t="str">
        <f t="shared" si="18"/>
        <v>2021-22Bayside CityG3</v>
      </c>
      <c r="B1131" s="18" t="s">
        <v>1260</v>
      </c>
      <c r="C1131" s="18" t="s">
        <v>1013</v>
      </c>
      <c r="D1131" s="18" t="s">
        <v>159</v>
      </c>
      <c r="E1131" s="18">
        <v>0.92610837438423599</v>
      </c>
    </row>
    <row r="1132" spans="1:5" hidden="1" x14ac:dyDescent="0.3">
      <c r="A1132" s="18" t="str">
        <f t="shared" si="18"/>
        <v>2021-22Benalla Rural CityG3</v>
      </c>
      <c r="B1132" s="18" t="s">
        <v>1260</v>
      </c>
      <c r="C1132" s="18" t="s">
        <v>1016</v>
      </c>
      <c r="D1132" s="18" t="s">
        <v>159</v>
      </c>
      <c r="E1132" s="18">
        <v>0.98095238095238102</v>
      </c>
    </row>
    <row r="1133" spans="1:5" hidden="1" x14ac:dyDescent="0.3">
      <c r="A1133" s="18" t="str">
        <f t="shared" si="18"/>
        <v>2021-22Brimbank CityG3</v>
      </c>
      <c r="B1133" s="18" t="s">
        <v>1260</v>
      </c>
      <c r="C1133" s="18" t="s">
        <v>1022</v>
      </c>
      <c r="D1133" s="18" t="s">
        <v>159</v>
      </c>
      <c r="E1133" s="18">
        <v>0.92613636363636398</v>
      </c>
    </row>
    <row r="1134" spans="1:5" hidden="1" x14ac:dyDescent="0.3">
      <c r="A1134" s="18" t="str">
        <f t="shared" si="18"/>
        <v>2021-22Campaspe ShireG3</v>
      </c>
      <c r="B1134" s="18" t="s">
        <v>1260</v>
      </c>
      <c r="C1134" s="18" t="s">
        <v>1028</v>
      </c>
      <c r="D1134" s="18" t="s">
        <v>159</v>
      </c>
      <c r="E1134" s="18">
        <v>0.934640522875817</v>
      </c>
    </row>
    <row r="1135" spans="1:5" hidden="1" x14ac:dyDescent="0.3">
      <c r="A1135" s="18" t="str">
        <f t="shared" si="18"/>
        <v>2021-22Cardinia ShireG3</v>
      </c>
      <c r="B1135" s="18" t="s">
        <v>1260</v>
      </c>
      <c r="C1135" s="18" t="s">
        <v>1031</v>
      </c>
      <c r="D1135" s="18" t="s">
        <v>159</v>
      </c>
      <c r="E1135" s="18">
        <v>0.91111111111111098</v>
      </c>
    </row>
    <row r="1136" spans="1:5" hidden="1" x14ac:dyDescent="0.3">
      <c r="A1136" s="18" t="str">
        <f t="shared" si="18"/>
        <v>2021-22Casey CityG3</v>
      </c>
      <c r="B1136" s="18" t="s">
        <v>1260</v>
      </c>
      <c r="C1136" s="18" t="s">
        <v>1034</v>
      </c>
      <c r="D1136" s="18" t="s">
        <v>159</v>
      </c>
      <c r="E1136" s="18">
        <v>0.952380952380952</v>
      </c>
    </row>
    <row r="1137" spans="1:5" hidden="1" x14ac:dyDescent="0.3">
      <c r="A1137" s="18" t="str">
        <f t="shared" si="18"/>
        <v>2021-22Central Goldfields ShireG3</v>
      </c>
      <c r="B1137" s="18" t="s">
        <v>1260</v>
      </c>
      <c r="C1137" s="18" t="s">
        <v>1037</v>
      </c>
      <c r="D1137" s="18" t="s">
        <v>159</v>
      </c>
      <c r="E1137" s="18">
        <v>0.94642857142857095</v>
      </c>
    </row>
    <row r="1138" spans="1:5" hidden="1" x14ac:dyDescent="0.3">
      <c r="A1138" s="18" t="str">
        <f t="shared" si="18"/>
        <v>2021-22Colac Otway ShireG3</v>
      </c>
      <c r="B1138" s="18" t="s">
        <v>1260</v>
      </c>
      <c r="C1138" s="18" t="s">
        <v>1040</v>
      </c>
      <c r="D1138" s="18" t="s">
        <v>159</v>
      </c>
      <c r="E1138" s="18">
        <v>0.98351648351648302</v>
      </c>
    </row>
    <row r="1139" spans="1:5" hidden="1" x14ac:dyDescent="0.3">
      <c r="A1139" s="18" t="str">
        <f t="shared" si="18"/>
        <v>2021-22Corangamite ShireG3</v>
      </c>
      <c r="B1139" s="18" t="s">
        <v>1260</v>
      </c>
      <c r="C1139" s="18" t="s">
        <v>1043</v>
      </c>
      <c r="D1139" s="18" t="s">
        <v>159</v>
      </c>
      <c r="E1139" s="18">
        <v>0.952380952380952</v>
      </c>
    </row>
    <row r="1140" spans="1:5" hidden="1" x14ac:dyDescent="0.3">
      <c r="A1140" s="18" t="str">
        <f t="shared" si="18"/>
        <v>2021-22Darebin CityG3</v>
      </c>
      <c r="B1140" s="18" t="s">
        <v>1260</v>
      </c>
      <c r="C1140" s="18" t="s">
        <v>1046</v>
      </c>
      <c r="D1140" s="18" t="s">
        <v>159</v>
      </c>
      <c r="E1140" s="18">
        <v>0.95906432748537995</v>
      </c>
    </row>
    <row r="1141" spans="1:5" hidden="1" x14ac:dyDescent="0.3">
      <c r="A1141" s="18" t="str">
        <f t="shared" si="18"/>
        <v>2021-22East Gippsland ShireG3</v>
      </c>
      <c r="B1141" s="18" t="s">
        <v>1260</v>
      </c>
      <c r="C1141" s="18" t="s">
        <v>1049</v>
      </c>
      <c r="D1141" s="18" t="s">
        <v>159</v>
      </c>
      <c r="E1141" s="18">
        <v>0.97660818713450304</v>
      </c>
    </row>
    <row r="1142" spans="1:5" hidden="1" x14ac:dyDescent="0.3">
      <c r="A1142" s="18" t="str">
        <f t="shared" si="18"/>
        <v>2021-22Frankston CityG3</v>
      </c>
      <c r="B1142" s="18" t="s">
        <v>1260</v>
      </c>
      <c r="C1142" s="18" t="s">
        <v>1052</v>
      </c>
      <c r="D1142" s="18" t="s">
        <v>159</v>
      </c>
      <c r="E1142" s="18">
        <v>0.99415204678362601</v>
      </c>
    </row>
    <row r="1143" spans="1:5" hidden="1" x14ac:dyDescent="0.3">
      <c r="A1143" s="18" t="str">
        <f t="shared" si="18"/>
        <v>2021-22Gannawarra ShireG3</v>
      </c>
      <c r="B1143" s="18" t="s">
        <v>1260</v>
      </c>
      <c r="C1143" s="18" t="s">
        <v>1055</v>
      </c>
      <c r="D1143" s="18" t="s">
        <v>159</v>
      </c>
      <c r="E1143" s="18">
        <v>0.98901098901098905</v>
      </c>
    </row>
    <row r="1144" spans="1:5" hidden="1" x14ac:dyDescent="0.3">
      <c r="A1144" s="18" t="str">
        <f t="shared" si="18"/>
        <v>2021-22Glenelg ShireG3</v>
      </c>
      <c r="B1144" s="18" t="s">
        <v>1260</v>
      </c>
      <c r="C1144" s="18" t="s">
        <v>1061</v>
      </c>
      <c r="D1144" s="18" t="s">
        <v>159</v>
      </c>
      <c r="E1144" s="18">
        <v>0.96703296703296704</v>
      </c>
    </row>
    <row r="1145" spans="1:5" hidden="1" x14ac:dyDescent="0.3">
      <c r="A1145" s="18" t="str">
        <f t="shared" si="18"/>
        <v>2021-22Golden Plains ShireG3</v>
      </c>
      <c r="B1145" s="18" t="s">
        <v>1260</v>
      </c>
      <c r="C1145" s="18" t="s">
        <v>1064</v>
      </c>
      <c r="D1145" s="18" t="s">
        <v>159</v>
      </c>
      <c r="E1145" s="18">
        <v>0.969387755102041</v>
      </c>
    </row>
    <row r="1146" spans="1:5" hidden="1" x14ac:dyDescent="0.3">
      <c r="A1146" s="18" t="str">
        <f t="shared" si="18"/>
        <v>2021-22Greater Bendigo CityG3</v>
      </c>
      <c r="B1146" s="18" t="s">
        <v>1260</v>
      </c>
      <c r="C1146" s="18" t="s">
        <v>1067</v>
      </c>
      <c r="D1146" s="18" t="s">
        <v>159</v>
      </c>
      <c r="E1146" s="18">
        <v>0.89682539682539697</v>
      </c>
    </row>
    <row r="1147" spans="1:5" hidden="1" x14ac:dyDescent="0.3">
      <c r="A1147" s="18" t="str">
        <f t="shared" si="18"/>
        <v>2021-22Greater Dandenong CityG3</v>
      </c>
      <c r="B1147" s="18" t="s">
        <v>1260</v>
      </c>
      <c r="C1147" s="18" t="s">
        <v>1070</v>
      </c>
      <c r="D1147" s="18" t="s">
        <v>159</v>
      </c>
      <c r="E1147" s="18">
        <v>0.88142292490118601</v>
      </c>
    </row>
    <row r="1148" spans="1:5" hidden="1" x14ac:dyDescent="0.3">
      <c r="A1148" s="18" t="str">
        <f t="shared" si="18"/>
        <v>2021-22Greater Geelong CityG3</v>
      </c>
      <c r="B1148" s="18" t="s">
        <v>1260</v>
      </c>
      <c r="C1148" s="18" t="s">
        <v>1073</v>
      </c>
      <c r="D1148" s="18" t="s">
        <v>159</v>
      </c>
      <c r="E1148" s="18">
        <v>0.98701298701298701</v>
      </c>
    </row>
    <row r="1149" spans="1:5" hidden="1" x14ac:dyDescent="0.3">
      <c r="A1149" s="18" t="str">
        <f t="shared" si="18"/>
        <v>2021-22Hepburn ShireG3</v>
      </c>
      <c r="B1149" s="18" t="s">
        <v>1260</v>
      </c>
      <c r="C1149" s="18" t="s">
        <v>1078</v>
      </c>
      <c r="D1149" s="18" t="s">
        <v>159</v>
      </c>
      <c r="E1149" s="18">
        <v>0.97321428571428603</v>
      </c>
    </row>
    <row r="1150" spans="1:5" hidden="1" x14ac:dyDescent="0.3">
      <c r="A1150" s="18" t="str">
        <f t="shared" si="18"/>
        <v>2021-22Hindmarsh ShireG3</v>
      </c>
      <c r="B1150" s="18" t="s">
        <v>1260</v>
      </c>
      <c r="C1150" s="18" t="s">
        <v>1081</v>
      </c>
      <c r="D1150" s="18" t="s">
        <v>159</v>
      </c>
      <c r="E1150" s="18">
        <v>0.98809523809523803</v>
      </c>
    </row>
    <row r="1151" spans="1:5" hidden="1" x14ac:dyDescent="0.3">
      <c r="A1151" s="18" t="str">
        <f t="shared" si="18"/>
        <v>2021-22Hobsons Bay CityG3</v>
      </c>
      <c r="B1151" s="18" t="s">
        <v>1260</v>
      </c>
      <c r="C1151" s="18" t="s">
        <v>1084</v>
      </c>
      <c r="D1151" s="18" t="s">
        <v>159</v>
      </c>
      <c r="E1151" s="18">
        <v>0.97959183673469397</v>
      </c>
    </row>
    <row r="1152" spans="1:5" hidden="1" x14ac:dyDescent="0.3">
      <c r="A1152" s="18" t="str">
        <f t="shared" si="18"/>
        <v>2021-22Hume CityG3</v>
      </c>
      <c r="B1152" s="18" t="s">
        <v>1260</v>
      </c>
      <c r="C1152" s="18" t="s">
        <v>1090</v>
      </c>
      <c r="D1152" s="18" t="s">
        <v>159</v>
      </c>
      <c r="E1152" s="18">
        <v>0.94466403162055301</v>
      </c>
    </row>
    <row r="1153" spans="1:5" hidden="1" x14ac:dyDescent="0.3">
      <c r="A1153" s="18" t="str">
        <f t="shared" si="18"/>
        <v>2021-22Indigo ShireG3</v>
      </c>
      <c r="B1153" s="18" t="s">
        <v>1260</v>
      </c>
      <c r="C1153" s="18" t="s">
        <v>1093</v>
      </c>
      <c r="D1153" s="18" t="s">
        <v>159</v>
      </c>
      <c r="E1153" s="18">
        <v>0.84615384615384603</v>
      </c>
    </row>
    <row r="1154" spans="1:5" hidden="1" x14ac:dyDescent="0.3">
      <c r="A1154" s="18" t="str">
        <f t="shared" si="18"/>
        <v>2021-22Knox CityG3</v>
      </c>
      <c r="B1154" s="18" t="s">
        <v>1260</v>
      </c>
      <c r="C1154" s="18" t="s">
        <v>1099</v>
      </c>
      <c r="D1154" s="18" t="s">
        <v>159</v>
      </c>
      <c r="E1154" s="18">
        <v>0.91851851851851896</v>
      </c>
    </row>
    <row r="1155" spans="1:5" hidden="1" x14ac:dyDescent="0.3">
      <c r="A1155" s="18" t="str">
        <f t="shared" si="18"/>
        <v>2021-22Loddon ShireG3</v>
      </c>
      <c r="B1155" s="18" t="s">
        <v>1260</v>
      </c>
      <c r="C1155" s="18" t="s">
        <v>1105</v>
      </c>
      <c r="D1155" s="18" t="s">
        <v>159</v>
      </c>
      <c r="E1155" s="18">
        <v>0.994871794871795</v>
      </c>
    </row>
    <row r="1156" spans="1:5" hidden="1" x14ac:dyDescent="0.3">
      <c r="A1156" s="18" t="str">
        <f t="shared" si="18"/>
        <v>2021-22Macedon Ranges ShireG3</v>
      </c>
      <c r="B1156" s="18" t="s">
        <v>1260</v>
      </c>
      <c r="C1156" s="18" t="s">
        <v>1108</v>
      </c>
      <c r="D1156" s="18" t="s">
        <v>159</v>
      </c>
      <c r="E1156" s="18">
        <v>0.952380952380952</v>
      </c>
    </row>
    <row r="1157" spans="1:5" hidden="1" x14ac:dyDescent="0.3">
      <c r="A1157" s="18" t="str">
        <f t="shared" si="18"/>
        <v>2021-22Manningham CityG3</v>
      </c>
      <c r="B1157" s="18" t="s">
        <v>1260</v>
      </c>
      <c r="C1157" s="18" t="s">
        <v>1111</v>
      </c>
      <c r="D1157" s="18" t="s">
        <v>159</v>
      </c>
      <c r="E1157" s="18">
        <v>0.98412698412698396</v>
      </c>
    </row>
    <row r="1158" spans="1:5" hidden="1" x14ac:dyDescent="0.3">
      <c r="A1158" s="18" t="str">
        <f t="shared" si="18"/>
        <v>2021-22Mansfield ShireG3</v>
      </c>
      <c r="B1158" s="18" t="s">
        <v>1260</v>
      </c>
      <c r="C1158" s="18" t="s">
        <v>1114</v>
      </c>
      <c r="D1158" s="18" t="s">
        <v>159</v>
      </c>
      <c r="E1158" s="18">
        <v>0.96923076923076901</v>
      </c>
    </row>
    <row r="1159" spans="1:5" hidden="1" x14ac:dyDescent="0.3">
      <c r="A1159" s="18" t="str">
        <f t="shared" si="18"/>
        <v>2021-22Maribyrnong CityG3</v>
      </c>
      <c r="B1159" s="18" t="s">
        <v>1260</v>
      </c>
      <c r="C1159" s="18" t="s">
        <v>1117</v>
      </c>
      <c r="D1159" s="18" t="s">
        <v>159</v>
      </c>
      <c r="E1159" s="18">
        <v>0.97802197802197799</v>
      </c>
    </row>
    <row r="1160" spans="1:5" hidden="1" x14ac:dyDescent="0.3">
      <c r="A1160" s="18" t="str">
        <f t="shared" si="18"/>
        <v>2021-22Maroondah CityG3</v>
      </c>
      <c r="B1160" s="18" t="s">
        <v>1260</v>
      </c>
      <c r="C1160" s="18" t="s">
        <v>1120</v>
      </c>
      <c r="D1160" s="18" t="s">
        <v>159</v>
      </c>
      <c r="E1160" s="18">
        <v>0.83333333333333304</v>
      </c>
    </row>
    <row r="1161" spans="1:5" hidden="1" x14ac:dyDescent="0.3">
      <c r="A1161" s="18" t="str">
        <f t="shared" si="18"/>
        <v>2021-22Melbourne CityG3</v>
      </c>
      <c r="B1161" s="18" t="s">
        <v>1260</v>
      </c>
      <c r="C1161" s="18" t="s">
        <v>1123</v>
      </c>
      <c r="D1161" s="18" t="s">
        <v>159</v>
      </c>
      <c r="E1161" s="18">
        <v>0.92307692307692302</v>
      </c>
    </row>
    <row r="1162" spans="1:5" hidden="1" x14ac:dyDescent="0.3">
      <c r="A1162" s="18" t="str">
        <f t="shared" si="18"/>
        <v>2021-22Melton CityG3</v>
      </c>
      <c r="B1162" s="18" t="s">
        <v>1260</v>
      </c>
      <c r="C1162" s="18" t="s">
        <v>1126</v>
      </c>
      <c r="D1162" s="18" t="s">
        <v>159</v>
      </c>
      <c r="E1162" s="18">
        <v>0.96732026143790895</v>
      </c>
    </row>
    <row r="1163" spans="1:5" hidden="1" x14ac:dyDescent="0.3">
      <c r="A1163" s="18" t="str">
        <f t="shared" si="18"/>
        <v>2021-22Moira ShireG3</v>
      </c>
      <c r="B1163" s="18" t="s">
        <v>1260</v>
      </c>
      <c r="C1163" s="18" t="s">
        <v>1135</v>
      </c>
      <c r="D1163" s="18" t="s">
        <v>159</v>
      </c>
      <c r="E1163" s="18">
        <v>0.96581196581196604</v>
      </c>
    </row>
    <row r="1164" spans="1:5" hidden="1" x14ac:dyDescent="0.3">
      <c r="A1164" s="18" t="str">
        <f t="shared" si="18"/>
        <v>2021-22Monash CityG3</v>
      </c>
      <c r="B1164" s="18" t="s">
        <v>1260</v>
      </c>
      <c r="C1164" s="18" t="s">
        <v>1138</v>
      </c>
      <c r="D1164" s="18" t="s">
        <v>159</v>
      </c>
      <c r="E1164" s="18">
        <v>0.89510489510489499</v>
      </c>
    </row>
    <row r="1165" spans="1:5" hidden="1" x14ac:dyDescent="0.3">
      <c r="A1165" s="18" t="str">
        <f t="shared" si="18"/>
        <v>2021-22Moonee Valley CityG3</v>
      </c>
      <c r="B1165" s="18" t="s">
        <v>1260</v>
      </c>
      <c r="C1165" s="18" t="s">
        <v>1141</v>
      </c>
      <c r="D1165" s="18" t="s">
        <v>159</v>
      </c>
      <c r="E1165" s="18">
        <v>0.96</v>
      </c>
    </row>
    <row r="1166" spans="1:5" hidden="1" x14ac:dyDescent="0.3">
      <c r="A1166" s="18" t="str">
        <f t="shared" si="18"/>
        <v>2021-22Moorabool ShireG3</v>
      </c>
      <c r="B1166" s="18" t="s">
        <v>1260</v>
      </c>
      <c r="C1166" s="18" t="s">
        <v>1144</v>
      </c>
      <c r="D1166" s="18" t="s">
        <v>159</v>
      </c>
      <c r="E1166" s="18">
        <v>0.96638655462184897</v>
      </c>
    </row>
    <row r="1167" spans="1:5" hidden="1" x14ac:dyDescent="0.3">
      <c r="A1167" s="18" t="str">
        <f t="shared" si="18"/>
        <v>2021-22Mornington Peninsula ShireG3</v>
      </c>
      <c r="B1167" s="18" t="s">
        <v>1260</v>
      </c>
      <c r="C1167" s="18" t="s">
        <v>1150</v>
      </c>
      <c r="D1167" s="18" t="s">
        <v>159</v>
      </c>
      <c r="E1167" s="18">
        <v>0.93356643356643398</v>
      </c>
    </row>
    <row r="1168" spans="1:5" hidden="1" x14ac:dyDescent="0.3">
      <c r="A1168" s="18" t="str">
        <f t="shared" si="18"/>
        <v>2021-22Mount Alexander ShireG3</v>
      </c>
      <c r="B1168" s="18" t="s">
        <v>1260</v>
      </c>
      <c r="C1168" s="18" t="s">
        <v>1153</v>
      </c>
      <c r="D1168" s="18" t="s">
        <v>159</v>
      </c>
      <c r="E1168" s="18">
        <v>0.92857142857142905</v>
      </c>
    </row>
    <row r="1169" spans="1:5" hidden="1" x14ac:dyDescent="0.3">
      <c r="A1169" s="18" t="str">
        <f t="shared" si="18"/>
        <v>2021-22Moyne ShireG3</v>
      </c>
      <c r="B1169" s="18" t="s">
        <v>1260</v>
      </c>
      <c r="C1169" s="18" t="s">
        <v>1156</v>
      </c>
      <c r="D1169" s="18" t="s">
        <v>159</v>
      </c>
      <c r="E1169" s="18">
        <v>0.97959183673469397</v>
      </c>
    </row>
    <row r="1170" spans="1:5" hidden="1" x14ac:dyDescent="0.3">
      <c r="A1170" s="18" t="str">
        <f t="shared" si="18"/>
        <v>2021-22Murrindindi ShireG3</v>
      </c>
      <c r="B1170" s="18" t="s">
        <v>1260</v>
      </c>
      <c r="C1170" s="18" t="s">
        <v>1159</v>
      </c>
      <c r="D1170" s="18" t="s">
        <v>159</v>
      </c>
      <c r="E1170" s="18">
        <v>0.90109890109890101</v>
      </c>
    </row>
    <row r="1171" spans="1:5" hidden="1" x14ac:dyDescent="0.3">
      <c r="A1171" s="18" t="str">
        <f t="shared" si="18"/>
        <v>2021-22Nillumbik ShireG3</v>
      </c>
      <c r="B1171" s="18" t="s">
        <v>1260</v>
      </c>
      <c r="C1171" s="18" t="s">
        <v>1162</v>
      </c>
      <c r="D1171" s="18" t="s">
        <v>159</v>
      </c>
      <c r="E1171" s="18">
        <v>0.952380952380952</v>
      </c>
    </row>
    <row r="1172" spans="1:5" hidden="1" x14ac:dyDescent="0.3">
      <c r="A1172" s="18" t="str">
        <f t="shared" si="18"/>
        <v>2021-22Port Phillip CityG3</v>
      </c>
      <c r="B1172" s="18" t="s">
        <v>1260</v>
      </c>
      <c r="C1172" s="18" t="s">
        <v>1168</v>
      </c>
      <c r="D1172" s="18" t="s">
        <v>159</v>
      </c>
      <c r="E1172" s="18">
        <v>0.99259259259259303</v>
      </c>
    </row>
    <row r="1173" spans="1:5" hidden="1" x14ac:dyDescent="0.3">
      <c r="A1173" s="18" t="str">
        <f t="shared" si="18"/>
        <v>2021-22Pyrenees ShireG3</v>
      </c>
      <c r="B1173" s="18" t="s">
        <v>1260</v>
      </c>
      <c r="C1173" s="18" t="s">
        <v>1171</v>
      </c>
      <c r="D1173" s="18" t="s">
        <v>159</v>
      </c>
      <c r="E1173" s="18">
        <v>1</v>
      </c>
    </row>
    <row r="1174" spans="1:5" hidden="1" x14ac:dyDescent="0.3">
      <c r="A1174" s="18" t="str">
        <f t="shared" si="18"/>
        <v>2021-22Greater SheppartonG3</v>
      </c>
      <c r="B1174" s="18" t="s">
        <v>1260</v>
      </c>
      <c r="C1174" s="18" t="s">
        <v>1076</v>
      </c>
      <c r="D1174" s="18" t="s">
        <v>159</v>
      </c>
      <c r="E1174" s="18">
        <v>0.94814814814814796</v>
      </c>
    </row>
    <row r="1175" spans="1:5" hidden="1" x14ac:dyDescent="0.3">
      <c r="A1175" s="18" t="str">
        <f t="shared" si="18"/>
        <v>2021-22Wangaratta Rural CityG3</v>
      </c>
      <c r="B1175" s="18" t="s">
        <v>1260</v>
      </c>
      <c r="C1175" s="18" t="s">
        <v>1197</v>
      </c>
      <c r="D1175" s="18" t="s">
        <v>159</v>
      </c>
      <c r="E1175" s="18">
        <v>0.98901098901098905</v>
      </c>
    </row>
    <row r="1176" spans="1:5" hidden="1" x14ac:dyDescent="0.3">
      <c r="A1176" s="18" t="str">
        <f t="shared" ref="A1176:A1239" si="19">CONCATENATE(B1176,C1176,D1176)</f>
        <v>2021-22Warrnambool CityG3</v>
      </c>
      <c r="B1176" s="18" t="s">
        <v>1260</v>
      </c>
      <c r="C1176" s="18" t="s">
        <v>1200</v>
      </c>
      <c r="D1176" s="18" t="s">
        <v>159</v>
      </c>
      <c r="E1176" s="18">
        <v>1</v>
      </c>
    </row>
    <row r="1177" spans="1:5" hidden="1" x14ac:dyDescent="0.3">
      <c r="A1177" s="18" t="str">
        <f t="shared" si="19"/>
        <v>2021-22Wodonga CityG3</v>
      </c>
      <c r="B1177" s="18" t="s">
        <v>1260</v>
      </c>
      <c r="C1177" s="18" t="s">
        <v>1215</v>
      </c>
      <c r="D1177" s="18" t="s">
        <v>159</v>
      </c>
      <c r="E1177" s="18">
        <v>0.99047619047619095</v>
      </c>
    </row>
    <row r="1178" spans="1:5" hidden="1" x14ac:dyDescent="0.3">
      <c r="A1178" s="18" t="str">
        <f t="shared" si="19"/>
        <v>2021-22Boroondara CityG3</v>
      </c>
      <c r="B1178" s="18" t="s">
        <v>1260</v>
      </c>
      <c r="C1178" s="18" t="s">
        <v>1019</v>
      </c>
      <c r="D1178" s="18" t="s">
        <v>159</v>
      </c>
      <c r="E1178" s="18">
        <v>0.97727272727272696</v>
      </c>
    </row>
    <row r="1179" spans="1:5" hidden="1" x14ac:dyDescent="0.3">
      <c r="A1179" s="18" t="str">
        <f t="shared" si="19"/>
        <v>2021-22Buloke ShireG3</v>
      </c>
      <c r="B1179" s="18" t="s">
        <v>1260</v>
      </c>
      <c r="C1179" s="18" t="s">
        <v>1025</v>
      </c>
      <c r="D1179" s="18" t="s">
        <v>159</v>
      </c>
      <c r="E1179" s="18">
        <v>0.90109890109890101</v>
      </c>
    </row>
    <row r="1180" spans="1:5" hidden="1" x14ac:dyDescent="0.3">
      <c r="A1180" s="18" t="str">
        <f t="shared" si="19"/>
        <v>2021-22Glen Eira CityG3</v>
      </c>
      <c r="B1180" s="18" t="s">
        <v>1260</v>
      </c>
      <c r="C1180" s="18" t="s">
        <v>1058</v>
      </c>
      <c r="D1180" s="18" t="s">
        <v>159</v>
      </c>
      <c r="E1180" s="18">
        <v>0.87777777777777799</v>
      </c>
    </row>
    <row r="1181" spans="1:5" hidden="1" x14ac:dyDescent="0.3">
      <c r="A1181" s="18" t="str">
        <f t="shared" si="19"/>
        <v>2021-22Horsham Rural CityG3</v>
      </c>
      <c r="B1181" s="18" t="s">
        <v>1260</v>
      </c>
      <c r="C1181" s="18" t="s">
        <v>1087</v>
      </c>
      <c r="D1181" s="18" t="s">
        <v>159</v>
      </c>
      <c r="E1181" s="18">
        <v>0.969387755102041</v>
      </c>
    </row>
    <row r="1182" spans="1:5" hidden="1" x14ac:dyDescent="0.3">
      <c r="A1182" s="18" t="str">
        <f t="shared" si="19"/>
        <v>2021-22Kingston CityG3</v>
      </c>
      <c r="B1182" s="18" t="s">
        <v>1260</v>
      </c>
      <c r="C1182" s="18" t="s">
        <v>1096</v>
      </c>
      <c r="D1182" s="18" t="s">
        <v>159</v>
      </c>
      <c r="E1182" s="18">
        <v>0.939393939393939</v>
      </c>
    </row>
    <row r="1183" spans="1:5" hidden="1" x14ac:dyDescent="0.3">
      <c r="A1183" s="18" t="str">
        <f t="shared" si="19"/>
        <v>2021-22Latrobe CityG3</v>
      </c>
      <c r="B1183" s="18" t="s">
        <v>1260</v>
      </c>
      <c r="C1183" s="18" t="s">
        <v>1102</v>
      </c>
      <c r="D1183" s="18" t="s">
        <v>159</v>
      </c>
      <c r="E1183" s="18">
        <v>0.93162393162393198</v>
      </c>
    </row>
    <row r="1184" spans="1:5" hidden="1" x14ac:dyDescent="0.3">
      <c r="A1184" s="18" t="str">
        <f t="shared" si="19"/>
        <v>2021-22Mildura Rural CityG3</v>
      </c>
      <c r="B1184" s="18" t="s">
        <v>1260</v>
      </c>
      <c r="C1184" s="18" t="s">
        <v>1129</v>
      </c>
      <c r="D1184" s="18" t="s">
        <v>159</v>
      </c>
      <c r="E1184" s="18">
        <v>0.92777777777777803</v>
      </c>
    </row>
    <row r="1185" spans="1:5" hidden="1" x14ac:dyDescent="0.3">
      <c r="A1185" s="18" t="str">
        <f t="shared" si="19"/>
        <v>2021-22Mitchell ShireG3</v>
      </c>
      <c r="B1185" s="18" t="s">
        <v>1260</v>
      </c>
      <c r="C1185" s="18" t="s">
        <v>1132</v>
      </c>
      <c r="D1185" s="18" t="s">
        <v>159</v>
      </c>
      <c r="E1185" s="18">
        <v>0.88888888888888895</v>
      </c>
    </row>
    <row r="1186" spans="1:5" hidden="1" x14ac:dyDescent="0.3">
      <c r="A1186" s="18" t="str">
        <f t="shared" si="19"/>
        <v>2021-22Northern Grampians ShireG3</v>
      </c>
      <c r="B1186" s="18" t="s">
        <v>1260</v>
      </c>
      <c r="C1186" s="18" t="s">
        <v>1165</v>
      </c>
      <c r="D1186" s="18" t="s">
        <v>159</v>
      </c>
      <c r="E1186" s="18">
        <v>0.96638655462184897</v>
      </c>
    </row>
    <row r="1187" spans="1:5" hidden="1" x14ac:dyDescent="0.3">
      <c r="A1187" s="18" t="str">
        <f t="shared" si="19"/>
        <v>2021-22Southern Grampians ShireG4</v>
      </c>
      <c r="B1187" s="18" t="s">
        <v>1260</v>
      </c>
      <c r="C1187" s="18" t="s">
        <v>1179</v>
      </c>
      <c r="D1187" s="18" t="s">
        <v>166</v>
      </c>
      <c r="E1187" s="18">
        <v>35505.72</v>
      </c>
    </row>
    <row r="1188" spans="1:5" hidden="1" x14ac:dyDescent="0.3">
      <c r="A1188" s="18" t="str">
        <f t="shared" si="19"/>
        <v>2021-22South Gippsland ShireG4</v>
      </c>
      <c r="B1188" s="18" t="s">
        <v>1260</v>
      </c>
      <c r="C1188" s="18" t="s">
        <v>1176</v>
      </c>
      <c r="D1188" s="18" t="s">
        <v>166</v>
      </c>
      <c r="E1188" s="18">
        <v>70869.3342857143</v>
      </c>
    </row>
    <row r="1189" spans="1:5" hidden="1" x14ac:dyDescent="0.3">
      <c r="A1189" s="18" t="str">
        <f t="shared" si="19"/>
        <v>2021-22Stonnington CityG4</v>
      </c>
      <c r="B1189" s="18" t="s">
        <v>1260</v>
      </c>
      <c r="C1189" s="18" t="s">
        <v>1182</v>
      </c>
      <c r="D1189" s="18" t="s">
        <v>166</v>
      </c>
      <c r="E1189" s="18">
        <v>51010.888888888898</v>
      </c>
    </row>
    <row r="1190" spans="1:5" hidden="1" x14ac:dyDescent="0.3">
      <c r="A1190" s="18" t="str">
        <f t="shared" si="19"/>
        <v>2021-22Ararat Rural CityG4</v>
      </c>
      <c r="B1190" s="18" t="s">
        <v>1260</v>
      </c>
      <c r="C1190" s="18" t="s">
        <v>998</v>
      </c>
      <c r="D1190" s="18" t="s">
        <v>166</v>
      </c>
      <c r="E1190" s="18">
        <v>37598.4714285714</v>
      </c>
    </row>
    <row r="1191" spans="1:5" hidden="1" x14ac:dyDescent="0.3">
      <c r="A1191" s="18" t="str">
        <f t="shared" si="19"/>
        <v>2021-22Strathbogie ShireG4</v>
      </c>
      <c r="B1191" s="18" t="s">
        <v>1260</v>
      </c>
      <c r="C1191" s="18" t="s">
        <v>1185</v>
      </c>
      <c r="D1191" s="18" t="s">
        <v>166</v>
      </c>
      <c r="E1191" s="18">
        <v>50380.714285714297</v>
      </c>
    </row>
    <row r="1192" spans="1:5" hidden="1" x14ac:dyDescent="0.3">
      <c r="A1192" s="18" t="str">
        <f t="shared" si="19"/>
        <v>2021-22Surf Coast ShireG4</v>
      </c>
      <c r="B1192" s="18" t="s">
        <v>1260</v>
      </c>
      <c r="C1192" s="18" t="s">
        <v>1188</v>
      </c>
      <c r="D1192" s="18" t="s">
        <v>166</v>
      </c>
      <c r="E1192" s="18">
        <v>45939.666666666701</v>
      </c>
    </row>
    <row r="1193" spans="1:5" hidden="1" x14ac:dyDescent="0.3">
      <c r="A1193" s="18" t="str">
        <f t="shared" si="19"/>
        <v>2021-22Swan Hill Rural CityG4</v>
      </c>
      <c r="B1193" s="18" t="s">
        <v>1260</v>
      </c>
      <c r="C1193" s="18" t="s">
        <v>1191</v>
      </c>
      <c r="D1193" s="18" t="s">
        <v>166</v>
      </c>
      <c r="E1193" s="18">
        <v>52315</v>
      </c>
    </row>
    <row r="1194" spans="1:5" hidden="1" x14ac:dyDescent="0.3">
      <c r="A1194" s="18" t="str">
        <f t="shared" si="19"/>
        <v>2021-22Towong ShireG4</v>
      </c>
      <c r="B1194" s="18" t="s">
        <v>1260</v>
      </c>
      <c r="C1194" s="18" t="s">
        <v>1194</v>
      </c>
      <c r="D1194" s="18" t="s">
        <v>166</v>
      </c>
    </row>
    <row r="1195" spans="1:5" hidden="1" x14ac:dyDescent="0.3">
      <c r="A1195" s="18" t="str">
        <f t="shared" si="19"/>
        <v>2021-22Wellington ShireG4</v>
      </c>
      <c r="B1195" s="18" t="s">
        <v>1260</v>
      </c>
      <c r="C1195" s="18" t="s">
        <v>1203</v>
      </c>
      <c r="D1195" s="18" t="s">
        <v>166</v>
      </c>
      <c r="E1195" s="18">
        <v>45334.878888888903</v>
      </c>
    </row>
    <row r="1196" spans="1:5" hidden="1" x14ac:dyDescent="0.3">
      <c r="A1196" s="18" t="str">
        <f t="shared" si="19"/>
        <v>2021-22West Wimmera ShireG4</v>
      </c>
      <c r="B1196" s="18" t="s">
        <v>1260</v>
      </c>
      <c r="C1196" s="18" t="s">
        <v>1206</v>
      </c>
      <c r="D1196" s="18" t="s">
        <v>166</v>
      </c>
      <c r="E1196" s="18">
        <v>37469</v>
      </c>
    </row>
    <row r="1197" spans="1:5" hidden="1" x14ac:dyDescent="0.3">
      <c r="A1197" s="18" t="str">
        <f t="shared" si="19"/>
        <v>2021-22Whitehorse CityG4</v>
      </c>
      <c r="B1197" s="18" t="s">
        <v>1260</v>
      </c>
      <c r="C1197" s="18" t="s">
        <v>1209</v>
      </c>
      <c r="D1197" s="18" t="s">
        <v>166</v>
      </c>
      <c r="E1197" s="18">
        <v>44873.181818181802</v>
      </c>
    </row>
    <row r="1198" spans="1:5" hidden="1" x14ac:dyDescent="0.3">
      <c r="A1198" s="18" t="str">
        <f t="shared" si="19"/>
        <v>2021-22Whittlesea CityG4</v>
      </c>
      <c r="B1198" s="18" t="s">
        <v>1260</v>
      </c>
      <c r="C1198" s="18" t="s">
        <v>1212</v>
      </c>
      <c r="D1198" s="18" t="s">
        <v>166</v>
      </c>
      <c r="E1198" s="18">
        <v>224192.21666666699</v>
      </c>
    </row>
    <row r="1199" spans="1:5" hidden="1" x14ac:dyDescent="0.3">
      <c r="A1199" s="18" t="str">
        <f t="shared" si="19"/>
        <v>2021-22Wyndham CityG4</v>
      </c>
      <c r="B1199" s="18" t="s">
        <v>1260</v>
      </c>
      <c r="C1199" s="18" t="s">
        <v>1218</v>
      </c>
      <c r="D1199" s="18" t="s">
        <v>166</v>
      </c>
      <c r="E1199" s="18">
        <v>53449.691818181796</v>
      </c>
    </row>
    <row r="1200" spans="1:5" hidden="1" x14ac:dyDescent="0.3">
      <c r="A1200" s="18" t="str">
        <f t="shared" si="19"/>
        <v>2021-22Yarra CityG4</v>
      </c>
      <c r="B1200" s="18" t="s">
        <v>1260</v>
      </c>
      <c r="C1200" s="18" t="s">
        <v>1221</v>
      </c>
      <c r="D1200" s="18" t="s">
        <v>166</v>
      </c>
      <c r="E1200" s="18">
        <v>47596.222222222197</v>
      </c>
    </row>
    <row r="1201" spans="1:5" hidden="1" x14ac:dyDescent="0.3">
      <c r="A1201" s="18" t="str">
        <f t="shared" si="19"/>
        <v>2021-22Yarra Ranges ShireG4</v>
      </c>
      <c r="B1201" s="18" t="s">
        <v>1260</v>
      </c>
      <c r="C1201" s="18" t="s">
        <v>1224</v>
      </c>
      <c r="D1201" s="18" t="s">
        <v>166</v>
      </c>
      <c r="E1201" s="18">
        <v>47917.888888888898</v>
      </c>
    </row>
    <row r="1202" spans="1:5" hidden="1" x14ac:dyDescent="0.3">
      <c r="A1202" s="18" t="str">
        <f t="shared" si="19"/>
        <v>2021-22Yarriambiack ShireG4</v>
      </c>
      <c r="B1202" s="18" t="s">
        <v>1260</v>
      </c>
      <c r="C1202" s="18" t="s">
        <v>1227</v>
      </c>
      <c r="D1202" s="18" t="s">
        <v>166</v>
      </c>
      <c r="E1202" s="18">
        <v>43666.702857142896</v>
      </c>
    </row>
    <row r="1203" spans="1:5" hidden="1" x14ac:dyDescent="0.3">
      <c r="A1203" s="18" t="str">
        <f t="shared" si="19"/>
        <v>2021-22Bass Coast ShireG4</v>
      </c>
      <c r="B1203" s="18" t="s">
        <v>1260</v>
      </c>
      <c r="C1203" s="18" t="s">
        <v>1007</v>
      </c>
      <c r="D1203" s="18" t="s">
        <v>166</v>
      </c>
      <c r="E1203" s="18">
        <v>43940.555555555598</v>
      </c>
    </row>
    <row r="1204" spans="1:5" hidden="1" x14ac:dyDescent="0.3">
      <c r="A1204" s="18" t="str">
        <f t="shared" si="19"/>
        <v>2021-22Borough of QueenscliffeG4</v>
      </c>
      <c r="B1204" s="18" t="s">
        <v>1260</v>
      </c>
      <c r="C1204" s="18" t="s">
        <v>1174</v>
      </c>
      <c r="D1204" s="18" t="s">
        <v>166</v>
      </c>
      <c r="E1204" s="18">
        <v>36945.603999999999</v>
      </c>
    </row>
    <row r="1205" spans="1:5" hidden="1" x14ac:dyDescent="0.3">
      <c r="A1205" s="18" t="str">
        <f t="shared" si="19"/>
        <v>2021-22Merri-bek CityG4</v>
      </c>
      <c r="B1205" s="18" t="s">
        <v>1260</v>
      </c>
      <c r="C1205" s="18" t="s">
        <v>1147</v>
      </c>
      <c r="D1205" s="18" t="s">
        <v>166</v>
      </c>
      <c r="E1205" s="18">
        <v>50959.5454545455</v>
      </c>
    </row>
    <row r="1206" spans="1:5" hidden="1" x14ac:dyDescent="0.3">
      <c r="A1206" s="18" t="str">
        <f t="shared" si="19"/>
        <v>2021-22Alpine ShireG4</v>
      </c>
      <c r="B1206" s="18" t="s">
        <v>1260</v>
      </c>
      <c r="C1206" s="18" t="s">
        <v>995</v>
      </c>
      <c r="D1206" s="18" t="s">
        <v>166</v>
      </c>
      <c r="E1206" s="18">
        <v>36342.160000000003</v>
      </c>
    </row>
    <row r="1207" spans="1:5" hidden="1" x14ac:dyDescent="0.3">
      <c r="A1207" s="18" t="str">
        <f t="shared" si="19"/>
        <v>2021-22Ballarat CityG4</v>
      </c>
      <c r="B1207" s="18" t="s">
        <v>1260</v>
      </c>
      <c r="C1207" s="18" t="s">
        <v>1001</v>
      </c>
      <c r="D1207" s="18" t="s">
        <v>166</v>
      </c>
      <c r="E1207" s="18">
        <v>49054.333333333299</v>
      </c>
    </row>
    <row r="1208" spans="1:5" hidden="1" x14ac:dyDescent="0.3">
      <c r="A1208" s="18" t="str">
        <f t="shared" si="19"/>
        <v>2021-22Banyule CityG4</v>
      </c>
      <c r="B1208" s="18" t="s">
        <v>1260</v>
      </c>
      <c r="C1208" s="18" t="s">
        <v>1004</v>
      </c>
      <c r="D1208" s="18" t="s">
        <v>166</v>
      </c>
      <c r="E1208" s="18">
        <v>58477.444444444402</v>
      </c>
    </row>
    <row r="1209" spans="1:5" hidden="1" x14ac:dyDescent="0.3">
      <c r="A1209" s="18" t="str">
        <f t="shared" si="19"/>
        <v>2021-22Baw Baw ShireG4</v>
      </c>
      <c r="B1209" s="18" t="s">
        <v>1260</v>
      </c>
      <c r="C1209" s="18" t="s">
        <v>1010</v>
      </c>
      <c r="D1209" s="18" t="s">
        <v>166</v>
      </c>
      <c r="E1209" s="18">
        <v>45709.864444444502</v>
      </c>
    </row>
    <row r="1210" spans="1:5" hidden="1" x14ac:dyDescent="0.3">
      <c r="A1210" s="18" t="str">
        <f t="shared" si="19"/>
        <v>2021-22Bayside CityG4</v>
      </c>
      <c r="B1210" s="18" t="s">
        <v>1260</v>
      </c>
      <c r="C1210" s="18" t="s">
        <v>1013</v>
      </c>
      <c r="D1210" s="18" t="s">
        <v>166</v>
      </c>
      <c r="E1210" s="18">
        <v>44373.142857142899</v>
      </c>
    </row>
    <row r="1211" spans="1:5" hidden="1" x14ac:dyDescent="0.3">
      <c r="A1211" s="18" t="str">
        <f t="shared" si="19"/>
        <v>2021-22Benalla Rural CityG4</v>
      </c>
      <c r="B1211" s="18" t="s">
        <v>1260</v>
      </c>
      <c r="C1211" s="18" t="s">
        <v>1016</v>
      </c>
      <c r="D1211" s="18" t="s">
        <v>166</v>
      </c>
      <c r="E1211" s="18">
        <v>35959.662857142903</v>
      </c>
    </row>
    <row r="1212" spans="1:5" hidden="1" x14ac:dyDescent="0.3">
      <c r="A1212" s="18" t="str">
        <f t="shared" si="19"/>
        <v>2021-22Brimbank CityG4</v>
      </c>
      <c r="B1212" s="18" t="s">
        <v>1260</v>
      </c>
      <c r="C1212" s="18" t="s">
        <v>1022</v>
      </c>
      <c r="D1212" s="18" t="s">
        <v>166</v>
      </c>
      <c r="E1212" s="18">
        <v>57655.5454545455</v>
      </c>
    </row>
    <row r="1213" spans="1:5" hidden="1" x14ac:dyDescent="0.3">
      <c r="A1213" s="18" t="str">
        <f t="shared" si="19"/>
        <v>2021-22Campaspe ShireG4</v>
      </c>
      <c r="B1213" s="18" t="s">
        <v>1260</v>
      </c>
      <c r="C1213" s="18" t="s">
        <v>1028</v>
      </c>
      <c r="D1213" s="18" t="s">
        <v>166</v>
      </c>
      <c r="E1213" s="18">
        <v>56006.222222222197</v>
      </c>
    </row>
    <row r="1214" spans="1:5" hidden="1" x14ac:dyDescent="0.3">
      <c r="A1214" s="18" t="str">
        <f t="shared" si="19"/>
        <v>2021-22Cardinia ShireG4</v>
      </c>
      <c r="B1214" s="18" t="s">
        <v>1260</v>
      </c>
      <c r="C1214" s="18" t="s">
        <v>1031</v>
      </c>
      <c r="D1214" s="18" t="s">
        <v>166</v>
      </c>
      <c r="E1214" s="18">
        <v>56036.333333333299</v>
      </c>
    </row>
    <row r="1215" spans="1:5" hidden="1" x14ac:dyDescent="0.3">
      <c r="A1215" s="18" t="str">
        <f t="shared" si="19"/>
        <v>2021-22Casey CityG4</v>
      </c>
      <c r="B1215" s="18" t="s">
        <v>1260</v>
      </c>
      <c r="C1215" s="18" t="s">
        <v>1034</v>
      </c>
      <c r="D1215" s="18" t="s">
        <v>166</v>
      </c>
      <c r="E1215" s="18">
        <v>210132.31</v>
      </c>
    </row>
    <row r="1216" spans="1:5" hidden="1" x14ac:dyDescent="0.3">
      <c r="A1216" s="18" t="str">
        <f t="shared" si="19"/>
        <v>2021-22Central Goldfields ShireG4</v>
      </c>
      <c r="B1216" s="18" t="s">
        <v>1260</v>
      </c>
      <c r="C1216" s="18" t="s">
        <v>1037</v>
      </c>
      <c r="D1216" s="18" t="s">
        <v>166</v>
      </c>
      <c r="E1216" s="18">
        <v>35991.428571428602</v>
      </c>
    </row>
    <row r="1217" spans="1:5" hidden="1" x14ac:dyDescent="0.3">
      <c r="A1217" s="18" t="str">
        <f t="shared" si="19"/>
        <v>2021-22Colac Otway ShireG4</v>
      </c>
      <c r="B1217" s="18" t="s">
        <v>1260</v>
      </c>
      <c r="C1217" s="18" t="s">
        <v>1040</v>
      </c>
      <c r="D1217" s="18" t="s">
        <v>166</v>
      </c>
      <c r="E1217" s="18">
        <v>45724.808571428599</v>
      </c>
    </row>
    <row r="1218" spans="1:5" hidden="1" x14ac:dyDescent="0.3">
      <c r="A1218" s="18" t="str">
        <f t="shared" si="19"/>
        <v>2021-22Corangamite ShireG4</v>
      </c>
      <c r="B1218" s="18" t="s">
        <v>1260</v>
      </c>
      <c r="C1218" s="18" t="s">
        <v>1043</v>
      </c>
      <c r="D1218" s="18" t="s">
        <v>166</v>
      </c>
      <c r="E1218" s="18">
        <v>37639.142857142899</v>
      </c>
    </row>
    <row r="1219" spans="1:5" hidden="1" x14ac:dyDescent="0.3">
      <c r="A1219" s="18" t="str">
        <f t="shared" si="19"/>
        <v>2021-22Darebin CityG4</v>
      </c>
      <c r="B1219" s="18" t="s">
        <v>1260</v>
      </c>
      <c r="C1219" s="18" t="s">
        <v>1046</v>
      </c>
      <c r="D1219" s="18" t="s">
        <v>166</v>
      </c>
      <c r="E1219" s="18">
        <v>55888.777777777803</v>
      </c>
    </row>
    <row r="1220" spans="1:5" hidden="1" x14ac:dyDescent="0.3">
      <c r="A1220" s="18" t="str">
        <f t="shared" si="19"/>
        <v>2021-22East Gippsland ShireG4</v>
      </c>
      <c r="B1220" s="18" t="s">
        <v>1260</v>
      </c>
      <c r="C1220" s="18" t="s">
        <v>1049</v>
      </c>
      <c r="D1220" s="18" t="s">
        <v>166</v>
      </c>
      <c r="E1220" s="18">
        <v>47214.333333333299</v>
      </c>
    </row>
    <row r="1221" spans="1:5" hidden="1" x14ac:dyDescent="0.3">
      <c r="A1221" s="18" t="str">
        <f t="shared" si="19"/>
        <v>2021-22Frankston CityG4</v>
      </c>
      <c r="B1221" s="18" t="s">
        <v>1260</v>
      </c>
      <c r="C1221" s="18" t="s">
        <v>1052</v>
      </c>
      <c r="D1221" s="18" t="s">
        <v>166</v>
      </c>
      <c r="E1221" s="18">
        <v>62708.333333333299</v>
      </c>
    </row>
    <row r="1222" spans="1:5" hidden="1" x14ac:dyDescent="0.3">
      <c r="A1222" s="18" t="str">
        <f t="shared" si="19"/>
        <v>2021-22Gannawarra ShireG4</v>
      </c>
      <c r="B1222" s="18" t="s">
        <v>1260</v>
      </c>
      <c r="C1222" s="18" t="s">
        <v>1055</v>
      </c>
      <c r="D1222" s="18" t="s">
        <v>166</v>
      </c>
      <c r="E1222" s="18">
        <v>41335.355714285703</v>
      </c>
    </row>
    <row r="1223" spans="1:5" hidden="1" x14ac:dyDescent="0.3">
      <c r="A1223" s="18" t="str">
        <f t="shared" si="19"/>
        <v>2021-22Glenelg ShireG4</v>
      </c>
      <c r="B1223" s="18" t="s">
        <v>1260</v>
      </c>
      <c r="C1223" s="18" t="s">
        <v>1061</v>
      </c>
      <c r="D1223" s="18" t="s">
        <v>166</v>
      </c>
      <c r="E1223" s="18">
        <v>59851.428571428602</v>
      </c>
    </row>
    <row r="1224" spans="1:5" hidden="1" x14ac:dyDescent="0.3">
      <c r="A1224" s="18" t="str">
        <f t="shared" si="19"/>
        <v>2021-22Golden Plains ShireG4</v>
      </c>
      <c r="B1224" s="18" t="s">
        <v>1260</v>
      </c>
      <c r="C1224" s="18" t="s">
        <v>1064</v>
      </c>
      <c r="D1224" s="18" t="s">
        <v>166</v>
      </c>
      <c r="E1224" s="18">
        <v>49552.428571428602</v>
      </c>
    </row>
    <row r="1225" spans="1:5" hidden="1" x14ac:dyDescent="0.3">
      <c r="A1225" s="18" t="str">
        <f t="shared" si="19"/>
        <v>2021-22Greater Bendigo CityG4</v>
      </c>
      <c r="B1225" s="18" t="s">
        <v>1260</v>
      </c>
      <c r="C1225" s="18" t="s">
        <v>1067</v>
      </c>
      <c r="D1225" s="18" t="s">
        <v>166</v>
      </c>
      <c r="E1225" s="18">
        <v>66713.444444444394</v>
      </c>
    </row>
    <row r="1226" spans="1:5" hidden="1" x14ac:dyDescent="0.3">
      <c r="A1226" s="18" t="str">
        <f t="shared" si="19"/>
        <v>2021-22Greater Dandenong CityG4</v>
      </c>
      <c r="B1226" s="18" t="s">
        <v>1260</v>
      </c>
      <c r="C1226" s="18" t="s">
        <v>1070</v>
      </c>
      <c r="D1226" s="18" t="s">
        <v>166</v>
      </c>
      <c r="E1226" s="18">
        <v>57566.909090909103</v>
      </c>
    </row>
    <row r="1227" spans="1:5" hidden="1" x14ac:dyDescent="0.3">
      <c r="A1227" s="18" t="str">
        <f t="shared" si="19"/>
        <v>2021-22Greater Geelong CityG4</v>
      </c>
      <c r="B1227" s="18" t="s">
        <v>1260</v>
      </c>
      <c r="C1227" s="18" t="s">
        <v>1073</v>
      </c>
      <c r="D1227" s="18" t="s">
        <v>166</v>
      </c>
      <c r="E1227" s="18">
        <v>47697.363636363603</v>
      </c>
    </row>
    <row r="1228" spans="1:5" hidden="1" x14ac:dyDescent="0.3">
      <c r="A1228" s="18" t="str">
        <f t="shared" si="19"/>
        <v>2021-22Hepburn ShireG4</v>
      </c>
      <c r="B1228" s="18" t="s">
        <v>1260</v>
      </c>
      <c r="C1228" s="18" t="s">
        <v>1078</v>
      </c>
      <c r="D1228" s="18" t="s">
        <v>166</v>
      </c>
      <c r="E1228" s="18">
        <v>37944.571428571398</v>
      </c>
    </row>
    <row r="1229" spans="1:5" hidden="1" x14ac:dyDescent="0.3">
      <c r="A1229" s="18" t="str">
        <f t="shared" si="19"/>
        <v>2021-22Hindmarsh ShireG4</v>
      </c>
      <c r="B1229" s="18" t="s">
        <v>1260</v>
      </c>
      <c r="C1229" s="18" t="s">
        <v>1081</v>
      </c>
      <c r="D1229" s="18" t="s">
        <v>166</v>
      </c>
      <c r="E1229" s="18">
        <v>48490.5</v>
      </c>
    </row>
    <row r="1230" spans="1:5" hidden="1" x14ac:dyDescent="0.3">
      <c r="A1230" s="18" t="str">
        <f t="shared" si="19"/>
        <v>2021-22Hobsons Bay CityG4</v>
      </c>
      <c r="B1230" s="18" t="s">
        <v>1260</v>
      </c>
      <c r="C1230" s="18" t="s">
        <v>1084</v>
      </c>
      <c r="D1230" s="18" t="s">
        <v>166</v>
      </c>
      <c r="E1230" s="18">
        <v>45738.857142857101</v>
      </c>
    </row>
    <row r="1231" spans="1:5" hidden="1" x14ac:dyDescent="0.3">
      <c r="A1231" s="18" t="str">
        <f t="shared" si="19"/>
        <v>2021-22Hume CityG4</v>
      </c>
      <c r="B1231" s="18" t="s">
        <v>1260</v>
      </c>
      <c r="C1231" s="18" t="s">
        <v>1090</v>
      </c>
      <c r="D1231" s="18" t="s">
        <v>166</v>
      </c>
      <c r="E1231" s="18">
        <v>93804</v>
      </c>
    </row>
    <row r="1232" spans="1:5" hidden="1" x14ac:dyDescent="0.3">
      <c r="A1232" s="18" t="str">
        <f t="shared" si="19"/>
        <v>2021-22Indigo ShireG4</v>
      </c>
      <c r="B1232" s="18" t="s">
        <v>1260</v>
      </c>
      <c r="C1232" s="18" t="s">
        <v>1093</v>
      </c>
      <c r="D1232" s="18" t="s">
        <v>166</v>
      </c>
      <c r="E1232" s="18">
        <v>36966.857142857101</v>
      </c>
    </row>
    <row r="1233" spans="1:5" hidden="1" x14ac:dyDescent="0.3">
      <c r="A1233" s="18" t="str">
        <f t="shared" si="19"/>
        <v>2021-22Knox CityG4</v>
      </c>
      <c r="B1233" s="18" t="s">
        <v>1260</v>
      </c>
      <c r="C1233" s="18" t="s">
        <v>1099</v>
      </c>
      <c r="D1233" s="18" t="s">
        <v>166</v>
      </c>
      <c r="E1233" s="18">
        <v>57069.444444444402</v>
      </c>
    </row>
    <row r="1234" spans="1:5" hidden="1" x14ac:dyDescent="0.3">
      <c r="A1234" s="18" t="str">
        <f t="shared" si="19"/>
        <v>2021-22Loddon ShireG4</v>
      </c>
      <c r="B1234" s="18" t="s">
        <v>1260</v>
      </c>
      <c r="C1234" s="18" t="s">
        <v>1105</v>
      </c>
      <c r="D1234" s="18" t="s">
        <v>166</v>
      </c>
      <c r="E1234" s="18">
        <v>44495.6</v>
      </c>
    </row>
    <row r="1235" spans="1:5" hidden="1" x14ac:dyDescent="0.3">
      <c r="A1235" s="18" t="str">
        <f t="shared" si="19"/>
        <v>2021-22Macedon Ranges ShireG4</v>
      </c>
      <c r="B1235" s="18" t="s">
        <v>1260</v>
      </c>
      <c r="C1235" s="18" t="s">
        <v>1108</v>
      </c>
      <c r="D1235" s="18" t="s">
        <v>166</v>
      </c>
      <c r="E1235" s="18">
        <v>51061.444444444402</v>
      </c>
    </row>
    <row r="1236" spans="1:5" hidden="1" x14ac:dyDescent="0.3">
      <c r="A1236" s="18" t="str">
        <f t="shared" si="19"/>
        <v>2021-22Manningham CityG4</v>
      </c>
      <c r="B1236" s="18" t="s">
        <v>1260</v>
      </c>
      <c r="C1236" s="18" t="s">
        <v>1111</v>
      </c>
      <c r="D1236" s="18" t="s">
        <v>166</v>
      </c>
      <c r="E1236" s="18">
        <v>51057.777777777803</v>
      </c>
    </row>
    <row r="1237" spans="1:5" hidden="1" x14ac:dyDescent="0.3">
      <c r="A1237" s="18" t="str">
        <f t="shared" si="19"/>
        <v>2021-22Mansfield ShireG4</v>
      </c>
      <c r="B1237" s="18" t="s">
        <v>1260</v>
      </c>
      <c r="C1237" s="18" t="s">
        <v>1114</v>
      </c>
      <c r="D1237" s="18" t="s">
        <v>166</v>
      </c>
      <c r="E1237" s="18">
        <v>45418.2</v>
      </c>
    </row>
    <row r="1238" spans="1:5" hidden="1" x14ac:dyDescent="0.3">
      <c r="A1238" s="18" t="str">
        <f t="shared" si="19"/>
        <v>2021-22Maribyrnong CityG4</v>
      </c>
      <c r="B1238" s="18" t="s">
        <v>1260</v>
      </c>
      <c r="C1238" s="18" t="s">
        <v>1117</v>
      </c>
      <c r="D1238" s="18" t="s">
        <v>166</v>
      </c>
      <c r="E1238" s="18">
        <v>65939.428571428594</v>
      </c>
    </row>
    <row r="1239" spans="1:5" hidden="1" x14ac:dyDescent="0.3">
      <c r="A1239" s="18" t="str">
        <f t="shared" si="19"/>
        <v>2021-22Maroondah CityG4</v>
      </c>
      <c r="B1239" s="18" t="s">
        <v>1260</v>
      </c>
      <c r="C1239" s="18" t="s">
        <v>1120</v>
      </c>
      <c r="D1239" s="18" t="s">
        <v>166</v>
      </c>
      <c r="E1239" s="18">
        <v>54133.444444444402</v>
      </c>
    </row>
    <row r="1240" spans="1:5" hidden="1" x14ac:dyDescent="0.3">
      <c r="A1240" s="18" t="str">
        <f t="shared" ref="A1240:A1303" si="20">CONCATENATE(B1240,C1240,D1240)</f>
        <v>2021-22Melbourne CityG4</v>
      </c>
      <c r="B1240" s="18" t="s">
        <v>1260</v>
      </c>
      <c r="C1240" s="18" t="s">
        <v>1123</v>
      </c>
      <c r="D1240" s="18" t="s">
        <v>166</v>
      </c>
      <c r="E1240" s="18">
        <v>87648.486363636403</v>
      </c>
    </row>
    <row r="1241" spans="1:5" hidden="1" x14ac:dyDescent="0.3">
      <c r="A1241" s="18" t="str">
        <f t="shared" si="20"/>
        <v>2021-22Melton CityG4</v>
      </c>
      <c r="B1241" s="18" t="s">
        <v>1260</v>
      </c>
      <c r="C1241" s="18" t="s">
        <v>1126</v>
      </c>
      <c r="D1241" s="18" t="s">
        <v>166</v>
      </c>
      <c r="E1241" s="18">
        <v>60615.896666666697</v>
      </c>
    </row>
    <row r="1242" spans="1:5" hidden="1" x14ac:dyDescent="0.3">
      <c r="A1242" s="18" t="str">
        <f t="shared" si="20"/>
        <v>2021-22Moira ShireG4</v>
      </c>
      <c r="B1242" s="18" t="s">
        <v>1260</v>
      </c>
      <c r="C1242" s="18" t="s">
        <v>1135</v>
      </c>
      <c r="D1242" s="18" t="s">
        <v>166</v>
      </c>
      <c r="E1242" s="18">
        <v>39578.222222222197</v>
      </c>
    </row>
    <row r="1243" spans="1:5" hidden="1" x14ac:dyDescent="0.3">
      <c r="A1243" s="18" t="str">
        <f t="shared" si="20"/>
        <v>2021-22Monash CityG4</v>
      </c>
      <c r="B1243" s="18" t="s">
        <v>1260</v>
      </c>
      <c r="C1243" s="18" t="s">
        <v>1138</v>
      </c>
      <c r="D1243" s="18" t="s">
        <v>166</v>
      </c>
      <c r="E1243" s="18">
        <v>47621.363636363603</v>
      </c>
    </row>
    <row r="1244" spans="1:5" hidden="1" x14ac:dyDescent="0.3">
      <c r="A1244" s="18" t="str">
        <f t="shared" si="20"/>
        <v>2021-22Moonee Valley CityG4</v>
      </c>
      <c r="B1244" s="18" t="s">
        <v>1260</v>
      </c>
      <c r="C1244" s="18" t="s">
        <v>1141</v>
      </c>
      <c r="D1244" s="18" t="s">
        <v>166</v>
      </c>
      <c r="E1244" s="18">
        <v>59978.333333333299</v>
      </c>
    </row>
    <row r="1245" spans="1:5" hidden="1" x14ac:dyDescent="0.3">
      <c r="A1245" s="18" t="str">
        <f t="shared" si="20"/>
        <v>2021-22Moorabool ShireG4</v>
      </c>
      <c r="B1245" s="18" t="s">
        <v>1260</v>
      </c>
      <c r="C1245" s="18" t="s">
        <v>1144</v>
      </c>
      <c r="D1245" s="18" t="s">
        <v>166</v>
      </c>
      <c r="E1245" s="18">
        <v>43628.1657142857</v>
      </c>
    </row>
    <row r="1246" spans="1:5" hidden="1" x14ac:dyDescent="0.3">
      <c r="A1246" s="18" t="str">
        <f t="shared" si="20"/>
        <v>2021-22Mornington Peninsula ShireG4</v>
      </c>
      <c r="B1246" s="18" t="s">
        <v>1260</v>
      </c>
      <c r="C1246" s="18" t="s">
        <v>1150</v>
      </c>
      <c r="D1246" s="18" t="s">
        <v>166</v>
      </c>
      <c r="E1246" s="18">
        <v>55205.181818181802</v>
      </c>
    </row>
    <row r="1247" spans="1:5" hidden="1" x14ac:dyDescent="0.3">
      <c r="A1247" s="18" t="str">
        <f t="shared" si="20"/>
        <v>2021-22Mount Alexander ShireG4</v>
      </c>
      <c r="B1247" s="18" t="s">
        <v>1260</v>
      </c>
      <c r="C1247" s="18" t="s">
        <v>1153</v>
      </c>
      <c r="D1247" s="18" t="s">
        <v>166</v>
      </c>
      <c r="E1247" s="18">
        <v>35721.285714285703</v>
      </c>
    </row>
    <row r="1248" spans="1:5" hidden="1" x14ac:dyDescent="0.3">
      <c r="A1248" s="18" t="str">
        <f t="shared" si="20"/>
        <v>2021-22Moyne ShireG4</v>
      </c>
      <c r="B1248" s="18" t="s">
        <v>1260</v>
      </c>
      <c r="C1248" s="18" t="s">
        <v>1156</v>
      </c>
      <c r="D1248" s="18" t="s">
        <v>166</v>
      </c>
      <c r="E1248" s="18">
        <v>48482.571428571398</v>
      </c>
    </row>
    <row r="1249" spans="1:5" hidden="1" x14ac:dyDescent="0.3">
      <c r="A1249" s="18" t="str">
        <f t="shared" si="20"/>
        <v>2021-22Murrindindi ShireG4</v>
      </c>
      <c r="B1249" s="18" t="s">
        <v>1260</v>
      </c>
      <c r="C1249" s="18" t="s">
        <v>1159</v>
      </c>
      <c r="D1249" s="18" t="s">
        <v>166</v>
      </c>
      <c r="E1249" s="18">
        <v>41141.285714285703</v>
      </c>
    </row>
    <row r="1250" spans="1:5" hidden="1" x14ac:dyDescent="0.3">
      <c r="A1250" s="18" t="str">
        <f t="shared" si="20"/>
        <v>2021-22Nillumbik ShireG4</v>
      </c>
      <c r="B1250" s="18" t="s">
        <v>1260</v>
      </c>
      <c r="C1250" s="18" t="s">
        <v>1162</v>
      </c>
      <c r="D1250" s="18" t="s">
        <v>166</v>
      </c>
      <c r="E1250" s="18">
        <v>53468</v>
      </c>
    </row>
    <row r="1251" spans="1:5" hidden="1" x14ac:dyDescent="0.3">
      <c r="A1251" s="18" t="str">
        <f t="shared" si="20"/>
        <v>2021-22Port Phillip CityG4</v>
      </c>
      <c r="B1251" s="18" t="s">
        <v>1260</v>
      </c>
      <c r="C1251" s="18" t="s">
        <v>1168</v>
      </c>
      <c r="D1251" s="18" t="s">
        <v>166</v>
      </c>
      <c r="E1251" s="18">
        <v>50775.111111111102</v>
      </c>
    </row>
    <row r="1252" spans="1:5" hidden="1" x14ac:dyDescent="0.3">
      <c r="A1252" s="18" t="str">
        <f t="shared" si="20"/>
        <v>2021-22Pyrenees ShireG4</v>
      </c>
      <c r="B1252" s="18" t="s">
        <v>1260</v>
      </c>
      <c r="C1252" s="18" t="s">
        <v>1171</v>
      </c>
      <c r="D1252" s="18" t="s">
        <v>166</v>
      </c>
      <c r="E1252" s="18">
        <v>50173.8</v>
      </c>
    </row>
    <row r="1253" spans="1:5" hidden="1" x14ac:dyDescent="0.3">
      <c r="A1253" s="18" t="str">
        <f t="shared" si="20"/>
        <v>2021-22Greater SheppartonG4</v>
      </c>
      <c r="B1253" s="18" t="s">
        <v>1260</v>
      </c>
      <c r="C1253" s="18" t="s">
        <v>1076</v>
      </c>
      <c r="D1253" s="18" t="s">
        <v>166</v>
      </c>
      <c r="E1253" s="18">
        <v>46108.777777777803</v>
      </c>
    </row>
    <row r="1254" spans="1:5" hidden="1" x14ac:dyDescent="0.3">
      <c r="A1254" s="18" t="str">
        <f t="shared" si="20"/>
        <v>2021-22Wangaratta Rural CityG4</v>
      </c>
      <c r="B1254" s="18" t="s">
        <v>1260</v>
      </c>
      <c r="C1254" s="18" t="s">
        <v>1197</v>
      </c>
      <c r="D1254" s="18" t="s">
        <v>166</v>
      </c>
      <c r="E1254" s="18">
        <v>44221.142857142899</v>
      </c>
    </row>
    <row r="1255" spans="1:5" hidden="1" x14ac:dyDescent="0.3">
      <c r="A1255" s="18" t="str">
        <f t="shared" si="20"/>
        <v>2021-22Warrnambool CityG4</v>
      </c>
      <c r="B1255" s="18" t="s">
        <v>1260</v>
      </c>
      <c r="C1255" s="18" t="s">
        <v>1200</v>
      </c>
      <c r="D1255" s="18" t="s">
        <v>166</v>
      </c>
      <c r="E1255" s="18">
        <v>45870.428571428602</v>
      </c>
    </row>
    <row r="1256" spans="1:5" hidden="1" x14ac:dyDescent="0.3">
      <c r="A1256" s="18" t="str">
        <f t="shared" si="20"/>
        <v>2021-22Wodonga CityG4</v>
      </c>
      <c r="B1256" s="18" t="s">
        <v>1260</v>
      </c>
      <c r="C1256" s="18" t="s">
        <v>1215</v>
      </c>
      <c r="D1256" s="18" t="s">
        <v>166</v>
      </c>
      <c r="E1256" s="18">
        <v>55159.857142857101</v>
      </c>
    </row>
    <row r="1257" spans="1:5" hidden="1" x14ac:dyDescent="0.3">
      <c r="A1257" s="18" t="str">
        <f t="shared" si="20"/>
        <v>2021-22Boroondara CityG4</v>
      </c>
      <c r="B1257" s="18" t="s">
        <v>1260</v>
      </c>
      <c r="C1257" s="18" t="s">
        <v>1019</v>
      </c>
      <c r="D1257" s="18" t="s">
        <v>166</v>
      </c>
      <c r="E1257" s="18">
        <v>53351.909090909103</v>
      </c>
    </row>
    <row r="1258" spans="1:5" hidden="1" x14ac:dyDescent="0.3">
      <c r="A1258" s="18" t="str">
        <f t="shared" si="20"/>
        <v>2021-22Buloke ShireG4</v>
      </c>
      <c r="B1258" s="18" t="s">
        <v>1260</v>
      </c>
      <c r="C1258" s="18" t="s">
        <v>1025</v>
      </c>
      <c r="D1258" s="18" t="s">
        <v>166</v>
      </c>
      <c r="E1258" s="18">
        <v>38596.782857142898</v>
      </c>
    </row>
    <row r="1259" spans="1:5" hidden="1" x14ac:dyDescent="0.3">
      <c r="A1259" s="18" t="str">
        <f t="shared" si="20"/>
        <v>2021-22Glen Eira CityG4</v>
      </c>
      <c r="B1259" s="18" t="s">
        <v>1260</v>
      </c>
      <c r="C1259" s="18" t="s">
        <v>1058</v>
      </c>
      <c r="D1259" s="18" t="s">
        <v>166</v>
      </c>
      <c r="E1259" s="18">
        <v>49668.333333333299</v>
      </c>
    </row>
    <row r="1260" spans="1:5" hidden="1" x14ac:dyDescent="0.3">
      <c r="A1260" s="18" t="str">
        <f t="shared" si="20"/>
        <v>2021-22Horsham Rural CityG4</v>
      </c>
      <c r="B1260" s="18" t="s">
        <v>1260</v>
      </c>
      <c r="C1260" s="18" t="s">
        <v>1087</v>
      </c>
      <c r="D1260" s="18" t="s">
        <v>166</v>
      </c>
      <c r="E1260" s="18">
        <v>45389</v>
      </c>
    </row>
    <row r="1261" spans="1:5" hidden="1" x14ac:dyDescent="0.3">
      <c r="A1261" s="18" t="str">
        <f t="shared" si="20"/>
        <v>2021-22Kingston CityG4</v>
      </c>
      <c r="B1261" s="18" t="s">
        <v>1260</v>
      </c>
      <c r="C1261" s="18" t="s">
        <v>1096</v>
      </c>
      <c r="D1261" s="18" t="s">
        <v>166</v>
      </c>
      <c r="E1261" s="18">
        <v>51271.363636363603</v>
      </c>
    </row>
    <row r="1262" spans="1:5" hidden="1" x14ac:dyDescent="0.3">
      <c r="A1262" s="18" t="str">
        <f t="shared" si="20"/>
        <v>2021-22Latrobe CityG4</v>
      </c>
      <c r="B1262" s="18" t="s">
        <v>1260</v>
      </c>
      <c r="C1262" s="18" t="s">
        <v>1102</v>
      </c>
      <c r="D1262" s="18" t="s">
        <v>166</v>
      </c>
      <c r="E1262" s="18">
        <v>41213.886666666702</v>
      </c>
    </row>
    <row r="1263" spans="1:5" hidden="1" x14ac:dyDescent="0.3">
      <c r="A1263" s="18" t="str">
        <f t="shared" si="20"/>
        <v>2021-22Mildura Rural CityG4</v>
      </c>
      <c r="B1263" s="18" t="s">
        <v>1260</v>
      </c>
      <c r="C1263" s="18" t="s">
        <v>1129</v>
      </c>
      <c r="D1263" s="18" t="s">
        <v>166</v>
      </c>
      <c r="E1263" s="18">
        <v>40748.333333333299</v>
      </c>
    </row>
    <row r="1264" spans="1:5" hidden="1" x14ac:dyDescent="0.3">
      <c r="A1264" s="18" t="str">
        <f t="shared" si="20"/>
        <v>2021-22Mitchell ShireG4</v>
      </c>
      <c r="B1264" s="18" t="s">
        <v>1260</v>
      </c>
      <c r="C1264" s="18" t="s">
        <v>1132</v>
      </c>
      <c r="D1264" s="18" t="s">
        <v>166</v>
      </c>
      <c r="E1264" s="18">
        <v>48129.666666666701</v>
      </c>
    </row>
    <row r="1265" spans="1:5" hidden="1" x14ac:dyDescent="0.3">
      <c r="A1265" s="18" t="str">
        <f t="shared" si="20"/>
        <v>2021-22Northern Grampians ShireG4</v>
      </c>
      <c r="B1265" s="18" t="s">
        <v>1260</v>
      </c>
      <c r="C1265" s="18" t="s">
        <v>1165</v>
      </c>
      <c r="D1265" s="18" t="s">
        <v>166</v>
      </c>
      <c r="E1265" s="18">
        <v>35680.65</v>
      </c>
    </row>
    <row r="1266" spans="1:5" hidden="1" x14ac:dyDescent="0.3">
      <c r="A1266" s="18" t="str">
        <f t="shared" si="20"/>
        <v>2021-22Southern Grampians ShireG5</v>
      </c>
      <c r="B1266" s="18" t="s">
        <v>1260</v>
      </c>
      <c r="C1266" s="18" t="s">
        <v>1179</v>
      </c>
      <c r="D1266" s="18" t="s">
        <v>169</v>
      </c>
      <c r="E1266" s="18">
        <v>51</v>
      </c>
    </row>
    <row r="1267" spans="1:5" hidden="1" x14ac:dyDescent="0.3">
      <c r="A1267" s="18" t="str">
        <f t="shared" si="20"/>
        <v>2021-22South Gippsland ShireG5</v>
      </c>
      <c r="B1267" s="18" t="s">
        <v>1260</v>
      </c>
      <c r="C1267" s="18" t="s">
        <v>1176</v>
      </c>
      <c r="D1267" s="18" t="s">
        <v>169</v>
      </c>
      <c r="E1267" s="18">
        <v>48</v>
      </c>
    </row>
    <row r="1268" spans="1:5" hidden="1" x14ac:dyDescent="0.3">
      <c r="A1268" s="18" t="str">
        <f t="shared" si="20"/>
        <v>2021-22Stonnington CityG5</v>
      </c>
      <c r="B1268" s="18" t="s">
        <v>1260</v>
      </c>
      <c r="C1268" s="18" t="s">
        <v>1182</v>
      </c>
      <c r="D1268" s="18" t="s">
        <v>169</v>
      </c>
      <c r="E1268" s="18">
        <v>56</v>
      </c>
    </row>
    <row r="1269" spans="1:5" hidden="1" x14ac:dyDescent="0.3">
      <c r="A1269" s="18" t="str">
        <f t="shared" si="20"/>
        <v>2021-22Ararat Rural CityG5</v>
      </c>
      <c r="B1269" s="18" t="s">
        <v>1260</v>
      </c>
      <c r="C1269" s="18" t="s">
        <v>998</v>
      </c>
      <c r="D1269" s="18" t="s">
        <v>169</v>
      </c>
      <c r="E1269" s="18">
        <v>65</v>
      </c>
    </row>
    <row r="1270" spans="1:5" hidden="1" x14ac:dyDescent="0.3">
      <c r="A1270" s="18" t="str">
        <f t="shared" si="20"/>
        <v>2021-22Strathbogie ShireG5</v>
      </c>
      <c r="B1270" s="18" t="s">
        <v>1260</v>
      </c>
      <c r="C1270" s="18" t="s">
        <v>1185</v>
      </c>
      <c r="D1270" s="18" t="s">
        <v>169</v>
      </c>
      <c r="E1270" s="18">
        <v>51</v>
      </c>
    </row>
    <row r="1271" spans="1:5" hidden="1" x14ac:dyDescent="0.3">
      <c r="A1271" s="18" t="str">
        <f t="shared" si="20"/>
        <v>2021-22Surf Coast ShireG5</v>
      </c>
      <c r="B1271" s="18" t="s">
        <v>1260</v>
      </c>
      <c r="C1271" s="18" t="s">
        <v>1188</v>
      </c>
      <c r="D1271" s="18" t="s">
        <v>169</v>
      </c>
      <c r="E1271" s="18">
        <v>54</v>
      </c>
    </row>
    <row r="1272" spans="1:5" hidden="1" x14ac:dyDescent="0.3">
      <c r="A1272" s="18" t="str">
        <f t="shared" si="20"/>
        <v>2021-22Swan Hill Rural CityG5</v>
      </c>
      <c r="B1272" s="18" t="s">
        <v>1260</v>
      </c>
      <c r="C1272" s="18" t="s">
        <v>1191</v>
      </c>
      <c r="D1272" s="18" t="s">
        <v>169</v>
      </c>
      <c r="E1272" s="18">
        <v>45</v>
      </c>
    </row>
    <row r="1273" spans="1:5" hidden="1" x14ac:dyDescent="0.3">
      <c r="A1273" s="18" t="str">
        <f t="shared" si="20"/>
        <v>2021-22Towong ShireG5</v>
      </c>
      <c r="B1273" s="18" t="s">
        <v>1260</v>
      </c>
      <c r="C1273" s="18" t="s">
        <v>1194</v>
      </c>
      <c r="D1273" s="18" t="s">
        <v>169</v>
      </c>
    </row>
    <row r="1274" spans="1:5" hidden="1" x14ac:dyDescent="0.3">
      <c r="A1274" s="18" t="str">
        <f t="shared" si="20"/>
        <v>2021-22Wellington ShireG5</v>
      </c>
      <c r="B1274" s="18" t="s">
        <v>1260</v>
      </c>
      <c r="C1274" s="18" t="s">
        <v>1203</v>
      </c>
      <c r="D1274" s="18" t="s">
        <v>169</v>
      </c>
      <c r="E1274" s="18">
        <v>59</v>
      </c>
    </row>
    <row r="1275" spans="1:5" hidden="1" x14ac:dyDescent="0.3">
      <c r="A1275" s="18" t="str">
        <f t="shared" si="20"/>
        <v>2021-22West Wimmera ShireG5</v>
      </c>
      <c r="B1275" s="18" t="s">
        <v>1260</v>
      </c>
      <c r="C1275" s="18" t="s">
        <v>1206</v>
      </c>
      <c r="D1275" s="18" t="s">
        <v>169</v>
      </c>
      <c r="E1275" s="18">
        <v>54</v>
      </c>
    </row>
    <row r="1276" spans="1:5" hidden="1" x14ac:dyDescent="0.3">
      <c r="A1276" s="18" t="str">
        <f t="shared" si="20"/>
        <v>2021-22Whitehorse CityG5</v>
      </c>
      <c r="B1276" s="18" t="s">
        <v>1260</v>
      </c>
      <c r="C1276" s="18" t="s">
        <v>1209</v>
      </c>
      <c r="D1276" s="18" t="s">
        <v>169</v>
      </c>
      <c r="E1276" s="18">
        <v>61</v>
      </c>
    </row>
    <row r="1277" spans="1:5" hidden="1" x14ac:dyDescent="0.3">
      <c r="A1277" s="18" t="str">
        <f t="shared" si="20"/>
        <v>2021-22Whittlesea CityG5</v>
      </c>
      <c r="B1277" s="18" t="s">
        <v>1260</v>
      </c>
      <c r="C1277" s="18" t="s">
        <v>1212</v>
      </c>
      <c r="D1277" s="18" t="s">
        <v>169</v>
      </c>
      <c r="E1277" s="18">
        <v>57</v>
      </c>
    </row>
    <row r="1278" spans="1:5" hidden="1" x14ac:dyDescent="0.3">
      <c r="A1278" s="18" t="str">
        <f t="shared" si="20"/>
        <v>2021-22Wyndham CityG5</v>
      </c>
      <c r="B1278" s="18" t="s">
        <v>1260</v>
      </c>
      <c r="C1278" s="18" t="s">
        <v>1218</v>
      </c>
      <c r="D1278" s="18" t="s">
        <v>169</v>
      </c>
      <c r="E1278" s="18">
        <v>64</v>
      </c>
    </row>
    <row r="1279" spans="1:5" hidden="1" x14ac:dyDescent="0.3">
      <c r="A1279" s="18" t="str">
        <f t="shared" si="20"/>
        <v>2021-22Yarra CityG5</v>
      </c>
      <c r="B1279" s="18" t="s">
        <v>1260</v>
      </c>
      <c r="C1279" s="18" t="s">
        <v>1221</v>
      </c>
      <c r="D1279" s="18" t="s">
        <v>169</v>
      </c>
      <c r="E1279" s="18">
        <v>49</v>
      </c>
    </row>
    <row r="1280" spans="1:5" hidden="1" x14ac:dyDescent="0.3">
      <c r="A1280" s="18" t="str">
        <f t="shared" si="20"/>
        <v>2021-22Yarra Ranges ShireG5</v>
      </c>
      <c r="B1280" s="18" t="s">
        <v>1260</v>
      </c>
      <c r="C1280" s="18" t="s">
        <v>1224</v>
      </c>
      <c r="D1280" s="18" t="s">
        <v>169</v>
      </c>
      <c r="E1280" s="18">
        <v>54</v>
      </c>
    </row>
    <row r="1281" spans="1:5" hidden="1" x14ac:dyDescent="0.3">
      <c r="A1281" s="18" t="str">
        <f t="shared" si="20"/>
        <v>2021-22Yarriambiack ShireG5</v>
      </c>
      <c r="B1281" s="18" t="s">
        <v>1260</v>
      </c>
      <c r="C1281" s="18" t="s">
        <v>1227</v>
      </c>
      <c r="D1281" s="18" t="s">
        <v>169</v>
      </c>
      <c r="E1281" s="18">
        <v>60</v>
      </c>
    </row>
    <row r="1282" spans="1:5" hidden="1" x14ac:dyDescent="0.3">
      <c r="A1282" s="18" t="str">
        <f t="shared" si="20"/>
        <v>2021-22Bass Coast ShireG5</v>
      </c>
      <c r="B1282" s="18" t="s">
        <v>1260</v>
      </c>
      <c r="C1282" s="18" t="s">
        <v>1007</v>
      </c>
      <c r="D1282" s="18" t="s">
        <v>169</v>
      </c>
      <c r="E1282" s="18">
        <v>53</v>
      </c>
    </row>
    <row r="1283" spans="1:5" hidden="1" x14ac:dyDescent="0.3">
      <c r="A1283" s="18" t="str">
        <f t="shared" si="20"/>
        <v>2021-22Borough of QueenscliffeG5</v>
      </c>
      <c r="B1283" s="18" t="s">
        <v>1260</v>
      </c>
      <c r="C1283" s="18" t="s">
        <v>1174</v>
      </c>
      <c r="D1283" s="18" t="s">
        <v>169</v>
      </c>
      <c r="E1283" s="18">
        <v>63</v>
      </c>
    </row>
    <row r="1284" spans="1:5" hidden="1" x14ac:dyDescent="0.3">
      <c r="A1284" s="18" t="str">
        <f t="shared" si="20"/>
        <v>2021-22Merri-bek CityG5</v>
      </c>
      <c r="B1284" s="18" t="s">
        <v>1260</v>
      </c>
      <c r="C1284" s="18" t="s">
        <v>1147</v>
      </c>
      <c r="D1284" s="18" t="s">
        <v>169</v>
      </c>
      <c r="E1284" s="18">
        <v>53</v>
      </c>
    </row>
    <row r="1285" spans="1:5" hidden="1" x14ac:dyDescent="0.3">
      <c r="A1285" s="18" t="str">
        <f t="shared" si="20"/>
        <v>2021-22Alpine ShireG5</v>
      </c>
      <c r="B1285" s="18" t="s">
        <v>1260</v>
      </c>
      <c r="C1285" s="18" t="s">
        <v>995</v>
      </c>
      <c r="D1285" s="18" t="s">
        <v>169</v>
      </c>
      <c r="E1285" s="18">
        <v>56</v>
      </c>
    </row>
    <row r="1286" spans="1:5" hidden="1" x14ac:dyDescent="0.3">
      <c r="A1286" s="18" t="str">
        <f t="shared" si="20"/>
        <v>2021-22Ballarat CityG5</v>
      </c>
      <c r="B1286" s="18" t="s">
        <v>1260</v>
      </c>
      <c r="C1286" s="18" t="s">
        <v>1001</v>
      </c>
      <c r="D1286" s="18" t="s">
        <v>169</v>
      </c>
      <c r="E1286" s="18">
        <v>53</v>
      </c>
    </row>
    <row r="1287" spans="1:5" hidden="1" x14ac:dyDescent="0.3">
      <c r="A1287" s="18" t="str">
        <f t="shared" si="20"/>
        <v>2021-22Banyule CityG5</v>
      </c>
      <c r="B1287" s="18" t="s">
        <v>1260</v>
      </c>
      <c r="C1287" s="18" t="s">
        <v>1004</v>
      </c>
      <c r="D1287" s="18" t="s">
        <v>169</v>
      </c>
      <c r="E1287" s="18">
        <v>61</v>
      </c>
    </row>
    <row r="1288" spans="1:5" hidden="1" x14ac:dyDescent="0.3">
      <c r="A1288" s="18" t="str">
        <f t="shared" si="20"/>
        <v>2021-22Baw Baw ShireG5</v>
      </c>
      <c r="B1288" s="18" t="s">
        <v>1260</v>
      </c>
      <c r="C1288" s="18" t="s">
        <v>1010</v>
      </c>
      <c r="D1288" s="18" t="s">
        <v>169</v>
      </c>
      <c r="E1288" s="18">
        <v>51</v>
      </c>
    </row>
    <row r="1289" spans="1:5" hidden="1" x14ac:dyDescent="0.3">
      <c r="A1289" s="18" t="str">
        <f t="shared" si="20"/>
        <v>2021-22Bayside CityG5</v>
      </c>
      <c r="B1289" s="18" t="s">
        <v>1260</v>
      </c>
      <c r="C1289" s="18" t="s">
        <v>1013</v>
      </c>
      <c r="D1289" s="18" t="s">
        <v>169</v>
      </c>
      <c r="E1289" s="18">
        <v>67.3</v>
      </c>
    </row>
    <row r="1290" spans="1:5" hidden="1" x14ac:dyDescent="0.3">
      <c r="A1290" s="18" t="str">
        <f t="shared" si="20"/>
        <v>2021-22Benalla Rural CityG5</v>
      </c>
      <c r="B1290" s="18" t="s">
        <v>1260</v>
      </c>
      <c r="C1290" s="18" t="s">
        <v>1016</v>
      </c>
      <c r="D1290" s="18" t="s">
        <v>169</v>
      </c>
      <c r="E1290" s="18">
        <v>48</v>
      </c>
    </row>
    <row r="1291" spans="1:5" hidden="1" x14ac:dyDescent="0.3">
      <c r="A1291" s="18" t="str">
        <f t="shared" si="20"/>
        <v>2021-22Brimbank CityG5</v>
      </c>
      <c r="B1291" s="18" t="s">
        <v>1260</v>
      </c>
      <c r="C1291" s="18" t="s">
        <v>1022</v>
      </c>
      <c r="D1291" s="18" t="s">
        <v>169</v>
      </c>
      <c r="E1291" s="18">
        <v>59</v>
      </c>
    </row>
    <row r="1292" spans="1:5" hidden="1" x14ac:dyDescent="0.3">
      <c r="A1292" s="18" t="str">
        <f t="shared" si="20"/>
        <v>2021-22Campaspe ShireG5</v>
      </c>
      <c r="B1292" s="18" t="s">
        <v>1260</v>
      </c>
      <c r="C1292" s="18" t="s">
        <v>1028</v>
      </c>
      <c r="D1292" s="18" t="s">
        <v>169</v>
      </c>
      <c r="E1292" s="18">
        <v>43</v>
      </c>
    </row>
    <row r="1293" spans="1:5" hidden="1" x14ac:dyDescent="0.3">
      <c r="A1293" s="18" t="str">
        <f t="shared" si="20"/>
        <v>2021-22Cardinia ShireG5</v>
      </c>
      <c r="B1293" s="18" t="s">
        <v>1260</v>
      </c>
      <c r="C1293" s="18" t="s">
        <v>1031</v>
      </c>
      <c r="D1293" s="18" t="s">
        <v>169</v>
      </c>
      <c r="E1293" s="18">
        <v>65</v>
      </c>
    </row>
    <row r="1294" spans="1:5" hidden="1" x14ac:dyDescent="0.3">
      <c r="A1294" s="18" t="str">
        <f t="shared" si="20"/>
        <v>2021-22Casey CityG5</v>
      </c>
      <c r="B1294" s="18" t="s">
        <v>1260</v>
      </c>
      <c r="C1294" s="18" t="s">
        <v>1034</v>
      </c>
      <c r="D1294" s="18" t="s">
        <v>169</v>
      </c>
      <c r="E1294" s="18">
        <v>52</v>
      </c>
    </row>
    <row r="1295" spans="1:5" hidden="1" x14ac:dyDescent="0.3">
      <c r="A1295" s="18" t="str">
        <f t="shared" si="20"/>
        <v>2021-22Central Goldfields ShireG5</v>
      </c>
      <c r="B1295" s="18" t="s">
        <v>1260</v>
      </c>
      <c r="C1295" s="18" t="s">
        <v>1037</v>
      </c>
      <c r="D1295" s="18" t="s">
        <v>169</v>
      </c>
      <c r="E1295" s="18">
        <v>50</v>
      </c>
    </row>
    <row r="1296" spans="1:5" hidden="1" x14ac:dyDescent="0.3">
      <c r="A1296" s="18" t="str">
        <f t="shared" si="20"/>
        <v>2021-22Colac Otway ShireG5</v>
      </c>
      <c r="B1296" s="18" t="s">
        <v>1260</v>
      </c>
      <c r="C1296" s="18" t="s">
        <v>1040</v>
      </c>
      <c r="D1296" s="18" t="s">
        <v>169</v>
      </c>
      <c r="E1296" s="18">
        <v>53</v>
      </c>
    </row>
    <row r="1297" spans="1:5" hidden="1" x14ac:dyDescent="0.3">
      <c r="A1297" s="18" t="str">
        <f t="shared" si="20"/>
        <v>2021-22Corangamite ShireG5</v>
      </c>
      <c r="B1297" s="18" t="s">
        <v>1260</v>
      </c>
      <c r="C1297" s="18" t="s">
        <v>1043</v>
      </c>
      <c r="D1297" s="18" t="s">
        <v>169</v>
      </c>
      <c r="E1297" s="18">
        <v>63</v>
      </c>
    </row>
    <row r="1298" spans="1:5" hidden="1" x14ac:dyDescent="0.3">
      <c r="A1298" s="18" t="str">
        <f t="shared" si="20"/>
        <v>2021-22Darebin CityG5</v>
      </c>
      <c r="B1298" s="18" t="s">
        <v>1260</v>
      </c>
      <c r="C1298" s="18" t="s">
        <v>1046</v>
      </c>
      <c r="D1298" s="18" t="s">
        <v>169</v>
      </c>
      <c r="E1298" s="18">
        <v>66</v>
      </c>
    </row>
    <row r="1299" spans="1:5" hidden="1" x14ac:dyDescent="0.3">
      <c r="A1299" s="18" t="str">
        <f t="shared" si="20"/>
        <v>2021-22East Gippsland ShireG5</v>
      </c>
      <c r="B1299" s="18" t="s">
        <v>1260</v>
      </c>
      <c r="C1299" s="18" t="s">
        <v>1049</v>
      </c>
      <c r="D1299" s="18" t="s">
        <v>169</v>
      </c>
      <c r="E1299" s="18">
        <v>50</v>
      </c>
    </row>
    <row r="1300" spans="1:5" hidden="1" x14ac:dyDescent="0.3">
      <c r="A1300" s="18" t="str">
        <f t="shared" si="20"/>
        <v>2021-22Frankston CityG5</v>
      </c>
      <c r="B1300" s="18" t="s">
        <v>1260</v>
      </c>
      <c r="C1300" s="18" t="s">
        <v>1052</v>
      </c>
      <c r="D1300" s="18" t="s">
        <v>169</v>
      </c>
      <c r="E1300" s="18">
        <v>71</v>
      </c>
    </row>
    <row r="1301" spans="1:5" hidden="1" x14ac:dyDescent="0.3">
      <c r="A1301" s="18" t="str">
        <f t="shared" si="20"/>
        <v>2021-22Gannawarra ShireG5</v>
      </c>
      <c r="B1301" s="18" t="s">
        <v>1260</v>
      </c>
      <c r="C1301" s="18" t="s">
        <v>1055</v>
      </c>
      <c r="D1301" s="18" t="s">
        <v>169</v>
      </c>
      <c r="E1301" s="18">
        <v>46</v>
      </c>
    </row>
    <row r="1302" spans="1:5" hidden="1" x14ac:dyDescent="0.3">
      <c r="A1302" s="18" t="str">
        <f t="shared" si="20"/>
        <v>2021-22Glenelg ShireG5</v>
      </c>
      <c r="B1302" s="18" t="s">
        <v>1260</v>
      </c>
      <c r="C1302" s="18" t="s">
        <v>1061</v>
      </c>
      <c r="D1302" s="18" t="s">
        <v>169</v>
      </c>
      <c r="E1302" s="18">
        <v>58</v>
      </c>
    </row>
    <row r="1303" spans="1:5" hidden="1" x14ac:dyDescent="0.3">
      <c r="A1303" s="18" t="str">
        <f t="shared" si="20"/>
        <v>2021-22Golden Plains ShireG5</v>
      </c>
      <c r="B1303" s="18" t="s">
        <v>1260</v>
      </c>
      <c r="C1303" s="18" t="s">
        <v>1064</v>
      </c>
      <c r="D1303" s="18" t="s">
        <v>169</v>
      </c>
      <c r="E1303" s="18">
        <v>50</v>
      </c>
    </row>
    <row r="1304" spans="1:5" hidden="1" x14ac:dyDescent="0.3">
      <c r="A1304" s="18" t="str">
        <f t="shared" ref="A1304:A1367" si="21">CONCATENATE(B1304,C1304,D1304)</f>
        <v>2021-22Greater Bendigo CityG5</v>
      </c>
      <c r="B1304" s="18" t="s">
        <v>1260</v>
      </c>
      <c r="C1304" s="18" t="s">
        <v>1067</v>
      </c>
      <c r="D1304" s="18" t="s">
        <v>169</v>
      </c>
      <c r="E1304" s="18">
        <v>53</v>
      </c>
    </row>
    <row r="1305" spans="1:5" hidden="1" x14ac:dyDescent="0.3">
      <c r="A1305" s="18" t="str">
        <f t="shared" si="21"/>
        <v>2021-22Greater Dandenong CityG5</v>
      </c>
      <c r="B1305" s="18" t="s">
        <v>1260</v>
      </c>
      <c r="C1305" s="18" t="s">
        <v>1070</v>
      </c>
      <c r="D1305" s="18" t="s">
        <v>169</v>
      </c>
      <c r="E1305" s="18">
        <v>62</v>
      </c>
    </row>
    <row r="1306" spans="1:5" hidden="1" x14ac:dyDescent="0.3">
      <c r="A1306" s="18" t="str">
        <f t="shared" si="21"/>
        <v>2021-22Greater Geelong CityG5</v>
      </c>
      <c r="B1306" s="18" t="s">
        <v>1260</v>
      </c>
      <c r="C1306" s="18" t="s">
        <v>1073</v>
      </c>
      <c r="D1306" s="18" t="s">
        <v>169</v>
      </c>
      <c r="E1306" s="18">
        <v>56</v>
      </c>
    </row>
    <row r="1307" spans="1:5" hidden="1" x14ac:dyDescent="0.3">
      <c r="A1307" s="18" t="str">
        <f t="shared" si="21"/>
        <v>2021-22Hepburn ShireG5</v>
      </c>
      <c r="B1307" s="18" t="s">
        <v>1260</v>
      </c>
      <c r="C1307" s="18" t="s">
        <v>1078</v>
      </c>
      <c r="D1307" s="18" t="s">
        <v>169</v>
      </c>
      <c r="E1307" s="18">
        <v>41</v>
      </c>
    </row>
    <row r="1308" spans="1:5" hidden="1" x14ac:dyDescent="0.3">
      <c r="A1308" s="18" t="str">
        <f t="shared" si="21"/>
        <v>2021-22Hindmarsh ShireG5</v>
      </c>
      <c r="B1308" s="18" t="s">
        <v>1260</v>
      </c>
      <c r="C1308" s="18" t="s">
        <v>1081</v>
      </c>
      <c r="D1308" s="18" t="s">
        <v>169</v>
      </c>
      <c r="E1308" s="18">
        <v>55</v>
      </c>
    </row>
    <row r="1309" spans="1:5" hidden="1" x14ac:dyDescent="0.3">
      <c r="A1309" s="18" t="str">
        <f t="shared" si="21"/>
        <v>2021-22Hobsons Bay CityG5</v>
      </c>
      <c r="B1309" s="18" t="s">
        <v>1260</v>
      </c>
      <c r="C1309" s="18" t="s">
        <v>1084</v>
      </c>
      <c r="D1309" s="18" t="s">
        <v>169</v>
      </c>
      <c r="E1309" s="18">
        <v>59</v>
      </c>
    </row>
    <row r="1310" spans="1:5" hidden="1" x14ac:dyDescent="0.3">
      <c r="A1310" s="18" t="str">
        <f t="shared" si="21"/>
        <v>2021-22Hume CityG5</v>
      </c>
      <c r="B1310" s="18" t="s">
        <v>1260</v>
      </c>
      <c r="C1310" s="18" t="s">
        <v>1090</v>
      </c>
      <c r="D1310" s="18" t="s">
        <v>169</v>
      </c>
      <c r="E1310" s="18">
        <v>57</v>
      </c>
    </row>
    <row r="1311" spans="1:5" hidden="1" x14ac:dyDescent="0.3">
      <c r="A1311" s="18" t="str">
        <f t="shared" si="21"/>
        <v>2021-22Indigo ShireG5</v>
      </c>
      <c r="B1311" s="18" t="s">
        <v>1260</v>
      </c>
      <c r="C1311" s="18" t="s">
        <v>1093</v>
      </c>
      <c r="D1311" s="18" t="s">
        <v>169</v>
      </c>
      <c r="E1311" s="18">
        <v>53</v>
      </c>
    </row>
    <row r="1312" spans="1:5" hidden="1" x14ac:dyDescent="0.3">
      <c r="A1312" s="18" t="str">
        <f t="shared" si="21"/>
        <v>2021-22Knox CityG5</v>
      </c>
      <c r="B1312" s="18" t="s">
        <v>1260</v>
      </c>
      <c r="C1312" s="18" t="s">
        <v>1099</v>
      </c>
      <c r="D1312" s="18" t="s">
        <v>169</v>
      </c>
      <c r="E1312" s="18">
        <v>58</v>
      </c>
    </row>
    <row r="1313" spans="1:5" hidden="1" x14ac:dyDescent="0.3">
      <c r="A1313" s="18" t="str">
        <f t="shared" si="21"/>
        <v>2021-22Loddon ShireG5</v>
      </c>
      <c r="B1313" s="18" t="s">
        <v>1260</v>
      </c>
      <c r="C1313" s="18" t="s">
        <v>1105</v>
      </c>
      <c r="D1313" s="18" t="s">
        <v>169</v>
      </c>
      <c r="E1313" s="18">
        <v>58</v>
      </c>
    </row>
    <row r="1314" spans="1:5" hidden="1" x14ac:dyDescent="0.3">
      <c r="A1314" s="18" t="str">
        <f t="shared" si="21"/>
        <v>2021-22Macedon Ranges ShireG5</v>
      </c>
      <c r="B1314" s="18" t="s">
        <v>1260</v>
      </c>
      <c r="C1314" s="18" t="s">
        <v>1108</v>
      </c>
      <c r="D1314" s="18" t="s">
        <v>169</v>
      </c>
      <c r="E1314" s="18">
        <v>48</v>
      </c>
    </row>
    <row r="1315" spans="1:5" hidden="1" x14ac:dyDescent="0.3">
      <c r="A1315" s="18" t="str">
        <f t="shared" si="21"/>
        <v>2021-22Manningham CityG5</v>
      </c>
      <c r="B1315" s="18" t="s">
        <v>1260</v>
      </c>
      <c r="C1315" s="18" t="s">
        <v>1111</v>
      </c>
      <c r="D1315" s="18" t="s">
        <v>169</v>
      </c>
      <c r="E1315" s="18">
        <v>58</v>
      </c>
    </row>
    <row r="1316" spans="1:5" hidden="1" x14ac:dyDescent="0.3">
      <c r="A1316" s="18" t="str">
        <f t="shared" si="21"/>
        <v>2021-22Mansfield ShireG5</v>
      </c>
      <c r="B1316" s="18" t="s">
        <v>1260</v>
      </c>
      <c r="C1316" s="18" t="s">
        <v>1114</v>
      </c>
      <c r="D1316" s="18" t="s">
        <v>169</v>
      </c>
      <c r="E1316" s="18">
        <v>57</v>
      </c>
    </row>
    <row r="1317" spans="1:5" hidden="1" x14ac:dyDescent="0.3">
      <c r="A1317" s="18" t="str">
        <f t="shared" si="21"/>
        <v>2021-22Maribyrnong CityG5</v>
      </c>
      <c r="B1317" s="18" t="s">
        <v>1260</v>
      </c>
      <c r="C1317" s="18" t="s">
        <v>1117</v>
      </c>
      <c r="D1317" s="18" t="s">
        <v>169</v>
      </c>
      <c r="E1317" s="18">
        <v>66</v>
      </c>
    </row>
    <row r="1318" spans="1:5" hidden="1" x14ac:dyDescent="0.3">
      <c r="A1318" s="18" t="str">
        <f t="shared" si="21"/>
        <v>2021-22Maroondah CityG5</v>
      </c>
      <c r="B1318" s="18" t="s">
        <v>1260</v>
      </c>
      <c r="C1318" s="18" t="s">
        <v>1120</v>
      </c>
      <c r="D1318" s="18" t="s">
        <v>169</v>
      </c>
      <c r="E1318" s="18">
        <v>59</v>
      </c>
    </row>
    <row r="1319" spans="1:5" hidden="1" x14ac:dyDescent="0.3">
      <c r="A1319" s="18" t="str">
        <f t="shared" si="21"/>
        <v>2021-22Melbourne CityG5</v>
      </c>
      <c r="B1319" s="18" t="s">
        <v>1260</v>
      </c>
      <c r="C1319" s="18" t="s">
        <v>1123</v>
      </c>
      <c r="D1319" s="18" t="s">
        <v>169</v>
      </c>
      <c r="E1319" s="18">
        <v>64</v>
      </c>
    </row>
    <row r="1320" spans="1:5" hidden="1" x14ac:dyDescent="0.3">
      <c r="A1320" s="18" t="str">
        <f t="shared" si="21"/>
        <v>2021-22Melton CityG5</v>
      </c>
      <c r="B1320" s="18" t="s">
        <v>1260</v>
      </c>
      <c r="C1320" s="18" t="s">
        <v>1126</v>
      </c>
      <c r="D1320" s="18" t="s">
        <v>169</v>
      </c>
      <c r="E1320" s="18">
        <v>65</v>
      </c>
    </row>
    <row r="1321" spans="1:5" hidden="1" x14ac:dyDescent="0.3">
      <c r="A1321" s="18" t="str">
        <f t="shared" si="21"/>
        <v>2021-22Moira ShireG5</v>
      </c>
      <c r="B1321" s="18" t="s">
        <v>1260</v>
      </c>
      <c r="C1321" s="18" t="s">
        <v>1135</v>
      </c>
      <c r="D1321" s="18" t="s">
        <v>169</v>
      </c>
      <c r="E1321" s="18">
        <v>48</v>
      </c>
    </row>
    <row r="1322" spans="1:5" hidden="1" x14ac:dyDescent="0.3">
      <c r="A1322" s="18" t="str">
        <f t="shared" si="21"/>
        <v>2021-22Monash CityG5</v>
      </c>
      <c r="B1322" s="18" t="s">
        <v>1260</v>
      </c>
      <c r="C1322" s="18" t="s">
        <v>1138</v>
      </c>
      <c r="D1322" s="18" t="s">
        <v>169</v>
      </c>
      <c r="E1322" s="18">
        <v>68</v>
      </c>
    </row>
    <row r="1323" spans="1:5" hidden="1" x14ac:dyDescent="0.3">
      <c r="A1323" s="18" t="str">
        <f t="shared" si="21"/>
        <v>2021-22Moonee Valley CityG5</v>
      </c>
      <c r="B1323" s="18" t="s">
        <v>1260</v>
      </c>
      <c r="C1323" s="18" t="s">
        <v>1141</v>
      </c>
      <c r="D1323" s="18" t="s">
        <v>169</v>
      </c>
      <c r="E1323" s="18">
        <v>55</v>
      </c>
    </row>
    <row r="1324" spans="1:5" hidden="1" x14ac:dyDescent="0.3">
      <c r="A1324" s="18" t="str">
        <f t="shared" si="21"/>
        <v>2021-22Moorabool ShireG5</v>
      </c>
      <c r="B1324" s="18" t="s">
        <v>1260</v>
      </c>
      <c r="C1324" s="18" t="s">
        <v>1144</v>
      </c>
      <c r="D1324" s="18" t="s">
        <v>169</v>
      </c>
      <c r="E1324" s="18">
        <v>47</v>
      </c>
    </row>
    <row r="1325" spans="1:5" hidden="1" x14ac:dyDescent="0.3">
      <c r="A1325" s="18" t="str">
        <f t="shared" si="21"/>
        <v>2021-22Mornington Peninsula ShireG5</v>
      </c>
      <c r="B1325" s="18" t="s">
        <v>1260</v>
      </c>
      <c r="C1325" s="18" t="s">
        <v>1150</v>
      </c>
      <c r="D1325" s="18" t="s">
        <v>169</v>
      </c>
      <c r="E1325" s="18">
        <v>49</v>
      </c>
    </row>
    <row r="1326" spans="1:5" hidden="1" x14ac:dyDescent="0.3">
      <c r="A1326" s="18" t="str">
        <f t="shared" si="21"/>
        <v>2021-22Mount Alexander ShireG5</v>
      </c>
      <c r="B1326" s="18" t="s">
        <v>1260</v>
      </c>
      <c r="C1326" s="18" t="s">
        <v>1153</v>
      </c>
      <c r="D1326" s="18" t="s">
        <v>169</v>
      </c>
      <c r="E1326" s="18">
        <v>50</v>
      </c>
    </row>
    <row r="1327" spans="1:5" hidden="1" x14ac:dyDescent="0.3">
      <c r="A1327" s="18" t="str">
        <f t="shared" si="21"/>
        <v>2021-22Moyne ShireG5</v>
      </c>
      <c r="B1327" s="18" t="s">
        <v>1260</v>
      </c>
      <c r="C1327" s="18" t="s">
        <v>1156</v>
      </c>
      <c r="D1327" s="18" t="s">
        <v>169</v>
      </c>
      <c r="E1327" s="18">
        <v>55</v>
      </c>
    </row>
    <row r="1328" spans="1:5" hidden="1" x14ac:dyDescent="0.3">
      <c r="A1328" s="18" t="str">
        <f t="shared" si="21"/>
        <v>2021-22Murrindindi ShireG5</v>
      </c>
      <c r="B1328" s="18" t="s">
        <v>1260</v>
      </c>
      <c r="C1328" s="18" t="s">
        <v>1159</v>
      </c>
      <c r="D1328" s="18" t="s">
        <v>169</v>
      </c>
      <c r="E1328" s="18">
        <v>51</v>
      </c>
    </row>
    <row r="1329" spans="1:5" hidden="1" x14ac:dyDescent="0.3">
      <c r="A1329" s="18" t="str">
        <f t="shared" si="21"/>
        <v>2021-22Nillumbik ShireG5</v>
      </c>
      <c r="B1329" s="18" t="s">
        <v>1260</v>
      </c>
      <c r="C1329" s="18" t="s">
        <v>1162</v>
      </c>
      <c r="D1329" s="18" t="s">
        <v>169</v>
      </c>
      <c r="E1329" s="18">
        <v>62.6</v>
      </c>
    </row>
    <row r="1330" spans="1:5" hidden="1" x14ac:dyDescent="0.3">
      <c r="A1330" s="18" t="str">
        <f t="shared" si="21"/>
        <v>2021-22Port Phillip CityG5</v>
      </c>
      <c r="B1330" s="18" t="s">
        <v>1260</v>
      </c>
      <c r="C1330" s="18" t="s">
        <v>1168</v>
      </c>
      <c r="D1330" s="18" t="s">
        <v>169</v>
      </c>
      <c r="E1330" s="18">
        <v>55</v>
      </c>
    </row>
    <row r="1331" spans="1:5" hidden="1" x14ac:dyDescent="0.3">
      <c r="A1331" s="18" t="str">
        <f t="shared" si="21"/>
        <v>2021-22Pyrenees ShireG5</v>
      </c>
      <c r="B1331" s="18" t="s">
        <v>1260</v>
      </c>
      <c r="C1331" s="18" t="s">
        <v>1171</v>
      </c>
      <c r="D1331" s="18" t="s">
        <v>169</v>
      </c>
      <c r="E1331" s="18">
        <v>53</v>
      </c>
    </row>
    <row r="1332" spans="1:5" hidden="1" x14ac:dyDescent="0.3">
      <c r="A1332" s="18" t="str">
        <f t="shared" si="21"/>
        <v>2021-22Greater SheppartonG5</v>
      </c>
      <c r="B1332" s="18" t="s">
        <v>1260</v>
      </c>
      <c r="C1332" s="18" t="s">
        <v>1076</v>
      </c>
      <c r="D1332" s="18" t="s">
        <v>169</v>
      </c>
      <c r="E1332" s="18">
        <v>53</v>
      </c>
    </row>
    <row r="1333" spans="1:5" hidden="1" x14ac:dyDescent="0.3">
      <c r="A1333" s="18" t="str">
        <f t="shared" si="21"/>
        <v>2021-22Wangaratta Rural CityG5</v>
      </c>
      <c r="B1333" s="18" t="s">
        <v>1260</v>
      </c>
      <c r="C1333" s="18" t="s">
        <v>1197</v>
      </c>
      <c r="D1333" s="18" t="s">
        <v>169</v>
      </c>
      <c r="E1333" s="18">
        <v>56</v>
      </c>
    </row>
    <row r="1334" spans="1:5" hidden="1" x14ac:dyDescent="0.3">
      <c r="A1334" s="18" t="str">
        <f t="shared" si="21"/>
        <v>2021-22Warrnambool CityG5</v>
      </c>
      <c r="B1334" s="18" t="s">
        <v>1260</v>
      </c>
      <c r="C1334" s="18" t="s">
        <v>1200</v>
      </c>
      <c r="D1334" s="18" t="s">
        <v>169</v>
      </c>
      <c r="E1334" s="18">
        <v>58</v>
      </c>
    </row>
    <row r="1335" spans="1:5" hidden="1" x14ac:dyDescent="0.3">
      <c r="A1335" s="18" t="str">
        <f t="shared" si="21"/>
        <v>2021-22Wodonga CityG5</v>
      </c>
      <c r="B1335" s="18" t="s">
        <v>1260</v>
      </c>
      <c r="C1335" s="18" t="s">
        <v>1215</v>
      </c>
      <c r="D1335" s="18" t="s">
        <v>169</v>
      </c>
      <c r="E1335" s="18">
        <v>60</v>
      </c>
    </row>
    <row r="1336" spans="1:5" hidden="1" x14ac:dyDescent="0.3">
      <c r="A1336" s="18" t="str">
        <f t="shared" si="21"/>
        <v>2021-22Boroondara CityG5</v>
      </c>
      <c r="B1336" s="18" t="s">
        <v>1260</v>
      </c>
      <c r="C1336" s="18" t="s">
        <v>1019</v>
      </c>
      <c r="D1336" s="18" t="s">
        <v>169</v>
      </c>
      <c r="E1336" s="18">
        <v>61</v>
      </c>
    </row>
    <row r="1337" spans="1:5" hidden="1" x14ac:dyDescent="0.3">
      <c r="A1337" s="18" t="str">
        <f t="shared" si="21"/>
        <v>2021-22Buloke ShireG5</v>
      </c>
      <c r="B1337" s="18" t="s">
        <v>1260</v>
      </c>
      <c r="C1337" s="18" t="s">
        <v>1025</v>
      </c>
      <c r="D1337" s="18" t="s">
        <v>169</v>
      </c>
      <c r="E1337" s="18">
        <v>54</v>
      </c>
    </row>
    <row r="1338" spans="1:5" hidden="1" x14ac:dyDescent="0.3">
      <c r="A1338" s="18" t="str">
        <f t="shared" si="21"/>
        <v>2021-22Glen Eira CityG5</v>
      </c>
      <c r="B1338" s="18" t="s">
        <v>1260</v>
      </c>
      <c r="C1338" s="18" t="s">
        <v>1058</v>
      </c>
      <c r="D1338" s="18" t="s">
        <v>169</v>
      </c>
      <c r="E1338" s="18">
        <v>62</v>
      </c>
    </row>
    <row r="1339" spans="1:5" hidden="1" x14ac:dyDescent="0.3">
      <c r="A1339" s="18" t="str">
        <f t="shared" si="21"/>
        <v>2021-22Horsham Rural CityG5</v>
      </c>
      <c r="B1339" s="18" t="s">
        <v>1260</v>
      </c>
      <c r="C1339" s="18" t="s">
        <v>1087</v>
      </c>
      <c r="D1339" s="18" t="s">
        <v>169</v>
      </c>
      <c r="E1339" s="18">
        <v>52</v>
      </c>
    </row>
    <row r="1340" spans="1:5" hidden="1" x14ac:dyDescent="0.3">
      <c r="A1340" s="18" t="str">
        <f t="shared" si="21"/>
        <v>2021-22Kingston CityG5</v>
      </c>
      <c r="B1340" s="18" t="s">
        <v>1260</v>
      </c>
      <c r="C1340" s="18" t="s">
        <v>1096</v>
      </c>
      <c r="D1340" s="18" t="s">
        <v>169</v>
      </c>
      <c r="E1340" s="18">
        <v>61</v>
      </c>
    </row>
    <row r="1341" spans="1:5" hidden="1" x14ac:dyDescent="0.3">
      <c r="A1341" s="18" t="str">
        <f t="shared" si="21"/>
        <v>2021-22Latrobe CityG5</v>
      </c>
      <c r="B1341" s="18" t="s">
        <v>1260</v>
      </c>
      <c r="C1341" s="18" t="s">
        <v>1102</v>
      </c>
      <c r="D1341" s="18" t="s">
        <v>169</v>
      </c>
      <c r="E1341" s="18">
        <v>52</v>
      </c>
    </row>
    <row r="1342" spans="1:5" hidden="1" x14ac:dyDescent="0.3">
      <c r="A1342" s="18" t="str">
        <f t="shared" si="21"/>
        <v>2021-22Mildura Rural CityG5</v>
      </c>
      <c r="B1342" s="18" t="s">
        <v>1260</v>
      </c>
      <c r="C1342" s="18" t="s">
        <v>1129</v>
      </c>
      <c r="D1342" s="18" t="s">
        <v>169</v>
      </c>
      <c r="E1342" s="18">
        <v>45</v>
      </c>
    </row>
    <row r="1343" spans="1:5" hidden="1" x14ac:dyDescent="0.3">
      <c r="A1343" s="18" t="str">
        <f t="shared" si="21"/>
        <v>2021-22Mitchell ShireG5</v>
      </c>
      <c r="B1343" s="18" t="s">
        <v>1260</v>
      </c>
      <c r="C1343" s="18" t="s">
        <v>1132</v>
      </c>
      <c r="D1343" s="18" t="s">
        <v>169</v>
      </c>
      <c r="E1343" s="18">
        <v>48</v>
      </c>
    </row>
    <row r="1344" spans="1:5" hidden="1" x14ac:dyDescent="0.3">
      <c r="A1344" s="18" t="str">
        <f t="shared" si="21"/>
        <v>2021-22Northern Grampians ShireG5</v>
      </c>
      <c r="B1344" s="18" t="s">
        <v>1260</v>
      </c>
      <c r="C1344" s="18" t="s">
        <v>1165</v>
      </c>
      <c r="D1344" s="18" t="s">
        <v>169</v>
      </c>
      <c r="E1344" s="18">
        <v>55</v>
      </c>
    </row>
    <row r="1345" spans="1:5" hidden="1" x14ac:dyDescent="0.3">
      <c r="A1345" s="18" t="str">
        <f t="shared" si="21"/>
        <v>2021-22Southern Grampians ShireLB1</v>
      </c>
      <c r="B1345" s="18" t="s">
        <v>1260</v>
      </c>
      <c r="C1345" s="18" t="s">
        <v>1179</v>
      </c>
      <c r="D1345" s="18" t="s">
        <v>1256</v>
      </c>
      <c r="E1345" s="18">
        <v>3.1735945052149601</v>
      </c>
    </row>
    <row r="1346" spans="1:5" hidden="1" x14ac:dyDescent="0.3">
      <c r="A1346" s="18" t="str">
        <f t="shared" si="21"/>
        <v>2021-22South Gippsland ShireLB1</v>
      </c>
      <c r="B1346" s="18" t="s">
        <v>1260</v>
      </c>
      <c r="C1346" s="18" t="s">
        <v>1176</v>
      </c>
      <c r="D1346" s="18" t="s">
        <v>1256</v>
      </c>
      <c r="E1346" s="18">
        <v>2.96660799469401</v>
      </c>
    </row>
    <row r="1347" spans="1:5" hidden="1" x14ac:dyDescent="0.3">
      <c r="A1347" s="18" t="str">
        <f t="shared" si="21"/>
        <v>2021-22Stonnington CityLB1</v>
      </c>
      <c r="B1347" s="18" t="s">
        <v>1260</v>
      </c>
      <c r="C1347" s="18" t="s">
        <v>1182</v>
      </c>
      <c r="D1347" s="18" t="s">
        <v>1256</v>
      </c>
      <c r="E1347" s="18">
        <v>3.5562816265608501</v>
      </c>
    </row>
    <row r="1348" spans="1:5" hidden="1" x14ac:dyDescent="0.3">
      <c r="A1348" s="18" t="str">
        <f t="shared" si="21"/>
        <v>2021-22Ararat Rural CityLB1</v>
      </c>
      <c r="B1348" s="18" t="s">
        <v>1260</v>
      </c>
      <c r="C1348" s="18" t="s">
        <v>998</v>
      </c>
      <c r="D1348" s="18" t="s">
        <v>1256</v>
      </c>
      <c r="E1348" s="18">
        <v>2.3125260308204898</v>
      </c>
    </row>
    <row r="1349" spans="1:5" hidden="1" x14ac:dyDescent="0.3">
      <c r="A1349" s="18" t="str">
        <f t="shared" si="21"/>
        <v>2021-22Strathbogie ShireLB1</v>
      </c>
      <c r="B1349" s="18" t="s">
        <v>1260</v>
      </c>
      <c r="C1349" s="18" t="s">
        <v>1185</v>
      </c>
      <c r="D1349" s="18" t="s">
        <v>1256</v>
      </c>
      <c r="E1349" s="18">
        <v>1.6919043484069201</v>
      </c>
    </row>
    <row r="1350" spans="1:5" hidden="1" x14ac:dyDescent="0.3">
      <c r="A1350" s="18" t="str">
        <f t="shared" si="21"/>
        <v>2021-22Surf Coast ShireLB1</v>
      </c>
      <c r="B1350" s="18" t="s">
        <v>1260</v>
      </c>
      <c r="C1350" s="18" t="s">
        <v>1188</v>
      </c>
      <c r="D1350" s="18" t="s">
        <v>1256</v>
      </c>
      <c r="E1350" s="18">
        <v>6.9623094415901603</v>
      </c>
    </row>
    <row r="1351" spans="1:5" hidden="1" x14ac:dyDescent="0.3">
      <c r="A1351" s="18" t="str">
        <f t="shared" si="21"/>
        <v>2021-22Swan Hill Rural CityLB1</v>
      </c>
      <c r="B1351" s="18" t="s">
        <v>1260</v>
      </c>
      <c r="C1351" s="18" t="s">
        <v>1191</v>
      </c>
      <c r="D1351" s="18" t="s">
        <v>1256</v>
      </c>
      <c r="E1351" s="18">
        <v>0.968103985238985</v>
      </c>
    </row>
    <row r="1352" spans="1:5" hidden="1" x14ac:dyDescent="0.3">
      <c r="A1352" s="18" t="str">
        <f t="shared" si="21"/>
        <v>2021-22Towong ShireLB1</v>
      </c>
      <c r="B1352" s="18" t="s">
        <v>1260</v>
      </c>
      <c r="C1352" s="18" t="s">
        <v>1194</v>
      </c>
      <c r="D1352" s="18" t="s">
        <v>1256</v>
      </c>
    </row>
    <row r="1353" spans="1:5" hidden="1" x14ac:dyDescent="0.3">
      <c r="A1353" s="18" t="str">
        <f t="shared" si="21"/>
        <v>2021-22Wellington ShireLB1</v>
      </c>
      <c r="B1353" s="18" t="s">
        <v>1260</v>
      </c>
      <c r="C1353" s="18" t="s">
        <v>1203</v>
      </c>
      <c r="D1353" s="18" t="s">
        <v>1256</v>
      </c>
      <c r="E1353" s="18">
        <v>1.97357896363847</v>
      </c>
    </row>
    <row r="1354" spans="1:5" hidden="1" x14ac:dyDescent="0.3">
      <c r="A1354" s="18" t="str">
        <f t="shared" si="21"/>
        <v>2021-22West Wimmera ShireLB1</v>
      </c>
      <c r="B1354" s="18" t="s">
        <v>1260</v>
      </c>
      <c r="C1354" s="18" t="s">
        <v>1206</v>
      </c>
      <c r="D1354" s="18" t="s">
        <v>1256</v>
      </c>
      <c r="E1354" s="18">
        <v>0.84802851738687601</v>
      </c>
    </row>
    <row r="1355" spans="1:5" hidden="1" x14ac:dyDescent="0.3">
      <c r="A1355" s="18" t="str">
        <f t="shared" si="21"/>
        <v>2021-22Whitehorse CityLB1</v>
      </c>
      <c r="B1355" s="18" t="s">
        <v>1260</v>
      </c>
      <c r="C1355" s="18" t="s">
        <v>1209</v>
      </c>
      <c r="D1355" s="18" t="s">
        <v>1256</v>
      </c>
      <c r="E1355" s="18">
        <v>2.5400862068965502</v>
      </c>
    </row>
    <row r="1356" spans="1:5" hidden="1" x14ac:dyDescent="0.3">
      <c r="A1356" s="18" t="str">
        <f t="shared" si="21"/>
        <v>2021-22Whittlesea CityLB1</v>
      </c>
      <c r="B1356" s="18" t="s">
        <v>1260</v>
      </c>
      <c r="C1356" s="18" t="s">
        <v>1212</v>
      </c>
      <c r="D1356" s="18" t="s">
        <v>1256</v>
      </c>
      <c r="E1356" s="18">
        <v>4.05258337734222</v>
      </c>
    </row>
    <row r="1357" spans="1:5" hidden="1" x14ac:dyDescent="0.3">
      <c r="A1357" s="18" t="str">
        <f t="shared" si="21"/>
        <v>2021-22Wyndham CityLB1</v>
      </c>
      <c r="B1357" s="18" t="s">
        <v>1260</v>
      </c>
      <c r="C1357" s="18" t="s">
        <v>1218</v>
      </c>
      <c r="D1357" s="18" t="s">
        <v>1256</v>
      </c>
      <c r="E1357" s="18">
        <v>4.8751288797621299</v>
      </c>
    </row>
    <row r="1358" spans="1:5" hidden="1" x14ac:dyDescent="0.3">
      <c r="A1358" s="18" t="str">
        <f t="shared" si="21"/>
        <v>2021-22Yarra CityLB1</v>
      </c>
      <c r="B1358" s="18" t="s">
        <v>1260</v>
      </c>
      <c r="C1358" s="18" t="s">
        <v>1221</v>
      </c>
      <c r="D1358" s="18" t="s">
        <v>1256</v>
      </c>
      <c r="E1358" s="18">
        <v>3.4699572146090398</v>
      </c>
    </row>
    <row r="1359" spans="1:5" hidden="1" x14ac:dyDescent="0.3">
      <c r="A1359" s="18" t="str">
        <f t="shared" si="21"/>
        <v>2021-22Yarra Ranges ShireLB1</v>
      </c>
      <c r="B1359" s="18" t="s">
        <v>1260</v>
      </c>
      <c r="C1359" s="18" t="s">
        <v>1224</v>
      </c>
      <c r="D1359" s="18" t="s">
        <v>1256</v>
      </c>
      <c r="E1359" s="18">
        <v>4.2426965568331898</v>
      </c>
    </row>
    <row r="1360" spans="1:5" hidden="1" x14ac:dyDescent="0.3">
      <c r="A1360" s="18" t="str">
        <f t="shared" si="21"/>
        <v>2021-22Yarriambiack ShireLB1</v>
      </c>
      <c r="B1360" s="18" t="s">
        <v>1260</v>
      </c>
      <c r="C1360" s="18" t="s">
        <v>1227</v>
      </c>
      <c r="D1360" s="18" t="s">
        <v>1256</v>
      </c>
      <c r="E1360" s="18">
        <v>0.79084001688476102</v>
      </c>
    </row>
    <row r="1361" spans="1:5" hidden="1" x14ac:dyDescent="0.3">
      <c r="A1361" s="18" t="str">
        <f t="shared" si="21"/>
        <v>2021-22Bass Coast ShireLB1</v>
      </c>
      <c r="B1361" s="18" t="s">
        <v>1260</v>
      </c>
      <c r="C1361" s="18" t="s">
        <v>1007</v>
      </c>
      <c r="D1361" s="18" t="s">
        <v>1256</v>
      </c>
      <c r="E1361" s="18">
        <v>3.7712958931940199</v>
      </c>
    </row>
    <row r="1362" spans="1:5" hidden="1" x14ac:dyDescent="0.3">
      <c r="A1362" s="18" t="str">
        <f t="shared" si="21"/>
        <v>2021-22Borough of QueenscliffeLB1</v>
      </c>
      <c r="B1362" s="18" t="s">
        <v>1260</v>
      </c>
      <c r="C1362" s="18" t="s">
        <v>1174</v>
      </c>
      <c r="D1362" s="18" t="s">
        <v>1256</v>
      </c>
      <c r="E1362" s="18">
        <v>3.76077821011673</v>
      </c>
    </row>
    <row r="1363" spans="1:5" hidden="1" x14ac:dyDescent="0.3">
      <c r="A1363" s="18" t="str">
        <f t="shared" si="21"/>
        <v>2021-22Merri-bek CityLB1</v>
      </c>
      <c r="B1363" s="18" t="s">
        <v>1260</v>
      </c>
      <c r="C1363" s="18" t="s">
        <v>1147</v>
      </c>
      <c r="D1363" s="18" t="s">
        <v>1256</v>
      </c>
      <c r="E1363" s="18">
        <v>3.1163360739514601</v>
      </c>
    </row>
    <row r="1364" spans="1:5" hidden="1" x14ac:dyDescent="0.3">
      <c r="A1364" s="18" t="str">
        <f t="shared" si="21"/>
        <v>2021-22Alpine ShireLB1</v>
      </c>
      <c r="B1364" s="18" t="s">
        <v>1260</v>
      </c>
      <c r="C1364" s="18" t="s">
        <v>995</v>
      </c>
      <c r="D1364" s="18" t="s">
        <v>1256</v>
      </c>
      <c r="E1364" s="18">
        <v>2.2108340807174902</v>
      </c>
    </row>
    <row r="1365" spans="1:5" hidden="1" x14ac:dyDescent="0.3">
      <c r="A1365" s="18" t="str">
        <f t="shared" si="21"/>
        <v>2021-22Ballarat CityLB1</v>
      </c>
      <c r="B1365" s="18" t="s">
        <v>1260</v>
      </c>
      <c r="C1365" s="18" t="s">
        <v>1001</v>
      </c>
      <c r="D1365" s="18" t="s">
        <v>1256</v>
      </c>
      <c r="E1365" s="18">
        <v>3.9642998476007598</v>
      </c>
    </row>
    <row r="1366" spans="1:5" hidden="1" x14ac:dyDescent="0.3">
      <c r="A1366" s="18" t="str">
        <f t="shared" si="21"/>
        <v>2021-22Banyule CityLB1</v>
      </c>
      <c r="B1366" s="18" t="s">
        <v>1260</v>
      </c>
      <c r="C1366" s="18" t="s">
        <v>1004</v>
      </c>
      <c r="D1366" s="18" t="s">
        <v>1256</v>
      </c>
      <c r="E1366" s="18">
        <v>5.5740918247985398</v>
      </c>
    </row>
    <row r="1367" spans="1:5" hidden="1" x14ac:dyDescent="0.3">
      <c r="A1367" s="18" t="str">
        <f t="shared" si="21"/>
        <v>2021-22Baw Baw ShireLB1</v>
      </c>
      <c r="B1367" s="18" t="s">
        <v>1260</v>
      </c>
      <c r="C1367" s="18" t="s">
        <v>1010</v>
      </c>
      <c r="D1367" s="18" t="s">
        <v>1256</v>
      </c>
      <c r="E1367" s="18">
        <v>3.7168237777731301</v>
      </c>
    </row>
    <row r="1368" spans="1:5" hidden="1" x14ac:dyDescent="0.3">
      <c r="A1368" s="18" t="str">
        <f t="shared" ref="A1368:A1431" si="22">CONCATENATE(B1368,C1368,D1368)</f>
        <v>2021-22Bayside CityLB1</v>
      </c>
      <c r="B1368" s="18" t="s">
        <v>1260</v>
      </c>
      <c r="C1368" s="18" t="s">
        <v>1013</v>
      </c>
      <c r="D1368" s="18" t="s">
        <v>1256</v>
      </c>
      <c r="E1368" s="18">
        <v>4.0441482760287997</v>
      </c>
    </row>
    <row r="1369" spans="1:5" hidden="1" x14ac:dyDescent="0.3">
      <c r="A1369" s="18" t="str">
        <f t="shared" si="22"/>
        <v>2021-22Benalla Rural CityLB1</v>
      </c>
      <c r="B1369" s="18" t="s">
        <v>1260</v>
      </c>
      <c r="C1369" s="18" t="s">
        <v>1016</v>
      </c>
      <c r="D1369" s="18" t="s">
        <v>1256</v>
      </c>
      <c r="E1369" s="18">
        <v>2.6019297476177199</v>
      </c>
    </row>
    <row r="1370" spans="1:5" hidden="1" x14ac:dyDescent="0.3">
      <c r="A1370" s="18" t="str">
        <f t="shared" si="22"/>
        <v>2021-22Brimbank CityLB1</v>
      </c>
      <c r="B1370" s="18" t="s">
        <v>1260</v>
      </c>
      <c r="C1370" s="18" t="s">
        <v>1022</v>
      </c>
      <c r="D1370" s="18" t="s">
        <v>1256</v>
      </c>
      <c r="E1370" s="18">
        <v>3.4198008703330598</v>
      </c>
    </row>
    <row r="1371" spans="1:5" hidden="1" x14ac:dyDescent="0.3">
      <c r="A1371" s="18" t="str">
        <f t="shared" si="22"/>
        <v>2021-22Campaspe ShireLB1</v>
      </c>
      <c r="B1371" s="18" t="s">
        <v>1260</v>
      </c>
      <c r="C1371" s="18" t="s">
        <v>1028</v>
      </c>
      <c r="D1371" s="18" t="s">
        <v>1256</v>
      </c>
      <c r="E1371" s="18">
        <v>1.4731031488212001</v>
      </c>
    </row>
    <row r="1372" spans="1:5" hidden="1" x14ac:dyDescent="0.3">
      <c r="A1372" s="18" t="str">
        <f t="shared" si="22"/>
        <v>2021-22Cardinia ShireLB1</v>
      </c>
      <c r="B1372" s="18" t="s">
        <v>1260</v>
      </c>
      <c r="C1372" s="18" t="s">
        <v>1031</v>
      </c>
      <c r="D1372" s="18" t="s">
        <v>1256</v>
      </c>
      <c r="E1372" s="18">
        <v>4.4638397473043101</v>
      </c>
    </row>
    <row r="1373" spans="1:5" hidden="1" x14ac:dyDescent="0.3">
      <c r="A1373" s="18" t="str">
        <f t="shared" si="22"/>
        <v>2021-22Casey CityLB1</v>
      </c>
      <c r="B1373" s="18" t="s">
        <v>1260</v>
      </c>
      <c r="C1373" s="18" t="s">
        <v>1034</v>
      </c>
      <c r="D1373" s="18" t="s">
        <v>1256</v>
      </c>
      <c r="E1373" s="18">
        <v>4.1926994732635103</v>
      </c>
    </row>
    <row r="1374" spans="1:5" hidden="1" x14ac:dyDescent="0.3">
      <c r="A1374" s="18" t="str">
        <f t="shared" si="22"/>
        <v>2021-22Central Goldfields ShireLB1</v>
      </c>
      <c r="B1374" s="18" t="s">
        <v>1260</v>
      </c>
      <c r="C1374" s="18" t="s">
        <v>1037</v>
      </c>
      <c r="D1374" s="18" t="s">
        <v>1256</v>
      </c>
      <c r="E1374" s="18">
        <v>2.5924698795180698</v>
      </c>
    </row>
    <row r="1375" spans="1:5" hidden="1" x14ac:dyDescent="0.3">
      <c r="A1375" s="18" t="str">
        <f t="shared" si="22"/>
        <v>2021-22Colac Otway ShireLB1</v>
      </c>
      <c r="B1375" s="18" t="s">
        <v>1260</v>
      </c>
      <c r="C1375" s="18" t="s">
        <v>1040</v>
      </c>
      <c r="D1375" s="18" t="s">
        <v>1256</v>
      </c>
      <c r="E1375" s="18">
        <v>2.7779345621306999</v>
      </c>
    </row>
    <row r="1376" spans="1:5" hidden="1" x14ac:dyDescent="0.3">
      <c r="A1376" s="18" t="str">
        <f t="shared" si="22"/>
        <v>2021-22Corangamite ShireLB1</v>
      </c>
      <c r="B1376" s="18" t="s">
        <v>1260</v>
      </c>
      <c r="C1376" s="18" t="s">
        <v>1043</v>
      </c>
      <c r="D1376" s="18" t="s">
        <v>1256</v>
      </c>
      <c r="E1376" s="18">
        <v>1.07164727495407</v>
      </c>
    </row>
    <row r="1377" spans="1:5" hidden="1" x14ac:dyDescent="0.3">
      <c r="A1377" s="18" t="str">
        <f t="shared" si="22"/>
        <v>2021-22Darebin CityLB1</v>
      </c>
      <c r="B1377" s="18" t="s">
        <v>1260</v>
      </c>
      <c r="C1377" s="18" t="s">
        <v>1046</v>
      </c>
      <c r="D1377" s="18" t="s">
        <v>1256</v>
      </c>
      <c r="E1377" s="18">
        <v>3.4549930264096602</v>
      </c>
    </row>
    <row r="1378" spans="1:5" hidden="1" x14ac:dyDescent="0.3">
      <c r="A1378" s="18" t="str">
        <f t="shared" si="22"/>
        <v>2021-22East Gippsland ShireLB1</v>
      </c>
      <c r="B1378" s="18" t="s">
        <v>1260</v>
      </c>
      <c r="C1378" s="18" t="s">
        <v>1049</v>
      </c>
      <c r="D1378" s="18" t="s">
        <v>1256</v>
      </c>
      <c r="E1378" s="18">
        <v>2.3365929563591199</v>
      </c>
    </row>
    <row r="1379" spans="1:5" hidden="1" x14ac:dyDescent="0.3">
      <c r="A1379" s="18" t="str">
        <f t="shared" si="22"/>
        <v>2021-22Frankston CityLB1</v>
      </c>
      <c r="B1379" s="18" t="s">
        <v>1260</v>
      </c>
      <c r="C1379" s="18" t="s">
        <v>1052</v>
      </c>
      <c r="D1379" s="18" t="s">
        <v>1256</v>
      </c>
      <c r="E1379" s="18">
        <v>2.9706720567507698</v>
      </c>
    </row>
    <row r="1380" spans="1:5" hidden="1" x14ac:dyDescent="0.3">
      <c r="A1380" s="18" t="str">
        <f t="shared" si="22"/>
        <v>2021-22Gannawarra ShireLB1</v>
      </c>
      <c r="B1380" s="18" t="s">
        <v>1260</v>
      </c>
      <c r="C1380" s="18" t="s">
        <v>1055</v>
      </c>
      <c r="D1380" s="18" t="s">
        <v>1256</v>
      </c>
      <c r="E1380" s="18">
        <v>1.3874734933464501</v>
      </c>
    </row>
    <row r="1381" spans="1:5" hidden="1" x14ac:dyDescent="0.3">
      <c r="A1381" s="18" t="str">
        <f t="shared" si="22"/>
        <v>2021-22Glenelg ShireLB1</v>
      </c>
      <c r="B1381" s="18" t="s">
        <v>1260</v>
      </c>
      <c r="C1381" s="18" t="s">
        <v>1061</v>
      </c>
      <c r="D1381" s="18" t="s">
        <v>1256</v>
      </c>
      <c r="E1381" s="18">
        <v>2.31337960549779</v>
      </c>
    </row>
    <row r="1382" spans="1:5" hidden="1" x14ac:dyDescent="0.3">
      <c r="A1382" s="18" t="str">
        <f t="shared" si="22"/>
        <v>2021-22Golden Plains ShireLB1</v>
      </c>
      <c r="B1382" s="18" t="s">
        <v>1260</v>
      </c>
      <c r="C1382" s="18" t="s">
        <v>1064</v>
      </c>
      <c r="D1382" s="18" t="s">
        <v>1256</v>
      </c>
      <c r="E1382" s="18">
        <v>3.2848127396048401</v>
      </c>
    </row>
    <row r="1383" spans="1:5" hidden="1" x14ac:dyDescent="0.3">
      <c r="A1383" s="18" t="str">
        <f t="shared" si="22"/>
        <v>2021-22Greater Bendigo CityLB1</v>
      </c>
      <c r="B1383" s="18" t="s">
        <v>1260</v>
      </c>
      <c r="C1383" s="18" t="s">
        <v>1067</v>
      </c>
      <c r="D1383" s="18" t="s">
        <v>1256</v>
      </c>
      <c r="E1383" s="18">
        <v>6.2878031001436403</v>
      </c>
    </row>
    <row r="1384" spans="1:5" hidden="1" x14ac:dyDescent="0.3">
      <c r="A1384" s="18" t="str">
        <f t="shared" si="22"/>
        <v>2021-22Greater Dandenong CityLB1</v>
      </c>
      <c r="B1384" s="18" t="s">
        <v>1260</v>
      </c>
      <c r="C1384" s="18" t="s">
        <v>1070</v>
      </c>
      <c r="D1384" s="18" t="s">
        <v>1256</v>
      </c>
      <c r="E1384" s="18">
        <v>3.98559756266445</v>
      </c>
    </row>
    <row r="1385" spans="1:5" hidden="1" x14ac:dyDescent="0.3">
      <c r="A1385" s="18" t="str">
        <f t="shared" si="22"/>
        <v>2021-22Greater Geelong CityLB1</v>
      </c>
      <c r="B1385" s="18" t="s">
        <v>1260</v>
      </c>
      <c r="C1385" s="18" t="s">
        <v>1073</v>
      </c>
      <c r="D1385" s="18" t="s">
        <v>1256</v>
      </c>
      <c r="E1385" s="18">
        <v>4.3821752885147598</v>
      </c>
    </row>
    <row r="1386" spans="1:5" hidden="1" x14ac:dyDescent="0.3">
      <c r="A1386" s="18" t="str">
        <f t="shared" si="22"/>
        <v>2021-22Hepburn ShireLB1</v>
      </c>
      <c r="B1386" s="18" t="s">
        <v>1260</v>
      </c>
      <c r="C1386" s="18" t="s">
        <v>1078</v>
      </c>
      <c r="D1386" s="18" t="s">
        <v>1256</v>
      </c>
      <c r="E1386" s="18">
        <v>3.1555693612044999</v>
      </c>
    </row>
    <row r="1387" spans="1:5" hidden="1" x14ac:dyDescent="0.3">
      <c r="A1387" s="18" t="str">
        <f t="shared" si="22"/>
        <v>2021-22Hindmarsh ShireLB1</v>
      </c>
      <c r="B1387" s="18" t="s">
        <v>1260</v>
      </c>
      <c r="C1387" s="18" t="s">
        <v>1081</v>
      </c>
      <c r="D1387" s="18" t="s">
        <v>1256</v>
      </c>
      <c r="E1387" s="18">
        <v>0.61307373210223504</v>
      </c>
    </row>
    <row r="1388" spans="1:5" hidden="1" x14ac:dyDescent="0.3">
      <c r="A1388" s="18" t="str">
        <f t="shared" si="22"/>
        <v>2021-22Hobsons Bay CityLB1</v>
      </c>
      <c r="B1388" s="18" t="s">
        <v>1260</v>
      </c>
      <c r="C1388" s="18" t="s">
        <v>1084</v>
      </c>
      <c r="D1388" s="18" t="s">
        <v>1256</v>
      </c>
      <c r="E1388" s="18">
        <v>2.6100969185809899</v>
      </c>
    </row>
    <row r="1389" spans="1:5" hidden="1" x14ac:dyDescent="0.3">
      <c r="A1389" s="18" t="str">
        <f t="shared" si="22"/>
        <v>2021-22Hume CityLB1</v>
      </c>
      <c r="B1389" s="18" t="s">
        <v>1260</v>
      </c>
      <c r="C1389" s="18" t="s">
        <v>1090</v>
      </c>
      <c r="D1389" s="18" t="s">
        <v>1256</v>
      </c>
      <c r="E1389" s="18">
        <v>3.4107483042100801</v>
      </c>
    </row>
    <row r="1390" spans="1:5" hidden="1" x14ac:dyDescent="0.3">
      <c r="A1390" s="18" t="str">
        <f t="shared" si="22"/>
        <v>2021-22Indigo ShireLB1</v>
      </c>
      <c r="B1390" s="18" t="s">
        <v>1260</v>
      </c>
      <c r="C1390" s="18" t="s">
        <v>1093</v>
      </c>
      <c r="D1390" s="18" t="s">
        <v>1256</v>
      </c>
      <c r="E1390" s="18">
        <v>2.7481850533807801</v>
      </c>
    </row>
    <row r="1391" spans="1:5" hidden="1" x14ac:dyDescent="0.3">
      <c r="A1391" s="18" t="str">
        <f t="shared" si="22"/>
        <v>2021-22Knox CityLB1</v>
      </c>
      <c r="B1391" s="18" t="s">
        <v>1260</v>
      </c>
      <c r="C1391" s="18" t="s">
        <v>1099</v>
      </c>
      <c r="D1391" s="18" t="s">
        <v>1256</v>
      </c>
      <c r="E1391" s="18">
        <v>5.5085719705652201</v>
      </c>
    </row>
    <row r="1392" spans="1:5" hidden="1" x14ac:dyDescent="0.3">
      <c r="A1392" s="18" t="str">
        <f t="shared" si="22"/>
        <v>2021-22Loddon ShireLB1</v>
      </c>
      <c r="B1392" s="18" t="s">
        <v>1260</v>
      </c>
      <c r="C1392" s="18" t="s">
        <v>1105</v>
      </c>
      <c r="D1392" s="18" t="s">
        <v>1256</v>
      </c>
      <c r="E1392" s="18">
        <v>2.5997371879106401</v>
      </c>
    </row>
    <row r="1393" spans="1:5" hidden="1" x14ac:dyDescent="0.3">
      <c r="A1393" s="18" t="str">
        <f t="shared" si="22"/>
        <v>2021-22Macedon Ranges ShireLB1</v>
      </c>
      <c r="B1393" s="18" t="s">
        <v>1260</v>
      </c>
      <c r="C1393" s="18" t="s">
        <v>1108</v>
      </c>
      <c r="D1393" s="18" t="s">
        <v>1256</v>
      </c>
      <c r="E1393" s="18">
        <v>5.0070903238847499</v>
      </c>
    </row>
    <row r="1394" spans="1:5" hidden="1" x14ac:dyDescent="0.3">
      <c r="A1394" s="18" t="str">
        <f t="shared" si="22"/>
        <v>2021-22Manningham CityLB1</v>
      </c>
      <c r="B1394" s="18" t="s">
        <v>1260</v>
      </c>
      <c r="C1394" s="18" t="s">
        <v>1111</v>
      </c>
      <c r="D1394" s="18" t="s">
        <v>1256</v>
      </c>
      <c r="E1394" s="18">
        <v>4.92435785073822</v>
      </c>
    </row>
    <row r="1395" spans="1:5" hidden="1" x14ac:dyDescent="0.3">
      <c r="A1395" s="18" t="str">
        <f t="shared" si="22"/>
        <v>2021-22Mansfield ShireLB1</v>
      </c>
      <c r="B1395" s="18" t="s">
        <v>1260</v>
      </c>
      <c r="C1395" s="18" t="s">
        <v>1114</v>
      </c>
      <c r="D1395" s="18" t="s">
        <v>1256</v>
      </c>
      <c r="E1395" s="18">
        <v>2.7882500000000001</v>
      </c>
    </row>
    <row r="1396" spans="1:5" hidden="1" x14ac:dyDescent="0.3">
      <c r="A1396" s="18" t="str">
        <f t="shared" si="22"/>
        <v>2021-22Maribyrnong CityLB1</v>
      </c>
      <c r="B1396" s="18" t="s">
        <v>1260</v>
      </c>
      <c r="C1396" s="18" t="s">
        <v>1117</v>
      </c>
      <c r="D1396" s="18" t="s">
        <v>1256</v>
      </c>
      <c r="E1396" s="18">
        <v>2.7033817399489002</v>
      </c>
    </row>
    <row r="1397" spans="1:5" hidden="1" x14ac:dyDescent="0.3">
      <c r="A1397" s="18" t="str">
        <f t="shared" si="22"/>
        <v>2021-22Maroondah CityLB1</v>
      </c>
      <c r="B1397" s="18" t="s">
        <v>1260</v>
      </c>
      <c r="C1397" s="18" t="s">
        <v>1120</v>
      </c>
      <c r="D1397" s="18" t="s">
        <v>1256</v>
      </c>
      <c r="E1397" s="18">
        <v>6.2169707331338699</v>
      </c>
    </row>
    <row r="1398" spans="1:5" hidden="1" x14ac:dyDescent="0.3">
      <c r="A1398" s="18" t="str">
        <f t="shared" si="22"/>
        <v>2021-22Melbourne CityLB1</v>
      </c>
      <c r="B1398" s="18" t="s">
        <v>1260</v>
      </c>
      <c r="C1398" s="18" t="s">
        <v>1123</v>
      </c>
      <c r="D1398" s="18" t="s">
        <v>1256</v>
      </c>
      <c r="E1398" s="18">
        <v>3.1119375764028501</v>
      </c>
    </row>
    <row r="1399" spans="1:5" hidden="1" x14ac:dyDescent="0.3">
      <c r="A1399" s="18" t="str">
        <f t="shared" si="22"/>
        <v>2021-22Melton CityLB1</v>
      </c>
      <c r="B1399" s="18" t="s">
        <v>1260</v>
      </c>
      <c r="C1399" s="18" t="s">
        <v>1126</v>
      </c>
      <c r="D1399" s="18" t="s">
        <v>1256</v>
      </c>
      <c r="E1399" s="18">
        <v>4.6683880915417797</v>
      </c>
    </row>
    <row r="1400" spans="1:5" hidden="1" x14ac:dyDescent="0.3">
      <c r="A1400" s="18" t="str">
        <f t="shared" si="22"/>
        <v>2021-22Moira ShireLB1</v>
      </c>
      <c r="B1400" s="18" t="s">
        <v>1260</v>
      </c>
      <c r="C1400" s="18" t="s">
        <v>1135</v>
      </c>
      <c r="D1400" s="18" t="s">
        <v>1256</v>
      </c>
      <c r="E1400" s="18">
        <v>2.1915324436263202</v>
      </c>
    </row>
    <row r="1401" spans="1:5" hidden="1" x14ac:dyDescent="0.3">
      <c r="A1401" s="18" t="str">
        <f t="shared" si="22"/>
        <v>2021-22Monash CityLB1</v>
      </c>
      <c r="B1401" s="18" t="s">
        <v>1260</v>
      </c>
      <c r="C1401" s="18" t="s">
        <v>1138</v>
      </c>
      <c r="D1401" s="18" t="s">
        <v>1256</v>
      </c>
      <c r="E1401" s="18">
        <v>4.0465439577184297</v>
      </c>
    </row>
    <row r="1402" spans="1:5" hidden="1" x14ac:dyDescent="0.3">
      <c r="A1402" s="18" t="str">
        <f t="shared" si="22"/>
        <v>2021-22Moonee Valley CityLB1</v>
      </c>
      <c r="B1402" s="18" t="s">
        <v>1260</v>
      </c>
      <c r="C1402" s="18" t="s">
        <v>1141</v>
      </c>
      <c r="D1402" s="18" t="s">
        <v>1256</v>
      </c>
      <c r="E1402" s="18">
        <v>3.69484489638306</v>
      </c>
    </row>
    <row r="1403" spans="1:5" hidden="1" x14ac:dyDescent="0.3">
      <c r="A1403" s="18" t="str">
        <f t="shared" si="22"/>
        <v>2021-22Moorabool ShireLB1</v>
      </c>
      <c r="B1403" s="18" t="s">
        <v>1260</v>
      </c>
      <c r="C1403" s="18" t="s">
        <v>1144</v>
      </c>
      <c r="D1403" s="18" t="s">
        <v>1256</v>
      </c>
      <c r="E1403" s="18">
        <v>3.4613667959318102</v>
      </c>
    </row>
    <row r="1404" spans="1:5" hidden="1" x14ac:dyDescent="0.3">
      <c r="A1404" s="18" t="str">
        <f t="shared" si="22"/>
        <v>2021-22Mornington Peninsula ShireLB1</v>
      </c>
      <c r="B1404" s="18" t="s">
        <v>1260</v>
      </c>
      <c r="C1404" s="18" t="s">
        <v>1150</v>
      </c>
      <c r="D1404" s="18" t="s">
        <v>1256</v>
      </c>
      <c r="E1404" s="18">
        <v>4.7188423519820599</v>
      </c>
    </row>
    <row r="1405" spans="1:5" hidden="1" x14ac:dyDescent="0.3">
      <c r="A1405" s="18" t="str">
        <f t="shared" si="22"/>
        <v>2021-22Mount Alexander ShireLB1</v>
      </c>
      <c r="B1405" s="18" t="s">
        <v>1260</v>
      </c>
      <c r="C1405" s="18" t="s">
        <v>1153</v>
      </c>
      <c r="D1405" s="18" t="s">
        <v>1256</v>
      </c>
      <c r="E1405" s="18">
        <v>5.3296101012904096</v>
      </c>
    </row>
    <row r="1406" spans="1:5" hidden="1" x14ac:dyDescent="0.3">
      <c r="A1406" s="18" t="str">
        <f t="shared" si="22"/>
        <v>2021-22Moyne ShireLB1</v>
      </c>
      <c r="B1406" s="18" t="s">
        <v>1260</v>
      </c>
      <c r="C1406" s="18" t="s">
        <v>1156</v>
      </c>
      <c r="D1406" s="18" t="s">
        <v>1256</v>
      </c>
      <c r="E1406" s="18">
        <v>2.00848996640334</v>
      </c>
    </row>
    <row r="1407" spans="1:5" hidden="1" x14ac:dyDescent="0.3">
      <c r="A1407" s="18" t="str">
        <f t="shared" si="22"/>
        <v>2021-22Murrindindi ShireLB1</v>
      </c>
      <c r="B1407" s="18" t="s">
        <v>1260</v>
      </c>
      <c r="C1407" s="18" t="s">
        <v>1159</v>
      </c>
      <c r="D1407" s="18" t="s">
        <v>1256</v>
      </c>
      <c r="E1407" s="18">
        <v>1.9537031336575801</v>
      </c>
    </row>
    <row r="1408" spans="1:5" hidden="1" x14ac:dyDescent="0.3">
      <c r="A1408" s="18" t="str">
        <f t="shared" si="22"/>
        <v>2021-22Nillumbik ShireLB1</v>
      </c>
      <c r="B1408" s="18" t="s">
        <v>1260</v>
      </c>
      <c r="C1408" s="18" t="s">
        <v>1162</v>
      </c>
      <c r="D1408" s="18" t="s">
        <v>1256</v>
      </c>
      <c r="E1408" s="18">
        <v>6.7243242573337101</v>
      </c>
    </row>
    <row r="1409" spans="1:5" hidden="1" x14ac:dyDescent="0.3">
      <c r="A1409" s="18" t="str">
        <f t="shared" si="22"/>
        <v>2021-22Port Phillip CityLB1</v>
      </c>
      <c r="B1409" s="18" t="s">
        <v>1260</v>
      </c>
      <c r="C1409" s="18" t="s">
        <v>1168</v>
      </c>
      <c r="D1409" s="18" t="s">
        <v>1256</v>
      </c>
      <c r="E1409" s="18">
        <v>3.2244938119272599</v>
      </c>
    </row>
    <row r="1410" spans="1:5" hidden="1" x14ac:dyDescent="0.3">
      <c r="A1410" s="18" t="str">
        <f t="shared" si="22"/>
        <v>2021-22Pyrenees ShireLB1</v>
      </c>
      <c r="B1410" s="18" t="s">
        <v>1260</v>
      </c>
      <c r="C1410" s="18" t="s">
        <v>1171</v>
      </c>
      <c r="D1410" s="18" t="s">
        <v>1256</v>
      </c>
      <c r="E1410" s="18">
        <v>1.7972938902428801</v>
      </c>
    </row>
    <row r="1411" spans="1:5" hidden="1" x14ac:dyDescent="0.3">
      <c r="A1411" s="18" t="str">
        <f t="shared" si="22"/>
        <v>2021-22Greater SheppartonLB1</v>
      </c>
      <c r="B1411" s="18" t="s">
        <v>1260</v>
      </c>
      <c r="C1411" s="18" t="s">
        <v>1076</v>
      </c>
      <c r="D1411" s="18" t="s">
        <v>1256</v>
      </c>
      <c r="E1411" s="18">
        <v>2.3750476217352698</v>
      </c>
    </row>
    <row r="1412" spans="1:5" hidden="1" x14ac:dyDescent="0.3">
      <c r="A1412" s="18" t="str">
        <f t="shared" si="22"/>
        <v>2021-22Wangaratta Rural CityLB1</v>
      </c>
      <c r="B1412" s="18" t="s">
        <v>1260</v>
      </c>
      <c r="C1412" s="18" t="s">
        <v>1197</v>
      </c>
      <c r="D1412" s="18" t="s">
        <v>1256</v>
      </c>
      <c r="E1412" s="18">
        <v>2.3900323147324798</v>
      </c>
    </row>
    <row r="1413" spans="1:5" hidden="1" x14ac:dyDescent="0.3">
      <c r="A1413" s="18" t="str">
        <f t="shared" si="22"/>
        <v>2021-22Warrnambool CityLB1</v>
      </c>
      <c r="B1413" s="18" t="s">
        <v>1260</v>
      </c>
      <c r="C1413" s="18" t="s">
        <v>1200</v>
      </c>
      <c r="D1413" s="18" t="s">
        <v>1256</v>
      </c>
      <c r="E1413" s="18">
        <v>3.48292720582559</v>
      </c>
    </row>
    <row r="1414" spans="1:5" hidden="1" x14ac:dyDescent="0.3">
      <c r="A1414" s="18" t="str">
        <f t="shared" si="22"/>
        <v>2021-22Wodonga CityLB1</v>
      </c>
      <c r="B1414" s="18" t="s">
        <v>1260</v>
      </c>
      <c r="C1414" s="18" t="s">
        <v>1215</v>
      </c>
      <c r="D1414" s="18" t="s">
        <v>1256</v>
      </c>
      <c r="E1414" s="18">
        <v>3.8257421397448401</v>
      </c>
    </row>
    <row r="1415" spans="1:5" hidden="1" x14ac:dyDescent="0.3">
      <c r="A1415" s="18" t="str">
        <f t="shared" si="22"/>
        <v>2021-22Boroondara CityLB1</v>
      </c>
      <c r="B1415" s="18" t="s">
        <v>1260</v>
      </c>
      <c r="C1415" s="18" t="s">
        <v>1019</v>
      </c>
      <c r="D1415" s="18" t="s">
        <v>1256</v>
      </c>
      <c r="E1415" s="18">
        <v>3.3714766885304002</v>
      </c>
    </row>
    <row r="1416" spans="1:5" hidden="1" x14ac:dyDescent="0.3">
      <c r="A1416" s="18" t="str">
        <f t="shared" si="22"/>
        <v>2021-22Buloke ShireLB1</v>
      </c>
      <c r="B1416" s="18" t="s">
        <v>1260</v>
      </c>
      <c r="C1416" s="18" t="s">
        <v>1025</v>
      </c>
      <c r="D1416" s="18" t="s">
        <v>1256</v>
      </c>
      <c r="E1416" s="18">
        <v>0.46193853427895998</v>
      </c>
    </row>
    <row r="1417" spans="1:5" hidden="1" x14ac:dyDescent="0.3">
      <c r="A1417" s="18" t="str">
        <f t="shared" si="22"/>
        <v>2021-22Glen Eira CityLB1</v>
      </c>
      <c r="B1417" s="18" t="s">
        <v>1260</v>
      </c>
      <c r="C1417" s="18" t="s">
        <v>1058</v>
      </c>
      <c r="D1417" s="18" t="s">
        <v>1256</v>
      </c>
      <c r="E1417" s="18">
        <v>4.6635158277308699</v>
      </c>
    </row>
    <row r="1418" spans="1:5" hidden="1" x14ac:dyDescent="0.3">
      <c r="A1418" s="18" t="str">
        <f t="shared" si="22"/>
        <v>2021-22Horsham Rural CityLB1</v>
      </c>
      <c r="B1418" s="18" t="s">
        <v>1260</v>
      </c>
      <c r="C1418" s="18" t="s">
        <v>1087</v>
      </c>
      <c r="D1418" s="18" t="s">
        <v>1256</v>
      </c>
      <c r="E1418" s="18">
        <v>1.34734323506839</v>
      </c>
    </row>
    <row r="1419" spans="1:5" hidden="1" x14ac:dyDescent="0.3">
      <c r="A1419" s="18" t="str">
        <f t="shared" si="22"/>
        <v>2021-22Kingston CityLB1</v>
      </c>
      <c r="B1419" s="18" t="s">
        <v>1260</v>
      </c>
      <c r="C1419" s="18" t="s">
        <v>1096</v>
      </c>
      <c r="D1419" s="18" t="s">
        <v>1256</v>
      </c>
      <c r="E1419" s="18">
        <v>3.11296768545655</v>
      </c>
    </row>
    <row r="1420" spans="1:5" hidden="1" x14ac:dyDescent="0.3">
      <c r="A1420" s="18" t="str">
        <f t="shared" si="22"/>
        <v>2021-22Latrobe CityLB1</v>
      </c>
      <c r="B1420" s="18" t="s">
        <v>1260</v>
      </c>
      <c r="C1420" s="18" t="s">
        <v>1102</v>
      </c>
      <c r="D1420" s="18" t="s">
        <v>1256</v>
      </c>
      <c r="E1420" s="18">
        <v>1.8700084884219701</v>
      </c>
    </row>
    <row r="1421" spans="1:5" hidden="1" x14ac:dyDescent="0.3">
      <c r="A1421" s="18" t="str">
        <f t="shared" si="22"/>
        <v>2021-22Mildura Rural CityLB1</v>
      </c>
      <c r="B1421" s="18" t="s">
        <v>1260</v>
      </c>
      <c r="C1421" s="18" t="s">
        <v>1129</v>
      </c>
      <c r="D1421" s="18" t="s">
        <v>1256</v>
      </c>
      <c r="E1421" s="18">
        <v>1.83858170533888</v>
      </c>
    </row>
    <row r="1422" spans="1:5" hidden="1" x14ac:dyDescent="0.3">
      <c r="A1422" s="18" t="str">
        <f t="shared" si="22"/>
        <v>2021-22Mitchell ShireLB1</v>
      </c>
      <c r="B1422" s="18" t="s">
        <v>1260</v>
      </c>
      <c r="C1422" s="18" t="s">
        <v>1132</v>
      </c>
      <c r="D1422" s="18" t="s">
        <v>1256</v>
      </c>
      <c r="E1422" s="18">
        <v>1.56123263080912</v>
      </c>
    </row>
    <row r="1423" spans="1:5" hidden="1" x14ac:dyDescent="0.3">
      <c r="A1423" s="18" t="str">
        <f t="shared" si="22"/>
        <v>2021-22Northern Grampians ShireLB1</v>
      </c>
      <c r="B1423" s="18" t="s">
        <v>1260</v>
      </c>
      <c r="C1423" s="18" t="s">
        <v>1165</v>
      </c>
      <c r="D1423" s="18" t="s">
        <v>1256</v>
      </c>
      <c r="E1423" s="18">
        <v>0.64793602195945899</v>
      </c>
    </row>
    <row r="1424" spans="1:5" hidden="1" x14ac:dyDescent="0.3">
      <c r="A1424" s="18" t="str">
        <f t="shared" si="22"/>
        <v>2021-22Southern Grampians ShireLB2</v>
      </c>
      <c r="B1424" s="18" t="s">
        <v>1260</v>
      </c>
      <c r="C1424" s="18" t="s">
        <v>1179</v>
      </c>
      <c r="D1424" s="18" t="s">
        <v>172</v>
      </c>
      <c r="E1424" s="18">
        <v>0.64102084696643902</v>
      </c>
    </row>
    <row r="1425" spans="1:5" hidden="1" x14ac:dyDescent="0.3">
      <c r="A1425" s="18" t="str">
        <f t="shared" si="22"/>
        <v>2021-22South Gippsland ShireLB2</v>
      </c>
      <c r="B1425" s="18" t="s">
        <v>1260</v>
      </c>
      <c r="C1425" s="18" t="s">
        <v>1176</v>
      </c>
      <c r="D1425" s="18" t="s">
        <v>172</v>
      </c>
      <c r="E1425" s="18">
        <v>0.64482538872708495</v>
      </c>
    </row>
    <row r="1426" spans="1:5" hidden="1" x14ac:dyDescent="0.3">
      <c r="A1426" s="18" t="str">
        <f t="shared" si="22"/>
        <v>2021-22Stonnington CityLB2</v>
      </c>
      <c r="B1426" s="18" t="s">
        <v>1260</v>
      </c>
      <c r="C1426" s="18" t="s">
        <v>1182</v>
      </c>
      <c r="D1426" s="18" t="s">
        <v>172</v>
      </c>
      <c r="E1426" s="18">
        <v>0.74320828969500796</v>
      </c>
    </row>
    <row r="1427" spans="1:5" hidden="1" x14ac:dyDescent="0.3">
      <c r="A1427" s="18" t="str">
        <f t="shared" si="22"/>
        <v>2021-22Ararat Rural CityLB2</v>
      </c>
      <c r="B1427" s="18" t="s">
        <v>1260</v>
      </c>
      <c r="C1427" s="18" t="s">
        <v>998</v>
      </c>
      <c r="D1427" s="18" t="s">
        <v>172</v>
      </c>
      <c r="E1427" s="18">
        <v>0.48674122185867102</v>
      </c>
    </row>
    <row r="1428" spans="1:5" hidden="1" x14ac:dyDescent="0.3">
      <c r="A1428" s="18" t="str">
        <f t="shared" si="22"/>
        <v>2021-22Strathbogie ShireLB2</v>
      </c>
      <c r="B1428" s="18" t="s">
        <v>1260</v>
      </c>
      <c r="C1428" s="18" t="s">
        <v>1185</v>
      </c>
      <c r="D1428" s="18" t="s">
        <v>172</v>
      </c>
      <c r="E1428" s="18">
        <v>0.53186668196420395</v>
      </c>
    </row>
    <row r="1429" spans="1:5" hidden="1" x14ac:dyDescent="0.3">
      <c r="A1429" s="18" t="str">
        <f t="shared" si="22"/>
        <v>2021-22Surf Coast ShireLB2</v>
      </c>
      <c r="B1429" s="18" t="s">
        <v>1260</v>
      </c>
      <c r="C1429" s="18" t="s">
        <v>1188</v>
      </c>
      <c r="D1429" s="18" t="s">
        <v>172</v>
      </c>
      <c r="E1429" s="18">
        <v>0.81663657062102502</v>
      </c>
    </row>
    <row r="1430" spans="1:5" hidden="1" x14ac:dyDescent="0.3">
      <c r="A1430" s="18" t="str">
        <f t="shared" si="22"/>
        <v>2021-22Swan Hill Rural CityLB2</v>
      </c>
      <c r="B1430" s="18" t="s">
        <v>1260</v>
      </c>
      <c r="C1430" s="18" t="s">
        <v>1191</v>
      </c>
      <c r="D1430" s="18" t="s">
        <v>172</v>
      </c>
      <c r="E1430" s="18">
        <v>0.41196713388110201</v>
      </c>
    </row>
    <row r="1431" spans="1:5" hidden="1" x14ac:dyDescent="0.3">
      <c r="A1431" s="18" t="str">
        <f t="shared" si="22"/>
        <v>2021-22Towong ShireLB2</v>
      </c>
      <c r="B1431" s="18" t="s">
        <v>1260</v>
      </c>
      <c r="C1431" s="18" t="s">
        <v>1194</v>
      </c>
      <c r="D1431" s="18" t="s">
        <v>172</v>
      </c>
    </row>
    <row r="1432" spans="1:5" hidden="1" x14ac:dyDescent="0.3">
      <c r="A1432" s="18" t="str">
        <f t="shared" ref="A1432:A1495" si="23">CONCATENATE(B1432,C1432,D1432)</f>
        <v>2021-22Wellington ShireLB2</v>
      </c>
      <c r="B1432" s="18" t="s">
        <v>1260</v>
      </c>
      <c r="C1432" s="18" t="s">
        <v>1203</v>
      </c>
      <c r="D1432" s="18" t="s">
        <v>172</v>
      </c>
      <c r="E1432" s="18">
        <v>0.55761428185014905</v>
      </c>
    </row>
    <row r="1433" spans="1:5" hidden="1" x14ac:dyDescent="0.3">
      <c r="A1433" s="18" t="str">
        <f t="shared" si="23"/>
        <v>2021-22West Wimmera ShireLB2</v>
      </c>
      <c r="B1433" s="18" t="s">
        <v>1260</v>
      </c>
      <c r="C1433" s="18" t="s">
        <v>1206</v>
      </c>
      <c r="D1433" s="18" t="s">
        <v>172</v>
      </c>
      <c r="E1433" s="18">
        <v>0.38979419593585701</v>
      </c>
    </row>
    <row r="1434" spans="1:5" hidden="1" x14ac:dyDescent="0.3">
      <c r="A1434" s="18" t="str">
        <f t="shared" si="23"/>
        <v>2021-22Whitehorse CityLB2</v>
      </c>
      <c r="B1434" s="18" t="s">
        <v>1260</v>
      </c>
      <c r="C1434" s="18" t="s">
        <v>1209</v>
      </c>
      <c r="D1434" s="18" t="s">
        <v>172</v>
      </c>
      <c r="E1434" s="18">
        <v>0.69827186843367905</v>
      </c>
    </row>
    <row r="1435" spans="1:5" hidden="1" x14ac:dyDescent="0.3">
      <c r="A1435" s="18" t="str">
        <f t="shared" si="23"/>
        <v>2021-22Whittlesea CityLB2</v>
      </c>
      <c r="B1435" s="18" t="s">
        <v>1260</v>
      </c>
      <c r="C1435" s="18" t="s">
        <v>1212</v>
      </c>
      <c r="D1435" s="18" t="s">
        <v>172</v>
      </c>
      <c r="E1435" s="18">
        <v>0.874895333224331</v>
      </c>
    </row>
    <row r="1436" spans="1:5" hidden="1" x14ac:dyDescent="0.3">
      <c r="A1436" s="18" t="str">
        <f t="shared" si="23"/>
        <v>2021-22Wyndham CityLB2</v>
      </c>
      <c r="B1436" s="18" t="s">
        <v>1260</v>
      </c>
      <c r="C1436" s="18" t="s">
        <v>1218</v>
      </c>
      <c r="D1436" s="18" t="s">
        <v>172</v>
      </c>
      <c r="E1436" s="18">
        <v>0.73717567911616499</v>
      </c>
    </row>
    <row r="1437" spans="1:5" hidden="1" x14ac:dyDescent="0.3">
      <c r="A1437" s="18" t="str">
        <f t="shared" si="23"/>
        <v>2021-22Yarra CityLB2</v>
      </c>
      <c r="B1437" s="18" t="s">
        <v>1260</v>
      </c>
      <c r="C1437" s="18" t="s">
        <v>1221</v>
      </c>
      <c r="D1437" s="18" t="s">
        <v>172</v>
      </c>
      <c r="E1437" s="18">
        <v>0.60793586782515197</v>
      </c>
    </row>
    <row r="1438" spans="1:5" hidden="1" x14ac:dyDescent="0.3">
      <c r="A1438" s="18" t="str">
        <f t="shared" si="23"/>
        <v>2021-22Yarra Ranges ShireLB2</v>
      </c>
      <c r="B1438" s="18" t="s">
        <v>1260</v>
      </c>
      <c r="C1438" s="18" t="s">
        <v>1224</v>
      </c>
      <c r="D1438" s="18" t="s">
        <v>172</v>
      </c>
      <c r="E1438" s="18">
        <v>0.78038843442369399</v>
      </c>
    </row>
    <row r="1439" spans="1:5" hidden="1" x14ac:dyDescent="0.3">
      <c r="A1439" s="18" t="str">
        <f t="shared" si="23"/>
        <v>2021-22Yarriambiack ShireLB2</v>
      </c>
      <c r="B1439" s="18" t="s">
        <v>1260</v>
      </c>
      <c r="C1439" s="18" t="s">
        <v>1227</v>
      </c>
      <c r="D1439" s="18" t="s">
        <v>172</v>
      </c>
      <c r="E1439" s="18">
        <v>0.46335477880214898</v>
      </c>
    </row>
    <row r="1440" spans="1:5" hidden="1" x14ac:dyDescent="0.3">
      <c r="A1440" s="18" t="str">
        <f t="shared" si="23"/>
        <v>2021-22Bass Coast ShireLB2</v>
      </c>
      <c r="B1440" s="18" t="s">
        <v>1260</v>
      </c>
      <c r="C1440" s="18" t="s">
        <v>1007</v>
      </c>
      <c r="D1440" s="18" t="s">
        <v>172</v>
      </c>
      <c r="E1440" s="18">
        <v>0.67005285761480005</v>
      </c>
    </row>
    <row r="1441" spans="1:5" hidden="1" x14ac:dyDescent="0.3">
      <c r="A1441" s="18" t="str">
        <f t="shared" si="23"/>
        <v>2021-22Borough of QueenscliffeLB2</v>
      </c>
      <c r="B1441" s="18" t="s">
        <v>1260</v>
      </c>
      <c r="C1441" s="18" t="s">
        <v>1174</v>
      </c>
      <c r="D1441" s="18" t="s">
        <v>172</v>
      </c>
      <c r="E1441" s="18">
        <v>0.783035019455253</v>
      </c>
    </row>
    <row r="1442" spans="1:5" hidden="1" x14ac:dyDescent="0.3">
      <c r="A1442" s="18" t="str">
        <f t="shared" si="23"/>
        <v>2021-22Merri-bek CityLB2</v>
      </c>
      <c r="B1442" s="18" t="s">
        <v>1260</v>
      </c>
      <c r="C1442" s="18" t="s">
        <v>1147</v>
      </c>
      <c r="D1442" s="18" t="s">
        <v>172</v>
      </c>
      <c r="E1442" s="18">
        <v>0.68287930236147598</v>
      </c>
    </row>
    <row r="1443" spans="1:5" hidden="1" x14ac:dyDescent="0.3">
      <c r="A1443" s="18" t="str">
        <f t="shared" si="23"/>
        <v>2021-22Alpine ShireLB2</v>
      </c>
      <c r="B1443" s="18" t="s">
        <v>1260</v>
      </c>
      <c r="C1443" s="18" t="s">
        <v>995</v>
      </c>
      <c r="D1443" s="18" t="s">
        <v>172</v>
      </c>
      <c r="E1443" s="18">
        <v>0.56606278026905799</v>
      </c>
    </row>
    <row r="1444" spans="1:5" hidden="1" x14ac:dyDescent="0.3">
      <c r="A1444" s="18" t="str">
        <f t="shared" si="23"/>
        <v>2021-22Ballarat CityLB2</v>
      </c>
      <c r="B1444" s="18" t="s">
        <v>1260</v>
      </c>
      <c r="C1444" s="18" t="s">
        <v>1001</v>
      </c>
      <c r="D1444" s="18" t="s">
        <v>172</v>
      </c>
      <c r="E1444" s="18">
        <v>0.69321444508996599</v>
      </c>
    </row>
    <row r="1445" spans="1:5" hidden="1" x14ac:dyDescent="0.3">
      <c r="A1445" s="18" t="str">
        <f t="shared" si="23"/>
        <v>2021-22Banyule CityLB2</v>
      </c>
      <c r="B1445" s="18" t="s">
        <v>1260</v>
      </c>
      <c r="C1445" s="18" t="s">
        <v>1004</v>
      </c>
      <c r="D1445" s="18" t="s">
        <v>172</v>
      </c>
      <c r="E1445" s="18">
        <v>0.92511124653612198</v>
      </c>
    </row>
    <row r="1446" spans="1:5" hidden="1" x14ac:dyDescent="0.3">
      <c r="A1446" s="18" t="str">
        <f t="shared" si="23"/>
        <v>2021-22Baw Baw ShireLB2</v>
      </c>
      <c r="B1446" s="18" t="s">
        <v>1260</v>
      </c>
      <c r="C1446" s="18" t="s">
        <v>1010</v>
      </c>
      <c r="D1446" s="18" t="s">
        <v>172</v>
      </c>
      <c r="E1446" s="18">
        <v>0.68438036388602796</v>
      </c>
    </row>
    <row r="1447" spans="1:5" hidden="1" x14ac:dyDescent="0.3">
      <c r="A1447" s="18" t="str">
        <f t="shared" si="23"/>
        <v>2021-22Bayside CityLB2</v>
      </c>
      <c r="B1447" s="18" t="s">
        <v>1260</v>
      </c>
      <c r="C1447" s="18" t="s">
        <v>1013</v>
      </c>
      <c r="D1447" s="18" t="s">
        <v>172</v>
      </c>
      <c r="E1447" s="18">
        <v>0.51827482892811705</v>
      </c>
    </row>
    <row r="1448" spans="1:5" hidden="1" x14ac:dyDescent="0.3">
      <c r="A1448" s="18" t="str">
        <f t="shared" si="23"/>
        <v>2021-22Benalla Rural CityLB2</v>
      </c>
      <c r="B1448" s="18" t="s">
        <v>1260</v>
      </c>
      <c r="C1448" s="18" t="s">
        <v>1016</v>
      </c>
      <c r="D1448" s="18" t="s">
        <v>172</v>
      </c>
      <c r="E1448" s="18">
        <v>0.56106215860611597</v>
      </c>
    </row>
    <row r="1449" spans="1:5" hidden="1" x14ac:dyDescent="0.3">
      <c r="A1449" s="18" t="str">
        <f t="shared" si="23"/>
        <v>2021-22Brimbank CityLB2</v>
      </c>
      <c r="B1449" s="18" t="s">
        <v>1260</v>
      </c>
      <c r="C1449" s="18" t="s">
        <v>1022</v>
      </c>
      <c r="D1449" s="18" t="s">
        <v>172</v>
      </c>
      <c r="E1449" s="18">
        <v>0.79421448527831495</v>
      </c>
    </row>
    <row r="1450" spans="1:5" hidden="1" x14ac:dyDescent="0.3">
      <c r="A1450" s="18" t="str">
        <f t="shared" si="23"/>
        <v>2021-22Campaspe ShireLB2</v>
      </c>
      <c r="B1450" s="18" t="s">
        <v>1260</v>
      </c>
      <c r="C1450" s="18" t="s">
        <v>1028</v>
      </c>
      <c r="D1450" s="18" t="s">
        <v>172</v>
      </c>
      <c r="E1450" s="18">
        <v>0.30100350583770202</v>
      </c>
    </row>
    <row r="1451" spans="1:5" hidden="1" x14ac:dyDescent="0.3">
      <c r="A1451" s="18" t="str">
        <f t="shared" si="23"/>
        <v>2021-22Cardinia ShireLB2</v>
      </c>
      <c r="B1451" s="18" t="s">
        <v>1260</v>
      </c>
      <c r="C1451" s="18" t="s">
        <v>1031</v>
      </c>
      <c r="D1451" s="18" t="s">
        <v>172</v>
      </c>
      <c r="E1451" s="18">
        <v>0.74934639828256899</v>
      </c>
    </row>
    <row r="1452" spans="1:5" hidden="1" x14ac:dyDescent="0.3">
      <c r="A1452" s="18" t="str">
        <f t="shared" si="23"/>
        <v>2021-22Casey CityLB2</v>
      </c>
      <c r="B1452" s="18" t="s">
        <v>1260</v>
      </c>
      <c r="C1452" s="18" t="s">
        <v>1034</v>
      </c>
      <c r="D1452" s="18" t="s">
        <v>172</v>
      </c>
      <c r="E1452" s="18">
        <v>0.67640343505974498</v>
      </c>
    </row>
    <row r="1453" spans="1:5" hidden="1" x14ac:dyDescent="0.3">
      <c r="A1453" s="18" t="str">
        <f t="shared" si="23"/>
        <v>2021-22Central Goldfields ShireLB2</v>
      </c>
      <c r="B1453" s="18" t="s">
        <v>1260</v>
      </c>
      <c r="C1453" s="18" t="s">
        <v>1037</v>
      </c>
      <c r="D1453" s="18" t="s">
        <v>172</v>
      </c>
      <c r="E1453" s="18">
        <v>0.56912468023579099</v>
      </c>
    </row>
    <row r="1454" spans="1:5" hidden="1" x14ac:dyDescent="0.3">
      <c r="A1454" s="18" t="str">
        <f t="shared" si="23"/>
        <v>2021-22Colac Otway ShireLB2</v>
      </c>
      <c r="B1454" s="18" t="s">
        <v>1260</v>
      </c>
      <c r="C1454" s="18" t="s">
        <v>1040</v>
      </c>
      <c r="D1454" s="18" t="s">
        <v>172</v>
      </c>
      <c r="E1454" s="18">
        <v>0.59095144141181599</v>
      </c>
    </row>
    <row r="1455" spans="1:5" hidden="1" x14ac:dyDescent="0.3">
      <c r="A1455" s="18" t="str">
        <f t="shared" si="23"/>
        <v>2021-22Corangamite ShireLB2</v>
      </c>
      <c r="B1455" s="18" t="s">
        <v>1260</v>
      </c>
      <c r="C1455" s="18" t="s">
        <v>1043</v>
      </c>
      <c r="D1455" s="18" t="s">
        <v>172</v>
      </c>
      <c r="E1455" s="18">
        <v>0.49734738951251201</v>
      </c>
    </row>
    <row r="1456" spans="1:5" hidden="1" x14ac:dyDescent="0.3">
      <c r="A1456" s="18" t="str">
        <f t="shared" si="23"/>
        <v>2021-22Darebin CityLB2</v>
      </c>
      <c r="B1456" s="18" t="s">
        <v>1260</v>
      </c>
      <c r="C1456" s="18" t="s">
        <v>1046</v>
      </c>
      <c r="D1456" s="18" t="s">
        <v>172</v>
      </c>
      <c r="E1456" s="18">
        <v>0.69361453077699298</v>
      </c>
    </row>
    <row r="1457" spans="1:5" hidden="1" x14ac:dyDescent="0.3">
      <c r="A1457" s="18" t="str">
        <f t="shared" si="23"/>
        <v>2021-22East Gippsland ShireLB2</v>
      </c>
      <c r="B1457" s="18" t="s">
        <v>1260</v>
      </c>
      <c r="C1457" s="18" t="s">
        <v>1049</v>
      </c>
      <c r="D1457" s="18" t="s">
        <v>172</v>
      </c>
      <c r="E1457" s="18">
        <v>0.53622464275007498</v>
      </c>
    </row>
    <row r="1458" spans="1:5" hidden="1" x14ac:dyDescent="0.3">
      <c r="A1458" s="18" t="str">
        <f t="shared" si="23"/>
        <v>2021-22Frankston CityLB2</v>
      </c>
      <c r="B1458" s="18" t="s">
        <v>1260</v>
      </c>
      <c r="C1458" s="18" t="s">
        <v>1052</v>
      </c>
      <c r="D1458" s="18" t="s">
        <v>172</v>
      </c>
      <c r="E1458" s="18">
        <v>0.73743561186133899</v>
      </c>
    </row>
    <row r="1459" spans="1:5" hidden="1" x14ac:dyDescent="0.3">
      <c r="A1459" s="18" t="str">
        <f t="shared" si="23"/>
        <v>2021-22Gannawarra ShireLB2</v>
      </c>
      <c r="B1459" s="18" t="s">
        <v>1260</v>
      </c>
      <c r="C1459" s="18" t="s">
        <v>1055</v>
      </c>
      <c r="D1459" s="18" t="s">
        <v>172</v>
      </c>
      <c r="E1459" s="18">
        <v>0.32171317468576299</v>
      </c>
    </row>
    <row r="1460" spans="1:5" hidden="1" x14ac:dyDescent="0.3">
      <c r="A1460" s="18" t="str">
        <f t="shared" si="23"/>
        <v>2021-22Glenelg ShireLB2</v>
      </c>
      <c r="B1460" s="18" t="s">
        <v>1260</v>
      </c>
      <c r="C1460" s="18" t="s">
        <v>1061</v>
      </c>
      <c r="D1460" s="18" t="s">
        <v>172</v>
      </c>
      <c r="E1460" s="18">
        <v>0.43578271530042201</v>
      </c>
    </row>
    <row r="1461" spans="1:5" hidden="1" x14ac:dyDescent="0.3">
      <c r="A1461" s="18" t="str">
        <f t="shared" si="23"/>
        <v>2021-22Golden Plains ShireLB2</v>
      </c>
      <c r="B1461" s="18" t="s">
        <v>1260</v>
      </c>
      <c r="C1461" s="18" t="s">
        <v>1064</v>
      </c>
      <c r="D1461" s="18" t="s">
        <v>172</v>
      </c>
      <c r="E1461" s="18">
        <v>0.743251415690802</v>
      </c>
    </row>
    <row r="1462" spans="1:5" hidden="1" x14ac:dyDescent="0.3">
      <c r="A1462" s="18" t="str">
        <f t="shared" si="23"/>
        <v>2021-22Greater Bendigo CityLB2</v>
      </c>
      <c r="B1462" s="18" t="s">
        <v>1260</v>
      </c>
      <c r="C1462" s="18" t="s">
        <v>1067</v>
      </c>
      <c r="D1462" s="18" t="s">
        <v>172</v>
      </c>
      <c r="E1462" s="18">
        <v>0.78127297314467703</v>
      </c>
    </row>
    <row r="1463" spans="1:5" hidden="1" x14ac:dyDescent="0.3">
      <c r="A1463" s="18" t="str">
        <f t="shared" si="23"/>
        <v>2021-22Greater Dandenong CityLB2</v>
      </c>
      <c r="B1463" s="18" t="s">
        <v>1260</v>
      </c>
      <c r="C1463" s="18" t="s">
        <v>1070</v>
      </c>
      <c r="D1463" s="18" t="s">
        <v>172</v>
      </c>
      <c r="E1463" s="18">
        <v>0.85433009930187298</v>
      </c>
    </row>
    <row r="1464" spans="1:5" hidden="1" x14ac:dyDescent="0.3">
      <c r="A1464" s="18" t="str">
        <f t="shared" si="23"/>
        <v>2021-22Greater Geelong CityLB2</v>
      </c>
      <c r="B1464" s="18" t="s">
        <v>1260</v>
      </c>
      <c r="C1464" s="18" t="s">
        <v>1073</v>
      </c>
      <c r="D1464" s="18" t="s">
        <v>172</v>
      </c>
      <c r="E1464" s="18">
        <v>0.66024426362637501</v>
      </c>
    </row>
    <row r="1465" spans="1:5" hidden="1" x14ac:dyDescent="0.3">
      <c r="A1465" s="18" t="str">
        <f t="shared" si="23"/>
        <v>2021-22Hepburn ShireLB2</v>
      </c>
      <c r="B1465" s="18" t="s">
        <v>1260</v>
      </c>
      <c r="C1465" s="18" t="s">
        <v>1078</v>
      </c>
      <c r="D1465" s="18" t="s">
        <v>172</v>
      </c>
      <c r="E1465" s="18">
        <v>0.66170645172401898</v>
      </c>
    </row>
    <row r="1466" spans="1:5" hidden="1" x14ac:dyDescent="0.3">
      <c r="A1466" s="18" t="str">
        <f t="shared" si="23"/>
        <v>2021-22Hindmarsh ShireLB2</v>
      </c>
      <c r="B1466" s="18" t="s">
        <v>1260</v>
      </c>
      <c r="C1466" s="18" t="s">
        <v>1081</v>
      </c>
      <c r="D1466" s="18" t="s">
        <v>172</v>
      </c>
      <c r="E1466" s="18">
        <v>0.25161419490464998</v>
      </c>
    </row>
    <row r="1467" spans="1:5" hidden="1" x14ac:dyDescent="0.3">
      <c r="A1467" s="18" t="str">
        <f t="shared" si="23"/>
        <v>2021-22Hobsons Bay CityLB2</v>
      </c>
      <c r="B1467" s="18" t="s">
        <v>1260</v>
      </c>
      <c r="C1467" s="18" t="s">
        <v>1084</v>
      </c>
      <c r="D1467" s="18" t="s">
        <v>172</v>
      </c>
      <c r="E1467" s="18">
        <v>0.75254021050713105</v>
      </c>
    </row>
    <row r="1468" spans="1:5" hidden="1" x14ac:dyDescent="0.3">
      <c r="A1468" s="18" t="str">
        <f t="shared" si="23"/>
        <v>2021-22Hume CityLB2</v>
      </c>
      <c r="B1468" s="18" t="s">
        <v>1260</v>
      </c>
      <c r="C1468" s="18" t="s">
        <v>1090</v>
      </c>
      <c r="D1468" s="18" t="s">
        <v>172</v>
      </c>
      <c r="E1468" s="18">
        <v>0.79931028223976797</v>
      </c>
    </row>
    <row r="1469" spans="1:5" hidden="1" x14ac:dyDescent="0.3">
      <c r="A1469" s="18" t="str">
        <f t="shared" si="23"/>
        <v>2021-22Indigo ShireLB2</v>
      </c>
      <c r="B1469" s="18" t="s">
        <v>1260</v>
      </c>
      <c r="C1469" s="18" t="s">
        <v>1093</v>
      </c>
      <c r="D1469" s="18" t="s">
        <v>172</v>
      </c>
      <c r="E1469" s="18">
        <v>0.50345651080945197</v>
      </c>
    </row>
    <row r="1470" spans="1:5" hidden="1" x14ac:dyDescent="0.3">
      <c r="A1470" s="18" t="str">
        <f t="shared" si="23"/>
        <v>2021-22Knox CityLB2</v>
      </c>
      <c r="B1470" s="18" t="s">
        <v>1260</v>
      </c>
      <c r="C1470" s="18" t="s">
        <v>1099</v>
      </c>
      <c r="D1470" s="18" t="s">
        <v>172</v>
      </c>
      <c r="E1470" s="18">
        <v>0.80018906840838799</v>
      </c>
    </row>
    <row r="1471" spans="1:5" hidden="1" x14ac:dyDescent="0.3">
      <c r="A1471" s="18" t="str">
        <f t="shared" si="23"/>
        <v>2021-22Loddon ShireLB2</v>
      </c>
      <c r="B1471" s="18" t="s">
        <v>1260</v>
      </c>
      <c r="C1471" s="18" t="s">
        <v>1105</v>
      </c>
      <c r="D1471" s="18" t="s">
        <v>172</v>
      </c>
      <c r="E1471" s="18">
        <v>0.719996845923356</v>
      </c>
    </row>
    <row r="1472" spans="1:5" hidden="1" x14ac:dyDescent="0.3">
      <c r="A1472" s="18" t="str">
        <f t="shared" si="23"/>
        <v>2021-22Macedon Ranges ShireLB2</v>
      </c>
      <c r="B1472" s="18" t="s">
        <v>1260</v>
      </c>
      <c r="C1472" s="18" t="s">
        <v>1108</v>
      </c>
      <c r="D1472" s="18" t="s">
        <v>172</v>
      </c>
      <c r="E1472" s="18">
        <v>0.73782461844631597</v>
      </c>
    </row>
    <row r="1473" spans="1:5" hidden="1" x14ac:dyDescent="0.3">
      <c r="A1473" s="18" t="str">
        <f t="shared" si="23"/>
        <v>2021-22Manningham CityLB2</v>
      </c>
      <c r="B1473" s="18" t="s">
        <v>1260</v>
      </c>
      <c r="C1473" s="18" t="s">
        <v>1111</v>
      </c>
      <c r="D1473" s="18" t="s">
        <v>172</v>
      </c>
      <c r="E1473" s="18">
        <v>0.72280139322430204</v>
      </c>
    </row>
    <row r="1474" spans="1:5" hidden="1" x14ac:dyDescent="0.3">
      <c r="A1474" s="18" t="str">
        <f t="shared" si="23"/>
        <v>2021-22Mansfield ShireLB2</v>
      </c>
      <c r="B1474" s="18" t="s">
        <v>1260</v>
      </c>
      <c r="C1474" s="18" t="s">
        <v>1114</v>
      </c>
      <c r="D1474" s="18" t="s">
        <v>172</v>
      </c>
      <c r="E1474" s="18">
        <v>0.453375155198327</v>
      </c>
    </row>
    <row r="1475" spans="1:5" hidden="1" x14ac:dyDescent="0.3">
      <c r="A1475" s="18" t="str">
        <f t="shared" si="23"/>
        <v>2021-22Maribyrnong CityLB2</v>
      </c>
      <c r="B1475" s="18" t="s">
        <v>1260</v>
      </c>
      <c r="C1475" s="18" t="s">
        <v>1117</v>
      </c>
      <c r="D1475" s="18" t="s">
        <v>172</v>
      </c>
      <c r="E1475" s="18">
        <v>0.86058222222222203</v>
      </c>
    </row>
    <row r="1476" spans="1:5" hidden="1" x14ac:dyDescent="0.3">
      <c r="A1476" s="18" t="str">
        <f t="shared" si="23"/>
        <v>2021-22Maroondah CityLB2</v>
      </c>
      <c r="B1476" s="18" t="s">
        <v>1260</v>
      </c>
      <c r="C1476" s="18" t="s">
        <v>1120</v>
      </c>
      <c r="D1476" s="18" t="s">
        <v>172</v>
      </c>
      <c r="E1476" s="18">
        <v>0.78433532292395403</v>
      </c>
    </row>
    <row r="1477" spans="1:5" hidden="1" x14ac:dyDescent="0.3">
      <c r="A1477" s="18" t="str">
        <f t="shared" si="23"/>
        <v>2021-22Melbourne CityLB2</v>
      </c>
      <c r="B1477" s="18" t="s">
        <v>1260</v>
      </c>
      <c r="C1477" s="18" t="s">
        <v>1123</v>
      </c>
      <c r="D1477" s="18" t="s">
        <v>172</v>
      </c>
      <c r="E1477" s="18">
        <v>0.62353775411212498</v>
      </c>
    </row>
    <row r="1478" spans="1:5" hidden="1" x14ac:dyDescent="0.3">
      <c r="A1478" s="18" t="str">
        <f t="shared" si="23"/>
        <v>2021-22Melton CityLB2</v>
      </c>
      <c r="B1478" s="18" t="s">
        <v>1260</v>
      </c>
      <c r="C1478" s="18" t="s">
        <v>1126</v>
      </c>
      <c r="D1478" s="18" t="s">
        <v>172</v>
      </c>
      <c r="E1478" s="18">
        <v>0.84494503057377301</v>
      </c>
    </row>
    <row r="1479" spans="1:5" hidden="1" x14ac:dyDescent="0.3">
      <c r="A1479" s="18" t="str">
        <f t="shared" si="23"/>
        <v>2021-22Moira ShireLB2</v>
      </c>
      <c r="B1479" s="18" t="s">
        <v>1260</v>
      </c>
      <c r="C1479" s="18" t="s">
        <v>1135</v>
      </c>
      <c r="D1479" s="18" t="s">
        <v>172</v>
      </c>
      <c r="E1479" s="18">
        <v>0.51070940300774703</v>
      </c>
    </row>
    <row r="1480" spans="1:5" hidden="1" x14ac:dyDescent="0.3">
      <c r="A1480" s="18" t="str">
        <f t="shared" si="23"/>
        <v>2021-22Monash CityLB2</v>
      </c>
      <c r="B1480" s="18" t="s">
        <v>1260</v>
      </c>
      <c r="C1480" s="18" t="s">
        <v>1138</v>
      </c>
      <c r="D1480" s="18" t="s">
        <v>172</v>
      </c>
      <c r="E1480" s="18">
        <v>0.66953460938391895</v>
      </c>
    </row>
    <row r="1481" spans="1:5" hidden="1" x14ac:dyDescent="0.3">
      <c r="A1481" s="18" t="str">
        <f t="shared" si="23"/>
        <v>2021-22Moonee Valley CityLB2</v>
      </c>
      <c r="B1481" s="18" t="s">
        <v>1260</v>
      </c>
      <c r="C1481" s="18" t="s">
        <v>1141</v>
      </c>
      <c r="D1481" s="18" t="s">
        <v>172</v>
      </c>
      <c r="E1481" s="18">
        <v>0.800070794182005</v>
      </c>
    </row>
    <row r="1482" spans="1:5" hidden="1" x14ac:dyDescent="0.3">
      <c r="A1482" s="18" t="str">
        <f t="shared" si="23"/>
        <v>2021-22Moorabool ShireLB2</v>
      </c>
      <c r="B1482" s="18" t="s">
        <v>1260</v>
      </c>
      <c r="C1482" s="18" t="s">
        <v>1144</v>
      </c>
      <c r="D1482" s="18" t="s">
        <v>172</v>
      </c>
      <c r="E1482" s="18">
        <v>0.68202380570438603</v>
      </c>
    </row>
    <row r="1483" spans="1:5" hidden="1" x14ac:dyDescent="0.3">
      <c r="A1483" s="18" t="str">
        <f t="shared" si="23"/>
        <v>2021-22Mornington Peninsula ShireLB2</v>
      </c>
      <c r="B1483" s="18" t="s">
        <v>1260</v>
      </c>
      <c r="C1483" s="18" t="s">
        <v>1150</v>
      </c>
      <c r="D1483" s="18" t="s">
        <v>172</v>
      </c>
      <c r="E1483" s="18">
        <v>0.74319957136008596</v>
      </c>
    </row>
    <row r="1484" spans="1:5" hidden="1" x14ac:dyDescent="0.3">
      <c r="A1484" s="18" t="str">
        <f t="shared" si="23"/>
        <v>2021-22Mount Alexander ShireLB2</v>
      </c>
      <c r="B1484" s="18" t="s">
        <v>1260</v>
      </c>
      <c r="C1484" s="18" t="s">
        <v>1153</v>
      </c>
      <c r="D1484" s="18" t="s">
        <v>172</v>
      </c>
      <c r="E1484" s="18">
        <v>0.72100047192071703</v>
      </c>
    </row>
    <row r="1485" spans="1:5" hidden="1" x14ac:dyDescent="0.3">
      <c r="A1485" s="18" t="str">
        <f t="shared" si="23"/>
        <v>2021-22Moyne ShireLB2</v>
      </c>
      <c r="B1485" s="18" t="s">
        <v>1260</v>
      </c>
      <c r="C1485" s="18" t="s">
        <v>1156</v>
      </c>
      <c r="D1485" s="18" t="s">
        <v>172</v>
      </c>
      <c r="E1485" s="18">
        <v>0.627492425843726</v>
      </c>
    </row>
    <row r="1486" spans="1:5" hidden="1" x14ac:dyDescent="0.3">
      <c r="A1486" s="18" t="str">
        <f t="shared" si="23"/>
        <v>2021-22Murrindindi ShireLB2</v>
      </c>
      <c r="B1486" s="18" t="s">
        <v>1260</v>
      </c>
      <c r="C1486" s="18" t="s">
        <v>1159</v>
      </c>
      <c r="D1486" s="18" t="s">
        <v>172</v>
      </c>
      <c r="E1486" s="18">
        <v>0.56159576432924996</v>
      </c>
    </row>
    <row r="1487" spans="1:5" hidden="1" x14ac:dyDescent="0.3">
      <c r="A1487" s="18" t="str">
        <f t="shared" si="23"/>
        <v>2021-22Nillumbik ShireLB2</v>
      </c>
      <c r="B1487" s="18" t="s">
        <v>1260</v>
      </c>
      <c r="C1487" s="18" t="s">
        <v>1162</v>
      </c>
      <c r="D1487" s="18" t="s">
        <v>172</v>
      </c>
      <c r="E1487" s="18">
        <v>0.91830112764446703</v>
      </c>
    </row>
    <row r="1488" spans="1:5" hidden="1" x14ac:dyDescent="0.3">
      <c r="A1488" s="18" t="str">
        <f t="shared" si="23"/>
        <v>2021-22Port Phillip CityLB2</v>
      </c>
      <c r="B1488" s="18" t="s">
        <v>1260</v>
      </c>
      <c r="C1488" s="18" t="s">
        <v>1168</v>
      </c>
      <c r="D1488" s="18" t="s">
        <v>172</v>
      </c>
      <c r="E1488" s="18">
        <v>0.48137649808543398</v>
      </c>
    </row>
    <row r="1489" spans="1:5" hidden="1" x14ac:dyDescent="0.3">
      <c r="A1489" s="18" t="str">
        <f t="shared" si="23"/>
        <v>2021-22Pyrenees ShireLB2</v>
      </c>
      <c r="B1489" s="18" t="s">
        <v>1260</v>
      </c>
      <c r="C1489" s="18" t="s">
        <v>1171</v>
      </c>
      <c r="D1489" s="18" t="s">
        <v>172</v>
      </c>
      <c r="E1489" s="18">
        <v>0.60859282617264499</v>
      </c>
    </row>
    <row r="1490" spans="1:5" hidden="1" x14ac:dyDescent="0.3">
      <c r="A1490" s="18" t="str">
        <f t="shared" si="23"/>
        <v>2021-22Greater SheppartonLB2</v>
      </c>
      <c r="B1490" s="18" t="s">
        <v>1260</v>
      </c>
      <c r="C1490" s="18" t="s">
        <v>1076</v>
      </c>
      <c r="D1490" s="18" t="s">
        <v>172</v>
      </c>
      <c r="E1490" s="18">
        <v>0.50517857849669501</v>
      </c>
    </row>
    <row r="1491" spans="1:5" hidden="1" x14ac:dyDescent="0.3">
      <c r="A1491" s="18" t="str">
        <f t="shared" si="23"/>
        <v>2021-22Wangaratta Rural CityLB2</v>
      </c>
      <c r="B1491" s="18" t="s">
        <v>1260</v>
      </c>
      <c r="C1491" s="18" t="s">
        <v>1197</v>
      </c>
      <c r="D1491" s="18" t="s">
        <v>172</v>
      </c>
      <c r="E1491" s="18">
        <v>0.59436410826844599</v>
      </c>
    </row>
    <row r="1492" spans="1:5" hidden="1" x14ac:dyDescent="0.3">
      <c r="A1492" s="18" t="str">
        <f t="shared" si="23"/>
        <v>2021-22Warrnambool CityLB2</v>
      </c>
      <c r="B1492" s="18" t="s">
        <v>1260</v>
      </c>
      <c r="C1492" s="18" t="s">
        <v>1200</v>
      </c>
      <c r="D1492" s="18" t="s">
        <v>172</v>
      </c>
      <c r="E1492" s="18">
        <v>0.90260691271236104</v>
      </c>
    </row>
    <row r="1493" spans="1:5" hidden="1" x14ac:dyDescent="0.3">
      <c r="A1493" s="18" t="str">
        <f t="shared" si="23"/>
        <v>2021-22Wodonga CityLB2</v>
      </c>
      <c r="B1493" s="18" t="s">
        <v>1260</v>
      </c>
      <c r="C1493" s="18" t="s">
        <v>1215</v>
      </c>
      <c r="D1493" s="18" t="s">
        <v>172</v>
      </c>
      <c r="E1493" s="18">
        <v>0.72938219895288003</v>
      </c>
    </row>
    <row r="1494" spans="1:5" hidden="1" x14ac:dyDescent="0.3">
      <c r="A1494" s="18" t="str">
        <f t="shared" si="23"/>
        <v>2021-22Boroondara CityLB2</v>
      </c>
      <c r="B1494" s="18" t="s">
        <v>1260</v>
      </c>
      <c r="C1494" s="18" t="s">
        <v>1019</v>
      </c>
      <c r="D1494" s="18" t="s">
        <v>172</v>
      </c>
      <c r="E1494" s="18">
        <v>0.62650709720586895</v>
      </c>
    </row>
    <row r="1495" spans="1:5" hidden="1" x14ac:dyDescent="0.3">
      <c r="A1495" s="18" t="str">
        <f t="shared" si="23"/>
        <v>2021-22Buloke ShireLB2</v>
      </c>
      <c r="B1495" s="18" t="s">
        <v>1260</v>
      </c>
      <c r="C1495" s="18" t="s">
        <v>1025</v>
      </c>
      <c r="D1495" s="18" t="s">
        <v>172</v>
      </c>
      <c r="E1495" s="18">
        <v>0.92670255383074596</v>
      </c>
    </row>
    <row r="1496" spans="1:5" hidden="1" x14ac:dyDescent="0.3">
      <c r="A1496" s="18" t="str">
        <f t="shared" ref="A1496:A1559" si="24">CONCATENATE(B1496,C1496,D1496)</f>
        <v>2021-22Glen Eira CityLB2</v>
      </c>
      <c r="B1496" s="18" t="s">
        <v>1260</v>
      </c>
      <c r="C1496" s="18" t="s">
        <v>1058</v>
      </c>
      <c r="D1496" s="18" t="s">
        <v>172</v>
      </c>
      <c r="E1496" s="18">
        <v>0.72324665501682295</v>
      </c>
    </row>
    <row r="1497" spans="1:5" hidden="1" x14ac:dyDescent="0.3">
      <c r="A1497" s="18" t="str">
        <f t="shared" si="24"/>
        <v>2021-22Horsham Rural CityLB2</v>
      </c>
      <c r="B1497" s="18" t="s">
        <v>1260</v>
      </c>
      <c r="C1497" s="18" t="s">
        <v>1087</v>
      </c>
      <c r="D1497" s="18" t="s">
        <v>172</v>
      </c>
      <c r="E1497" s="18">
        <v>0.41649650514411402</v>
      </c>
    </row>
    <row r="1498" spans="1:5" hidden="1" x14ac:dyDescent="0.3">
      <c r="A1498" s="18" t="str">
        <f t="shared" si="24"/>
        <v>2021-22Kingston CityLB2</v>
      </c>
      <c r="B1498" s="18" t="s">
        <v>1260</v>
      </c>
      <c r="C1498" s="18" t="s">
        <v>1096</v>
      </c>
      <c r="D1498" s="18" t="s">
        <v>172</v>
      </c>
      <c r="E1498" s="18">
        <v>0.63033479180862895</v>
      </c>
    </row>
    <row r="1499" spans="1:5" hidden="1" x14ac:dyDescent="0.3">
      <c r="A1499" s="18" t="str">
        <f t="shared" si="24"/>
        <v>2021-22Latrobe CityLB2</v>
      </c>
      <c r="B1499" s="18" t="s">
        <v>1260</v>
      </c>
      <c r="C1499" s="18" t="s">
        <v>1102</v>
      </c>
      <c r="D1499" s="18" t="s">
        <v>172</v>
      </c>
      <c r="E1499" s="18">
        <v>0.34918962605897003</v>
      </c>
    </row>
    <row r="1500" spans="1:5" hidden="1" x14ac:dyDescent="0.3">
      <c r="A1500" s="18" t="str">
        <f t="shared" si="24"/>
        <v>2021-22Mildura Rural CityLB2</v>
      </c>
      <c r="B1500" s="18" t="s">
        <v>1260</v>
      </c>
      <c r="C1500" s="18" t="s">
        <v>1129</v>
      </c>
      <c r="D1500" s="18" t="s">
        <v>172</v>
      </c>
      <c r="E1500" s="18">
        <v>0.567385332556397</v>
      </c>
    </row>
    <row r="1501" spans="1:5" hidden="1" x14ac:dyDescent="0.3">
      <c r="A1501" s="18" t="str">
        <f t="shared" si="24"/>
        <v>2021-22Mitchell ShireLB2</v>
      </c>
      <c r="B1501" s="18" t="s">
        <v>1260</v>
      </c>
      <c r="C1501" s="18" t="s">
        <v>1132</v>
      </c>
      <c r="D1501" s="18" t="s">
        <v>172</v>
      </c>
      <c r="E1501" s="18">
        <v>0.45938185386124902</v>
      </c>
    </row>
    <row r="1502" spans="1:5" hidden="1" x14ac:dyDescent="0.3">
      <c r="A1502" s="18" t="str">
        <f t="shared" si="24"/>
        <v>2021-22Northern Grampians ShireLB2</v>
      </c>
      <c r="B1502" s="18" t="s">
        <v>1260</v>
      </c>
      <c r="C1502" s="18" t="s">
        <v>1165</v>
      </c>
      <c r="D1502" s="18" t="s">
        <v>172</v>
      </c>
      <c r="E1502" s="18">
        <v>0.44152511303922798</v>
      </c>
    </row>
    <row r="1503" spans="1:5" hidden="1" x14ac:dyDescent="0.3">
      <c r="A1503" s="18" t="str">
        <f t="shared" si="24"/>
        <v>2021-22Southern Grampians ShireLB4</v>
      </c>
      <c r="B1503" s="18" t="s">
        <v>1260</v>
      </c>
      <c r="C1503" s="18" t="s">
        <v>1179</v>
      </c>
      <c r="D1503" s="18" t="s">
        <v>1257</v>
      </c>
      <c r="E1503" s="18">
        <v>0.108489882148257</v>
      </c>
    </row>
    <row r="1504" spans="1:5" hidden="1" x14ac:dyDescent="0.3">
      <c r="A1504" s="18" t="str">
        <f t="shared" si="24"/>
        <v>2021-22South Gippsland ShireLB4</v>
      </c>
      <c r="B1504" s="18" t="s">
        <v>1260</v>
      </c>
      <c r="C1504" s="18" t="s">
        <v>1176</v>
      </c>
      <c r="D1504" s="18" t="s">
        <v>1257</v>
      </c>
      <c r="E1504" s="18">
        <v>0.14098252204332501</v>
      </c>
    </row>
    <row r="1505" spans="1:5" hidden="1" x14ac:dyDescent="0.3">
      <c r="A1505" s="18" t="str">
        <f t="shared" si="24"/>
        <v>2021-22Stonnington CityLB4</v>
      </c>
      <c r="B1505" s="18" t="s">
        <v>1260</v>
      </c>
      <c r="C1505" s="18" t="s">
        <v>1182</v>
      </c>
      <c r="D1505" s="18" t="s">
        <v>1257</v>
      </c>
      <c r="E1505" s="18">
        <v>0.12217368742194699</v>
      </c>
    </row>
    <row r="1506" spans="1:5" hidden="1" x14ac:dyDescent="0.3">
      <c r="A1506" s="18" t="str">
        <f t="shared" si="24"/>
        <v>2021-22Ararat Rural CityLB4</v>
      </c>
      <c r="B1506" s="18" t="s">
        <v>1260</v>
      </c>
      <c r="C1506" s="18" t="s">
        <v>998</v>
      </c>
      <c r="D1506" s="18" t="s">
        <v>1257</v>
      </c>
      <c r="E1506" s="18">
        <v>8.5469607074890902E-2</v>
      </c>
    </row>
    <row r="1507" spans="1:5" hidden="1" x14ac:dyDescent="0.3">
      <c r="A1507" s="18" t="str">
        <f t="shared" si="24"/>
        <v>2021-22Strathbogie ShireLB4</v>
      </c>
      <c r="B1507" s="18" t="s">
        <v>1260</v>
      </c>
      <c r="C1507" s="18" t="s">
        <v>1185</v>
      </c>
      <c r="D1507" s="18" t="s">
        <v>1257</v>
      </c>
      <c r="E1507" s="18">
        <v>0.18873709775349101</v>
      </c>
    </row>
    <row r="1508" spans="1:5" hidden="1" x14ac:dyDescent="0.3">
      <c r="A1508" s="18" t="str">
        <f t="shared" si="24"/>
        <v>2021-22Surf Coast ShireLB4</v>
      </c>
      <c r="B1508" s="18" t="s">
        <v>1260</v>
      </c>
      <c r="C1508" s="18" t="s">
        <v>1188</v>
      </c>
      <c r="D1508" s="18" t="s">
        <v>1257</v>
      </c>
      <c r="E1508" s="18">
        <v>0.14808860820056499</v>
      </c>
    </row>
    <row r="1509" spans="1:5" hidden="1" x14ac:dyDescent="0.3">
      <c r="A1509" s="18" t="str">
        <f t="shared" si="24"/>
        <v>2021-22Swan Hill Rural CityLB4</v>
      </c>
      <c r="B1509" s="18" t="s">
        <v>1260</v>
      </c>
      <c r="C1509" s="18" t="s">
        <v>1191</v>
      </c>
      <c r="D1509" s="18" t="s">
        <v>1257</v>
      </c>
      <c r="E1509" s="18">
        <v>0.13353004466760099</v>
      </c>
    </row>
    <row r="1510" spans="1:5" hidden="1" x14ac:dyDescent="0.3">
      <c r="A1510" s="18" t="str">
        <f t="shared" si="24"/>
        <v>2021-22Towong ShireLB4</v>
      </c>
      <c r="B1510" s="18" t="s">
        <v>1260</v>
      </c>
      <c r="C1510" s="18" t="s">
        <v>1194</v>
      </c>
      <c r="D1510" s="18" t="s">
        <v>1257</v>
      </c>
    </row>
    <row r="1511" spans="1:5" hidden="1" x14ac:dyDescent="0.3">
      <c r="A1511" s="18" t="str">
        <f t="shared" si="24"/>
        <v>2021-22Wellington ShireLB4</v>
      </c>
      <c r="B1511" s="18" t="s">
        <v>1260</v>
      </c>
      <c r="C1511" s="18" t="s">
        <v>1203</v>
      </c>
      <c r="D1511" s="18" t="s">
        <v>1257</v>
      </c>
      <c r="E1511" s="18">
        <v>0.106836906482323</v>
      </c>
    </row>
    <row r="1512" spans="1:5" hidden="1" x14ac:dyDescent="0.3">
      <c r="A1512" s="18" t="str">
        <f t="shared" si="24"/>
        <v>2021-22West Wimmera ShireLB4</v>
      </c>
      <c r="B1512" s="18" t="s">
        <v>1260</v>
      </c>
      <c r="C1512" s="18" t="s">
        <v>1206</v>
      </c>
      <c r="D1512" s="18" t="s">
        <v>1257</v>
      </c>
      <c r="E1512" s="18">
        <v>0.104639943864573</v>
      </c>
    </row>
    <row r="1513" spans="1:5" hidden="1" x14ac:dyDescent="0.3">
      <c r="A1513" s="18" t="str">
        <f t="shared" si="24"/>
        <v>2021-22Whitehorse CityLB4</v>
      </c>
      <c r="B1513" s="18" t="s">
        <v>1260</v>
      </c>
      <c r="C1513" s="18" t="s">
        <v>1209</v>
      </c>
      <c r="D1513" s="18" t="s">
        <v>1257</v>
      </c>
      <c r="E1513" s="18">
        <v>0.107027065388724</v>
      </c>
    </row>
    <row r="1514" spans="1:5" hidden="1" x14ac:dyDescent="0.3">
      <c r="A1514" s="18" t="str">
        <f t="shared" si="24"/>
        <v>2021-22Whittlesea CityLB4</v>
      </c>
      <c r="B1514" s="18" t="s">
        <v>1260</v>
      </c>
      <c r="C1514" s="18" t="s">
        <v>1212</v>
      </c>
      <c r="D1514" s="18" t="s">
        <v>1257</v>
      </c>
      <c r="E1514" s="18">
        <v>9.1931563240997299E-2</v>
      </c>
    </row>
    <row r="1515" spans="1:5" hidden="1" x14ac:dyDescent="0.3">
      <c r="A1515" s="18" t="str">
        <f t="shared" si="24"/>
        <v>2021-22Wyndham CityLB4</v>
      </c>
      <c r="B1515" s="18" t="s">
        <v>1260</v>
      </c>
      <c r="C1515" s="18" t="s">
        <v>1218</v>
      </c>
      <c r="D1515" s="18" t="s">
        <v>1257</v>
      </c>
      <c r="E1515" s="18">
        <v>9.4248902000588095E-2</v>
      </c>
    </row>
    <row r="1516" spans="1:5" hidden="1" x14ac:dyDescent="0.3">
      <c r="A1516" s="18" t="str">
        <f t="shared" si="24"/>
        <v>2021-22Yarra CityLB4</v>
      </c>
      <c r="B1516" s="18" t="s">
        <v>1260</v>
      </c>
      <c r="C1516" s="18" t="s">
        <v>1221</v>
      </c>
      <c r="D1516" s="18" t="s">
        <v>1257</v>
      </c>
      <c r="E1516" s="18">
        <v>0.132259845780661</v>
      </c>
    </row>
    <row r="1517" spans="1:5" hidden="1" x14ac:dyDescent="0.3">
      <c r="A1517" s="18" t="str">
        <f t="shared" si="24"/>
        <v>2021-22Yarra Ranges ShireLB4</v>
      </c>
      <c r="B1517" s="18" t="s">
        <v>1260</v>
      </c>
      <c r="C1517" s="18" t="s">
        <v>1224</v>
      </c>
      <c r="D1517" s="18" t="s">
        <v>1257</v>
      </c>
      <c r="E1517" s="18">
        <v>8.8931824910924898E-2</v>
      </c>
    </row>
    <row r="1518" spans="1:5" hidden="1" x14ac:dyDescent="0.3">
      <c r="A1518" s="18" t="str">
        <f t="shared" si="24"/>
        <v>2021-22Yarriambiack ShireLB4</v>
      </c>
      <c r="B1518" s="18" t="s">
        <v>1260</v>
      </c>
      <c r="C1518" s="18" t="s">
        <v>1227</v>
      </c>
      <c r="D1518" s="18" t="s">
        <v>1257</v>
      </c>
      <c r="E1518" s="18">
        <v>5.3663990242910901E-2</v>
      </c>
    </row>
    <row r="1519" spans="1:5" hidden="1" x14ac:dyDescent="0.3">
      <c r="A1519" s="18" t="str">
        <f t="shared" si="24"/>
        <v>2021-22Bass Coast ShireLB4</v>
      </c>
      <c r="B1519" s="18" t="s">
        <v>1260</v>
      </c>
      <c r="C1519" s="18" t="s">
        <v>1007</v>
      </c>
      <c r="D1519" s="18" t="s">
        <v>1257</v>
      </c>
      <c r="E1519" s="18">
        <v>0.17388948132091001</v>
      </c>
    </row>
    <row r="1520" spans="1:5" hidden="1" x14ac:dyDescent="0.3">
      <c r="A1520" s="18" t="str">
        <f t="shared" si="24"/>
        <v>2021-22Borough of QueenscliffeLB4</v>
      </c>
      <c r="B1520" s="18" t="s">
        <v>1260</v>
      </c>
      <c r="C1520" s="18" t="s">
        <v>1174</v>
      </c>
      <c r="D1520" s="18" t="s">
        <v>1257</v>
      </c>
      <c r="E1520" s="18">
        <v>0.26938458120417702</v>
      </c>
    </row>
    <row r="1521" spans="1:5" hidden="1" x14ac:dyDescent="0.3">
      <c r="A1521" s="18" t="str">
        <f t="shared" si="24"/>
        <v>2021-22Merri-bek CityLB4</v>
      </c>
      <c r="B1521" s="18" t="s">
        <v>1260</v>
      </c>
      <c r="C1521" s="18" t="s">
        <v>1147</v>
      </c>
      <c r="D1521" s="18" t="s">
        <v>1257</v>
      </c>
      <c r="E1521" s="18">
        <v>0.10888247537712201</v>
      </c>
    </row>
    <row r="1522" spans="1:5" hidden="1" x14ac:dyDescent="0.3">
      <c r="A1522" s="18" t="str">
        <f t="shared" si="24"/>
        <v>2021-22Alpine ShireLB4</v>
      </c>
      <c r="B1522" s="18" t="s">
        <v>1260</v>
      </c>
      <c r="C1522" s="18" t="s">
        <v>995</v>
      </c>
      <c r="D1522" s="18" t="s">
        <v>1257</v>
      </c>
      <c r="E1522" s="18">
        <v>0.14337554045707199</v>
      </c>
    </row>
    <row r="1523" spans="1:5" hidden="1" x14ac:dyDescent="0.3">
      <c r="A1523" s="18" t="str">
        <f t="shared" si="24"/>
        <v>2021-22Ballarat CityLB4</v>
      </c>
      <c r="B1523" s="18" t="s">
        <v>1260</v>
      </c>
      <c r="C1523" s="18" t="s">
        <v>1001</v>
      </c>
      <c r="D1523" s="18" t="s">
        <v>1257</v>
      </c>
      <c r="E1523" s="18">
        <v>8.9798652900570694E-2</v>
      </c>
    </row>
    <row r="1524" spans="1:5" hidden="1" x14ac:dyDescent="0.3">
      <c r="A1524" s="18" t="str">
        <f t="shared" si="24"/>
        <v>2021-22Banyule CityLB4</v>
      </c>
      <c r="B1524" s="18" t="s">
        <v>1260</v>
      </c>
      <c r="C1524" s="18" t="s">
        <v>1004</v>
      </c>
      <c r="D1524" s="18" t="s">
        <v>1257</v>
      </c>
      <c r="E1524" s="18">
        <v>0.16008072109487501</v>
      </c>
    </row>
    <row r="1525" spans="1:5" hidden="1" x14ac:dyDescent="0.3">
      <c r="A1525" s="18" t="str">
        <f t="shared" si="24"/>
        <v>2021-22Baw Baw ShireLB4</v>
      </c>
      <c r="B1525" s="18" t="s">
        <v>1260</v>
      </c>
      <c r="C1525" s="18" t="s">
        <v>1010</v>
      </c>
      <c r="D1525" s="18" t="s">
        <v>1257</v>
      </c>
      <c r="E1525" s="18">
        <v>0.123417625543633</v>
      </c>
    </row>
    <row r="1526" spans="1:5" hidden="1" x14ac:dyDescent="0.3">
      <c r="A1526" s="18" t="str">
        <f t="shared" si="24"/>
        <v>2021-22Bayside CityLB4</v>
      </c>
      <c r="B1526" s="18" t="s">
        <v>1260</v>
      </c>
      <c r="C1526" s="18" t="s">
        <v>1013</v>
      </c>
      <c r="D1526" s="18" t="s">
        <v>1257</v>
      </c>
      <c r="E1526" s="18">
        <v>0.222680579905808</v>
      </c>
    </row>
    <row r="1527" spans="1:5" hidden="1" x14ac:dyDescent="0.3">
      <c r="A1527" s="18" t="str">
        <f t="shared" si="24"/>
        <v>2021-22Benalla Rural CityLB4</v>
      </c>
      <c r="B1527" s="18" t="s">
        <v>1260</v>
      </c>
      <c r="C1527" s="18" t="s">
        <v>1016</v>
      </c>
      <c r="D1527" s="18" t="s">
        <v>1257</v>
      </c>
      <c r="E1527" s="18">
        <v>0.12655714454556199</v>
      </c>
    </row>
    <row r="1528" spans="1:5" hidden="1" x14ac:dyDescent="0.3">
      <c r="A1528" s="18" t="str">
        <f t="shared" si="24"/>
        <v>2021-22Brimbank CityLB4</v>
      </c>
      <c r="B1528" s="18" t="s">
        <v>1260</v>
      </c>
      <c r="C1528" s="18" t="s">
        <v>1022</v>
      </c>
      <c r="D1528" s="18" t="s">
        <v>1257</v>
      </c>
      <c r="E1528" s="18">
        <v>0.116860117846477</v>
      </c>
    </row>
    <row r="1529" spans="1:5" hidden="1" x14ac:dyDescent="0.3">
      <c r="A1529" s="18" t="str">
        <f t="shared" si="24"/>
        <v>2021-22Campaspe ShireLB4</v>
      </c>
      <c r="B1529" s="18" t="s">
        <v>1260</v>
      </c>
      <c r="C1529" s="18" t="s">
        <v>1028</v>
      </c>
      <c r="D1529" s="18" t="s">
        <v>1257</v>
      </c>
      <c r="E1529" s="18">
        <v>0.123263075031621</v>
      </c>
    </row>
    <row r="1530" spans="1:5" hidden="1" x14ac:dyDescent="0.3">
      <c r="A1530" s="18" t="str">
        <f t="shared" si="24"/>
        <v>2021-22Cardinia ShireLB4</v>
      </c>
      <c r="B1530" s="18" t="s">
        <v>1260</v>
      </c>
      <c r="C1530" s="18" t="s">
        <v>1031</v>
      </c>
      <c r="D1530" s="18" t="s">
        <v>1257</v>
      </c>
      <c r="E1530" s="18">
        <v>7.4778043207012701E-2</v>
      </c>
    </row>
    <row r="1531" spans="1:5" hidden="1" x14ac:dyDescent="0.3">
      <c r="A1531" s="18" t="str">
        <f t="shared" si="24"/>
        <v>2021-22Casey CityLB4</v>
      </c>
      <c r="B1531" s="18" t="s">
        <v>1260</v>
      </c>
      <c r="C1531" s="18" t="s">
        <v>1034</v>
      </c>
      <c r="D1531" s="18" t="s">
        <v>1257</v>
      </c>
      <c r="E1531" s="18">
        <v>6.3715531488513596E-2</v>
      </c>
    </row>
    <row r="1532" spans="1:5" hidden="1" x14ac:dyDescent="0.3">
      <c r="A1532" s="18" t="str">
        <f t="shared" si="24"/>
        <v>2021-22Central Goldfields ShireLB4</v>
      </c>
      <c r="B1532" s="18" t="s">
        <v>1260</v>
      </c>
      <c r="C1532" s="18" t="s">
        <v>1037</v>
      </c>
      <c r="D1532" s="18" t="s">
        <v>1257</v>
      </c>
      <c r="E1532" s="18">
        <v>7.8613157226314498E-2</v>
      </c>
    </row>
    <row r="1533" spans="1:5" hidden="1" x14ac:dyDescent="0.3">
      <c r="A1533" s="18" t="str">
        <f t="shared" si="24"/>
        <v>2021-22Colac Otway ShireLB4</v>
      </c>
      <c r="B1533" s="18" t="s">
        <v>1260</v>
      </c>
      <c r="C1533" s="18" t="s">
        <v>1040</v>
      </c>
      <c r="D1533" s="18" t="s">
        <v>1257</v>
      </c>
      <c r="E1533" s="18">
        <v>3.9840637450199202E-2</v>
      </c>
    </row>
    <row r="1534" spans="1:5" hidden="1" x14ac:dyDescent="0.3">
      <c r="A1534" s="18" t="str">
        <f t="shared" si="24"/>
        <v>2021-22Corangamite ShireLB4</v>
      </c>
      <c r="B1534" s="18" t="s">
        <v>1260</v>
      </c>
      <c r="C1534" s="18" t="s">
        <v>1043</v>
      </c>
      <c r="D1534" s="18" t="s">
        <v>1257</v>
      </c>
      <c r="E1534" s="18">
        <v>0.32848289435115802</v>
      </c>
    </row>
    <row r="1535" spans="1:5" hidden="1" x14ac:dyDescent="0.3">
      <c r="A1535" s="18" t="str">
        <f t="shared" si="24"/>
        <v>2021-22Darebin CityLB4</v>
      </c>
      <c r="B1535" s="18" t="s">
        <v>1260</v>
      </c>
      <c r="C1535" s="18" t="s">
        <v>1046</v>
      </c>
      <c r="D1535" s="18" t="s">
        <v>1257</v>
      </c>
      <c r="E1535" s="18">
        <v>0.108794094683796</v>
      </c>
    </row>
    <row r="1536" spans="1:5" hidden="1" x14ac:dyDescent="0.3">
      <c r="A1536" s="18" t="str">
        <f t="shared" si="24"/>
        <v>2021-22East Gippsland ShireLB4</v>
      </c>
      <c r="B1536" s="18" t="s">
        <v>1260</v>
      </c>
      <c r="C1536" s="18" t="s">
        <v>1049</v>
      </c>
      <c r="D1536" s="18" t="s">
        <v>1257</v>
      </c>
      <c r="E1536" s="18">
        <v>0.13807986500903</v>
      </c>
    </row>
    <row r="1537" spans="1:5" hidden="1" x14ac:dyDescent="0.3">
      <c r="A1537" s="18" t="str">
        <f t="shared" si="24"/>
        <v>2021-22Frankston CityLB4</v>
      </c>
      <c r="B1537" s="18" t="s">
        <v>1260</v>
      </c>
      <c r="C1537" s="18" t="s">
        <v>1052</v>
      </c>
      <c r="D1537" s="18" t="s">
        <v>1257</v>
      </c>
      <c r="E1537" s="18">
        <v>9.8296586143067993E-2</v>
      </c>
    </row>
    <row r="1538" spans="1:5" hidden="1" x14ac:dyDescent="0.3">
      <c r="A1538" s="18" t="str">
        <f t="shared" si="24"/>
        <v>2021-22Gannawarra ShireLB4</v>
      </c>
      <c r="B1538" s="18" t="s">
        <v>1260</v>
      </c>
      <c r="C1538" s="18" t="s">
        <v>1055</v>
      </c>
      <c r="D1538" s="18" t="s">
        <v>1257</v>
      </c>
      <c r="E1538" s="18">
        <v>0.114659853082082</v>
      </c>
    </row>
    <row r="1539" spans="1:5" hidden="1" x14ac:dyDescent="0.3">
      <c r="A1539" s="18" t="str">
        <f t="shared" si="24"/>
        <v>2021-22Glenelg ShireLB4</v>
      </c>
      <c r="B1539" s="18" t="s">
        <v>1260</v>
      </c>
      <c r="C1539" s="18" t="s">
        <v>1061</v>
      </c>
      <c r="D1539" s="18" t="s">
        <v>1257</v>
      </c>
      <c r="E1539" s="18">
        <v>0.131409929656438</v>
      </c>
    </row>
    <row r="1540" spans="1:5" hidden="1" x14ac:dyDescent="0.3">
      <c r="A1540" s="18" t="str">
        <f t="shared" si="24"/>
        <v>2021-22Golden Plains ShireLB4</v>
      </c>
      <c r="B1540" s="18" t="s">
        <v>1260</v>
      </c>
      <c r="C1540" s="18" t="s">
        <v>1064</v>
      </c>
      <c r="D1540" s="18" t="s">
        <v>1257</v>
      </c>
      <c r="E1540" s="18">
        <v>8.02216234051914E-2</v>
      </c>
    </row>
    <row r="1541" spans="1:5" hidden="1" x14ac:dyDescent="0.3">
      <c r="A1541" s="18" t="str">
        <f t="shared" si="24"/>
        <v>2021-22Greater Bendigo CityLB4</v>
      </c>
      <c r="B1541" s="18" t="s">
        <v>1260</v>
      </c>
      <c r="C1541" s="18" t="s">
        <v>1067</v>
      </c>
      <c r="D1541" s="18" t="s">
        <v>1257</v>
      </c>
      <c r="E1541" s="18">
        <v>8.8091694370644402E-2</v>
      </c>
    </row>
    <row r="1542" spans="1:5" hidden="1" x14ac:dyDescent="0.3">
      <c r="A1542" s="18" t="str">
        <f t="shared" si="24"/>
        <v>2021-22Greater Dandenong CityLB4</v>
      </c>
      <c r="B1542" s="18" t="s">
        <v>1260</v>
      </c>
      <c r="C1542" s="18" t="s">
        <v>1070</v>
      </c>
      <c r="D1542" s="18" t="s">
        <v>1257</v>
      </c>
      <c r="E1542" s="18">
        <v>7.9777283831070203E-2</v>
      </c>
    </row>
    <row r="1543" spans="1:5" hidden="1" x14ac:dyDescent="0.3">
      <c r="A1543" s="18" t="str">
        <f t="shared" si="24"/>
        <v>2021-22Greater Geelong CityLB4</v>
      </c>
      <c r="B1543" s="18" t="s">
        <v>1260</v>
      </c>
      <c r="C1543" s="18" t="s">
        <v>1073</v>
      </c>
      <c r="D1543" s="18" t="s">
        <v>1257</v>
      </c>
      <c r="E1543" s="18">
        <v>0.13983345686668999</v>
      </c>
    </row>
    <row r="1544" spans="1:5" hidden="1" x14ac:dyDescent="0.3">
      <c r="A1544" s="18" t="str">
        <f t="shared" si="24"/>
        <v>2021-22Hepburn ShireLB4</v>
      </c>
      <c r="B1544" s="18" t="s">
        <v>1260</v>
      </c>
      <c r="C1544" s="18" t="s">
        <v>1078</v>
      </c>
      <c r="D1544" s="18" t="s">
        <v>1257</v>
      </c>
      <c r="E1544" s="18">
        <v>0.13667816495569399</v>
      </c>
    </row>
    <row r="1545" spans="1:5" hidden="1" x14ac:dyDescent="0.3">
      <c r="A1545" s="18" t="str">
        <f t="shared" si="24"/>
        <v>2021-22Hindmarsh ShireLB4</v>
      </c>
      <c r="B1545" s="18" t="s">
        <v>1260</v>
      </c>
      <c r="C1545" s="18" t="s">
        <v>1081</v>
      </c>
      <c r="D1545" s="18" t="s">
        <v>1257</v>
      </c>
      <c r="E1545" s="18">
        <v>6.5038222646918303E-2</v>
      </c>
    </row>
    <row r="1546" spans="1:5" hidden="1" x14ac:dyDescent="0.3">
      <c r="A1546" s="18" t="str">
        <f t="shared" si="24"/>
        <v>2021-22Hobsons Bay CityLB4</v>
      </c>
      <c r="B1546" s="18" t="s">
        <v>1260</v>
      </c>
      <c r="C1546" s="18" t="s">
        <v>1084</v>
      </c>
      <c r="D1546" s="18" t="s">
        <v>1257</v>
      </c>
      <c r="E1546" s="18">
        <v>0.13723435629651501</v>
      </c>
    </row>
    <row r="1547" spans="1:5" hidden="1" x14ac:dyDescent="0.3">
      <c r="A1547" s="18" t="str">
        <f t="shared" si="24"/>
        <v>2021-22Hume CityLB4</v>
      </c>
      <c r="B1547" s="18" t="s">
        <v>1260</v>
      </c>
      <c r="C1547" s="18" t="s">
        <v>1090</v>
      </c>
      <c r="D1547" s="18" t="s">
        <v>1257</v>
      </c>
      <c r="E1547" s="18">
        <v>7.0957980058379999E-2</v>
      </c>
    </row>
    <row r="1548" spans="1:5" hidden="1" x14ac:dyDescent="0.3">
      <c r="A1548" s="18" t="str">
        <f t="shared" si="24"/>
        <v>2021-22Indigo ShireLB4</v>
      </c>
      <c r="B1548" s="18" t="s">
        <v>1260</v>
      </c>
      <c r="C1548" s="18" t="s">
        <v>1093</v>
      </c>
      <c r="D1548" s="18" t="s">
        <v>1257</v>
      </c>
      <c r="E1548" s="18">
        <v>0.119469989122911</v>
      </c>
    </row>
    <row r="1549" spans="1:5" hidden="1" x14ac:dyDescent="0.3">
      <c r="A1549" s="18" t="str">
        <f t="shared" si="24"/>
        <v>2021-22Knox CityLB4</v>
      </c>
      <c r="B1549" s="18" t="s">
        <v>1260</v>
      </c>
      <c r="C1549" s="18" t="s">
        <v>1099</v>
      </c>
      <c r="D1549" s="18" t="s">
        <v>1257</v>
      </c>
      <c r="E1549" s="18">
        <v>0.10088048832987399</v>
      </c>
    </row>
    <row r="1550" spans="1:5" hidden="1" x14ac:dyDescent="0.3">
      <c r="A1550" s="18" t="str">
        <f t="shared" si="24"/>
        <v>2021-22Loddon ShireLB4</v>
      </c>
      <c r="B1550" s="18" t="s">
        <v>1260</v>
      </c>
      <c r="C1550" s="18" t="s">
        <v>1105</v>
      </c>
      <c r="D1550" s="18" t="s">
        <v>1257</v>
      </c>
      <c r="E1550" s="18">
        <v>5.4952389427783202E-2</v>
      </c>
    </row>
    <row r="1551" spans="1:5" hidden="1" x14ac:dyDescent="0.3">
      <c r="A1551" s="18" t="str">
        <f t="shared" si="24"/>
        <v>2021-22Macedon Ranges ShireLB4</v>
      </c>
      <c r="B1551" s="18" t="s">
        <v>1260</v>
      </c>
      <c r="C1551" s="18" t="s">
        <v>1108</v>
      </c>
      <c r="D1551" s="18" t="s">
        <v>1257</v>
      </c>
      <c r="E1551" s="18">
        <v>0.122396940076498</v>
      </c>
    </row>
    <row r="1552" spans="1:5" hidden="1" x14ac:dyDescent="0.3">
      <c r="A1552" s="18" t="str">
        <f t="shared" si="24"/>
        <v>2021-22Manningham CityLB4</v>
      </c>
      <c r="B1552" s="18" t="s">
        <v>1260</v>
      </c>
      <c r="C1552" s="18" t="s">
        <v>1111</v>
      </c>
      <c r="D1552" s="18" t="s">
        <v>1257</v>
      </c>
      <c r="E1552" s="18">
        <v>0.108951922926458</v>
      </c>
    </row>
    <row r="1553" spans="1:5" hidden="1" x14ac:dyDescent="0.3">
      <c r="A1553" s="18" t="str">
        <f t="shared" si="24"/>
        <v>2021-22Mansfield ShireLB4</v>
      </c>
      <c r="B1553" s="18" t="s">
        <v>1260</v>
      </c>
      <c r="C1553" s="18" t="s">
        <v>1114</v>
      </c>
      <c r="D1553" s="18" t="s">
        <v>1257</v>
      </c>
      <c r="E1553" s="18">
        <v>0.135047551954914</v>
      </c>
    </row>
    <row r="1554" spans="1:5" hidden="1" x14ac:dyDescent="0.3">
      <c r="A1554" s="18" t="str">
        <f t="shared" si="24"/>
        <v>2021-22Maribyrnong CityLB4</v>
      </c>
      <c r="B1554" s="18" t="s">
        <v>1260</v>
      </c>
      <c r="C1554" s="18" t="s">
        <v>1117</v>
      </c>
      <c r="D1554" s="18" t="s">
        <v>1257</v>
      </c>
      <c r="E1554" s="18">
        <v>0.118209842602085</v>
      </c>
    </row>
    <row r="1555" spans="1:5" hidden="1" x14ac:dyDescent="0.3">
      <c r="A1555" s="18" t="str">
        <f t="shared" si="24"/>
        <v>2021-22Maroondah CityLB4</v>
      </c>
      <c r="B1555" s="18" t="s">
        <v>1260</v>
      </c>
      <c r="C1555" s="18" t="s">
        <v>1120</v>
      </c>
      <c r="D1555" s="18" t="s">
        <v>1257</v>
      </c>
      <c r="E1555" s="18">
        <v>0.12028370230951201</v>
      </c>
    </row>
    <row r="1556" spans="1:5" hidden="1" x14ac:dyDescent="0.3">
      <c r="A1556" s="18" t="str">
        <f t="shared" si="24"/>
        <v>2021-22Melbourne CityLB4</v>
      </c>
      <c r="B1556" s="18" t="s">
        <v>1260</v>
      </c>
      <c r="C1556" s="18" t="s">
        <v>1123</v>
      </c>
      <c r="D1556" s="18" t="s">
        <v>1257</v>
      </c>
      <c r="E1556" s="18">
        <v>0.20615655001868299</v>
      </c>
    </row>
    <row r="1557" spans="1:5" hidden="1" x14ac:dyDescent="0.3">
      <c r="A1557" s="18" t="str">
        <f t="shared" si="24"/>
        <v>2021-22Melton CityLB4</v>
      </c>
      <c r="B1557" s="18" t="s">
        <v>1260</v>
      </c>
      <c r="C1557" s="18" t="s">
        <v>1126</v>
      </c>
      <c r="D1557" s="18" t="s">
        <v>1257</v>
      </c>
      <c r="E1557" s="18">
        <v>5.8084882627025401E-2</v>
      </c>
    </row>
    <row r="1558" spans="1:5" hidden="1" x14ac:dyDescent="0.3">
      <c r="A1558" s="18" t="str">
        <f t="shared" si="24"/>
        <v>2021-22Moira ShireLB4</v>
      </c>
      <c r="B1558" s="18" t="s">
        <v>1260</v>
      </c>
      <c r="C1558" s="18" t="s">
        <v>1135</v>
      </c>
      <c r="D1558" s="18" t="s">
        <v>1257</v>
      </c>
      <c r="E1558" s="18">
        <v>0.13080361113581801</v>
      </c>
    </row>
    <row r="1559" spans="1:5" hidden="1" x14ac:dyDescent="0.3">
      <c r="A1559" s="18" t="str">
        <f t="shared" si="24"/>
        <v>2021-22Monash CityLB4</v>
      </c>
      <c r="B1559" s="18" t="s">
        <v>1260</v>
      </c>
      <c r="C1559" s="18" t="s">
        <v>1138</v>
      </c>
      <c r="D1559" s="18" t="s">
        <v>1257</v>
      </c>
      <c r="E1559" s="18">
        <v>0.12576535707859299</v>
      </c>
    </row>
    <row r="1560" spans="1:5" hidden="1" x14ac:dyDescent="0.3">
      <c r="A1560" s="18" t="str">
        <f t="shared" ref="A1560:A1623" si="25">CONCATENATE(B1560,C1560,D1560)</f>
        <v>2021-22Moonee Valley CityLB4</v>
      </c>
      <c r="B1560" s="18" t="s">
        <v>1260</v>
      </c>
      <c r="C1560" s="18" t="s">
        <v>1141</v>
      </c>
      <c r="D1560" s="18" t="s">
        <v>1257</v>
      </c>
      <c r="E1560" s="18">
        <v>0.13042567432924701</v>
      </c>
    </row>
    <row r="1561" spans="1:5" hidden="1" x14ac:dyDescent="0.3">
      <c r="A1561" s="18" t="str">
        <f t="shared" si="25"/>
        <v>2021-22Moorabool ShireLB4</v>
      </c>
      <c r="B1561" s="18" t="s">
        <v>1260</v>
      </c>
      <c r="C1561" s="18" t="s">
        <v>1144</v>
      </c>
      <c r="D1561" s="18" t="s">
        <v>1257</v>
      </c>
      <c r="E1561" s="18">
        <v>6.5553855427273197E-2</v>
      </c>
    </row>
    <row r="1562" spans="1:5" hidden="1" x14ac:dyDescent="0.3">
      <c r="A1562" s="18" t="str">
        <f t="shared" si="25"/>
        <v>2021-22Mornington Peninsula ShireLB4</v>
      </c>
      <c r="B1562" s="18" t="s">
        <v>1260</v>
      </c>
      <c r="C1562" s="18" t="s">
        <v>1150</v>
      </c>
      <c r="D1562" s="18" t="s">
        <v>1257</v>
      </c>
      <c r="E1562" s="18">
        <v>0.150741150420589</v>
      </c>
    </row>
    <row r="1563" spans="1:5" hidden="1" x14ac:dyDescent="0.3">
      <c r="A1563" s="18" t="str">
        <f t="shared" si="25"/>
        <v>2021-22Mount Alexander ShireLB4</v>
      </c>
      <c r="B1563" s="18" t="s">
        <v>1260</v>
      </c>
      <c r="C1563" s="18" t="s">
        <v>1153</v>
      </c>
      <c r="D1563" s="18" t="s">
        <v>1257</v>
      </c>
      <c r="E1563" s="18">
        <v>0.17853026177310799</v>
      </c>
    </row>
    <row r="1564" spans="1:5" hidden="1" x14ac:dyDescent="0.3">
      <c r="A1564" s="18" t="str">
        <f t="shared" si="25"/>
        <v>2021-22Moyne ShireLB4</v>
      </c>
      <c r="B1564" s="18" t="s">
        <v>1260</v>
      </c>
      <c r="C1564" s="18" t="s">
        <v>1156</v>
      </c>
      <c r="D1564" s="18" t="s">
        <v>1257</v>
      </c>
      <c r="E1564" s="18">
        <v>0.26958457842620298</v>
      </c>
    </row>
    <row r="1565" spans="1:5" hidden="1" x14ac:dyDescent="0.3">
      <c r="A1565" s="18" t="str">
        <f t="shared" si="25"/>
        <v>2021-22Murrindindi ShireLB4</v>
      </c>
      <c r="B1565" s="18" t="s">
        <v>1260</v>
      </c>
      <c r="C1565" s="18" t="s">
        <v>1159</v>
      </c>
      <c r="D1565" s="18" t="s">
        <v>1257</v>
      </c>
      <c r="E1565" s="18">
        <v>0.14309352191849101</v>
      </c>
    </row>
    <row r="1566" spans="1:5" hidden="1" x14ac:dyDescent="0.3">
      <c r="A1566" s="18" t="str">
        <f t="shared" si="25"/>
        <v>2021-22Nillumbik ShireLB4</v>
      </c>
      <c r="B1566" s="18" t="s">
        <v>1260</v>
      </c>
      <c r="C1566" s="18" t="s">
        <v>1162</v>
      </c>
      <c r="D1566" s="18" t="s">
        <v>1257</v>
      </c>
      <c r="E1566" s="18">
        <v>0.25243624725601599</v>
      </c>
    </row>
    <row r="1567" spans="1:5" hidden="1" x14ac:dyDescent="0.3">
      <c r="A1567" s="18" t="str">
        <f t="shared" si="25"/>
        <v>2021-22Port Phillip CityLB4</v>
      </c>
      <c r="B1567" s="18" t="s">
        <v>1260</v>
      </c>
      <c r="C1567" s="18" t="s">
        <v>1168</v>
      </c>
      <c r="D1567" s="18" t="s">
        <v>1257</v>
      </c>
      <c r="E1567" s="18">
        <v>0.17126469844756501</v>
      </c>
    </row>
    <row r="1568" spans="1:5" hidden="1" x14ac:dyDescent="0.3">
      <c r="A1568" s="18" t="str">
        <f t="shared" si="25"/>
        <v>2021-22Pyrenees ShireLB4</v>
      </c>
      <c r="B1568" s="18" t="s">
        <v>1260</v>
      </c>
      <c r="C1568" s="18" t="s">
        <v>1171</v>
      </c>
      <c r="D1568" s="18" t="s">
        <v>1257</v>
      </c>
      <c r="E1568" s="18">
        <v>8.4197977835666002E-2</v>
      </c>
    </row>
    <row r="1569" spans="1:5" hidden="1" x14ac:dyDescent="0.3">
      <c r="A1569" s="18" t="str">
        <f t="shared" si="25"/>
        <v>2021-22Greater SheppartonLB4</v>
      </c>
      <c r="B1569" s="18" t="s">
        <v>1260</v>
      </c>
      <c r="C1569" s="18" t="s">
        <v>1076</v>
      </c>
      <c r="D1569" s="18" t="s">
        <v>1257</v>
      </c>
      <c r="E1569" s="18">
        <v>7.9309621969114702E-2</v>
      </c>
    </row>
    <row r="1570" spans="1:5" hidden="1" x14ac:dyDescent="0.3">
      <c r="A1570" s="18" t="str">
        <f t="shared" si="25"/>
        <v>2021-22Wangaratta Rural CityLB4</v>
      </c>
      <c r="B1570" s="18" t="s">
        <v>1260</v>
      </c>
      <c r="C1570" s="18" t="s">
        <v>1197</v>
      </c>
      <c r="D1570" s="18" t="s">
        <v>1257</v>
      </c>
      <c r="E1570" s="18">
        <v>0.103016077390244</v>
      </c>
    </row>
    <row r="1571" spans="1:5" hidden="1" x14ac:dyDescent="0.3">
      <c r="A1571" s="18" t="str">
        <f t="shared" si="25"/>
        <v>2021-22Warrnambool CityLB4</v>
      </c>
      <c r="B1571" s="18" t="s">
        <v>1260</v>
      </c>
      <c r="C1571" s="18" t="s">
        <v>1200</v>
      </c>
      <c r="D1571" s="18" t="s">
        <v>1257</v>
      </c>
      <c r="E1571" s="18">
        <v>0.112235588453833</v>
      </c>
    </row>
    <row r="1572" spans="1:5" hidden="1" x14ac:dyDescent="0.3">
      <c r="A1572" s="18" t="str">
        <f t="shared" si="25"/>
        <v>2021-22Wodonga CityLB4</v>
      </c>
      <c r="B1572" s="18" t="s">
        <v>1260</v>
      </c>
      <c r="C1572" s="18" t="s">
        <v>1215</v>
      </c>
      <c r="D1572" s="18" t="s">
        <v>1257</v>
      </c>
      <c r="E1572" s="18">
        <v>8.0254199529433801E-2</v>
      </c>
    </row>
    <row r="1573" spans="1:5" hidden="1" x14ac:dyDescent="0.3">
      <c r="A1573" s="18" t="str">
        <f t="shared" si="25"/>
        <v>2021-22Boroondara CityLB4</v>
      </c>
      <c r="B1573" s="18" t="s">
        <v>1260</v>
      </c>
      <c r="C1573" s="18" t="s">
        <v>1019</v>
      </c>
      <c r="D1573" s="18" t="s">
        <v>1257</v>
      </c>
      <c r="E1573" s="18">
        <v>0.20913173707847801</v>
      </c>
    </row>
    <row r="1574" spans="1:5" hidden="1" x14ac:dyDescent="0.3">
      <c r="A1574" s="18" t="str">
        <f t="shared" si="25"/>
        <v>2021-22Buloke ShireLB4</v>
      </c>
      <c r="B1574" s="18" t="s">
        <v>1260</v>
      </c>
      <c r="C1574" s="18" t="s">
        <v>1025</v>
      </c>
      <c r="D1574" s="18" t="s">
        <v>1257</v>
      </c>
      <c r="E1574" s="18">
        <v>7.7393965894184499E-2</v>
      </c>
    </row>
    <row r="1575" spans="1:5" hidden="1" x14ac:dyDescent="0.3">
      <c r="A1575" s="18" t="str">
        <f t="shared" si="25"/>
        <v>2021-22Glen Eira CityLB4</v>
      </c>
      <c r="B1575" s="18" t="s">
        <v>1260</v>
      </c>
      <c r="C1575" s="18" t="s">
        <v>1058</v>
      </c>
      <c r="D1575" s="18" t="s">
        <v>1257</v>
      </c>
      <c r="E1575" s="18">
        <v>0.122430562945621</v>
      </c>
    </row>
    <row r="1576" spans="1:5" hidden="1" x14ac:dyDescent="0.3">
      <c r="A1576" s="18" t="str">
        <f t="shared" si="25"/>
        <v>2021-22Horsham Rural CityLB4</v>
      </c>
      <c r="B1576" s="18" t="s">
        <v>1260</v>
      </c>
      <c r="C1576" s="18" t="s">
        <v>1087</v>
      </c>
      <c r="D1576" s="18" t="s">
        <v>1257</v>
      </c>
      <c r="E1576" s="18">
        <v>7.6794657762938201E-2</v>
      </c>
    </row>
    <row r="1577" spans="1:5" hidden="1" x14ac:dyDescent="0.3">
      <c r="A1577" s="18" t="str">
        <f t="shared" si="25"/>
        <v>2021-22Kingston CityLB4</v>
      </c>
      <c r="B1577" s="18" t="s">
        <v>1260</v>
      </c>
      <c r="C1577" s="18" t="s">
        <v>1096</v>
      </c>
      <c r="D1577" s="18" t="s">
        <v>1257</v>
      </c>
      <c r="E1577" s="18">
        <v>0.132766593185315</v>
      </c>
    </row>
    <row r="1578" spans="1:5" hidden="1" x14ac:dyDescent="0.3">
      <c r="A1578" s="18" t="str">
        <f t="shared" si="25"/>
        <v>2021-22Latrobe CityLB4</v>
      </c>
      <c r="B1578" s="18" t="s">
        <v>1260</v>
      </c>
      <c r="C1578" s="18" t="s">
        <v>1102</v>
      </c>
      <c r="D1578" s="18" t="s">
        <v>1257</v>
      </c>
      <c r="E1578" s="18">
        <v>9.0606768819849595E-2</v>
      </c>
    </row>
    <row r="1579" spans="1:5" hidden="1" x14ac:dyDescent="0.3">
      <c r="A1579" s="18" t="str">
        <f t="shared" si="25"/>
        <v>2021-22Mildura Rural CityLB4</v>
      </c>
      <c r="B1579" s="18" t="s">
        <v>1260</v>
      </c>
      <c r="C1579" s="18" t="s">
        <v>1129</v>
      </c>
      <c r="D1579" s="18" t="s">
        <v>1257</v>
      </c>
      <c r="E1579" s="18">
        <v>7.9563219905480098E-2</v>
      </c>
    </row>
    <row r="1580" spans="1:5" hidden="1" x14ac:dyDescent="0.3">
      <c r="A1580" s="18" t="str">
        <f t="shared" si="25"/>
        <v>2021-22Mitchell ShireLB4</v>
      </c>
      <c r="B1580" s="18" t="s">
        <v>1260</v>
      </c>
      <c r="C1580" s="18" t="s">
        <v>1132</v>
      </c>
      <c r="D1580" s="18" t="s">
        <v>1257</v>
      </c>
      <c r="E1580" s="18">
        <v>7.2797229703732202E-2</v>
      </c>
    </row>
    <row r="1581" spans="1:5" hidden="1" x14ac:dyDescent="0.3">
      <c r="A1581" s="18" t="str">
        <f t="shared" si="25"/>
        <v>2021-22Northern Grampians ShireLB4</v>
      </c>
      <c r="B1581" s="18" t="s">
        <v>1260</v>
      </c>
      <c r="C1581" s="18" t="s">
        <v>1165</v>
      </c>
      <c r="D1581" s="18" t="s">
        <v>1257</v>
      </c>
      <c r="E1581" s="18">
        <v>8.6146375709354697E-2</v>
      </c>
    </row>
    <row r="1582" spans="1:5" hidden="1" x14ac:dyDescent="0.3">
      <c r="A1582" s="18" t="str">
        <f t="shared" si="25"/>
        <v>2021-22Southern Grampians ShireLB5</v>
      </c>
      <c r="B1582" s="18" t="s">
        <v>1260</v>
      </c>
      <c r="C1582" s="18" t="s">
        <v>1179</v>
      </c>
      <c r="D1582" s="18" t="s">
        <v>177</v>
      </c>
      <c r="E1582" s="18">
        <v>36.064809621736202</v>
      </c>
    </row>
    <row r="1583" spans="1:5" hidden="1" x14ac:dyDescent="0.3">
      <c r="A1583" s="18" t="str">
        <f t="shared" si="25"/>
        <v>2021-22South Gippsland ShireLB5</v>
      </c>
      <c r="B1583" s="18" t="s">
        <v>1260</v>
      </c>
      <c r="C1583" s="18" t="s">
        <v>1176</v>
      </c>
      <c r="D1583" s="18" t="s">
        <v>177</v>
      </c>
      <c r="E1583" s="18">
        <v>39.201168543753099</v>
      </c>
    </row>
    <row r="1584" spans="1:5" hidden="1" x14ac:dyDescent="0.3">
      <c r="A1584" s="18" t="str">
        <f t="shared" si="25"/>
        <v>2021-22Stonnington CityLB5</v>
      </c>
      <c r="B1584" s="18" t="s">
        <v>1260</v>
      </c>
      <c r="C1584" s="18" t="s">
        <v>1182</v>
      </c>
      <c r="D1584" s="18" t="s">
        <v>177</v>
      </c>
      <c r="E1584" s="18">
        <v>36.895452160223897</v>
      </c>
    </row>
    <row r="1585" spans="1:5" hidden="1" x14ac:dyDescent="0.3">
      <c r="A1585" s="18" t="str">
        <f t="shared" si="25"/>
        <v>2021-22Ararat Rural CityLB5</v>
      </c>
      <c r="B1585" s="18" t="s">
        <v>1260</v>
      </c>
      <c r="C1585" s="18" t="s">
        <v>998</v>
      </c>
      <c r="D1585" s="18" t="s">
        <v>177</v>
      </c>
      <c r="E1585" s="18">
        <v>24.6728736789129</v>
      </c>
    </row>
    <row r="1586" spans="1:5" hidden="1" x14ac:dyDescent="0.3">
      <c r="A1586" s="18" t="str">
        <f t="shared" si="25"/>
        <v>2021-22Strathbogie ShireLB5</v>
      </c>
      <c r="B1586" s="18" t="s">
        <v>1260</v>
      </c>
      <c r="C1586" s="18" t="s">
        <v>1185</v>
      </c>
      <c r="D1586" s="18" t="s">
        <v>177</v>
      </c>
      <c r="E1586" s="18">
        <v>17.840333124384301</v>
      </c>
    </row>
    <row r="1587" spans="1:5" hidden="1" x14ac:dyDescent="0.3">
      <c r="A1587" s="18" t="str">
        <f t="shared" si="25"/>
        <v>2021-22Surf Coast ShireLB5</v>
      </c>
      <c r="B1587" s="18" t="s">
        <v>1260</v>
      </c>
      <c r="C1587" s="18" t="s">
        <v>1188</v>
      </c>
      <c r="D1587" s="18" t="s">
        <v>177</v>
      </c>
      <c r="E1587" s="18">
        <v>20.1986603451127</v>
      </c>
    </row>
    <row r="1588" spans="1:5" hidden="1" x14ac:dyDescent="0.3">
      <c r="A1588" s="18" t="str">
        <f t="shared" si="25"/>
        <v>2021-22Swan Hill Rural CityLB5</v>
      </c>
      <c r="B1588" s="18" t="s">
        <v>1260</v>
      </c>
      <c r="C1588" s="18" t="s">
        <v>1191</v>
      </c>
      <c r="D1588" s="18" t="s">
        <v>177</v>
      </c>
      <c r="E1588" s="18">
        <v>50.140491095788498</v>
      </c>
    </row>
    <row r="1589" spans="1:5" hidden="1" x14ac:dyDescent="0.3">
      <c r="A1589" s="18" t="str">
        <f t="shared" si="25"/>
        <v>2021-22Towong ShireLB5</v>
      </c>
      <c r="B1589" s="18" t="s">
        <v>1260</v>
      </c>
      <c r="C1589" s="18" t="s">
        <v>1194</v>
      </c>
      <c r="D1589" s="18" t="s">
        <v>177</v>
      </c>
    </row>
    <row r="1590" spans="1:5" hidden="1" x14ac:dyDescent="0.3">
      <c r="A1590" s="18" t="str">
        <f t="shared" si="25"/>
        <v>2021-22Wellington ShireLB5</v>
      </c>
      <c r="B1590" s="18" t="s">
        <v>1260</v>
      </c>
      <c r="C1590" s="18" t="s">
        <v>1203</v>
      </c>
      <c r="D1590" s="18" t="s">
        <v>177</v>
      </c>
      <c r="E1590" s="18">
        <v>31.1130133948372</v>
      </c>
    </row>
    <row r="1591" spans="1:5" hidden="1" x14ac:dyDescent="0.3">
      <c r="A1591" s="18" t="str">
        <f t="shared" si="25"/>
        <v>2021-22West Wimmera ShireLB5</v>
      </c>
      <c r="B1591" s="18" t="s">
        <v>1260</v>
      </c>
      <c r="C1591" s="18" t="s">
        <v>1206</v>
      </c>
      <c r="D1591" s="18" t="s">
        <v>177</v>
      </c>
      <c r="E1591" s="18">
        <v>57.764800000000001</v>
      </c>
    </row>
    <row r="1592" spans="1:5" hidden="1" x14ac:dyDescent="0.3">
      <c r="A1592" s="18" t="str">
        <f t="shared" si="25"/>
        <v>2021-22Whitehorse CityLB5</v>
      </c>
      <c r="B1592" s="18" t="s">
        <v>1260</v>
      </c>
      <c r="C1592" s="18" t="s">
        <v>1209</v>
      </c>
      <c r="D1592" s="18" t="s">
        <v>177</v>
      </c>
      <c r="E1592" s="18">
        <v>25.864300733079499</v>
      </c>
    </row>
    <row r="1593" spans="1:5" hidden="1" x14ac:dyDescent="0.3">
      <c r="A1593" s="18" t="str">
        <f t="shared" si="25"/>
        <v>2021-22Whittlesea CityLB5</v>
      </c>
      <c r="B1593" s="18" t="s">
        <v>1260</v>
      </c>
      <c r="C1593" s="18" t="s">
        <v>1212</v>
      </c>
      <c r="D1593" s="18" t="s">
        <v>177</v>
      </c>
      <c r="E1593" s="18">
        <v>19.081922566111299</v>
      </c>
    </row>
    <row r="1594" spans="1:5" hidden="1" x14ac:dyDescent="0.3">
      <c r="A1594" s="18" t="str">
        <f t="shared" si="25"/>
        <v>2021-22Wyndham CityLB5</v>
      </c>
      <c r="B1594" s="18" t="s">
        <v>1260</v>
      </c>
      <c r="C1594" s="18" t="s">
        <v>1218</v>
      </c>
      <c r="D1594" s="18" t="s">
        <v>177</v>
      </c>
      <c r="E1594" s="18">
        <v>24.865370910761101</v>
      </c>
    </row>
    <row r="1595" spans="1:5" hidden="1" x14ac:dyDescent="0.3">
      <c r="A1595" s="18" t="str">
        <f t="shared" si="25"/>
        <v>2021-22Yarra CityLB5</v>
      </c>
      <c r="B1595" s="18" t="s">
        <v>1260</v>
      </c>
      <c r="C1595" s="18" t="s">
        <v>1221</v>
      </c>
      <c r="D1595" s="18" t="s">
        <v>177</v>
      </c>
      <c r="E1595" s="18">
        <v>56.4764710606091</v>
      </c>
    </row>
    <row r="1596" spans="1:5" hidden="1" x14ac:dyDescent="0.3">
      <c r="A1596" s="18" t="str">
        <f t="shared" si="25"/>
        <v>2021-22Yarra Ranges ShireLB5</v>
      </c>
      <c r="B1596" s="18" t="s">
        <v>1260</v>
      </c>
      <c r="C1596" s="18" t="s">
        <v>1224</v>
      </c>
      <c r="D1596" s="18" t="s">
        <v>177</v>
      </c>
      <c r="E1596" s="18">
        <v>20.312967871511201</v>
      </c>
    </row>
    <row r="1597" spans="1:5" hidden="1" x14ac:dyDescent="0.3">
      <c r="A1597" s="18" t="str">
        <f t="shared" si="25"/>
        <v>2021-22Yarriambiack ShireLB5</v>
      </c>
      <c r="B1597" s="18" t="s">
        <v>1260</v>
      </c>
      <c r="C1597" s="18" t="s">
        <v>1227</v>
      </c>
      <c r="D1597" s="18" t="s">
        <v>177</v>
      </c>
      <c r="E1597" s="18">
        <v>33.464033483180899</v>
      </c>
    </row>
    <row r="1598" spans="1:5" hidden="1" x14ac:dyDescent="0.3">
      <c r="A1598" s="18" t="str">
        <f t="shared" si="25"/>
        <v>2021-22Bass Coast ShireLB5</v>
      </c>
      <c r="B1598" s="18" t="s">
        <v>1260</v>
      </c>
      <c r="C1598" s="18" t="s">
        <v>1007</v>
      </c>
      <c r="D1598" s="18" t="s">
        <v>177</v>
      </c>
      <c r="E1598" s="18">
        <v>45.349494845107202</v>
      </c>
    </row>
    <row r="1599" spans="1:5" hidden="1" x14ac:dyDescent="0.3">
      <c r="A1599" s="18" t="str">
        <f t="shared" si="25"/>
        <v>2021-22Borough of QueenscliffeLB5</v>
      </c>
      <c r="B1599" s="18" t="s">
        <v>1260</v>
      </c>
      <c r="C1599" s="18" t="s">
        <v>1174</v>
      </c>
      <c r="D1599" s="18" t="s">
        <v>177</v>
      </c>
      <c r="E1599" s="18">
        <v>76.815753110674507</v>
      </c>
    </row>
    <row r="1600" spans="1:5" hidden="1" x14ac:dyDescent="0.3">
      <c r="A1600" s="18" t="str">
        <f t="shared" si="25"/>
        <v>2021-22Merri-bek CityLB5</v>
      </c>
      <c r="B1600" s="18" t="s">
        <v>1260</v>
      </c>
      <c r="C1600" s="18" t="s">
        <v>1147</v>
      </c>
      <c r="D1600" s="18" t="s">
        <v>177</v>
      </c>
      <c r="E1600" s="18">
        <v>29.314606376585601</v>
      </c>
    </row>
    <row r="1601" spans="1:5" hidden="1" x14ac:dyDescent="0.3">
      <c r="A1601" s="18" t="str">
        <f t="shared" si="25"/>
        <v>2021-22Alpine ShireLB5</v>
      </c>
      <c r="B1601" s="18" t="s">
        <v>1260</v>
      </c>
      <c r="C1601" s="18" t="s">
        <v>995</v>
      </c>
      <c r="D1601" s="18" t="s">
        <v>177</v>
      </c>
      <c r="E1601" s="18">
        <v>29.025299247379301</v>
      </c>
    </row>
    <row r="1602" spans="1:5" hidden="1" x14ac:dyDescent="0.3">
      <c r="A1602" s="18" t="str">
        <f t="shared" si="25"/>
        <v>2021-22Ballarat CityLB5</v>
      </c>
      <c r="B1602" s="18" t="s">
        <v>1260</v>
      </c>
      <c r="C1602" s="18" t="s">
        <v>1001</v>
      </c>
      <c r="D1602" s="18" t="s">
        <v>177</v>
      </c>
      <c r="E1602" s="18">
        <v>30.5603514213708</v>
      </c>
    </row>
    <row r="1603" spans="1:5" hidden="1" x14ac:dyDescent="0.3">
      <c r="A1603" s="18" t="str">
        <f t="shared" si="25"/>
        <v>2021-22Banyule CityLB5</v>
      </c>
      <c r="B1603" s="18" t="s">
        <v>1260</v>
      </c>
      <c r="C1603" s="18" t="s">
        <v>1004</v>
      </c>
      <c r="D1603" s="18" t="s">
        <v>177</v>
      </c>
      <c r="E1603" s="18">
        <v>36.900113612650401</v>
      </c>
    </row>
    <row r="1604" spans="1:5" hidden="1" x14ac:dyDescent="0.3">
      <c r="A1604" s="18" t="str">
        <f t="shared" si="25"/>
        <v>2021-22Baw Baw ShireLB5</v>
      </c>
      <c r="B1604" s="18" t="s">
        <v>1260</v>
      </c>
      <c r="C1604" s="18" t="s">
        <v>1010</v>
      </c>
      <c r="D1604" s="18" t="s">
        <v>177</v>
      </c>
      <c r="E1604" s="18">
        <v>30.785187953979101</v>
      </c>
    </row>
    <row r="1605" spans="1:5" hidden="1" x14ac:dyDescent="0.3">
      <c r="A1605" s="18" t="str">
        <f t="shared" si="25"/>
        <v>2021-22Bayside CityLB5</v>
      </c>
      <c r="B1605" s="18" t="s">
        <v>1260</v>
      </c>
      <c r="C1605" s="18" t="s">
        <v>1013</v>
      </c>
      <c r="D1605" s="18" t="s">
        <v>177</v>
      </c>
      <c r="E1605" s="18">
        <v>37.585327429437399</v>
      </c>
    </row>
    <row r="1606" spans="1:5" hidden="1" x14ac:dyDescent="0.3">
      <c r="A1606" s="18" t="str">
        <f t="shared" si="25"/>
        <v>2021-22Benalla Rural CityLB5</v>
      </c>
      <c r="B1606" s="18" t="s">
        <v>1260</v>
      </c>
      <c r="C1606" s="18" t="s">
        <v>1016</v>
      </c>
      <c r="D1606" s="18" t="s">
        <v>177</v>
      </c>
      <c r="E1606" s="18">
        <v>44.624601938999398</v>
      </c>
    </row>
    <row r="1607" spans="1:5" hidden="1" x14ac:dyDescent="0.3">
      <c r="A1607" s="18" t="str">
        <f t="shared" si="25"/>
        <v>2021-22Brimbank CityLB5</v>
      </c>
      <c r="B1607" s="18" t="s">
        <v>1260</v>
      </c>
      <c r="C1607" s="18" t="s">
        <v>1022</v>
      </c>
      <c r="D1607" s="18" t="s">
        <v>177</v>
      </c>
      <c r="E1607" s="18">
        <v>37.7228232844109</v>
      </c>
    </row>
    <row r="1608" spans="1:5" hidden="1" x14ac:dyDescent="0.3">
      <c r="A1608" s="18" t="str">
        <f t="shared" si="25"/>
        <v>2021-22Campaspe ShireLB5</v>
      </c>
      <c r="B1608" s="18" t="s">
        <v>1260</v>
      </c>
      <c r="C1608" s="18" t="s">
        <v>1028</v>
      </c>
      <c r="D1608" s="18" t="s">
        <v>177</v>
      </c>
      <c r="E1608" s="18">
        <v>26.556458874000299</v>
      </c>
    </row>
    <row r="1609" spans="1:5" hidden="1" x14ac:dyDescent="0.3">
      <c r="A1609" s="18" t="str">
        <f t="shared" si="25"/>
        <v>2021-22Cardinia ShireLB5</v>
      </c>
      <c r="B1609" s="18" t="s">
        <v>1260</v>
      </c>
      <c r="C1609" s="18" t="s">
        <v>1031</v>
      </c>
      <c r="D1609" s="18" t="s">
        <v>177</v>
      </c>
      <c r="E1609" s="18">
        <v>15.1897307773331</v>
      </c>
    </row>
    <row r="1610" spans="1:5" hidden="1" x14ac:dyDescent="0.3">
      <c r="A1610" s="18" t="str">
        <f t="shared" si="25"/>
        <v>2021-22Casey CityLB5</v>
      </c>
      <c r="B1610" s="18" t="s">
        <v>1260</v>
      </c>
      <c r="C1610" s="18" t="s">
        <v>1034</v>
      </c>
      <c r="D1610" s="18" t="s">
        <v>177</v>
      </c>
      <c r="E1610" s="18">
        <v>12.1327600369787</v>
      </c>
    </row>
    <row r="1611" spans="1:5" hidden="1" x14ac:dyDescent="0.3">
      <c r="A1611" s="18" t="str">
        <f t="shared" si="25"/>
        <v>2021-22Central Goldfields ShireLB5</v>
      </c>
      <c r="B1611" s="18" t="s">
        <v>1260</v>
      </c>
      <c r="C1611" s="18" t="s">
        <v>1037</v>
      </c>
      <c r="D1611" s="18" t="s">
        <v>177</v>
      </c>
      <c r="E1611" s="18">
        <v>31.563321112129501</v>
      </c>
    </row>
    <row r="1612" spans="1:5" hidden="1" x14ac:dyDescent="0.3">
      <c r="A1612" s="18" t="str">
        <f t="shared" si="25"/>
        <v>2021-22Colac Otway ShireLB5</v>
      </c>
      <c r="B1612" s="18" t="s">
        <v>1260</v>
      </c>
      <c r="C1612" s="18" t="s">
        <v>1040</v>
      </c>
      <c r="D1612" s="18" t="s">
        <v>177</v>
      </c>
      <c r="E1612" s="18">
        <v>38.696036132268297</v>
      </c>
    </row>
    <row r="1613" spans="1:5" hidden="1" x14ac:dyDescent="0.3">
      <c r="A1613" s="18" t="str">
        <f t="shared" si="25"/>
        <v>2021-22Corangamite ShireLB5</v>
      </c>
      <c r="B1613" s="18" t="s">
        <v>1260</v>
      </c>
      <c r="C1613" s="18" t="s">
        <v>1043</v>
      </c>
      <c r="D1613" s="18" t="s">
        <v>177</v>
      </c>
      <c r="E1613" s="18">
        <v>37.119774868778897</v>
      </c>
    </row>
    <row r="1614" spans="1:5" hidden="1" x14ac:dyDescent="0.3">
      <c r="A1614" s="18" t="str">
        <f t="shared" si="25"/>
        <v>2021-22Darebin CityLB5</v>
      </c>
      <c r="B1614" s="18" t="s">
        <v>1260</v>
      </c>
      <c r="C1614" s="18" t="s">
        <v>1046</v>
      </c>
      <c r="D1614" s="18" t="s">
        <v>177</v>
      </c>
      <c r="E1614" s="18">
        <v>34.521332176417403</v>
      </c>
    </row>
    <row r="1615" spans="1:5" hidden="1" x14ac:dyDescent="0.3">
      <c r="A1615" s="18" t="str">
        <f t="shared" si="25"/>
        <v>2021-22East Gippsland ShireLB5</v>
      </c>
      <c r="B1615" s="18" t="s">
        <v>1260</v>
      </c>
      <c r="C1615" s="18" t="s">
        <v>1049</v>
      </c>
      <c r="D1615" s="18" t="s">
        <v>177</v>
      </c>
      <c r="E1615" s="18">
        <v>23.9165288572846</v>
      </c>
    </row>
    <row r="1616" spans="1:5" hidden="1" x14ac:dyDescent="0.3">
      <c r="A1616" s="18" t="str">
        <f t="shared" si="25"/>
        <v>2021-22Frankston CityLB5</v>
      </c>
      <c r="B1616" s="18" t="s">
        <v>1260</v>
      </c>
      <c r="C1616" s="18" t="s">
        <v>1052</v>
      </c>
      <c r="D1616" s="18" t="s">
        <v>177</v>
      </c>
      <c r="E1616" s="18">
        <v>30.409483768793201</v>
      </c>
    </row>
    <row r="1617" spans="1:5" hidden="1" x14ac:dyDescent="0.3">
      <c r="A1617" s="18" t="str">
        <f t="shared" si="25"/>
        <v>2021-22Gannawarra ShireLB5</v>
      </c>
      <c r="B1617" s="18" t="s">
        <v>1260</v>
      </c>
      <c r="C1617" s="18" t="s">
        <v>1055</v>
      </c>
      <c r="D1617" s="18" t="s">
        <v>177</v>
      </c>
      <c r="E1617" s="18">
        <v>61.3574659896532</v>
      </c>
    </row>
    <row r="1618" spans="1:5" hidden="1" x14ac:dyDescent="0.3">
      <c r="A1618" s="18" t="str">
        <f t="shared" si="25"/>
        <v>2021-22Glenelg ShireLB5</v>
      </c>
      <c r="B1618" s="18" t="s">
        <v>1260</v>
      </c>
      <c r="C1618" s="18" t="s">
        <v>1061</v>
      </c>
      <c r="D1618" s="18" t="s">
        <v>177</v>
      </c>
      <c r="E1618" s="18">
        <v>33.330538371082397</v>
      </c>
    </row>
    <row r="1619" spans="1:5" hidden="1" x14ac:dyDescent="0.3">
      <c r="A1619" s="18" t="str">
        <f t="shared" si="25"/>
        <v>2021-22Golden Plains ShireLB5</v>
      </c>
      <c r="B1619" s="18" t="s">
        <v>1260</v>
      </c>
      <c r="C1619" s="18" t="s">
        <v>1064</v>
      </c>
      <c r="D1619" s="18" t="s">
        <v>177</v>
      </c>
      <c r="E1619" s="18">
        <v>15.1209368059762</v>
      </c>
    </row>
    <row r="1620" spans="1:5" hidden="1" x14ac:dyDescent="0.3">
      <c r="A1620" s="18" t="str">
        <f t="shared" si="25"/>
        <v>2021-22Greater Bendigo CityLB5</v>
      </c>
      <c r="B1620" s="18" t="s">
        <v>1260</v>
      </c>
      <c r="C1620" s="18" t="s">
        <v>1067</v>
      </c>
      <c r="D1620" s="18" t="s">
        <v>177</v>
      </c>
      <c r="E1620" s="18">
        <v>26.6642335766423</v>
      </c>
    </row>
    <row r="1621" spans="1:5" hidden="1" x14ac:dyDescent="0.3">
      <c r="A1621" s="18" t="str">
        <f t="shared" si="25"/>
        <v>2021-22Greater Dandenong CityLB5</v>
      </c>
      <c r="B1621" s="18" t="s">
        <v>1260</v>
      </c>
      <c r="C1621" s="18" t="s">
        <v>1070</v>
      </c>
      <c r="D1621" s="18" t="s">
        <v>177</v>
      </c>
      <c r="E1621" s="18">
        <v>45.533901730917599</v>
      </c>
    </row>
    <row r="1622" spans="1:5" hidden="1" x14ac:dyDescent="0.3">
      <c r="A1622" s="18" t="str">
        <f t="shared" si="25"/>
        <v>2021-22Greater Geelong CityLB5</v>
      </c>
      <c r="B1622" s="18" t="s">
        <v>1260</v>
      </c>
      <c r="C1622" s="18" t="s">
        <v>1073</v>
      </c>
      <c r="D1622" s="18" t="s">
        <v>177</v>
      </c>
      <c r="E1622" s="18">
        <v>37.709938109443897</v>
      </c>
    </row>
    <row r="1623" spans="1:5" hidden="1" x14ac:dyDescent="0.3">
      <c r="A1623" s="18" t="str">
        <f t="shared" si="25"/>
        <v>2021-22Hepburn ShireLB5</v>
      </c>
      <c r="B1623" s="18" t="s">
        <v>1260</v>
      </c>
      <c r="C1623" s="18" t="s">
        <v>1078</v>
      </c>
      <c r="D1623" s="18" t="s">
        <v>177</v>
      </c>
      <c r="E1623" s="18">
        <v>37.208648117437498</v>
      </c>
    </row>
    <row r="1624" spans="1:5" hidden="1" x14ac:dyDescent="0.3">
      <c r="A1624" s="18" t="str">
        <f t="shared" ref="A1624:A1687" si="26">CONCATENATE(B1624,C1624,D1624)</f>
        <v>2021-22Hindmarsh ShireLB5</v>
      </c>
      <c r="B1624" s="18" t="s">
        <v>1260</v>
      </c>
      <c r="C1624" s="18" t="s">
        <v>1081</v>
      </c>
      <c r="D1624" s="18" t="s">
        <v>177</v>
      </c>
      <c r="E1624" s="18">
        <v>55.852264557871997</v>
      </c>
    </row>
    <row r="1625" spans="1:5" hidden="1" x14ac:dyDescent="0.3">
      <c r="A1625" s="18" t="str">
        <f t="shared" si="26"/>
        <v>2021-22Hobsons Bay CityLB5</v>
      </c>
      <c r="B1625" s="18" t="s">
        <v>1260</v>
      </c>
      <c r="C1625" s="18" t="s">
        <v>1084</v>
      </c>
      <c r="D1625" s="18" t="s">
        <v>177</v>
      </c>
      <c r="E1625" s="18">
        <v>55.187082091574098</v>
      </c>
    </row>
    <row r="1626" spans="1:5" hidden="1" x14ac:dyDescent="0.3">
      <c r="A1626" s="18" t="str">
        <f t="shared" si="26"/>
        <v>2021-22Hume CityLB5</v>
      </c>
      <c r="B1626" s="18" t="s">
        <v>1260</v>
      </c>
      <c r="C1626" s="18" t="s">
        <v>1090</v>
      </c>
      <c r="D1626" s="18" t="s">
        <v>177</v>
      </c>
      <c r="E1626" s="18">
        <v>26.2946155297902</v>
      </c>
    </row>
    <row r="1627" spans="1:5" hidden="1" x14ac:dyDescent="0.3">
      <c r="A1627" s="18" t="str">
        <f t="shared" si="26"/>
        <v>2021-22Indigo ShireLB5</v>
      </c>
      <c r="B1627" s="18" t="s">
        <v>1260</v>
      </c>
      <c r="C1627" s="18" t="s">
        <v>1093</v>
      </c>
      <c r="D1627" s="18" t="s">
        <v>177</v>
      </c>
      <c r="E1627" s="18">
        <v>38.6241239177808</v>
      </c>
    </row>
    <row r="1628" spans="1:5" hidden="1" x14ac:dyDescent="0.3">
      <c r="A1628" s="18" t="str">
        <f t="shared" si="26"/>
        <v>2021-22Knox CityLB5</v>
      </c>
      <c r="B1628" s="18" t="s">
        <v>1260</v>
      </c>
      <c r="C1628" s="18" t="s">
        <v>1099</v>
      </c>
      <c r="D1628" s="18" t="s">
        <v>177</v>
      </c>
      <c r="E1628" s="18">
        <v>22.976451289864801</v>
      </c>
    </row>
    <row r="1629" spans="1:5" hidden="1" x14ac:dyDescent="0.3">
      <c r="A1629" s="18" t="str">
        <f t="shared" si="26"/>
        <v>2021-22Loddon ShireLB5</v>
      </c>
      <c r="B1629" s="18" t="s">
        <v>1260</v>
      </c>
      <c r="C1629" s="18" t="s">
        <v>1105</v>
      </c>
      <c r="D1629" s="18" t="s">
        <v>177</v>
      </c>
      <c r="E1629" s="18">
        <v>27.4324396425237</v>
      </c>
    </row>
    <row r="1630" spans="1:5" hidden="1" x14ac:dyDescent="0.3">
      <c r="A1630" s="18" t="str">
        <f t="shared" si="26"/>
        <v>2021-22Macedon Ranges ShireLB5</v>
      </c>
      <c r="B1630" s="18" t="s">
        <v>1260</v>
      </c>
      <c r="C1630" s="18" t="s">
        <v>1108</v>
      </c>
      <c r="D1630" s="18" t="s">
        <v>177</v>
      </c>
      <c r="E1630" s="18">
        <v>27.484374698026802</v>
      </c>
    </row>
    <row r="1631" spans="1:5" hidden="1" x14ac:dyDescent="0.3">
      <c r="A1631" s="18" t="str">
        <f t="shared" si="26"/>
        <v>2021-22Manningham CityLB5</v>
      </c>
      <c r="B1631" s="18" t="s">
        <v>1260</v>
      </c>
      <c r="C1631" s="18" t="s">
        <v>1111</v>
      </c>
      <c r="D1631" s="18" t="s">
        <v>177</v>
      </c>
      <c r="E1631" s="18">
        <v>28.129219060225001</v>
      </c>
    </row>
    <row r="1632" spans="1:5" hidden="1" x14ac:dyDescent="0.3">
      <c r="A1632" s="18" t="str">
        <f t="shared" si="26"/>
        <v>2021-22Mansfield ShireLB5</v>
      </c>
      <c r="B1632" s="18" t="s">
        <v>1260</v>
      </c>
      <c r="C1632" s="18" t="s">
        <v>1114</v>
      </c>
      <c r="D1632" s="18" t="s">
        <v>177</v>
      </c>
      <c r="E1632" s="18">
        <v>33.987371663244403</v>
      </c>
    </row>
    <row r="1633" spans="1:5" hidden="1" x14ac:dyDescent="0.3">
      <c r="A1633" s="18" t="str">
        <f t="shared" si="26"/>
        <v>2021-22Maribyrnong CityLB5</v>
      </c>
      <c r="B1633" s="18" t="s">
        <v>1260</v>
      </c>
      <c r="C1633" s="18" t="s">
        <v>1117</v>
      </c>
      <c r="D1633" s="18" t="s">
        <v>177</v>
      </c>
      <c r="E1633" s="18">
        <v>39.972289685129503</v>
      </c>
    </row>
    <row r="1634" spans="1:5" hidden="1" x14ac:dyDescent="0.3">
      <c r="A1634" s="18" t="str">
        <f t="shared" si="26"/>
        <v>2021-22Maroondah CityLB5</v>
      </c>
      <c r="B1634" s="18" t="s">
        <v>1260</v>
      </c>
      <c r="C1634" s="18" t="s">
        <v>1120</v>
      </c>
      <c r="D1634" s="18" t="s">
        <v>177</v>
      </c>
      <c r="E1634" s="18">
        <v>19.709126349119899</v>
      </c>
    </row>
    <row r="1635" spans="1:5" hidden="1" x14ac:dyDescent="0.3">
      <c r="A1635" s="18" t="str">
        <f t="shared" si="26"/>
        <v>2021-22Melbourne CityLB5</v>
      </c>
      <c r="B1635" s="18" t="s">
        <v>1260</v>
      </c>
      <c r="C1635" s="18" t="s">
        <v>1123</v>
      </c>
      <c r="D1635" s="18" t="s">
        <v>177</v>
      </c>
      <c r="E1635" s="18">
        <v>73.087160014129296</v>
      </c>
    </row>
    <row r="1636" spans="1:5" hidden="1" x14ac:dyDescent="0.3">
      <c r="A1636" s="18" t="str">
        <f t="shared" si="26"/>
        <v>2021-22Melton CityLB5</v>
      </c>
      <c r="B1636" s="18" t="s">
        <v>1260</v>
      </c>
      <c r="C1636" s="18" t="s">
        <v>1126</v>
      </c>
      <c r="D1636" s="18" t="s">
        <v>177</v>
      </c>
      <c r="E1636" s="18">
        <v>23.1213843977688</v>
      </c>
    </row>
    <row r="1637" spans="1:5" hidden="1" x14ac:dyDescent="0.3">
      <c r="A1637" s="18" t="str">
        <f t="shared" si="26"/>
        <v>2021-22Moira ShireLB5</v>
      </c>
      <c r="B1637" s="18" t="s">
        <v>1260</v>
      </c>
      <c r="C1637" s="18" t="s">
        <v>1135</v>
      </c>
      <c r="D1637" s="18" t="s">
        <v>177</v>
      </c>
      <c r="E1637" s="18">
        <v>20.122629245691801</v>
      </c>
    </row>
    <row r="1638" spans="1:5" hidden="1" x14ac:dyDescent="0.3">
      <c r="A1638" s="18" t="str">
        <f t="shared" si="26"/>
        <v>2021-22Monash CityLB5</v>
      </c>
      <c r="B1638" s="18" t="s">
        <v>1260</v>
      </c>
      <c r="C1638" s="18" t="s">
        <v>1138</v>
      </c>
      <c r="D1638" s="18" t="s">
        <v>177</v>
      </c>
      <c r="E1638" s="18">
        <v>29.927735124760101</v>
      </c>
    </row>
    <row r="1639" spans="1:5" hidden="1" x14ac:dyDescent="0.3">
      <c r="A1639" s="18" t="str">
        <f t="shared" si="26"/>
        <v>2021-22Moonee Valley CityLB5</v>
      </c>
      <c r="B1639" s="18" t="s">
        <v>1260</v>
      </c>
      <c r="C1639" s="18" t="s">
        <v>1141</v>
      </c>
      <c r="D1639" s="18" t="s">
        <v>177</v>
      </c>
      <c r="E1639" s="18">
        <v>42.732717983598597</v>
      </c>
    </row>
    <row r="1640" spans="1:5" hidden="1" x14ac:dyDescent="0.3">
      <c r="A1640" s="18" t="str">
        <f t="shared" si="26"/>
        <v>2021-22Moorabool ShireLB5</v>
      </c>
      <c r="B1640" s="18" t="s">
        <v>1260</v>
      </c>
      <c r="C1640" s="18" t="s">
        <v>1144</v>
      </c>
      <c r="D1640" s="18" t="s">
        <v>177</v>
      </c>
      <c r="E1640" s="18">
        <v>23.4455714790743</v>
      </c>
    </row>
    <row r="1641" spans="1:5" hidden="1" x14ac:dyDescent="0.3">
      <c r="A1641" s="18" t="str">
        <f t="shared" si="26"/>
        <v>2021-22Mornington Peninsula ShireLB5</v>
      </c>
      <c r="B1641" s="18" t="s">
        <v>1260</v>
      </c>
      <c r="C1641" s="18" t="s">
        <v>1150</v>
      </c>
      <c r="D1641" s="18" t="s">
        <v>177</v>
      </c>
      <c r="E1641" s="18">
        <v>22.196630444437901</v>
      </c>
    </row>
    <row r="1642" spans="1:5" hidden="1" x14ac:dyDescent="0.3">
      <c r="A1642" s="18" t="str">
        <f t="shared" si="26"/>
        <v>2021-22Mount Alexander ShireLB5</v>
      </c>
      <c r="B1642" s="18" t="s">
        <v>1260</v>
      </c>
      <c r="C1642" s="18" t="s">
        <v>1153</v>
      </c>
      <c r="D1642" s="18" t="s">
        <v>177</v>
      </c>
      <c r="E1642" s="18">
        <v>28.092410225803199</v>
      </c>
    </row>
    <row r="1643" spans="1:5" hidden="1" x14ac:dyDescent="0.3">
      <c r="A1643" s="18" t="str">
        <f t="shared" si="26"/>
        <v>2021-22Moyne ShireLB5</v>
      </c>
      <c r="B1643" s="18" t="s">
        <v>1260</v>
      </c>
      <c r="C1643" s="18" t="s">
        <v>1156</v>
      </c>
      <c r="D1643" s="18" t="s">
        <v>177</v>
      </c>
      <c r="E1643" s="18">
        <v>27.949131873874901</v>
      </c>
    </row>
    <row r="1644" spans="1:5" hidden="1" x14ac:dyDescent="0.3">
      <c r="A1644" s="18" t="str">
        <f t="shared" si="26"/>
        <v>2021-22Murrindindi ShireLB5</v>
      </c>
      <c r="B1644" s="18" t="s">
        <v>1260</v>
      </c>
      <c r="C1644" s="18" t="s">
        <v>1159</v>
      </c>
      <c r="D1644" s="18" t="s">
        <v>177</v>
      </c>
      <c r="E1644" s="18">
        <v>38.894135823201502</v>
      </c>
    </row>
    <row r="1645" spans="1:5" hidden="1" x14ac:dyDescent="0.3">
      <c r="A1645" s="18" t="str">
        <f t="shared" si="26"/>
        <v>2021-22Nillumbik ShireLB5</v>
      </c>
      <c r="B1645" s="18" t="s">
        <v>1260</v>
      </c>
      <c r="C1645" s="18" t="s">
        <v>1162</v>
      </c>
      <c r="D1645" s="18" t="s">
        <v>177</v>
      </c>
      <c r="E1645" s="18">
        <v>41.189919423436798</v>
      </c>
    </row>
    <row r="1646" spans="1:5" hidden="1" x14ac:dyDescent="0.3">
      <c r="A1646" s="18" t="str">
        <f t="shared" si="26"/>
        <v>2021-22Port Phillip CityLB5</v>
      </c>
      <c r="B1646" s="18" t="s">
        <v>1260</v>
      </c>
      <c r="C1646" s="18" t="s">
        <v>1168</v>
      </c>
      <c r="D1646" s="18" t="s">
        <v>177</v>
      </c>
      <c r="E1646" s="18">
        <v>37.042161795667802</v>
      </c>
    </row>
    <row r="1647" spans="1:5" hidden="1" x14ac:dyDescent="0.3">
      <c r="A1647" s="18" t="str">
        <f t="shared" si="26"/>
        <v>2021-22Pyrenees ShireLB5</v>
      </c>
      <c r="B1647" s="18" t="s">
        <v>1260</v>
      </c>
      <c r="C1647" s="18" t="s">
        <v>1171</v>
      </c>
      <c r="D1647" s="18" t="s">
        <v>177</v>
      </c>
      <c r="E1647" s="18">
        <v>16.795329309892399</v>
      </c>
    </row>
    <row r="1648" spans="1:5" hidden="1" x14ac:dyDescent="0.3">
      <c r="A1648" s="18" t="str">
        <f t="shared" si="26"/>
        <v>2021-22Greater SheppartonLB5</v>
      </c>
      <c r="B1648" s="18" t="s">
        <v>1260</v>
      </c>
      <c r="C1648" s="18" t="s">
        <v>1076</v>
      </c>
      <c r="D1648" s="18" t="s">
        <v>177</v>
      </c>
      <c r="E1648" s="18">
        <v>18.318330188961799</v>
      </c>
    </row>
    <row r="1649" spans="1:5" hidden="1" x14ac:dyDescent="0.3">
      <c r="A1649" s="18" t="str">
        <f t="shared" si="26"/>
        <v>2021-22Wangaratta Rural CityLB5</v>
      </c>
      <c r="B1649" s="18" t="s">
        <v>1260</v>
      </c>
      <c r="C1649" s="18" t="s">
        <v>1197</v>
      </c>
      <c r="D1649" s="18" t="s">
        <v>177</v>
      </c>
      <c r="E1649" s="18">
        <v>27.9915926341945</v>
      </c>
    </row>
    <row r="1650" spans="1:5" hidden="1" x14ac:dyDescent="0.3">
      <c r="A1650" s="18" t="str">
        <f t="shared" si="26"/>
        <v>2021-22Warrnambool CityLB5</v>
      </c>
      <c r="B1650" s="18" t="s">
        <v>1260</v>
      </c>
      <c r="C1650" s="18" t="s">
        <v>1200</v>
      </c>
      <c r="D1650" s="18" t="s">
        <v>177</v>
      </c>
      <c r="E1650" s="18">
        <v>25.766984019996102</v>
      </c>
    </row>
    <row r="1651" spans="1:5" hidden="1" x14ac:dyDescent="0.3">
      <c r="A1651" s="18" t="str">
        <f t="shared" si="26"/>
        <v>2021-22Wodonga CityLB5</v>
      </c>
      <c r="B1651" s="18" t="s">
        <v>1260</v>
      </c>
      <c r="C1651" s="18" t="s">
        <v>1215</v>
      </c>
      <c r="D1651" s="18" t="s">
        <v>177</v>
      </c>
      <c r="E1651" s="18">
        <v>31.348770434863201</v>
      </c>
    </row>
    <row r="1652" spans="1:5" hidden="1" x14ac:dyDescent="0.3">
      <c r="A1652" s="18" t="str">
        <f t="shared" si="26"/>
        <v>2021-22Boroondara CityLB5</v>
      </c>
      <c r="B1652" s="18" t="s">
        <v>1260</v>
      </c>
      <c r="C1652" s="18" t="s">
        <v>1019</v>
      </c>
      <c r="D1652" s="18" t="s">
        <v>177</v>
      </c>
      <c r="E1652" s="18">
        <v>50.073072829385403</v>
      </c>
    </row>
    <row r="1653" spans="1:5" hidden="1" x14ac:dyDescent="0.3">
      <c r="A1653" s="18" t="str">
        <f t="shared" si="26"/>
        <v>2021-22Buloke ShireLB5</v>
      </c>
      <c r="B1653" s="18" t="s">
        <v>1260</v>
      </c>
      <c r="C1653" s="18" t="s">
        <v>1025</v>
      </c>
      <c r="D1653" s="18" t="s">
        <v>177</v>
      </c>
      <c r="E1653" s="18">
        <v>43.0439795750288</v>
      </c>
    </row>
    <row r="1654" spans="1:5" hidden="1" x14ac:dyDescent="0.3">
      <c r="A1654" s="18" t="str">
        <f t="shared" si="26"/>
        <v>2021-22Glen Eira CityLB5</v>
      </c>
      <c r="B1654" s="18" t="s">
        <v>1260</v>
      </c>
      <c r="C1654" s="18" t="s">
        <v>1058</v>
      </c>
      <c r="D1654" s="18" t="s">
        <v>177</v>
      </c>
      <c r="E1654" s="18">
        <v>26.239255300632401</v>
      </c>
    </row>
    <row r="1655" spans="1:5" hidden="1" x14ac:dyDescent="0.3">
      <c r="A1655" s="18" t="str">
        <f t="shared" si="26"/>
        <v>2021-22Horsham Rural CityLB5</v>
      </c>
      <c r="B1655" s="18" t="s">
        <v>1260</v>
      </c>
      <c r="C1655" s="18" t="s">
        <v>1087</v>
      </c>
      <c r="D1655" s="18" t="s">
        <v>177</v>
      </c>
      <c r="E1655" s="18">
        <v>25.6662030960373</v>
      </c>
    </row>
    <row r="1656" spans="1:5" hidden="1" x14ac:dyDescent="0.3">
      <c r="A1656" s="18" t="str">
        <f t="shared" si="26"/>
        <v>2021-22Kingston CityLB5</v>
      </c>
      <c r="B1656" s="18" t="s">
        <v>1260</v>
      </c>
      <c r="C1656" s="18" t="s">
        <v>1096</v>
      </c>
      <c r="D1656" s="18" t="s">
        <v>177</v>
      </c>
      <c r="E1656" s="18">
        <v>32.012339644161997</v>
      </c>
    </row>
    <row r="1657" spans="1:5" hidden="1" x14ac:dyDescent="0.3">
      <c r="A1657" s="18" t="str">
        <f t="shared" si="26"/>
        <v>2021-22Latrobe CityLB5</v>
      </c>
      <c r="B1657" s="18" t="s">
        <v>1260</v>
      </c>
      <c r="C1657" s="18" t="s">
        <v>1102</v>
      </c>
      <c r="D1657" s="18" t="s">
        <v>177</v>
      </c>
      <c r="E1657" s="18">
        <v>37.5906822837334</v>
      </c>
    </row>
    <row r="1658" spans="1:5" hidden="1" x14ac:dyDescent="0.3">
      <c r="A1658" s="18" t="str">
        <f t="shared" si="26"/>
        <v>2021-22Mildura Rural CityLB5</v>
      </c>
      <c r="B1658" s="18" t="s">
        <v>1260</v>
      </c>
      <c r="C1658" s="18" t="s">
        <v>1129</v>
      </c>
      <c r="D1658" s="18" t="s">
        <v>177</v>
      </c>
      <c r="E1658" s="18">
        <v>50.567502489363598</v>
      </c>
    </row>
    <row r="1659" spans="1:5" hidden="1" x14ac:dyDescent="0.3">
      <c r="A1659" s="18" t="str">
        <f t="shared" si="26"/>
        <v>2021-22Mitchell ShireLB5</v>
      </c>
      <c r="B1659" s="18" t="s">
        <v>1260</v>
      </c>
      <c r="C1659" s="18" t="s">
        <v>1132</v>
      </c>
      <c r="D1659" s="18" t="s">
        <v>177</v>
      </c>
      <c r="E1659" s="18">
        <v>23.589024097854399</v>
      </c>
    </row>
    <row r="1660" spans="1:5" hidden="1" x14ac:dyDescent="0.3">
      <c r="A1660" s="18" t="str">
        <f t="shared" si="26"/>
        <v>2021-22Northern Grampians ShireLB5</v>
      </c>
      <c r="B1660" s="18" t="s">
        <v>1260</v>
      </c>
      <c r="C1660" s="18" t="s">
        <v>1165</v>
      </c>
      <c r="D1660" s="18" t="s">
        <v>177</v>
      </c>
      <c r="E1660" s="18">
        <v>30.971267902644801</v>
      </c>
    </row>
    <row r="1661" spans="1:5" hidden="1" x14ac:dyDescent="0.3">
      <c r="A1661" s="18" t="str">
        <f t="shared" si="26"/>
        <v>2021-22Southern Grampians ShireMC2</v>
      </c>
      <c r="B1661" s="18" t="s">
        <v>1260</v>
      </c>
      <c r="C1661" s="18" t="s">
        <v>1179</v>
      </c>
      <c r="D1661" s="18" t="s">
        <v>192</v>
      </c>
      <c r="E1661" s="18">
        <v>1.0054945054945099</v>
      </c>
    </row>
    <row r="1662" spans="1:5" hidden="1" x14ac:dyDescent="0.3">
      <c r="A1662" s="18" t="str">
        <f t="shared" si="26"/>
        <v>2021-22South Gippsland ShireMC2</v>
      </c>
      <c r="B1662" s="18" t="s">
        <v>1260</v>
      </c>
      <c r="C1662" s="18" t="s">
        <v>1176</v>
      </c>
      <c r="D1662" s="18" t="s">
        <v>192</v>
      </c>
      <c r="E1662" s="18">
        <v>0.98226950354609899</v>
      </c>
    </row>
    <row r="1663" spans="1:5" hidden="1" x14ac:dyDescent="0.3">
      <c r="A1663" s="18" t="str">
        <f t="shared" si="26"/>
        <v>2021-22Stonnington CityMC2</v>
      </c>
      <c r="B1663" s="18" t="s">
        <v>1260</v>
      </c>
      <c r="C1663" s="18" t="s">
        <v>1182</v>
      </c>
      <c r="D1663" s="18" t="s">
        <v>192</v>
      </c>
      <c r="E1663" s="18">
        <v>1.0063559322033899</v>
      </c>
    </row>
    <row r="1664" spans="1:5" hidden="1" x14ac:dyDescent="0.3">
      <c r="A1664" s="18" t="str">
        <f t="shared" si="26"/>
        <v>2021-22Ararat Rural CityMC2</v>
      </c>
      <c r="B1664" s="18" t="s">
        <v>1260</v>
      </c>
      <c r="C1664" s="18" t="s">
        <v>998</v>
      </c>
      <c r="D1664" s="18" t="s">
        <v>192</v>
      </c>
      <c r="E1664" s="18">
        <v>1</v>
      </c>
    </row>
    <row r="1665" spans="1:5" hidden="1" x14ac:dyDescent="0.3">
      <c r="A1665" s="18" t="str">
        <f t="shared" si="26"/>
        <v>2021-22Strathbogie ShireMC2</v>
      </c>
      <c r="B1665" s="18" t="s">
        <v>1260</v>
      </c>
      <c r="C1665" s="18" t="s">
        <v>1185</v>
      </c>
      <c r="D1665" s="18" t="s">
        <v>192</v>
      </c>
      <c r="E1665" s="18">
        <v>0.98809523809523803</v>
      </c>
    </row>
    <row r="1666" spans="1:5" hidden="1" x14ac:dyDescent="0.3">
      <c r="A1666" s="18" t="str">
        <f t="shared" si="26"/>
        <v>2021-22Surf Coast ShireMC2</v>
      </c>
      <c r="B1666" s="18" t="s">
        <v>1260</v>
      </c>
      <c r="C1666" s="18" t="s">
        <v>1188</v>
      </c>
      <c r="D1666" s="18" t="s">
        <v>192</v>
      </c>
      <c r="E1666" s="18">
        <v>1</v>
      </c>
    </row>
    <row r="1667" spans="1:5" hidden="1" x14ac:dyDescent="0.3">
      <c r="A1667" s="18" t="str">
        <f t="shared" si="26"/>
        <v>2021-22Swan Hill Rural CityMC2</v>
      </c>
      <c r="B1667" s="18" t="s">
        <v>1260</v>
      </c>
      <c r="C1667" s="18" t="s">
        <v>1191</v>
      </c>
      <c r="D1667" s="18" t="s">
        <v>192</v>
      </c>
      <c r="E1667" s="18">
        <v>1.0200668896321099</v>
      </c>
    </row>
    <row r="1668" spans="1:5" hidden="1" x14ac:dyDescent="0.3">
      <c r="A1668" s="18" t="str">
        <f t="shared" si="26"/>
        <v>2021-22Towong ShireMC2</v>
      </c>
      <c r="B1668" s="18" t="s">
        <v>1260</v>
      </c>
      <c r="C1668" s="18" t="s">
        <v>1194</v>
      </c>
      <c r="D1668" s="18" t="s">
        <v>192</v>
      </c>
    </row>
    <row r="1669" spans="1:5" hidden="1" x14ac:dyDescent="0.3">
      <c r="A1669" s="18" t="str">
        <f t="shared" si="26"/>
        <v>2021-22Wellington ShireMC2</v>
      </c>
      <c r="B1669" s="18" t="s">
        <v>1260</v>
      </c>
      <c r="C1669" s="18" t="s">
        <v>1203</v>
      </c>
      <c r="D1669" s="18" t="s">
        <v>192</v>
      </c>
    </row>
    <row r="1670" spans="1:5" hidden="1" x14ac:dyDescent="0.3">
      <c r="A1670" s="18" t="str">
        <f t="shared" si="26"/>
        <v>2021-22West Wimmera ShireMC2</v>
      </c>
      <c r="B1670" s="18" t="s">
        <v>1260</v>
      </c>
      <c r="C1670" s="18" t="s">
        <v>1206</v>
      </c>
      <c r="D1670" s="18" t="s">
        <v>192</v>
      </c>
      <c r="E1670" s="18">
        <v>0.967741935483871</v>
      </c>
    </row>
    <row r="1671" spans="1:5" hidden="1" x14ac:dyDescent="0.3">
      <c r="A1671" s="18" t="str">
        <f t="shared" si="26"/>
        <v>2021-22Whitehorse CityMC2</v>
      </c>
      <c r="B1671" s="18" t="s">
        <v>1260</v>
      </c>
      <c r="C1671" s="18" t="s">
        <v>1209</v>
      </c>
      <c r="D1671" s="18" t="s">
        <v>192</v>
      </c>
      <c r="E1671" s="18">
        <v>1.00819112627986</v>
      </c>
    </row>
    <row r="1672" spans="1:5" hidden="1" x14ac:dyDescent="0.3">
      <c r="A1672" s="18" t="str">
        <f t="shared" si="26"/>
        <v>2021-22Whittlesea CityMC2</v>
      </c>
      <c r="B1672" s="18" t="s">
        <v>1260</v>
      </c>
      <c r="C1672" s="18" t="s">
        <v>1212</v>
      </c>
      <c r="D1672" s="18" t="s">
        <v>192</v>
      </c>
      <c r="E1672" s="18">
        <v>1.0102999091184499</v>
      </c>
    </row>
    <row r="1673" spans="1:5" hidden="1" x14ac:dyDescent="0.3">
      <c r="A1673" s="18" t="str">
        <f t="shared" si="26"/>
        <v>2021-22Wyndham CityMC2</v>
      </c>
      <c r="B1673" s="18" t="s">
        <v>1260</v>
      </c>
      <c r="C1673" s="18" t="s">
        <v>1218</v>
      </c>
      <c r="D1673" s="18" t="s">
        <v>192</v>
      </c>
      <c r="E1673" s="18">
        <v>1.01059322033898</v>
      </c>
    </row>
    <row r="1674" spans="1:5" hidden="1" x14ac:dyDescent="0.3">
      <c r="A1674" s="18" t="str">
        <f t="shared" si="26"/>
        <v>2021-22Yarra CityMC2</v>
      </c>
      <c r="B1674" s="18" t="s">
        <v>1260</v>
      </c>
      <c r="C1674" s="18" t="s">
        <v>1221</v>
      </c>
      <c r="D1674" s="18" t="s">
        <v>192</v>
      </c>
      <c r="E1674" s="18">
        <v>1.0101832993890001</v>
      </c>
    </row>
    <row r="1675" spans="1:5" hidden="1" x14ac:dyDescent="0.3">
      <c r="A1675" s="18" t="str">
        <f t="shared" si="26"/>
        <v>2021-22Yarra Ranges ShireMC2</v>
      </c>
      <c r="B1675" s="18" t="s">
        <v>1260</v>
      </c>
      <c r="C1675" s="18" t="s">
        <v>1224</v>
      </c>
      <c r="D1675" s="18" t="s">
        <v>192</v>
      </c>
      <c r="E1675" s="18">
        <v>1.0111761575306</v>
      </c>
    </row>
    <row r="1676" spans="1:5" hidden="1" x14ac:dyDescent="0.3">
      <c r="A1676" s="18" t="str">
        <f t="shared" si="26"/>
        <v>2021-22Yarriambiack ShireMC2</v>
      </c>
      <c r="B1676" s="18" t="s">
        <v>1260</v>
      </c>
      <c r="C1676" s="18" t="s">
        <v>1227</v>
      </c>
      <c r="D1676" s="18" t="s">
        <v>192</v>
      </c>
      <c r="E1676" s="18">
        <v>1.02597402597403</v>
      </c>
    </row>
    <row r="1677" spans="1:5" hidden="1" x14ac:dyDescent="0.3">
      <c r="A1677" s="18" t="str">
        <f t="shared" si="26"/>
        <v>2021-22Bass Coast ShireMC2</v>
      </c>
      <c r="B1677" s="18" t="s">
        <v>1260</v>
      </c>
      <c r="C1677" s="18" t="s">
        <v>1007</v>
      </c>
      <c r="D1677" s="18" t="s">
        <v>192</v>
      </c>
    </row>
    <row r="1678" spans="1:5" hidden="1" x14ac:dyDescent="0.3">
      <c r="A1678" s="18" t="str">
        <f t="shared" si="26"/>
        <v>2021-22Borough of QueenscliffeMC2</v>
      </c>
      <c r="B1678" s="18" t="s">
        <v>1260</v>
      </c>
      <c r="C1678" s="18" t="s">
        <v>1174</v>
      </c>
      <c r="D1678" s="18" t="s">
        <v>192</v>
      </c>
      <c r="E1678" s="18">
        <v>1</v>
      </c>
    </row>
    <row r="1679" spans="1:5" hidden="1" x14ac:dyDescent="0.3">
      <c r="A1679" s="18" t="str">
        <f t="shared" si="26"/>
        <v>2021-22Merri-bek CityMC2</v>
      </c>
      <c r="B1679" s="18" t="s">
        <v>1260</v>
      </c>
      <c r="C1679" s="18" t="s">
        <v>1147</v>
      </c>
      <c r="D1679" s="18" t="s">
        <v>192</v>
      </c>
      <c r="E1679" s="18">
        <v>1.0072963113092801</v>
      </c>
    </row>
    <row r="1680" spans="1:5" hidden="1" x14ac:dyDescent="0.3">
      <c r="A1680" s="18" t="str">
        <f t="shared" si="26"/>
        <v>2021-22Alpine ShireMC2</v>
      </c>
      <c r="B1680" s="18" t="s">
        <v>1260</v>
      </c>
      <c r="C1680" s="18" t="s">
        <v>995</v>
      </c>
      <c r="D1680" s="18" t="s">
        <v>192</v>
      </c>
      <c r="E1680" s="18">
        <v>1.00925925925926</v>
      </c>
    </row>
    <row r="1681" spans="1:5" hidden="1" x14ac:dyDescent="0.3">
      <c r="A1681" s="18" t="str">
        <f t="shared" si="26"/>
        <v>2021-22Ballarat CityMC2</v>
      </c>
      <c r="B1681" s="18" t="s">
        <v>1260</v>
      </c>
      <c r="C1681" s="18" t="s">
        <v>1001</v>
      </c>
      <c r="D1681" s="18" t="s">
        <v>192</v>
      </c>
      <c r="E1681" s="18">
        <v>1.03966437833715</v>
      </c>
    </row>
    <row r="1682" spans="1:5" hidden="1" x14ac:dyDescent="0.3">
      <c r="A1682" s="18" t="str">
        <f t="shared" si="26"/>
        <v>2021-22Banyule CityMC2</v>
      </c>
      <c r="B1682" s="18" t="s">
        <v>1260</v>
      </c>
      <c r="C1682" s="18" t="s">
        <v>1004</v>
      </c>
      <c r="D1682" s="18" t="s">
        <v>192</v>
      </c>
      <c r="E1682" s="18">
        <v>0.99933020763563296</v>
      </c>
    </row>
    <row r="1683" spans="1:5" hidden="1" x14ac:dyDescent="0.3">
      <c r="A1683" s="18" t="str">
        <f t="shared" si="26"/>
        <v>2021-22Baw Baw ShireMC2</v>
      </c>
      <c r="B1683" s="18" t="s">
        <v>1260</v>
      </c>
      <c r="C1683" s="18" t="s">
        <v>1010</v>
      </c>
      <c r="D1683" s="18" t="s">
        <v>192</v>
      </c>
      <c r="E1683" s="18">
        <v>1.00528401585205</v>
      </c>
    </row>
    <row r="1684" spans="1:5" hidden="1" x14ac:dyDescent="0.3">
      <c r="A1684" s="18" t="str">
        <f t="shared" si="26"/>
        <v>2021-22Bayside CityMC2</v>
      </c>
      <c r="B1684" s="18" t="s">
        <v>1260</v>
      </c>
      <c r="C1684" s="18" t="s">
        <v>1013</v>
      </c>
      <c r="D1684" s="18" t="s">
        <v>192</v>
      </c>
      <c r="E1684" s="18">
        <v>1.0012468827930201</v>
      </c>
    </row>
    <row r="1685" spans="1:5" hidden="1" x14ac:dyDescent="0.3">
      <c r="A1685" s="18" t="str">
        <f t="shared" si="26"/>
        <v>2021-22Benalla Rural CityMC2</v>
      </c>
      <c r="B1685" s="18" t="s">
        <v>1260</v>
      </c>
      <c r="C1685" s="18" t="s">
        <v>1016</v>
      </c>
      <c r="D1685" s="18" t="s">
        <v>192</v>
      </c>
      <c r="E1685" s="18">
        <v>1.0155038759689901</v>
      </c>
    </row>
    <row r="1686" spans="1:5" hidden="1" x14ac:dyDescent="0.3">
      <c r="A1686" s="18" t="str">
        <f t="shared" si="26"/>
        <v>2021-22Brimbank CityMC2</v>
      </c>
      <c r="B1686" s="18" t="s">
        <v>1260</v>
      </c>
      <c r="C1686" s="18" t="s">
        <v>1022</v>
      </c>
      <c r="D1686" s="18" t="s">
        <v>192</v>
      </c>
      <c r="E1686" s="18">
        <v>1.01179801793299</v>
      </c>
    </row>
    <row r="1687" spans="1:5" hidden="1" x14ac:dyDescent="0.3">
      <c r="A1687" s="18" t="str">
        <f t="shared" si="26"/>
        <v>2021-22Campaspe ShireMC2</v>
      </c>
      <c r="B1687" s="18" t="s">
        <v>1260</v>
      </c>
      <c r="C1687" s="18" t="s">
        <v>1028</v>
      </c>
      <c r="D1687" s="18" t="s">
        <v>192</v>
      </c>
      <c r="E1687" s="18">
        <v>1.02267002518892</v>
      </c>
    </row>
    <row r="1688" spans="1:5" hidden="1" x14ac:dyDescent="0.3">
      <c r="A1688" s="18" t="str">
        <f t="shared" ref="A1688:A1751" si="27">CONCATENATE(B1688,C1688,D1688)</f>
        <v>2021-22Cardinia ShireMC2</v>
      </c>
      <c r="B1688" s="18" t="s">
        <v>1260</v>
      </c>
      <c r="C1688" s="18" t="s">
        <v>1031</v>
      </c>
      <c r="D1688" s="18" t="s">
        <v>192</v>
      </c>
      <c r="E1688" s="18">
        <v>1.0115667718191399</v>
      </c>
    </row>
    <row r="1689" spans="1:5" hidden="1" x14ac:dyDescent="0.3">
      <c r="A1689" s="18" t="str">
        <f t="shared" si="27"/>
        <v>2021-22Casey CityMC2</v>
      </c>
      <c r="B1689" s="18" t="s">
        <v>1260</v>
      </c>
      <c r="C1689" s="18" t="s">
        <v>1034</v>
      </c>
      <c r="D1689" s="18" t="s">
        <v>192</v>
      </c>
      <c r="E1689" s="18">
        <v>1.0108792580702699</v>
      </c>
    </row>
    <row r="1690" spans="1:5" hidden="1" x14ac:dyDescent="0.3">
      <c r="A1690" s="18" t="str">
        <f t="shared" si="27"/>
        <v>2021-22Central Goldfields ShireMC2</v>
      </c>
      <c r="B1690" s="18" t="s">
        <v>1260</v>
      </c>
      <c r="C1690" s="18" t="s">
        <v>1037</v>
      </c>
      <c r="D1690" s="18" t="s">
        <v>192</v>
      </c>
      <c r="E1690" s="18">
        <v>1.0363636363636399</v>
      </c>
    </row>
    <row r="1691" spans="1:5" hidden="1" x14ac:dyDescent="0.3">
      <c r="A1691" s="18" t="str">
        <f t="shared" si="27"/>
        <v>2021-22Colac Otway ShireMC2</v>
      </c>
      <c r="B1691" s="18" t="s">
        <v>1260</v>
      </c>
      <c r="C1691" s="18" t="s">
        <v>1040</v>
      </c>
      <c r="D1691" s="18" t="s">
        <v>192</v>
      </c>
      <c r="E1691" s="18">
        <v>1</v>
      </c>
    </row>
    <row r="1692" spans="1:5" hidden="1" x14ac:dyDescent="0.3">
      <c r="A1692" s="18" t="str">
        <f t="shared" si="27"/>
        <v>2021-22Corangamite ShireMC2</v>
      </c>
      <c r="B1692" s="18" t="s">
        <v>1260</v>
      </c>
      <c r="C1692" s="18" t="s">
        <v>1043</v>
      </c>
      <c r="D1692" s="18" t="s">
        <v>192</v>
      </c>
      <c r="E1692" s="18">
        <v>1.01298701298701</v>
      </c>
    </row>
    <row r="1693" spans="1:5" hidden="1" x14ac:dyDescent="0.3">
      <c r="A1693" s="18" t="str">
        <f t="shared" si="27"/>
        <v>2021-22Darebin CityMC2</v>
      </c>
      <c r="B1693" s="18" t="s">
        <v>1260</v>
      </c>
      <c r="C1693" s="18" t="s">
        <v>1046</v>
      </c>
      <c r="D1693" s="18" t="s">
        <v>192</v>
      </c>
      <c r="E1693" s="18">
        <v>1.00948429164197</v>
      </c>
    </row>
    <row r="1694" spans="1:5" hidden="1" x14ac:dyDescent="0.3">
      <c r="A1694" s="18" t="str">
        <f t="shared" si="27"/>
        <v>2021-22East Gippsland ShireMC2</v>
      </c>
      <c r="B1694" s="18" t="s">
        <v>1260</v>
      </c>
      <c r="C1694" s="18" t="s">
        <v>1049</v>
      </c>
      <c r="D1694" s="18" t="s">
        <v>192</v>
      </c>
    </row>
    <row r="1695" spans="1:5" hidden="1" x14ac:dyDescent="0.3">
      <c r="A1695" s="18" t="str">
        <f t="shared" si="27"/>
        <v>2021-22Frankston CityMC2</v>
      </c>
      <c r="B1695" s="18" t="s">
        <v>1260</v>
      </c>
      <c r="C1695" s="18" t="s">
        <v>1052</v>
      </c>
      <c r="D1695" s="18" t="s">
        <v>192</v>
      </c>
      <c r="E1695" s="18">
        <v>1.01173959445037</v>
      </c>
    </row>
    <row r="1696" spans="1:5" hidden="1" x14ac:dyDescent="0.3">
      <c r="A1696" s="18" t="str">
        <f t="shared" si="27"/>
        <v>2021-22Gannawarra ShireMC2</v>
      </c>
      <c r="B1696" s="18" t="s">
        <v>1260</v>
      </c>
      <c r="C1696" s="18" t="s">
        <v>1055</v>
      </c>
      <c r="D1696" s="18" t="s">
        <v>192</v>
      </c>
      <c r="E1696" s="18">
        <v>1.01086956521739</v>
      </c>
    </row>
    <row r="1697" spans="1:5" hidden="1" x14ac:dyDescent="0.3">
      <c r="A1697" s="18" t="str">
        <f t="shared" si="27"/>
        <v>2021-22Glenelg ShireMC2</v>
      </c>
      <c r="B1697" s="18" t="s">
        <v>1260</v>
      </c>
      <c r="C1697" s="18" t="s">
        <v>1061</v>
      </c>
      <c r="D1697" s="18" t="s">
        <v>192</v>
      </c>
      <c r="E1697" s="18">
        <v>1.01086956521739</v>
      </c>
    </row>
    <row r="1698" spans="1:5" hidden="1" x14ac:dyDescent="0.3">
      <c r="A1698" s="18" t="str">
        <f t="shared" si="27"/>
        <v>2021-22Golden Plains ShireMC2</v>
      </c>
      <c r="B1698" s="18" t="s">
        <v>1260</v>
      </c>
      <c r="C1698" s="18" t="s">
        <v>1064</v>
      </c>
      <c r="D1698" s="18" t="s">
        <v>192</v>
      </c>
      <c r="E1698" s="18">
        <v>1.00340136054422</v>
      </c>
    </row>
    <row r="1699" spans="1:5" hidden="1" x14ac:dyDescent="0.3">
      <c r="A1699" s="18" t="str">
        <f t="shared" si="27"/>
        <v>2021-22Greater Bendigo CityMC2</v>
      </c>
      <c r="B1699" s="18" t="s">
        <v>1260</v>
      </c>
      <c r="C1699" s="18" t="s">
        <v>1067</v>
      </c>
      <c r="D1699" s="18" t="s">
        <v>192</v>
      </c>
      <c r="E1699" s="18">
        <v>1.01199717713479</v>
      </c>
    </row>
    <row r="1700" spans="1:5" hidden="1" x14ac:dyDescent="0.3">
      <c r="A1700" s="18" t="str">
        <f t="shared" si="27"/>
        <v>2021-22Greater Dandenong CityMC2</v>
      </c>
      <c r="B1700" s="18" t="s">
        <v>1260</v>
      </c>
      <c r="C1700" s="18" t="s">
        <v>1070</v>
      </c>
      <c r="D1700" s="18" t="s">
        <v>192</v>
      </c>
      <c r="E1700" s="18">
        <v>1.0114464099895899</v>
      </c>
    </row>
    <row r="1701" spans="1:5" hidden="1" x14ac:dyDescent="0.3">
      <c r="A1701" s="18" t="str">
        <f t="shared" si="27"/>
        <v>2021-22Greater Geelong CityMC2</v>
      </c>
      <c r="B1701" s="18" t="s">
        <v>1260</v>
      </c>
      <c r="C1701" s="18" t="s">
        <v>1073</v>
      </c>
      <c r="D1701" s="18" t="s">
        <v>192</v>
      </c>
      <c r="E1701" s="18">
        <v>1.00862325304787</v>
      </c>
    </row>
    <row r="1702" spans="1:5" hidden="1" x14ac:dyDescent="0.3">
      <c r="A1702" s="18" t="str">
        <f t="shared" si="27"/>
        <v>2021-22Hepburn ShireMC2</v>
      </c>
      <c r="B1702" s="18" t="s">
        <v>1260</v>
      </c>
      <c r="C1702" s="18" t="s">
        <v>1078</v>
      </c>
      <c r="D1702" s="18" t="s">
        <v>192</v>
      </c>
      <c r="E1702" s="18">
        <v>1.0462962962963001</v>
      </c>
    </row>
    <row r="1703" spans="1:5" hidden="1" x14ac:dyDescent="0.3">
      <c r="A1703" s="18" t="str">
        <f t="shared" si="27"/>
        <v>2021-22Hindmarsh ShireMC2</v>
      </c>
      <c r="B1703" s="18" t="s">
        <v>1260</v>
      </c>
      <c r="C1703" s="18" t="s">
        <v>1081</v>
      </c>
      <c r="D1703" s="18" t="s">
        <v>192</v>
      </c>
    </row>
    <row r="1704" spans="1:5" hidden="1" x14ac:dyDescent="0.3">
      <c r="A1704" s="18" t="str">
        <f t="shared" si="27"/>
        <v>2021-22Hobsons Bay CityMC2</v>
      </c>
      <c r="B1704" s="18" t="s">
        <v>1260</v>
      </c>
      <c r="C1704" s="18" t="s">
        <v>1084</v>
      </c>
      <c r="D1704" s="18" t="s">
        <v>192</v>
      </c>
      <c r="E1704" s="18">
        <v>1.00701754385965</v>
      </c>
    </row>
    <row r="1705" spans="1:5" hidden="1" x14ac:dyDescent="0.3">
      <c r="A1705" s="18" t="str">
        <f t="shared" si="27"/>
        <v>2021-22Hume CityMC2</v>
      </c>
      <c r="B1705" s="18" t="s">
        <v>1260</v>
      </c>
      <c r="C1705" s="18" t="s">
        <v>1090</v>
      </c>
      <c r="D1705" s="18" t="s">
        <v>192</v>
      </c>
      <c r="E1705" s="18">
        <v>1.0117454247473401</v>
      </c>
    </row>
    <row r="1706" spans="1:5" hidden="1" x14ac:dyDescent="0.3">
      <c r="A1706" s="18" t="str">
        <f t="shared" si="27"/>
        <v>2021-22Indigo ShireMC2</v>
      </c>
      <c r="B1706" s="18" t="s">
        <v>1260</v>
      </c>
      <c r="C1706" s="18" t="s">
        <v>1093</v>
      </c>
      <c r="D1706" s="18" t="s">
        <v>192</v>
      </c>
      <c r="E1706" s="18">
        <v>1</v>
      </c>
    </row>
    <row r="1707" spans="1:5" hidden="1" x14ac:dyDescent="0.3">
      <c r="A1707" s="18" t="str">
        <f t="shared" si="27"/>
        <v>2021-22Knox CityMC2</v>
      </c>
      <c r="B1707" s="18" t="s">
        <v>1260</v>
      </c>
      <c r="C1707" s="18" t="s">
        <v>1099</v>
      </c>
      <c r="D1707" s="18" t="s">
        <v>192</v>
      </c>
      <c r="E1707" s="18">
        <v>1.0114358322744601</v>
      </c>
    </row>
    <row r="1708" spans="1:5" hidden="1" x14ac:dyDescent="0.3">
      <c r="A1708" s="18" t="str">
        <f t="shared" si="27"/>
        <v>2021-22Loddon ShireMC2</v>
      </c>
      <c r="B1708" s="18" t="s">
        <v>1260</v>
      </c>
      <c r="C1708" s="18" t="s">
        <v>1105</v>
      </c>
      <c r="D1708" s="18" t="s">
        <v>192</v>
      </c>
      <c r="E1708" s="18">
        <v>1</v>
      </c>
    </row>
    <row r="1709" spans="1:5" hidden="1" x14ac:dyDescent="0.3">
      <c r="A1709" s="18" t="str">
        <f t="shared" si="27"/>
        <v>2021-22Macedon Ranges ShireMC2</v>
      </c>
      <c r="B1709" s="18" t="s">
        <v>1260</v>
      </c>
      <c r="C1709" s="18" t="s">
        <v>1108</v>
      </c>
      <c r="D1709" s="18" t="s">
        <v>192</v>
      </c>
      <c r="E1709" s="18">
        <v>1</v>
      </c>
    </row>
    <row r="1710" spans="1:5" hidden="1" x14ac:dyDescent="0.3">
      <c r="A1710" s="18" t="str">
        <f t="shared" si="27"/>
        <v>2021-22Manningham CityMC2</v>
      </c>
      <c r="B1710" s="18" t="s">
        <v>1260</v>
      </c>
      <c r="C1710" s="18" t="s">
        <v>1111</v>
      </c>
      <c r="D1710" s="18" t="s">
        <v>192</v>
      </c>
      <c r="E1710" s="18">
        <v>1.0153688524590201</v>
      </c>
    </row>
    <row r="1711" spans="1:5" hidden="1" x14ac:dyDescent="0.3">
      <c r="A1711" s="18" t="str">
        <f t="shared" si="27"/>
        <v>2021-22Mansfield ShireMC2</v>
      </c>
      <c r="B1711" s="18" t="s">
        <v>1260</v>
      </c>
      <c r="C1711" s="18" t="s">
        <v>1114</v>
      </c>
      <c r="D1711" s="18" t="s">
        <v>192</v>
      </c>
      <c r="E1711" s="18">
        <v>1.01538461538462</v>
      </c>
    </row>
    <row r="1712" spans="1:5" hidden="1" x14ac:dyDescent="0.3">
      <c r="A1712" s="18" t="str">
        <f t="shared" si="27"/>
        <v>2021-22Maribyrnong CityMC2</v>
      </c>
      <c r="B1712" s="18" t="s">
        <v>1260</v>
      </c>
      <c r="C1712" s="18" t="s">
        <v>1117</v>
      </c>
      <c r="D1712" s="18" t="s">
        <v>192</v>
      </c>
      <c r="E1712" s="18">
        <v>1.00599315068493</v>
      </c>
    </row>
    <row r="1713" spans="1:5" hidden="1" x14ac:dyDescent="0.3">
      <c r="A1713" s="18" t="str">
        <f t="shared" si="27"/>
        <v>2021-22Maroondah CityMC2</v>
      </c>
      <c r="B1713" s="18" t="s">
        <v>1260</v>
      </c>
      <c r="C1713" s="18" t="s">
        <v>1120</v>
      </c>
      <c r="D1713" s="18" t="s">
        <v>192</v>
      </c>
      <c r="E1713" s="18">
        <v>1.0132890365448499</v>
      </c>
    </row>
    <row r="1714" spans="1:5" hidden="1" x14ac:dyDescent="0.3">
      <c r="A1714" s="18" t="str">
        <f t="shared" si="27"/>
        <v>2021-22Melbourne CityMC2</v>
      </c>
      <c r="B1714" s="18" t="s">
        <v>1260</v>
      </c>
      <c r="C1714" s="18" t="s">
        <v>1123</v>
      </c>
      <c r="D1714" s="18" t="s">
        <v>192</v>
      </c>
      <c r="E1714" s="18">
        <v>1.0087719298245601</v>
      </c>
    </row>
    <row r="1715" spans="1:5" hidden="1" x14ac:dyDescent="0.3">
      <c r="A1715" s="18" t="str">
        <f t="shared" si="27"/>
        <v>2021-22Melton CityMC2</v>
      </c>
      <c r="B1715" s="18" t="s">
        <v>1260</v>
      </c>
      <c r="C1715" s="18" t="s">
        <v>1126</v>
      </c>
      <c r="D1715" s="18" t="s">
        <v>192</v>
      </c>
      <c r="E1715" s="18">
        <v>1.01412614980289</v>
      </c>
    </row>
    <row r="1716" spans="1:5" hidden="1" x14ac:dyDescent="0.3">
      <c r="A1716" s="18" t="str">
        <f t="shared" si="27"/>
        <v>2021-22Moira ShireMC2</v>
      </c>
      <c r="B1716" s="18" t="s">
        <v>1260</v>
      </c>
      <c r="C1716" s="18" t="s">
        <v>1135</v>
      </c>
      <c r="D1716" s="18" t="s">
        <v>192</v>
      </c>
      <c r="E1716" s="18">
        <v>1.0028011204481799</v>
      </c>
    </row>
    <row r="1717" spans="1:5" hidden="1" x14ac:dyDescent="0.3">
      <c r="A1717" s="18" t="str">
        <f t="shared" si="27"/>
        <v>2021-22Monash CityMC2</v>
      </c>
      <c r="B1717" s="18" t="s">
        <v>1260</v>
      </c>
      <c r="C1717" s="18" t="s">
        <v>1138</v>
      </c>
      <c r="D1717" s="18" t="s">
        <v>192</v>
      </c>
      <c r="E1717" s="18">
        <v>1.0024783147459699</v>
      </c>
    </row>
    <row r="1718" spans="1:5" hidden="1" x14ac:dyDescent="0.3">
      <c r="A1718" s="18" t="str">
        <f t="shared" si="27"/>
        <v>2021-22Moonee Valley CityMC2</v>
      </c>
      <c r="B1718" s="18" t="s">
        <v>1260</v>
      </c>
      <c r="C1718" s="18" t="s">
        <v>1141</v>
      </c>
      <c r="D1718" s="18" t="s">
        <v>192</v>
      </c>
      <c r="E1718" s="18">
        <v>1.00793078586878</v>
      </c>
    </row>
    <row r="1719" spans="1:5" hidden="1" x14ac:dyDescent="0.3">
      <c r="A1719" s="18" t="str">
        <f t="shared" si="27"/>
        <v>2021-22Moorabool ShireMC2</v>
      </c>
      <c r="B1719" s="18" t="s">
        <v>1260</v>
      </c>
      <c r="C1719" s="18" t="s">
        <v>1144</v>
      </c>
      <c r="D1719" s="18" t="s">
        <v>192</v>
      </c>
      <c r="E1719" s="18">
        <v>1.00396825396825</v>
      </c>
    </row>
    <row r="1720" spans="1:5" hidden="1" x14ac:dyDescent="0.3">
      <c r="A1720" s="18" t="str">
        <f t="shared" si="27"/>
        <v>2021-22Mornington Peninsula ShireMC2</v>
      </c>
      <c r="B1720" s="18" t="s">
        <v>1260</v>
      </c>
      <c r="C1720" s="18" t="s">
        <v>1150</v>
      </c>
      <c r="D1720" s="18" t="s">
        <v>192</v>
      </c>
      <c r="E1720" s="18">
        <v>1.00775740479549</v>
      </c>
    </row>
    <row r="1721" spans="1:5" hidden="1" x14ac:dyDescent="0.3">
      <c r="A1721" s="18" t="str">
        <f t="shared" si="27"/>
        <v>2021-22Mount Alexander ShireMC2</v>
      </c>
      <c r="B1721" s="18" t="s">
        <v>1260</v>
      </c>
      <c r="C1721" s="18" t="s">
        <v>1153</v>
      </c>
      <c r="D1721" s="18" t="s">
        <v>192</v>
      </c>
      <c r="E1721" s="18">
        <v>1</v>
      </c>
    </row>
    <row r="1722" spans="1:5" hidden="1" x14ac:dyDescent="0.3">
      <c r="A1722" s="18" t="str">
        <f t="shared" si="27"/>
        <v>2021-22Moyne ShireMC2</v>
      </c>
      <c r="B1722" s="18" t="s">
        <v>1260</v>
      </c>
      <c r="C1722" s="18" t="s">
        <v>1156</v>
      </c>
      <c r="D1722" s="18" t="s">
        <v>192</v>
      </c>
      <c r="E1722" s="18">
        <v>0.96666666666666701</v>
      </c>
    </row>
    <row r="1723" spans="1:5" hidden="1" x14ac:dyDescent="0.3">
      <c r="A1723" s="18" t="str">
        <f t="shared" si="27"/>
        <v>2021-22Murrindindi ShireMC2</v>
      </c>
      <c r="B1723" s="18" t="s">
        <v>1260</v>
      </c>
      <c r="C1723" s="18" t="s">
        <v>1159</v>
      </c>
      <c r="D1723" s="18" t="s">
        <v>192</v>
      </c>
      <c r="E1723" s="18">
        <v>0.99280575539568305</v>
      </c>
    </row>
    <row r="1724" spans="1:5" hidden="1" x14ac:dyDescent="0.3">
      <c r="A1724" s="18" t="str">
        <f t="shared" si="27"/>
        <v>2021-22Nillumbik ShireMC2</v>
      </c>
      <c r="B1724" s="18" t="s">
        <v>1260</v>
      </c>
      <c r="C1724" s="18" t="s">
        <v>1162</v>
      </c>
      <c r="D1724" s="18" t="s">
        <v>192</v>
      </c>
      <c r="E1724" s="18">
        <v>1.0187074829931999</v>
      </c>
    </row>
    <row r="1725" spans="1:5" hidden="1" x14ac:dyDescent="0.3">
      <c r="A1725" s="18" t="str">
        <f t="shared" si="27"/>
        <v>2021-22Port Phillip CityMC2</v>
      </c>
      <c r="B1725" s="18" t="s">
        <v>1260</v>
      </c>
      <c r="C1725" s="18" t="s">
        <v>1168</v>
      </c>
      <c r="D1725" s="18" t="s">
        <v>192</v>
      </c>
      <c r="E1725" s="18">
        <v>1.0125673249551199</v>
      </c>
    </row>
    <row r="1726" spans="1:5" hidden="1" x14ac:dyDescent="0.3">
      <c r="A1726" s="18" t="str">
        <f t="shared" si="27"/>
        <v>2021-22Pyrenees ShireMC2</v>
      </c>
      <c r="B1726" s="18" t="s">
        <v>1260</v>
      </c>
      <c r="C1726" s="18" t="s">
        <v>1171</v>
      </c>
      <c r="D1726" s="18" t="s">
        <v>192</v>
      </c>
      <c r="E1726" s="18">
        <v>0.98039215686274495</v>
      </c>
    </row>
    <row r="1727" spans="1:5" hidden="1" x14ac:dyDescent="0.3">
      <c r="A1727" s="18" t="str">
        <f t="shared" si="27"/>
        <v>2021-22Greater SheppartonMC2</v>
      </c>
      <c r="B1727" s="18" t="s">
        <v>1260</v>
      </c>
      <c r="C1727" s="18" t="s">
        <v>1076</v>
      </c>
      <c r="D1727" s="18" t="s">
        <v>192</v>
      </c>
      <c r="E1727" s="18">
        <v>1.0130486358244399</v>
      </c>
    </row>
    <row r="1728" spans="1:5" hidden="1" x14ac:dyDescent="0.3">
      <c r="A1728" s="18" t="str">
        <f t="shared" si="27"/>
        <v>2021-22Wangaratta Rural CityMC2</v>
      </c>
      <c r="B1728" s="18" t="s">
        <v>1260</v>
      </c>
      <c r="C1728" s="18" t="s">
        <v>1197</v>
      </c>
      <c r="D1728" s="18" t="s">
        <v>192</v>
      </c>
      <c r="E1728" s="18">
        <v>1.0528052805280499</v>
      </c>
    </row>
    <row r="1729" spans="1:5" hidden="1" x14ac:dyDescent="0.3">
      <c r="A1729" s="18" t="str">
        <f t="shared" si="27"/>
        <v>2021-22Warrnambool CityMC2</v>
      </c>
      <c r="B1729" s="18" t="s">
        <v>1260</v>
      </c>
      <c r="C1729" s="18" t="s">
        <v>1200</v>
      </c>
      <c r="D1729" s="18" t="s">
        <v>192</v>
      </c>
      <c r="E1729" s="18">
        <v>1.0309859154929599</v>
      </c>
    </row>
    <row r="1730" spans="1:5" hidden="1" x14ac:dyDescent="0.3">
      <c r="A1730" s="18" t="str">
        <f t="shared" si="27"/>
        <v>2021-22Wodonga CityMC2</v>
      </c>
      <c r="B1730" s="18" t="s">
        <v>1260</v>
      </c>
      <c r="C1730" s="18" t="s">
        <v>1215</v>
      </c>
      <c r="D1730" s="18" t="s">
        <v>192</v>
      </c>
      <c r="E1730" s="18">
        <v>1.0165137614678901</v>
      </c>
    </row>
    <row r="1731" spans="1:5" hidden="1" x14ac:dyDescent="0.3">
      <c r="A1731" s="18" t="str">
        <f t="shared" si="27"/>
        <v>2021-22Boroondara CityMC2</v>
      </c>
      <c r="B1731" s="18" t="s">
        <v>1260</v>
      </c>
      <c r="C1731" s="18" t="s">
        <v>1019</v>
      </c>
      <c r="D1731" s="18" t="s">
        <v>192</v>
      </c>
      <c r="E1731" s="18">
        <v>1.01293103448276</v>
      </c>
    </row>
    <row r="1732" spans="1:5" hidden="1" x14ac:dyDescent="0.3">
      <c r="A1732" s="18" t="str">
        <f t="shared" si="27"/>
        <v>2021-22Buloke ShireMC2</v>
      </c>
      <c r="B1732" s="18" t="s">
        <v>1260</v>
      </c>
      <c r="C1732" s="18" t="s">
        <v>1025</v>
      </c>
      <c r="D1732" s="18" t="s">
        <v>192</v>
      </c>
      <c r="E1732" s="18">
        <v>1.0188679245283001</v>
      </c>
    </row>
    <row r="1733" spans="1:5" hidden="1" x14ac:dyDescent="0.3">
      <c r="A1733" s="18" t="str">
        <f t="shared" si="27"/>
        <v>2021-22Glen Eira CityMC2</v>
      </c>
      <c r="B1733" s="18" t="s">
        <v>1260</v>
      </c>
      <c r="C1733" s="18" t="s">
        <v>1058</v>
      </c>
      <c r="D1733" s="18" t="s">
        <v>192</v>
      </c>
      <c r="E1733" s="18">
        <v>1.01119402985075</v>
      </c>
    </row>
    <row r="1734" spans="1:5" hidden="1" x14ac:dyDescent="0.3">
      <c r="A1734" s="18" t="str">
        <f t="shared" si="27"/>
        <v>2021-22Horsham Rural CityMC2</v>
      </c>
      <c r="B1734" s="18" t="s">
        <v>1260</v>
      </c>
      <c r="C1734" s="18" t="s">
        <v>1087</v>
      </c>
      <c r="D1734" s="18" t="s">
        <v>192</v>
      </c>
      <c r="E1734" s="18">
        <v>1.0107142857142899</v>
      </c>
    </row>
    <row r="1735" spans="1:5" hidden="1" x14ac:dyDescent="0.3">
      <c r="A1735" s="18" t="str">
        <f t="shared" si="27"/>
        <v>2021-22Kingston CityMC2</v>
      </c>
      <c r="B1735" s="18" t="s">
        <v>1260</v>
      </c>
      <c r="C1735" s="18" t="s">
        <v>1096</v>
      </c>
      <c r="D1735" s="18" t="s">
        <v>192</v>
      </c>
      <c r="E1735" s="18">
        <v>1.0064935064935101</v>
      </c>
    </row>
    <row r="1736" spans="1:5" hidden="1" x14ac:dyDescent="0.3">
      <c r="A1736" s="18" t="str">
        <f t="shared" si="27"/>
        <v>2021-22Latrobe CityMC2</v>
      </c>
      <c r="B1736" s="18" t="s">
        <v>1260</v>
      </c>
      <c r="C1736" s="18" t="s">
        <v>1102</v>
      </c>
      <c r="D1736" s="18" t="s">
        <v>192</v>
      </c>
      <c r="E1736" s="18">
        <v>1.0110619469026501</v>
      </c>
    </row>
    <row r="1737" spans="1:5" hidden="1" x14ac:dyDescent="0.3">
      <c r="A1737" s="18" t="str">
        <f t="shared" si="27"/>
        <v>2021-22Mildura Rural CityMC2</v>
      </c>
      <c r="B1737" s="18" t="s">
        <v>1260</v>
      </c>
      <c r="C1737" s="18" t="s">
        <v>1129</v>
      </c>
      <c r="D1737" s="18" t="s">
        <v>192</v>
      </c>
      <c r="E1737" s="18">
        <v>1.01149425287356</v>
      </c>
    </row>
    <row r="1738" spans="1:5" hidden="1" x14ac:dyDescent="0.3">
      <c r="A1738" s="18" t="str">
        <f t="shared" si="27"/>
        <v>2021-22Mitchell ShireMC2</v>
      </c>
      <c r="B1738" s="18" t="s">
        <v>1260</v>
      </c>
      <c r="C1738" s="18" t="s">
        <v>1132</v>
      </c>
      <c r="D1738" s="18" t="s">
        <v>192</v>
      </c>
      <c r="E1738" s="18">
        <v>1.00857142857143</v>
      </c>
    </row>
    <row r="1739" spans="1:5" hidden="1" x14ac:dyDescent="0.3">
      <c r="A1739" s="18" t="str">
        <f t="shared" si="27"/>
        <v>2021-22Northern Grampians ShireMC2</v>
      </c>
      <c r="B1739" s="18" t="s">
        <v>1260</v>
      </c>
      <c r="C1739" s="18" t="s">
        <v>1165</v>
      </c>
      <c r="D1739" s="18" t="s">
        <v>192</v>
      </c>
      <c r="E1739" s="18">
        <v>1.0087719298245601</v>
      </c>
    </row>
    <row r="1740" spans="1:5" hidden="1" x14ac:dyDescent="0.3">
      <c r="A1740" s="18" t="str">
        <f t="shared" si="27"/>
        <v>2021-22Southern Grampians ShireMC3</v>
      </c>
      <c r="B1740" s="18" t="s">
        <v>1260</v>
      </c>
      <c r="C1740" s="18" t="s">
        <v>1179</v>
      </c>
      <c r="D1740" s="18" t="s">
        <v>197</v>
      </c>
      <c r="E1740" s="18">
        <v>73.697795622892301</v>
      </c>
    </row>
    <row r="1741" spans="1:5" hidden="1" x14ac:dyDescent="0.3">
      <c r="A1741" s="18" t="str">
        <f t="shared" si="27"/>
        <v>2021-22South Gippsland ShireMC3</v>
      </c>
      <c r="B1741" s="18" t="s">
        <v>1260</v>
      </c>
      <c r="C1741" s="18" t="s">
        <v>1176</v>
      </c>
      <c r="D1741" s="18" t="s">
        <v>197</v>
      </c>
      <c r="E1741" s="18">
        <v>73.832557901546394</v>
      </c>
    </row>
    <row r="1742" spans="1:5" hidden="1" x14ac:dyDescent="0.3">
      <c r="A1742" s="18" t="str">
        <f t="shared" si="27"/>
        <v>2021-22Stonnington CityMC3</v>
      </c>
      <c r="B1742" s="18" t="s">
        <v>1260</v>
      </c>
      <c r="C1742" s="18" t="s">
        <v>1182</v>
      </c>
      <c r="D1742" s="18" t="s">
        <v>197</v>
      </c>
      <c r="E1742" s="18">
        <v>79.267027520865597</v>
      </c>
    </row>
    <row r="1743" spans="1:5" hidden="1" x14ac:dyDescent="0.3">
      <c r="A1743" s="18" t="str">
        <f t="shared" si="27"/>
        <v>2021-22Ararat Rural CityMC3</v>
      </c>
      <c r="B1743" s="18" t="s">
        <v>1260</v>
      </c>
      <c r="C1743" s="18" t="s">
        <v>998</v>
      </c>
      <c r="D1743" s="18" t="s">
        <v>197</v>
      </c>
      <c r="E1743" s="18">
        <v>71.863218590712705</v>
      </c>
    </row>
    <row r="1744" spans="1:5" hidden="1" x14ac:dyDescent="0.3">
      <c r="A1744" s="18" t="str">
        <f t="shared" si="27"/>
        <v>2021-22Strathbogie ShireMC3</v>
      </c>
      <c r="B1744" s="18" t="s">
        <v>1260</v>
      </c>
      <c r="C1744" s="18" t="s">
        <v>1185</v>
      </c>
      <c r="D1744" s="18" t="s">
        <v>197</v>
      </c>
      <c r="E1744" s="18">
        <v>40.838076923076898</v>
      </c>
    </row>
    <row r="1745" spans="1:5" hidden="1" x14ac:dyDescent="0.3">
      <c r="A1745" s="18" t="str">
        <f t="shared" si="27"/>
        <v>2021-22Surf Coast ShireMC3</v>
      </c>
      <c r="B1745" s="18" t="s">
        <v>1260</v>
      </c>
      <c r="C1745" s="18" t="s">
        <v>1188</v>
      </c>
      <c r="D1745" s="18" t="s">
        <v>197</v>
      </c>
      <c r="E1745" s="18">
        <v>67.499527694289398</v>
      </c>
    </row>
    <row r="1746" spans="1:5" hidden="1" x14ac:dyDescent="0.3">
      <c r="A1746" s="18" t="str">
        <f t="shared" si="27"/>
        <v>2021-22Swan Hill Rural CityMC3</v>
      </c>
      <c r="B1746" s="18" t="s">
        <v>1260</v>
      </c>
      <c r="C1746" s="18" t="s">
        <v>1191</v>
      </c>
      <c r="D1746" s="18" t="s">
        <v>197</v>
      </c>
      <c r="E1746" s="18">
        <v>121.519522799803</v>
      </c>
    </row>
    <row r="1747" spans="1:5" hidden="1" x14ac:dyDescent="0.3">
      <c r="A1747" s="18" t="str">
        <f t="shared" si="27"/>
        <v>2021-22Towong ShireMC3</v>
      </c>
      <c r="B1747" s="18" t="s">
        <v>1260</v>
      </c>
      <c r="C1747" s="18" t="s">
        <v>1194</v>
      </c>
      <c r="D1747" s="18" t="s">
        <v>197</v>
      </c>
    </row>
    <row r="1748" spans="1:5" hidden="1" x14ac:dyDescent="0.3">
      <c r="A1748" s="18" t="str">
        <f t="shared" si="27"/>
        <v>2021-22Wellington ShireMC3</v>
      </c>
      <c r="B1748" s="18" t="s">
        <v>1260</v>
      </c>
      <c r="C1748" s="18" t="s">
        <v>1203</v>
      </c>
      <c r="D1748" s="18" t="s">
        <v>197</v>
      </c>
    </row>
    <row r="1749" spans="1:5" hidden="1" x14ac:dyDescent="0.3">
      <c r="A1749" s="18" t="str">
        <f t="shared" si="27"/>
        <v>2021-22West Wimmera ShireMC3</v>
      </c>
      <c r="B1749" s="18" t="s">
        <v>1260</v>
      </c>
      <c r="C1749" s="18" t="s">
        <v>1206</v>
      </c>
      <c r="D1749" s="18" t="s">
        <v>197</v>
      </c>
      <c r="E1749" s="18">
        <v>55.082249560632697</v>
      </c>
    </row>
    <row r="1750" spans="1:5" hidden="1" x14ac:dyDescent="0.3">
      <c r="A1750" s="18" t="str">
        <f t="shared" si="27"/>
        <v>2021-22Whitehorse CityMC3</v>
      </c>
      <c r="B1750" s="18" t="s">
        <v>1260</v>
      </c>
      <c r="C1750" s="18" t="s">
        <v>1209</v>
      </c>
      <c r="D1750" s="18" t="s">
        <v>197</v>
      </c>
      <c r="E1750" s="18">
        <v>91.375291559847199</v>
      </c>
    </row>
    <row r="1751" spans="1:5" hidden="1" x14ac:dyDescent="0.3">
      <c r="A1751" s="18" t="str">
        <f t="shared" si="27"/>
        <v>2021-22Whittlesea CityMC3</v>
      </c>
      <c r="B1751" s="18" t="s">
        <v>1260</v>
      </c>
      <c r="C1751" s="18" t="s">
        <v>1212</v>
      </c>
      <c r="D1751" s="18" t="s">
        <v>197</v>
      </c>
      <c r="E1751" s="18">
        <v>64.501161157143301</v>
      </c>
    </row>
    <row r="1752" spans="1:5" hidden="1" x14ac:dyDescent="0.3">
      <c r="A1752" s="18" t="str">
        <f t="shared" ref="A1752:A1815" si="28">CONCATENATE(B1752,C1752,D1752)</f>
        <v>2021-22Wyndham CityMC3</v>
      </c>
      <c r="B1752" s="18" t="s">
        <v>1260</v>
      </c>
      <c r="C1752" s="18" t="s">
        <v>1218</v>
      </c>
      <c r="D1752" s="18" t="s">
        <v>197</v>
      </c>
      <c r="E1752" s="18">
        <v>93.576375360273303</v>
      </c>
    </row>
    <row r="1753" spans="1:5" hidden="1" x14ac:dyDescent="0.3">
      <c r="A1753" s="18" t="str">
        <f t="shared" si="28"/>
        <v>2021-22Yarra CityMC3</v>
      </c>
      <c r="B1753" s="18" t="s">
        <v>1260</v>
      </c>
      <c r="C1753" s="18" t="s">
        <v>1221</v>
      </c>
      <c r="D1753" s="18" t="s">
        <v>197</v>
      </c>
      <c r="E1753" s="18">
        <v>100.03218946688899</v>
      </c>
    </row>
    <row r="1754" spans="1:5" hidden="1" x14ac:dyDescent="0.3">
      <c r="A1754" s="18" t="str">
        <f t="shared" si="28"/>
        <v>2021-22Yarra Ranges ShireMC3</v>
      </c>
      <c r="B1754" s="18" t="s">
        <v>1260</v>
      </c>
      <c r="C1754" s="18" t="s">
        <v>1224</v>
      </c>
      <c r="D1754" s="18" t="s">
        <v>197</v>
      </c>
      <c r="E1754" s="18">
        <v>84.657093484557194</v>
      </c>
    </row>
    <row r="1755" spans="1:5" hidden="1" x14ac:dyDescent="0.3">
      <c r="A1755" s="18" t="str">
        <f t="shared" si="28"/>
        <v>2021-22Yarriambiack ShireMC3</v>
      </c>
      <c r="B1755" s="18" t="s">
        <v>1260</v>
      </c>
      <c r="C1755" s="18" t="s">
        <v>1227</v>
      </c>
      <c r="D1755" s="18" t="s">
        <v>197</v>
      </c>
      <c r="E1755" s="18">
        <v>126.00490720615301</v>
      </c>
    </row>
    <row r="1756" spans="1:5" hidden="1" x14ac:dyDescent="0.3">
      <c r="A1756" s="18" t="str">
        <f t="shared" si="28"/>
        <v>2021-22Bass Coast ShireMC3</v>
      </c>
      <c r="B1756" s="18" t="s">
        <v>1260</v>
      </c>
      <c r="C1756" s="18" t="s">
        <v>1007</v>
      </c>
      <c r="D1756" s="18" t="s">
        <v>197</v>
      </c>
    </row>
    <row r="1757" spans="1:5" hidden="1" x14ac:dyDescent="0.3">
      <c r="A1757" s="18" t="str">
        <f t="shared" si="28"/>
        <v>2021-22Borough of QueenscliffeMC3</v>
      </c>
      <c r="B1757" s="18" t="s">
        <v>1260</v>
      </c>
      <c r="C1757" s="18" t="s">
        <v>1174</v>
      </c>
      <c r="D1757" s="18" t="s">
        <v>197</v>
      </c>
      <c r="E1757" s="18">
        <v>198.09197874493901</v>
      </c>
    </row>
    <row r="1758" spans="1:5" hidden="1" x14ac:dyDescent="0.3">
      <c r="A1758" s="18" t="str">
        <f t="shared" si="28"/>
        <v>2021-22Merri-bek CityMC3</v>
      </c>
      <c r="B1758" s="18" t="s">
        <v>1260</v>
      </c>
      <c r="C1758" s="18" t="s">
        <v>1147</v>
      </c>
      <c r="D1758" s="18" t="s">
        <v>197</v>
      </c>
      <c r="E1758" s="18">
        <v>86.337466838462703</v>
      </c>
    </row>
    <row r="1759" spans="1:5" hidden="1" x14ac:dyDescent="0.3">
      <c r="A1759" s="18" t="str">
        <f t="shared" si="28"/>
        <v>2021-22Alpine ShireMC3</v>
      </c>
      <c r="B1759" s="18" t="s">
        <v>1260</v>
      </c>
      <c r="C1759" s="18" t="s">
        <v>995</v>
      </c>
      <c r="D1759" s="18" t="s">
        <v>197</v>
      </c>
      <c r="E1759" s="18">
        <v>70.669677572445295</v>
      </c>
    </row>
    <row r="1760" spans="1:5" hidden="1" x14ac:dyDescent="0.3">
      <c r="A1760" s="18" t="str">
        <f t="shared" si="28"/>
        <v>2021-22Ballarat CityMC3</v>
      </c>
      <c r="B1760" s="18" t="s">
        <v>1260</v>
      </c>
      <c r="C1760" s="18" t="s">
        <v>1001</v>
      </c>
      <c r="D1760" s="18" t="s">
        <v>197</v>
      </c>
      <c r="E1760" s="18">
        <v>65.000871595934996</v>
      </c>
    </row>
    <row r="1761" spans="1:5" hidden="1" x14ac:dyDescent="0.3">
      <c r="A1761" s="18" t="str">
        <f t="shared" si="28"/>
        <v>2021-22Banyule CityMC3</v>
      </c>
      <c r="B1761" s="18" t="s">
        <v>1260</v>
      </c>
      <c r="C1761" s="18" t="s">
        <v>1004</v>
      </c>
      <c r="D1761" s="18" t="s">
        <v>197</v>
      </c>
      <c r="E1761" s="18">
        <v>77.516081596501095</v>
      </c>
    </row>
    <row r="1762" spans="1:5" hidden="1" x14ac:dyDescent="0.3">
      <c r="A1762" s="18" t="str">
        <f t="shared" si="28"/>
        <v>2021-22Baw Baw ShireMC3</v>
      </c>
      <c r="B1762" s="18" t="s">
        <v>1260</v>
      </c>
      <c r="C1762" s="18" t="s">
        <v>1010</v>
      </c>
      <c r="D1762" s="18" t="s">
        <v>197</v>
      </c>
      <c r="E1762" s="18">
        <v>77.249003373819207</v>
      </c>
    </row>
    <row r="1763" spans="1:5" hidden="1" x14ac:dyDescent="0.3">
      <c r="A1763" s="18" t="str">
        <f t="shared" si="28"/>
        <v>2021-22Bayside CityMC3</v>
      </c>
      <c r="B1763" s="18" t="s">
        <v>1260</v>
      </c>
      <c r="C1763" s="18" t="s">
        <v>1013</v>
      </c>
      <c r="D1763" s="18" t="s">
        <v>197</v>
      </c>
      <c r="E1763" s="18">
        <v>93.839665653495402</v>
      </c>
    </row>
    <row r="1764" spans="1:5" hidden="1" x14ac:dyDescent="0.3">
      <c r="A1764" s="18" t="str">
        <f t="shared" si="28"/>
        <v>2021-22Benalla Rural CityMC3</v>
      </c>
      <c r="B1764" s="18" t="s">
        <v>1260</v>
      </c>
      <c r="C1764" s="18" t="s">
        <v>1016</v>
      </c>
      <c r="D1764" s="18" t="s">
        <v>197</v>
      </c>
      <c r="E1764" s="18">
        <v>102.653021333631</v>
      </c>
    </row>
    <row r="1765" spans="1:5" hidden="1" x14ac:dyDescent="0.3">
      <c r="A1765" s="18" t="str">
        <f t="shared" si="28"/>
        <v>2021-22Brimbank CityMC3</v>
      </c>
      <c r="B1765" s="18" t="s">
        <v>1260</v>
      </c>
      <c r="C1765" s="18" t="s">
        <v>1022</v>
      </c>
      <c r="D1765" s="18" t="s">
        <v>197</v>
      </c>
      <c r="E1765" s="18">
        <v>77.447424422607497</v>
      </c>
    </row>
    <row r="1766" spans="1:5" hidden="1" x14ac:dyDescent="0.3">
      <c r="A1766" s="18" t="str">
        <f t="shared" si="28"/>
        <v>2021-22Campaspe ShireMC3</v>
      </c>
      <c r="B1766" s="18" t="s">
        <v>1260</v>
      </c>
      <c r="C1766" s="18" t="s">
        <v>1028</v>
      </c>
      <c r="D1766" s="18" t="s">
        <v>197</v>
      </c>
      <c r="E1766" s="18">
        <v>90.170780520346895</v>
      </c>
    </row>
    <row r="1767" spans="1:5" hidden="1" x14ac:dyDescent="0.3">
      <c r="A1767" s="18" t="str">
        <f t="shared" si="28"/>
        <v>2021-22Cardinia ShireMC3</v>
      </c>
      <c r="B1767" s="18" t="s">
        <v>1260</v>
      </c>
      <c r="C1767" s="18" t="s">
        <v>1031</v>
      </c>
      <c r="D1767" s="18" t="s">
        <v>197</v>
      </c>
      <c r="E1767" s="18">
        <v>75.0680905656791</v>
      </c>
    </row>
    <row r="1768" spans="1:5" hidden="1" x14ac:dyDescent="0.3">
      <c r="A1768" s="18" t="str">
        <f t="shared" si="28"/>
        <v>2021-22Casey CityMC3</v>
      </c>
      <c r="B1768" s="18" t="s">
        <v>1260</v>
      </c>
      <c r="C1768" s="18" t="s">
        <v>1034</v>
      </c>
      <c r="D1768" s="18" t="s">
        <v>197</v>
      </c>
      <c r="E1768" s="18">
        <v>106.67019322680601</v>
      </c>
    </row>
    <row r="1769" spans="1:5" hidden="1" x14ac:dyDescent="0.3">
      <c r="A1769" s="18" t="str">
        <f t="shared" si="28"/>
        <v>2021-22Central Goldfields ShireMC3</v>
      </c>
      <c r="B1769" s="18" t="s">
        <v>1260</v>
      </c>
      <c r="C1769" s="18" t="s">
        <v>1037</v>
      </c>
      <c r="D1769" s="18" t="s">
        <v>197</v>
      </c>
      <c r="E1769" s="18">
        <v>75.299673362232099</v>
      </c>
    </row>
    <row r="1770" spans="1:5" hidden="1" x14ac:dyDescent="0.3">
      <c r="A1770" s="18" t="str">
        <f t="shared" si="28"/>
        <v>2021-22Colac Otway ShireMC3</v>
      </c>
      <c r="B1770" s="18" t="s">
        <v>1260</v>
      </c>
      <c r="C1770" s="18" t="s">
        <v>1040</v>
      </c>
      <c r="D1770" s="18" t="s">
        <v>197</v>
      </c>
      <c r="E1770" s="18">
        <v>72.286264165689701</v>
      </c>
    </row>
    <row r="1771" spans="1:5" hidden="1" x14ac:dyDescent="0.3">
      <c r="A1771" s="18" t="str">
        <f t="shared" si="28"/>
        <v>2021-22Corangamite ShireMC3</v>
      </c>
      <c r="B1771" s="18" t="s">
        <v>1260</v>
      </c>
      <c r="C1771" s="18" t="s">
        <v>1043</v>
      </c>
      <c r="D1771" s="18" t="s">
        <v>197</v>
      </c>
      <c r="E1771" s="18">
        <v>84.040067057837405</v>
      </c>
    </row>
    <row r="1772" spans="1:5" hidden="1" x14ac:dyDescent="0.3">
      <c r="A1772" s="18" t="str">
        <f t="shared" si="28"/>
        <v>2021-22Darebin CityMC3</v>
      </c>
      <c r="B1772" s="18" t="s">
        <v>1260</v>
      </c>
      <c r="C1772" s="18" t="s">
        <v>1046</v>
      </c>
      <c r="D1772" s="18" t="s">
        <v>197</v>
      </c>
      <c r="E1772" s="18">
        <v>74.438912035788206</v>
      </c>
    </row>
    <row r="1773" spans="1:5" hidden="1" x14ac:dyDescent="0.3">
      <c r="A1773" s="18" t="str">
        <f t="shared" si="28"/>
        <v>2021-22East Gippsland ShireMC3</v>
      </c>
      <c r="B1773" s="18" t="s">
        <v>1260</v>
      </c>
      <c r="C1773" s="18" t="s">
        <v>1049</v>
      </c>
      <c r="D1773" s="18" t="s">
        <v>197</v>
      </c>
    </row>
    <row r="1774" spans="1:5" hidden="1" x14ac:dyDescent="0.3">
      <c r="A1774" s="18" t="str">
        <f t="shared" si="28"/>
        <v>2021-22Frankston CityMC3</v>
      </c>
      <c r="B1774" s="18" t="s">
        <v>1260</v>
      </c>
      <c r="C1774" s="18" t="s">
        <v>1052</v>
      </c>
      <c r="D1774" s="18" t="s">
        <v>197</v>
      </c>
      <c r="E1774" s="18">
        <v>65.2482267072768</v>
      </c>
    </row>
    <row r="1775" spans="1:5" hidden="1" x14ac:dyDescent="0.3">
      <c r="A1775" s="18" t="str">
        <f t="shared" si="28"/>
        <v>2021-22Gannawarra ShireMC3</v>
      </c>
      <c r="B1775" s="18" t="s">
        <v>1260</v>
      </c>
      <c r="C1775" s="18" t="s">
        <v>1055</v>
      </c>
      <c r="D1775" s="18" t="s">
        <v>197</v>
      </c>
      <c r="E1775" s="18">
        <v>92.363564923237007</v>
      </c>
    </row>
    <row r="1776" spans="1:5" hidden="1" x14ac:dyDescent="0.3">
      <c r="A1776" s="18" t="str">
        <f t="shared" si="28"/>
        <v>2021-22Glenelg ShireMC3</v>
      </c>
      <c r="B1776" s="18" t="s">
        <v>1260</v>
      </c>
      <c r="C1776" s="18" t="s">
        <v>1061</v>
      </c>
      <c r="D1776" s="18" t="s">
        <v>197</v>
      </c>
      <c r="E1776" s="18">
        <v>115.28815694744399</v>
      </c>
    </row>
    <row r="1777" spans="1:5" hidden="1" x14ac:dyDescent="0.3">
      <c r="A1777" s="18" t="str">
        <f t="shared" si="28"/>
        <v>2021-22Golden Plains ShireMC3</v>
      </c>
      <c r="B1777" s="18" t="s">
        <v>1260</v>
      </c>
      <c r="C1777" s="18" t="s">
        <v>1064</v>
      </c>
      <c r="D1777" s="18" t="s">
        <v>197</v>
      </c>
      <c r="E1777" s="18">
        <v>77.953941541186893</v>
      </c>
    </row>
    <row r="1778" spans="1:5" hidden="1" x14ac:dyDescent="0.3">
      <c r="A1778" s="18" t="str">
        <f t="shared" si="28"/>
        <v>2021-22Greater Bendigo CityMC3</v>
      </c>
      <c r="B1778" s="18" t="s">
        <v>1260</v>
      </c>
      <c r="C1778" s="18" t="s">
        <v>1067</v>
      </c>
      <c r="D1778" s="18" t="s">
        <v>197</v>
      </c>
      <c r="E1778" s="18">
        <v>63.725228064226798</v>
      </c>
    </row>
    <row r="1779" spans="1:5" hidden="1" x14ac:dyDescent="0.3">
      <c r="A1779" s="18" t="str">
        <f t="shared" si="28"/>
        <v>2021-22Greater Dandenong CityMC3</v>
      </c>
      <c r="B1779" s="18" t="s">
        <v>1260</v>
      </c>
      <c r="C1779" s="18" t="s">
        <v>1070</v>
      </c>
      <c r="D1779" s="18" t="s">
        <v>197</v>
      </c>
      <c r="E1779" s="18">
        <v>74.198743731494005</v>
      </c>
    </row>
    <row r="1780" spans="1:5" hidden="1" x14ac:dyDescent="0.3">
      <c r="A1780" s="18" t="str">
        <f t="shared" si="28"/>
        <v>2021-22Greater Geelong CityMC3</v>
      </c>
      <c r="B1780" s="18" t="s">
        <v>1260</v>
      </c>
      <c r="C1780" s="18" t="s">
        <v>1073</v>
      </c>
      <c r="D1780" s="18" t="s">
        <v>197</v>
      </c>
      <c r="E1780" s="18">
        <v>80.733323651853993</v>
      </c>
    </row>
    <row r="1781" spans="1:5" hidden="1" x14ac:dyDescent="0.3">
      <c r="A1781" s="18" t="str">
        <f t="shared" si="28"/>
        <v>2021-22Hepburn ShireMC3</v>
      </c>
      <c r="B1781" s="18" t="s">
        <v>1260</v>
      </c>
      <c r="C1781" s="18" t="s">
        <v>1078</v>
      </c>
      <c r="D1781" s="18" t="s">
        <v>197</v>
      </c>
      <c r="E1781" s="18">
        <v>98.536645854145803</v>
      </c>
    </row>
    <row r="1782" spans="1:5" hidden="1" x14ac:dyDescent="0.3">
      <c r="A1782" s="18" t="str">
        <f t="shared" si="28"/>
        <v>2021-22Hindmarsh ShireMC3</v>
      </c>
      <c r="B1782" s="18" t="s">
        <v>1260</v>
      </c>
      <c r="C1782" s="18" t="s">
        <v>1081</v>
      </c>
      <c r="D1782" s="18" t="s">
        <v>197</v>
      </c>
    </row>
    <row r="1783" spans="1:5" hidden="1" x14ac:dyDescent="0.3">
      <c r="A1783" s="18" t="str">
        <f t="shared" si="28"/>
        <v>2021-22Hobsons Bay CityMC3</v>
      </c>
      <c r="B1783" s="18" t="s">
        <v>1260</v>
      </c>
      <c r="C1783" s="18" t="s">
        <v>1084</v>
      </c>
      <c r="D1783" s="18" t="s">
        <v>197</v>
      </c>
      <c r="E1783" s="18">
        <v>81.320544647558904</v>
      </c>
    </row>
    <row r="1784" spans="1:5" hidden="1" x14ac:dyDescent="0.3">
      <c r="A1784" s="18" t="str">
        <f t="shared" si="28"/>
        <v>2021-22Hume CityMC3</v>
      </c>
      <c r="B1784" s="18" t="s">
        <v>1260</v>
      </c>
      <c r="C1784" s="18" t="s">
        <v>1090</v>
      </c>
      <c r="D1784" s="18" t="s">
        <v>197</v>
      </c>
      <c r="E1784" s="18">
        <v>89.343300616297697</v>
      </c>
    </row>
    <row r="1785" spans="1:5" hidden="1" x14ac:dyDescent="0.3">
      <c r="A1785" s="18" t="str">
        <f t="shared" si="28"/>
        <v>2021-22Indigo ShireMC3</v>
      </c>
      <c r="B1785" s="18" t="s">
        <v>1260</v>
      </c>
      <c r="C1785" s="18" t="s">
        <v>1093</v>
      </c>
      <c r="D1785" s="18" t="s">
        <v>197</v>
      </c>
      <c r="E1785" s="18">
        <v>80.702521372145895</v>
      </c>
    </row>
    <row r="1786" spans="1:5" hidden="1" x14ac:dyDescent="0.3">
      <c r="A1786" s="18" t="str">
        <f t="shared" si="28"/>
        <v>2021-22Knox CityMC3</v>
      </c>
      <c r="B1786" s="18" t="s">
        <v>1260</v>
      </c>
      <c r="C1786" s="18" t="s">
        <v>1099</v>
      </c>
      <c r="D1786" s="18" t="s">
        <v>197</v>
      </c>
      <c r="E1786" s="18">
        <v>90.443638502254501</v>
      </c>
    </row>
    <row r="1787" spans="1:5" hidden="1" x14ac:dyDescent="0.3">
      <c r="A1787" s="18" t="str">
        <f t="shared" si="28"/>
        <v>2021-22Loddon ShireMC3</v>
      </c>
      <c r="B1787" s="18" t="s">
        <v>1260</v>
      </c>
      <c r="C1787" s="18" t="s">
        <v>1105</v>
      </c>
      <c r="D1787" s="18" t="s">
        <v>197</v>
      </c>
      <c r="E1787" s="18">
        <v>105.808443604285</v>
      </c>
    </row>
    <row r="1788" spans="1:5" hidden="1" x14ac:dyDescent="0.3">
      <c r="A1788" s="18" t="str">
        <f t="shared" si="28"/>
        <v>2021-22Macedon Ranges ShireMC3</v>
      </c>
      <c r="B1788" s="18" t="s">
        <v>1260</v>
      </c>
      <c r="C1788" s="18" t="s">
        <v>1108</v>
      </c>
      <c r="D1788" s="18" t="s">
        <v>197</v>
      </c>
      <c r="E1788" s="18">
        <v>89.413324619788696</v>
      </c>
    </row>
    <row r="1789" spans="1:5" hidden="1" x14ac:dyDescent="0.3">
      <c r="A1789" s="18" t="str">
        <f t="shared" si="28"/>
        <v>2021-22Manningham CityMC3</v>
      </c>
      <c r="B1789" s="18" t="s">
        <v>1260</v>
      </c>
      <c r="C1789" s="18" t="s">
        <v>1111</v>
      </c>
      <c r="D1789" s="18" t="s">
        <v>197</v>
      </c>
      <c r="E1789" s="18">
        <v>74.846600722248397</v>
      </c>
    </row>
    <row r="1790" spans="1:5" hidden="1" x14ac:dyDescent="0.3">
      <c r="A1790" s="18" t="str">
        <f t="shared" si="28"/>
        <v>2021-22Mansfield ShireMC3</v>
      </c>
      <c r="B1790" s="18" t="s">
        <v>1260</v>
      </c>
      <c r="C1790" s="18" t="s">
        <v>1114</v>
      </c>
      <c r="D1790" s="18" t="s">
        <v>197</v>
      </c>
      <c r="E1790" s="18">
        <v>78.128732085987295</v>
      </c>
    </row>
    <row r="1791" spans="1:5" hidden="1" x14ac:dyDescent="0.3">
      <c r="A1791" s="18" t="str">
        <f t="shared" si="28"/>
        <v>2021-22Maribyrnong CityMC3</v>
      </c>
      <c r="B1791" s="18" t="s">
        <v>1260</v>
      </c>
      <c r="C1791" s="18" t="s">
        <v>1117</v>
      </c>
      <c r="D1791" s="18" t="s">
        <v>197</v>
      </c>
      <c r="E1791" s="18">
        <v>74.073530685920602</v>
      </c>
    </row>
    <row r="1792" spans="1:5" hidden="1" x14ac:dyDescent="0.3">
      <c r="A1792" s="18" t="str">
        <f t="shared" si="28"/>
        <v>2021-22Maroondah CityMC3</v>
      </c>
      <c r="B1792" s="18" t="s">
        <v>1260</v>
      </c>
      <c r="C1792" s="18" t="s">
        <v>1120</v>
      </c>
      <c r="D1792" s="18" t="s">
        <v>197</v>
      </c>
      <c r="E1792" s="18">
        <v>76.473727580224207</v>
      </c>
    </row>
    <row r="1793" spans="1:5" hidden="1" x14ac:dyDescent="0.3">
      <c r="A1793" s="18" t="str">
        <f t="shared" si="28"/>
        <v>2021-22Melbourne CityMC3</v>
      </c>
      <c r="B1793" s="18" t="s">
        <v>1260</v>
      </c>
      <c r="C1793" s="18" t="s">
        <v>1123</v>
      </c>
      <c r="D1793" s="18" t="s">
        <v>197</v>
      </c>
      <c r="E1793" s="18">
        <v>82.028072153325795</v>
      </c>
    </row>
    <row r="1794" spans="1:5" hidden="1" x14ac:dyDescent="0.3">
      <c r="A1794" s="18" t="str">
        <f t="shared" si="28"/>
        <v>2021-22Melton CityMC3</v>
      </c>
      <c r="B1794" s="18" t="s">
        <v>1260</v>
      </c>
      <c r="C1794" s="18" t="s">
        <v>1126</v>
      </c>
      <c r="D1794" s="18" t="s">
        <v>197</v>
      </c>
      <c r="E1794" s="18">
        <v>82.870932516845599</v>
      </c>
    </row>
    <row r="1795" spans="1:5" hidden="1" x14ac:dyDescent="0.3">
      <c r="A1795" s="18" t="str">
        <f t="shared" si="28"/>
        <v>2021-22Moira ShireMC3</v>
      </c>
      <c r="B1795" s="18" t="s">
        <v>1260</v>
      </c>
      <c r="C1795" s="18" t="s">
        <v>1135</v>
      </c>
      <c r="D1795" s="18" t="s">
        <v>197</v>
      </c>
      <c r="E1795" s="18">
        <v>101.895988966785</v>
      </c>
    </row>
    <row r="1796" spans="1:5" hidden="1" x14ac:dyDescent="0.3">
      <c r="A1796" s="18" t="str">
        <f t="shared" si="28"/>
        <v>2021-22Monash CityMC3</v>
      </c>
      <c r="B1796" s="18" t="s">
        <v>1260</v>
      </c>
      <c r="C1796" s="18" t="s">
        <v>1138</v>
      </c>
      <c r="D1796" s="18" t="s">
        <v>197</v>
      </c>
      <c r="E1796" s="18">
        <v>73.026690567379106</v>
      </c>
    </row>
    <row r="1797" spans="1:5" hidden="1" x14ac:dyDescent="0.3">
      <c r="A1797" s="18" t="str">
        <f t="shared" si="28"/>
        <v>2021-22Moonee Valley CityMC3</v>
      </c>
      <c r="B1797" s="18" t="s">
        <v>1260</v>
      </c>
      <c r="C1797" s="18" t="s">
        <v>1141</v>
      </c>
      <c r="D1797" s="18" t="s">
        <v>197</v>
      </c>
      <c r="E1797" s="18">
        <v>77.114716511461197</v>
      </c>
    </row>
    <row r="1798" spans="1:5" hidden="1" x14ac:dyDescent="0.3">
      <c r="A1798" s="18" t="str">
        <f t="shared" si="28"/>
        <v>2021-22Moorabool ShireMC3</v>
      </c>
      <c r="B1798" s="18" t="s">
        <v>1260</v>
      </c>
      <c r="C1798" s="18" t="s">
        <v>1144</v>
      </c>
      <c r="D1798" s="18" t="s">
        <v>197</v>
      </c>
      <c r="E1798" s="18">
        <v>84.382917684606497</v>
      </c>
    </row>
    <row r="1799" spans="1:5" hidden="1" x14ac:dyDescent="0.3">
      <c r="A1799" s="18" t="str">
        <f t="shared" si="28"/>
        <v>2021-22Mornington Peninsula ShireMC3</v>
      </c>
      <c r="B1799" s="18" t="s">
        <v>1260</v>
      </c>
      <c r="C1799" s="18" t="s">
        <v>1150</v>
      </c>
      <c r="D1799" s="18" t="s">
        <v>197</v>
      </c>
      <c r="E1799" s="18">
        <v>67.218799990987506</v>
      </c>
    </row>
    <row r="1800" spans="1:5" hidden="1" x14ac:dyDescent="0.3">
      <c r="A1800" s="18" t="str">
        <f t="shared" si="28"/>
        <v>2021-22Mount Alexander ShireMC3</v>
      </c>
      <c r="B1800" s="18" t="s">
        <v>1260</v>
      </c>
      <c r="C1800" s="18" t="s">
        <v>1153</v>
      </c>
      <c r="D1800" s="18" t="s">
        <v>197</v>
      </c>
      <c r="E1800" s="18">
        <v>68.456473721478304</v>
      </c>
    </row>
    <row r="1801" spans="1:5" hidden="1" x14ac:dyDescent="0.3">
      <c r="A1801" s="18" t="str">
        <f t="shared" si="28"/>
        <v>2021-22Moyne ShireMC3</v>
      </c>
      <c r="B1801" s="18" t="s">
        <v>1260</v>
      </c>
      <c r="C1801" s="18" t="s">
        <v>1156</v>
      </c>
      <c r="D1801" s="18" t="s">
        <v>197</v>
      </c>
      <c r="E1801" s="18">
        <v>78.691636646182104</v>
      </c>
    </row>
    <row r="1802" spans="1:5" hidden="1" x14ac:dyDescent="0.3">
      <c r="A1802" s="18" t="str">
        <f t="shared" si="28"/>
        <v>2021-22Murrindindi ShireMC3</v>
      </c>
      <c r="B1802" s="18" t="s">
        <v>1260</v>
      </c>
      <c r="C1802" s="18" t="s">
        <v>1159</v>
      </c>
      <c r="D1802" s="18" t="s">
        <v>197</v>
      </c>
      <c r="E1802" s="18">
        <v>69.263346508141396</v>
      </c>
    </row>
    <row r="1803" spans="1:5" hidden="1" x14ac:dyDescent="0.3">
      <c r="A1803" s="18" t="str">
        <f t="shared" si="28"/>
        <v>2021-22Nillumbik ShireMC3</v>
      </c>
      <c r="B1803" s="18" t="s">
        <v>1260</v>
      </c>
      <c r="C1803" s="18" t="s">
        <v>1162</v>
      </c>
      <c r="D1803" s="18" t="s">
        <v>197</v>
      </c>
      <c r="E1803" s="18">
        <v>73.737577639751507</v>
      </c>
    </row>
    <row r="1804" spans="1:5" hidden="1" x14ac:dyDescent="0.3">
      <c r="A1804" s="18" t="str">
        <f t="shared" si="28"/>
        <v>2021-22Port Phillip CityMC3</v>
      </c>
      <c r="B1804" s="18" t="s">
        <v>1260</v>
      </c>
      <c r="C1804" s="18" t="s">
        <v>1168</v>
      </c>
      <c r="D1804" s="18" t="s">
        <v>197</v>
      </c>
      <c r="E1804" s="18">
        <v>103.24739950302801</v>
      </c>
    </row>
    <row r="1805" spans="1:5" hidden="1" x14ac:dyDescent="0.3">
      <c r="A1805" s="18" t="str">
        <f t="shared" si="28"/>
        <v>2021-22Pyrenees ShireMC3</v>
      </c>
      <c r="B1805" s="18" t="s">
        <v>1260</v>
      </c>
      <c r="C1805" s="18" t="s">
        <v>1171</v>
      </c>
      <c r="D1805" s="18" t="s">
        <v>197</v>
      </c>
      <c r="E1805" s="18">
        <v>115.33784893267701</v>
      </c>
    </row>
    <row r="1806" spans="1:5" hidden="1" x14ac:dyDescent="0.3">
      <c r="A1806" s="18" t="str">
        <f t="shared" si="28"/>
        <v>2021-22Greater SheppartonMC3</v>
      </c>
      <c r="B1806" s="18" t="s">
        <v>1260</v>
      </c>
      <c r="C1806" s="18" t="s">
        <v>1076</v>
      </c>
      <c r="D1806" s="18" t="s">
        <v>197</v>
      </c>
      <c r="E1806" s="18">
        <v>78.156645643751702</v>
      </c>
    </row>
    <row r="1807" spans="1:5" hidden="1" x14ac:dyDescent="0.3">
      <c r="A1807" s="18" t="str">
        <f t="shared" si="28"/>
        <v>2021-22Wangaratta Rural CityMC3</v>
      </c>
      <c r="B1807" s="18" t="s">
        <v>1260</v>
      </c>
      <c r="C1807" s="18" t="s">
        <v>1197</v>
      </c>
      <c r="D1807" s="18" t="s">
        <v>197</v>
      </c>
      <c r="E1807" s="18">
        <v>73.7809824245155</v>
      </c>
    </row>
    <row r="1808" spans="1:5" hidden="1" x14ac:dyDescent="0.3">
      <c r="A1808" s="18" t="str">
        <f t="shared" si="28"/>
        <v>2021-22Warrnambool CityMC3</v>
      </c>
      <c r="B1808" s="18" t="s">
        <v>1260</v>
      </c>
      <c r="C1808" s="18" t="s">
        <v>1200</v>
      </c>
      <c r="D1808" s="18" t="s">
        <v>197</v>
      </c>
      <c r="E1808" s="18">
        <v>87.238165659165205</v>
      </c>
    </row>
    <row r="1809" spans="1:5" hidden="1" x14ac:dyDescent="0.3">
      <c r="A1809" s="18" t="str">
        <f t="shared" si="28"/>
        <v>2021-22Wodonga CityMC3</v>
      </c>
      <c r="B1809" s="18" t="s">
        <v>1260</v>
      </c>
      <c r="C1809" s="18" t="s">
        <v>1215</v>
      </c>
      <c r="D1809" s="18" t="s">
        <v>197</v>
      </c>
      <c r="E1809" s="18">
        <v>79.676055377480694</v>
      </c>
    </row>
    <row r="1810" spans="1:5" hidden="1" x14ac:dyDescent="0.3">
      <c r="A1810" s="18" t="str">
        <f t="shared" si="28"/>
        <v>2021-22Boroondara CityMC3</v>
      </c>
      <c r="B1810" s="18" t="s">
        <v>1260</v>
      </c>
      <c r="C1810" s="18" t="s">
        <v>1019</v>
      </c>
      <c r="D1810" s="18" t="s">
        <v>197</v>
      </c>
      <c r="E1810" s="18">
        <v>75.265195208518193</v>
      </c>
    </row>
    <row r="1811" spans="1:5" hidden="1" x14ac:dyDescent="0.3">
      <c r="A1811" s="18" t="str">
        <f t="shared" si="28"/>
        <v>2021-22Buloke ShireMC3</v>
      </c>
      <c r="B1811" s="18" t="s">
        <v>1260</v>
      </c>
      <c r="C1811" s="18" t="s">
        <v>1025</v>
      </c>
      <c r="D1811" s="18" t="s">
        <v>197</v>
      </c>
      <c r="E1811" s="18">
        <v>136.453796889296</v>
      </c>
    </row>
    <row r="1812" spans="1:5" hidden="1" x14ac:dyDescent="0.3">
      <c r="A1812" s="18" t="str">
        <f t="shared" si="28"/>
        <v>2021-22Glen Eira CityMC3</v>
      </c>
      <c r="B1812" s="18" t="s">
        <v>1260</v>
      </c>
      <c r="C1812" s="18" t="s">
        <v>1058</v>
      </c>
      <c r="D1812" s="18" t="s">
        <v>197</v>
      </c>
      <c r="E1812" s="18">
        <v>86.502089016263298</v>
      </c>
    </row>
    <row r="1813" spans="1:5" hidden="1" x14ac:dyDescent="0.3">
      <c r="A1813" s="18" t="str">
        <f t="shared" si="28"/>
        <v>2021-22Horsham Rural CityMC3</v>
      </c>
      <c r="B1813" s="18" t="s">
        <v>1260</v>
      </c>
      <c r="C1813" s="18" t="s">
        <v>1087</v>
      </c>
      <c r="D1813" s="18" t="s">
        <v>197</v>
      </c>
      <c r="E1813" s="18">
        <v>64.487314879407904</v>
      </c>
    </row>
    <row r="1814" spans="1:5" hidden="1" x14ac:dyDescent="0.3">
      <c r="A1814" s="18" t="str">
        <f t="shared" si="28"/>
        <v>2021-22Kingston CityMC3</v>
      </c>
      <c r="B1814" s="18" t="s">
        <v>1260</v>
      </c>
      <c r="C1814" s="18" t="s">
        <v>1096</v>
      </c>
      <c r="D1814" s="18" t="s">
        <v>197</v>
      </c>
      <c r="E1814" s="18">
        <v>105.307560129161</v>
      </c>
    </row>
    <row r="1815" spans="1:5" hidden="1" x14ac:dyDescent="0.3">
      <c r="A1815" s="18" t="str">
        <f t="shared" si="28"/>
        <v>2021-22Latrobe CityMC3</v>
      </c>
      <c r="B1815" s="18" t="s">
        <v>1260</v>
      </c>
      <c r="C1815" s="18" t="s">
        <v>1102</v>
      </c>
      <c r="D1815" s="18" t="s">
        <v>197</v>
      </c>
      <c r="E1815" s="18">
        <v>98.524399157453004</v>
      </c>
    </row>
    <row r="1816" spans="1:5" hidden="1" x14ac:dyDescent="0.3">
      <c r="A1816" s="18" t="str">
        <f t="shared" ref="A1816:A1879" si="29">CONCATENATE(B1816,C1816,D1816)</f>
        <v>2021-22Mildura Rural CityMC3</v>
      </c>
      <c r="B1816" s="18" t="s">
        <v>1260</v>
      </c>
      <c r="C1816" s="18" t="s">
        <v>1129</v>
      </c>
      <c r="D1816" s="18" t="s">
        <v>197</v>
      </c>
      <c r="E1816" s="18">
        <v>69.022722185648405</v>
      </c>
    </row>
    <row r="1817" spans="1:5" hidden="1" x14ac:dyDescent="0.3">
      <c r="A1817" s="18" t="str">
        <f t="shared" si="29"/>
        <v>2021-22Mitchell ShireMC3</v>
      </c>
      <c r="B1817" s="18" t="s">
        <v>1260</v>
      </c>
      <c r="C1817" s="18" t="s">
        <v>1132</v>
      </c>
      <c r="D1817" s="18" t="s">
        <v>197</v>
      </c>
      <c r="E1817" s="18">
        <v>76.488548095505294</v>
      </c>
    </row>
    <row r="1818" spans="1:5" hidden="1" x14ac:dyDescent="0.3">
      <c r="A1818" s="18" t="str">
        <f t="shared" si="29"/>
        <v>2021-22Northern Grampians ShireMC3</v>
      </c>
      <c r="B1818" s="18" t="s">
        <v>1260</v>
      </c>
      <c r="C1818" s="18" t="s">
        <v>1165</v>
      </c>
      <c r="D1818" s="18" t="s">
        <v>197</v>
      </c>
      <c r="E1818" s="18">
        <v>71.599172003659703</v>
      </c>
    </row>
    <row r="1819" spans="1:5" hidden="1" x14ac:dyDescent="0.3">
      <c r="A1819" s="18" t="str">
        <f t="shared" si="29"/>
        <v>2021-22Southern Grampians ShireMC4</v>
      </c>
      <c r="B1819" s="18" t="s">
        <v>1260</v>
      </c>
      <c r="C1819" s="18" t="s">
        <v>1179</v>
      </c>
      <c r="D1819" s="18" t="s">
        <v>202</v>
      </c>
      <c r="E1819" s="18">
        <v>0.81092436974789905</v>
      </c>
    </row>
    <row r="1820" spans="1:5" hidden="1" x14ac:dyDescent="0.3">
      <c r="A1820" s="18" t="str">
        <f t="shared" si="29"/>
        <v>2021-22South Gippsland ShireMC4</v>
      </c>
      <c r="B1820" s="18" t="s">
        <v>1260</v>
      </c>
      <c r="C1820" s="18" t="s">
        <v>1176</v>
      </c>
      <c r="D1820" s="18" t="s">
        <v>202</v>
      </c>
      <c r="E1820" s="18">
        <v>0.718736287845546</v>
      </c>
    </row>
    <row r="1821" spans="1:5" hidden="1" x14ac:dyDescent="0.3">
      <c r="A1821" s="18" t="str">
        <f t="shared" si="29"/>
        <v>2021-22Stonnington CityMC4</v>
      </c>
      <c r="B1821" s="18" t="s">
        <v>1260</v>
      </c>
      <c r="C1821" s="18" t="s">
        <v>1182</v>
      </c>
      <c r="D1821" s="18" t="s">
        <v>202</v>
      </c>
      <c r="E1821" s="18">
        <v>0.74783374944925796</v>
      </c>
    </row>
    <row r="1822" spans="1:5" hidden="1" x14ac:dyDescent="0.3">
      <c r="A1822" s="18" t="str">
        <f t="shared" si="29"/>
        <v>2021-22Ararat Rural CityMC4</v>
      </c>
      <c r="B1822" s="18" t="s">
        <v>1260</v>
      </c>
      <c r="C1822" s="18" t="s">
        <v>998</v>
      </c>
      <c r="D1822" s="18" t="s">
        <v>202</v>
      </c>
      <c r="E1822" s="18">
        <v>0.85531914893617</v>
      </c>
    </row>
    <row r="1823" spans="1:5" hidden="1" x14ac:dyDescent="0.3">
      <c r="A1823" s="18" t="str">
        <f t="shared" si="29"/>
        <v>2021-22Strathbogie ShireMC4</v>
      </c>
      <c r="B1823" s="18" t="s">
        <v>1260</v>
      </c>
      <c r="C1823" s="18" t="s">
        <v>1185</v>
      </c>
      <c r="D1823" s="18" t="s">
        <v>202</v>
      </c>
      <c r="E1823" s="18">
        <v>0.69473684210526299</v>
      </c>
    </row>
    <row r="1824" spans="1:5" hidden="1" x14ac:dyDescent="0.3">
      <c r="A1824" s="18" t="str">
        <f t="shared" si="29"/>
        <v>2021-22Surf Coast ShireMC4</v>
      </c>
      <c r="B1824" s="18" t="s">
        <v>1260</v>
      </c>
      <c r="C1824" s="18" t="s">
        <v>1188</v>
      </c>
      <c r="D1824" s="18" t="s">
        <v>202</v>
      </c>
      <c r="E1824" s="18">
        <v>0.76132356929753198</v>
      </c>
    </row>
    <row r="1825" spans="1:5" hidden="1" x14ac:dyDescent="0.3">
      <c r="A1825" s="18" t="str">
        <f t="shared" si="29"/>
        <v>2021-22Swan Hill Rural CityMC4</v>
      </c>
      <c r="B1825" s="18" t="s">
        <v>1260</v>
      </c>
      <c r="C1825" s="18" t="s">
        <v>1191</v>
      </c>
      <c r="D1825" s="18" t="s">
        <v>202</v>
      </c>
      <c r="E1825" s="18">
        <v>0.82743928419258606</v>
      </c>
    </row>
    <row r="1826" spans="1:5" hidden="1" x14ac:dyDescent="0.3">
      <c r="A1826" s="18" t="str">
        <f t="shared" si="29"/>
        <v>2021-22Towong ShireMC4</v>
      </c>
      <c r="B1826" s="18" t="s">
        <v>1260</v>
      </c>
      <c r="C1826" s="18" t="s">
        <v>1194</v>
      </c>
      <c r="D1826" s="18" t="s">
        <v>202</v>
      </c>
    </row>
    <row r="1827" spans="1:5" hidden="1" x14ac:dyDescent="0.3">
      <c r="A1827" s="18" t="str">
        <f t="shared" si="29"/>
        <v>2021-22Wellington ShireMC4</v>
      </c>
      <c r="B1827" s="18" t="s">
        <v>1260</v>
      </c>
      <c r="C1827" s="18" t="s">
        <v>1203</v>
      </c>
      <c r="D1827" s="18" t="s">
        <v>202</v>
      </c>
    </row>
    <row r="1828" spans="1:5" hidden="1" x14ac:dyDescent="0.3">
      <c r="A1828" s="18" t="str">
        <f t="shared" si="29"/>
        <v>2021-22West Wimmera ShireMC4</v>
      </c>
      <c r="B1828" s="18" t="s">
        <v>1260</v>
      </c>
      <c r="C1828" s="18" t="s">
        <v>1206</v>
      </c>
      <c r="D1828" s="18" t="s">
        <v>202</v>
      </c>
      <c r="E1828" s="18">
        <v>0.86834733893557403</v>
      </c>
    </row>
    <row r="1829" spans="1:5" hidden="1" x14ac:dyDescent="0.3">
      <c r="A1829" s="18" t="str">
        <f t="shared" si="29"/>
        <v>2021-22Whitehorse CityMC4</v>
      </c>
      <c r="B1829" s="18" t="s">
        <v>1260</v>
      </c>
      <c r="C1829" s="18" t="s">
        <v>1209</v>
      </c>
      <c r="D1829" s="18" t="s">
        <v>202</v>
      </c>
      <c r="E1829" s="18">
        <v>0.77026098901098905</v>
      </c>
    </row>
    <row r="1830" spans="1:5" hidden="1" x14ac:dyDescent="0.3">
      <c r="A1830" s="18" t="str">
        <f t="shared" si="29"/>
        <v>2021-22Whittlesea CityMC4</v>
      </c>
      <c r="B1830" s="18" t="s">
        <v>1260</v>
      </c>
      <c r="C1830" s="18" t="s">
        <v>1212</v>
      </c>
      <c r="D1830" s="18" t="s">
        <v>202</v>
      </c>
      <c r="E1830" s="18">
        <v>0.709923950099277</v>
      </c>
    </row>
    <row r="1831" spans="1:5" hidden="1" x14ac:dyDescent="0.3">
      <c r="A1831" s="18" t="str">
        <f t="shared" si="29"/>
        <v>2021-22Wyndham CityMC4</v>
      </c>
      <c r="B1831" s="18" t="s">
        <v>1260</v>
      </c>
      <c r="C1831" s="18" t="s">
        <v>1218</v>
      </c>
      <c r="D1831" s="18" t="s">
        <v>202</v>
      </c>
      <c r="E1831" s="18">
        <v>0.62022171701783602</v>
      </c>
    </row>
    <row r="1832" spans="1:5" hidden="1" x14ac:dyDescent="0.3">
      <c r="A1832" s="18" t="str">
        <f t="shared" si="29"/>
        <v>2021-22Yarra CityMC4</v>
      </c>
      <c r="B1832" s="18" t="s">
        <v>1260</v>
      </c>
      <c r="C1832" s="18" t="s">
        <v>1221</v>
      </c>
      <c r="D1832" s="18" t="s">
        <v>202</v>
      </c>
      <c r="E1832" s="18">
        <v>0.80546886610194701</v>
      </c>
    </row>
    <row r="1833" spans="1:5" hidden="1" x14ac:dyDescent="0.3">
      <c r="A1833" s="18" t="str">
        <f t="shared" si="29"/>
        <v>2021-22Yarra Ranges ShireMC4</v>
      </c>
      <c r="B1833" s="18" t="s">
        <v>1260</v>
      </c>
      <c r="C1833" s="18" t="s">
        <v>1224</v>
      </c>
      <c r="D1833" s="18" t="s">
        <v>202</v>
      </c>
      <c r="E1833" s="18">
        <v>0.74933792372881403</v>
      </c>
    </row>
    <row r="1834" spans="1:5" hidden="1" x14ac:dyDescent="0.3">
      <c r="A1834" s="18" t="str">
        <f t="shared" si="29"/>
        <v>2021-22Yarriambiack ShireMC4</v>
      </c>
      <c r="B1834" s="18" t="s">
        <v>1260</v>
      </c>
      <c r="C1834" s="18" t="s">
        <v>1227</v>
      </c>
      <c r="D1834" s="18" t="s">
        <v>202</v>
      </c>
      <c r="E1834" s="18">
        <v>0.80250783699059602</v>
      </c>
    </row>
    <row r="1835" spans="1:5" hidden="1" x14ac:dyDescent="0.3">
      <c r="A1835" s="18" t="str">
        <f t="shared" si="29"/>
        <v>2021-22Bass Coast ShireMC4</v>
      </c>
      <c r="B1835" s="18" t="s">
        <v>1260</v>
      </c>
      <c r="C1835" s="18" t="s">
        <v>1007</v>
      </c>
      <c r="D1835" s="18" t="s">
        <v>202</v>
      </c>
    </row>
    <row r="1836" spans="1:5" hidden="1" x14ac:dyDescent="0.3">
      <c r="A1836" s="18" t="str">
        <f t="shared" si="29"/>
        <v>2021-22Borough of QueenscliffeMC4</v>
      </c>
      <c r="B1836" s="18" t="s">
        <v>1260</v>
      </c>
      <c r="C1836" s="18" t="s">
        <v>1174</v>
      </c>
      <c r="D1836" s="18" t="s">
        <v>202</v>
      </c>
      <c r="E1836" s="18">
        <v>0.73239436619718301</v>
      </c>
    </row>
    <row r="1837" spans="1:5" hidden="1" x14ac:dyDescent="0.3">
      <c r="A1837" s="18" t="str">
        <f t="shared" si="29"/>
        <v>2021-22Merri-bek CityMC4</v>
      </c>
      <c r="B1837" s="18" t="s">
        <v>1260</v>
      </c>
      <c r="C1837" s="18" t="s">
        <v>1147</v>
      </c>
      <c r="D1837" s="18" t="s">
        <v>202</v>
      </c>
      <c r="E1837" s="18">
        <v>0.71947674418604601</v>
      </c>
    </row>
    <row r="1838" spans="1:5" hidden="1" x14ac:dyDescent="0.3">
      <c r="A1838" s="18" t="str">
        <f t="shared" si="29"/>
        <v>2021-22Alpine ShireMC4</v>
      </c>
      <c r="B1838" s="18" t="s">
        <v>1260</v>
      </c>
      <c r="C1838" s="18" t="s">
        <v>995</v>
      </c>
      <c r="D1838" s="18" t="s">
        <v>202</v>
      </c>
      <c r="E1838" s="18">
        <v>0.83392645314353497</v>
      </c>
    </row>
    <row r="1839" spans="1:5" hidden="1" x14ac:dyDescent="0.3">
      <c r="A1839" s="18" t="str">
        <f t="shared" si="29"/>
        <v>2021-22Ballarat CityMC4</v>
      </c>
      <c r="B1839" s="18" t="s">
        <v>1260</v>
      </c>
      <c r="C1839" s="18" t="s">
        <v>1001</v>
      </c>
      <c r="D1839" s="18" t="s">
        <v>202</v>
      </c>
      <c r="E1839" s="18">
        <v>0.73029821445264997</v>
      </c>
    </row>
    <row r="1840" spans="1:5" hidden="1" x14ac:dyDescent="0.3">
      <c r="A1840" s="18" t="str">
        <f t="shared" si="29"/>
        <v>2021-22Banyule CityMC4</v>
      </c>
      <c r="B1840" s="18" t="s">
        <v>1260</v>
      </c>
      <c r="C1840" s="18" t="s">
        <v>1004</v>
      </c>
      <c r="D1840" s="18" t="s">
        <v>202</v>
      </c>
      <c r="E1840" s="18">
        <v>0.74456709210072403</v>
      </c>
    </row>
    <row r="1841" spans="1:5" hidden="1" x14ac:dyDescent="0.3">
      <c r="A1841" s="18" t="str">
        <f t="shared" si="29"/>
        <v>2021-22Baw Baw ShireMC4</v>
      </c>
      <c r="B1841" s="18" t="s">
        <v>1260</v>
      </c>
      <c r="C1841" s="18" t="s">
        <v>1010</v>
      </c>
      <c r="D1841" s="18" t="s">
        <v>202</v>
      </c>
      <c r="E1841" s="18">
        <v>0.70549940037690595</v>
      </c>
    </row>
    <row r="1842" spans="1:5" hidden="1" x14ac:dyDescent="0.3">
      <c r="A1842" s="18" t="str">
        <f t="shared" si="29"/>
        <v>2021-22Bayside CityMC4</v>
      </c>
      <c r="B1842" s="18" t="s">
        <v>1260</v>
      </c>
      <c r="C1842" s="18" t="s">
        <v>1013</v>
      </c>
      <c r="D1842" s="18" t="s">
        <v>202</v>
      </c>
      <c r="E1842" s="18">
        <v>0.76925329428989797</v>
      </c>
    </row>
    <row r="1843" spans="1:5" hidden="1" x14ac:dyDescent="0.3">
      <c r="A1843" s="18" t="str">
        <f t="shared" si="29"/>
        <v>2021-22Benalla Rural CityMC4</v>
      </c>
      <c r="B1843" s="18" t="s">
        <v>1260</v>
      </c>
      <c r="C1843" s="18" t="s">
        <v>1016</v>
      </c>
      <c r="D1843" s="18" t="s">
        <v>202</v>
      </c>
      <c r="E1843" s="18">
        <v>0.87535953978907</v>
      </c>
    </row>
    <row r="1844" spans="1:5" hidden="1" x14ac:dyDescent="0.3">
      <c r="A1844" s="18" t="str">
        <f t="shared" si="29"/>
        <v>2021-22Brimbank CityMC4</v>
      </c>
      <c r="B1844" s="18" t="s">
        <v>1260</v>
      </c>
      <c r="C1844" s="18" t="s">
        <v>1022</v>
      </c>
      <c r="D1844" s="18" t="s">
        <v>202</v>
      </c>
      <c r="E1844" s="18">
        <v>0.61373413073129801</v>
      </c>
    </row>
    <row r="1845" spans="1:5" hidden="1" x14ac:dyDescent="0.3">
      <c r="A1845" s="18" t="str">
        <f t="shared" si="29"/>
        <v>2021-22Campaspe ShireMC4</v>
      </c>
      <c r="B1845" s="18" t="s">
        <v>1260</v>
      </c>
      <c r="C1845" s="18" t="s">
        <v>1028</v>
      </c>
      <c r="D1845" s="18" t="s">
        <v>202</v>
      </c>
      <c r="E1845" s="18">
        <v>0.69105217137860697</v>
      </c>
    </row>
    <row r="1846" spans="1:5" hidden="1" x14ac:dyDescent="0.3">
      <c r="A1846" s="18" t="str">
        <f t="shared" si="29"/>
        <v>2021-22Cardinia ShireMC4</v>
      </c>
      <c r="B1846" s="18" t="s">
        <v>1260</v>
      </c>
      <c r="C1846" s="18" t="s">
        <v>1031</v>
      </c>
      <c r="D1846" s="18" t="s">
        <v>202</v>
      </c>
      <c r="E1846" s="18">
        <v>0.67412511085340099</v>
      </c>
    </row>
    <row r="1847" spans="1:5" hidden="1" x14ac:dyDescent="0.3">
      <c r="A1847" s="18" t="str">
        <f t="shared" si="29"/>
        <v>2021-22Casey CityMC4</v>
      </c>
      <c r="B1847" s="18" t="s">
        <v>1260</v>
      </c>
      <c r="C1847" s="18" t="s">
        <v>1034</v>
      </c>
      <c r="D1847" s="18" t="s">
        <v>202</v>
      </c>
      <c r="E1847" s="18">
        <v>0.69143790994015197</v>
      </c>
    </row>
    <row r="1848" spans="1:5" hidden="1" x14ac:dyDescent="0.3">
      <c r="A1848" s="18" t="str">
        <f t="shared" si="29"/>
        <v>2021-22Central Goldfields ShireMC4</v>
      </c>
      <c r="B1848" s="18" t="s">
        <v>1260</v>
      </c>
      <c r="C1848" s="18" t="s">
        <v>1037</v>
      </c>
      <c r="D1848" s="18" t="s">
        <v>202</v>
      </c>
      <c r="E1848" s="18">
        <v>0.87925696594427205</v>
      </c>
    </row>
    <row r="1849" spans="1:5" hidden="1" x14ac:dyDescent="0.3">
      <c r="A1849" s="18" t="str">
        <f t="shared" si="29"/>
        <v>2021-22Colac Otway ShireMC4</v>
      </c>
      <c r="B1849" s="18" t="s">
        <v>1260</v>
      </c>
      <c r="C1849" s="18" t="s">
        <v>1040</v>
      </c>
      <c r="D1849" s="18" t="s">
        <v>202</v>
      </c>
      <c r="E1849" s="18">
        <v>0.75843307943416804</v>
      </c>
    </row>
    <row r="1850" spans="1:5" hidden="1" x14ac:dyDescent="0.3">
      <c r="A1850" s="18" t="str">
        <f t="shared" si="29"/>
        <v>2021-22Corangamite ShireMC4</v>
      </c>
      <c r="B1850" s="18" t="s">
        <v>1260</v>
      </c>
      <c r="C1850" s="18" t="s">
        <v>1043</v>
      </c>
      <c r="D1850" s="18" t="s">
        <v>202</v>
      </c>
      <c r="E1850" s="18">
        <v>0.878688524590164</v>
      </c>
    </row>
    <row r="1851" spans="1:5" hidden="1" x14ac:dyDescent="0.3">
      <c r="A1851" s="18" t="str">
        <f t="shared" si="29"/>
        <v>2021-22Darebin CityMC4</v>
      </c>
      <c r="B1851" s="18" t="s">
        <v>1260</v>
      </c>
      <c r="C1851" s="18" t="s">
        <v>1046</v>
      </c>
      <c r="D1851" s="18" t="s">
        <v>202</v>
      </c>
      <c r="E1851" s="18">
        <v>0.70446787529393895</v>
      </c>
    </row>
    <row r="1852" spans="1:5" hidden="1" x14ac:dyDescent="0.3">
      <c r="A1852" s="18" t="str">
        <f t="shared" si="29"/>
        <v>2021-22East Gippsland ShireMC4</v>
      </c>
      <c r="B1852" s="18" t="s">
        <v>1260</v>
      </c>
      <c r="C1852" s="18" t="s">
        <v>1049</v>
      </c>
      <c r="D1852" s="18" t="s">
        <v>202</v>
      </c>
    </row>
    <row r="1853" spans="1:5" hidden="1" x14ac:dyDescent="0.3">
      <c r="A1853" s="18" t="str">
        <f t="shared" si="29"/>
        <v>2021-22Frankston CityMC4</v>
      </c>
      <c r="B1853" s="18" t="s">
        <v>1260</v>
      </c>
      <c r="C1853" s="18" t="s">
        <v>1052</v>
      </c>
      <c r="D1853" s="18" t="s">
        <v>202</v>
      </c>
      <c r="E1853" s="18">
        <v>0.67944942819968501</v>
      </c>
    </row>
    <row r="1854" spans="1:5" hidden="1" x14ac:dyDescent="0.3">
      <c r="A1854" s="18" t="str">
        <f t="shared" si="29"/>
        <v>2021-22Gannawarra ShireMC4</v>
      </c>
      <c r="B1854" s="18" t="s">
        <v>1260</v>
      </c>
      <c r="C1854" s="18" t="s">
        <v>1055</v>
      </c>
      <c r="D1854" s="18" t="s">
        <v>202</v>
      </c>
      <c r="E1854" s="18">
        <v>0.80769230769230804</v>
      </c>
    </row>
    <row r="1855" spans="1:5" hidden="1" x14ac:dyDescent="0.3">
      <c r="A1855" s="18" t="str">
        <f t="shared" si="29"/>
        <v>2021-22Glenelg ShireMC4</v>
      </c>
      <c r="B1855" s="18" t="s">
        <v>1260</v>
      </c>
      <c r="C1855" s="18" t="s">
        <v>1061</v>
      </c>
      <c r="D1855" s="18" t="s">
        <v>202</v>
      </c>
      <c r="E1855" s="18">
        <v>0.87184594953519301</v>
      </c>
    </row>
    <row r="1856" spans="1:5" hidden="1" x14ac:dyDescent="0.3">
      <c r="A1856" s="18" t="str">
        <f t="shared" si="29"/>
        <v>2021-22Golden Plains ShireMC4</v>
      </c>
      <c r="B1856" s="18" t="s">
        <v>1260</v>
      </c>
      <c r="C1856" s="18" t="s">
        <v>1064</v>
      </c>
      <c r="D1856" s="18" t="s">
        <v>202</v>
      </c>
      <c r="E1856" s="18">
        <v>0.82570348593028098</v>
      </c>
    </row>
    <row r="1857" spans="1:5" hidden="1" x14ac:dyDescent="0.3">
      <c r="A1857" s="18" t="str">
        <f t="shared" si="29"/>
        <v>2021-22Greater Bendigo CityMC4</v>
      </c>
      <c r="B1857" s="18" t="s">
        <v>1260</v>
      </c>
      <c r="C1857" s="18" t="s">
        <v>1067</v>
      </c>
      <c r="D1857" s="18" t="s">
        <v>202</v>
      </c>
      <c r="E1857" s="18">
        <v>0.75929415795785504</v>
      </c>
    </row>
    <row r="1858" spans="1:5" hidden="1" x14ac:dyDescent="0.3">
      <c r="A1858" s="18" t="str">
        <f t="shared" si="29"/>
        <v>2021-22Greater Dandenong CityMC4</v>
      </c>
      <c r="B1858" s="18" t="s">
        <v>1260</v>
      </c>
      <c r="C1858" s="18" t="s">
        <v>1070</v>
      </c>
      <c r="D1858" s="18" t="s">
        <v>202</v>
      </c>
      <c r="E1858" s="18">
        <v>0.72309299895506796</v>
      </c>
    </row>
    <row r="1859" spans="1:5" hidden="1" x14ac:dyDescent="0.3">
      <c r="A1859" s="18" t="str">
        <f t="shared" si="29"/>
        <v>2021-22Greater Geelong CityMC4</v>
      </c>
      <c r="B1859" s="18" t="s">
        <v>1260</v>
      </c>
      <c r="C1859" s="18" t="s">
        <v>1073</v>
      </c>
      <c r="D1859" s="18" t="s">
        <v>202</v>
      </c>
      <c r="E1859" s="18">
        <v>0.74399094740128002</v>
      </c>
    </row>
    <row r="1860" spans="1:5" hidden="1" x14ac:dyDescent="0.3">
      <c r="A1860" s="18" t="str">
        <f t="shared" si="29"/>
        <v>2021-22Hepburn ShireMC4</v>
      </c>
      <c r="B1860" s="18" t="s">
        <v>1260</v>
      </c>
      <c r="C1860" s="18" t="s">
        <v>1078</v>
      </c>
      <c r="D1860" s="18" t="s">
        <v>202</v>
      </c>
      <c r="E1860" s="18">
        <v>0.860068259385666</v>
      </c>
    </row>
    <row r="1861" spans="1:5" hidden="1" x14ac:dyDescent="0.3">
      <c r="A1861" s="18" t="str">
        <f t="shared" si="29"/>
        <v>2021-22Hindmarsh ShireMC4</v>
      </c>
      <c r="B1861" s="18" t="s">
        <v>1260</v>
      </c>
      <c r="C1861" s="18" t="s">
        <v>1081</v>
      </c>
      <c r="D1861" s="18" t="s">
        <v>202</v>
      </c>
    </row>
    <row r="1862" spans="1:5" hidden="1" x14ac:dyDescent="0.3">
      <c r="A1862" s="18" t="str">
        <f t="shared" si="29"/>
        <v>2021-22Hobsons Bay CityMC4</v>
      </c>
      <c r="B1862" s="18" t="s">
        <v>1260</v>
      </c>
      <c r="C1862" s="18" t="s">
        <v>1084</v>
      </c>
      <c r="D1862" s="18" t="s">
        <v>202</v>
      </c>
      <c r="E1862" s="18">
        <v>0.67412441191845296</v>
      </c>
    </row>
    <row r="1863" spans="1:5" hidden="1" x14ac:dyDescent="0.3">
      <c r="A1863" s="18" t="str">
        <f t="shared" si="29"/>
        <v>2021-22Hume CityMC4</v>
      </c>
      <c r="B1863" s="18" t="s">
        <v>1260</v>
      </c>
      <c r="C1863" s="18" t="s">
        <v>1090</v>
      </c>
      <c r="D1863" s="18" t="s">
        <v>202</v>
      </c>
      <c r="E1863" s="18">
        <v>0.73359136147791604</v>
      </c>
    </row>
    <row r="1864" spans="1:5" hidden="1" x14ac:dyDescent="0.3">
      <c r="A1864" s="18" t="str">
        <f t="shared" si="29"/>
        <v>2021-22Indigo ShireMC4</v>
      </c>
      <c r="B1864" s="18" t="s">
        <v>1260</v>
      </c>
      <c r="C1864" s="18" t="s">
        <v>1093</v>
      </c>
      <c r="D1864" s="18" t="s">
        <v>202</v>
      </c>
      <c r="E1864" s="18">
        <v>0.88253477588871698</v>
      </c>
    </row>
    <row r="1865" spans="1:5" hidden="1" x14ac:dyDescent="0.3">
      <c r="A1865" s="18" t="str">
        <f t="shared" si="29"/>
        <v>2021-22Knox CityMC4</v>
      </c>
      <c r="B1865" s="18" t="s">
        <v>1260</v>
      </c>
      <c r="C1865" s="18" t="s">
        <v>1099</v>
      </c>
      <c r="D1865" s="18" t="s">
        <v>202</v>
      </c>
      <c r="E1865" s="18">
        <v>0.73724295506473703</v>
      </c>
    </row>
    <row r="1866" spans="1:5" hidden="1" x14ac:dyDescent="0.3">
      <c r="A1866" s="18" t="str">
        <f t="shared" si="29"/>
        <v>2021-22Loddon ShireMC4</v>
      </c>
      <c r="B1866" s="18" t="s">
        <v>1260</v>
      </c>
      <c r="C1866" s="18" t="s">
        <v>1105</v>
      </c>
      <c r="D1866" s="18" t="s">
        <v>202</v>
      </c>
      <c r="E1866" s="18">
        <v>0.87297921478060003</v>
      </c>
    </row>
    <row r="1867" spans="1:5" hidden="1" x14ac:dyDescent="0.3">
      <c r="A1867" s="18" t="str">
        <f t="shared" si="29"/>
        <v>2021-22Macedon Ranges ShireMC4</v>
      </c>
      <c r="B1867" s="18" t="s">
        <v>1260</v>
      </c>
      <c r="C1867" s="18" t="s">
        <v>1108</v>
      </c>
      <c r="D1867" s="18" t="s">
        <v>202</v>
      </c>
      <c r="E1867" s="18">
        <v>0.78358702845797501</v>
      </c>
    </row>
    <row r="1868" spans="1:5" hidden="1" x14ac:dyDescent="0.3">
      <c r="A1868" s="18" t="str">
        <f t="shared" si="29"/>
        <v>2021-22Manningham CityMC4</v>
      </c>
      <c r="B1868" s="18" t="s">
        <v>1260</v>
      </c>
      <c r="C1868" s="18" t="s">
        <v>1111</v>
      </c>
      <c r="D1868" s="18" t="s">
        <v>202</v>
      </c>
      <c r="E1868" s="18">
        <v>0.77857563272513197</v>
      </c>
    </row>
    <row r="1869" spans="1:5" hidden="1" x14ac:dyDescent="0.3">
      <c r="A1869" s="18" t="str">
        <f t="shared" si="29"/>
        <v>2021-22Mansfield ShireMC4</v>
      </c>
      <c r="B1869" s="18" t="s">
        <v>1260</v>
      </c>
      <c r="C1869" s="18" t="s">
        <v>1114</v>
      </c>
      <c r="D1869" s="18" t="s">
        <v>202</v>
      </c>
      <c r="E1869" s="18">
        <v>0.83009708737864096</v>
      </c>
    </row>
    <row r="1870" spans="1:5" hidden="1" x14ac:dyDescent="0.3">
      <c r="A1870" s="18" t="str">
        <f t="shared" si="29"/>
        <v>2021-22Maribyrnong CityMC4</v>
      </c>
      <c r="B1870" s="18" t="s">
        <v>1260</v>
      </c>
      <c r="C1870" s="18" t="s">
        <v>1117</v>
      </c>
      <c r="D1870" s="18" t="s">
        <v>202</v>
      </c>
      <c r="E1870" s="18">
        <v>0.76014591883264904</v>
      </c>
    </row>
    <row r="1871" spans="1:5" hidden="1" x14ac:dyDescent="0.3">
      <c r="A1871" s="18" t="str">
        <f t="shared" si="29"/>
        <v>2021-22Maroondah CityMC4</v>
      </c>
      <c r="B1871" s="18" t="s">
        <v>1260</v>
      </c>
      <c r="C1871" s="18" t="s">
        <v>1120</v>
      </c>
      <c r="D1871" s="18" t="s">
        <v>202</v>
      </c>
      <c r="E1871" s="18">
        <v>0.734177215189873</v>
      </c>
    </row>
    <row r="1872" spans="1:5" hidden="1" x14ac:dyDescent="0.3">
      <c r="A1872" s="18" t="str">
        <f t="shared" si="29"/>
        <v>2021-22Melbourne CityMC4</v>
      </c>
      <c r="B1872" s="18" t="s">
        <v>1260</v>
      </c>
      <c r="C1872" s="18" t="s">
        <v>1123</v>
      </c>
      <c r="D1872" s="18" t="s">
        <v>202</v>
      </c>
      <c r="E1872" s="18">
        <v>0.82973587049133801</v>
      </c>
    </row>
    <row r="1873" spans="1:5" hidden="1" x14ac:dyDescent="0.3">
      <c r="A1873" s="18" t="str">
        <f t="shared" si="29"/>
        <v>2021-22Melton CityMC4</v>
      </c>
      <c r="B1873" s="18" t="s">
        <v>1260</v>
      </c>
      <c r="C1873" s="18" t="s">
        <v>1126</v>
      </c>
      <c r="D1873" s="18" t="s">
        <v>202</v>
      </c>
      <c r="E1873" s="18">
        <v>0.55980202281041502</v>
      </c>
    </row>
    <row r="1874" spans="1:5" hidden="1" x14ac:dyDescent="0.3">
      <c r="A1874" s="18" t="str">
        <f t="shared" si="29"/>
        <v>2021-22Moira ShireMC4</v>
      </c>
      <c r="B1874" s="18" t="s">
        <v>1260</v>
      </c>
      <c r="C1874" s="18" t="s">
        <v>1135</v>
      </c>
      <c r="D1874" s="18" t="s">
        <v>202</v>
      </c>
      <c r="E1874" s="18">
        <v>0.85654450261780102</v>
      </c>
    </row>
    <row r="1875" spans="1:5" hidden="1" x14ac:dyDescent="0.3">
      <c r="A1875" s="18" t="str">
        <f t="shared" si="29"/>
        <v>2021-22Monash CityMC4</v>
      </c>
      <c r="B1875" s="18" t="s">
        <v>1260</v>
      </c>
      <c r="C1875" s="18" t="s">
        <v>1138</v>
      </c>
      <c r="D1875" s="18" t="s">
        <v>202</v>
      </c>
      <c r="E1875" s="18">
        <v>0.74543686415320198</v>
      </c>
    </row>
    <row r="1876" spans="1:5" hidden="1" x14ac:dyDescent="0.3">
      <c r="A1876" s="18" t="str">
        <f t="shared" si="29"/>
        <v>2021-22Moonee Valley CityMC4</v>
      </c>
      <c r="B1876" s="18" t="s">
        <v>1260</v>
      </c>
      <c r="C1876" s="18" t="s">
        <v>1141</v>
      </c>
      <c r="D1876" s="18" t="s">
        <v>202</v>
      </c>
      <c r="E1876" s="18">
        <v>0.77826175040518597</v>
      </c>
    </row>
    <row r="1877" spans="1:5" hidden="1" x14ac:dyDescent="0.3">
      <c r="A1877" s="18" t="str">
        <f t="shared" si="29"/>
        <v>2021-22Moorabool ShireMC4</v>
      </c>
      <c r="B1877" s="18" t="s">
        <v>1260</v>
      </c>
      <c r="C1877" s="18" t="s">
        <v>1144</v>
      </c>
      <c r="D1877" s="18" t="s">
        <v>202</v>
      </c>
      <c r="E1877" s="18">
        <v>0.67180925666199198</v>
      </c>
    </row>
    <row r="1878" spans="1:5" hidden="1" x14ac:dyDescent="0.3">
      <c r="A1878" s="18" t="str">
        <f t="shared" si="29"/>
        <v>2021-22Mornington Peninsula ShireMC4</v>
      </c>
      <c r="B1878" s="18" t="s">
        <v>1260</v>
      </c>
      <c r="C1878" s="18" t="s">
        <v>1150</v>
      </c>
      <c r="D1878" s="18" t="s">
        <v>202</v>
      </c>
      <c r="E1878" s="18">
        <v>0.72582995951416995</v>
      </c>
    </row>
    <row r="1879" spans="1:5" hidden="1" x14ac:dyDescent="0.3">
      <c r="A1879" s="18" t="str">
        <f t="shared" si="29"/>
        <v>2021-22Mount Alexander ShireMC4</v>
      </c>
      <c r="B1879" s="18" t="s">
        <v>1260</v>
      </c>
      <c r="C1879" s="18" t="s">
        <v>1153</v>
      </c>
      <c r="D1879" s="18" t="s">
        <v>202</v>
      </c>
      <c r="E1879" s="18">
        <v>0.84657749803304505</v>
      </c>
    </row>
    <row r="1880" spans="1:5" hidden="1" x14ac:dyDescent="0.3">
      <c r="A1880" s="18" t="str">
        <f t="shared" ref="A1880:A1943" si="30">CONCATENATE(B1880,C1880,D1880)</f>
        <v>2021-22Moyne ShireMC4</v>
      </c>
      <c r="B1880" s="18" t="s">
        <v>1260</v>
      </c>
      <c r="C1880" s="18" t="s">
        <v>1156</v>
      </c>
      <c r="D1880" s="18" t="s">
        <v>202</v>
      </c>
      <c r="E1880" s="18">
        <v>0.75588235294117601</v>
      </c>
    </row>
    <row r="1881" spans="1:5" hidden="1" x14ac:dyDescent="0.3">
      <c r="A1881" s="18" t="str">
        <f t="shared" si="30"/>
        <v>2021-22Murrindindi ShireMC4</v>
      </c>
      <c r="B1881" s="18" t="s">
        <v>1260</v>
      </c>
      <c r="C1881" s="18" t="s">
        <v>1159</v>
      </c>
      <c r="D1881" s="18" t="s">
        <v>202</v>
      </c>
      <c r="E1881" s="18">
        <v>0.89885297184567303</v>
      </c>
    </row>
    <row r="1882" spans="1:5" hidden="1" x14ac:dyDescent="0.3">
      <c r="A1882" s="18" t="str">
        <f t="shared" si="30"/>
        <v>2021-22Nillumbik ShireMC4</v>
      </c>
      <c r="B1882" s="18" t="s">
        <v>1260</v>
      </c>
      <c r="C1882" s="18" t="s">
        <v>1162</v>
      </c>
      <c r="D1882" s="18" t="s">
        <v>202</v>
      </c>
      <c r="E1882" s="18">
        <v>0.80082051282051303</v>
      </c>
    </row>
    <row r="1883" spans="1:5" hidden="1" x14ac:dyDescent="0.3">
      <c r="A1883" s="18" t="str">
        <f t="shared" si="30"/>
        <v>2021-22Port Phillip CityMC4</v>
      </c>
      <c r="B1883" s="18" t="s">
        <v>1260</v>
      </c>
      <c r="C1883" s="18" t="s">
        <v>1168</v>
      </c>
      <c r="D1883" s="18" t="s">
        <v>202</v>
      </c>
      <c r="E1883" s="18">
        <v>0.78581900573104102</v>
      </c>
    </row>
    <row r="1884" spans="1:5" hidden="1" x14ac:dyDescent="0.3">
      <c r="A1884" s="18" t="str">
        <f t="shared" si="30"/>
        <v>2021-22Pyrenees ShireMC4</v>
      </c>
      <c r="B1884" s="18" t="s">
        <v>1260</v>
      </c>
      <c r="C1884" s="18" t="s">
        <v>1171</v>
      </c>
      <c r="D1884" s="18" t="s">
        <v>202</v>
      </c>
      <c r="E1884" s="18">
        <v>0.94305239179954403</v>
      </c>
    </row>
    <row r="1885" spans="1:5" hidden="1" x14ac:dyDescent="0.3">
      <c r="A1885" s="18" t="str">
        <f t="shared" si="30"/>
        <v>2021-22Greater SheppartonMC4</v>
      </c>
      <c r="B1885" s="18" t="s">
        <v>1260</v>
      </c>
      <c r="C1885" s="18" t="s">
        <v>1076</v>
      </c>
      <c r="D1885" s="18" t="s">
        <v>202</v>
      </c>
      <c r="E1885" s="18">
        <v>0.77611497999703705</v>
      </c>
    </row>
    <row r="1886" spans="1:5" hidden="1" x14ac:dyDescent="0.3">
      <c r="A1886" s="18" t="str">
        <f t="shared" si="30"/>
        <v>2021-22Wangaratta Rural CityMC4</v>
      </c>
      <c r="B1886" s="18" t="s">
        <v>1260</v>
      </c>
      <c r="C1886" s="18" t="s">
        <v>1197</v>
      </c>
      <c r="D1886" s="18" t="s">
        <v>202</v>
      </c>
      <c r="E1886" s="18">
        <v>0.85028248587570598</v>
      </c>
    </row>
    <row r="1887" spans="1:5" hidden="1" x14ac:dyDescent="0.3">
      <c r="A1887" s="18" t="str">
        <f t="shared" si="30"/>
        <v>2021-22Warrnambool CityMC4</v>
      </c>
      <c r="B1887" s="18" t="s">
        <v>1260</v>
      </c>
      <c r="C1887" s="18" t="s">
        <v>1200</v>
      </c>
      <c r="D1887" s="18" t="s">
        <v>202</v>
      </c>
      <c r="E1887" s="18">
        <v>0.82973780285429799</v>
      </c>
    </row>
    <row r="1888" spans="1:5" hidden="1" x14ac:dyDescent="0.3">
      <c r="A1888" s="18" t="str">
        <f t="shared" si="30"/>
        <v>2021-22Wodonga CityMC4</v>
      </c>
      <c r="B1888" s="18" t="s">
        <v>1260</v>
      </c>
      <c r="C1888" s="18" t="s">
        <v>1215</v>
      </c>
      <c r="D1888" s="18" t="s">
        <v>202</v>
      </c>
      <c r="E1888" s="18">
        <v>0.70197802197802195</v>
      </c>
    </row>
    <row r="1889" spans="1:5" hidden="1" x14ac:dyDescent="0.3">
      <c r="A1889" s="18" t="str">
        <f t="shared" si="30"/>
        <v>2021-22Boroondara CityMC4</v>
      </c>
      <c r="B1889" s="18" t="s">
        <v>1260</v>
      </c>
      <c r="C1889" s="18" t="s">
        <v>1019</v>
      </c>
      <c r="D1889" s="18" t="s">
        <v>202</v>
      </c>
      <c r="E1889" s="18">
        <v>0.80842469705712605</v>
      </c>
    </row>
    <row r="1890" spans="1:5" hidden="1" x14ac:dyDescent="0.3">
      <c r="A1890" s="18" t="str">
        <f t="shared" si="30"/>
        <v>2021-22Buloke ShireMC4</v>
      </c>
      <c r="B1890" s="18" t="s">
        <v>1260</v>
      </c>
      <c r="C1890" s="18" t="s">
        <v>1025</v>
      </c>
      <c r="D1890" s="18" t="s">
        <v>202</v>
      </c>
      <c r="E1890" s="18">
        <v>0.87446808510638296</v>
      </c>
    </row>
    <row r="1891" spans="1:5" hidden="1" x14ac:dyDescent="0.3">
      <c r="A1891" s="18" t="str">
        <f t="shared" si="30"/>
        <v>2021-22Glen Eira CityMC4</v>
      </c>
      <c r="B1891" s="18" t="s">
        <v>1260</v>
      </c>
      <c r="C1891" s="18" t="s">
        <v>1058</v>
      </c>
      <c r="D1891" s="18" t="s">
        <v>202</v>
      </c>
      <c r="E1891" s="18">
        <v>0.73084784563813299</v>
      </c>
    </row>
    <row r="1892" spans="1:5" hidden="1" x14ac:dyDescent="0.3">
      <c r="A1892" s="18" t="str">
        <f t="shared" si="30"/>
        <v>2021-22Horsham Rural CityMC4</v>
      </c>
      <c r="B1892" s="18" t="s">
        <v>1260</v>
      </c>
      <c r="C1892" s="18" t="s">
        <v>1087</v>
      </c>
      <c r="D1892" s="18" t="s">
        <v>202</v>
      </c>
      <c r="E1892" s="18">
        <v>0.85907859078590798</v>
      </c>
    </row>
    <row r="1893" spans="1:5" hidden="1" x14ac:dyDescent="0.3">
      <c r="A1893" s="18" t="str">
        <f t="shared" si="30"/>
        <v>2021-22Kingston CityMC4</v>
      </c>
      <c r="B1893" s="18" t="s">
        <v>1260</v>
      </c>
      <c r="C1893" s="18" t="s">
        <v>1096</v>
      </c>
      <c r="D1893" s="18" t="s">
        <v>202</v>
      </c>
      <c r="E1893" s="18">
        <v>0.745434782608696</v>
      </c>
    </row>
    <row r="1894" spans="1:5" hidden="1" x14ac:dyDescent="0.3">
      <c r="A1894" s="18" t="str">
        <f t="shared" si="30"/>
        <v>2021-22Latrobe CityMC4</v>
      </c>
      <c r="B1894" s="18" t="s">
        <v>1260</v>
      </c>
      <c r="C1894" s="18" t="s">
        <v>1102</v>
      </c>
      <c r="D1894" s="18" t="s">
        <v>202</v>
      </c>
      <c r="E1894" s="18">
        <v>0.71513148836568896</v>
      </c>
    </row>
    <row r="1895" spans="1:5" hidden="1" x14ac:dyDescent="0.3">
      <c r="A1895" s="18" t="str">
        <f t="shared" si="30"/>
        <v>2021-22Mildura Rural CityMC4</v>
      </c>
      <c r="B1895" s="18" t="s">
        <v>1260</v>
      </c>
      <c r="C1895" s="18" t="s">
        <v>1129</v>
      </c>
      <c r="D1895" s="18" t="s">
        <v>202</v>
      </c>
      <c r="E1895" s="18">
        <v>0.78450405930109401</v>
      </c>
    </row>
    <row r="1896" spans="1:5" hidden="1" x14ac:dyDescent="0.3">
      <c r="A1896" s="18" t="str">
        <f t="shared" si="30"/>
        <v>2021-22Mitchell ShireMC4</v>
      </c>
      <c r="B1896" s="18" t="s">
        <v>1260</v>
      </c>
      <c r="C1896" s="18" t="s">
        <v>1132</v>
      </c>
      <c r="D1896" s="18" t="s">
        <v>202</v>
      </c>
      <c r="E1896" s="18">
        <v>0.77413127413127403</v>
      </c>
    </row>
    <row r="1897" spans="1:5" hidden="1" x14ac:dyDescent="0.3">
      <c r="A1897" s="18" t="str">
        <f t="shared" si="30"/>
        <v>2021-22Northern Grampians ShireMC4</v>
      </c>
      <c r="B1897" s="18" t="s">
        <v>1260</v>
      </c>
      <c r="C1897" s="18" t="s">
        <v>1165</v>
      </c>
      <c r="D1897" s="18" t="s">
        <v>202</v>
      </c>
      <c r="E1897" s="18">
        <v>0.84282460136674298</v>
      </c>
    </row>
    <row r="1898" spans="1:5" hidden="1" x14ac:dyDescent="0.3">
      <c r="A1898" s="18" t="str">
        <f t="shared" si="30"/>
        <v>2021-22Southern Grampians ShireMC5</v>
      </c>
      <c r="B1898" s="18" t="s">
        <v>1260</v>
      </c>
      <c r="C1898" s="18" t="s">
        <v>1179</v>
      </c>
      <c r="D1898" s="18" t="s">
        <v>207</v>
      </c>
      <c r="E1898" s="18">
        <v>0.85</v>
      </c>
    </row>
    <row r="1899" spans="1:5" hidden="1" x14ac:dyDescent="0.3">
      <c r="A1899" s="18" t="str">
        <f t="shared" si="30"/>
        <v>2021-22South Gippsland ShireMC5</v>
      </c>
      <c r="B1899" s="18" t="s">
        <v>1260</v>
      </c>
      <c r="C1899" s="18" t="s">
        <v>1176</v>
      </c>
      <c r="D1899" s="18" t="s">
        <v>207</v>
      </c>
      <c r="E1899" s="18">
        <v>0.72727272727272696</v>
      </c>
    </row>
    <row r="1900" spans="1:5" hidden="1" x14ac:dyDescent="0.3">
      <c r="A1900" s="18" t="str">
        <f t="shared" si="30"/>
        <v>2021-22Stonnington CityMC5</v>
      </c>
      <c r="B1900" s="18" t="s">
        <v>1260</v>
      </c>
      <c r="C1900" s="18" t="s">
        <v>1182</v>
      </c>
      <c r="D1900" s="18" t="s">
        <v>207</v>
      </c>
      <c r="E1900" s="18">
        <v>0.95</v>
      </c>
    </row>
    <row r="1901" spans="1:5" hidden="1" x14ac:dyDescent="0.3">
      <c r="A1901" s="18" t="str">
        <f t="shared" si="30"/>
        <v>2021-22Ararat Rural CityMC5</v>
      </c>
      <c r="B1901" s="18" t="s">
        <v>1260</v>
      </c>
      <c r="C1901" s="18" t="s">
        <v>998</v>
      </c>
      <c r="D1901" s="18" t="s">
        <v>207</v>
      </c>
      <c r="E1901" s="18">
        <v>0.875</v>
      </c>
    </row>
    <row r="1902" spans="1:5" hidden="1" x14ac:dyDescent="0.3">
      <c r="A1902" s="18" t="str">
        <f t="shared" si="30"/>
        <v>2021-22Strathbogie ShireMC5</v>
      </c>
      <c r="B1902" s="18" t="s">
        <v>1260</v>
      </c>
      <c r="C1902" s="18" t="s">
        <v>1185</v>
      </c>
      <c r="D1902" s="18" t="s">
        <v>207</v>
      </c>
      <c r="E1902" s="18">
        <v>0.66666666666666696</v>
      </c>
    </row>
    <row r="1903" spans="1:5" hidden="1" x14ac:dyDescent="0.3">
      <c r="A1903" s="18" t="str">
        <f t="shared" si="30"/>
        <v>2021-22Surf Coast ShireMC5</v>
      </c>
      <c r="B1903" s="18" t="s">
        <v>1260</v>
      </c>
      <c r="C1903" s="18" t="s">
        <v>1188</v>
      </c>
      <c r="D1903" s="18" t="s">
        <v>207</v>
      </c>
      <c r="E1903" s="18">
        <v>0.82926829268292701</v>
      </c>
    </row>
    <row r="1904" spans="1:5" hidden="1" x14ac:dyDescent="0.3">
      <c r="A1904" s="18" t="str">
        <f t="shared" si="30"/>
        <v>2021-22Swan Hill Rural CityMC5</v>
      </c>
      <c r="B1904" s="18" t="s">
        <v>1260</v>
      </c>
      <c r="C1904" s="18" t="s">
        <v>1191</v>
      </c>
      <c r="D1904" s="18" t="s">
        <v>207</v>
      </c>
      <c r="E1904" s="18">
        <v>0.77500000000000002</v>
      </c>
    </row>
    <row r="1905" spans="1:5" hidden="1" x14ac:dyDescent="0.3">
      <c r="A1905" s="18" t="str">
        <f t="shared" si="30"/>
        <v>2021-22Towong ShireMC5</v>
      </c>
      <c r="B1905" s="18" t="s">
        <v>1260</v>
      </c>
      <c r="C1905" s="18" t="s">
        <v>1194</v>
      </c>
      <c r="D1905" s="18" t="s">
        <v>207</v>
      </c>
    </row>
    <row r="1906" spans="1:5" hidden="1" x14ac:dyDescent="0.3">
      <c r="A1906" s="18" t="str">
        <f t="shared" si="30"/>
        <v>2021-22Wellington ShireMC5</v>
      </c>
      <c r="B1906" s="18" t="s">
        <v>1260</v>
      </c>
      <c r="C1906" s="18" t="s">
        <v>1203</v>
      </c>
      <c r="D1906" s="18" t="s">
        <v>207</v>
      </c>
    </row>
    <row r="1907" spans="1:5" hidden="1" x14ac:dyDescent="0.3">
      <c r="A1907" s="18" t="str">
        <f t="shared" si="30"/>
        <v>2021-22West Wimmera ShireMC5</v>
      </c>
      <c r="B1907" s="18" t="s">
        <v>1260</v>
      </c>
      <c r="C1907" s="18" t="s">
        <v>1206</v>
      </c>
      <c r="D1907" s="18" t="s">
        <v>207</v>
      </c>
      <c r="E1907" s="18">
        <v>1</v>
      </c>
    </row>
    <row r="1908" spans="1:5" hidden="1" x14ac:dyDescent="0.3">
      <c r="A1908" s="18" t="str">
        <f t="shared" si="30"/>
        <v>2021-22Whitehorse CityMC5</v>
      </c>
      <c r="B1908" s="18" t="s">
        <v>1260</v>
      </c>
      <c r="C1908" s="18" t="s">
        <v>1209</v>
      </c>
      <c r="D1908" s="18" t="s">
        <v>207</v>
      </c>
      <c r="E1908" s="18">
        <v>0.85714285714285698</v>
      </c>
    </row>
    <row r="1909" spans="1:5" hidden="1" x14ac:dyDescent="0.3">
      <c r="A1909" s="18" t="str">
        <f t="shared" si="30"/>
        <v>2021-22Whittlesea CityMC5</v>
      </c>
      <c r="B1909" s="18" t="s">
        <v>1260</v>
      </c>
      <c r="C1909" s="18" t="s">
        <v>1212</v>
      </c>
      <c r="D1909" s="18" t="s">
        <v>207</v>
      </c>
      <c r="E1909" s="18">
        <v>0.71782178217821802</v>
      </c>
    </row>
    <row r="1910" spans="1:5" hidden="1" x14ac:dyDescent="0.3">
      <c r="A1910" s="18" t="str">
        <f t="shared" si="30"/>
        <v>2021-22Wyndham CityMC5</v>
      </c>
      <c r="B1910" s="18" t="s">
        <v>1260</v>
      </c>
      <c r="C1910" s="18" t="s">
        <v>1218</v>
      </c>
      <c r="D1910" s="18" t="s">
        <v>207</v>
      </c>
      <c r="E1910" s="18">
        <v>0.71708185053380802</v>
      </c>
    </row>
    <row r="1911" spans="1:5" hidden="1" x14ac:dyDescent="0.3">
      <c r="A1911" s="18" t="str">
        <f t="shared" si="30"/>
        <v>2021-22Yarra CityMC5</v>
      </c>
      <c r="B1911" s="18" t="s">
        <v>1260</v>
      </c>
      <c r="C1911" s="18" t="s">
        <v>1221</v>
      </c>
      <c r="D1911" s="18" t="s">
        <v>207</v>
      </c>
      <c r="E1911" s="18">
        <v>0.556962025316456</v>
      </c>
    </row>
    <row r="1912" spans="1:5" hidden="1" x14ac:dyDescent="0.3">
      <c r="A1912" s="18" t="str">
        <f t="shared" si="30"/>
        <v>2021-22Yarra Ranges ShireMC5</v>
      </c>
      <c r="B1912" s="18" t="s">
        <v>1260</v>
      </c>
      <c r="C1912" s="18" t="s">
        <v>1224</v>
      </c>
      <c r="D1912" s="18" t="s">
        <v>207</v>
      </c>
      <c r="E1912" s="18">
        <v>0.790035587188612</v>
      </c>
    </row>
    <row r="1913" spans="1:5" hidden="1" x14ac:dyDescent="0.3">
      <c r="A1913" s="18" t="str">
        <f t="shared" si="30"/>
        <v>2021-22Yarriambiack ShireMC5</v>
      </c>
      <c r="B1913" s="18" t="s">
        <v>1260</v>
      </c>
      <c r="C1913" s="18" t="s">
        <v>1227</v>
      </c>
      <c r="D1913" s="18" t="s">
        <v>207</v>
      </c>
      <c r="E1913" s="18">
        <v>0.72727272727272696</v>
      </c>
    </row>
    <row r="1914" spans="1:5" hidden="1" x14ac:dyDescent="0.3">
      <c r="A1914" s="18" t="str">
        <f t="shared" si="30"/>
        <v>2021-22Bass Coast ShireMC5</v>
      </c>
      <c r="B1914" s="18" t="s">
        <v>1260</v>
      </c>
      <c r="C1914" s="18" t="s">
        <v>1007</v>
      </c>
      <c r="D1914" s="18" t="s">
        <v>207</v>
      </c>
    </row>
    <row r="1915" spans="1:5" hidden="1" x14ac:dyDescent="0.3">
      <c r="A1915" s="18" t="str">
        <f t="shared" si="30"/>
        <v>2021-22Borough of QueenscliffeMC5</v>
      </c>
      <c r="B1915" s="18" t="s">
        <v>1260</v>
      </c>
      <c r="C1915" s="18" t="s">
        <v>1174</v>
      </c>
      <c r="D1915" s="18" t="s">
        <v>207</v>
      </c>
      <c r="E1915" s="18">
        <v>0</v>
      </c>
    </row>
    <row r="1916" spans="1:5" hidden="1" x14ac:dyDescent="0.3">
      <c r="A1916" s="18" t="str">
        <f t="shared" si="30"/>
        <v>2021-22Merri-bek CityMC5</v>
      </c>
      <c r="B1916" s="18" t="s">
        <v>1260</v>
      </c>
      <c r="C1916" s="18" t="s">
        <v>1147</v>
      </c>
      <c r="D1916" s="18" t="s">
        <v>207</v>
      </c>
      <c r="E1916" s="18">
        <v>0.71515151515151498</v>
      </c>
    </row>
    <row r="1917" spans="1:5" hidden="1" x14ac:dyDescent="0.3">
      <c r="A1917" s="18" t="str">
        <f t="shared" si="30"/>
        <v>2021-22Alpine ShireMC5</v>
      </c>
      <c r="B1917" s="18" t="s">
        <v>1260</v>
      </c>
      <c r="C1917" s="18" t="s">
        <v>995</v>
      </c>
      <c r="D1917" s="18" t="s">
        <v>207</v>
      </c>
      <c r="E1917" s="18">
        <v>0.64705882352941202</v>
      </c>
    </row>
    <row r="1918" spans="1:5" hidden="1" x14ac:dyDescent="0.3">
      <c r="A1918" s="18" t="str">
        <f t="shared" si="30"/>
        <v>2021-22Ballarat CityMC5</v>
      </c>
      <c r="B1918" s="18" t="s">
        <v>1260</v>
      </c>
      <c r="C1918" s="18" t="s">
        <v>1001</v>
      </c>
      <c r="D1918" s="18" t="s">
        <v>207</v>
      </c>
      <c r="E1918" s="18">
        <v>0.68049792531120301</v>
      </c>
    </row>
    <row r="1919" spans="1:5" hidden="1" x14ac:dyDescent="0.3">
      <c r="A1919" s="18" t="str">
        <f t="shared" si="30"/>
        <v>2021-22Banyule CityMC5</v>
      </c>
      <c r="B1919" s="18" t="s">
        <v>1260</v>
      </c>
      <c r="C1919" s="18" t="s">
        <v>1004</v>
      </c>
      <c r="D1919" s="18" t="s">
        <v>207</v>
      </c>
      <c r="E1919" s="18">
        <v>0.82456140350877205</v>
      </c>
    </row>
    <row r="1920" spans="1:5" hidden="1" x14ac:dyDescent="0.3">
      <c r="A1920" s="18" t="str">
        <f t="shared" si="30"/>
        <v>2021-22Baw Baw ShireMC5</v>
      </c>
      <c r="B1920" s="18" t="s">
        <v>1260</v>
      </c>
      <c r="C1920" s="18" t="s">
        <v>1010</v>
      </c>
      <c r="D1920" s="18" t="s">
        <v>207</v>
      </c>
      <c r="E1920" s="18">
        <v>0.70253164556962</v>
      </c>
    </row>
    <row r="1921" spans="1:5" hidden="1" x14ac:dyDescent="0.3">
      <c r="A1921" s="18" t="str">
        <f t="shared" si="30"/>
        <v>2021-22Bayside CityMC5</v>
      </c>
      <c r="B1921" s="18" t="s">
        <v>1260</v>
      </c>
      <c r="C1921" s="18" t="s">
        <v>1013</v>
      </c>
      <c r="D1921" s="18" t="s">
        <v>207</v>
      </c>
      <c r="E1921" s="18">
        <v>0.625</v>
      </c>
    </row>
    <row r="1922" spans="1:5" hidden="1" x14ac:dyDescent="0.3">
      <c r="A1922" s="18" t="str">
        <f t="shared" si="30"/>
        <v>2021-22Benalla Rural CityMC5</v>
      </c>
      <c r="B1922" s="18" t="s">
        <v>1260</v>
      </c>
      <c r="C1922" s="18" t="s">
        <v>1016</v>
      </c>
      <c r="D1922" s="18" t="s">
        <v>207</v>
      </c>
      <c r="E1922" s="18">
        <v>0.890625</v>
      </c>
    </row>
    <row r="1923" spans="1:5" hidden="1" x14ac:dyDescent="0.3">
      <c r="A1923" s="18" t="str">
        <f t="shared" si="30"/>
        <v>2021-22Brimbank CityMC5</v>
      </c>
      <c r="B1923" s="18" t="s">
        <v>1260</v>
      </c>
      <c r="C1923" s="18" t="s">
        <v>1022</v>
      </c>
      <c r="D1923" s="18" t="s">
        <v>207</v>
      </c>
      <c r="E1923" s="18">
        <v>0.76763485477178395</v>
      </c>
    </row>
    <row r="1924" spans="1:5" hidden="1" x14ac:dyDescent="0.3">
      <c r="A1924" s="18" t="str">
        <f t="shared" si="30"/>
        <v>2021-22Campaspe ShireMC5</v>
      </c>
      <c r="B1924" s="18" t="s">
        <v>1260</v>
      </c>
      <c r="C1924" s="18" t="s">
        <v>1028</v>
      </c>
      <c r="D1924" s="18" t="s">
        <v>207</v>
      </c>
      <c r="E1924" s="18">
        <v>0.782258064516129</v>
      </c>
    </row>
    <row r="1925" spans="1:5" hidden="1" x14ac:dyDescent="0.3">
      <c r="A1925" s="18" t="str">
        <f t="shared" si="30"/>
        <v>2021-22Cardinia ShireMC5</v>
      </c>
      <c r="B1925" s="18" t="s">
        <v>1260</v>
      </c>
      <c r="C1925" s="18" t="s">
        <v>1031</v>
      </c>
      <c r="D1925" s="18" t="s">
        <v>207</v>
      </c>
      <c r="E1925" s="18">
        <v>0.67615658362989295</v>
      </c>
    </row>
    <row r="1926" spans="1:5" hidden="1" x14ac:dyDescent="0.3">
      <c r="A1926" s="18" t="str">
        <f t="shared" si="30"/>
        <v>2021-22Casey CityMC5</v>
      </c>
      <c r="B1926" s="18" t="s">
        <v>1260</v>
      </c>
      <c r="C1926" s="18" t="s">
        <v>1034</v>
      </c>
      <c r="D1926" s="18" t="s">
        <v>207</v>
      </c>
      <c r="E1926" s="18">
        <v>0.85451197053407002</v>
      </c>
    </row>
    <row r="1927" spans="1:5" hidden="1" x14ac:dyDescent="0.3">
      <c r="A1927" s="18" t="str">
        <f t="shared" si="30"/>
        <v>2021-22Central Goldfields ShireMC5</v>
      </c>
      <c r="B1927" s="18" t="s">
        <v>1260</v>
      </c>
      <c r="C1927" s="18" t="s">
        <v>1037</v>
      </c>
      <c r="D1927" s="18" t="s">
        <v>207</v>
      </c>
      <c r="E1927" s="18">
        <v>0.88157894736842102</v>
      </c>
    </row>
    <row r="1928" spans="1:5" hidden="1" x14ac:dyDescent="0.3">
      <c r="A1928" s="18" t="str">
        <f t="shared" si="30"/>
        <v>2021-22Colac Otway ShireMC5</v>
      </c>
      <c r="B1928" s="18" t="s">
        <v>1260</v>
      </c>
      <c r="C1928" s="18" t="s">
        <v>1040</v>
      </c>
      <c r="D1928" s="18" t="s">
        <v>207</v>
      </c>
      <c r="E1928" s="18">
        <v>0.79629629629629595</v>
      </c>
    </row>
    <row r="1929" spans="1:5" hidden="1" x14ac:dyDescent="0.3">
      <c r="A1929" s="18" t="str">
        <f t="shared" si="30"/>
        <v>2021-22Corangamite ShireMC5</v>
      </c>
      <c r="B1929" s="18" t="s">
        <v>1260</v>
      </c>
      <c r="C1929" s="18" t="s">
        <v>1043</v>
      </c>
      <c r="D1929" s="18" t="s">
        <v>207</v>
      </c>
      <c r="E1929" s="18">
        <v>1</v>
      </c>
    </row>
    <row r="1930" spans="1:5" hidden="1" x14ac:dyDescent="0.3">
      <c r="A1930" s="18" t="str">
        <f t="shared" si="30"/>
        <v>2021-22Darebin CityMC5</v>
      </c>
      <c r="B1930" s="18" t="s">
        <v>1260</v>
      </c>
      <c r="C1930" s="18" t="s">
        <v>1046</v>
      </c>
      <c r="D1930" s="18" t="s">
        <v>207</v>
      </c>
      <c r="E1930" s="18">
        <v>0.71134020618556704</v>
      </c>
    </row>
    <row r="1931" spans="1:5" hidden="1" x14ac:dyDescent="0.3">
      <c r="A1931" s="18" t="str">
        <f t="shared" si="30"/>
        <v>2021-22East Gippsland ShireMC5</v>
      </c>
      <c r="B1931" s="18" t="s">
        <v>1260</v>
      </c>
      <c r="C1931" s="18" t="s">
        <v>1049</v>
      </c>
      <c r="D1931" s="18" t="s">
        <v>207</v>
      </c>
    </row>
    <row r="1932" spans="1:5" hidden="1" x14ac:dyDescent="0.3">
      <c r="A1932" s="18" t="str">
        <f t="shared" si="30"/>
        <v>2021-22Frankston CityMC5</v>
      </c>
      <c r="B1932" s="18" t="s">
        <v>1260</v>
      </c>
      <c r="C1932" s="18" t="s">
        <v>1052</v>
      </c>
      <c r="D1932" s="18" t="s">
        <v>207</v>
      </c>
      <c r="E1932" s="18">
        <v>0.63714285714285701</v>
      </c>
    </row>
    <row r="1933" spans="1:5" hidden="1" x14ac:dyDescent="0.3">
      <c r="A1933" s="18" t="str">
        <f t="shared" si="30"/>
        <v>2021-22Gannawarra ShireMC5</v>
      </c>
      <c r="B1933" s="18" t="s">
        <v>1260</v>
      </c>
      <c r="C1933" s="18" t="s">
        <v>1055</v>
      </c>
      <c r="D1933" s="18" t="s">
        <v>207</v>
      </c>
      <c r="E1933" s="18">
        <v>0.83333333333333304</v>
      </c>
    </row>
    <row r="1934" spans="1:5" hidden="1" x14ac:dyDescent="0.3">
      <c r="A1934" s="18" t="str">
        <f t="shared" si="30"/>
        <v>2021-22Glenelg ShireMC5</v>
      </c>
      <c r="B1934" s="18" t="s">
        <v>1260</v>
      </c>
      <c r="C1934" s="18" t="s">
        <v>1061</v>
      </c>
      <c r="D1934" s="18" t="s">
        <v>207</v>
      </c>
      <c r="E1934" s="18">
        <v>0.84684684684684697</v>
      </c>
    </row>
    <row r="1935" spans="1:5" hidden="1" x14ac:dyDescent="0.3">
      <c r="A1935" s="18" t="str">
        <f t="shared" si="30"/>
        <v>2021-22Golden Plains ShireMC5</v>
      </c>
      <c r="B1935" s="18" t="s">
        <v>1260</v>
      </c>
      <c r="C1935" s="18" t="s">
        <v>1064</v>
      </c>
      <c r="D1935" s="18" t="s">
        <v>207</v>
      </c>
      <c r="E1935" s="18">
        <v>0.92682926829268297</v>
      </c>
    </row>
    <row r="1936" spans="1:5" hidden="1" x14ac:dyDescent="0.3">
      <c r="A1936" s="18" t="str">
        <f t="shared" si="30"/>
        <v>2021-22Greater Bendigo CityMC5</v>
      </c>
      <c r="B1936" s="18" t="s">
        <v>1260</v>
      </c>
      <c r="C1936" s="18" t="s">
        <v>1067</v>
      </c>
      <c r="D1936" s="18" t="s">
        <v>207</v>
      </c>
      <c r="E1936" s="18">
        <v>0.69877408056042001</v>
      </c>
    </row>
    <row r="1937" spans="1:5" hidden="1" x14ac:dyDescent="0.3">
      <c r="A1937" s="18" t="str">
        <f t="shared" si="30"/>
        <v>2021-22Greater Dandenong CityMC5</v>
      </c>
      <c r="B1937" s="18" t="s">
        <v>1260</v>
      </c>
      <c r="C1937" s="18" t="s">
        <v>1070</v>
      </c>
      <c r="D1937" s="18" t="s">
        <v>207</v>
      </c>
      <c r="E1937" s="18">
        <v>0.83333333333333304</v>
      </c>
    </row>
    <row r="1938" spans="1:5" hidden="1" x14ac:dyDescent="0.3">
      <c r="A1938" s="18" t="str">
        <f t="shared" si="30"/>
        <v>2021-22Greater Geelong CityMC5</v>
      </c>
      <c r="B1938" s="18" t="s">
        <v>1260</v>
      </c>
      <c r="C1938" s="18" t="s">
        <v>1073</v>
      </c>
      <c r="D1938" s="18" t="s">
        <v>207</v>
      </c>
      <c r="E1938" s="18">
        <v>0.72017353579175702</v>
      </c>
    </row>
    <row r="1939" spans="1:5" hidden="1" x14ac:dyDescent="0.3">
      <c r="A1939" s="18" t="str">
        <f t="shared" si="30"/>
        <v>2021-22Hepburn ShireMC5</v>
      </c>
      <c r="B1939" s="18" t="s">
        <v>1260</v>
      </c>
      <c r="C1939" s="18" t="s">
        <v>1078</v>
      </c>
      <c r="D1939" s="18" t="s">
        <v>207</v>
      </c>
      <c r="E1939" s="18">
        <v>0.80952380952380998</v>
      </c>
    </row>
    <row r="1940" spans="1:5" hidden="1" x14ac:dyDescent="0.3">
      <c r="A1940" s="18" t="str">
        <f t="shared" si="30"/>
        <v>2021-22Hindmarsh ShireMC5</v>
      </c>
      <c r="B1940" s="18" t="s">
        <v>1260</v>
      </c>
      <c r="C1940" s="18" t="s">
        <v>1081</v>
      </c>
      <c r="D1940" s="18" t="s">
        <v>207</v>
      </c>
    </row>
    <row r="1941" spans="1:5" hidden="1" x14ac:dyDescent="0.3">
      <c r="A1941" s="18" t="str">
        <f t="shared" si="30"/>
        <v>2021-22Hobsons Bay CityMC5</v>
      </c>
      <c r="B1941" s="18" t="s">
        <v>1260</v>
      </c>
      <c r="C1941" s="18" t="s">
        <v>1084</v>
      </c>
      <c r="D1941" s="18" t="s">
        <v>207</v>
      </c>
      <c r="E1941" s="18">
        <v>0.83653846153846201</v>
      </c>
    </row>
    <row r="1942" spans="1:5" hidden="1" x14ac:dyDescent="0.3">
      <c r="A1942" s="18" t="str">
        <f t="shared" si="30"/>
        <v>2021-22Hume CityMC5</v>
      </c>
      <c r="B1942" s="18" t="s">
        <v>1260</v>
      </c>
      <c r="C1942" s="18" t="s">
        <v>1090</v>
      </c>
      <c r="D1942" s="18" t="s">
        <v>207</v>
      </c>
      <c r="E1942" s="18">
        <v>0.76501305483028703</v>
      </c>
    </row>
    <row r="1943" spans="1:5" hidden="1" x14ac:dyDescent="0.3">
      <c r="A1943" s="18" t="str">
        <f t="shared" si="30"/>
        <v>2021-22Indigo ShireMC5</v>
      </c>
      <c r="B1943" s="18" t="s">
        <v>1260</v>
      </c>
      <c r="C1943" s="18" t="s">
        <v>1093</v>
      </c>
      <c r="D1943" s="18" t="s">
        <v>207</v>
      </c>
      <c r="E1943" s="18">
        <v>0.89473684210526305</v>
      </c>
    </row>
    <row r="1944" spans="1:5" hidden="1" x14ac:dyDescent="0.3">
      <c r="A1944" s="18" t="str">
        <f t="shared" ref="A1944:A2007" si="31">CONCATENATE(B1944,C1944,D1944)</f>
        <v>2021-22Knox CityMC5</v>
      </c>
      <c r="B1944" s="18" t="s">
        <v>1260</v>
      </c>
      <c r="C1944" s="18" t="s">
        <v>1099</v>
      </c>
      <c r="D1944" s="18" t="s">
        <v>207</v>
      </c>
      <c r="E1944" s="18">
        <v>0.75806451612903203</v>
      </c>
    </row>
    <row r="1945" spans="1:5" hidden="1" x14ac:dyDescent="0.3">
      <c r="A1945" s="18" t="str">
        <f t="shared" si="31"/>
        <v>2021-22Loddon ShireMC5</v>
      </c>
      <c r="B1945" s="18" t="s">
        <v>1260</v>
      </c>
      <c r="C1945" s="18" t="s">
        <v>1105</v>
      </c>
      <c r="D1945" s="18" t="s">
        <v>207</v>
      </c>
      <c r="E1945" s="18">
        <v>0.77777777777777801</v>
      </c>
    </row>
    <row r="1946" spans="1:5" hidden="1" x14ac:dyDescent="0.3">
      <c r="A1946" s="18" t="str">
        <f t="shared" si="31"/>
        <v>2021-22Macedon Ranges ShireMC5</v>
      </c>
      <c r="B1946" s="18" t="s">
        <v>1260</v>
      </c>
      <c r="C1946" s="18" t="s">
        <v>1108</v>
      </c>
      <c r="D1946" s="18" t="s">
        <v>207</v>
      </c>
      <c r="E1946" s="18">
        <v>0.87804878048780499</v>
      </c>
    </row>
    <row r="1947" spans="1:5" hidden="1" x14ac:dyDescent="0.3">
      <c r="A1947" s="18" t="str">
        <f t="shared" si="31"/>
        <v>2021-22Manningham CityMC5</v>
      </c>
      <c r="B1947" s="18" t="s">
        <v>1260</v>
      </c>
      <c r="C1947" s="18" t="s">
        <v>1111</v>
      </c>
      <c r="D1947" s="18" t="s">
        <v>207</v>
      </c>
      <c r="E1947" s="18">
        <v>1</v>
      </c>
    </row>
    <row r="1948" spans="1:5" hidden="1" x14ac:dyDescent="0.3">
      <c r="A1948" s="18" t="str">
        <f t="shared" si="31"/>
        <v>2021-22Mansfield ShireMC5</v>
      </c>
      <c r="B1948" s="18" t="s">
        <v>1260</v>
      </c>
      <c r="C1948" s="18" t="s">
        <v>1114</v>
      </c>
      <c r="D1948" s="18" t="s">
        <v>207</v>
      </c>
      <c r="E1948" s="18">
        <v>1</v>
      </c>
    </row>
    <row r="1949" spans="1:5" hidden="1" x14ac:dyDescent="0.3">
      <c r="A1949" s="18" t="str">
        <f t="shared" si="31"/>
        <v>2021-22Maribyrnong CityMC5</v>
      </c>
      <c r="B1949" s="18" t="s">
        <v>1260</v>
      </c>
      <c r="C1949" s="18" t="s">
        <v>1117</v>
      </c>
      <c r="D1949" s="18" t="s">
        <v>207</v>
      </c>
      <c r="E1949" s="18">
        <v>0.87837837837837796</v>
      </c>
    </row>
    <row r="1950" spans="1:5" hidden="1" x14ac:dyDescent="0.3">
      <c r="A1950" s="18" t="str">
        <f t="shared" si="31"/>
        <v>2021-22Maroondah CityMC5</v>
      </c>
      <c r="B1950" s="18" t="s">
        <v>1260</v>
      </c>
      <c r="C1950" s="18" t="s">
        <v>1120</v>
      </c>
      <c r="D1950" s="18" t="s">
        <v>207</v>
      </c>
      <c r="E1950" s="18">
        <v>0.84693877551020402</v>
      </c>
    </row>
    <row r="1951" spans="1:5" hidden="1" x14ac:dyDescent="0.3">
      <c r="A1951" s="18" t="str">
        <f t="shared" si="31"/>
        <v>2021-22Melbourne CityMC5</v>
      </c>
      <c r="B1951" s="18" t="s">
        <v>1260</v>
      </c>
      <c r="C1951" s="18" t="s">
        <v>1123</v>
      </c>
      <c r="D1951" s="18" t="s">
        <v>207</v>
      </c>
      <c r="E1951" s="18">
        <v>0.92</v>
      </c>
    </row>
    <row r="1952" spans="1:5" hidden="1" x14ac:dyDescent="0.3">
      <c r="A1952" s="18" t="str">
        <f t="shared" si="31"/>
        <v>2021-22Melton CityMC5</v>
      </c>
      <c r="B1952" s="18" t="s">
        <v>1260</v>
      </c>
      <c r="C1952" s="18" t="s">
        <v>1126</v>
      </c>
      <c r="D1952" s="18" t="s">
        <v>207</v>
      </c>
      <c r="E1952" s="18">
        <v>0.64027149321266996</v>
      </c>
    </row>
    <row r="1953" spans="1:5" hidden="1" x14ac:dyDescent="0.3">
      <c r="A1953" s="18" t="str">
        <f t="shared" si="31"/>
        <v>2021-22Moira ShireMC5</v>
      </c>
      <c r="B1953" s="18" t="s">
        <v>1260</v>
      </c>
      <c r="C1953" s="18" t="s">
        <v>1135</v>
      </c>
      <c r="D1953" s="18" t="s">
        <v>207</v>
      </c>
      <c r="E1953" s="18">
        <v>0.936708860759494</v>
      </c>
    </row>
    <row r="1954" spans="1:5" hidden="1" x14ac:dyDescent="0.3">
      <c r="A1954" s="18" t="str">
        <f t="shared" si="31"/>
        <v>2021-22Monash CityMC5</v>
      </c>
      <c r="B1954" s="18" t="s">
        <v>1260</v>
      </c>
      <c r="C1954" s="18" t="s">
        <v>1138</v>
      </c>
      <c r="D1954" s="18" t="s">
        <v>207</v>
      </c>
      <c r="E1954" s="18">
        <v>0.75892857142857095</v>
      </c>
    </row>
    <row r="1955" spans="1:5" hidden="1" x14ac:dyDescent="0.3">
      <c r="A1955" s="18" t="str">
        <f t="shared" si="31"/>
        <v>2021-22Moonee Valley CityMC5</v>
      </c>
      <c r="B1955" s="18" t="s">
        <v>1260</v>
      </c>
      <c r="C1955" s="18" t="s">
        <v>1141</v>
      </c>
      <c r="D1955" s="18" t="s">
        <v>207</v>
      </c>
      <c r="E1955" s="18">
        <v>0.8</v>
      </c>
    </row>
    <row r="1956" spans="1:5" hidden="1" x14ac:dyDescent="0.3">
      <c r="A1956" s="18" t="str">
        <f t="shared" si="31"/>
        <v>2021-22Moorabool ShireMC5</v>
      </c>
      <c r="B1956" s="18" t="s">
        <v>1260</v>
      </c>
      <c r="C1956" s="18" t="s">
        <v>1144</v>
      </c>
      <c r="D1956" s="18" t="s">
        <v>207</v>
      </c>
      <c r="E1956" s="18">
        <v>0.67032967032966995</v>
      </c>
    </row>
    <row r="1957" spans="1:5" hidden="1" x14ac:dyDescent="0.3">
      <c r="A1957" s="18" t="str">
        <f t="shared" si="31"/>
        <v>2021-22Mornington Peninsula ShireMC5</v>
      </c>
      <c r="B1957" s="18" t="s">
        <v>1260</v>
      </c>
      <c r="C1957" s="18" t="s">
        <v>1150</v>
      </c>
      <c r="D1957" s="18" t="s">
        <v>207</v>
      </c>
      <c r="E1957" s="18">
        <v>0.82317073170731703</v>
      </c>
    </row>
    <row r="1958" spans="1:5" hidden="1" x14ac:dyDescent="0.3">
      <c r="A1958" s="18" t="str">
        <f t="shared" si="31"/>
        <v>2021-22Mount Alexander ShireMC5</v>
      </c>
      <c r="B1958" s="18" t="s">
        <v>1260</v>
      </c>
      <c r="C1958" s="18" t="s">
        <v>1153</v>
      </c>
      <c r="D1958" s="18" t="s">
        <v>207</v>
      </c>
      <c r="E1958" s="18">
        <v>0.87878787878787901</v>
      </c>
    </row>
    <row r="1959" spans="1:5" hidden="1" x14ac:dyDescent="0.3">
      <c r="A1959" s="18" t="str">
        <f t="shared" si="31"/>
        <v>2021-22Moyne ShireMC5</v>
      </c>
      <c r="B1959" s="18" t="s">
        <v>1260</v>
      </c>
      <c r="C1959" s="18" t="s">
        <v>1156</v>
      </c>
      <c r="D1959" s="18" t="s">
        <v>207</v>
      </c>
      <c r="E1959" s="18">
        <v>0.83333333333333304</v>
      </c>
    </row>
    <row r="1960" spans="1:5" hidden="1" x14ac:dyDescent="0.3">
      <c r="A1960" s="18" t="str">
        <f t="shared" si="31"/>
        <v>2021-22Murrindindi ShireMC5</v>
      </c>
      <c r="B1960" s="18" t="s">
        <v>1260</v>
      </c>
      <c r="C1960" s="18" t="s">
        <v>1159</v>
      </c>
      <c r="D1960" s="18" t="s">
        <v>207</v>
      </c>
      <c r="E1960" s="18">
        <v>0.91111111111111098</v>
      </c>
    </row>
    <row r="1961" spans="1:5" hidden="1" x14ac:dyDescent="0.3">
      <c r="A1961" s="18" t="str">
        <f t="shared" si="31"/>
        <v>2021-22Nillumbik ShireMC5</v>
      </c>
      <c r="B1961" s="18" t="s">
        <v>1260</v>
      </c>
      <c r="C1961" s="18" t="s">
        <v>1162</v>
      </c>
      <c r="D1961" s="18" t="s">
        <v>207</v>
      </c>
      <c r="E1961" s="18">
        <v>0.81632653061224503</v>
      </c>
    </row>
    <row r="1962" spans="1:5" hidden="1" x14ac:dyDescent="0.3">
      <c r="A1962" s="18" t="str">
        <f t="shared" si="31"/>
        <v>2021-22Port Phillip CityMC5</v>
      </c>
      <c r="B1962" s="18" t="s">
        <v>1260</v>
      </c>
      <c r="C1962" s="18" t="s">
        <v>1168</v>
      </c>
      <c r="D1962" s="18" t="s">
        <v>207</v>
      </c>
      <c r="E1962" s="18">
        <v>0.837209302325581</v>
      </c>
    </row>
    <row r="1963" spans="1:5" hidden="1" x14ac:dyDescent="0.3">
      <c r="A1963" s="18" t="str">
        <f t="shared" si="31"/>
        <v>2021-22Pyrenees ShireMC5</v>
      </c>
      <c r="B1963" s="18" t="s">
        <v>1260</v>
      </c>
      <c r="C1963" s="18" t="s">
        <v>1171</v>
      </c>
      <c r="D1963" s="18" t="s">
        <v>207</v>
      </c>
      <c r="E1963" s="18">
        <v>1</v>
      </c>
    </row>
    <row r="1964" spans="1:5" hidden="1" x14ac:dyDescent="0.3">
      <c r="A1964" s="18" t="str">
        <f t="shared" si="31"/>
        <v>2021-22Greater SheppartonMC5</v>
      </c>
      <c r="B1964" s="18" t="s">
        <v>1260</v>
      </c>
      <c r="C1964" s="18" t="s">
        <v>1076</v>
      </c>
      <c r="D1964" s="18" t="s">
        <v>207</v>
      </c>
      <c r="E1964" s="18">
        <v>0.81419939577039302</v>
      </c>
    </row>
    <row r="1965" spans="1:5" hidden="1" x14ac:dyDescent="0.3">
      <c r="A1965" s="18" t="str">
        <f t="shared" si="31"/>
        <v>2021-22Wangaratta Rural CityMC5</v>
      </c>
      <c r="B1965" s="18" t="s">
        <v>1260</v>
      </c>
      <c r="C1965" s="18" t="s">
        <v>1197</v>
      </c>
      <c r="D1965" s="18" t="s">
        <v>207</v>
      </c>
      <c r="E1965" s="18">
        <v>0.83333333333333304</v>
      </c>
    </row>
    <row r="1966" spans="1:5" hidden="1" x14ac:dyDescent="0.3">
      <c r="A1966" s="18" t="str">
        <f t="shared" si="31"/>
        <v>2021-22Warrnambool CityMC5</v>
      </c>
      <c r="B1966" s="18" t="s">
        <v>1260</v>
      </c>
      <c r="C1966" s="18" t="s">
        <v>1200</v>
      </c>
      <c r="D1966" s="18" t="s">
        <v>207</v>
      </c>
      <c r="E1966" s="18">
        <v>0.93209876543209902</v>
      </c>
    </row>
    <row r="1967" spans="1:5" hidden="1" x14ac:dyDescent="0.3">
      <c r="A1967" s="18" t="str">
        <f t="shared" si="31"/>
        <v>2021-22Wodonga CityMC5</v>
      </c>
      <c r="B1967" s="18" t="s">
        <v>1260</v>
      </c>
      <c r="C1967" s="18" t="s">
        <v>1215</v>
      </c>
      <c r="D1967" s="18" t="s">
        <v>207</v>
      </c>
      <c r="E1967" s="18">
        <v>0.64319248826291098</v>
      </c>
    </row>
    <row r="1968" spans="1:5" hidden="1" x14ac:dyDescent="0.3">
      <c r="A1968" s="18" t="str">
        <f t="shared" si="31"/>
        <v>2021-22Boroondara CityMC5</v>
      </c>
      <c r="B1968" s="18" t="s">
        <v>1260</v>
      </c>
      <c r="C1968" s="18" t="s">
        <v>1019</v>
      </c>
      <c r="D1968" s="18" t="s">
        <v>207</v>
      </c>
      <c r="E1968" s="18">
        <v>0.92592592592592604</v>
      </c>
    </row>
    <row r="1969" spans="1:5" hidden="1" x14ac:dyDescent="0.3">
      <c r="A1969" s="18" t="str">
        <f t="shared" si="31"/>
        <v>2021-22Buloke ShireMC5</v>
      </c>
      <c r="B1969" s="18" t="s">
        <v>1260</v>
      </c>
      <c r="C1969" s="18" t="s">
        <v>1025</v>
      </c>
      <c r="D1969" s="18" t="s">
        <v>207</v>
      </c>
      <c r="E1969" s="18">
        <v>0.84615384615384603</v>
      </c>
    </row>
    <row r="1970" spans="1:5" hidden="1" x14ac:dyDescent="0.3">
      <c r="A1970" s="18" t="str">
        <f t="shared" si="31"/>
        <v>2021-22Glen Eira CityMC5</v>
      </c>
      <c r="B1970" s="18" t="s">
        <v>1260</v>
      </c>
      <c r="C1970" s="18" t="s">
        <v>1058</v>
      </c>
      <c r="D1970" s="18" t="s">
        <v>207</v>
      </c>
      <c r="E1970" s="18">
        <v>0.77966101694915302</v>
      </c>
    </row>
    <row r="1971" spans="1:5" hidden="1" x14ac:dyDescent="0.3">
      <c r="A1971" s="18" t="str">
        <f t="shared" si="31"/>
        <v>2021-22Horsham Rural CityMC5</v>
      </c>
      <c r="B1971" s="18" t="s">
        <v>1260</v>
      </c>
      <c r="C1971" s="18" t="s">
        <v>1087</v>
      </c>
      <c r="D1971" s="18" t="s">
        <v>207</v>
      </c>
      <c r="E1971" s="18">
        <v>0.89130434782608703</v>
      </c>
    </row>
    <row r="1972" spans="1:5" hidden="1" x14ac:dyDescent="0.3">
      <c r="A1972" s="18" t="str">
        <f t="shared" si="31"/>
        <v>2021-22Kingston CityMC5</v>
      </c>
      <c r="B1972" s="18" t="s">
        <v>1260</v>
      </c>
      <c r="C1972" s="18" t="s">
        <v>1096</v>
      </c>
      <c r="D1972" s="18" t="s">
        <v>207</v>
      </c>
      <c r="E1972" s="18">
        <v>0.72916666666666696</v>
      </c>
    </row>
    <row r="1973" spans="1:5" hidden="1" x14ac:dyDescent="0.3">
      <c r="A1973" s="18" t="str">
        <f t="shared" si="31"/>
        <v>2021-22Latrobe CityMC5</v>
      </c>
      <c r="B1973" s="18" t="s">
        <v>1260</v>
      </c>
      <c r="C1973" s="18" t="s">
        <v>1102</v>
      </c>
      <c r="D1973" s="18" t="s">
        <v>207</v>
      </c>
      <c r="E1973" s="18">
        <v>0.82451923076923095</v>
      </c>
    </row>
    <row r="1974" spans="1:5" hidden="1" x14ac:dyDescent="0.3">
      <c r="A1974" s="18" t="str">
        <f t="shared" si="31"/>
        <v>2021-22Mildura Rural CityMC5</v>
      </c>
      <c r="B1974" s="18" t="s">
        <v>1260</v>
      </c>
      <c r="C1974" s="18" t="s">
        <v>1129</v>
      </c>
      <c r="D1974" s="18" t="s">
        <v>207</v>
      </c>
      <c r="E1974" s="18">
        <v>0.828402366863905</v>
      </c>
    </row>
    <row r="1975" spans="1:5" hidden="1" x14ac:dyDescent="0.3">
      <c r="A1975" s="18" t="str">
        <f t="shared" si="31"/>
        <v>2021-22Mitchell ShireMC5</v>
      </c>
      <c r="B1975" s="18" t="s">
        <v>1260</v>
      </c>
      <c r="C1975" s="18" t="s">
        <v>1132</v>
      </c>
      <c r="D1975" s="18" t="s">
        <v>207</v>
      </c>
      <c r="E1975" s="18">
        <v>0.90370370370370401</v>
      </c>
    </row>
    <row r="1976" spans="1:5" hidden="1" x14ac:dyDescent="0.3">
      <c r="A1976" s="18" t="str">
        <f t="shared" si="31"/>
        <v>2021-22Northern Grampians ShireMC5</v>
      </c>
      <c r="B1976" s="18" t="s">
        <v>1260</v>
      </c>
      <c r="C1976" s="18" t="s">
        <v>1165</v>
      </c>
      <c r="D1976" s="18" t="s">
        <v>207</v>
      </c>
      <c r="E1976" s="18">
        <v>0.84210526315789502</v>
      </c>
    </row>
    <row r="1977" spans="1:5" hidden="1" x14ac:dyDescent="0.3">
      <c r="A1977" s="18" t="str">
        <f t="shared" si="31"/>
        <v>2021-22Southern Grampians ShireMC6</v>
      </c>
      <c r="B1977" s="18" t="s">
        <v>1260</v>
      </c>
      <c r="C1977" s="18" t="s">
        <v>1179</v>
      </c>
      <c r="D1977" s="18" t="s">
        <v>211</v>
      </c>
      <c r="E1977" s="18">
        <v>0.90659340659340704</v>
      </c>
    </row>
    <row r="1978" spans="1:5" hidden="1" x14ac:dyDescent="0.3">
      <c r="A1978" s="18" t="str">
        <f t="shared" si="31"/>
        <v>2021-22South Gippsland ShireMC6</v>
      </c>
      <c r="B1978" s="18" t="s">
        <v>1260</v>
      </c>
      <c r="C1978" s="18" t="s">
        <v>1176</v>
      </c>
      <c r="D1978" s="18" t="s">
        <v>211</v>
      </c>
      <c r="E1978" s="18">
        <v>0.94680851063829796</v>
      </c>
    </row>
    <row r="1979" spans="1:5" hidden="1" x14ac:dyDescent="0.3">
      <c r="A1979" s="18" t="str">
        <f t="shared" si="31"/>
        <v>2021-22Stonnington CityMC6</v>
      </c>
      <c r="B1979" s="18" t="s">
        <v>1260</v>
      </c>
      <c r="C1979" s="18" t="s">
        <v>1182</v>
      </c>
      <c r="D1979" s="18" t="s">
        <v>211</v>
      </c>
      <c r="E1979" s="18">
        <v>0.96716101694915302</v>
      </c>
    </row>
    <row r="1980" spans="1:5" hidden="1" x14ac:dyDescent="0.3">
      <c r="A1980" s="18" t="str">
        <f t="shared" si="31"/>
        <v>2021-22Ararat Rural CityMC6</v>
      </c>
      <c r="B1980" s="18" t="s">
        <v>1260</v>
      </c>
      <c r="C1980" s="18" t="s">
        <v>998</v>
      </c>
      <c r="D1980" s="18" t="s">
        <v>211</v>
      </c>
      <c r="E1980" s="18">
        <v>0.99199999999999999</v>
      </c>
    </row>
    <row r="1981" spans="1:5" hidden="1" x14ac:dyDescent="0.3">
      <c r="A1981" s="18" t="str">
        <f t="shared" si="31"/>
        <v>2021-22Strathbogie ShireMC6</v>
      </c>
      <c r="B1981" s="18" t="s">
        <v>1260</v>
      </c>
      <c r="C1981" s="18" t="s">
        <v>1185</v>
      </c>
      <c r="D1981" s="18" t="s">
        <v>211</v>
      </c>
      <c r="E1981" s="18">
        <v>1.1071428571428601</v>
      </c>
    </row>
    <row r="1982" spans="1:5" hidden="1" x14ac:dyDescent="0.3">
      <c r="A1982" s="18" t="str">
        <f t="shared" si="31"/>
        <v>2021-22Surf Coast ShireMC6</v>
      </c>
      <c r="B1982" s="18" t="s">
        <v>1260</v>
      </c>
      <c r="C1982" s="18" t="s">
        <v>1188</v>
      </c>
      <c r="D1982" s="18" t="s">
        <v>211</v>
      </c>
      <c r="E1982" s="18">
        <v>0.932885906040268</v>
      </c>
    </row>
    <row r="1983" spans="1:5" hidden="1" x14ac:dyDescent="0.3">
      <c r="A1983" s="18" t="str">
        <f t="shared" si="31"/>
        <v>2021-22Swan Hill Rural CityMC6</v>
      </c>
      <c r="B1983" s="18" t="s">
        <v>1260</v>
      </c>
      <c r="C1983" s="18" t="s">
        <v>1191</v>
      </c>
      <c r="D1983" s="18" t="s">
        <v>211</v>
      </c>
      <c r="E1983" s="18">
        <v>0.95986622073578598</v>
      </c>
    </row>
    <row r="1984" spans="1:5" hidden="1" x14ac:dyDescent="0.3">
      <c r="A1984" s="18" t="str">
        <f t="shared" si="31"/>
        <v>2021-22Towong ShireMC6</v>
      </c>
      <c r="B1984" s="18" t="s">
        <v>1260</v>
      </c>
      <c r="C1984" s="18" t="s">
        <v>1194</v>
      </c>
      <c r="D1984" s="18" t="s">
        <v>211</v>
      </c>
    </row>
    <row r="1985" spans="1:5" hidden="1" x14ac:dyDescent="0.3">
      <c r="A1985" s="18" t="str">
        <f t="shared" si="31"/>
        <v>2021-22Wellington ShireMC6</v>
      </c>
      <c r="B1985" s="18" t="s">
        <v>1260</v>
      </c>
      <c r="C1985" s="18" t="s">
        <v>1203</v>
      </c>
      <c r="D1985" s="18" t="s">
        <v>211</v>
      </c>
    </row>
    <row r="1986" spans="1:5" hidden="1" x14ac:dyDescent="0.3">
      <c r="A1986" s="18" t="str">
        <f t="shared" si="31"/>
        <v>2021-22West Wimmera ShireMC6</v>
      </c>
      <c r="B1986" s="18" t="s">
        <v>1260</v>
      </c>
      <c r="C1986" s="18" t="s">
        <v>1206</v>
      </c>
      <c r="D1986" s="18" t="s">
        <v>211</v>
      </c>
      <c r="E1986" s="18">
        <v>1.1612903225806499</v>
      </c>
    </row>
    <row r="1987" spans="1:5" hidden="1" x14ac:dyDescent="0.3">
      <c r="A1987" s="18" t="str">
        <f t="shared" si="31"/>
        <v>2021-22Whitehorse CityMC6</v>
      </c>
      <c r="B1987" s="18" t="s">
        <v>1260</v>
      </c>
      <c r="C1987" s="18" t="s">
        <v>1209</v>
      </c>
      <c r="D1987" s="18" t="s">
        <v>211</v>
      </c>
      <c r="E1987" s="18">
        <v>0.95631399317406096</v>
      </c>
    </row>
    <row r="1988" spans="1:5" hidden="1" x14ac:dyDescent="0.3">
      <c r="A1988" s="18" t="str">
        <f t="shared" si="31"/>
        <v>2021-22Whittlesea CityMC6</v>
      </c>
      <c r="B1988" s="18" t="s">
        <v>1260</v>
      </c>
      <c r="C1988" s="18" t="s">
        <v>1212</v>
      </c>
      <c r="D1988" s="18" t="s">
        <v>211</v>
      </c>
      <c r="E1988" s="18">
        <v>0.97788548924568297</v>
      </c>
    </row>
    <row r="1989" spans="1:5" hidden="1" x14ac:dyDescent="0.3">
      <c r="A1989" s="18" t="str">
        <f t="shared" si="31"/>
        <v>2021-22Wyndham CityMC6</v>
      </c>
      <c r="B1989" s="18" t="s">
        <v>1260</v>
      </c>
      <c r="C1989" s="18" t="s">
        <v>1218</v>
      </c>
      <c r="D1989" s="18" t="s">
        <v>211</v>
      </c>
      <c r="E1989" s="18">
        <v>0.93297380585516199</v>
      </c>
    </row>
    <row r="1990" spans="1:5" hidden="1" x14ac:dyDescent="0.3">
      <c r="A1990" s="18" t="str">
        <f t="shared" si="31"/>
        <v>2021-22Yarra CityMC6</v>
      </c>
      <c r="B1990" s="18" t="s">
        <v>1260</v>
      </c>
      <c r="C1990" s="18" t="s">
        <v>1221</v>
      </c>
      <c r="D1990" s="18" t="s">
        <v>211</v>
      </c>
      <c r="E1990" s="18">
        <v>0.93380855397148699</v>
      </c>
    </row>
    <row r="1991" spans="1:5" hidden="1" x14ac:dyDescent="0.3">
      <c r="A1991" s="18" t="str">
        <f t="shared" si="31"/>
        <v>2021-22Yarra Ranges ShireMC6</v>
      </c>
      <c r="B1991" s="18" t="s">
        <v>1260</v>
      </c>
      <c r="C1991" s="18" t="s">
        <v>1224</v>
      </c>
      <c r="D1991" s="18" t="s">
        <v>211</v>
      </c>
      <c r="E1991" s="18">
        <v>0.97764768493879695</v>
      </c>
    </row>
    <row r="1992" spans="1:5" hidden="1" x14ac:dyDescent="0.3">
      <c r="A1992" s="18" t="str">
        <f t="shared" si="31"/>
        <v>2021-22Yarriambiack ShireMC6</v>
      </c>
      <c r="B1992" s="18" t="s">
        <v>1260</v>
      </c>
      <c r="C1992" s="18" t="s">
        <v>1227</v>
      </c>
      <c r="D1992" s="18" t="s">
        <v>211</v>
      </c>
      <c r="E1992" s="18">
        <v>0.88311688311688297</v>
      </c>
    </row>
    <row r="1993" spans="1:5" hidden="1" x14ac:dyDescent="0.3">
      <c r="A1993" s="18" t="str">
        <f t="shared" si="31"/>
        <v>2021-22Bass Coast ShireMC6</v>
      </c>
      <c r="B1993" s="18" t="s">
        <v>1260</v>
      </c>
      <c r="C1993" s="18" t="s">
        <v>1007</v>
      </c>
      <c r="D1993" s="18" t="s">
        <v>211</v>
      </c>
    </row>
    <row r="1994" spans="1:5" hidden="1" x14ac:dyDescent="0.3">
      <c r="A1994" s="18" t="str">
        <f t="shared" si="31"/>
        <v>2021-22Borough of QueenscliffeMC6</v>
      </c>
      <c r="B1994" s="18" t="s">
        <v>1260</v>
      </c>
      <c r="C1994" s="18" t="s">
        <v>1174</v>
      </c>
      <c r="D1994" s="18" t="s">
        <v>211</v>
      </c>
      <c r="E1994" s="18">
        <v>1.0588235294117601</v>
      </c>
    </row>
    <row r="1995" spans="1:5" hidden="1" x14ac:dyDescent="0.3">
      <c r="A1995" s="18" t="str">
        <f t="shared" si="31"/>
        <v>2021-22Merri-bek CityMC6</v>
      </c>
      <c r="B1995" s="18" t="s">
        <v>1260</v>
      </c>
      <c r="C1995" s="18" t="s">
        <v>1147</v>
      </c>
      <c r="D1995" s="18" t="s">
        <v>211</v>
      </c>
      <c r="E1995" s="18">
        <v>0.88690717470612102</v>
      </c>
    </row>
    <row r="1996" spans="1:5" hidden="1" x14ac:dyDescent="0.3">
      <c r="A1996" s="18" t="str">
        <f t="shared" si="31"/>
        <v>2021-22Alpine ShireMC6</v>
      </c>
      <c r="B1996" s="18" t="s">
        <v>1260</v>
      </c>
      <c r="C1996" s="18" t="s">
        <v>995</v>
      </c>
      <c r="D1996" s="18" t="s">
        <v>211</v>
      </c>
      <c r="E1996" s="18">
        <v>1.0185185185185199</v>
      </c>
    </row>
    <row r="1997" spans="1:5" hidden="1" x14ac:dyDescent="0.3">
      <c r="A1997" s="18" t="str">
        <f t="shared" si="31"/>
        <v>2021-22Ballarat CityMC6</v>
      </c>
      <c r="B1997" s="18" t="s">
        <v>1260</v>
      </c>
      <c r="C1997" s="18" t="s">
        <v>1001</v>
      </c>
      <c r="D1997" s="18" t="s">
        <v>211</v>
      </c>
      <c r="E1997" s="18">
        <v>1.0045766590389</v>
      </c>
    </row>
    <row r="1998" spans="1:5" hidden="1" x14ac:dyDescent="0.3">
      <c r="A1998" s="18" t="str">
        <f t="shared" si="31"/>
        <v>2021-22Banyule CityMC6</v>
      </c>
      <c r="B1998" s="18" t="s">
        <v>1260</v>
      </c>
      <c r="C1998" s="18" t="s">
        <v>1004</v>
      </c>
      <c r="D1998" s="18" t="s">
        <v>211</v>
      </c>
      <c r="E1998" s="18">
        <v>0.95378432685867398</v>
      </c>
    </row>
    <row r="1999" spans="1:5" hidden="1" x14ac:dyDescent="0.3">
      <c r="A1999" s="18" t="str">
        <f t="shared" si="31"/>
        <v>2021-22Baw Baw ShireMC6</v>
      </c>
      <c r="B1999" s="18" t="s">
        <v>1260</v>
      </c>
      <c r="C1999" s="18" t="s">
        <v>1010</v>
      </c>
      <c r="D1999" s="18" t="s">
        <v>211</v>
      </c>
      <c r="E1999" s="18">
        <v>0.94319682959048901</v>
      </c>
    </row>
    <row r="2000" spans="1:5" hidden="1" x14ac:dyDescent="0.3">
      <c r="A2000" s="18" t="str">
        <f t="shared" si="31"/>
        <v>2021-22Bayside CityMC6</v>
      </c>
      <c r="B2000" s="18" t="s">
        <v>1260</v>
      </c>
      <c r="C2000" s="18" t="s">
        <v>1013</v>
      </c>
      <c r="D2000" s="18" t="s">
        <v>211</v>
      </c>
      <c r="E2000" s="18">
        <v>0.99251870324189495</v>
      </c>
    </row>
    <row r="2001" spans="1:5" hidden="1" x14ac:dyDescent="0.3">
      <c r="A2001" s="18" t="str">
        <f t="shared" si="31"/>
        <v>2021-22Benalla Rural CityMC6</v>
      </c>
      <c r="B2001" s="18" t="s">
        <v>1260</v>
      </c>
      <c r="C2001" s="18" t="s">
        <v>1016</v>
      </c>
      <c r="D2001" s="18" t="s">
        <v>211</v>
      </c>
      <c r="E2001" s="18">
        <v>1</v>
      </c>
    </row>
    <row r="2002" spans="1:5" hidden="1" x14ac:dyDescent="0.3">
      <c r="A2002" s="18" t="str">
        <f t="shared" si="31"/>
        <v>2021-22Brimbank CityMC6</v>
      </c>
      <c r="B2002" s="18" t="s">
        <v>1260</v>
      </c>
      <c r="C2002" s="18" t="s">
        <v>1022</v>
      </c>
      <c r="D2002" s="18" t="s">
        <v>211</v>
      </c>
      <c r="E2002" s="18">
        <v>0.98112317130722004</v>
      </c>
    </row>
    <row r="2003" spans="1:5" hidden="1" x14ac:dyDescent="0.3">
      <c r="A2003" s="18" t="str">
        <f t="shared" si="31"/>
        <v>2021-22Campaspe ShireMC6</v>
      </c>
      <c r="B2003" s="18" t="s">
        <v>1260</v>
      </c>
      <c r="C2003" s="18" t="s">
        <v>1028</v>
      </c>
      <c r="D2003" s="18" t="s">
        <v>211</v>
      </c>
      <c r="E2003" s="18">
        <v>0.92947103274559195</v>
      </c>
    </row>
    <row r="2004" spans="1:5" hidden="1" x14ac:dyDescent="0.3">
      <c r="A2004" s="18" t="str">
        <f t="shared" si="31"/>
        <v>2021-22Cardinia ShireMC6</v>
      </c>
      <c r="B2004" s="18" t="s">
        <v>1260</v>
      </c>
      <c r="C2004" s="18" t="s">
        <v>1031</v>
      </c>
      <c r="D2004" s="18" t="s">
        <v>211</v>
      </c>
      <c r="E2004" s="18">
        <v>0.96529968454258697</v>
      </c>
    </row>
    <row r="2005" spans="1:5" hidden="1" x14ac:dyDescent="0.3">
      <c r="A2005" s="18" t="str">
        <f t="shared" si="31"/>
        <v>2021-22Casey CityMC6</v>
      </c>
      <c r="B2005" s="18" t="s">
        <v>1260</v>
      </c>
      <c r="C2005" s="18" t="s">
        <v>1034</v>
      </c>
      <c r="D2005" s="18" t="s">
        <v>211</v>
      </c>
      <c r="E2005" s="18">
        <v>0.96575708935259497</v>
      </c>
    </row>
    <row r="2006" spans="1:5" hidden="1" x14ac:dyDescent="0.3">
      <c r="A2006" s="18" t="str">
        <f t="shared" si="31"/>
        <v>2021-22Central Goldfields ShireMC6</v>
      </c>
      <c r="B2006" s="18" t="s">
        <v>1260</v>
      </c>
      <c r="C2006" s="18" t="s">
        <v>1037</v>
      </c>
      <c r="D2006" s="18" t="s">
        <v>211</v>
      </c>
      <c r="E2006" s="18">
        <v>0.98181818181818203</v>
      </c>
    </row>
    <row r="2007" spans="1:5" hidden="1" x14ac:dyDescent="0.3">
      <c r="A2007" s="18" t="str">
        <f t="shared" si="31"/>
        <v>2021-22Colac Otway ShireMC6</v>
      </c>
      <c r="B2007" s="18" t="s">
        <v>1260</v>
      </c>
      <c r="C2007" s="18" t="s">
        <v>1040</v>
      </c>
      <c r="D2007" s="18" t="s">
        <v>211</v>
      </c>
      <c r="E2007" s="18">
        <v>0.94979079497907903</v>
      </c>
    </row>
    <row r="2008" spans="1:5" hidden="1" x14ac:dyDescent="0.3">
      <c r="A2008" s="18" t="str">
        <f t="shared" ref="A2008:A2071" si="32">CONCATENATE(B2008,C2008,D2008)</f>
        <v>2021-22Corangamite ShireMC6</v>
      </c>
      <c r="B2008" s="18" t="s">
        <v>1260</v>
      </c>
      <c r="C2008" s="18" t="s">
        <v>1043</v>
      </c>
      <c r="D2008" s="18" t="s">
        <v>211</v>
      </c>
      <c r="E2008" s="18">
        <v>1.06493506493506</v>
      </c>
    </row>
    <row r="2009" spans="1:5" hidden="1" x14ac:dyDescent="0.3">
      <c r="A2009" s="18" t="str">
        <f t="shared" si="32"/>
        <v>2021-22Darebin CityMC6</v>
      </c>
      <c r="B2009" s="18" t="s">
        <v>1260</v>
      </c>
      <c r="C2009" s="18" t="s">
        <v>1046</v>
      </c>
      <c r="D2009" s="18" t="s">
        <v>211</v>
      </c>
      <c r="E2009" s="18">
        <v>0.94842916419679901</v>
      </c>
    </row>
    <row r="2010" spans="1:5" hidden="1" x14ac:dyDescent="0.3">
      <c r="A2010" s="18" t="str">
        <f t="shared" si="32"/>
        <v>2021-22East Gippsland ShireMC6</v>
      </c>
      <c r="B2010" s="18" t="s">
        <v>1260</v>
      </c>
      <c r="C2010" s="18" t="s">
        <v>1049</v>
      </c>
      <c r="D2010" s="18" t="s">
        <v>211</v>
      </c>
    </row>
    <row r="2011" spans="1:5" hidden="1" x14ac:dyDescent="0.3">
      <c r="A2011" s="18" t="str">
        <f t="shared" si="32"/>
        <v>2021-22Frankston CityMC6</v>
      </c>
      <c r="B2011" s="18" t="s">
        <v>1260</v>
      </c>
      <c r="C2011" s="18" t="s">
        <v>1052</v>
      </c>
      <c r="D2011" s="18" t="s">
        <v>211</v>
      </c>
      <c r="E2011" s="18">
        <v>0.969583778014941</v>
      </c>
    </row>
    <row r="2012" spans="1:5" hidden="1" x14ac:dyDescent="0.3">
      <c r="A2012" s="18" t="str">
        <f t="shared" si="32"/>
        <v>2021-22Gannawarra ShireMC6</v>
      </c>
      <c r="B2012" s="18" t="s">
        <v>1260</v>
      </c>
      <c r="C2012" s="18" t="s">
        <v>1055</v>
      </c>
      <c r="D2012" s="18" t="s">
        <v>211</v>
      </c>
      <c r="E2012" s="18">
        <v>1.0543478260869601</v>
      </c>
    </row>
    <row r="2013" spans="1:5" hidden="1" x14ac:dyDescent="0.3">
      <c r="A2013" s="18" t="str">
        <f t="shared" si="32"/>
        <v>2021-22Glenelg ShireMC6</v>
      </c>
      <c r="B2013" s="18" t="s">
        <v>1260</v>
      </c>
      <c r="C2013" s="18" t="s">
        <v>1061</v>
      </c>
      <c r="D2013" s="18" t="s">
        <v>211</v>
      </c>
      <c r="E2013" s="18">
        <v>0.940217391304348</v>
      </c>
    </row>
    <row r="2014" spans="1:5" hidden="1" x14ac:dyDescent="0.3">
      <c r="A2014" s="18" t="str">
        <f t="shared" si="32"/>
        <v>2021-22Golden Plains ShireMC6</v>
      </c>
      <c r="B2014" s="18" t="s">
        <v>1260</v>
      </c>
      <c r="C2014" s="18" t="s">
        <v>1064</v>
      </c>
      <c r="D2014" s="18" t="s">
        <v>211</v>
      </c>
      <c r="E2014" s="18">
        <v>1.0204081632653099</v>
      </c>
    </row>
    <row r="2015" spans="1:5" hidden="1" x14ac:dyDescent="0.3">
      <c r="A2015" s="18" t="str">
        <f t="shared" si="32"/>
        <v>2021-22Greater Bendigo CityMC6</v>
      </c>
      <c r="B2015" s="18" t="s">
        <v>1260</v>
      </c>
      <c r="C2015" s="18" t="s">
        <v>1067</v>
      </c>
      <c r="D2015" s="18" t="s">
        <v>211</v>
      </c>
      <c r="E2015" s="18">
        <v>0.97106563161609005</v>
      </c>
    </row>
    <row r="2016" spans="1:5" hidden="1" x14ac:dyDescent="0.3">
      <c r="A2016" s="18" t="str">
        <f t="shared" si="32"/>
        <v>2021-22Greater Dandenong CityMC6</v>
      </c>
      <c r="B2016" s="18" t="s">
        <v>1260</v>
      </c>
      <c r="C2016" s="18" t="s">
        <v>1070</v>
      </c>
      <c r="D2016" s="18" t="s">
        <v>211</v>
      </c>
      <c r="E2016" s="18">
        <v>0.95941727367325702</v>
      </c>
    </row>
    <row r="2017" spans="1:5" hidden="1" x14ac:dyDescent="0.3">
      <c r="A2017" s="18" t="str">
        <f t="shared" si="32"/>
        <v>2021-22Greater Geelong CityMC6</v>
      </c>
      <c r="B2017" s="18" t="s">
        <v>1260</v>
      </c>
      <c r="C2017" s="18" t="s">
        <v>1073</v>
      </c>
      <c r="D2017" s="18" t="s">
        <v>211</v>
      </c>
      <c r="E2017" s="18">
        <v>0.940231935771632</v>
      </c>
    </row>
    <row r="2018" spans="1:5" hidden="1" x14ac:dyDescent="0.3">
      <c r="A2018" s="18" t="str">
        <f t="shared" si="32"/>
        <v>2021-22Hepburn ShireMC6</v>
      </c>
      <c r="B2018" s="18" t="s">
        <v>1260</v>
      </c>
      <c r="C2018" s="18" t="s">
        <v>1078</v>
      </c>
      <c r="D2018" s="18" t="s">
        <v>211</v>
      </c>
      <c r="E2018" s="18">
        <v>0.99074074074074103</v>
      </c>
    </row>
    <row r="2019" spans="1:5" hidden="1" x14ac:dyDescent="0.3">
      <c r="A2019" s="18" t="str">
        <f t="shared" si="32"/>
        <v>2021-22Hindmarsh ShireMC6</v>
      </c>
      <c r="B2019" s="18" t="s">
        <v>1260</v>
      </c>
      <c r="C2019" s="18" t="s">
        <v>1081</v>
      </c>
      <c r="D2019" s="18" t="s">
        <v>211</v>
      </c>
    </row>
    <row r="2020" spans="1:5" hidden="1" x14ac:dyDescent="0.3">
      <c r="A2020" s="18" t="str">
        <f t="shared" si="32"/>
        <v>2021-22Hobsons Bay CityMC6</v>
      </c>
      <c r="B2020" s="18" t="s">
        <v>1260</v>
      </c>
      <c r="C2020" s="18" t="s">
        <v>1084</v>
      </c>
      <c r="D2020" s="18" t="s">
        <v>211</v>
      </c>
      <c r="E2020" s="18">
        <v>0.97807017543859698</v>
      </c>
    </row>
    <row r="2021" spans="1:5" hidden="1" x14ac:dyDescent="0.3">
      <c r="A2021" s="18" t="str">
        <f t="shared" si="32"/>
        <v>2021-22Hume CityMC6</v>
      </c>
      <c r="B2021" s="18" t="s">
        <v>1260</v>
      </c>
      <c r="C2021" s="18" t="s">
        <v>1090</v>
      </c>
      <c r="D2021" s="18" t="s">
        <v>211</v>
      </c>
      <c r="E2021" s="18">
        <v>1.0237639989074001</v>
      </c>
    </row>
    <row r="2022" spans="1:5" hidden="1" x14ac:dyDescent="0.3">
      <c r="A2022" s="18" t="str">
        <f t="shared" si="32"/>
        <v>2021-22Indigo ShireMC6</v>
      </c>
      <c r="B2022" s="18" t="s">
        <v>1260</v>
      </c>
      <c r="C2022" s="18" t="s">
        <v>1093</v>
      </c>
      <c r="D2022" s="18" t="s">
        <v>211</v>
      </c>
      <c r="E2022" s="18">
        <v>0.93902439024390205</v>
      </c>
    </row>
    <row r="2023" spans="1:5" hidden="1" x14ac:dyDescent="0.3">
      <c r="A2023" s="18" t="str">
        <f t="shared" si="32"/>
        <v>2021-22Knox CityMC6</v>
      </c>
      <c r="B2023" s="18" t="s">
        <v>1260</v>
      </c>
      <c r="C2023" s="18" t="s">
        <v>1099</v>
      </c>
      <c r="D2023" s="18" t="s">
        <v>211</v>
      </c>
      <c r="E2023" s="18">
        <v>0.99047013977128295</v>
      </c>
    </row>
    <row r="2024" spans="1:5" hidden="1" x14ac:dyDescent="0.3">
      <c r="A2024" s="18" t="str">
        <f t="shared" si="32"/>
        <v>2021-22Loddon ShireMC6</v>
      </c>
      <c r="B2024" s="18" t="s">
        <v>1260</v>
      </c>
      <c r="C2024" s="18" t="s">
        <v>1105</v>
      </c>
      <c r="D2024" s="18" t="s">
        <v>211</v>
      </c>
      <c r="E2024" s="18">
        <v>0.95774647887323905</v>
      </c>
    </row>
    <row r="2025" spans="1:5" hidden="1" x14ac:dyDescent="0.3">
      <c r="A2025" s="18" t="str">
        <f t="shared" si="32"/>
        <v>2021-22Macedon Ranges ShireMC6</v>
      </c>
      <c r="B2025" s="18" t="s">
        <v>1260</v>
      </c>
      <c r="C2025" s="18" t="s">
        <v>1108</v>
      </c>
      <c r="D2025" s="18" t="s">
        <v>211</v>
      </c>
      <c r="E2025" s="18">
        <v>1.0224299065420599</v>
      </c>
    </row>
    <row r="2026" spans="1:5" hidden="1" x14ac:dyDescent="0.3">
      <c r="A2026" s="18" t="str">
        <f t="shared" si="32"/>
        <v>2021-22Manningham CityMC6</v>
      </c>
      <c r="B2026" s="18" t="s">
        <v>1260</v>
      </c>
      <c r="C2026" s="18" t="s">
        <v>1111</v>
      </c>
      <c r="D2026" s="18" t="s">
        <v>211</v>
      </c>
      <c r="E2026" s="18">
        <v>0.99385245901639296</v>
      </c>
    </row>
    <row r="2027" spans="1:5" hidden="1" x14ac:dyDescent="0.3">
      <c r="A2027" s="18" t="str">
        <f t="shared" si="32"/>
        <v>2021-22Mansfield ShireMC6</v>
      </c>
      <c r="B2027" s="18" t="s">
        <v>1260</v>
      </c>
      <c r="C2027" s="18" t="s">
        <v>1114</v>
      </c>
      <c r="D2027" s="18" t="s">
        <v>211</v>
      </c>
      <c r="E2027" s="18">
        <v>1.06153846153846</v>
      </c>
    </row>
    <row r="2028" spans="1:5" hidden="1" x14ac:dyDescent="0.3">
      <c r="A2028" s="18" t="str">
        <f t="shared" si="32"/>
        <v>2021-22Maribyrnong CityMC6</v>
      </c>
      <c r="B2028" s="18" t="s">
        <v>1260</v>
      </c>
      <c r="C2028" s="18" t="s">
        <v>1117</v>
      </c>
      <c r="D2028" s="18" t="s">
        <v>211</v>
      </c>
      <c r="E2028" s="18">
        <v>0.95119863013698602</v>
      </c>
    </row>
    <row r="2029" spans="1:5" hidden="1" x14ac:dyDescent="0.3">
      <c r="A2029" s="18" t="str">
        <f t="shared" si="32"/>
        <v>2021-22Maroondah CityMC6</v>
      </c>
      <c r="B2029" s="18" t="s">
        <v>1260</v>
      </c>
      <c r="C2029" s="18" t="s">
        <v>1120</v>
      </c>
      <c r="D2029" s="18" t="s">
        <v>211</v>
      </c>
      <c r="E2029" s="18">
        <v>1.0132890365448499</v>
      </c>
    </row>
    <row r="2030" spans="1:5" hidden="1" x14ac:dyDescent="0.3">
      <c r="A2030" s="18" t="str">
        <f t="shared" si="32"/>
        <v>2021-22Melbourne CityMC6</v>
      </c>
      <c r="B2030" s="18" t="s">
        <v>1260</v>
      </c>
      <c r="C2030" s="18" t="s">
        <v>1123</v>
      </c>
      <c r="D2030" s="18" t="s">
        <v>211</v>
      </c>
      <c r="E2030" s="18">
        <v>0.87461300309597501</v>
      </c>
    </row>
    <row r="2031" spans="1:5" hidden="1" x14ac:dyDescent="0.3">
      <c r="A2031" s="18" t="str">
        <f t="shared" si="32"/>
        <v>2021-22Melton CityMC6</v>
      </c>
      <c r="B2031" s="18" t="s">
        <v>1260</v>
      </c>
      <c r="C2031" s="18" t="s">
        <v>1126</v>
      </c>
      <c r="D2031" s="18" t="s">
        <v>211</v>
      </c>
      <c r="E2031" s="18">
        <v>0.97568988173455995</v>
      </c>
    </row>
    <row r="2032" spans="1:5" hidden="1" x14ac:dyDescent="0.3">
      <c r="A2032" s="18" t="str">
        <f t="shared" si="32"/>
        <v>2021-22Moira ShireMC6</v>
      </c>
      <c r="B2032" s="18" t="s">
        <v>1260</v>
      </c>
      <c r="C2032" s="18" t="s">
        <v>1135</v>
      </c>
      <c r="D2032" s="18" t="s">
        <v>211</v>
      </c>
      <c r="E2032" s="18">
        <v>1.0056022408963601</v>
      </c>
    </row>
    <row r="2033" spans="1:5" hidden="1" x14ac:dyDescent="0.3">
      <c r="A2033" s="18" t="str">
        <f t="shared" si="32"/>
        <v>2021-22Monash CityMC6</v>
      </c>
      <c r="B2033" s="18" t="s">
        <v>1260</v>
      </c>
      <c r="C2033" s="18" t="s">
        <v>1138</v>
      </c>
      <c r="D2033" s="18" t="s">
        <v>211</v>
      </c>
      <c r="E2033" s="18">
        <v>0.97831474597273804</v>
      </c>
    </row>
    <row r="2034" spans="1:5" hidden="1" x14ac:dyDescent="0.3">
      <c r="A2034" s="18" t="str">
        <f t="shared" si="32"/>
        <v>2021-22Moonee Valley CityMC6</v>
      </c>
      <c r="B2034" s="18" t="s">
        <v>1260</v>
      </c>
      <c r="C2034" s="18" t="s">
        <v>1141</v>
      </c>
      <c r="D2034" s="18" t="s">
        <v>211</v>
      </c>
      <c r="E2034" s="18">
        <v>0.93294881038211996</v>
      </c>
    </row>
    <row r="2035" spans="1:5" hidden="1" x14ac:dyDescent="0.3">
      <c r="A2035" s="18" t="str">
        <f t="shared" si="32"/>
        <v>2021-22Moorabool ShireMC6</v>
      </c>
      <c r="B2035" s="18" t="s">
        <v>1260</v>
      </c>
      <c r="C2035" s="18" t="s">
        <v>1144</v>
      </c>
      <c r="D2035" s="18" t="s">
        <v>211</v>
      </c>
      <c r="E2035" s="18">
        <v>0.91865079365079405</v>
      </c>
    </row>
    <row r="2036" spans="1:5" hidden="1" x14ac:dyDescent="0.3">
      <c r="A2036" s="18" t="str">
        <f t="shared" si="32"/>
        <v>2021-22Mornington Peninsula ShireMC6</v>
      </c>
      <c r="B2036" s="18" t="s">
        <v>1260</v>
      </c>
      <c r="C2036" s="18" t="s">
        <v>1150</v>
      </c>
      <c r="D2036" s="18" t="s">
        <v>211</v>
      </c>
      <c r="E2036" s="18">
        <v>0.98307475317348403</v>
      </c>
    </row>
    <row r="2037" spans="1:5" hidden="1" x14ac:dyDescent="0.3">
      <c r="A2037" s="18" t="str">
        <f t="shared" si="32"/>
        <v>2021-22Mount Alexander ShireMC6</v>
      </c>
      <c r="B2037" s="18" t="s">
        <v>1260</v>
      </c>
      <c r="C2037" s="18" t="s">
        <v>1153</v>
      </c>
      <c r="D2037" s="18" t="s">
        <v>211</v>
      </c>
      <c r="E2037" s="18">
        <v>0.86250000000000004</v>
      </c>
    </row>
    <row r="2038" spans="1:5" hidden="1" x14ac:dyDescent="0.3">
      <c r="A2038" s="18" t="str">
        <f t="shared" si="32"/>
        <v>2021-22Moyne ShireMC6</v>
      </c>
      <c r="B2038" s="18" t="s">
        <v>1260</v>
      </c>
      <c r="C2038" s="18" t="s">
        <v>1156</v>
      </c>
      <c r="D2038" s="18" t="s">
        <v>211</v>
      </c>
      <c r="E2038" s="18">
        <v>0.87777777777777799</v>
      </c>
    </row>
    <row r="2039" spans="1:5" hidden="1" x14ac:dyDescent="0.3">
      <c r="A2039" s="18" t="str">
        <f t="shared" si="32"/>
        <v>2021-22Murrindindi ShireMC6</v>
      </c>
      <c r="B2039" s="18" t="s">
        <v>1260</v>
      </c>
      <c r="C2039" s="18" t="s">
        <v>1159</v>
      </c>
      <c r="D2039" s="18" t="s">
        <v>211</v>
      </c>
      <c r="E2039" s="18">
        <v>0.89208633093525203</v>
      </c>
    </row>
    <row r="2040" spans="1:5" hidden="1" x14ac:dyDescent="0.3">
      <c r="A2040" s="18" t="str">
        <f t="shared" si="32"/>
        <v>2021-22Nillumbik ShireMC6</v>
      </c>
      <c r="B2040" s="18" t="s">
        <v>1260</v>
      </c>
      <c r="C2040" s="18" t="s">
        <v>1162</v>
      </c>
      <c r="D2040" s="18" t="s">
        <v>211</v>
      </c>
      <c r="E2040" s="18">
        <v>0.98979591836734704</v>
      </c>
    </row>
    <row r="2041" spans="1:5" hidden="1" x14ac:dyDescent="0.3">
      <c r="A2041" s="18" t="str">
        <f t="shared" si="32"/>
        <v>2021-22Port Phillip CityMC6</v>
      </c>
      <c r="B2041" s="18" t="s">
        <v>1260</v>
      </c>
      <c r="C2041" s="18" t="s">
        <v>1168</v>
      </c>
      <c r="D2041" s="18" t="s">
        <v>211</v>
      </c>
      <c r="E2041" s="18">
        <v>0.94075403949730696</v>
      </c>
    </row>
    <row r="2042" spans="1:5" hidden="1" x14ac:dyDescent="0.3">
      <c r="A2042" s="18" t="str">
        <f t="shared" si="32"/>
        <v>2021-22Pyrenees ShireMC6</v>
      </c>
      <c r="B2042" s="18" t="s">
        <v>1260</v>
      </c>
      <c r="C2042" s="18" t="s">
        <v>1171</v>
      </c>
      <c r="D2042" s="18" t="s">
        <v>211</v>
      </c>
      <c r="E2042" s="18">
        <v>0.98039215686274495</v>
      </c>
    </row>
    <row r="2043" spans="1:5" hidden="1" x14ac:dyDescent="0.3">
      <c r="A2043" s="18" t="str">
        <f t="shared" si="32"/>
        <v>2021-22Greater SheppartonMC6</v>
      </c>
      <c r="B2043" s="18" t="s">
        <v>1260</v>
      </c>
      <c r="C2043" s="18" t="s">
        <v>1076</v>
      </c>
      <c r="D2043" s="18" t="s">
        <v>211</v>
      </c>
      <c r="E2043" s="18">
        <v>0.96204033214709395</v>
      </c>
    </row>
    <row r="2044" spans="1:5" hidden="1" x14ac:dyDescent="0.3">
      <c r="A2044" s="18" t="str">
        <f t="shared" si="32"/>
        <v>2021-22Wangaratta Rural CityMC6</v>
      </c>
      <c r="B2044" s="18" t="s">
        <v>1260</v>
      </c>
      <c r="C2044" s="18" t="s">
        <v>1197</v>
      </c>
      <c r="D2044" s="18" t="s">
        <v>211</v>
      </c>
      <c r="E2044" s="18">
        <v>0.99009900990098998</v>
      </c>
    </row>
    <row r="2045" spans="1:5" hidden="1" x14ac:dyDescent="0.3">
      <c r="A2045" s="18" t="str">
        <f t="shared" si="32"/>
        <v>2021-22Warrnambool CityMC6</v>
      </c>
      <c r="B2045" s="18" t="s">
        <v>1260</v>
      </c>
      <c r="C2045" s="18" t="s">
        <v>1200</v>
      </c>
      <c r="D2045" s="18" t="s">
        <v>211</v>
      </c>
      <c r="E2045" s="18">
        <v>1.01971830985915</v>
      </c>
    </row>
    <row r="2046" spans="1:5" hidden="1" x14ac:dyDescent="0.3">
      <c r="A2046" s="18" t="str">
        <f t="shared" si="32"/>
        <v>2021-22Wodonga CityMC6</v>
      </c>
      <c r="B2046" s="18" t="s">
        <v>1260</v>
      </c>
      <c r="C2046" s="18" t="s">
        <v>1215</v>
      </c>
      <c r="D2046" s="18" t="s">
        <v>211</v>
      </c>
      <c r="E2046" s="18">
        <v>0.92110091743119304</v>
      </c>
    </row>
    <row r="2047" spans="1:5" hidden="1" x14ac:dyDescent="0.3">
      <c r="A2047" s="18" t="str">
        <f t="shared" si="32"/>
        <v>2021-22Boroondara CityMC6</v>
      </c>
      <c r="B2047" s="18" t="s">
        <v>1260</v>
      </c>
      <c r="C2047" s="18" t="s">
        <v>1019</v>
      </c>
      <c r="D2047" s="18" t="s">
        <v>211</v>
      </c>
      <c r="E2047" s="18">
        <v>1.0215517241379299</v>
      </c>
    </row>
    <row r="2048" spans="1:5" hidden="1" x14ac:dyDescent="0.3">
      <c r="A2048" s="18" t="str">
        <f t="shared" si="32"/>
        <v>2021-22Buloke ShireMC6</v>
      </c>
      <c r="B2048" s="18" t="s">
        <v>1260</v>
      </c>
      <c r="C2048" s="18" t="s">
        <v>1025</v>
      </c>
      <c r="D2048" s="18" t="s">
        <v>211</v>
      </c>
      <c r="E2048" s="18">
        <v>1.0377358490566</v>
      </c>
    </row>
    <row r="2049" spans="1:5" hidden="1" x14ac:dyDescent="0.3">
      <c r="A2049" s="18" t="str">
        <f t="shared" si="32"/>
        <v>2021-22Glen Eira CityMC6</v>
      </c>
      <c r="B2049" s="18" t="s">
        <v>1260</v>
      </c>
      <c r="C2049" s="18" t="s">
        <v>1058</v>
      </c>
      <c r="D2049" s="18" t="s">
        <v>211</v>
      </c>
      <c r="E2049" s="18">
        <v>0.95522388059701502</v>
      </c>
    </row>
    <row r="2050" spans="1:5" hidden="1" x14ac:dyDescent="0.3">
      <c r="A2050" s="18" t="str">
        <f t="shared" si="32"/>
        <v>2021-22Horsham Rural CityMC6</v>
      </c>
      <c r="B2050" s="18" t="s">
        <v>1260</v>
      </c>
      <c r="C2050" s="18" t="s">
        <v>1087</v>
      </c>
      <c r="D2050" s="18" t="s">
        <v>211</v>
      </c>
      <c r="E2050" s="18">
        <v>0.93928571428571395</v>
      </c>
    </row>
    <row r="2051" spans="1:5" hidden="1" x14ac:dyDescent="0.3">
      <c r="A2051" s="18" t="str">
        <f t="shared" si="32"/>
        <v>2021-22Kingston CityMC6</v>
      </c>
      <c r="B2051" s="18" t="s">
        <v>1260</v>
      </c>
      <c r="C2051" s="18" t="s">
        <v>1096</v>
      </c>
      <c r="D2051" s="18" t="s">
        <v>211</v>
      </c>
      <c r="E2051" s="18">
        <v>0.98170011806375401</v>
      </c>
    </row>
    <row r="2052" spans="1:5" hidden="1" x14ac:dyDescent="0.3">
      <c r="A2052" s="18" t="str">
        <f t="shared" si="32"/>
        <v>2021-22Latrobe CityMC6</v>
      </c>
      <c r="B2052" s="18" t="s">
        <v>1260</v>
      </c>
      <c r="C2052" s="18" t="s">
        <v>1102</v>
      </c>
      <c r="D2052" s="18" t="s">
        <v>211</v>
      </c>
      <c r="E2052" s="18">
        <v>0.95464601769911495</v>
      </c>
    </row>
    <row r="2053" spans="1:5" hidden="1" x14ac:dyDescent="0.3">
      <c r="A2053" s="18" t="str">
        <f t="shared" si="32"/>
        <v>2021-22Mildura Rural CityMC6</v>
      </c>
      <c r="B2053" s="18" t="s">
        <v>1260</v>
      </c>
      <c r="C2053" s="18" t="s">
        <v>1129</v>
      </c>
      <c r="D2053" s="18" t="s">
        <v>211</v>
      </c>
      <c r="E2053" s="18">
        <v>1.04885057471264</v>
      </c>
    </row>
    <row r="2054" spans="1:5" hidden="1" x14ac:dyDescent="0.3">
      <c r="A2054" s="18" t="str">
        <f t="shared" si="32"/>
        <v>2021-22Mitchell ShireMC6</v>
      </c>
      <c r="B2054" s="18" t="s">
        <v>1260</v>
      </c>
      <c r="C2054" s="18" t="s">
        <v>1132</v>
      </c>
      <c r="D2054" s="18" t="s">
        <v>211</v>
      </c>
      <c r="E2054" s="18">
        <v>0.98714285714285699</v>
      </c>
    </row>
    <row r="2055" spans="1:5" hidden="1" x14ac:dyDescent="0.3">
      <c r="A2055" s="18" t="str">
        <f t="shared" si="32"/>
        <v>2021-22Northern Grampians ShireMC6</v>
      </c>
      <c r="B2055" s="18" t="s">
        <v>1260</v>
      </c>
      <c r="C2055" s="18" t="s">
        <v>1165</v>
      </c>
      <c r="D2055" s="18" t="s">
        <v>211</v>
      </c>
      <c r="E2055" s="18">
        <v>0.95614035087719296</v>
      </c>
    </row>
    <row r="2056" spans="1:5" hidden="1" x14ac:dyDescent="0.3">
      <c r="A2056" s="18" t="str">
        <f t="shared" si="32"/>
        <v>2021-22Southern Grampians ShireR4</v>
      </c>
      <c r="B2056" s="18" t="s">
        <v>1260</v>
      </c>
      <c r="C2056" s="18" t="s">
        <v>1179</v>
      </c>
      <c r="D2056" s="18" t="s">
        <v>228</v>
      </c>
      <c r="E2056" s="18">
        <v>6.6647023556893803</v>
      </c>
    </row>
    <row r="2057" spans="1:5" hidden="1" x14ac:dyDescent="0.3">
      <c r="A2057" s="18" t="str">
        <f t="shared" si="32"/>
        <v>2021-22South Gippsland ShireR4</v>
      </c>
      <c r="B2057" s="18" t="s">
        <v>1260</v>
      </c>
      <c r="C2057" s="18" t="s">
        <v>1176</v>
      </c>
      <c r="D2057" s="18" t="s">
        <v>228</v>
      </c>
      <c r="E2057" s="18">
        <v>4.2817692707500301</v>
      </c>
    </row>
    <row r="2058" spans="1:5" hidden="1" x14ac:dyDescent="0.3">
      <c r="A2058" s="18" t="str">
        <f t="shared" si="32"/>
        <v>2021-22Stonnington CityR4</v>
      </c>
      <c r="B2058" s="18" t="s">
        <v>1260</v>
      </c>
      <c r="C2058" s="18" t="s">
        <v>1182</v>
      </c>
      <c r="D2058" s="18" t="s">
        <v>228</v>
      </c>
      <c r="E2058" s="18">
        <v>25.356135774086901</v>
      </c>
    </row>
    <row r="2059" spans="1:5" hidden="1" x14ac:dyDescent="0.3">
      <c r="A2059" s="18" t="str">
        <f t="shared" si="32"/>
        <v>2021-22Ararat Rural CityR4</v>
      </c>
      <c r="B2059" s="18" t="s">
        <v>1260</v>
      </c>
      <c r="C2059" s="18" t="s">
        <v>998</v>
      </c>
      <c r="D2059" s="18" t="s">
        <v>228</v>
      </c>
      <c r="E2059" s="18">
        <v>6.7015887812173496</v>
      </c>
    </row>
    <row r="2060" spans="1:5" hidden="1" x14ac:dyDescent="0.3">
      <c r="A2060" s="18" t="str">
        <f t="shared" si="32"/>
        <v>2021-22Strathbogie ShireR4</v>
      </c>
      <c r="B2060" s="18" t="s">
        <v>1260</v>
      </c>
      <c r="C2060" s="18" t="s">
        <v>1185</v>
      </c>
      <c r="D2060" s="18" t="s">
        <v>228</v>
      </c>
      <c r="E2060" s="18">
        <v>4.82347162511837</v>
      </c>
    </row>
    <row r="2061" spans="1:5" hidden="1" x14ac:dyDescent="0.3">
      <c r="A2061" s="18" t="str">
        <f t="shared" si="32"/>
        <v>2021-22Surf Coast ShireR4</v>
      </c>
      <c r="B2061" s="18" t="s">
        <v>1260</v>
      </c>
      <c r="C2061" s="18" t="s">
        <v>1188</v>
      </c>
      <c r="D2061" s="18" t="s">
        <v>228</v>
      </c>
      <c r="E2061" s="18">
        <v>14.9411764705882</v>
      </c>
    </row>
    <row r="2062" spans="1:5" hidden="1" x14ac:dyDescent="0.3">
      <c r="A2062" s="18" t="str">
        <f t="shared" si="32"/>
        <v>2021-22Swan Hill Rural CityR4</v>
      </c>
      <c r="B2062" s="18" t="s">
        <v>1260</v>
      </c>
      <c r="C2062" s="18" t="s">
        <v>1191</v>
      </c>
      <c r="D2062" s="18" t="s">
        <v>228</v>
      </c>
      <c r="E2062" s="18">
        <v>4.8001975248490396</v>
      </c>
    </row>
    <row r="2063" spans="1:5" hidden="1" x14ac:dyDescent="0.3">
      <c r="A2063" s="18" t="str">
        <f t="shared" si="32"/>
        <v>2021-22Towong ShireR4</v>
      </c>
      <c r="B2063" s="18" t="s">
        <v>1260</v>
      </c>
      <c r="C2063" s="18" t="s">
        <v>1194</v>
      </c>
      <c r="D2063" s="18" t="s">
        <v>228</v>
      </c>
    </row>
    <row r="2064" spans="1:5" hidden="1" x14ac:dyDescent="0.3">
      <c r="A2064" s="18" t="str">
        <f t="shared" si="32"/>
        <v>2021-22Wellington ShireR4</v>
      </c>
      <c r="B2064" s="18" t="s">
        <v>1260</v>
      </c>
      <c r="C2064" s="18" t="s">
        <v>1203</v>
      </c>
      <c r="D2064" s="18" t="s">
        <v>228</v>
      </c>
      <c r="E2064" s="18">
        <v>3.6651394828577701</v>
      </c>
    </row>
    <row r="2065" spans="1:5" hidden="1" x14ac:dyDescent="0.3">
      <c r="A2065" s="18" t="str">
        <f t="shared" si="32"/>
        <v>2021-22West Wimmera ShireR4</v>
      </c>
      <c r="B2065" s="18" t="s">
        <v>1260</v>
      </c>
      <c r="C2065" s="18" t="s">
        <v>1206</v>
      </c>
      <c r="D2065" s="18" t="s">
        <v>228</v>
      </c>
      <c r="E2065" s="18">
        <v>4.2659147117267802</v>
      </c>
    </row>
    <row r="2066" spans="1:5" hidden="1" x14ac:dyDescent="0.3">
      <c r="A2066" s="18" t="str">
        <f t="shared" si="32"/>
        <v>2021-22Whitehorse CityR4</v>
      </c>
      <c r="B2066" s="18" t="s">
        <v>1260</v>
      </c>
      <c r="C2066" s="18" t="s">
        <v>1209</v>
      </c>
      <c r="D2066" s="18" t="s">
        <v>228</v>
      </c>
      <c r="E2066" s="18">
        <v>24.894847948209701</v>
      </c>
    </row>
    <row r="2067" spans="1:5" hidden="1" x14ac:dyDescent="0.3">
      <c r="A2067" s="18" t="str">
        <f t="shared" si="32"/>
        <v>2021-22Whittlesea CityR4</v>
      </c>
      <c r="B2067" s="18" t="s">
        <v>1260</v>
      </c>
      <c r="C2067" s="18" t="s">
        <v>1212</v>
      </c>
      <c r="D2067" s="18" t="s">
        <v>228</v>
      </c>
      <c r="E2067" s="18">
        <v>50.1989868210065</v>
      </c>
    </row>
    <row r="2068" spans="1:5" hidden="1" x14ac:dyDescent="0.3">
      <c r="A2068" s="18" t="str">
        <f t="shared" si="32"/>
        <v>2021-22Wyndham CityR4</v>
      </c>
      <c r="B2068" s="18" t="s">
        <v>1260</v>
      </c>
      <c r="C2068" s="18" t="s">
        <v>1218</v>
      </c>
      <c r="D2068" s="18" t="s">
        <v>228</v>
      </c>
      <c r="E2068" s="18">
        <v>40.246529598203701</v>
      </c>
    </row>
    <row r="2069" spans="1:5" hidden="1" x14ac:dyDescent="0.3">
      <c r="A2069" s="18" t="str">
        <f t="shared" si="32"/>
        <v>2021-22Yarra CityR4</v>
      </c>
      <c r="B2069" s="18" t="s">
        <v>1260</v>
      </c>
      <c r="C2069" s="18" t="s">
        <v>1221</v>
      </c>
      <c r="D2069" s="18" t="s">
        <v>228</v>
      </c>
      <c r="E2069" s="18">
        <v>41.494932666944301</v>
      </c>
    </row>
    <row r="2070" spans="1:5" hidden="1" x14ac:dyDescent="0.3">
      <c r="A2070" s="18" t="str">
        <f t="shared" si="32"/>
        <v>2021-22Yarra Ranges ShireR4</v>
      </c>
      <c r="B2070" s="18" t="s">
        <v>1260</v>
      </c>
      <c r="C2070" s="18" t="s">
        <v>1224</v>
      </c>
      <c r="D2070" s="18" t="s">
        <v>228</v>
      </c>
      <c r="E2070" s="18">
        <v>15.307050645296099</v>
      </c>
    </row>
    <row r="2071" spans="1:5" hidden="1" x14ac:dyDescent="0.3">
      <c r="A2071" s="18" t="str">
        <f t="shared" si="32"/>
        <v>2021-22Yarriambiack ShireR4</v>
      </c>
      <c r="B2071" s="18" t="s">
        <v>1260</v>
      </c>
      <c r="C2071" s="18" t="s">
        <v>1227</v>
      </c>
      <c r="D2071" s="18" t="s">
        <v>228</v>
      </c>
      <c r="E2071" s="18">
        <v>6.8175878531706999</v>
      </c>
    </row>
    <row r="2072" spans="1:5" hidden="1" x14ac:dyDescent="0.3">
      <c r="A2072" s="18" t="str">
        <f t="shared" ref="A2072:A2135" si="33">CONCATENATE(B2072,C2072,D2072)</f>
        <v>2021-22Bass Coast ShireR4</v>
      </c>
      <c r="B2072" s="18" t="s">
        <v>1260</v>
      </c>
      <c r="C2072" s="18" t="s">
        <v>1007</v>
      </c>
      <c r="D2072" s="18" t="s">
        <v>228</v>
      </c>
      <c r="E2072" s="18">
        <v>15.506799646349799</v>
      </c>
    </row>
    <row r="2073" spans="1:5" hidden="1" x14ac:dyDescent="0.3">
      <c r="A2073" s="18" t="str">
        <f t="shared" si="33"/>
        <v>2021-22Borough of QueenscliffeR4</v>
      </c>
      <c r="B2073" s="18" t="s">
        <v>1260</v>
      </c>
      <c r="C2073" s="18" t="s">
        <v>1174</v>
      </c>
      <c r="D2073" s="18" t="s">
        <v>228</v>
      </c>
      <c r="E2073" s="18">
        <v>0</v>
      </c>
    </row>
    <row r="2074" spans="1:5" hidden="1" x14ac:dyDescent="0.3">
      <c r="A2074" s="18" t="str">
        <f t="shared" si="33"/>
        <v>2021-22Merri-bek CityR4</v>
      </c>
      <c r="B2074" s="18" t="s">
        <v>1260</v>
      </c>
      <c r="C2074" s="18" t="s">
        <v>1147</v>
      </c>
      <c r="D2074" s="18" t="s">
        <v>228</v>
      </c>
      <c r="E2074" s="18">
        <v>22.099059692004101</v>
      </c>
    </row>
    <row r="2075" spans="1:5" hidden="1" x14ac:dyDescent="0.3">
      <c r="A2075" s="18" t="str">
        <f t="shared" si="33"/>
        <v>2021-22Alpine ShireR4</v>
      </c>
      <c r="B2075" s="18" t="s">
        <v>1260</v>
      </c>
      <c r="C2075" s="18" t="s">
        <v>995</v>
      </c>
      <c r="D2075" s="18" t="s">
        <v>228</v>
      </c>
      <c r="E2075" s="18">
        <v>12.808720912593699</v>
      </c>
    </row>
    <row r="2076" spans="1:5" hidden="1" x14ac:dyDescent="0.3">
      <c r="A2076" s="18" t="str">
        <f t="shared" si="33"/>
        <v>2021-22Ballarat CityR4</v>
      </c>
      <c r="B2076" s="18" t="s">
        <v>1260</v>
      </c>
      <c r="C2076" s="18" t="s">
        <v>1001</v>
      </c>
      <c r="D2076" s="18" t="s">
        <v>228</v>
      </c>
      <c r="E2076" s="18">
        <v>10.7984187108821</v>
      </c>
    </row>
    <row r="2077" spans="1:5" hidden="1" x14ac:dyDescent="0.3">
      <c r="A2077" s="18" t="str">
        <f t="shared" si="33"/>
        <v>2021-22Banyule CityR4</v>
      </c>
      <c r="B2077" s="18" t="s">
        <v>1260</v>
      </c>
      <c r="C2077" s="18" t="s">
        <v>1004</v>
      </c>
      <c r="D2077" s="18" t="s">
        <v>228</v>
      </c>
      <c r="E2077" s="18">
        <v>32.004510779754803</v>
      </c>
    </row>
    <row r="2078" spans="1:5" hidden="1" x14ac:dyDescent="0.3">
      <c r="A2078" s="18" t="str">
        <f t="shared" si="33"/>
        <v>2021-22Baw Baw ShireR4</v>
      </c>
      <c r="B2078" s="18" t="s">
        <v>1260</v>
      </c>
      <c r="C2078" s="18" t="s">
        <v>1010</v>
      </c>
      <c r="D2078" s="18" t="s">
        <v>228</v>
      </c>
      <c r="E2078" s="18">
        <v>5.9245382941398601</v>
      </c>
    </row>
    <row r="2079" spans="1:5" hidden="1" x14ac:dyDescent="0.3">
      <c r="A2079" s="18" t="str">
        <f t="shared" si="33"/>
        <v>2021-22Bayside CityR4</v>
      </c>
      <c r="B2079" s="18" t="s">
        <v>1260</v>
      </c>
      <c r="C2079" s="18" t="s">
        <v>1013</v>
      </c>
      <c r="D2079" s="18" t="s">
        <v>228</v>
      </c>
      <c r="E2079" s="18">
        <v>19.827259377602498</v>
      </c>
    </row>
    <row r="2080" spans="1:5" hidden="1" x14ac:dyDescent="0.3">
      <c r="A2080" s="18" t="str">
        <f t="shared" si="33"/>
        <v>2021-22Benalla Rural CityR4</v>
      </c>
      <c r="B2080" s="18" t="s">
        <v>1260</v>
      </c>
      <c r="C2080" s="18" t="s">
        <v>1016</v>
      </c>
      <c r="D2080" s="18" t="s">
        <v>228</v>
      </c>
      <c r="E2080" s="18">
        <v>3.57775520143278</v>
      </c>
    </row>
    <row r="2081" spans="1:5" hidden="1" x14ac:dyDescent="0.3">
      <c r="A2081" s="18" t="str">
        <f t="shared" si="33"/>
        <v>2021-22Brimbank CityR4</v>
      </c>
      <c r="B2081" s="18" t="s">
        <v>1260</v>
      </c>
      <c r="C2081" s="18" t="s">
        <v>1022</v>
      </c>
      <c r="D2081" s="18" t="s">
        <v>228</v>
      </c>
      <c r="E2081" s="18">
        <v>23.9766961117564</v>
      </c>
    </row>
    <row r="2082" spans="1:5" hidden="1" x14ac:dyDescent="0.3">
      <c r="A2082" s="18" t="str">
        <f t="shared" si="33"/>
        <v>2021-22Campaspe ShireR4</v>
      </c>
      <c r="B2082" s="18" t="s">
        <v>1260</v>
      </c>
      <c r="C2082" s="18" t="s">
        <v>1028</v>
      </c>
      <c r="D2082" s="18" t="s">
        <v>228</v>
      </c>
      <c r="E2082" s="18">
        <v>6.0301891047306704</v>
      </c>
    </row>
    <row r="2083" spans="1:5" hidden="1" x14ac:dyDescent="0.3">
      <c r="A2083" s="18" t="str">
        <f t="shared" si="33"/>
        <v>2021-22Cardinia ShireR4</v>
      </c>
      <c r="B2083" s="18" t="s">
        <v>1260</v>
      </c>
      <c r="C2083" s="18" t="s">
        <v>1031</v>
      </c>
      <c r="D2083" s="18" t="s">
        <v>228</v>
      </c>
      <c r="E2083" s="18">
        <v>12.9654365663564</v>
      </c>
    </row>
    <row r="2084" spans="1:5" hidden="1" x14ac:dyDescent="0.3">
      <c r="A2084" s="18" t="str">
        <f t="shared" si="33"/>
        <v>2021-22Casey CityR4</v>
      </c>
      <c r="B2084" s="18" t="s">
        <v>1260</v>
      </c>
      <c r="C2084" s="18" t="s">
        <v>1034</v>
      </c>
      <c r="D2084" s="18" t="s">
        <v>228</v>
      </c>
      <c r="E2084" s="18">
        <v>18.327679591002902</v>
      </c>
    </row>
    <row r="2085" spans="1:5" hidden="1" x14ac:dyDescent="0.3">
      <c r="A2085" s="18" t="str">
        <f t="shared" si="33"/>
        <v>2021-22Central Goldfields ShireR4</v>
      </c>
      <c r="B2085" s="18" t="s">
        <v>1260</v>
      </c>
      <c r="C2085" s="18" t="s">
        <v>1037</v>
      </c>
      <c r="D2085" s="18" t="s">
        <v>228</v>
      </c>
      <c r="E2085" s="18">
        <v>3.8263213603100801</v>
      </c>
    </row>
    <row r="2086" spans="1:5" hidden="1" x14ac:dyDescent="0.3">
      <c r="A2086" s="18" t="str">
        <f t="shared" si="33"/>
        <v>2021-22Colac Otway ShireR4</v>
      </c>
      <c r="B2086" s="18" t="s">
        <v>1260</v>
      </c>
      <c r="C2086" s="18" t="s">
        <v>1040</v>
      </c>
      <c r="D2086" s="18" t="s">
        <v>228</v>
      </c>
      <c r="E2086" s="18">
        <v>4.4138671917096097</v>
      </c>
    </row>
    <row r="2087" spans="1:5" hidden="1" x14ac:dyDescent="0.3">
      <c r="A2087" s="18" t="str">
        <f t="shared" si="33"/>
        <v>2021-22Corangamite ShireR4</v>
      </c>
      <c r="B2087" s="18" t="s">
        <v>1260</v>
      </c>
      <c r="C2087" s="18" t="s">
        <v>1043</v>
      </c>
      <c r="D2087" s="18" t="s">
        <v>228</v>
      </c>
      <c r="E2087" s="18">
        <v>4.8496490410502497</v>
      </c>
    </row>
    <row r="2088" spans="1:5" hidden="1" x14ac:dyDescent="0.3">
      <c r="A2088" s="18" t="str">
        <f t="shared" si="33"/>
        <v>2021-22Darebin CityR4</v>
      </c>
      <c r="B2088" s="18" t="s">
        <v>1260</v>
      </c>
      <c r="C2088" s="18" t="s">
        <v>1046</v>
      </c>
      <c r="D2088" s="18" t="s">
        <v>228</v>
      </c>
      <c r="E2088" s="18">
        <v>23.602296546067599</v>
      </c>
    </row>
    <row r="2089" spans="1:5" hidden="1" x14ac:dyDescent="0.3">
      <c r="A2089" s="18" t="str">
        <f t="shared" si="33"/>
        <v>2021-22East Gippsland ShireR4</v>
      </c>
      <c r="B2089" s="18" t="s">
        <v>1260</v>
      </c>
      <c r="C2089" s="18" t="s">
        <v>1049</v>
      </c>
      <c r="D2089" s="18" t="s">
        <v>228</v>
      </c>
      <c r="E2089" s="18">
        <v>6.2864437257633101</v>
      </c>
    </row>
    <row r="2090" spans="1:5" hidden="1" x14ac:dyDescent="0.3">
      <c r="A2090" s="18" t="str">
        <f t="shared" si="33"/>
        <v>2021-22Frankston CityR4</v>
      </c>
      <c r="B2090" s="18" t="s">
        <v>1260</v>
      </c>
      <c r="C2090" s="18" t="s">
        <v>1052</v>
      </c>
      <c r="D2090" s="18" t="s">
        <v>228</v>
      </c>
      <c r="E2090" s="18">
        <v>31.813613199736199</v>
      </c>
    </row>
    <row r="2091" spans="1:5" hidden="1" x14ac:dyDescent="0.3">
      <c r="A2091" s="18" t="str">
        <f t="shared" si="33"/>
        <v>2021-22Gannawarra ShireR4</v>
      </c>
      <c r="B2091" s="18" t="s">
        <v>1260</v>
      </c>
      <c r="C2091" s="18" t="s">
        <v>1055</v>
      </c>
      <c r="D2091" s="18" t="s">
        <v>228</v>
      </c>
      <c r="E2091" s="18">
        <v>4.51893943767978</v>
      </c>
    </row>
    <row r="2092" spans="1:5" hidden="1" x14ac:dyDescent="0.3">
      <c r="A2092" s="18" t="str">
        <f t="shared" si="33"/>
        <v>2021-22Glenelg ShireR4</v>
      </c>
      <c r="B2092" s="18" t="s">
        <v>1260</v>
      </c>
      <c r="C2092" s="18" t="s">
        <v>1061</v>
      </c>
      <c r="D2092" s="18" t="s">
        <v>228</v>
      </c>
      <c r="E2092" s="18">
        <v>3.2159268039861701</v>
      </c>
    </row>
    <row r="2093" spans="1:5" hidden="1" x14ac:dyDescent="0.3">
      <c r="A2093" s="18" t="str">
        <f t="shared" si="33"/>
        <v>2021-22Golden Plains ShireR4</v>
      </c>
      <c r="B2093" s="18" t="s">
        <v>1260</v>
      </c>
      <c r="C2093" s="18" t="s">
        <v>1064</v>
      </c>
      <c r="D2093" s="18" t="s">
        <v>228</v>
      </c>
      <c r="E2093" s="18">
        <v>6.0754524148912896</v>
      </c>
    </row>
    <row r="2094" spans="1:5" hidden="1" x14ac:dyDescent="0.3">
      <c r="A2094" s="18" t="str">
        <f t="shared" si="33"/>
        <v>2021-22Greater Bendigo CityR4</v>
      </c>
      <c r="B2094" s="18" t="s">
        <v>1260</v>
      </c>
      <c r="C2094" s="18" t="s">
        <v>1067</v>
      </c>
      <c r="D2094" s="18" t="s">
        <v>228</v>
      </c>
      <c r="E2094" s="18">
        <v>6.5895990629213799</v>
      </c>
    </row>
    <row r="2095" spans="1:5" hidden="1" x14ac:dyDescent="0.3">
      <c r="A2095" s="18" t="str">
        <f t="shared" si="33"/>
        <v>2021-22Greater Dandenong CityR4</v>
      </c>
      <c r="B2095" s="18" t="s">
        <v>1260</v>
      </c>
      <c r="C2095" s="18" t="s">
        <v>1070</v>
      </c>
      <c r="D2095" s="18" t="s">
        <v>228</v>
      </c>
      <c r="E2095" s="18">
        <v>37.908672212118901</v>
      </c>
    </row>
    <row r="2096" spans="1:5" hidden="1" x14ac:dyDescent="0.3">
      <c r="A2096" s="18" t="str">
        <f t="shared" si="33"/>
        <v>2021-22Greater Geelong CityR4</v>
      </c>
      <c r="B2096" s="18" t="s">
        <v>1260</v>
      </c>
      <c r="C2096" s="18" t="s">
        <v>1073</v>
      </c>
      <c r="D2096" s="18" t="s">
        <v>228</v>
      </c>
      <c r="E2096" s="18">
        <v>23.113160370407702</v>
      </c>
    </row>
    <row r="2097" spans="1:5" hidden="1" x14ac:dyDescent="0.3">
      <c r="A2097" s="18" t="str">
        <f t="shared" si="33"/>
        <v>2021-22Hepburn ShireR4</v>
      </c>
      <c r="B2097" s="18" t="s">
        <v>1260</v>
      </c>
      <c r="C2097" s="18" t="s">
        <v>1078</v>
      </c>
      <c r="D2097" s="18" t="s">
        <v>228</v>
      </c>
      <c r="E2097" s="18">
        <v>8.6689580312953094</v>
      </c>
    </row>
    <row r="2098" spans="1:5" hidden="1" x14ac:dyDescent="0.3">
      <c r="A2098" s="18" t="str">
        <f t="shared" si="33"/>
        <v>2021-22Hindmarsh ShireR4</v>
      </c>
      <c r="B2098" s="18" t="s">
        <v>1260</v>
      </c>
      <c r="C2098" s="18" t="s">
        <v>1081</v>
      </c>
      <c r="D2098" s="18" t="s">
        <v>228</v>
      </c>
      <c r="E2098" s="18">
        <v>5.1708941439683702</v>
      </c>
    </row>
    <row r="2099" spans="1:5" hidden="1" x14ac:dyDescent="0.3">
      <c r="A2099" s="18" t="str">
        <f t="shared" si="33"/>
        <v>2021-22Hobsons Bay CityR4</v>
      </c>
      <c r="B2099" s="18" t="s">
        <v>1260</v>
      </c>
      <c r="C2099" s="18" t="s">
        <v>1084</v>
      </c>
      <c r="D2099" s="18" t="s">
        <v>228</v>
      </c>
      <c r="E2099" s="18">
        <v>22.644734320093701</v>
      </c>
    </row>
    <row r="2100" spans="1:5" hidden="1" x14ac:dyDescent="0.3">
      <c r="A2100" s="18" t="str">
        <f t="shared" si="33"/>
        <v>2021-22Hume CityR4</v>
      </c>
      <c r="B2100" s="18" t="s">
        <v>1260</v>
      </c>
      <c r="C2100" s="18" t="s">
        <v>1090</v>
      </c>
      <c r="D2100" s="18" t="s">
        <v>228</v>
      </c>
      <c r="E2100" s="18">
        <v>20.460987362363401</v>
      </c>
    </row>
    <row r="2101" spans="1:5" hidden="1" x14ac:dyDescent="0.3">
      <c r="A2101" s="18" t="str">
        <f t="shared" si="33"/>
        <v>2021-22Indigo ShireR4</v>
      </c>
      <c r="B2101" s="18" t="s">
        <v>1260</v>
      </c>
      <c r="C2101" s="18" t="s">
        <v>1093</v>
      </c>
      <c r="D2101" s="18" t="s">
        <v>228</v>
      </c>
      <c r="E2101" s="18">
        <v>5.5310876937793001</v>
      </c>
    </row>
    <row r="2102" spans="1:5" hidden="1" x14ac:dyDescent="0.3">
      <c r="A2102" s="18" t="str">
        <f t="shared" si="33"/>
        <v>2021-22Knox CityR4</v>
      </c>
      <c r="B2102" s="18" t="s">
        <v>1260</v>
      </c>
      <c r="C2102" s="18" t="s">
        <v>1099</v>
      </c>
      <c r="D2102" s="18" t="s">
        <v>228</v>
      </c>
      <c r="E2102" s="18">
        <v>32.533669969992701</v>
      </c>
    </row>
    <row r="2103" spans="1:5" hidden="1" x14ac:dyDescent="0.3">
      <c r="A2103" s="18" t="str">
        <f t="shared" si="33"/>
        <v>2021-22Loddon ShireR4</v>
      </c>
      <c r="B2103" s="18" t="s">
        <v>1260</v>
      </c>
      <c r="C2103" s="18" t="s">
        <v>1105</v>
      </c>
      <c r="D2103" s="18" t="s">
        <v>228</v>
      </c>
      <c r="E2103" s="18">
        <v>3.7351356702775802</v>
      </c>
    </row>
    <row r="2104" spans="1:5" hidden="1" x14ac:dyDescent="0.3">
      <c r="A2104" s="18" t="str">
        <f t="shared" si="33"/>
        <v>2021-22Macedon Ranges ShireR4</v>
      </c>
      <c r="B2104" s="18" t="s">
        <v>1260</v>
      </c>
      <c r="C2104" s="18" t="s">
        <v>1108</v>
      </c>
      <c r="D2104" s="18" t="s">
        <v>228</v>
      </c>
      <c r="E2104" s="18">
        <v>7.3390627110670197</v>
      </c>
    </row>
    <row r="2105" spans="1:5" hidden="1" x14ac:dyDescent="0.3">
      <c r="A2105" s="18" t="str">
        <f t="shared" si="33"/>
        <v>2021-22Manningham CityR4</v>
      </c>
      <c r="B2105" s="18" t="s">
        <v>1260</v>
      </c>
      <c r="C2105" s="18" t="s">
        <v>1111</v>
      </c>
      <c r="D2105" s="18" t="s">
        <v>228</v>
      </c>
      <c r="E2105" s="18">
        <v>16.411951488605599</v>
      </c>
    </row>
    <row r="2106" spans="1:5" hidden="1" x14ac:dyDescent="0.3">
      <c r="A2106" s="18" t="str">
        <f t="shared" si="33"/>
        <v>2021-22Mansfield ShireR4</v>
      </c>
      <c r="B2106" s="18" t="s">
        <v>1260</v>
      </c>
      <c r="C2106" s="18" t="s">
        <v>1114</v>
      </c>
      <c r="D2106" s="18" t="s">
        <v>228</v>
      </c>
      <c r="E2106" s="18">
        <v>5.23914185404037</v>
      </c>
    </row>
    <row r="2107" spans="1:5" hidden="1" x14ac:dyDescent="0.3">
      <c r="A2107" s="18" t="str">
        <f t="shared" si="33"/>
        <v>2021-22Maribyrnong CityR4</v>
      </c>
      <c r="B2107" s="18" t="s">
        <v>1260</v>
      </c>
      <c r="C2107" s="18" t="s">
        <v>1117</v>
      </c>
      <c r="D2107" s="18" t="s">
        <v>228</v>
      </c>
      <c r="E2107" s="18">
        <v>31.848659123246801</v>
      </c>
    </row>
    <row r="2108" spans="1:5" hidden="1" x14ac:dyDescent="0.3">
      <c r="A2108" s="18" t="str">
        <f t="shared" si="33"/>
        <v>2021-22Maroondah CityR4</v>
      </c>
      <c r="B2108" s="18" t="s">
        <v>1260</v>
      </c>
      <c r="C2108" s="18" t="s">
        <v>1120</v>
      </c>
      <c r="D2108" s="18" t="s">
        <v>228</v>
      </c>
      <c r="E2108" s="18">
        <v>36.891131939437599</v>
      </c>
    </row>
    <row r="2109" spans="1:5" hidden="1" x14ac:dyDescent="0.3">
      <c r="A2109" s="18" t="str">
        <f t="shared" si="33"/>
        <v>2021-22Melbourne CityR4</v>
      </c>
      <c r="B2109" s="18" t="s">
        <v>1260</v>
      </c>
      <c r="C2109" s="18" t="s">
        <v>1123</v>
      </c>
      <c r="D2109" s="18" t="s">
        <v>228</v>
      </c>
      <c r="E2109" s="18">
        <v>49.966408279970899</v>
      </c>
    </row>
    <row r="2110" spans="1:5" hidden="1" x14ac:dyDescent="0.3">
      <c r="A2110" s="18" t="str">
        <f t="shared" si="33"/>
        <v>2021-22Melton CityR4</v>
      </c>
      <c r="B2110" s="18" t="s">
        <v>1260</v>
      </c>
      <c r="C2110" s="18" t="s">
        <v>1126</v>
      </c>
      <c r="D2110" s="18" t="s">
        <v>228</v>
      </c>
      <c r="E2110" s="18">
        <v>30.417406749556001</v>
      </c>
    </row>
    <row r="2111" spans="1:5" hidden="1" x14ac:dyDescent="0.3">
      <c r="A2111" s="18" t="str">
        <f t="shared" si="33"/>
        <v>2021-22Moira ShireR4</v>
      </c>
      <c r="B2111" s="18" t="s">
        <v>1260</v>
      </c>
      <c r="C2111" s="18" t="s">
        <v>1135</v>
      </c>
      <c r="D2111" s="18" t="s">
        <v>228</v>
      </c>
      <c r="E2111" s="18">
        <v>3.7966798729979199</v>
      </c>
    </row>
    <row r="2112" spans="1:5" hidden="1" x14ac:dyDescent="0.3">
      <c r="A2112" s="18" t="str">
        <f t="shared" si="33"/>
        <v>2021-22Monash CityR4</v>
      </c>
      <c r="B2112" s="18" t="s">
        <v>1260</v>
      </c>
      <c r="C2112" s="18" t="s">
        <v>1138</v>
      </c>
      <c r="D2112" s="18" t="s">
        <v>228</v>
      </c>
      <c r="E2112" s="18">
        <v>24.722233648704201</v>
      </c>
    </row>
    <row r="2113" spans="1:5" hidden="1" x14ac:dyDescent="0.3">
      <c r="A2113" s="18" t="str">
        <f t="shared" si="33"/>
        <v>2021-22Moonee Valley CityR4</v>
      </c>
      <c r="B2113" s="18" t="s">
        <v>1260</v>
      </c>
      <c r="C2113" s="18" t="s">
        <v>1141</v>
      </c>
      <c r="D2113" s="18" t="s">
        <v>228</v>
      </c>
      <c r="E2113" s="18">
        <v>24.7062280464739</v>
      </c>
    </row>
    <row r="2114" spans="1:5" hidden="1" x14ac:dyDescent="0.3">
      <c r="A2114" s="18" t="str">
        <f t="shared" si="33"/>
        <v>2021-22Moorabool ShireR4</v>
      </c>
      <c r="B2114" s="18" t="s">
        <v>1260</v>
      </c>
      <c r="C2114" s="18" t="s">
        <v>1144</v>
      </c>
      <c r="D2114" s="18" t="s">
        <v>228</v>
      </c>
      <c r="E2114" s="18">
        <v>7.9904764607625296</v>
      </c>
    </row>
    <row r="2115" spans="1:5" hidden="1" x14ac:dyDescent="0.3">
      <c r="A2115" s="18" t="str">
        <f t="shared" si="33"/>
        <v>2021-22Mornington Peninsula ShireR4</v>
      </c>
      <c r="B2115" s="18" t="s">
        <v>1260</v>
      </c>
      <c r="C2115" s="18" t="s">
        <v>1150</v>
      </c>
      <c r="D2115" s="18" t="s">
        <v>228</v>
      </c>
      <c r="E2115" s="18">
        <v>0</v>
      </c>
    </row>
    <row r="2116" spans="1:5" hidden="1" x14ac:dyDescent="0.3">
      <c r="A2116" s="18" t="str">
        <f t="shared" si="33"/>
        <v>2021-22Mount Alexander ShireR4</v>
      </c>
      <c r="B2116" s="18" t="s">
        <v>1260</v>
      </c>
      <c r="C2116" s="18" t="s">
        <v>1153</v>
      </c>
      <c r="D2116" s="18" t="s">
        <v>228</v>
      </c>
      <c r="E2116" s="18">
        <v>8.0212990821009704</v>
      </c>
    </row>
    <row r="2117" spans="1:5" hidden="1" x14ac:dyDescent="0.3">
      <c r="A2117" s="18" t="str">
        <f t="shared" si="33"/>
        <v>2021-22Moyne ShireR4</v>
      </c>
      <c r="B2117" s="18" t="s">
        <v>1260</v>
      </c>
      <c r="C2117" s="18" t="s">
        <v>1156</v>
      </c>
      <c r="D2117" s="18" t="s">
        <v>228</v>
      </c>
      <c r="E2117" s="18">
        <v>4.5224422131918303</v>
      </c>
    </row>
    <row r="2118" spans="1:5" hidden="1" x14ac:dyDescent="0.3">
      <c r="A2118" s="18" t="str">
        <f t="shared" si="33"/>
        <v>2021-22Murrindindi ShireR4</v>
      </c>
      <c r="B2118" s="18" t="s">
        <v>1260</v>
      </c>
      <c r="C2118" s="18" t="s">
        <v>1159</v>
      </c>
      <c r="D2118" s="18" t="s">
        <v>228</v>
      </c>
      <c r="E2118" s="18">
        <v>6.1375070349288698</v>
      </c>
    </row>
    <row r="2119" spans="1:5" hidden="1" x14ac:dyDescent="0.3">
      <c r="A2119" s="18" t="str">
        <f t="shared" si="33"/>
        <v>2021-22Nillumbik ShireR4</v>
      </c>
      <c r="B2119" s="18" t="s">
        <v>1260</v>
      </c>
      <c r="C2119" s="18" t="s">
        <v>1162</v>
      </c>
      <c r="D2119" s="18" t="s">
        <v>228</v>
      </c>
      <c r="E2119" s="18">
        <v>10.6966376969911</v>
      </c>
    </row>
    <row r="2120" spans="1:5" hidden="1" x14ac:dyDescent="0.3">
      <c r="A2120" s="18" t="str">
        <f t="shared" si="33"/>
        <v>2021-22Port Phillip CityR4</v>
      </c>
      <c r="B2120" s="18" t="s">
        <v>1260</v>
      </c>
      <c r="C2120" s="18" t="s">
        <v>1168</v>
      </c>
      <c r="D2120" s="18" t="s">
        <v>228</v>
      </c>
      <c r="E2120" s="18">
        <v>23.9821958385801</v>
      </c>
    </row>
    <row r="2121" spans="1:5" hidden="1" x14ac:dyDescent="0.3">
      <c r="A2121" s="18" t="str">
        <f t="shared" si="33"/>
        <v>2021-22Pyrenees ShireR4</v>
      </c>
      <c r="B2121" s="18" t="s">
        <v>1260</v>
      </c>
      <c r="C2121" s="18" t="s">
        <v>1171</v>
      </c>
      <c r="D2121" s="18" t="s">
        <v>228</v>
      </c>
      <c r="E2121" s="18">
        <v>6.2555754590237296</v>
      </c>
    </row>
    <row r="2122" spans="1:5" hidden="1" x14ac:dyDescent="0.3">
      <c r="A2122" s="18" t="str">
        <f t="shared" si="33"/>
        <v>2021-22Greater SheppartonR4</v>
      </c>
      <c r="B2122" s="18" t="s">
        <v>1260</v>
      </c>
      <c r="C2122" s="18" t="s">
        <v>1076</v>
      </c>
      <c r="D2122" s="18" t="s">
        <v>228</v>
      </c>
      <c r="E2122" s="18">
        <v>7.1991513355470902</v>
      </c>
    </row>
    <row r="2123" spans="1:5" hidden="1" x14ac:dyDescent="0.3">
      <c r="A2123" s="18" t="str">
        <f t="shared" si="33"/>
        <v>2021-22Wangaratta Rural CityR4</v>
      </c>
      <c r="B2123" s="18" t="s">
        <v>1260</v>
      </c>
      <c r="C2123" s="18" t="s">
        <v>1197</v>
      </c>
      <c r="D2123" s="18" t="s">
        <v>228</v>
      </c>
      <c r="E2123" s="18">
        <v>4.5542060549768202</v>
      </c>
    </row>
    <row r="2124" spans="1:5" hidden="1" x14ac:dyDescent="0.3">
      <c r="A2124" s="18" t="str">
        <f t="shared" si="33"/>
        <v>2021-22Warrnambool CityR4</v>
      </c>
      <c r="B2124" s="18" t="s">
        <v>1260</v>
      </c>
      <c r="C2124" s="18" t="s">
        <v>1200</v>
      </c>
      <c r="D2124" s="18" t="s">
        <v>228</v>
      </c>
      <c r="E2124" s="18">
        <v>5.8727111164360304</v>
      </c>
    </row>
    <row r="2125" spans="1:5" hidden="1" x14ac:dyDescent="0.3">
      <c r="A2125" s="18" t="str">
        <f t="shared" si="33"/>
        <v>2021-22Wodonga CityR4</v>
      </c>
      <c r="B2125" s="18" t="s">
        <v>1260</v>
      </c>
      <c r="C2125" s="18" t="s">
        <v>1215</v>
      </c>
      <c r="D2125" s="18" t="s">
        <v>228</v>
      </c>
      <c r="E2125" s="18">
        <v>6.0805537358518</v>
      </c>
    </row>
    <row r="2126" spans="1:5" hidden="1" x14ac:dyDescent="0.3">
      <c r="A2126" s="18" t="str">
        <f t="shared" si="33"/>
        <v>2021-22Boroondara CityR4</v>
      </c>
      <c r="B2126" s="18" t="s">
        <v>1260</v>
      </c>
      <c r="C2126" s="18" t="s">
        <v>1019</v>
      </c>
      <c r="D2126" s="18" t="s">
        <v>228</v>
      </c>
      <c r="E2126" s="18">
        <v>27.050096555440799</v>
      </c>
    </row>
    <row r="2127" spans="1:5" hidden="1" x14ac:dyDescent="0.3">
      <c r="A2127" s="18" t="str">
        <f t="shared" si="33"/>
        <v>2021-22Buloke ShireR4</v>
      </c>
      <c r="B2127" s="18" t="s">
        <v>1260</v>
      </c>
      <c r="C2127" s="18" t="s">
        <v>1025</v>
      </c>
      <c r="D2127" s="18" t="s">
        <v>228</v>
      </c>
      <c r="E2127" s="18">
        <v>4.5497619768537199</v>
      </c>
    </row>
    <row r="2128" spans="1:5" hidden="1" x14ac:dyDescent="0.3">
      <c r="A2128" s="18" t="str">
        <f t="shared" si="33"/>
        <v>2021-22Glen Eira CityR4</v>
      </c>
      <c r="B2128" s="18" t="s">
        <v>1260</v>
      </c>
      <c r="C2128" s="18" t="s">
        <v>1058</v>
      </c>
      <c r="D2128" s="18" t="s">
        <v>228</v>
      </c>
      <c r="E2128" s="18">
        <v>23.6979236846941</v>
      </c>
    </row>
    <row r="2129" spans="1:5" hidden="1" x14ac:dyDescent="0.3">
      <c r="A2129" s="18" t="str">
        <f t="shared" si="33"/>
        <v>2021-22Horsham Rural CityR4</v>
      </c>
      <c r="B2129" s="18" t="s">
        <v>1260</v>
      </c>
      <c r="C2129" s="18" t="s">
        <v>1087</v>
      </c>
      <c r="D2129" s="18" t="s">
        <v>228</v>
      </c>
      <c r="E2129" s="18">
        <v>7.17829175314849</v>
      </c>
    </row>
    <row r="2130" spans="1:5" hidden="1" x14ac:dyDescent="0.3">
      <c r="A2130" s="18" t="str">
        <f t="shared" si="33"/>
        <v>2021-22Kingston CityR4</v>
      </c>
      <c r="B2130" s="18" t="s">
        <v>1260</v>
      </c>
      <c r="C2130" s="18" t="s">
        <v>1096</v>
      </c>
      <c r="D2130" s="18" t="s">
        <v>228</v>
      </c>
      <c r="E2130" s="18">
        <v>25.6400169491525</v>
      </c>
    </row>
    <row r="2131" spans="1:5" hidden="1" x14ac:dyDescent="0.3">
      <c r="A2131" s="18" t="str">
        <f t="shared" si="33"/>
        <v>2021-22Latrobe CityR4</v>
      </c>
      <c r="B2131" s="18" t="s">
        <v>1260</v>
      </c>
      <c r="C2131" s="18" t="s">
        <v>1102</v>
      </c>
      <c r="D2131" s="18" t="s">
        <v>228</v>
      </c>
      <c r="E2131" s="18">
        <v>14.978054228607</v>
      </c>
    </row>
    <row r="2132" spans="1:5" hidden="1" x14ac:dyDescent="0.3">
      <c r="A2132" s="18" t="str">
        <f t="shared" si="33"/>
        <v>2021-22Mildura Rural CityR4</v>
      </c>
      <c r="B2132" s="18" t="s">
        <v>1260</v>
      </c>
      <c r="C2132" s="18" t="s">
        <v>1129</v>
      </c>
      <c r="D2132" s="18" t="s">
        <v>228</v>
      </c>
      <c r="E2132" s="18">
        <v>6.5759469973862403</v>
      </c>
    </row>
    <row r="2133" spans="1:5" hidden="1" x14ac:dyDescent="0.3">
      <c r="A2133" s="18" t="str">
        <f t="shared" si="33"/>
        <v>2021-22Mitchell ShireR4</v>
      </c>
      <c r="B2133" s="18" t="s">
        <v>1260</v>
      </c>
      <c r="C2133" s="18" t="s">
        <v>1132</v>
      </c>
      <c r="D2133" s="18" t="s">
        <v>228</v>
      </c>
      <c r="E2133" s="18">
        <v>8.5533742162583692</v>
      </c>
    </row>
    <row r="2134" spans="1:5" hidden="1" x14ac:dyDescent="0.3">
      <c r="A2134" s="18" t="str">
        <f t="shared" si="33"/>
        <v>2021-22Northern Grampians ShireR4</v>
      </c>
      <c r="B2134" s="18" t="s">
        <v>1260</v>
      </c>
      <c r="C2134" s="18" t="s">
        <v>1165</v>
      </c>
      <c r="D2134" s="18" t="s">
        <v>228</v>
      </c>
      <c r="E2134" s="18">
        <v>5.0577185183158697</v>
      </c>
    </row>
    <row r="2135" spans="1:5" hidden="1" x14ac:dyDescent="0.3">
      <c r="A2135" s="18" t="str">
        <f t="shared" si="33"/>
        <v>2021-22Southern Grampians ShireR1</v>
      </c>
      <c r="B2135" s="18" t="s">
        <v>1260</v>
      </c>
      <c r="C2135" s="18" t="s">
        <v>1179</v>
      </c>
      <c r="D2135" s="18" t="s">
        <v>215</v>
      </c>
      <c r="E2135" s="18">
        <v>0.39090909090909098</v>
      </c>
    </row>
    <row r="2136" spans="1:5" hidden="1" x14ac:dyDescent="0.3">
      <c r="A2136" s="18" t="str">
        <f t="shared" ref="A2136:A2199" si="34">CONCATENATE(B2136,C2136,D2136)</f>
        <v>2021-22South Gippsland ShireR1</v>
      </c>
      <c r="B2136" s="18" t="s">
        <v>1260</v>
      </c>
      <c r="C2136" s="18" t="s">
        <v>1176</v>
      </c>
      <c r="D2136" s="18" t="s">
        <v>215</v>
      </c>
      <c r="E2136" s="18">
        <v>97.202038698515295</v>
      </c>
    </row>
    <row r="2137" spans="1:5" hidden="1" x14ac:dyDescent="0.3">
      <c r="A2137" s="18" t="str">
        <f t="shared" si="34"/>
        <v>2021-22Stonnington CityR1</v>
      </c>
      <c r="B2137" s="18" t="s">
        <v>1260</v>
      </c>
      <c r="C2137" s="18" t="s">
        <v>1182</v>
      </c>
      <c r="D2137" s="18" t="s">
        <v>215</v>
      </c>
      <c r="E2137" s="18">
        <v>87.654320987654302</v>
      </c>
    </row>
    <row r="2138" spans="1:5" hidden="1" x14ac:dyDescent="0.3">
      <c r="A2138" s="18" t="str">
        <f t="shared" si="34"/>
        <v>2021-22Ararat Rural CityR1</v>
      </c>
      <c r="B2138" s="18" t="s">
        <v>1260</v>
      </c>
      <c r="C2138" s="18" t="s">
        <v>998</v>
      </c>
      <c r="D2138" s="18" t="s">
        <v>215</v>
      </c>
      <c r="E2138" s="18">
        <v>4.6448087431694001</v>
      </c>
    </row>
    <row r="2139" spans="1:5" hidden="1" x14ac:dyDescent="0.3">
      <c r="A2139" s="18" t="str">
        <f t="shared" si="34"/>
        <v>2021-22Strathbogie ShireR1</v>
      </c>
      <c r="B2139" s="18" t="s">
        <v>1260</v>
      </c>
      <c r="C2139" s="18" t="s">
        <v>1185</v>
      </c>
      <c r="D2139" s="18" t="s">
        <v>215</v>
      </c>
      <c r="E2139" s="18">
        <v>23.999472539065099</v>
      </c>
    </row>
    <row r="2140" spans="1:5" hidden="1" x14ac:dyDescent="0.3">
      <c r="A2140" s="18" t="str">
        <f t="shared" si="34"/>
        <v>2021-22Surf Coast ShireR1</v>
      </c>
      <c r="B2140" s="18" t="s">
        <v>1260</v>
      </c>
      <c r="C2140" s="18" t="s">
        <v>1188</v>
      </c>
      <c r="D2140" s="18" t="s">
        <v>215</v>
      </c>
      <c r="E2140" s="18">
        <v>70.327868852459005</v>
      </c>
    </row>
    <row r="2141" spans="1:5" hidden="1" x14ac:dyDescent="0.3">
      <c r="A2141" s="18" t="str">
        <f t="shared" si="34"/>
        <v>2021-22Swan Hill Rural CityR1</v>
      </c>
      <c r="B2141" s="18" t="s">
        <v>1260</v>
      </c>
      <c r="C2141" s="18" t="s">
        <v>1191</v>
      </c>
      <c r="D2141" s="18" t="s">
        <v>215</v>
      </c>
      <c r="E2141" s="18">
        <v>5.9561128526645799</v>
      </c>
    </row>
    <row r="2142" spans="1:5" hidden="1" x14ac:dyDescent="0.3">
      <c r="A2142" s="18" t="str">
        <f t="shared" si="34"/>
        <v>2021-22Towong ShireR1</v>
      </c>
      <c r="B2142" s="18" t="s">
        <v>1260</v>
      </c>
      <c r="C2142" s="18" t="s">
        <v>1194</v>
      </c>
      <c r="D2142" s="18" t="s">
        <v>215</v>
      </c>
    </row>
    <row r="2143" spans="1:5" hidden="1" x14ac:dyDescent="0.3">
      <c r="A2143" s="18" t="str">
        <f t="shared" si="34"/>
        <v>2021-22Wellington ShireR1</v>
      </c>
      <c r="B2143" s="18" t="s">
        <v>1260</v>
      </c>
      <c r="C2143" s="18" t="s">
        <v>1203</v>
      </c>
      <c r="D2143" s="18" t="s">
        <v>215</v>
      </c>
      <c r="E2143" s="18">
        <v>26.17004048583</v>
      </c>
    </row>
    <row r="2144" spans="1:5" hidden="1" x14ac:dyDescent="0.3">
      <c r="A2144" s="18" t="str">
        <f t="shared" si="34"/>
        <v>2021-22West Wimmera ShireR1</v>
      </c>
      <c r="B2144" s="18" t="s">
        <v>1260</v>
      </c>
      <c r="C2144" s="18" t="s">
        <v>1206</v>
      </c>
      <c r="D2144" s="18" t="s">
        <v>215</v>
      </c>
      <c r="E2144" s="18">
        <v>4.4818605777966196</v>
      </c>
    </row>
    <row r="2145" spans="1:5" hidden="1" x14ac:dyDescent="0.3">
      <c r="A2145" s="18" t="str">
        <f t="shared" si="34"/>
        <v>2021-22Whitehorse CityR1</v>
      </c>
      <c r="B2145" s="18" t="s">
        <v>1260</v>
      </c>
      <c r="C2145" s="18" t="s">
        <v>1209</v>
      </c>
      <c r="D2145" s="18" t="s">
        <v>215</v>
      </c>
      <c r="E2145" s="18">
        <v>96.703296703296701</v>
      </c>
    </row>
    <row r="2146" spans="1:5" hidden="1" x14ac:dyDescent="0.3">
      <c r="A2146" s="18" t="str">
        <f t="shared" si="34"/>
        <v>2021-22Whittlesea CityR1</v>
      </c>
      <c r="B2146" s="18" t="s">
        <v>1260</v>
      </c>
      <c r="C2146" s="18" t="s">
        <v>1212</v>
      </c>
      <c r="D2146" s="18" t="s">
        <v>215</v>
      </c>
      <c r="E2146" s="18">
        <v>18.943477591252101</v>
      </c>
    </row>
    <row r="2147" spans="1:5" hidden="1" x14ac:dyDescent="0.3">
      <c r="A2147" s="18" t="str">
        <f t="shared" si="34"/>
        <v>2021-22Wyndham CityR1</v>
      </c>
      <c r="B2147" s="18" t="s">
        <v>1260</v>
      </c>
      <c r="C2147" s="18" t="s">
        <v>1218</v>
      </c>
      <c r="D2147" s="18" t="s">
        <v>215</v>
      </c>
      <c r="E2147" s="18">
        <v>42.1875</v>
      </c>
    </row>
    <row r="2148" spans="1:5" hidden="1" x14ac:dyDescent="0.3">
      <c r="A2148" s="18" t="str">
        <f t="shared" si="34"/>
        <v>2021-22Yarra CityR1</v>
      </c>
      <c r="B2148" s="18" t="s">
        <v>1260</v>
      </c>
      <c r="C2148" s="18" t="s">
        <v>1221</v>
      </c>
      <c r="D2148" s="18" t="s">
        <v>215</v>
      </c>
      <c r="E2148" s="18">
        <v>136.23372499206101</v>
      </c>
    </row>
    <row r="2149" spans="1:5" hidden="1" x14ac:dyDescent="0.3">
      <c r="A2149" s="18" t="str">
        <f t="shared" si="34"/>
        <v>2021-22Yarra Ranges ShireR1</v>
      </c>
      <c r="B2149" s="18" t="s">
        <v>1260</v>
      </c>
      <c r="C2149" s="18" t="s">
        <v>1224</v>
      </c>
      <c r="D2149" s="18" t="s">
        <v>215</v>
      </c>
      <c r="E2149" s="18">
        <v>85.4848957430832</v>
      </c>
    </row>
    <row r="2150" spans="1:5" hidden="1" x14ac:dyDescent="0.3">
      <c r="A2150" s="18" t="str">
        <f t="shared" si="34"/>
        <v>2021-22Yarriambiack ShireR1</v>
      </c>
      <c r="B2150" s="18" t="s">
        <v>1260</v>
      </c>
      <c r="C2150" s="18" t="s">
        <v>1227</v>
      </c>
      <c r="D2150" s="18" t="s">
        <v>215</v>
      </c>
      <c r="E2150" s="18">
        <v>31.594669117647101</v>
      </c>
    </row>
    <row r="2151" spans="1:5" hidden="1" x14ac:dyDescent="0.3">
      <c r="A2151" s="18" t="str">
        <f t="shared" si="34"/>
        <v>2021-22Bass Coast ShireR1</v>
      </c>
      <c r="B2151" s="18" t="s">
        <v>1260</v>
      </c>
      <c r="C2151" s="18" t="s">
        <v>1007</v>
      </c>
      <c r="D2151" s="18" t="s">
        <v>215</v>
      </c>
      <c r="E2151" s="18">
        <v>16.778523489932901</v>
      </c>
    </row>
    <row r="2152" spans="1:5" hidden="1" x14ac:dyDescent="0.3">
      <c r="A2152" s="18" t="str">
        <f t="shared" si="34"/>
        <v>2021-22Borough of QueenscliffeR1</v>
      </c>
      <c r="B2152" s="18" t="s">
        <v>1260</v>
      </c>
      <c r="C2152" s="18" t="s">
        <v>1174</v>
      </c>
      <c r="D2152" s="18" t="s">
        <v>215</v>
      </c>
      <c r="E2152" s="18">
        <v>285.71428571428601</v>
      </c>
    </row>
    <row r="2153" spans="1:5" hidden="1" x14ac:dyDescent="0.3">
      <c r="A2153" s="18" t="str">
        <f t="shared" si="34"/>
        <v>2021-22Merri-bek CityR1</v>
      </c>
      <c r="B2153" s="18" t="s">
        <v>1260</v>
      </c>
      <c r="C2153" s="18" t="s">
        <v>1147</v>
      </c>
      <c r="D2153" s="18" t="s">
        <v>215</v>
      </c>
      <c r="E2153" s="18">
        <v>98.779495524816895</v>
      </c>
    </row>
    <row r="2154" spans="1:5" hidden="1" x14ac:dyDescent="0.3">
      <c r="A2154" s="18" t="str">
        <f t="shared" si="34"/>
        <v>2021-22Alpine ShireR1</v>
      </c>
      <c r="B2154" s="18" t="s">
        <v>1260</v>
      </c>
      <c r="C2154" s="18" t="s">
        <v>995</v>
      </c>
      <c r="D2154" s="18" t="s">
        <v>215</v>
      </c>
      <c r="E2154" s="18">
        <v>100.29239766081901</v>
      </c>
    </row>
    <row r="2155" spans="1:5" hidden="1" x14ac:dyDescent="0.3">
      <c r="A2155" s="18" t="str">
        <f t="shared" si="34"/>
        <v>2021-22Ballarat CityR1</v>
      </c>
      <c r="B2155" s="18" t="s">
        <v>1260</v>
      </c>
      <c r="C2155" s="18" t="s">
        <v>1001</v>
      </c>
      <c r="D2155" s="18" t="s">
        <v>215</v>
      </c>
      <c r="E2155" s="18">
        <v>125.888584942774</v>
      </c>
    </row>
    <row r="2156" spans="1:5" hidden="1" x14ac:dyDescent="0.3">
      <c r="A2156" s="18" t="str">
        <f t="shared" si="34"/>
        <v>2021-22Banyule CityR1</v>
      </c>
      <c r="B2156" s="18" t="s">
        <v>1260</v>
      </c>
      <c r="C2156" s="18" t="s">
        <v>1004</v>
      </c>
      <c r="D2156" s="18" t="s">
        <v>215</v>
      </c>
      <c r="E2156" s="18">
        <v>88.126159554731004</v>
      </c>
    </row>
    <row r="2157" spans="1:5" hidden="1" x14ac:dyDescent="0.3">
      <c r="A2157" s="18" t="str">
        <f t="shared" si="34"/>
        <v>2021-22Baw Baw ShireR1</v>
      </c>
      <c r="B2157" s="18" t="s">
        <v>1260</v>
      </c>
      <c r="C2157" s="18" t="s">
        <v>1010</v>
      </c>
      <c r="D2157" s="18" t="s">
        <v>215</v>
      </c>
      <c r="E2157" s="18">
        <v>60.980959901728497</v>
      </c>
    </row>
    <row r="2158" spans="1:5" hidden="1" x14ac:dyDescent="0.3">
      <c r="A2158" s="18" t="str">
        <f t="shared" si="34"/>
        <v>2021-22Bayside CityR1</v>
      </c>
      <c r="B2158" s="18" t="s">
        <v>1260</v>
      </c>
      <c r="C2158" s="18" t="s">
        <v>1013</v>
      </c>
      <c r="D2158" s="18" t="s">
        <v>215</v>
      </c>
      <c r="E2158" s="18">
        <v>116.80216802168</v>
      </c>
    </row>
    <row r="2159" spans="1:5" hidden="1" x14ac:dyDescent="0.3">
      <c r="A2159" s="18" t="str">
        <f t="shared" si="34"/>
        <v>2021-22Benalla Rural CityR1</v>
      </c>
      <c r="B2159" s="18" t="s">
        <v>1260</v>
      </c>
      <c r="C2159" s="18" t="s">
        <v>1016</v>
      </c>
      <c r="D2159" s="18" t="s">
        <v>215</v>
      </c>
      <c r="E2159" s="18">
        <v>40.575892936591302</v>
      </c>
    </row>
    <row r="2160" spans="1:5" hidden="1" x14ac:dyDescent="0.3">
      <c r="A2160" s="18" t="str">
        <f t="shared" si="34"/>
        <v>2021-22Brimbank CityR1</v>
      </c>
      <c r="B2160" s="18" t="s">
        <v>1260</v>
      </c>
      <c r="C2160" s="18" t="s">
        <v>1022</v>
      </c>
      <c r="D2160" s="18" t="s">
        <v>215</v>
      </c>
      <c r="E2160" s="18">
        <v>53.480662983425397</v>
      </c>
    </row>
    <row r="2161" spans="1:5" hidden="1" x14ac:dyDescent="0.3">
      <c r="A2161" s="18" t="str">
        <f t="shared" si="34"/>
        <v>2021-22Campaspe ShireR1</v>
      </c>
      <c r="B2161" s="18" t="s">
        <v>1260</v>
      </c>
      <c r="C2161" s="18" t="s">
        <v>1028</v>
      </c>
      <c r="D2161" s="18" t="s">
        <v>215</v>
      </c>
      <c r="E2161" s="18">
        <v>28.649839336910102</v>
      </c>
    </row>
    <row r="2162" spans="1:5" hidden="1" x14ac:dyDescent="0.3">
      <c r="A2162" s="18" t="str">
        <f t="shared" si="34"/>
        <v>2021-22Cardinia ShireR1</v>
      </c>
      <c r="B2162" s="18" t="s">
        <v>1260</v>
      </c>
      <c r="C2162" s="18" t="s">
        <v>1031</v>
      </c>
      <c r="D2162" s="18" t="s">
        <v>215</v>
      </c>
      <c r="E2162" s="18">
        <v>82.054616384915505</v>
      </c>
    </row>
    <row r="2163" spans="1:5" hidden="1" x14ac:dyDescent="0.3">
      <c r="A2163" s="18" t="str">
        <f t="shared" si="34"/>
        <v>2021-22Casey CityR1</v>
      </c>
      <c r="B2163" s="18" t="s">
        <v>1260</v>
      </c>
      <c r="C2163" s="18" t="s">
        <v>1034</v>
      </c>
      <c r="D2163" s="18" t="s">
        <v>215</v>
      </c>
      <c r="E2163" s="18">
        <v>118.51512696791499</v>
      </c>
    </row>
    <row r="2164" spans="1:5" hidden="1" x14ac:dyDescent="0.3">
      <c r="A2164" s="18" t="str">
        <f t="shared" si="34"/>
        <v>2021-22Central Goldfields ShireR1</v>
      </c>
      <c r="B2164" s="18" t="s">
        <v>1260</v>
      </c>
      <c r="C2164" s="18" t="s">
        <v>1037</v>
      </c>
      <c r="D2164" s="18" t="s">
        <v>215</v>
      </c>
      <c r="E2164" s="18">
        <v>28.9827255278311</v>
      </c>
    </row>
    <row r="2165" spans="1:5" hidden="1" x14ac:dyDescent="0.3">
      <c r="A2165" s="18" t="str">
        <f t="shared" si="34"/>
        <v>2021-22Colac Otway ShireR1</v>
      </c>
      <c r="B2165" s="18" t="s">
        <v>1260</v>
      </c>
      <c r="C2165" s="18" t="s">
        <v>1040</v>
      </c>
      <c r="D2165" s="18" t="s">
        <v>215</v>
      </c>
      <c r="E2165" s="18">
        <v>18.937401367701199</v>
      </c>
    </row>
    <row r="2166" spans="1:5" hidden="1" x14ac:dyDescent="0.3">
      <c r="A2166" s="18" t="str">
        <f t="shared" si="34"/>
        <v>2021-22Corangamite ShireR1</v>
      </c>
      <c r="B2166" s="18" t="s">
        <v>1260</v>
      </c>
      <c r="C2166" s="18" t="s">
        <v>1043</v>
      </c>
      <c r="D2166" s="18" t="s">
        <v>215</v>
      </c>
      <c r="E2166" s="18">
        <v>4.7045951859956201</v>
      </c>
    </row>
    <row r="2167" spans="1:5" hidden="1" x14ac:dyDescent="0.3">
      <c r="A2167" s="18" t="str">
        <f t="shared" si="34"/>
        <v>2021-22Darebin CityR1</v>
      </c>
      <c r="B2167" s="18" t="s">
        <v>1260</v>
      </c>
      <c r="C2167" s="18" t="s">
        <v>1046</v>
      </c>
      <c r="D2167" s="18" t="s">
        <v>215</v>
      </c>
      <c r="E2167" s="18">
        <v>71.010030787565796</v>
      </c>
    </row>
    <row r="2168" spans="1:5" hidden="1" x14ac:dyDescent="0.3">
      <c r="A2168" s="18" t="str">
        <f t="shared" si="34"/>
        <v>2021-22East Gippsland ShireR1</v>
      </c>
      <c r="B2168" s="18" t="s">
        <v>1260</v>
      </c>
      <c r="C2168" s="18" t="s">
        <v>1049</v>
      </c>
      <c r="D2168" s="18" t="s">
        <v>215</v>
      </c>
      <c r="E2168" s="18">
        <v>57.3742312540586</v>
      </c>
    </row>
    <row r="2169" spans="1:5" hidden="1" x14ac:dyDescent="0.3">
      <c r="A2169" s="18" t="str">
        <f t="shared" si="34"/>
        <v>2021-22Frankston CityR1</v>
      </c>
      <c r="B2169" s="18" t="s">
        <v>1260</v>
      </c>
      <c r="C2169" s="18" t="s">
        <v>1052</v>
      </c>
      <c r="D2169" s="18" t="s">
        <v>215</v>
      </c>
      <c r="E2169" s="18">
        <v>110.666666666667</v>
      </c>
    </row>
    <row r="2170" spans="1:5" hidden="1" x14ac:dyDescent="0.3">
      <c r="A2170" s="18" t="str">
        <f t="shared" si="34"/>
        <v>2021-22Gannawarra ShireR1</v>
      </c>
      <c r="B2170" s="18" t="s">
        <v>1260</v>
      </c>
      <c r="C2170" s="18" t="s">
        <v>1055</v>
      </c>
      <c r="D2170" s="18" t="s">
        <v>215</v>
      </c>
      <c r="E2170" s="18">
        <v>36.852207293665998</v>
      </c>
    </row>
    <row r="2171" spans="1:5" hidden="1" x14ac:dyDescent="0.3">
      <c r="A2171" s="18" t="str">
        <f t="shared" si="34"/>
        <v>2021-22Glenelg ShireR1</v>
      </c>
      <c r="B2171" s="18" t="s">
        <v>1260</v>
      </c>
      <c r="C2171" s="18" t="s">
        <v>1061</v>
      </c>
      <c r="D2171" s="18" t="s">
        <v>215</v>
      </c>
      <c r="E2171" s="18">
        <v>4.2031523642732003</v>
      </c>
    </row>
    <row r="2172" spans="1:5" hidden="1" x14ac:dyDescent="0.3">
      <c r="A2172" s="18" t="str">
        <f t="shared" si="34"/>
        <v>2021-22Golden Plains ShireR1</v>
      </c>
      <c r="B2172" s="18" t="s">
        <v>1260</v>
      </c>
      <c r="C2172" s="18" t="s">
        <v>1064</v>
      </c>
      <c r="D2172" s="18" t="s">
        <v>215</v>
      </c>
      <c r="E2172" s="18">
        <v>90.659899460496106</v>
      </c>
    </row>
    <row r="2173" spans="1:5" hidden="1" x14ac:dyDescent="0.3">
      <c r="A2173" s="18" t="str">
        <f t="shared" si="34"/>
        <v>2021-22Greater Bendigo CityR1</v>
      </c>
      <c r="B2173" s="18" t="s">
        <v>1260</v>
      </c>
      <c r="C2173" s="18" t="s">
        <v>1067</v>
      </c>
      <c r="D2173" s="18" t="s">
        <v>215</v>
      </c>
      <c r="E2173" s="18">
        <v>46.821997825887699</v>
      </c>
    </row>
    <row r="2174" spans="1:5" hidden="1" x14ac:dyDescent="0.3">
      <c r="A2174" s="18" t="str">
        <f t="shared" si="34"/>
        <v>2021-22Greater Dandenong CityR1</v>
      </c>
      <c r="B2174" s="18" t="s">
        <v>1260</v>
      </c>
      <c r="C2174" s="18" t="s">
        <v>1070</v>
      </c>
      <c r="D2174" s="18" t="s">
        <v>215</v>
      </c>
      <c r="E2174" s="18">
        <v>55.051244509516799</v>
      </c>
    </row>
    <row r="2175" spans="1:5" hidden="1" x14ac:dyDescent="0.3">
      <c r="A2175" s="18" t="str">
        <f t="shared" si="34"/>
        <v>2021-22Greater Geelong CityR1</v>
      </c>
      <c r="B2175" s="18" t="s">
        <v>1260</v>
      </c>
      <c r="C2175" s="18" t="s">
        <v>1073</v>
      </c>
      <c r="D2175" s="18" t="s">
        <v>215</v>
      </c>
      <c r="E2175" s="18">
        <v>106.529209621993</v>
      </c>
    </row>
    <row r="2176" spans="1:5" hidden="1" x14ac:dyDescent="0.3">
      <c r="A2176" s="18" t="str">
        <f t="shared" si="34"/>
        <v>2021-22Hepburn ShireR1</v>
      </c>
      <c r="B2176" s="18" t="s">
        <v>1260</v>
      </c>
      <c r="C2176" s="18" t="s">
        <v>1078</v>
      </c>
      <c r="D2176" s="18" t="s">
        <v>215</v>
      </c>
      <c r="E2176" s="18">
        <v>50.257837439633299</v>
      </c>
    </row>
    <row r="2177" spans="1:5" hidden="1" x14ac:dyDescent="0.3">
      <c r="A2177" s="18" t="str">
        <f t="shared" si="34"/>
        <v>2021-22Hindmarsh ShireR1</v>
      </c>
      <c r="B2177" s="18" t="s">
        <v>1260</v>
      </c>
      <c r="C2177" s="18" t="s">
        <v>1081</v>
      </c>
      <c r="D2177" s="18" t="s">
        <v>215</v>
      </c>
      <c r="E2177" s="18">
        <v>3.1141868512110702</v>
      </c>
    </row>
    <row r="2178" spans="1:5" hidden="1" x14ac:dyDescent="0.3">
      <c r="A2178" s="18" t="str">
        <f t="shared" si="34"/>
        <v>2021-22Hobsons Bay CityR1</v>
      </c>
      <c r="B2178" s="18" t="s">
        <v>1260</v>
      </c>
      <c r="C2178" s="18" t="s">
        <v>1084</v>
      </c>
      <c r="D2178" s="18" t="s">
        <v>215</v>
      </c>
      <c r="E2178" s="18">
        <v>196.07390300230901</v>
      </c>
    </row>
    <row r="2179" spans="1:5" hidden="1" x14ac:dyDescent="0.3">
      <c r="A2179" s="18" t="str">
        <f t="shared" si="34"/>
        <v>2021-22Hume CityR1</v>
      </c>
      <c r="B2179" s="18" t="s">
        <v>1260</v>
      </c>
      <c r="C2179" s="18" t="s">
        <v>1090</v>
      </c>
      <c r="D2179" s="18" t="s">
        <v>215</v>
      </c>
      <c r="E2179" s="18">
        <v>34.657894180714202</v>
      </c>
    </row>
    <row r="2180" spans="1:5" hidden="1" x14ac:dyDescent="0.3">
      <c r="A2180" s="18" t="str">
        <f t="shared" si="34"/>
        <v>2021-22Indigo ShireR1</v>
      </c>
      <c r="B2180" s="18" t="s">
        <v>1260</v>
      </c>
      <c r="C2180" s="18" t="s">
        <v>1093</v>
      </c>
      <c r="D2180" s="18" t="s">
        <v>215</v>
      </c>
      <c r="E2180" s="18">
        <v>28.427364970016399</v>
      </c>
    </row>
    <row r="2181" spans="1:5" hidden="1" x14ac:dyDescent="0.3">
      <c r="A2181" s="18" t="str">
        <f t="shared" si="34"/>
        <v>2021-22Knox CityR1</v>
      </c>
      <c r="B2181" s="18" t="s">
        <v>1260</v>
      </c>
      <c r="C2181" s="18" t="s">
        <v>1099</v>
      </c>
      <c r="D2181" s="18" t="s">
        <v>215</v>
      </c>
      <c r="E2181" s="18">
        <v>48.510638297872298</v>
      </c>
    </row>
    <row r="2182" spans="1:5" hidden="1" x14ac:dyDescent="0.3">
      <c r="A2182" s="18" t="str">
        <f t="shared" si="34"/>
        <v>2021-22Loddon ShireR1</v>
      </c>
      <c r="B2182" s="18" t="s">
        <v>1260</v>
      </c>
      <c r="C2182" s="18" t="s">
        <v>1105</v>
      </c>
      <c r="D2182" s="18" t="s">
        <v>215</v>
      </c>
      <c r="E2182" s="18">
        <v>9.4079542667715295</v>
      </c>
    </row>
    <row r="2183" spans="1:5" hidden="1" x14ac:dyDescent="0.3">
      <c r="A2183" s="18" t="str">
        <f t="shared" si="34"/>
        <v>2021-22Macedon Ranges ShireR1</v>
      </c>
      <c r="B2183" s="18" t="s">
        <v>1260</v>
      </c>
      <c r="C2183" s="18" t="s">
        <v>1108</v>
      </c>
      <c r="D2183" s="18" t="s">
        <v>215</v>
      </c>
      <c r="E2183" s="18">
        <v>69.6245733788396</v>
      </c>
    </row>
    <row r="2184" spans="1:5" hidden="1" x14ac:dyDescent="0.3">
      <c r="A2184" s="18" t="str">
        <f t="shared" si="34"/>
        <v>2021-22Manningham CityR1</v>
      </c>
      <c r="B2184" s="18" t="s">
        <v>1260</v>
      </c>
      <c r="C2184" s="18" t="s">
        <v>1111</v>
      </c>
      <c r="D2184" s="18" t="s">
        <v>215</v>
      </c>
      <c r="E2184" s="18">
        <v>71.535022354694505</v>
      </c>
    </row>
    <row r="2185" spans="1:5" hidden="1" x14ac:dyDescent="0.3">
      <c r="A2185" s="18" t="str">
        <f t="shared" si="34"/>
        <v>2021-22Mansfield ShireR1</v>
      </c>
      <c r="B2185" s="18" t="s">
        <v>1260</v>
      </c>
      <c r="C2185" s="18" t="s">
        <v>1114</v>
      </c>
      <c r="D2185" s="18" t="s">
        <v>215</v>
      </c>
      <c r="E2185" s="18">
        <v>16.9426261070466</v>
      </c>
    </row>
    <row r="2186" spans="1:5" hidden="1" x14ac:dyDescent="0.3">
      <c r="A2186" s="18" t="str">
        <f t="shared" si="34"/>
        <v>2021-22Maribyrnong CityR1</v>
      </c>
      <c r="B2186" s="18" t="s">
        <v>1260</v>
      </c>
      <c r="C2186" s="18" t="s">
        <v>1117</v>
      </c>
      <c r="D2186" s="18" t="s">
        <v>215</v>
      </c>
      <c r="E2186" s="18">
        <v>108.483824866831</v>
      </c>
    </row>
    <row r="2187" spans="1:5" hidden="1" x14ac:dyDescent="0.3">
      <c r="A2187" s="18" t="str">
        <f t="shared" si="34"/>
        <v>2021-22Maroondah CityR1</v>
      </c>
      <c r="B2187" s="18" t="s">
        <v>1260</v>
      </c>
      <c r="C2187" s="18" t="s">
        <v>1120</v>
      </c>
      <c r="D2187" s="18" t="s">
        <v>215</v>
      </c>
      <c r="E2187" s="18">
        <v>113.30561330561299</v>
      </c>
    </row>
    <row r="2188" spans="1:5" hidden="1" x14ac:dyDescent="0.3">
      <c r="A2188" s="18" t="str">
        <f t="shared" si="34"/>
        <v>2021-22Melbourne CityR1</v>
      </c>
      <c r="B2188" s="18" t="s">
        <v>1260</v>
      </c>
      <c r="C2188" s="18" t="s">
        <v>1123</v>
      </c>
      <c r="D2188" s="18" t="s">
        <v>215</v>
      </c>
      <c r="E2188" s="18">
        <v>189.01189011890099</v>
      </c>
    </row>
    <row r="2189" spans="1:5" hidden="1" x14ac:dyDescent="0.3">
      <c r="A2189" s="18" t="str">
        <f t="shared" si="34"/>
        <v>2021-22Melton CityR1</v>
      </c>
      <c r="B2189" s="18" t="s">
        <v>1260</v>
      </c>
      <c r="C2189" s="18" t="s">
        <v>1126</v>
      </c>
      <c r="D2189" s="18" t="s">
        <v>215</v>
      </c>
      <c r="E2189" s="18">
        <v>128.56006364359601</v>
      </c>
    </row>
    <row r="2190" spans="1:5" hidden="1" x14ac:dyDescent="0.3">
      <c r="A2190" s="18" t="str">
        <f t="shared" si="34"/>
        <v>2021-22Moira ShireR1</v>
      </c>
      <c r="B2190" s="18" t="s">
        <v>1260</v>
      </c>
      <c r="C2190" s="18" t="s">
        <v>1135</v>
      </c>
      <c r="D2190" s="18" t="s">
        <v>215</v>
      </c>
      <c r="E2190" s="18">
        <v>25.124476191349501</v>
      </c>
    </row>
    <row r="2191" spans="1:5" hidden="1" x14ac:dyDescent="0.3">
      <c r="A2191" s="18" t="str">
        <f t="shared" si="34"/>
        <v>2021-22Monash CityR1</v>
      </c>
      <c r="B2191" s="18" t="s">
        <v>1260</v>
      </c>
      <c r="C2191" s="18" t="s">
        <v>1138</v>
      </c>
      <c r="D2191" s="18" t="s">
        <v>215</v>
      </c>
      <c r="E2191" s="18">
        <v>42.578125</v>
      </c>
    </row>
    <row r="2192" spans="1:5" hidden="1" x14ac:dyDescent="0.3">
      <c r="A2192" s="18" t="str">
        <f t="shared" si="34"/>
        <v>2021-22Moonee Valley CityR1</v>
      </c>
      <c r="B2192" s="18" t="s">
        <v>1260</v>
      </c>
      <c r="C2192" s="18" t="s">
        <v>1141</v>
      </c>
      <c r="D2192" s="18" t="s">
        <v>215</v>
      </c>
      <c r="E2192" s="18">
        <v>30.0639658848614</v>
      </c>
    </row>
    <row r="2193" spans="1:5" hidden="1" x14ac:dyDescent="0.3">
      <c r="A2193" s="18" t="str">
        <f t="shared" si="34"/>
        <v>2021-22Moorabool ShireR1</v>
      </c>
      <c r="B2193" s="18" t="s">
        <v>1260</v>
      </c>
      <c r="C2193" s="18" t="s">
        <v>1144</v>
      </c>
      <c r="D2193" s="18" t="s">
        <v>215</v>
      </c>
      <c r="E2193" s="18">
        <v>46.141958273540098</v>
      </c>
    </row>
    <row r="2194" spans="1:5" hidden="1" x14ac:dyDescent="0.3">
      <c r="A2194" s="18" t="str">
        <f t="shared" si="34"/>
        <v>2021-22Mornington Peninsula ShireR1</v>
      </c>
      <c r="B2194" s="18" t="s">
        <v>1260</v>
      </c>
      <c r="C2194" s="18" t="s">
        <v>1150</v>
      </c>
      <c r="D2194" s="18" t="s">
        <v>215</v>
      </c>
      <c r="E2194" s="18">
        <v>114.996395097332</v>
      </c>
    </row>
    <row r="2195" spans="1:5" hidden="1" x14ac:dyDescent="0.3">
      <c r="A2195" s="18" t="str">
        <f t="shared" si="34"/>
        <v>2021-22Mount Alexander ShireR1</v>
      </c>
      <c r="B2195" s="18" t="s">
        <v>1260</v>
      </c>
      <c r="C2195" s="18" t="s">
        <v>1153</v>
      </c>
      <c r="D2195" s="18" t="s">
        <v>215</v>
      </c>
      <c r="E2195" s="18">
        <v>2.7598388254125998</v>
      </c>
    </row>
    <row r="2196" spans="1:5" hidden="1" x14ac:dyDescent="0.3">
      <c r="A2196" s="18" t="str">
        <f t="shared" si="34"/>
        <v>2021-22Moyne ShireR1</v>
      </c>
      <c r="B2196" s="18" t="s">
        <v>1260</v>
      </c>
      <c r="C2196" s="18" t="s">
        <v>1156</v>
      </c>
      <c r="D2196" s="18" t="s">
        <v>215</v>
      </c>
      <c r="E2196" s="18">
        <v>9.7560975609756095</v>
      </c>
    </row>
    <row r="2197" spans="1:5" hidden="1" x14ac:dyDescent="0.3">
      <c r="A2197" s="18" t="str">
        <f t="shared" si="34"/>
        <v>2021-22Murrindindi ShireR1</v>
      </c>
      <c r="B2197" s="18" t="s">
        <v>1260</v>
      </c>
      <c r="C2197" s="18" t="s">
        <v>1159</v>
      </c>
      <c r="D2197" s="18" t="s">
        <v>215</v>
      </c>
      <c r="E2197" s="18">
        <v>44.959677419354797</v>
      </c>
    </row>
    <row r="2198" spans="1:5" hidden="1" x14ac:dyDescent="0.3">
      <c r="A2198" s="18" t="str">
        <f t="shared" si="34"/>
        <v>2021-22Nillumbik ShireR1</v>
      </c>
      <c r="B2198" s="18" t="s">
        <v>1260</v>
      </c>
      <c r="C2198" s="18" t="s">
        <v>1162</v>
      </c>
      <c r="D2198" s="18" t="s">
        <v>215</v>
      </c>
      <c r="E2198" s="18">
        <v>73.462272765003704</v>
      </c>
    </row>
    <row r="2199" spans="1:5" hidden="1" x14ac:dyDescent="0.3">
      <c r="A2199" s="18" t="str">
        <f t="shared" si="34"/>
        <v>2021-22Port Phillip CityR1</v>
      </c>
      <c r="B2199" s="18" t="s">
        <v>1260</v>
      </c>
      <c r="C2199" s="18" t="s">
        <v>1168</v>
      </c>
      <c r="D2199" s="18" t="s">
        <v>215</v>
      </c>
      <c r="E2199" s="18">
        <v>44.4444444444444</v>
      </c>
    </row>
    <row r="2200" spans="1:5" hidden="1" x14ac:dyDescent="0.3">
      <c r="A2200" s="18" t="str">
        <f t="shared" ref="A2200:A2263" si="35">CONCATENATE(B2200,C2200,D2200)</f>
        <v>2021-22Pyrenees ShireR1</v>
      </c>
      <c r="B2200" s="18" t="s">
        <v>1260</v>
      </c>
      <c r="C2200" s="18" t="s">
        <v>1171</v>
      </c>
      <c r="D2200" s="18" t="s">
        <v>215</v>
      </c>
      <c r="E2200" s="18">
        <v>10.7046070460705</v>
      </c>
    </row>
    <row r="2201" spans="1:5" hidden="1" x14ac:dyDescent="0.3">
      <c r="A2201" s="18" t="str">
        <f t="shared" si="35"/>
        <v>2021-22Greater SheppartonR1</v>
      </c>
      <c r="B2201" s="18" t="s">
        <v>1260</v>
      </c>
      <c r="C2201" s="18" t="s">
        <v>1076</v>
      </c>
      <c r="D2201" s="18" t="s">
        <v>215</v>
      </c>
      <c r="E2201" s="18">
        <v>21.0571873257372</v>
      </c>
    </row>
    <row r="2202" spans="1:5" hidden="1" x14ac:dyDescent="0.3">
      <c r="A2202" s="18" t="str">
        <f t="shared" si="35"/>
        <v>2021-22Wangaratta Rural CityR1</v>
      </c>
      <c r="B2202" s="18" t="s">
        <v>1260</v>
      </c>
      <c r="C2202" s="18" t="s">
        <v>1197</v>
      </c>
      <c r="D2202" s="18" t="s">
        <v>215</v>
      </c>
      <c r="E2202" s="18">
        <v>42.826855123674903</v>
      </c>
    </row>
    <row r="2203" spans="1:5" hidden="1" x14ac:dyDescent="0.3">
      <c r="A2203" s="18" t="str">
        <f t="shared" si="35"/>
        <v>2021-22Warrnambool CityR1</v>
      </c>
      <c r="B2203" s="18" t="s">
        <v>1260</v>
      </c>
      <c r="C2203" s="18" t="s">
        <v>1200</v>
      </c>
      <c r="D2203" s="18" t="s">
        <v>215</v>
      </c>
      <c r="E2203" s="18">
        <v>54.983922829581999</v>
      </c>
    </row>
    <row r="2204" spans="1:5" hidden="1" x14ac:dyDescent="0.3">
      <c r="A2204" s="18" t="str">
        <f t="shared" si="35"/>
        <v>2021-22Wodonga CityR1</v>
      </c>
      <c r="B2204" s="18" t="s">
        <v>1260</v>
      </c>
      <c r="C2204" s="18" t="s">
        <v>1215</v>
      </c>
      <c r="D2204" s="18" t="s">
        <v>215</v>
      </c>
      <c r="E2204" s="18">
        <v>11.5013349763812</v>
      </c>
    </row>
    <row r="2205" spans="1:5" hidden="1" x14ac:dyDescent="0.3">
      <c r="A2205" s="18" t="str">
        <f t="shared" si="35"/>
        <v>2021-22Boroondara CityR1</v>
      </c>
      <c r="B2205" s="18" t="s">
        <v>1260</v>
      </c>
      <c r="C2205" s="18" t="s">
        <v>1019</v>
      </c>
      <c r="D2205" s="18" t="s">
        <v>215</v>
      </c>
      <c r="E2205" s="18">
        <v>66.137566137566097</v>
      </c>
    </row>
    <row r="2206" spans="1:5" hidden="1" x14ac:dyDescent="0.3">
      <c r="A2206" s="18" t="str">
        <f t="shared" si="35"/>
        <v>2021-22Buloke ShireR1</v>
      </c>
      <c r="B2206" s="18" t="s">
        <v>1260</v>
      </c>
      <c r="C2206" s="18" t="s">
        <v>1025</v>
      </c>
      <c r="D2206" s="18" t="s">
        <v>215</v>
      </c>
      <c r="E2206" s="18">
        <v>9.3532338308457703</v>
      </c>
    </row>
    <row r="2207" spans="1:5" hidden="1" x14ac:dyDescent="0.3">
      <c r="A2207" s="18" t="str">
        <f t="shared" si="35"/>
        <v>2021-22Glen Eira CityR1</v>
      </c>
      <c r="B2207" s="18" t="s">
        <v>1260</v>
      </c>
      <c r="C2207" s="18" t="s">
        <v>1058</v>
      </c>
      <c r="D2207" s="18" t="s">
        <v>215</v>
      </c>
      <c r="E2207" s="18">
        <v>61.923847695390798</v>
      </c>
    </row>
    <row r="2208" spans="1:5" hidden="1" x14ac:dyDescent="0.3">
      <c r="A2208" s="18" t="str">
        <f t="shared" si="35"/>
        <v>2021-22Horsham Rural CityR1</v>
      </c>
      <c r="B2208" s="18" t="s">
        <v>1260</v>
      </c>
      <c r="C2208" s="18" t="s">
        <v>1087</v>
      </c>
      <c r="D2208" s="18" t="s">
        <v>215</v>
      </c>
      <c r="E2208" s="18">
        <v>10.8880706338837</v>
      </c>
    </row>
    <row r="2209" spans="1:5" hidden="1" x14ac:dyDescent="0.3">
      <c r="A2209" s="18" t="str">
        <f t="shared" si="35"/>
        <v>2021-22Kingston CityR1</v>
      </c>
      <c r="B2209" s="18" t="s">
        <v>1260</v>
      </c>
      <c r="C2209" s="18" t="s">
        <v>1096</v>
      </c>
      <c r="D2209" s="18" t="s">
        <v>215</v>
      </c>
      <c r="E2209" s="18">
        <v>51.027170311464502</v>
      </c>
    </row>
    <row r="2210" spans="1:5" hidden="1" x14ac:dyDescent="0.3">
      <c r="A2210" s="18" t="str">
        <f t="shared" si="35"/>
        <v>2021-22Latrobe CityR1</v>
      </c>
      <c r="B2210" s="18" t="s">
        <v>1260</v>
      </c>
      <c r="C2210" s="18" t="s">
        <v>1102</v>
      </c>
      <c r="D2210" s="18" t="s">
        <v>215</v>
      </c>
      <c r="E2210" s="18">
        <v>114.303240977405</v>
      </c>
    </row>
    <row r="2211" spans="1:5" hidden="1" x14ac:dyDescent="0.3">
      <c r="A2211" s="18" t="str">
        <f t="shared" si="35"/>
        <v>2021-22Mildura Rural CityR1</v>
      </c>
      <c r="B2211" s="18" t="s">
        <v>1260</v>
      </c>
      <c r="C2211" s="18" t="s">
        <v>1129</v>
      </c>
      <c r="D2211" s="18" t="s">
        <v>215</v>
      </c>
      <c r="E2211" s="18">
        <v>13.7307465976704</v>
      </c>
    </row>
    <row r="2212" spans="1:5" hidden="1" x14ac:dyDescent="0.3">
      <c r="A2212" s="18" t="str">
        <f t="shared" si="35"/>
        <v>2021-22Mitchell ShireR1</v>
      </c>
      <c r="B2212" s="18" t="s">
        <v>1260</v>
      </c>
      <c r="C2212" s="18" t="s">
        <v>1132</v>
      </c>
      <c r="D2212" s="18" t="s">
        <v>215</v>
      </c>
      <c r="E2212" s="18">
        <v>59.464956637193097</v>
      </c>
    </row>
    <row r="2213" spans="1:5" hidden="1" x14ac:dyDescent="0.3">
      <c r="A2213" s="18" t="str">
        <f t="shared" si="35"/>
        <v>2021-22Northern Grampians ShireR1</v>
      </c>
      <c r="B2213" s="18" t="s">
        <v>1260</v>
      </c>
      <c r="C2213" s="18" t="s">
        <v>1165</v>
      </c>
      <c r="D2213" s="18" t="s">
        <v>215</v>
      </c>
      <c r="E2213" s="18">
        <v>9.9261590606464107</v>
      </c>
    </row>
    <row r="2214" spans="1:5" hidden="1" x14ac:dyDescent="0.3">
      <c r="A2214" s="18" t="str">
        <f t="shared" si="35"/>
        <v>2021-22Southern Grampians ShireR2</v>
      </c>
      <c r="B2214" s="18" t="s">
        <v>1260</v>
      </c>
      <c r="C2214" s="18" t="s">
        <v>1179</v>
      </c>
      <c r="D2214" s="18" t="s">
        <v>220</v>
      </c>
      <c r="E2214" s="18">
        <v>0.90242424242424202</v>
      </c>
    </row>
    <row r="2215" spans="1:5" hidden="1" x14ac:dyDescent="0.3">
      <c r="A2215" s="18" t="str">
        <f t="shared" si="35"/>
        <v>2021-22South Gippsland ShireR2</v>
      </c>
      <c r="B2215" s="18" t="s">
        <v>1260</v>
      </c>
      <c r="C2215" s="18" t="s">
        <v>1176</v>
      </c>
      <c r="D2215" s="18" t="s">
        <v>220</v>
      </c>
      <c r="E2215" s="18">
        <v>0.99876846123968599</v>
      </c>
    </row>
    <row r="2216" spans="1:5" hidden="1" x14ac:dyDescent="0.3">
      <c r="A2216" s="18" t="str">
        <f t="shared" si="35"/>
        <v>2021-22Stonnington CityR2</v>
      </c>
      <c r="B2216" s="18" t="s">
        <v>1260</v>
      </c>
      <c r="C2216" s="18" t="s">
        <v>1182</v>
      </c>
      <c r="D2216" s="18" t="s">
        <v>220</v>
      </c>
      <c r="E2216" s="18">
        <v>0.99382716049382702</v>
      </c>
    </row>
    <row r="2217" spans="1:5" hidden="1" x14ac:dyDescent="0.3">
      <c r="A2217" s="18" t="str">
        <f t="shared" si="35"/>
        <v>2021-22Ararat Rural CityR2</v>
      </c>
      <c r="B2217" s="18" t="s">
        <v>1260</v>
      </c>
      <c r="C2217" s="18" t="s">
        <v>998</v>
      </c>
      <c r="D2217" s="18" t="s">
        <v>220</v>
      </c>
      <c r="E2217" s="18">
        <v>1</v>
      </c>
    </row>
    <row r="2218" spans="1:5" hidden="1" x14ac:dyDescent="0.3">
      <c r="A2218" s="18" t="str">
        <f t="shared" si="35"/>
        <v>2021-22Strathbogie ShireR2</v>
      </c>
      <c r="B2218" s="18" t="s">
        <v>1260</v>
      </c>
      <c r="C2218" s="18" t="s">
        <v>1185</v>
      </c>
      <c r="D2218" s="18" t="s">
        <v>220</v>
      </c>
      <c r="E2218" s="18">
        <v>0.99914287598074802</v>
      </c>
    </row>
    <row r="2219" spans="1:5" hidden="1" x14ac:dyDescent="0.3">
      <c r="A2219" s="18" t="str">
        <f t="shared" si="35"/>
        <v>2021-22Surf Coast ShireR2</v>
      </c>
      <c r="B2219" s="18" t="s">
        <v>1260</v>
      </c>
      <c r="C2219" s="18" t="s">
        <v>1188</v>
      </c>
      <c r="D2219" s="18" t="s">
        <v>220</v>
      </c>
      <c r="E2219" s="18">
        <v>0.96393442622950798</v>
      </c>
    </row>
    <row r="2220" spans="1:5" hidden="1" x14ac:dyDescent="0.3">
      <c r="A2220" s="18" t="str">
        <f t="shared" si="35"/>
        <v>2021-22Swan Hill Rural CityR2</v>
      </c>
      <c r="B2220" s="18" t="s">
        <v>1260</v>
      </c>
      <c r="C2220" s="18" t="s">
        <v>1191</v>
      </c>
      <c r="D2220" s="18" t="s">
        <v>220</v>
      </c>
      <c r="E2220" s="18">
        <v>0.99373040752351105</v>
      </c>
    </row>
    <row r="2221" spans="1:5" hidden="1" x14ac:dyDescent="0.3">
      <c r="A2221" s="18" t="str">
        <f t="shared" si="35"/>
        <v>2021-22Towong ShireR2</v>
      </c>
      <c r="B2221" s="18" t="s">
        <v>1260</v>
      </c>
      <c r="C2221" s="18" t="s">
        <v>1194</v>
      </c>
      <c r="D2221" s="18" t="s">
        <v>220</v>
      </c>
    </row>
    <row r="2222" spans="1:5" hidden="1" x14ac:dyDescent="0.3">
      <c r="A2222" s="18" t="str">
        <f t="shared" si="35"/>
        <v>2021-22Wellington ShireR2</v>
      </c>
      <c r="B2222" s="18" t="s">
        <v>1260</v>
      </c>
      <c r="C2222" s="18" t="s">
        <v>1203</v>
      </c>
      <c r="D2222" s="18" t="s">
        <v>220</v>
      </c>
      <c r="E2222" s="18">
        <v>0.99680918953414199</v>
      </c>
    </row>
    <row r="2223" spans="1:5" hidden="1" x14ac:dyDescent="0.3">
      <c r="A2223" s="18" t="str">
        <f t="shared" si="35"/>
        <v>2021-22West Wimmera ShireR2</v>
      </c>
      <c r="B2223" s="18" t="s">
        <v>1260</v>
      </c>
      <c r="C2223" s="18" t="s">
        <v>1206</v>
      </c>
      <c r="D2223" s="18" t="s">
        <v>220</v>
      </c>
      <c r="E2223" s="18">
        <v>0.99831021743080395</v>
      </c>
    </row>
    <row r="2224" spans="1:5" hidden="1" x14ac:dyDescent="0.3">
      <c r="A2224" s="18" t="str">
        <f t="shared" si="35"/>
        <v>2021-22Whitehorse CityR2</v>
      </c>
      <c r="B2224" s="18" t="s">
        <v>1260</v>
      </c>
      <c r="C2224" s="18" t="s">
        <v>1209</v>
      </c>
      <c r="D2224" s="18" t="s">
        <v>220</v>
      </c>
      <c r="E2224" s="18">
        <v>0.98587127158555699</v>
      </c>
    </row>
    <row r="2225" spans="1:5" hidden="1" x14ac:dyDescent="0.3">
      <c r="A2225" s="18" t="str">
        <f t="shared" si="35"/>
        <v>2021-22Whittlesea CityR2</v>
      </c>
      <c r="B2225" s="18" t="s">
        <v>1260</v>
      </c>
      <c r="C2225" s="18" t="s">
        <v>1212</v>
      </c>
      <c r="D2225" s="18" t="s">
        <v>220</v>
      </c>
      <c r="E2225" s="18">
        <v>0.91637147697520405</v>
      </c>
    </row>
    <row r="2226" spans="1:5" hidden="1" x14ac:dyDescent="0.3">
      <c r="A2226" s="18" t="str">
        <f t="shared" si="35"/>
        <v>2021-22Wyndham CityR2</v>
      </c>
      <c r="B2226" s="18" t="s">
        <v>1260</v>
      </c>
      <c r="C2226" s="18" t="s">
        <v>1218</v>
      </c>
      <c r="D2226" s="18" t="s">
        <v>220</v>
      </c>
      <c r="E2226" s="18">
        <v>0.98677884615384603</v>
      </c>
    </row>
    <row r="2227" spans="1:5" hidden="1" x14ac:dyDescent="0.3">
      <c r="A2227" s="18" t="str">
        <f t="shared" si="35"/>
        <v>2021-22Yarra CityR2</v>
      </c>
      <c r="B2227" s="18" t="s">
        <v>1260</v>
      </c>
      <c r="C2227" s="18" t="s">
        <v>1221</v>
      </c>
      <c r="D2227" s="18" t="s">
        <v>220</v>
      </c>
      <c r="E2227" s="18">
        <v>0.92877690988759798</v>
      </c>
    </row>
    <row r="2228" spans="1:5" hidden="1" x14ac:dyDescent="0.3">
      <c r="A2228" s="18" t="str">
        <f t="shared" si="35"/>
        <v>2021-22Yarra Ranges ShireR2</v>
      </c>
      <c r="B2228" s="18" t="s">
        <v>1260</v>
      </c>
      <c r="C2228" s="18" t="s">
        <v>1224</v>
      </c>
      <c r="D2228" s="18" t="s">
        <v>220</v>
      </c>
      <c r="E2228" s="18">
        <v>0.97614509328250498</v>
      </c>
    </row>
    <row r="2229" spans="1:5" hidden="1" x14ac:dyDescent="0.3">
      <c r="A2229" s="18" t="str">
        <f t="shared" si="35"/>
        <v>2021-22Yarriambiack ShireR2</v>
      </c>
      <c r="B2229" s="18" t="s">
        <v>1260</v>
      </c>
      <c r="C2229" s="18" t="s">
        <v>1227</v>
      </c>
      <c r="D2229" s="18" t="s">
        <v>220</v>
      </c>
      <c r="E2229" s="18">
        <v>0.994140625</v>
      </c>
    </row>
    <row r="2230" spans="1:5" hidden="1" x14ac:dyDescent="0.3">
      <c r="A2230" s="18" t="str">
        <f t="shared" si="35"/>
        <v>2021-22Bass Coast ShireR2</v>
      </c>
      <c r="B2230" s="18" t="s">
        <v>1260</v>
      </c>
      <c r="C2230" s="18" t="s">
        <v>1007</v>
      </c>
      <c r="D2230" s="18" t="s">
        <v>220</v>
      </c>
      <c r="E2230" s="18">
        <v>0.961409395973154</v>
      </c>
    </row>
    <row r="2231" spans="1:5" hidden="1" x14ac:dyDescent="0.3">
      <c r="A2231" s="18" t="str">
        <f t="shared" si="35"/>
        <v>2021-22Borough of QueenscliffeR2</v>
      </c>
      <c r="B2231" s="18" t="s">
        <v>1260</v>
      </c>
      <c r="C2231" s="18" t="s">
        <v>1174</v>
      </c>
      <c r="D2231" s="18" t="s">
        <v>220</v>
      </c>
      <c r="E2231" s="18">
        <v>1</v>
      </c>
    </row>
    <row r="2232" spans="1:5" hidden="1" x14ac:dyDescent="0.3">
      <c r="A2232" s="18" t="str">
        <f t="shared" si="35"/>
        <v>2021-22Merri-bek CityR2</v>
      </c>
      <c r="B2232" s="18" t="s">
        <v>1260</v>
      </c>
      <c r="C2232" s="18" t="s">
        <v>1147</v>
      </c>
      <c r="D2232" s="18" t="s">
        <v>220</v>
      </c>
      <c r="E2232" s="18">
        <v>0.95362082994304298</v>
      </c>
    </row>
    <row r="2233" spans="1:5" hidden="1" x14ac:dyDescent="0.3">
      <c r="A2233" s="18" t="str">
        <f t="shared" si="35"/>
        <v>2021-22Alpine ShireR2</v>
      </c>
      <c r="B2233" s="18" t="s">
        <v>1260</v>
      </c>
      <c r="C2233" s="18" t="s">
        <v>995</v>
      </c>
      <c r="D2233" s="18" t="s">
        <v>220</v>
      </c>
      <c r="E2233" s="18">
        <v>0.98830409356725102</v>
      </c>
    </row>
    <row r="2234" spans="1:5" hidden="1" x14ac:dyDescent="0.3">
      <c r="A2234" s="18" t="str">
        <f t="shared" si="35"/>
        <v>2021-22Ballarat CityR2</v>
      </c>
      <c r="B2234" s="18" t="s">
        <v>1260</v>
      </c>
      <c r="C2234" s="18" t="s">
        <v>1001</v>
      </c>
      <c r="D2234" s="18" t="s">
        <v>220</v>
      </c>
      <c r="E2234" s="18">
        <v>0.99782256662671698</v>
      </c>
    </row>
    <row r="2235" spans="1:5" hidden="1" x14ac:dyDescent="0.3">
      <c r="A2235" s="18" t="str">
        <f t="shared" si="35"/>
        <v>2021-22Banyule CityR2</v>
      </c>
      <c r="B2235" s="18" t="s">
        <v>1260</v>
      </c>
      <c r="C2235" s="18" t="s">
        <v>1004</v>
      </c>
      <c r="D2235" s="18" t="s">
        <v>220</v>
      </c>
      <c r="E2235" s="18">
        <v>0.97469387755101999</v>
      </c>
    </row>
    <row r="2236" spans="1:5" hidden="1" x14ac:dyDescent="0.3">
      <c r="A2236" s="18" t="str">
        <f t="shared" si="35"/>
        <v>2021-22Baw Baw ShireR2</v>
      </c>
      <c r="B2236" s="18" t="s">
        <v>1260</v>
      </c>
      <c r="C2236" s="18" t="s">
        <v>1010</v>
      </c>
      <c r="D2236" s="18" t="s">
        <v>220</v>
      </c>
      <c r="E2236" s="18">
        <v>0.97306308677722197</v>
      </c>
    </row>
    <row r="2237" spans="1:5" hidden="1" x14ac:dyDescent="0.3">
      <c r="A2237" s="18" t="str">
        <f t="shared" si="35"/>
        <v>2021-22Bayside CityR2</v>
      </c>
      <c r="B2237" s="18" t="s">
        <v>1260</v>
      </c>
      <c r="C2237" s="18" t="s">
        <v>1013</v>
      </c>
      <c r="D2237" s="18" t="s">
        <v>220</v>
      </c>
      <c r="E2237" s="18">
        <v>0.97289972899729005</v>
      </c>
    </row>
    <row r="2238" spans="1:5" hidden="1" x14ac:dyDescent="0.3">
      <c r="A2238" s="18" t="str">
        <f t="shared" si="35"/>
        <v>2021-22Benalla Rural CityR2</v>
      </c>
      <c r="B2238" s="18" t="s">
        <v>1260</v>
      </c>
      <c r="C2238" s="18" t="s">
        <v>1016</v>
      </c>
      <c r="D2238" s="18" t="s">
        <v>220</v>
      </c>
      <c r="E2238" s="18">
        <v>0.93884162944243699</v>
      </c>
    </row>
    <row r="2239" spans="1:5" hidden="1" x14ac:dyDescent="0.3">
      <c r="A2239" s="18" t="str">
        <f t="shared" si="35"/>
        <v>2021-22Brimbank CityR2</v>
      </c>
      <c r="B2239" s="18" t="s">
        <v>1260</v>
      </c>
      <c r="C2239" s="18" t="s">
        <v>1022</v>
      </c>
      <c r="D2239" s="18" t="s">
        <v>220</v>
      </c>
      <c r="E2239" s="18">
        <v>0.92817679558011001</v>
      </c>
    </row>
    <row r="2240" spans="1:5" hidden="1" x14ac:dyDescent="0.3">
      <c r="A2240" s="18" t="str">
        <f t="shared" si="35"/>
        <v>2021-22Campaspe ShireR2</v>
      </c>
      <c r="B2240" s="18" t="s">
        <v>1260</v>
      </c>
      <c r="C2240" s="18" t="s">
        <v>1028</v>
      </c>
      <c r="D2240" s="18" t="s">
        <v>220</v>
      </c>
      <c r="E2240" s="18">
        <v>0.97409362411445999</v>
      </c>
    </row>
    <row r="2241" spans="1:5" hidden="1" x14ac:dyDescent="0.3">
      <c r="A2241" s="18" t="str">
        <f t="shared" si="35"/>
        <v>2021-22Cardinia ShireR2</v>
      </c>
      <c r="B2241" s="18" t="s">
        <v>1260</v>
      </c>
      <c r="C2241" s="18" t="s">
        <v>1031</v>
      </c>
      <c r="D2241" s="18" t="s">
        <v>220</v>
      </c>
      <c r="E2241" s="18">
        <v>0.98829648894668398</v>
      </c>
    </row>
    <row r="2242" spans="1:5" hidden="1" x14ac:dyDescent="0.3">
      <c r="A2242" s="18" t="str">
        <f t="shared" si="35"/>
        <v>2021-22Casey CityR2</v>
      </c>
      <c r="B2242" s="18" t="s">
        <v>1260</v>
      </c>
      <c r="C2242" s="18" t="s">
        <v>1034</v>
      </c>
      <c r="D2242" s="18" t="s">
        <v>220</v>
      </c>
      <c r="E2242" s="18">
        <v>0.98223871733966694</v>
      </c>
    </row>
    <row r="2243" spans="1:5" hidden="1" x14ac:dyDescent="0.3">
      <c r="A2243" s="18" t="str">
        <f t="shared" si="35"/>
        <v>2021-22Central Goldfields ShireR2</v>
      </c>
      <c r="B2243" s="18" t="s">
        <v>1260</v>
      </c>
      <c r="C2243" s="18" t="s">
        <v>1037</v>
      </c>
      <c r="D2243" s="18" t="s">
        <v>220</v>
      </c>
      <c r="E2243" s="18">
        <v>0.95201535508637203</v>
      </c>
    </row>
    <row r="2244" spans="1:5" hidden="1" x14ac:dyDescent="0.3">
      <c r="A2244" s="18" t="str">
        <f t="shared" si="35"/>
        <v>2021-22Colac Otway ShireR2</v>
      </c>
      <c r="B2244" s="18" t="s">
        <v>1260</v>
      </c>
      <c r="C2244" s="18" t="s">
        <v>1040</v>
      </c>
      <c r="D2244" s="18" t="s">
        <v>220</v>
      </c>
      <c r="E2244" s="18">
        <v>0.96000350692617897</v>
      </c>
    </row>
    <row r="2245" spans="1:5" hidden="1" x14ac:dyDescent="0.3">
      <c r="A2245" s="18" t="str">
        <f t="shared" si="35"/>
        <v>2021-22Corangamite ShireR2</v>
      </c>
      <c r="B2245" s="18" t="s">
        <v>1260</v>
      </c>
      <c r="C2245" s="18" t="s">
        <v>1043</v>
      </c>
      <c r="D2245" s="18" t="s">
        <v>220</v>
      </c>
      <c r="E2245" s="18">
        <v>0.99015317286652105</v>
      </c>
    </row>
    <row r="2246" spans="1:5" hidden="1" x14ac:dyDescent="0.3">
      <c r="A2246" s="18" t="str">
        <f t="shared" si="35"/>
        <v>2021-22Darebin CityR2</v>
      </c>
      <c r="B2246" s="18" t="s">
        <v>1260</v>
      </c>
      <c r="C2246" s="18" t="s">
        <v>1046</v>
      </c>
      <c r="D2246" s="18" t="s">
        <v>220</v>
      </c>
      <c r="E2246" s="18">
        <v>0.96750753136690204</v>
      </c>
    </row>
    <row r="2247" spans="1:5" hidden="1" x14ac:dyDescent="0.3">
      <c r="A2247" s="18" t="str">
        <f t="shared" si="35"/>
        <v>2021-22East Gippsland ShireR2</v>
      </c>
      <c r="B2247" s="18" t="s">
        <v>1260</v>
      </c>
      <c r="C2247" s="18" t="s">
        <v>1049</v>
      </c>
      <c r="D2247" s="18" t="s">
        <v>220</v>
      </c>
      <c r="E2247" s="18">
        <v>0.94044845104855002</v>
      </c>
    </row>
    <row r="2248" spans="1:5" hidden="1" x14ac:dyDescent="0.3">
      <c r="A2248" s="18" t="str">
        <f t="shared" si="35"/>
        <v>2021-22Frankston CityR2</v>
      </c>
      <c r="B2248" s="18" t="s">
        <v>1260</v>
      </c>
      <c r="C2248" s="18" t="s">
        <v>1052</v>
      </c>
      <c r="D2248" s="18" t="s">
        <v>220</v>
      </c>
      <c r="E2248" s="18">
        <v>0.97882962962963005</v>
      </c>
    </row>
    <row r="2249" spans="1:5" hidden="1" x14ac:dyDescent="0.3">
      <c r="A2249" s="18" t="str">
        <f t="shared" si="35"/>
        <v>2021-22Gannawarra ShireR2</v>
      </c>
      <c r="B2249" s="18" t="s">
        <v>1260</v>
      </c>
      <c r="C2249" s="18" t="s">
        <v>1055</v>
      </c>
      <c r="D2249" s="18" t="s">
        <v>220</v>
      </c>
      <c r="E2249" s="18">
        <v>0.99424184261036497</v>
      </c>
    </row>
    <row r="2250" spans="1:5" hidden="1" x14ac:dyDescent="0.3">
      <c r="A2250" s="18" t="str">
        <f t="shared" si="35"/>
        <v>2021-22Glenelg ShireR2</v>
      </c>
      <c r="B2250" s="18" t="s">
        <v>1260</v>
      </c>
      <c r="C2250" s="18" t="s">
        <v>1061</v>
      </c>
      <c r="D2250" s="18" t="s">
        <v>220</v>
      </c>
      <c r="E2250" s="18">
        <v>0.93520140105078797</v>
      </c>
    </row>
    <row r="2251" spans="1:5" hidden="1" x14ac:dyDescent="0.3">
      <c r="A2251" s="18" t="str">
        <f t="shared" si="35"/>
        <v>2021-22Golden Plains ShireR2</v>
      </c>
      <c r="B2251" s="18" t="s">
        <v>1260</v>
      </c>
      <c r="C2251" s="18" t="s">
        <v>1064</v>
      </c>
      <c r="D2251" s="18" t="s">
        <v>220</v>
      </c>
      <c r="E2251" s="18">
        <v>0.98862876902065999</v>
      </c>
    </row>
    <row r="2252" spans="1:5" hidden="1" x14ac:dyDescent="0.3">
      <c r="A2252" s="18" t="str">
        <f t="shared" si="35"/>
        <v>2021-22Greater Bendigo CityR2</v>
      </c>
      <c r="B2252" s="18" t="s">
        <v>1260</v>
      </c>
      <c r="C2252" s="18" t="s">
        <v>1067</v>
      </c>
      <c r="D2252" s="18" t="s">
        <v>220</v>
      </c>
      <c r="E2252" s="18">
        <v>0.99347766296019802</v>
      </c>
    </row>
    <row r="2253" spans="1:5" hidden="1" x14ac:dyDescent="0.3">
      <c r="A2253" s="18" t="str">
        <f t="shared" si="35"/>
        <v>2021-22Greater Dandenong CityR2</v>
      </c>
      <c r="B2253" s="18" t="s">
        <v>1260</v>
      </c>
      <c r="C2253" s="18" t="s">
        <v>1070</v>
      </c>
      <c r="D2253" s="18" t="s">
        <v>220</v>
      </c>
      <c r="E2253" s="18">
        <v>0.94582723279648595</v>
      </c>
    </row>
    <row r="2254" spans="1:5" hidden="1" x14ac:dyDescent="0.3">
      <c r="A2254" s="18" t="str">
        <f t="shared" si="35"/>
        <v>2021-22Greater Geelong CityR2</v>
      </c>
      <c r="B2254" s="18" t="s">
        <v>1260</v>
      </c>
      <c r="C2254" s="18" t="s">
        <v>1073</v>
      </c>
      <c r="D2254" s="18" t="s">
        <v>220</v>
      </c>
      <c r="E2254" s="18">
        <v>0.94761691319288799</v>
      </c>
    </row>
    <row r="2255" spans="1:5" hidden="1" x14ac:dyDescent="0.3">
      <c r="A2255" s="18" t="str">
        <f t="shared" si="35"/>
        <v>2021-22Hepburn ShireR2</v>
      </c>
      <c r="B2255" s="18" t="s">
        <v>1260</v>
      </c>
      <c r="C2255" s="18" t="s">
        <v>1078</v>
      </c>
      <c r="D2255" s="18" t="s">
        <v>220</v>
      </c>
      <c r="E2255" s="18">
        <v>0.977261565661526</v>
      </c>
    </row>
    <row r="2256" spans="1:5" hidden="1" x14ac:dyDescent="0.3">
      <c r="A2256" s="18" t="str">
        <f t="shared" si="35"/>
        <v>2021-22Hindmarsh ShireR2</v>
      </c>
      <c r="B2256" s="18" t="s">
        <v>1260</v>
      </c>
      <c r="C2256" s="18" t="s">
        <v>1081</v>
      </c>
      <c r="D2256" s="18" t="s">
        <v>220</v>
      </c>
      <c r="E2256" s="18">
        <v>0.99826989619377204</v>
      </c>
    </row>
    <row r="2257" spans="1:5" hidden="1" x14ac:dyDescent="0.3">
      <c r="A2257" s="18" t="str">
        <f t="shared" si="35"/>
        <v>2021-22Hobsons Bay CityR2</v>
      </c>
      <c r="B2257" s="18" t="s">
        <v>1260</v>
      </c>
      <c r="C2257" s="18" t="s">
        <v>1084</v>
      </c>
      <c r="D2257" s="18" t="s">
        <v>220</v>
      </c>
      <c r="E2257" s="18">
        <v>0.97459584295612001</v>
      </c>
    </row>
    <row r="2258" spans="1:5" hidden="1" x14ac:dyDescent="0.3">
      <c r="A2258" s="18" t="str">
        <f t="shared" si="35"/>
        <v>2021-22Hume CityR2</v>
      </c>
      <c r="B2258" s="18" t="s">
        <v>1260</v>
      </c>
      <c r="C2258" s="18" t="s">
        <v>1090</v>
      </c>
      <c r="D2258" s="18" t="s">
        <v>220</v>
      </c>
      <c r="E2258" s="18">
        <v>0.98704555540684302</v>
      </c>
    </row>
    <row r="2259" spans="1:5" hidden="1" x14ac:dyDescent="0.3">
      <c r="A2259" s="18" t="str">
        <f t="shared" si="35"/>
        <v>2021-22Indigo ShireR2</v>
      </c>
      <c r="B2259" s="18" t="s">
        <v>1260</v>
      </c>
      <c r="C2259" s="18" t="s">
        <v>1093</v>
      </c>
      <c r="D2259" s="18" t="s">
        <v>220</v>
      </c>
      <c r="E2259" s="18">
        <v>0.99956425206980304</v>
      </c>
    </row>
    <row r="2260" spans="1:5" hidden="1" x14ac:dyDescent="0.3">
      <c r="A2260" s="18" t="str">
        <f t="shared" si="35"/>
        <v>2021-22Knox CityR2</v>
      </c>
      <c r="B2260" s="18" t="s">
        <v>1260</v>
      </c>
      <c r="C2260" s="18" t="s">
        <v>1099</v>
      </c>
      <c r="D2260" s="18" t="s">
        <v>220</v>
      </c>
      <c r="E2260" s="18">
        <v>0.93892908827785804</v>
      </c>
    </row>
    <row r="2261" spans="1:5" hidden="1" x14ac:dyDescent="0.3">
      <c r="A2261" s="18" t="str">
        <f t="shared" si="35"/>
        <v>2021-22Loddon ShireR2</v>
      </c>
      <c r="B2261" s="18" t="s">
        <v>1260</v>
      </c>
      <c r="C2261" s="18" t="s">
        <v>1105</v>
      </c>
      <c r="D2261" s="18" t="s">
        <v>220</v>
      </c>
      <c r="E2261" s="18">
        <v>0.99994714632434401</v>
      </c>
    </row>
    <row r="2262" spans="1:5" hidden="1" x14ac:dyDescent="0.3">
      <c r="A2262" s="18" t="str">
        <f t="shared" si="35"/>
        <v>2021-22Macedon Ranges ShireR2</v>
      </c>
      <c r="B2262" s="18" t="s">
        <v>1260</v>
      </c>
      <c r="C2262" s="18" t="s">
        <v>1108</v>
      </c>
      <c r="D2262" s="18" t="s">
        <v>220</v>
      </c>
      <c r="E2262" s="18">
        <v>0.93401592718998905</v>
      </c>
    </row>
    <row r="2263" spans="1:5" hidden="1" x14ac:dyDescent="0.3">
      <c r="A2263" s="18" t="str">
        <f t="shared" si="35"/>
        <v>2021-22Manningham CityR2</v>
      </c>
      <c r="B2263" s="18" t="s">
        <v>1260</v>
      </c>
      <c r="C2263" s="18" t="s">
        <v>1111</v>
      </c>
      <c r="D2263" s="18" t="s">
        <v>220</v>
      </c>
      <c r="E2263" s="18">
        <v>0.989071038251366</v>
      </c>
    </row>
    <row r="2264" spans="1:5" hidden="1" x14ac:dyDescent="0.3">
      <c r="A2264" s="18" t="str">
        <f t="shared" ref="A2264:A2327" si="36">CONCATENATE(B2264,C2264,D2264)</f>
        <v>2021-22Mansfield ShireR2</v>
      </c>
      <c r="B2264" s="18" t="s">
        <v>1260</v>
      </c>
      <c r="C2264" s="18" t="s">
        <v>1114</v>
      </c>
      <c r="D2264" s="18" t="s">
        <v>220</v>
      </c>
      <c r="E2264" s="18">
        <v>0.82433577204466701</v>
      </c>
    </row>
    <row r="2265" spans="1:5" hidden="1" x14ac:dyDescent="0.3">
      <c r="A2265" s="18" t="str">
        <f t="shared" si="36"/>
        <v>2021-22Maribyrnong CityR2</v>
      </c>
      <c r="B2265" s="18" t="s">
        <v>1260</v>
      </c>
      <c r="C2265" s="18" t="s">
        <v>1117</v>
      </c>
      <c r="D2265" s="18" t="s">
        <v>220</v>
      </c>
      <c r="E2265" s="18">
        <v>0.99438092763414299</v>
      </c>
    </row>
    <row r="2266" spans="1:5" hidden="1" x14ac:dyDescent="0.3">
      <c r="A2266" s="18" t="str">
        <f t="shared" si="36"/>
        <v>2021-22Maroondah CityR2</v>
      </c>
      <c r="B2266" s="18" t="s">
        <v>1260</v>
      </c>
      <c r="C2266" s="18" t="s">
        <v>1120</v>
      </c>
      <c r="D2266" s="18" t="s">
        <v>220</v>
      </c>
      <c r="E2266" s="18">
        <v>0.98648648648648696</v>
      </c>
    </row>
    <row r="2267" spans="1:5" hidden="1" x14ac:dyDescent="0.3">
      <c r="A2267" s="18" t="str">
        <f t="shared" si="36"/>
        <v>2021-22Melbourne CityR2</v>
      </c>
      <c r="B2267" s="18" t="s">
        <v>1260</v>
      </c>
      <c r="C2267" s="18" t="s">
        <v>1123</v>
      </c>
      <c r="D2267" s="18" t="s">
        <v>220</v>
      </c>
      <c r="E2267" s="18">
        <v>0.94124641246412499</v>
      </c>
    </row>
    <row r="2268" spans="1:5" hidden="1" x14ac:dyDescent="0.3">
      <c r="A2268" s="18" t="str">
        <f t="shared" si="36"/>
        <v>2021-22Melton CityR2</v>
      </c>
      <c r="B2268" s="18" t="s">
        <v>1260</v>
      </c>
      <c r="C2268" s="18" t="s">
        <v>1126</v>
      </c>
      <c r="D2268" s="18" t="s">
        <v>220</v>
      </c>
      <c r="E2268" s="18">
        <v>0.96499602227525905</v>
      </c>
    </row>
    <row r="2269" spans="1:5" hidden="1" x14ac:dyDescent="0.3">
      <c r="A2269" s="18" t="str">
        <f t="shared" si="36"/>
        <v>2021-22Moira ShireR2</v>
      </c>
      <c r="B2269" s="18" t="s">
        <v>1260</v>
      </c>
      <c r="C2269" s="18" t="s">
        <v>1135</v>
      </c>
      <c r="D2269" s="18" t="s">
        <v>220</v>
      </c>
      <c r="E2269" s="18">
        <v>0.96059858606049997</v>
      </c>
    </row>
    <row r="2270" spans="1:5" hidden="1" x14ac:dyDescent="0.3">
      <c r="A2270" s="18" t="str">
        <f t="shared" si="36"/>
        <v>2021-22Monash CityR2</v>
      </c>
      <c r="B2270" s="18" t="s">
        <v>1260</v>
      </c>
      <c r="C2270" s="18" t="s">
        <v>1138</v>
      </c>
      <c r="D2270" s="18" t="s">
        <v>220</v>
      </c>
      <c r="E2270" s="18">
        <v>0.98502604166666696</v>
      </c>
    </row>
    <row r="2271" spans="1:5" hidden="1" x14ac:dyDescent="0.3">
      <c r="A2271" s="18" t="str">
        <f t="shared" si="36"/>
        <v>2021-22Moonee Valley CityR2</v>
      </c>
      <c r="B2271" s="18" t="s">
        <v>1260</v>
      </c>
      <c r="C2271" s="18" t="s">
        <v>1141</v>
      </c>
      <c r="D2271" s="18" t="s">
        <v>220</v>
      </c>
      <c r="E2271" s="18">
        <v>1</v>
      </c>
    </row>
    <row r="2272" spans="1:5" hidden="1" x14ac:dyDescent="0.3">
      <c r="A2272" s="18" t="str">
        <f t="shared" si="36"/>
        <v>2021-22Moorabool ShireR2</v>
      </c>
      <c r="B2272" s="18" t="s">
        <v>1260</v>
      </c>
      <c r="C2272" s="18" t="s">
        <v>1144</v>
      </c>
      <c r="D2272" s="18" t="s">
        <v>220</v>
      </c>
      <c r="E2272" s="18">
        <v>0.96136438900540899</v>
      </c>
    </row>
    <row r="2273" spans="1:5" hidden="1" x14ac:dyDescent="0.3">
      <c r="A2273" s="18" t="str">
        <f t="shared" si="36"/>
        <v>2021-22Mornington Peninsula ShireR2</v>
      </c>
      <c r="B2273" s="18" t="s">
        <v>1260</v>
      </c>
      <c r="C2273" s="18" t="s">
        <v>1150</v>
      </c>
      <c r="D2273" s="18" t="s">
        <v>220</v>
      </c>
      <c r="E2273" s="18">
        <v>0.96755587599134796</v>
      </c>
    </row>
    <row r="2274" spans="1:5" hidden="1" x14ac:dyDescent="0.3">
      <c r="A2274" s="18" t="str">
        <f t="shared" si="36"/>
        <v>2021-22Mount Alexander ShireR2</v>
      </c>
      <c r="B2274" s="18" t="s">
        <v>1260</v>
      </c>
      <c r="C2274" s="18" t="s">
        <v>1153</v>
      </c>
      <c r="D2274" s="18" t="s">
        <v>220</v>
      </c>
      <c r="E2274" s="18">
        <v>0.97021213961104702</v>
      </c>
    </row>
    <row r="2275" spans="1:5" hidden="1" x14ac:dyDescent="0.3">
      <c r="A2275" s="18" t="str">
        <f t="shared" si="36"/>
        <v>2021-22Moyne ShireR2</v>
      </c>
      <c r="B2275" s="18" t="s">
        <v>1260</v>
      </c>
      <c r="C2275" s="18" t="s">
        <v>1156</v>
      </c>
      <c r="D2275" s="18" t="s">
        <v>220</v>
      </c>
      <c r="E2275" s="18">
        <v>0.96666463414634096</v>
      </c>
    </row>
    <row r="2276" spans="1:5" hidden="1" x14ac:dyDescent="0.3">
      <c r="A2276" s="18" t="str">
        <f t="shared" si="36"/>
        <v>2021-22Murrindindi ShireR2</v>
      </c>
      <c r="B2276" s="18" t="s">
        <v>1260</v>
      </c>
      <c r="C2276" s="18" t="s">
        <v>1159</v>
      </c>
      <c r="D2276" s="18" t="s">
        <v>220</v>
      </c>
      <c r="E2276" s="18">
        <v>0.97868951612903199</v>
      </c>
    </row>
    <row r="2277" spans="1:5" hidden="1" x14ac:dyDescent="0.3">
      <c r="A2277" s="18" t="str">
        <f t="shared" si="36"/>
        <v>2021-22Nillumbik ShireR2</v>
      </c>
      <c r="B2277" s="18" t="s">
        <v>1260</v>
      </c>
      <c r="C2277" s="18" t="s">
        <v>1162</v>
      </c>
      <c r="D2277" s="18" t="s">
        <v>220</v>
      </c>
      <c r="E2277" s="18">
        <v>0.95098364738109098</v>
      </c>
    </row>
    <row r="2278" spans="1:5" hidden="1" x14ac:dyDescent="0.3">
      <c r="A2278" s="18" t="str">
        <f t="shared" si="36"/>
        <v>2021-22Port Phillip CityR2</v>
      </c>
      <c r="B2278" s="18" t="s">
        <v>1260</v>
      </c>
      <c r="C2278" s="18" t="s">
        <v>1168</v>
      </c>
      <c r="D2278" s="18" t="s">
        <v>220</v>
      </c>
      <c r="E2278" s="18">
        <v>0.954789272030651</v>
      </c>
    </row>
    <row r="2279" spans="1:5" hidden="1" x14ac:dyDescent="0.3">
      <c r="A2279" s="18" t="str">
        <f t="shared" si="36"/>
        <v>2021-22Pyrenees ShireR2</v>
      </c>
      <c r="B2279" s="18" t="s">
        <v>1260</v>
      </c>
      <c r="C2279" s="18" t="s">
        <v>1171</v>
      </c>
      <c r="D2279" s="18" t="s">
        <v>220</v>
      </c>
      <c r="E2279" s="18">
        <v>0.99918699186991899</v>
      </c>
    </row>
    <row r="2280" spans="1:5" hidden="1" x14ac:dyDescent="0.3">
      <c r="A2280" s="18" t="str">
        <f t="shared" si="36"/>
        <v>2021-22Greater SheppartonR2</v>
      </c>
      <c r="B2280" s="18" t="s">
        <v>1260</v>
      </c>
      <c r="C2280" s="18" t="s">
        <v>1076</v>
      </c>
      <c r="D2280" s="18" t="s">
        <v>220</v>
      </c>
      <c r="E2280" s="18">
        <v>0.98859749144811904</v>
      </c>
    </row>
    <row r="2281" spans="1:5" hidden="1" x14ac:dyDescent="0.3">
      <c r="A2281" s="18" t="str">
        <f t="shared" si="36"/>
        <v>2021-22Wangaratta Rural CityR2</v>
      </c>
      <c r="B2281" s="18" t="s">
        <v>1260</v>
      </c>
      <c r="C2281" s="18" t="s">
        <v>1197</v>
      </c>
      <c r="D2281" s="18" t="s">
        <v>220</v>
      </c>
      <c r="E2281" s="18">
        <v>0.99434628975265005</v>
      </c>
    </row>
    <row r="2282" spans="1:5" hidden="1" x14ac:dyDescent="0.3">
      <c r="A2282" s="18" t="str">
        <f t="shared" si="36"/>
        <v>2021-22Warrnambool CityR2</v>
      </c>
      <c r="B2282" s="18" t="s">
        <v>1260</v>
      </c>
      <c r="C2282" s="18" t="s">
        <v>1200</v>
      </c>
      <c r="D2282" s="18" t="s">
        <v>220</v>
      </c>
      <c r="E2282" s="18">
        <v>0.95434083601286201</v>
      </c>
    </row>
    <row r="2283" spans="1:5" hidden="1" x14ac:dyDescent="0.3">
      <c r="A2283" s="18" t="str">
        <f t="shared" si="36"/>
        <v>2021-22Wodonga CityR2</v>
      </c>
      <c r="B2283" s="18" t="s">
        <v>1260</v>
      </c>
      <c r="C2283" s="18" t="s">
        <v>1215</v>
      </c>
      <c r="D2283" s="18" t="s">
        <v>220</v>
      </c>
      <c r="E2283" s="18">
        <v>0.99219552269459899</v>
      </c>
    </row>
    <row r="2284" spans="1:5" hidden="1" x14ac:dyDescent="0.3">
      <c r="A2284" s="18" t="str">
        <f t="shared" si="36"/>
        <v>2021-22Boroondara CityR2</v>
      </c>
      <c r="B2284" s="18" t="s">
        <v>1260</v>
      </c>
      <c r="C2284" s="18" t="s">
        <v>1019</v>
      </c>
      <c r="D2284" s="18" t="s">
        <v>220</v>
      </c>
      <c r="E2284" s="18">
        <v>0.91534391534391502</v>
      </c>
    </row>
    <row r="2285" spans="1:5" hidden="1" x14ac:dyDescent="0.3">
      <c r="A2285" s="18" t="str">
        <f t="shared" si="36"/>
        <v>2021-22Buloke ShireR2</v>
      </c>
      <c r="B2285" s="18" t="s">
        <v>1260</v>
      </c>
      <c r="C2285" s="18" t="s">
        <v>1025</v>
      </c>
      <c r="D2285" s="18" t="s">
        <v>220</v>
      </c>
      <c r="E2285" s="18">
        <v>5.9701492537313397E-2</v>
      </c>
    </row>
    <row r="2286" spans="1:5" hidden="1" x14ac:dyDescent="0.3">
      <c r="A2286" s="18" t="str">
        <f t="shared" si="36"/>
        <v>2021-22Glen Eira CityR2</v>
      </c>
      <c r="B2286" s="18" t="s">
        <v>1260</v>
      </c>
      <c r="C2286" s="18" t="s">
        <v>1058</v>
      </c>
      <c r="D2286" s="18" t="s">
        <v>220</v>
      </c>
      <c r="E2286" s="18">
        <v>0.91182364729458898</v>
      </c>
    </row>
    <row r="2287" spans="1:5" hidden="1" x14ac:dyDescent="0.3">
      <c r="A2287" s="18" t="str">
        <f t="shared" si="36"/>
        <v>2021-22Horsham Rural CityR2</v>
      </c>
      <c r="B2287" s="18" t="s">
        <v>1260</v>
      </c>
      <c r="C2287" s="18" t="s">
        <v>1087</v>
      </c>
      <c r="D2287" s="18" t="s">
        <v>220</v>
      </c>
      <c r="E2287" s="18">
        <v>0.99554578928613802</v>
      </c>
    </row>
    <row r="2288" spans="1:5" hidden="1" x14ac:dyDescent="0.3">
      <c r="A2288" s="18" t="str">
        <f t="shared" si="36"/>
        <v>2021-22Kingston CityR2</v>
      </c>
      <c r="B2288" s="18" t="s">
        <v>1260</v>
      </c>
      <c r="C2288" s="18" t="s">
        <v>1096</v>
      </c>
      <c r="D2288" s="18" t="s">
        <v>220</v>
      </c>
      <c r="E2288" s="18">
        <v>0.98722664015904604</v>
      </c>
    </row>
    <row r="2289" spans="1:5" hidden="1" x14ac:dyDescent="0.3">
      <c r="A2289" s="18" t="str">
        <f t="shared" si="36"/>
        <v>2021-22Latrobe CityR2</v>
      </c>
      <c r="B2289" s="18" t="s">
        <v>1260</v>
      </c>
      <c r="C2289" s="18" t="s">
        <v>1102</v>
      </c>
      <c r="D2289" s="18" t="s">
        <v>220</v>
      </c>
      <c r="E2289" s="18">
        <v>0.99693282895409496</v>
      </c>
    </row>
    <row r="2290" spans="1:5" hidden="1" x14ac:dyDescent="0.3">
      <c r="A2290" s="18" t="str">
        <f t="shared" si="36"/>
        <v>2021-22Mildura Rural CityR2</v>
      </c>
      <c r="B2290" s="18" t="s">
        <v>1260</v>
      </c>
      <c r="C2290" s="18" t="s">
        <v>1129</v>
      </c>
      <c r="D2290" s="18" t="s">
        <v>220</v>
      </c>
      <c r="E2290" s="18">
        <v>0.91626011475925895</v>
      </c>
    </row>
    <row r="2291" spans="1:5" hidden="1" x14ac:dyDescent="0.3">
      <c r="A2291" s="18" t="str">
        <f t="shared" si="36"/>
        <v>2021-22Mitchell ShireR2</v>
      </c>
      <c r="B2291" s="18" t="s">
        <v>1260</v>
      </c>
      <c r="C2291" s="18" t="s">
        <v>1132</v>
      </c>
      <c r="D2291" s="18" t="s">
        <v>220</v>
      </c>
      <c r="E2291" s="18">
        <v>0.91392412215034302</v>
      </c>
    </row>
    <row r="2292" spans="1:5" hidden="1" x14ac:dyDescent="0.3">
      <c r="A2292" s="18" t="str">
        <f t="shared" si="36"/>
        <v>2021-22Northern Grampians ShireR2</v>
      </c>
      <c r="B2292" s="18" t="s">
        <v>1260</v>
      </c>
      <c r="C2292" s="18" t="s">
        <v>1165</v>
      </c>
      <c r="D2292" s="18" t="s">
        <v>220</v>
      </c>
      <c r="E2292" s="18">
        <v>0.95327442198281098</v>
      </c>
    </row>
    <row r="2293" spans="1:5" hidden="1" x14ac:dyDescent="0.3">
      <c r="A2293" s="18" t="str">
        <f t="shared" si="36"/>
        <v>2021-22Southern Grampians ShireR3</v>
      </c>
      <c r="B2293" s="18" t="s">
        <v>1260</v>
      </c>
      <c r="C2293" s="18" t="s">
        <v>1179</v>
      </c>
      <c r="D2293" s="18" t="s">
        <v>223</v>
      </c>
      <c r="E2293" s="18">
        <v>21.906001782795101</v>
      </c>
    </row>
    <row r="2294" spans="1:5" hidden="1" x14ac:dyDescent="0.3">
      <c r="A2294" s="18" t="str">
        <f t="shared" si="36"/>
        <v>2021-22South Gippsland ShireR3</v>
      </c>
      <c r="B2294" s="18" t="s">
        <v>1260</v>
      </c>
      <c r="C2294" s="18" t="s">
        <v>1176</v>
      </c>
      <c r="D2294" s="18" t="s">
        <v>223</v>
      </c>
      <c r="E2294" s="18">
        <v>53.9214011879494</v>
      </c>
    </row>
    <row r="2295" spans="1:5" hidden="1" x14ac:dyDescent="0.3">
      <c r="A2295" s="18" t="str">
        <f t="shared" si="36"/>
        <v>2021-22Stonnington CityR3</v>
      </c>
      <c r="B2295" s="18" t="s">
        <v>1260</v>
      </c>
      <c r="C2295" s="18" t="s">
        <v>1182</v>
      </c>
      <c r="D2295" s="18" t="s">
        <v>223</v>
      </c>
      <c r="E2295" s="18">
        <v>125.362182008917</v>
      </c>
    </row>
    <row r="2296" spans="1:5" hidden="1" x14ac:dyDescent="0.3">
      <c r="A2296" s="18" t="str">
        <f t="shared" si="36"/>
        <v>2021-22Ararat Rural CityR3</v>
      </c>
      <c r="B2296" s="18" t="s">
        <v>1260</v>
      </c>
      <c r="C2296" s="18" t="s">
        <v>998</v>
      </c>
      <c r="D2296" s="18" t="s">
        <v>223</v>
      </c>
      <c r="E2296" s="18">
        <v>42.7957944832945</v>
      </c>
    </row>
    <row r="2297" spans="1:5" hidden="1" x14ac:dyDescent="0.3">
      <c r="A2297" s="18" t="str">
        <f t="shared" si="36"/>
        <v>2021-22Strathbogie ShireR3</v>
      </c>
      <c r="B2297" s="18" t="s">
        <v>1260</v>
      </c>
      <c r="C2297" s="18" t="s">
        <v>1185</v>
      </c>
      <c r="D2297" s="18" t="s">
        <v>223</v>
      </c>
      <c r="E2297" s="18">
        <v>32.921437490994698</v>
      </c>
    </row>
    <row r="2298" spans="1:5" hidden="1" x14ac:dyDescent="0.3">
      <c r="A2298" s="18" t="str">
        <f t="shared" si="36"/>
        <v>2021-22Surf Coast ShireR3</v>
      </c>
      <c r="B2298" s="18" t="s">
        <v>1260</v>
      </c>
      <c r="C2298" s="18" t="s">
        <v>1188</v>
      </c>
      <c r="D2298" s="18" t="s">
        <v>223</v>
      </c>
      <c r="E2298" s="18">
        <v>125.375</v>
      </c>
    </row>
    <row r="2299" spans="1:5" hidden="1" x14ac:dyDescent="0.3">
      <c r="A2299" s="18" t="str">
        <f t="shared" si="36"/>
        <v>2021-22Swan Hill Rural CityR3</v>
      </c>
      <c r="B2299" s="18" t="s">
        <v>1260</v>
      </c>
      <c r="C2299" s="18" t="s">
        <v>1191</v>
      </c>
      <c r="D2299" s="18" t="s">
        <v>223</v>
      </c>
      <c r="E2299" s="18">
        <v>59.357862903225801</v>
      </c>
    </row>
    <row r="2300" spans="1:5" hidden="1" x14ac:dyDescent="0.3">
      <c r="A2300" s="18" t="str">
        <f t="shared" si="36"/>
        <v>2021-22Towong ShireR3</v>
      </c>
      <c r="B2300" s="18" t="s">
        <v>1260</v>
      </c>
      <c r="C2300" s="18" t="s">
        <v>1194</v>
      </c>
      <c r="D2300" s="18" t="s">
        <v>223</v>
      </c>
    </row>
    <row r="2301" spans="1:5" hidden="1" x14ac:dyDescent="0.3">
      <c r="A2301" s="18" t="str">
        <f t="shared" si="36"/>
        <v>2021-22Wellington ShireR3</v>
      </c>
      <c r="B2301" s="18" t="s">
        <v>1260</v>
      </c>
      <c r="C2301" s="18" t="s">
        <v>1203</v>
      </c>
      <c r="D2301" s="18" t="s">
        <v>223</v>
      </c>
      <c r="E2301" s="18">
        <v>44.830114573880003</v>
      </c>
    </row>
    <row r="2302" spans="1:5" hidden="1" x14ac:dyDescent="0.3">
      <c r="A2302" s="18" t="str">
        <f t="shared" si="36"/>
        <v>2021-22West Wimmera ShireR3</v>
      </c>
      <c r="B2302" s="18" t="s">
        <v>1260</v>
      </c>
      <c r="C2302" s="18" t="s">
        <v>1206</v>
      </c>
      <c r="D2302" s="18" t="s">
        <v>223</v>
      </c>
      <c r="E2302" s="18">
        <v>44.801851134834202</v>
      </c>
    </row>
    <row r="2303" spans="1:5" hidden="1" x14ac:dyDescent="0.3">
      <c r="A2303" s="18" t="str">
        <f t="shared" si="36"/>
        <v>2021-22Whitehorse CityR3</v>
      </c>
      <c r="B2303" s="18" t="s">
        <v>1260</v>
      </c>
      <c r="C2303" s="18" t="s">
        <v>1209</v>
      </c>
      <c r="D2303" s="18" t="s">
        <v>223</v>
      </c>
      <c r="E2303" s="18">
        <v>204.70522621882401</v>
      </c>
    </row>
    <row r="2304" spans="1:5" hidden="1" x14ac:dyDescent="0.3">
      <c r="A2304" s="18" t="str">
        <f t="shared" si="36"/>
        <v>2021-22Whittlesea CityR3</v>
      </c>
      <c r="B2304" s="18" t="s">
        <v>1260</v>
      </c>
      <c r="C2304" s="18" t="s">
        <v>1212</v>
      </c>
      <c r="D2304" s="18" t="s">
        <v>223</v>
      </c>
      <c r="E2304" s="18">
        <v>113.477997944989</v>
      </c>
    </row>
    <row r="2305" spans="1:5" hidden="1" x14ac:dyDescent="0.3">
      <c r="A2305" s="18" t="str">
        <f t="shared" si="36"/>
        <v>2021-22Wyndham CityR3</v>
      </c>
      <c r="B2305" s="18" t="s">
        <v>1260</v>
      </c>
      <c r="C2305" s="18" t="s">
        <v>1218</v>
      </c>
      <c r="D2305" s="18" t="s">
        <v>223</v>
      </c>
      <c r="E2305" s="18">
        <v>270.33524065950098</v>
      </c>
    </row>
    <row r="2306" spans="1:5" hidden="1" x14ac:dyDescent="0.3">
      <c r="A2306" s="18" t="str">
        <f t="shared" si="36"/>
        <v>2021-22Yarra CityR3</v>
      </c>
      <c r="B2306" s="18" t="s">
        <v>1260</v>
      </c>
      <c r="C2306" s="18" t="s">
        <v>1221</v>
      </c>
      <c r="D2306" s="18" t="s">
        <v>223</v>
      </c>
      <c r="E2306" s="18">
        <v>288.81444321519899</v>
      </c>
    </row>
    <row r="2307" spans="1:5" hidden="1" x14ac:dyDescent="0.3">
      <c r="A2307" s="18" t="str">
        <f t="shared" si="36"/>
        <v>2021-22Yarra Ranges ShireR3</v>
      </c>
      <c r="B2307" s="18" t="s">
        <v>1260</v>
      </c>
      <c r="C2307" s="18" t="s">
        <v>1224</v>
      </c>
      <c r="D2307" s="18" t="s">
        <v>223</v>
      </c>
      <c r="E2307" s="18">
        <v>107.694495108989</v>
      </c>
    </row>
    <row r="2308" spans="1:5" hidden="1" x14ac:dyDescent="0.3">
      <c r="A2308" s="18" t="str">
        <f t="shared" si="36"/>
        <v>2021-22Yarriambiack ShireR3</v>
      </c>
      <c r="B2308" s="18" t="s">
        <v>1260</v>
      </c>
      <c r="C2308" s="18" t="s">
        <v>1227</v>
      </c>
      <c r="D2308" s="18" t="s">
        <v>223</v>
      </c>
      <c r="E2308" s="18">
        <v>52.239836459836503</v>
      </c>
    </row>
    <row r="2309" spans="1:5" hidden="1" x14ac:dyDescent="0.3">
      <c r="A2309" s="18" t="str">
        <f t="shared" si="36"/>
        <v>2021-22Bass Coast ShireR3</v>
      </c>
      <c r="B2309" s="18" t="s">
        <v>1260</v>
      </c>
      <c r="C2309" s="18" t="s">
        <v>1007</v>
      </c>
      <c r="D2309" s="18" t="s">
        <v>223</v>
      </c>
      <c r="E2309" s="18">
        <v>120.63201798893</v>
      </c>
    </row>
    <row r="2310" spans="1:5" hidden="1" x14ac:dyDescent="0.3">
      <c r="A2310" s="18" t="str">
        <f t="shared" si="36"/>
        <v>2021-22Borough of QueenscliffeR3</v>
      </c>
      <c r="B2310" s="18" t="s">
        <v>1260</v>
      </c>
      <c r="C2310" s="18" t="s">
        <v>1174</v>
      </c>
      <c r="D2310" s="18" t="s">
        <v>223</v>
      </c>
      <c r="E2310" s="18">
        <v>0</v>
      </c>
    </row>
    <row r="2311" spans="1:5" hidden="1" x14ac:dyDescent="0.3">
      <c r="A2311" s="18" t="str">
        <f t="shared" si="36"/>
        <v>2021-22Merri-bek CityR3</v>
      </c>
      <c r="B2311" s="18" t="s">
        <v>1260</v>
      </c>
      <c r="C2311" s="18" t="s">
        <v>1147</v>
      </c>
      <c r="D2311" s="18" t="s">
        <v>223</v>
      </c>
      <c r="E2311" s="18">
        <v>299.69080887395398</v>
      </c>
    </row>
    <row r="2312" spans="1:5" hidden="1" x14ac:dyDescent="0.3">
      <c r="A2312" s="18" t="str">
        <f t="shared" si="36"/>
        <v>2021-22Alpine ShireR3</v>
      </c>
      <c r="B2312" s="18" t="s">
        <v>1260</v>
      </c>
      <c r="C2312" s="18" t="s">
        <v>995</v>
      </c>
      <c r="D2312" s="18" t="s">
        <v>223</v>
      </c>
      <c r="E2312" s="18">
        <v>25.219240743408701</v>
      </c>
    </row>
    <row r="2313" spans="1:5" hidden="1" x14ac:dyDescent="0.3">
      <c r="A2313" s="18" t="str">
        <f t="shared" si="36"/>
        <v>2021-22Ballarat CityR3</v>
      </c>
      <c r="B2313" s="18" t="s">
        <v>1260</v>
      </c>
      <c r="C2313" s="18" t="s">
        <v>1001</v>
      </c>
      <c r="D2313" s="18" t="s">
        <v>223</v>
      </c>
      <c r="E2313" s="18">
        <v>95.667601259420195</v>
      </c>
    </row>
    <row r="2314" spans="1:5" hidden="1" x14ac:dyDescent="0.3">
      <c r="A2314" s="18" t="str">
        <f t="shared" si="36"/>
        <v>2021-22Banyule CityR3</v>
      </c>
      <c r="B2314" s="18" t="s">
        <v>1260</v>
      </c>
      <c r="C2314" s="18" t="s">
        <v>1004</v>
      </c>
      <c r="D2314" s="18" t="s">
        <v>223</v>
      </c>
      <c r="E2314" s="18">
        <v>0</v>
      </c>
    </row>
    <row r="2315" spans="1:5" hidden="1" x14ac:dyDescent="0.3">
      <c r="A2315" s="18" t="str">
        <f t="shared" si="36"/>
        <v>2021-22Baw Baw ShireR3</v>
      </c>
      <c r="B2315" s="18" t="s">
        <v>1260</v>
      </c>
      <c r="C2315" s="18" t="s">
        <v>1010</v>
      </c>
      <c r="D2315" s="18" t="s">
        <v>223</v>
      </c>
      <c r="E2315" s="18">
        <v>92.652488893257299</v>
      </c>
    </row>
    <row r="2316" spans="1:5" hidden="1" x14ac:dyDescent="0.3">
      <c r="A2316" s="18" t="str">
        <f t="shared" si="36"/>
        <v>2021-22Bayside CityR3</v>
      </c>
      <c r="B2316" s="18" t="s">
        <v>1260</v>
      </c>
      <c r="C2316" s="18" t="s">
        <v>1013</v>
      </c>
      <c r="D2316" s="18" t="s">
        <v>223</v>
      </c>
      <c r="E2316" s="18">
        <v>0</v>
      </c>
    </row>
    <row r="2317" spans="1:5" hidden="1" x14ac:dyDescent="0.3">
      <c r="A2317" s="18" t="str">
        <f t="shared" si="36"/>
        <v>2021-22Benalla Rural CityR3</v>
      </c>
      <c r="B2317" s="18" t="s">
        <v>1260</v>
      </c>
      <c r="C2317" s="18" t="s">
        <v>1016</v>
      </c>
      <c r="D2317" s="18" t="s">
        <v>223</v>
      </c>
      <c r="E2317" s="18">
        <v>59.911425453450697</v>
      </c>
    </row>
    <row r="2318" spans="1:5" hidden="1" x14ac:dyDescent="0.3">
      <c r="A2318" s="18" t="str">
        <f t="shared" si="36"/>
        <v>2021-22Brimbank CityR3</v>
      </c>
      <c r="B2318" s="18" t="s">
        <v>1260</v>
      </c>
      <c r="C2318" s="18" t="s">
        <v>1022</v>
      </c>
      <c r="D2318" s="18" t="s">
        <v>223</v>
      </c>
      <c r="E2318" s="18">
        <v>96.871860257554502</v>
      </c>
    </row>
    <row r="2319" spans="1:5" hidden="1" x14ac:dyDescent="0.3">
      <c r="A2319" s="18" t="str">
        <f t="shared" si="36"/>
        <v>2021-22Campaspe ShireR3</v>
      </c>
      <c r="B2319" s="18" t="s">
        <v>1260</v>
      </c>
      <c r="C2319" s="18" t="s">
        <v>1028</v>
      </c>
      <c r="D2319" s="18" t="s">
        <v>223</v>
      </c>
      <c r="E2319" s="18">
        <v>77.612514897239393</v>
      </c>
    </row>
    <row r="2320" spans="1:5" hidden="1" x14ac:dyDescent="0.3">
      <c r="A2320" s="18" t="str">
        <f t="shared" si="36"/>
        <v>2021-22Cardinia ShireR3</v>
      </c>
      <c r="B2320" s="18" t="s">
        <v>1260</v>
      </c>
      <c r="C2320" s="18" t="s">
        <v>1031</v>
      </c>
      <c r="D2320" s="18" t="s">
        <v>223</v>
      </c>
      <c r="E2320" s="18">
        <v>33.2294084077297</v>
      </c>
    </row>
    <row r="2321" spans="1:5" hidden="1" x14ac:dyDescent="0.3">
      <c r="A2321" s="18" t="str">
        <f t="shared" si="36"/>
        <v>2021-22Casey CityR3</v>
      </c>
      <c r="B2321" s="18" t="s">
        <v>1260</v>
      </c>
      <c r="C2321" s="18" t="s">
        <v>1034</v>
      </c>
      <c r="D2321" s="18" t="s">
        <v>223</v>
      </c>
      <c r="E2321" s="18">
        <v>71.650563979289899</v>
      </c>
    </row>
    <row r="2322" spans="1:5" hidden="1" x14ac:dyDescent="0.3">
      <c r="A2322" s="18" t="str">
        <f t="shared" si="36"/>
        <v>2021-22Central Goldfields ShireR3</v>
      </c>
      <c r="B2322" s="18" t="s">
        <v>1260</v>
      </c>
      <c r="C2322" s="18" t="s">
        <v>1037</v>
      </c>
      <c r="D2322" s="18" t="s">
        <v>223</v>
      </c>
      <c r="E2322" s="18">
        <v>146.29927894692699</v>
      </c>
    </row>
    <row r="2323" spans="1:5" hidden="1" x14ac:dyDescent="0.3">
      <c r="A2323" s="18" t="str">
        <f t="shared" si="36"/>
        <v>2021-22Colac Otway ShireR3</v>
      </c>
      <c r="B2323" s="18" t="s">
        <v>1260</v>
      </c>
      <c r="C2323" s="18" t="s">
        <v>1040</v>
      </c>
      <c r="D2323" s="18" t="s">
        <v>223</v>
      </c>
      <c r="E2323" s="18">
        <v>128.74966107586701</v>
      </c>
    </row>
    <row r="2324" spans="1:5" hidden="1" x14ac:dyDescent="0.3">
      <c r="A2324" s="18" t="str">
        <f t="shared" si="36"/>
        <v>2021-22Corangamite ShireR3</v>
      </c>
      <c r="B2324" s="18" t="s">
        <v>1260</v>
      </c>
      <c r="C2324" s="18" t="s">
        <v>1043</v>
      </c>
      <c r="D2324" s="18" t="s">
        <v>223</v>
      </c>
      <c r="E2324" s="18">
        <v>44.605777372500498</v>
      </c>
    </row>
    <row r="2325" spans="1:5" hidden="1" x14ac:dyDescent="0.3">
      <c r="A2325" s="18" t="str">
        <f t="shared" si="36"/>
        <v>2021-22Darebin CityR3</v>
      </c>
      <c r="B2325" s="18" t="s">
        <v>1260</v>
      </c>
      <c r="C2325" s="18" t="s">
        <v>1046</v>
      </c>
      <c r="D2325" s="18" t="s">
        <v>223</v>
      </c>
      <c r="E2325" s="18">
        <v>248.638331160365</v>
      </c>
    </row>
    <row r="2326" spans="1:5" hidden="1" x14ac:dyDescent="0.3">
      <c r="A2326" s="18" t="str">
        <f t="shared" si="36"/>
        <v>2021-22East Gippsland ShireR3</v>
      </c>
      <c r="B2326" s="18" t="s">
        <v>1260</v>
      </c>
      <c r="C2326" s="18" t="s">
        <v>1049</v>
      </c>
      <c r="D2326" s="18" t="s">
        <v>223</v>
      </c>
      <c r="E2326" s="18">
        <v>50.885984886548599</v>
      </c>
    </row>
    <row r="2327" spans="1:5" hidden="1" x14ac:dyDescent="0.3">
      <c r="A2327" s="18" t="str">
        <f t="shared" si="36"/>
        <v>2021-22Frankston CityR3</v>
      </c>
      <c r="B2327" s="18" t="s">
        <v>1260</v>
      </c>
      <c r="C2327" s="18" t="s">
        <v>1052</v>
      </c>
      <c r="D2327" s="18" t="s">
        <v>223</v>
      </c>
      <c r="E2327" s="18">
        <v>144.81209971146399</v>
      </c>
    </row>
    <row r="2328" spans="1:5" hidden="1" x14ac:dyDescent="0.3">
      <c r="A2328" s="18" t="str">
        <f t="shared" ref="A2328:A2391" si="37">CONCATENATE(B2328,C2328,D2328)</f>
        <v>2021-22Gannawarra ShireR3</v>
      </c>
      <c r="B2328" s="18" t="s">
        <v>1260</v>
      </c>
      <c r="C2328" s="18" t="s">
        <v>1055</v>
      </c>
      <c r="D2328" s="18" t="s">
        <v>223</v>
      </c>
      <c r="E2328" s="18">
        <v>38.413671299705399</v>
      </c>
    </row>
    <row r="2329" spans="1:5" hidden="1" x14ac:dyDescent="0.3">
      <c r="A2329" s="18" t="str">
        <f t="shared" si="37"/>
        <v>2021-22Glenelg ShireR3</v>
      </c>
      <c r="B2329" s="18" t="s">
        <v>1260</v>
      </c>
      <c r="C2329" s="18" t="s">
        <v>1061</v>
      </c>
      <c r="D2329" s="18" t="s">
        <v>223</v>
      </c>
      <c r="E2329" s="18">
        <v>53.253707386363601</v>
      </c>
    </row>
    <row r="2330" spans="1:5" hidden="1" x14ac:dyDescent="0.3">
      <c r="A2330" s="18" t="str">
        <f t="shared" si="37"/>
        <v>2021-22Golden Plains ShireR3</v>
      </c>
      <c r="B2330" s="18" t="s">
        <v>1260</v>
      </c>
      <c r="C2330" s="18" t="s">
        <v>1064</v>
      </c>
      <c r="D2330" s="18" t="s">
        <v>223</v>
      </c>
      <c r="E2330" s="18">
        <v>44.473869701726798</v>
      </c>
    </row>
    <row r="2331" spans="1:5" hidden="1" x14ac:dyDescent="0.3">
      <c r="A2331" s="18" t="str">
        <f t="shared" si="37"/>
        <v>2021-22Greater Bendigo CityR3</v>
      </c>
      <c r="B2331" s="18" t="s">
        <v>1260</v>
      </c>
      <c r="C2331" s="18" t="s">
        <v>1067</v>
      </c>
      <c r="D2331" s="18" t="s">
        <v>223</v>
      </c>
      <c r="E2331" s="18">
        <v>143.36053451645299</v>
      </c>
    </row>
    <row r="2332" spans="1:5" hidden="1" x14ac:dyDescent="0.3">
      <c r="A2332" s="18" t="str">
        <f t="shared" si="37"/>
        <v>2021-22Greater Dandenong CityR3</v>
      </c>
      <c r="B2332" s="18" t="s">
        <v>1260</v>
      </c>
      <c r="C2332" s="18" t="s">
        <v>1070</v>
      </c>
      <c r="D2332" s="18" t="s">
        <v>223</v>
      </c>
      <c r="E2332" s="18">
        <v>0</v>
      </c>
    </row>
    <row r="2333" spans="1:5" hidden="1" x14ac:dyDescent="0.3">
      <c r="A2333" s="18" t="str">
        <f t="shared" si="37"/>
        <v>2021-22Greater Geelong CityR3</v>
      </c>
      <c r="B2333" s="18" t="s">
        <v>1260</v>
      </c>
      <c r="C2333" s="18" t="s">
        <v>1073</v>
      </c>
      <c r="D2333" s="18" t="s">
        <v>223</v>
      </c>
      <c r="E2333" s="18">
        <v>186.12539733376599</v>
      </c>
    </row>
    <row r="2334" spans="1:5" hidden="1" x14ac:dyDescent="0.3">
      <c r="A2334" s="18" t="str">
        <f t="shared" si="37"/>
        <v>2021-22Hepburn ShireR3</v>
      </c>
      <c r="B2334" s="18" t="s">
        <v>1260</v>
      </c>
      <c r="C2334" s="18" t="s">
        <v>1078</v>
      </c>
      <c r="D2334" s="18" t="s">
        <v>223</v>
      </c>
      <c r="E2334" s="18">
        <v>49.882423371647498</v>
      </c>
    </row>
    <row r="2335" spans="1:5" hidden="1" x14ac:dyDescent="0.3">
      <c r="A2335" s="18" t="str">
        <f t="shared" si="37"/>
        <v>2021-22Hindmarsh ShireR3</v>
      </c>
      <c r="B2335" s="18" t="s">
        <v>1260</v>
      </c>
      <c r="C2335" s="18" t="s">
        <v>1081</v>
      </c>
      <c r="D2335" s="18" t="s">
        <v>223</v>
      </c>
      <c r="E2335" s="18">
        <v>34.218676026446801</v>
      </c>
    </row>
    <row r="2336" spans="1:5" hidden="1" x14ac:dyDescent="0.3">
      <c r="A2336" s="18" t="str">
        <f t="shared" si="37"/>
        <v>2021-22Hobsons Bay CityR3</v>
      </c>
      <c r="B2336" s="18" t="s">
        <v>1260</v>
      </c>
      <c r="C2336" s="18" t="s">
        <v>1084</v>
      </c>
      <c r="D2336" s="18" t="s">
        <v>223</v>
      </c>
      <c r="E2336" s="18">
        <v>158.91276948590399</v>
      </c>
    </row>
    <row r="2337" spans="1:5" hidden="1" x14ac:dyDescent="0.3">
      <c r="A2337" s="18" t="str">
        <f t="shared" si="37"/>
        <v>2021-22Hume CityR3</v>
      </c>
      <c r="B2337" s="18" t="s">
        <v>1260</v>
      </c>
      <c r="C2337" s="18" t="s">
        <v>1090</v>
      </c>
      <c r="D2337" s="18" t="s">
        <v>223</v>
      </c>
      <c r="E2337" s="18">
        <v>67.356198022598903</v>
      </c>
    </row>
    <row r="2338" spans="1:5" hidden="1" x14ac:dyDescent="0.3">
      <c r="A2338" s="18" t="str">
        <f t="shared" si="37"/>
        <v>2021-22Indigo ShireR3</v>
      </c>
      <c r="B2338" s="18" t="s">
        <v>1260</v>
      </c>
      <c r="C2338" s="18" t="s">
        <v>1093</v>
      </c>
      <c r="D2338" s="18" t="s">
        <v>223</v>
      </c>
      <c r="E2338" s="18">
        <v>40.228734445701399</v>
      </c>
    </row>
    <row r="2339" spans="1:5" hidden="1" x14ac:dyDescent="0.3">
      <c r="A2339" s="18" t="str">
        <f t="shared" si="37"/>
        <v>2021-22Knox CityR3</v>
      </c>
      <c r="B2339" s="18" t="s">
        <v>1260</v>
      </c>
      <c r="C2339" s="18" t="s">
        <v>1099</v>
      </c>
      <c r="D2339" s="18" t="s">
        <v>223</v>
      </c>
      <c r="E2339" s="18">
        <v>84.394030841657397</v>
      </c>
    </row>
    <row r="2340" spans="1:5" hidden="1" x14ac:dyDescent="0.3">
      <c r="A2340" s="18" t="str">
        <f t="shared" si="37"/>
        <v>2021-22Loddon ShireR3</v>
      </c>
      <c r="B2340" s="18" t="s">
        <v>1260</v>
      </c>
      <c r="C2340" s="18" t="s">
        <v>1105</v>
      </c>
      <c r="D2340" s="18" t="s">
        <v>223</v>
      </c>
      <c r="E2340" s="18">
        <v>43.190794699218301</v>
      </c>
    </row>
    <row r="2341" spans="1:5" hidden="1" x14ac:dyDescent="0.3">
      <c r="A2341" s="18" t="str">
        <f t="shared" si="37"/>
        <v>2021-22Macedon Ranges ShireR3</v>
      </c>
      <c r="B2341" s="18" t="s">
        <v>1260</v>
      </c>
      <c r="C2341" s="18" t="s">
        <v>1108</v>
      </c>
      <c r="D2341" s="18" t="s">
        <v>223</v>
      </c>
      <c r="E2341" s="18">
        <v>103.445280360025</v>
      </c>
    </row>
    <row r="2342" spans="1:5" hidden="1" x14ac:dyDescent="0.3">
      <c r="A2342" s="18" t="str">
        <f t="shared" si="37"/>
        <v>2021-22Manningham CityR3</v>
      </c>
      <c r="B2342" s="18" t="s">
        <v>1260</v>
      </c>
      <c r="C2342" s="18" t="s">
        <v>1111</v>
      </c>
      <c r="D2342" s="18" t="s">
        <v>223</v>
      </c>
      <c r="E2342" s="18">
        <v>112.772214285714</v>
      </c>
    </row>
    <row r="2343" spans="1:5" hidden="1" x14ac:dyDescent="0.3">
      <c r="A2343" s="18" t="str">
        <f t="shared" si="37"/>
        <v>2021-22Mansfield ShireR3</v>
      </c>
      <c r="B2343" s="18" t="s">
        <v>1260</v>
      </c>
      <c r="C2343" s="18" t="s">
        <v>1114</v>
      </c>
      <c r="D2343" s="18" t="s">
        <v>223</v>
      </c>
      <c r="E2343" s="18">
        <v>44.856990109596403</v>
      </c>
    </row>
    <row r="2344" spans="1:5" hidden="1" x14ac:dyDescent="0.3">
      <c r="A2344" s="18" t="str">
        <f t="shared" si="37"/>
        <v>2021-22Maribyrnong CityR3</v>
      </c>
      <c r="B2344" s="18" t="s">
        <v>1260</v>
      </c>
      <c r="C2344" s="18" t="s">
        <v>1117</v>
      </c>
      <c r="D2344" s="18" t="s">
        <v>223</v>
      </c>
      <c r="E2344" s="18">
        <v>281.16410832954</v>
      </c>
    </row>
    <row r="2345" spans="1:5" hidden="1" x14ac:dyDescent="0.3">
      <c r="A2345" s="18" t="str">
        <f t="shared" si="37"/>
        <v>2021-22Maroondah CityR3</v>
      </c>
      <c r="B2345" s="18" t="s">
        <v>1260</v>
      </c>
      <c r="C2345" s="18" t="s">
        <v>1120</v>
      </c>
      <c r="D2345" s="18" t="s">
        <v>223</v>
      </c>
      <c r="E2345" s="18">
        <v>385.77462887989202</v>
      </c>
    </row>
    <row r="2346" spans="1:5" hidden="1" x14ac:dyDescent="0.3">
      <c r="A2346" s="18" t="str">
        <f t="shared" si="37"/>
        <v>2021-22Melbourne CityR3</v>
      </c>
      <c r="B2346" s="18" t="s">
        <v>1260</v>
      </c>
      <c r="C2346" s="18" t="s">
        <v>1123</v>
      </c>
      <c r="D2346" s="18" t="s">
        <v>223</v>
      </c>
      <c r="E2346" s="18">
        <v>279.65945481375797</v>
      </c>
    </row>
    <row r="2347" spans="1:5" hidden="1" x14ac:dyDescent="0.3">
      <c r="A2347" s="18" t="str">
        <f t="shared" si="37"/>
        <v>2021-22Melton CityR3</v>
      </c>
      <c r="B2347" s="18" t="s">
        <v>1260</v>
      </c>
      <c r="C2347" s="18" t="s">
        <v>1126</v>
      </c>
      <c r="D2347" s="18" t="s">
        <v>223</v>
      </c>
      <c r="E2347" s="18">
        <v>102.382578281146</v>
      </c>
    </row>
    <row r="2348" spans="1:5" hidden="1" x14ac:dyDescent="0.3">
      <c r="A2348" s="18" t="str">
        <f t="shared" si="37"/>
        <v>2021-22Moira ShireR3</v>
      </c>
      <c r="B2348" s="18" t="s">
        <v>1260</v>
      </c>
      <c r="C2348" s="18" t="s">
        <v>1135</v>
      </c>
      <c r="D2348" s="18" t="s">
        <v>223</v>
      </c>
      <c r="E2348" s="18">
        <v>19.510360884749701</v>
      </c>
    </row>
    <row r="2349" spans="1:5" hidden="1" x14ac:dyDescent="0.3">
      <c r="A2349" s="18" t="str">
        <f t="shared" si="37"/>
        <v>2021-22Monash CityR3</v>
      </c>
      <c r="B2349" s="18" t="s">
        <v>1260</v>
      </c>
      <c r="C2349" s="18" t="s">
        <v>1138</v>
      </c>
      <c r="D2349" s="18" t="s">
        <v>223</v>
      </c>
      <c r="E2349" s="18">
        <v>0</v>
      </c>
    </row>
    <row r="2350" spans="1:5" hidden="1" x14ac:dyDescent="0.3">
      <c r="A2350" s="18" t="str">
        <f t="shared" si="37"/>
        <v>2021-22Moonee Valley CityR3</v>
      </c>
      <c r="B2350" s="18" t="s">
        <v>1260</v>
      </c>
      <c r="C2350" s="18" t="s">
        <v>1141</v>
      </c>
      <c r="D2350" s="18" t="s">
        <v>223</v>
      </c>
      <c r="E2350" s="18">
        <v>75.451841424095207</v>
      </c>
    </row>
    <row r="2351" spans="1:5" hidden="1" x14ac:dyDescent="0.3">
      <c r="A2351" s="18" t="str">
        <f t="shared" si="37"/>
        <v>2021-22Moorabool ShireR3</v>
      </c>
      <c r="B2351" s="18" t="s">
        <v>1260</v>
      </c>
      <c r="C2351" s="18" t="s">
        <v>1144</v>
      </c>
      <c r="D2351" s="18" t="s">
        <v>223</v>
      </c>
      <c r="E2351" s="18">
        <v>94.584363969321998</v>
      </c>
    </row>
    <row r="2352" spans="1:5" hidden="1" x14ac:dyDescent="0.3">
      <c r="A2352" s="18" t="str">
        <f t="shared" si="37"/>
        <v>2021-22Mornington Peninsula ShireR3</v>
      </c>
      <c r="B2352" s="18" t="s">
        <v>1260</v>
      </c>
      <c r="C2352" s="18" t="s">
        <v>1150</v>
      </c>
      <c r="D2352" s="18" t="s">
        <v>223</v>
      </c>
      <c r="E2352" s="18">
        <v>128.40515213738999</v>
      </c>
    </row>
    <row r="2353" spans="1:5" hidden="1" x14ac:dyDescent="0.3">
      <c r="A2353" s="18" t="str">
        <f t="shared" si="37"/>
        <v>2021-22Mount Alexander ShireR3</v>
      </c>
      <c r="B2353" s="18" t="s">
        <v>1260</v>
      </c>
      <c r="C2353" s="18" t="s">
        <v>1153</v>
      </c>
      <c r="D2353" s="18" t="s">
        <v>223</v>
      </c>
      <c r="E2353" s="18">
        <v>24.4667693220823</v>
      </c>
    </row>
    <row r="2354" spans="1:5" hidden="1" x14ac:dyDescent="0.3">
      <c r="A2354" s="18" t="str">
        <f t="shared" si="37"/>
        <v>2021-22Moyne ShireR3</v>
      </c>
      <c r="B2354" s="18" t="s">
        <v>1260</v>
      </c>
      <c r="C2354" s="18" t="s">
        <v>1156</v>
      </c>
      <c r="D2354" s="18" t="s">
        <v>223</v>
      </c>
      <c r="E2354" s="18">
        <v>64.321979510514296</v>
      </c>
    </row>
    <row r="2355" spans="1:5" hidden="1" x14ac:dyDescent="0.3">
      <c r="A2355" s="18" t="str">
        <f t="shared" si="37"/>
        <v>2021-22Murrindindi ShireR3</v>
      </c>
      <c r="B2355" s="18" t="s">
        <v>1260</v>
      </c>
      <c r="C2355" s="18" t="s">
        <v>1159</v>
      </c>
      <c r="D2355" s="18" t="s">
        <v>223</v>
      </c>
      <c r="E2355" s="18">
        <v>70.090899089633893</v>
      </c>
    </row>
    <row r="2356" spans="1:5" hidden="1" x14ac:dyDescent="0.3">
      <c r="A2356" s="18" t="str">
        <f t="shared" si="37"/>
        <v>2021-22Nillumbik ShireR3</v>
      </c>
      <c r="B2356" s="18" t="s">
        <v>1260</v>
      </c>
      <c r="C2356" s="18" t="s">
        <v>1162</v>
      </c>
      <c r="D2356" s="18" t="s">
        <v>223</v>
      </c>
      <c r="E2356" s="18">
        <v>132.73333333333301</v>
      </c>
    </row>
    <row r="2357" spans="1:5" hidden="1" x14ac:dyDescent="0.3">
      <c r="A2357" s="18" t="str">
        <f t="shared" si="37"/>
        <v>2021-22Port Phillip CityR3</v>
      </c>
      <c r="B2357" s="18" t="s">
        <v>1260</v>
      </c>
      <c r="C2357" s="18" t="s">
        <v>1168</v>
      </c>
      <c r="D2357" s="18" t="s">
        <v>223</v>
      </c>
      <c r="E2357" s="18">
        <v>71.179441340782105</v>
      </c>
    </row>
    <row r="2358" spans="1:5" hidden="1" x14ac:dyDescent="0.3">
      <c r="A2358" s="18" t="str">
        <f t="shared" si="37"/>
        <v>2021-22Pyrenees ShireR3</v>
      </c>
      <c r="B2358" s="18" t="s">
        <v>1260</v>
      </c>
      <c r="C2358" s="18" t="s">
        <v>1171</v>
      </c>
      <c r="D2358" s="18" t="s">
        <v>223</v>
      </c>
      <c r="E2358" s="18">
        <v>64.828738627531706</v>
      </c>
    </row>
    <row r="2359" spans="1:5" hidden="1" x14ac:dyDescent="0.3">
      <c r="A2359" s="18" t="str">
        <f t="shared" si="37"/>
        <v>2021-22Greater SheppartonR3</v>
      </c>
      <c r="B2359" s="18" t="s">
        <v>1260</v>
      </c>
      <c r="C2359" s="18" t="s">
        <v>1076</v>
      </c>
      <c r="D2359" s="18" t="s">
        <v>223</v>
      </c>
      <c r="E2359" s="18">
        <v>186.01190476190499</v>
      </c>
    </row>
    <row r="2360" spans="1:5" hidden="1" x14ac:dyDescent="0.3">
      <c r="A2360" s="18" t="str">
        <f t="shared" si="37"/>
        <v>2021-22Wangaratta Rural CityR3</v>
      </c>
      <c r="B2360" s="18" t="s">
        <v>1260</v>
      </c>
      <c r="C2360" s="18" t="s">
        <v>1197</v>
      </c>
      <c r="D2360" s="18" t="s">
        <v>223</v>
      </c>
      <c r="E2360" s="18">
        <v>61.169676926435301</v>
      </c>
    </row>
    <row r="2361" spans="1:5" hidden="1" x14ac:dyDescent="0.3">
      <c r="A2361" s="18" t="str">
        <f t="shared" si="37"/>
        <v>2021-22Warrnambool CityR3</v>
      </c>
      <c r="B2361" s="18" t="s">
        <v>1260</v>
      </c>
      <c r="C2361" s="18" t="s">
        <v>1200</v>
      </c>
      <c r="D2361" s="18" t="s">
        <v>223</v>
      </c>
      <c r="E2361" s="18">
        <v>112.64783900041</v>
      </c>
    </row>
    <row r="2362" spans="1:5" hidden="1" x14ac:dyDescent="0.3">
      <c r="A2362" s="18" t="str">
        <f t="shared" si="37"/>
        <v>2021-22Wodonga CityR3</v>
      </c>
      <c r="B2362" s="18" t="s">
        <v>1260</v>
      </c>
      <c r="C2362" s="18" t="s">
        <v>1215</v>
      </c>
      <c r="D2362" s="18" t="s">
        <v>223</v>
      </c>
      <c r="E2362" s="18">
        <v>31.591352126134701</v>
      </c>
    </row>
    <row r="2363" spans="1:5" hidden="1" x14ac:dyDescent="0.3">
      <c r="A2363" s="18" t="str">
        <f t="shared" si="37"/>
        <v>2021-22Boroondara CityR3</v>
      </c>
      <c r="B2363" s="18" t="s">
        <v>1260</v>
      </c>
      <c r="C2363" s="18" t="s">
        <v>1019</v>
      </c>
      <c r="D2363" s="18" t="s">
        <v>223</v>
      </c>
      <c r="E2363" s="18">
        <v>104.360031691633</v>
      </c>
    </row>
    <row r="2364" spans="1:5" hidden="1" x14ac:dyDescent="0.3">
      <c r="A2364" s="18" t="str">
        <f t="shared" si="37"/>
        <v>2021-22Buloke ShireR3</v>
      </c>
      <c r="B2364" s="18" t="s">
        <v>1260</v>
      </c>
      <c r="C2364" s="18" t="s">
        <v>1025</v>
      </c>
      <c r="D2364" s="18" t="s">
        <v>223</v>
      </c>
      <c r="E2364" s="18">
        <v>53.130759983972197</v>
      </c>
    </row>
    <row r="2365" spans="1:5" hidden="1" x14ac:dyDescent="0.3">
      <c r="A2365" s="18" t="str">
        <f t="shared" si="37"/>
        <v>2021-22Glen Eira CityR3</v>
      </c>
      <c r="B2365" s="18" t="s">
        <v>1260</v>
      </c>
      <c r="C2365" s="18" t="s">
        <v>1058</v>
      </c>
      <c r="D2365" s="18" t="s">
        <v>223</v>
      </c>
      <c r="E2365" s="18">
        <v>147.87725524273</v>
      </c>
    </row>
    <row r="2366" spans="1:5" hidden="1" x14ac:dyDescent="0.3">
      <c r="A2366" s="18" t="str">
        <f t="shared" si="37"/>
        <v>2021-22Horsham Rural CityR3</v>
      </c>
      <c r="B2366" s="18" t="s">
        <v>1260</v>
      </c>
      <c r="C2366" s="18" t="s">
        <v>1087</v>
      </c>
      <c r="D2366" s="18" t="s">
        <v>223</v>
      </c>
      <c r="E2366" s="18">
        <v>35.130054263121401</v>
      </c>
    </row>
    <row r="2367" spans="1:5" hidden="1" x14ac:dyDescent="0.3">
      <c r="A2367" s="18" t="str">
        <f t="shared" si="37"/>
        <v>2021-22Kingston CityR3</v>
      </c>
      <c r="B2367" s="18" t="s">
        <v>1260</v>
      </c>
      <c r="C2367" s="18" t="s">
        <v>1096</v>
      </c>
      <c r="D2367" s="18" t="s">
        <v>223</v>
      </c>
      <c r="E2367" s="18">
        <v>57.924688844499101</v>
      </c>
    </row>
    <row r="2368" spans="1:5" hidden="1" x14ac:dyDescent="0.3">
      <c r="A2368" s="18" t="str">
        <f t="shared" si="37"/>
        <v>2021-22Latrobe CityR3</v>
      </c>
      <c r="B2368" s="18" t="s">
        <v>1260</v>
      </c>
      <c r="C2368" s="18" t="s">
        <v>1102</v>
      </c>
      <c r="D2368" s="18" t="s">
        <v>223</v>
      </c>
      <c r="E2368" s="18">
        <v>79.131120367987606</v>
      </c>
    </row>
    <row r="2369" spans="1:5" hidden="1" x14ac:dyDescent="0.3">
      <c r="A2369" s="18" t="str">
        <f t="shared" si="37"/>
        <v>2021-22Mildura Rural CityR3</v>
      </c>
      <c r="B2369" s="18" t="s">
        <v>1260</v>
      </c>
      <c r="C2369" s="18" t="s">
        <v>1129</v>
      </c>
      <c r="D2369" s="18" t="s">
        <v>223</v>
      </c>
      <c r="E2369" s="18">
        <v>102.1701374994</v>
      </c>
    </row>
    <row r="2370" spans="1:5" hidden="1" x14ac:dyDescent="0.3">
      <c r="A2370" s="18" t="str">
        <f t="shared" si="37"/>
        <v>2021-22Mitchell ShireR3</v>
      </c>
      <c r="B2370" s="18" t="s">
        <v>1260</v>
      </c>
      <c r="C2370" s="18" t="s">
        <v>1132</v>
      </c>
      <c r="D2370" s="18" t="s">
        <v>223</v>
      </c>
      <c r="E2370" s="18">
        <v>20.0204090992478</v>
      </c>
    </row>
    <row r="2371" spans="1:5" hidden="1" x14ac:dyDescent="0.3">
      <c r="A2371" s="18" t="str">
        <f t="shared" si="37"/>
        <v>2021-22Northern Grampians ShireR3</v>
      </c>
      <c r="B2371" s="18" t="s">
        <v>1260</v>
      </c>
      <c r="C2371" s="18" t="s">
        <v>1165</v>
      </c>
      <c r="D2371" s="18" t="s">
        <v>223</v>
      </c>
      <c r="E2371" s="18">
        <v>75.382039793804495</v>
      </c>
    </row>
    <row r="2372" spans="1:5" hidden="1" x14ac:dyDescent="0.3">
      <c r="A2372" s="18" t="str">
        <f t="shared" si="37"/>
        <v>2021-22Southern Grampians ShireR5</v>
      </c>
      <c r="B2372" s="18" t="s">
        <v>1260</v>
      </c>
      <c r="C2372" s="18" t="s">
        <v>1179</v>
      </c>
      <c r="D2372" s="18" t="s">
        <v>232</v>
      </c>
      <c r="E2372" s="18">
        <v>37</v>
      </c>
    </row>
    <row r="2373" spans="1:5" hidden="1" x14ac:dyDescent="0.3">
      <c r="A2373" s="18" t="str">
        <f t="shared" si="37"/>
        <v>2021-22South Gippsland ShireR5</v>
      </c>
      <c r="B2373" s="18" t="s">
        <v>1260</v>
      </c>
      <c r="C2373" s="18" t="s">
        <v>1176</v>
      </c>
      <c r="D2373" s="18" t="s">
        <v>232</v>
      </c>
      <c r="E2373" s="18">
        <v>42</v>
      </c>
    </row>
    <row r="2374" spans="1:5" hidden="1" x14ac:dyDescent="0.3">
      <c r="A2374" s="18" t="str">
        <f t="shared" si="37"/>
        <v>2021-22Stonnington CityR5</v>
      </c>
      <c r="B2374" s="18" t="s">
        <v>1260</v>
      </c>
      <c r="C2374" s="18" t="s">
        <v>1182</v>
      </c>
      <c r="D2374" s="18" t="s">
        <v>232</v>
      </c>
      <c r="E2374" s="18">
        <v>67</v>
      </c>
    </row>
    <row r="2375" spans="1:5" hidden="1" x14ac:dyDescent="0.3">
      <c r="A2375" s="18" t="str">
        <f t="shared" si="37"/>
        <v>2021-22Ararat Rural CityR5</v>
      </c>
      <c r="B2375" s="18" t="s">
        <v>1260</v>
      </c>
      <c r="C2375" s="18" t="s">
        <v>998</v>
      </c>
      <c r="D2375" s="18" t="s">
        <v>232</v>
      </c>
      <c r="E2375" s="18">
        <v>58</v>
      </c>
    </row>
    <row r="2376" spans="1:5" hidden="1" x14ac:dyDescent="0.3">
      <c r="A2376" s="18" t="str">
        <f t="shared" si="37"/>
        <v>2021-22Strathbogie ShireR5</v>
      </c>
      <c r="B2376" s="18" t="s">
        <v>1260</v>
      </c>
      <c r="C2376" s="18" t="s">
        <v>1185</v>
      </c>
      <c r="D2376" s="18" t="s">
        <v>232</v>
      </c>
      <c r="E2376" s="18">
        <v>47</v>
      </c>
    </row>
    <row r="2377" spans="1:5" hidden="1" x14ac:dyDescent="0.3">
      <c r="A2377" s="18" t="str">
        <f t="shared" si="37"/>
        <v>2021-22Surf Coast ShireR5</v>
      </c>
      <c r="B2377" s="18" t="s">
        <v>1260</v>
      </c>
      <c r="C2377" s="18" t="s">
        <v>1188</v>
      </c>
      <c r="D2377" s="18" t="s">
        <v>232</v>
      </c>
      <c r="E2377" s="18">
        <v>60</v>
      </c>
    </row>
    <row r="2378" spans="1:5" hidden="1" x14ac:dyDescent="0.3">
      <c r="A2378" s="18" t="str">
        <f t="shared" si="37"/>
        <v>2021-22Swan Hill Rural CityR5</v>
      </c>
      <c r="B2378" s="18" t="s">
        <v>1260</v>
      </c>
      <c r="C2378" s="18" t="s">
        <v>1191</v>
      </c>
      <c r="D2378" s="18" t="s">
        <v>232</v>
      </c>
      <c r="E2378" s="18">
        <v>51</v>
      </c>
    </row>
    <row r="2379" spans="1:5" hidden="1" x14ac:dyDescent="0.3">
      <c r="A2379" s="18" t="str">
        <f t="shared" si="37"/>
        <v>2021-22Towong ShireR5</v>
      </c>
      <c r="B2379" s="18" t="s">
        <v>1260</v>
      </c>
      <c r="C2379" s="18" t="s">
        <v>1194</v>
      </c>
      <c r="D2379" s="18" t="s">
        <v>232</v>
      </c>
    </row>
    <row r="2380" spans="1:5" hidden="1" x14ac:dyDescent="0.3">
      <c r="A2380" s="18" t="str">
        <f t="shared" si="37"/>
        <v>2021-22Wellington ShireR5</v>
      </c>
      <c r="B2380" s="18" t="s">
        <v>1260</v>
      </c>
      <c r="C2380" s="18" t="s">
        <v>1203</v>
      </c>
      <c r="D2380" s="18" t="s">
        <v>232</v>
      </c>
      <c r="E2380" s="18">
        <v>54</v>
      </c>
    </row>
    <row r="2381" spans="1:5" hidden="1" x14ac:dyDescent="0.3">
      <c r="A2381" s="18" t="str">
        <f t="shared" si="37"/>
        <v>2021-22West Wimmera ShireR5</v>
      </c>
      <c r="B2381" s="18" t="s">
        <v>1260</v>
      </c>
      <c r="C2381" s="18" t="s">
        <v>1206</v>
      </c>
      <c r="D2381" s="18" t="s">
        <v>232</v>
      </c>
      <c r="E2381" s="18">
        <v>54</v>
      </c>
    </row>
    <row r="2382" spans="1:5" hidden="1" x14ac:dyDescent="0.3">
      <c r="A2382" s="18" t="str">
        <f t="shared" si="37"/>
        <v>2021-22Whitehorse CityR5</v>
      </c>
      <c r="B2382" s="18" t="s">
        <v>1260</v>
      </c>
      <c r="C2382" s="18" t="s">
        <v>1209</v>
      </c>
      <c r="D2382" s="18" t="s">
        <v>232</v>
      </c>
      <c r="E2382" s="18">
        <v>68</v>
      </c>
    </row>
    <row r="2383" spans="1:5" hidden="1" x14ac:dyDescent="0.3">
      <c r="A2383" s="18" t="str">
        <f t="shared" si="37"/>
        <v>2021-22Whittlesea CityR5</v>
      </c>
      <c r="B2383" s="18" t="s">
        <v>1260</v>
      </c>
      <c r="C2383" s="18" t="s">
        <v>1212</v>
      </c>
      <c r="D2383" s="18" t="s">
        <v>232</v>
      </c>
      <c r="E2383" s="18">
        <v>59</v>
      </c>
    </row>
    <row r="2384" spans="1:5" hidden="1" x14ac:dyDescent="0.3">
      <c r="A2384" s="18" t="str">
        <f t="shared" si="37"/>
        <v>2021-22Wyndham CityR5</v>
      </c>
      <c r="B2384" s="18" t="s">
        <v>1260</v>
      </c>
      <c r="C2384" s="18" t="s">
        <v>1218</v>
      </c>
      <c r="D2384" s="18" t="s">
        <v>232</v>
      </c>
      <c r="E2384" s="18">
        <v>62</v>
      </c>
    </row>
    <row r="2385" spans="1:5" hidden="1" x14ac:dyDescent="0.3">
      <c r="A2385" s="18" t="str">
        <f t="shared" si="37"/>
        <v>2021-22Yarra CityR5</v>
      </c>
      <c r="B2385" s="18" t="s">
        <v>1260</v>
      </c>
      <c r="C2385" s="18" t="s">
        <v>1221</v>
      </c>
      <c r="D2385" s="18" t="s">
        <v>232</v>
      </c>
      <c r="E2385" s="18">
        <v>63.24</v>
      </c>
    </row>
    <row r="2386" spans="1:5" hidden="1" x14ac:dyDescent="0.3">
      <c r="A2386" s="18" t="str">
        <f t="shared" si="37"/>
        <v>2021-22Yarra Ranges ShireR5</v>
      </c>
      <c r="B2386" s="18" t="s">
        <v>1260</v>
      </c>
      <c r="C2386" s="18" t="s">
        <v>1224</v>
      </c>
      <c r="D2386" s="18" t="s">
        <v>232</v>
      </c>
      <c r="E2386" s="18">
        <v>48</v>
      </c>
    </row>
    <row r="2387" spans="1:5" hidden="1" x14ac:dyDescent="0.3">
      <c r="A2387" s="18" t="str">
        <f t="shared" si="37"/>
        <v>2021-22Yarriambiack ShireR5</v>
      </c>
      <c r="B2387" s="18" t="s">
        <v>1260</v>
      </c>
      <c r="C2387" s="18" t="s">
        <v>1227</v>
      </c>
      <c r="D2387" s="18" t="s">
        <v>232</v>
      </c>
      <c r="E2387" s="18">
        <v>38</v>
      </c>
    </row>
    <row r="2388" spans="1:5" hidden="1" x14ac:dyDescent="0.3">
      <c r="A2388" s="18" t="str">
        <f t="shared" si="37"/>
        <v>2021-22Bass Coast ShireR5</v>
      </c>
      <c r="B2388" s="18" t="s">
        <v>1260</v>
      </c>
      <c r="C2388" s="18" t="s">
        <v>1007</v>
      </c>
      <c r="D2388" s="18" t="s">
        <v>232</v>
      </c>
      <c r="E2388" s="18">
        <v>54</v>
      </c>
    </row>
    <row r="2389" spans="1:5" hidden="1" x14ac:dyDescent="0.3">
      <c r="A2389" s="18" t="str">
        <f t="shared" si="37"/>
        <v>2021-22Borough of QueenscliffeR5</v>
      </c>
      <c r="B2389" s="18" t="s">
        <v>1260</v>
      </c>
      <c r="C2389" s="18" t="s">
        <v>1174</v>
      </c>
      <c r="D2389" s="18" t="s">
        <v>232</v>
      </c>
      <c r="E2389" s="18">
        <v>65</v>
      </c>
    </row>
    <row r="2390" spans="1:5" hidden="1" x14ac:dyDescent="0.3">
      <c r="A2390" s="18" t="str">
        <f t="shared" si="37"/>
        <v>2021-22Merri-bek CityR5</v>
      </c>
      <c r="B2390" s="18" t="s">
        <v>1260</v>
      </c>
      <c r="C2390" s="18" t="s">
        <v>1147</v>
      </c>
      <c r="D2390" s="18" t="s">
        <v>232</v>
      </c>
      <c r="E2390" s="18">
        <v>57</v>
      </c>
    </row>
    <row r="2391" spans="1:5" hidden="1" x14ac:dyDescent="0.3">
      <c r="A2391" s="18" t="str">
        <f t="shared" si="37"/>
        <v>2021-22Alpine ShireR5</v>
      </c>
      <c r="B2391" s="18" t="s">
        <v>1260</v>
      </c>
      <c r="C2391" s="18" t="s">
        <v>995</v>
      </c>
      <c r="D2391" s="18" t="s">
        <v>232</v>
      </c>
      <c r="E2391" s="18">
        <v>61</v>
      </c>
    </row>
    <row r="2392" spans="1:5" hidden="1" x14ac:dyDescent="0.3">
      <c r="A2392" s="18" t="str">
        <f t="shared" ref="A2392:A2455" si="38">CONCATENATE(B2392,C2392,D2392)</f>
        <v>2021-22Ballarat CityR5</v>
      </c>
      <c r="B2392" s="18" t="s">
        <v>1260</v>
      </c>
      <c r="C2392" s="18" t="s">
        <v>1001</v>
      </c>
      <c r="D2392" s="18" t="s">
        <v>232</v>
      </c>
      <c r="E2392" s="18">
        <v>41</v>
      </c>
    </row>
    <row r="2393" spans="1:5" hidden="1" x14ac:dyDescent="0.3">
      <c r="A2393" s="18" t="str">
        <f t="shared" si="38"/>
        <v>2021-22Banyule CityR5</v>
      </c>
      <c r="B2393" s="18" t="s">
        <v>1260</v>
      </c>
      <c r="C2393" s="18" t="s">
        <v>1004</v>
      </c>
      <c r="D2393" s="18" t="s">
        <v>232</v>
      </c>
      <c r="E2393" s="18">
        <v>68</v>
      </c>
    </row>
    <row r="2394" spans="1:5" hidden="1" x14ac:dyDescent="0.3">
      <c r="A2394" s="18" t="str">
        <f t="shared" si="38"/>
        <v>2021-22Baw Baw ShireR5</v>
      </c>
      <c r="B2394" s="18" t="s">
        <v>1260</v>
      </c>
      <c r="C2394" s="18" t="s">
        <v>1010</v>
      </c>
      <c r="D2394" s="18" t="s">
        <v>232</v>
      </c>
      <c r="E2394" s="18">
        <v>43</v>
      </c>
    </row>
    <row r="2395" spans="1:5" hidden="1" x14ac:dyDescent="0.3">
      <c r="A2395" s="18" t="str">
        <f t="shared" si="38"/>
        <v>2021-22Bayside CityR5</v>
      </c>
      <c r="B2395" s="18" t="s">
        <v>1260</v>
      </c>
      <c r="C2395" s="18" t="s">
        <v>1013</v>
      </c>
      <c r="D2395" s="18" t="s">
        <v>232</v>
      </c>
      <c r="E2395" s="18">
        <v>73.2</v>
      </c>
    </row>
    <row r="2396" spans="1:5" hidden="1" x14ac:dyDescent="0.3">
      <c r="A2396" s="18" t="str">
        <f t="shared" si="38"/>
        <v>2021-22Benalla Rural CityR5</v>
      </c>
      <c r="B2396" s="18" t="s">
        <v>1260</v>
      </c>
      <c r="C2396" s="18" t="s">
        <v>1016</v>
      </c>
      <c r="D2396" s="18" t="s">
        <v>232</v>
      </c>
      <c r="E2396" s="18">
        <v>45</v>
      </c>
    </row>
    <row r="2397" spans="1:5" hidden="1" x14ac:dyDescent="0.3">
      <c r="A2397" s="18" t="str">
        <f t="shared" si="38"/>
        <v>2021-22Brimbank CityR5</v>
      </c>
      <c r="B2397" s="18" t="s">
        <v>1260</v>
      </c>
      <c r="C2397" s="18" t="s">
        <v>1022</v>
      </c>
      <c r="D2397" s="18" t="s">
        <v>232</v>
      </c>
      <c r="E2397" s="18">
        <v>62</v>
      </c>
    </row>
    <row r="2398" spans="1:5" hidden="1" x14ac:dyDescent="0.3">
      <c r="A2398" s="18" t="str">
        <f t="shared" si="38"/>
        <v>2021-22Campaspe ShireR5</v>
      </c>
      <c r="B2398" s="18" t="s">
        <v>1260</v>
      </c>
      <c r="C2398" s="18" t="s">
        <v>1028</v>
      </c>
      <c r="D2398" s="18" t="s">
        <v>232</v>
      </c>
      <c r="E2398" s="18">
        <v>41</v>
      </c>
    </row>
    <row r="2399" spans="1:5" hidden="1" x14ac:dyDescent="0.3">
      <c r="A2399" s="18" t="str">
        <f t="shared" si="38"/>
        <v>2021-22Cardinia ShireR5</v>
      </c>
      <c r="B2399" s="18" t="s">
        <v>1260</v>
      </c>
      <c r="C2399" s="18" t="s">
        <v>1031</v>
      </c>
      <c r="D2399" s="18" t="s">
        <v>232</v>
      </c>
      <c r="E2399" s="18">
        <v>64</v>
      </c>
    </row>
    <row r="2400" spans="1:5" hidden="1" x14ac:dyDescent="0.3">
      <c r="A2400" s="18" t="str">
        <f t="shared" si="38"/>
        <v>2021-22Casey CityR5</v>
      </c>
      <c r="B2400" s="18" t="s">
        <v>1260</v>
      </c>
      <c r="C2400" s="18" t="s">
        <v>1034</v>
      </c>
      <c r="D2400" s="18" t="s">
        <v>232</v>
      </c>
      <c r="E2400" s="18">
        <v>56</v>
      </c>
    </row>
    <row r="2401" spans="1:5" hidden="1" x14ac:dyDescent="0.3">
      <c r="A2401" s="18" t="str">
        <f t="shared" si="38"/>
        <v>2021-22Central Goldfields ShireR5</v>
      </c>
      <c r="B2401" s="18" t="s">
        <v>1260</v>
      </c>
      <c r="C2401" s="18" t="s">
        <v>1037</v>
      </c>
      <c r="D2401" s="18" t="s">
        <v>232</v>
      </c>
      <c r="E2401" s="18">
        <v>45</v>
      </c>
    </row>
    <row r="2402" spans="1:5" hidden="1" x14ac:dyDescent="0.3">
      <c r="A2402" s="18" t="str">
        <f t="shared" si="38"/>
        <v>2021-22Colac Otway ShireR5</v>
      </c>
      <c r="B2402" s="18" t="s">
        <v>1260</v>
      </c>
      <c r="C2402" s="18" t="s">
        <v>1040</v>
      </c>
      <c r="D2402" s="18" t="s">
        <v>232</v>
      </c>
      <c r="E2402" s="18">
        <v>47</v>
      </c>
    </row>
    <row r="2403" spans="1:5" hidden="1" x14ac:dyDescent="0.3">
      <c r="A2403" s="18" t="str">
        <f t="shared" si="38"/>
        <v>2021-22Corangamite ShireR5</v>
      </c>
      <c r="B2403" s="18" t="s">
        <v>1260</v>
      </c>
      <c r="C2403" s="18" t="s">
        <v>1043</v>
      </c>
      <c r="D2403" s="18" t="s">
        <v>232</v>
      </c>
      <c r="E2403" s="18">
        <v>49</v>
      </c>
    </row>
    <row r="2404" spans="1:5" hidden="1" x14ac:dyDescent="0.3">
      <c r="A2404" s="18" t="str">
        <f t="shared" si="38"/>
        <v>2021-22Darebin CityR5</v>
      </c>
      <c r="B2404" s="18" t="s">
        <v>1260</v>
      </c>
      <c r="C2404" s="18" t="s">
        <v>1046</v>
      </c>
      <c r="D2404" s="18" t="s">
        <v>232</v>
      </c>
      <c r="E2404" s="18">
        <v>70</v>
      </c>
    </row>
    <row r="2405" spans="1:5" hidden="1" x14ac:dyDescent="0.3">
      <c r="A2405" s="18" t="str">
        <f t="shared" si="38"/>
        <v>2021-22East Gippsland ShireR5</v>
      </c>
      <c r="B2405" s="18" t="s">
        <v>1260</v>
      </c>
      <c r="C2405" s="18" t="s">
        <v>1049</v>
      </c>
      <c r="D2405" s="18" t="s">
        <v>232</v>
      </c>
      <c r="E2405" s="18">
        <v>41</v>
      </c>
    </row>
    <row r="2406" spans="1:5" hidden="1" x14ac:dyDescent="0.3">
      <c r="A2406" s="18" t="str">
        <f t="shared" si="38"/>
        <v>2021-22Frankston CityR5</v>
      </c>
      <c r="B2406" s="18" t="s">
        <v>1260</v>
      </c>
      <c r="C2406" s="18" t="s">
        <v>1052</v>
      </c>
      <c r="D2406" s="18" t="s">
        <v>232</v>
      </c>
      <c r="E2406" s="18">
        <v>73</v>
      </c>
    </row>
    <row r="2407" spans="1:5" hidden="1" x14ac:dyDescent="0.3">
      <c r="A2407" s="18" t="str">
        <f t="shared" si="38"/>
        <v>2021-22Gannawarra ShireR5</v>
      </c>
      <c r="B2407" s="18" t="s">
        <v>1260</v>
      </c>
      <c r="C2407" s="18" t="s">
        <v>1055</v>
      </c>
      <c r="D2407" s="18" t="s">
        <v>232</v>
      </c>
      <c r="E2407" s="18">
        <v>50</v>
      </c>
    </row>
    <row r="2408" spans="1:5" hidden="1" x14ac:dyDescent="0.3">
      <c r="A2408" s="18" t="str">
        <f t="shared" si="38"/>
        <v>2021-22Glenelg ShireR5</v>
      </c>
      <c r="B2408" s="18" t="s">
        <v>1260</v>
      </c>
      <c r="C2408" s="18" t="s">
        <v>1061</v>
      </c>
      <c r="D2408" s="18" t="s">
        <v>232</v>
      </c>
      <c r="E2408" s="18">
        <v>42</v>
      </c>
    </row>
    <row r="2409" spans="1:5" hidden="1" x14ac:dyDescent="0.3">
      <c r="A2409" s="18" t="str">
        <f t="shared" si="38"/>
        <v>2021-22Golden Plains ShireR5</v>
      </c>
      <c r="B2409" s="18" t="s">
        <v>1260</v>
      </c>
      <c r="C2409" s="18" t="s">
        <v>1064</v>
      </c>
      <c r="D2409" s="18" t="s">
        <v>232</v>
      </c>
      <c r="E2409" s="18">
        <v>37</v>
      </c>
    </row>
    <row r="2410" spans="1:5" hidden="1" x14ac:dyDescent="0.3">
      <c r="A2410" s="18" t="str">
        <f t="shared" si="38"/>
        <v>2021-22Greater Bendigo CityR5</v>
      </c>
      <c r="B2410" s="18" t="s">
        <v>1260</v>
      </c>
      <c r="C2410" s="18" t="s">
        <v>1067</v>
      </c>
      <c r="D2410" s="18" t="s">
        <v>232</v>
      </c>
      <c r="E2410" s="18">
        <v>54</v>
      </c>
    </row>
    <row r="2411" spans="1:5" hidden="1" x14ac:dyDescent="0.3">
      <c r="A2411" s="18" t="str">
        <f t="shared" si="38"/>
        <v>2021-22Greater Dandenong CityR5</v>
      </c>
      <c r="B2411" s="18" t="s">
        <v>1260</v>
      </c>
      <c r="C2411" s="18" t="s">
        <v>1070</v>
      </c>
      <c r="D2411" s="18" t="s">
        <v>232</v>
      </c>
      <c r="E2411" s="18">
        <v>66</v>
      </c>
    </row>
    <row r="2412" spans="1:5" hidden="1" x14ac:dyDescent="0.3">
      <c r="A2412" s="18" t="str">
        <f t="shared" si="38"/>
        <v>2021-22Greater Geelong CityR5</v>
      </c>
      <c r="B2412" s="18" t="s">
        <v>1260</v>
      </c>
      <c r="C2412" s="18" t="s">
        <v>1073</v>
      </c>
      <c r="D2412" s="18" t="s">
        <v>232</v>
      </c>
      <c r="E2412" s="18">
        <v>57</v>
      </c>
    </row>
    <row r="2413" spans="1:5" hidden="1" x14ac:dyDescent="0.3">
      <c r="A2413" s="18" t="str">
        <f t="shared" si="38"/>
        <v>2021-22Hepburn ShireR5</v>
      </c>
      <c r="B2413" s="18" t="s">
        <v>1260</v>
      </c>
      <c r="C2413" s="18" t="s">
        <v>1078</v>
      </c>
      <c r="D2413" s="18" t="s">
        <v>232</v>
      </c>
      <c r="E2413" s="18">
        <v>39</v>
      </c>
    </row>
    <row r="2414" spans="1:5" hidden="1" x14ac:dyDescent="0.3">
      <c r="A2414" s="18" t="str">
        <f t="shared" si="38"/>
        <v>2021-22Hindmarsh ShireR5</v>
      </c>
      <c r="B2414" s="18" t="s">
        <v>1260</v>
      </c>
      <c r="C2414" s="18" t="s">
        <v>1081</v>
      </c>
      <c r="D2414" s="18" t="s">
        <v>232</v>
      </c>
      <c r="E2414" s="18">
        <v>55</v>
      </c>
    </row>
    <row r="2415" spans="1:5" hidden="1" x14ac:dyDescent="0.3">
      <c r="A2415" s="18" t="str">
        <f t="shared" si="38"/>
        <v>2021-22Hobsons Bay CityR5</v>
      </c>
      <c r="B2415" s="18" t="s">
        <v>1260</v>
      </c>
      <c r="C2415" s="18" t="s">
        <v>1084</v>
      </c>
      <c r="D2415" s="18" t="s">
        <v>232</v>
      </c>
      <c r="E2415" s="18">
        <v>59</v>
      </c>
    </row>
    <row r="2416" spans="1:5" hidden="1" x14ac:dyDescent="0.3">
      <c r="A2416" s="18" t="str">
        <f t="shared" si="38"/>
        <v>2021-22Hume CityR5</v>
      </c>
      <c r="B2416" s="18" t="s">
        <v>1260</v>
      </c>
      <c r="C2416" s="18" t="s">
        <v>1090</v>
      </c>
      <c r="D2416" s="18" t="s">
        <v>232</v>
      </c>
      <c r="E2416" s="18">
        <v>61</v>
      </c>
    </row>
    <row r="2417" spans="1:5" hidden="1" x14ac:dyDescent="0.3">
      <c r="A2417" s="18" t="str">
        <f t="shared" si="38"/>
        <v>2021-22Indigo ShireR5</v>
      </c>
      <c r="B2417" s="18" t="s">
        <v>1260</v>
      </c>
      <c r="C2417" s="18" t="s">
        <v>1093</v>
      </c>
      <c r="D2417" s="18" t="s">
        <v>232</v>
      </c>
      <c r="E2417" s="18">
        <v>48</v>
      </c>
    </row>
    <row r="2418" spans="1:5" hidden="1" x14ac:dyDescent="0.3">
      <c r="A2418" s="18" t="str">
        <f t="shared" si="38"/>
        <v>2021-22Knox CityR5</v>
      </c>
      <c r="B2418" s="18" t="s">
        <v>1260</v>
      </c>
      <c r="C2418" s="18" t="s">
        <v>1099</v>
      </c>
      <c r="D2418" s="18" t="s">
        <v>232</v>
      </c>
      <c r="E2418" s="18">
        <v>68</v>
      </c>
    </row>
    <row r="2419" spans="1:5" hidden="1" x14ac:dyDescent="0.3">
      <c r="A2419" s="18" t="str">
        <f t="shared" si="38"/>
        <v>2021-22Loddon ShireR5</v>
      </c>
      <c r="B2419" s="18" t="s">
        <v>1260</v>
      </c>
      <c r="C2419" s="18" t="s">
        <v>1105</v>
      </c>
      <c r="D2419" s="18" t="s">
        <v>232</v>
      </c>
      <c r="E2419" s="18">
        <v>50</v>
      </c>
    </row>
    <row r="2420" spans="1:5" hidden="1" x14ac:dyDescent="0.3">
      <c r="A2420" s="18" t="str">
        <f t="shared" si="38"/>
        <v>2021-22Macedon Ranges ShireR5</v>
      </c>
      <c r="B2420" s="18" t="s">
        <v>1260</v>
      </c>
      <c r="C2420" s="18" t="s">
        <v>1108</v>
      </c>
      <c r="D2420" s="18" t="s">
        <v>232</v>
      </c>
      <c r="E2420" s="18">
        <v>43</v>
      </c>
    </row>
    <row r="2421" spans="1:5" hidden="1" x14ac:dyDescent="0.3">
      <c r="A2421" s="18" t="str">
        <f t="shared" si="38"/>
        <v>2021-22Manningham CityR5</v>
      </c>
      <c r="B2421" s="18" t="s">
        <v>1260</v>
      </c>
      <c r="C2421" s="18" t="s">
        <v>1111</v>
      </c>
      <c r="D2421" s="18" t="s">
        <v>232</v>
      </c>
      <c r="E2421" s="18">
        <v>66</v>
      </c>
    </row>
    <row r="2422" spans="1:5" hidden="1" x14ac:dyDescent="0.3">
      <c r="A2422" s="18" t="str">
        <f t="shared" si="38"/>
        <v>2021-22Mansfield ShireR5</v>
      </c>
      <c r="B2422" s="18" t="s">
        <v>1260</v>
      </c>
      <c r="C2422" s="18" t="s">
        <v>1114</v>
      </c>
      <c r="D2422" s="18" t="s">
        <v>232</v>
      </c>
      <c r="E2422" s="18">
        <v>57</v>
      </c>
    </row>
    <row r="2423" spans="1:5" hidden="1" x14ac:dyDescent="0.3">
      <c r="A2423" s="18" t="str">
        <f t="shared" si="38"/>
        <v>2021-22Maribyrnong CityR5</v>
      </c>
      <c r="B2423" s="18" t="s">
        <v>1260</v>
      </c>
      <c r="C2423" s="18" t="s">
        <v>1117</v>
      </c>
      <c r="D2423" s="18" t="s">
        <v>232</v>
      </c>
      <c r="E2423" s="18">
        <v>65</v>
      </c>
    </row>
    <row r="2424" spans="1:5" hidden="1" x14ac:dyDescent="0.3">
      <c r="A2424" s="18" t="str">
        <f t="shared" si="38"/>
        <v>2021-22Maroondah CityR5</v>
      </c>
      <c r="B2424" s="18" t="s">
        <v>1260</v>
      </c>
      <c r="C2424" s="18" t="s">
        <v>1120</v>
      </c>
      <c r="D2424" s="18" t="s">
        <v>232</v>
      </c>
      <c r="E2424" s="18">
        <v>63</v>
      </c>
    </row>
    <row r="2425" spans="1:5" hidden="1" x14ac:dyDescent="0.3">
      <c r="A2425" s="18" t="str">
        <f t="shared" si="38"/>
        <v>2021-22Melbourne CityR5</v>
      </c>
      <c r="B2425" s="18" t="s">
        <v>1260</v>
      </c>
      <c r="C2425" s="18" t="s">
        <v>1123</v>
      </c>
      <c r="D2425" s="18" t="s">
        <v>232</v>
      </c>
      <c r="E2425" s="18">
        <v>68</v>
      </c>
    </row>
    <row r="2426" spans="1:5" hidden="1" x14ac:dyDescent="0.3">
      <c r="A2426" s="18" t="str">
        <f t="shared" si="38"/>
        <v>2021-22Melton CityR5</v>
      </c>
      <c r="B2426" s="18" t="s">
        <v>1260</v>
      </c>
      <c r="C2426" s="18" t="s">
        <v>1126</v>
      </c>
      <c r="D2426" s="18" t="s">
        <v>232</v>
      </c>
      <c r="E2426" s="18">
        <v>60</v>
      </c>
    </row>
    <row r="2427" spans="1:5" hidden="1" x14ac:dyDescent="0.3">
      <c r="A2427" s="18" t="str">
        <f t="shared" si="38"/>
        <v>2021-22Moira ShireR5</v>
      </c>
      <c r="B2427" s="18" t="s">
        <v>1260</v>
      </c>
      <c r="C2427" s="18" t="s">
        <v>1135</v>
      </c>
      <c r="D2427" s="18" t="s">
        <v>232</v>
      </c>
      <c r="E2427" s="18">
        <v>43</v>
      </c>
    </row>
    <row r="2428" spans="1:5" hidden="1" x14ac:dyDescent="0.3">
      <c r="A2428" s="18" t="str">
        <f t="shared" si="38"/>
        <v>2021-22Monash CityR5</v>
      </c>
      <c r="B2428" s="18" t="s">
        <v>1260</v>
      </c>
      <c r="C2428" s="18" t="s">
        <v>1138</v>
      </c>
      <c r="D2428" s="18" t="s">
        <v>232</v>
      </c>
      <c r="E2428" s="18">
        <v>72</v>
      </c>
    </row>
    <row r="2429" spans="1:5" hidden="1" x14ac:dyDescent="0.3">
      <c r="A2429" s="18" t="str">
        <f t="shared" si="38"/>
        <v>2021-22Moonee Valley CityR5</v>
      </c>
      <c r="B2429" s="18" t="s">
        <v>1260</v>
      </c>
      <c r="C2429" s="18" t="s">
        <v>1141</v>
      </c>
      <c r="D2429" s="18" t="s">
        <v>232</v>
      </c>
      <c r="E2429" s="18">
        <v>60</v>
      </c>
    </row>
    <row r="2430" spans="1:5" hidden="1" x14ac:dyDescent="0.3">
      <c r="A2430" s="18" t="str">
        <f t="shared" si="38"/>
        <v>2021-22Moorabool ShireR5</v>
      </c>
      <c r="B2430" s="18" t="s">
        <v>1260</v>
      </c>
      <c r="C2430" s="18" t="s">
        <v>1144</v>
      </c>
      <c r="D2430" s="18" t="s">
        <v>232</v>
      </c>
      <c r="E2430" s="18">
        <v>40</v>
      </c>
    </row>
    <row r="2431" spans="1:5" hidden="1" x14ac:dyDescent="0.3">
      <c r="A2431" s="18" t="str">
        <f t="shared" si="38"/>
        <v>2021-22Mornington Peninsula ShireR5</v>
      </c>
      <c r="B2431" s="18" t="s">
        <v>1260</v>
      </c>
      <c r="C2431" s="18" t="s">
        <v>1150</v>
      </c>
      <c r="D2431" s="18" t="s">
        <v>232</v>
      </c>
      <c r="E2431" s="18">
        <v>49</v>
      </c>
    </row>
    <row r="2432" spans="1:5" hidden="1" x14ac:dyDescent="0.3">
      <c r="A2432" s="18" t="str">
        <f t="shared" si="38"/>
        <v>2021-22Mount Alexander ShireR5</v>
      </c>
      <c r="B2432" s="18" t="s">
        <v>1260</v>
      </c>
      <c r="C2432" s="18" t="s">
        <v>1153</v>
      </c>
      <c r="D2432" s="18" t="s">
        <v>232</v>
      </c>
      <c r="E2432" s="18">
        <v>51</v>
      </c>
    </row>
    <row r="2433" spans="1:5" hidden="1" x14ac:dyDescent="0.3">
      <c r="A2433" s="18" t="str">
        <f t="shared" si="38"/>
        <v>2021-22Moyne ShireR5</v>
      </c>
      <c r="B2433" s="18" t="s">
        <v>1260</v>
      </c>
      <c r="C2433" s="18" t="s">
        <v>1156</v>
      </c>
      <c r="D2433" s="18" t="s">
        <v>232</v>
      </c>
      <c r="E2433" s="18">
        <v>42</v>
      </c>
    </row>
    <row r="2434" spans="1:5" hidden="1" x14ac:dyDescent="0.3">
      <c r="A2434" s="18" t="str">
        <f t="shared" si="38"/>
        <v>2021-22Murrindindi ShireR5</v>
      </c>
      <c r="B2434" s="18" t="s">
        <v>1260</v>
      </c>
      <c r="C2434" s="18" t="s">
        <v>1159</v>
      </c>
      <c r="D2434" s="18" t="s">
        <v>232</v>
      </c>
      <c r="E2434" s="18">
        <v>44</v>
      </c>
    </row>
    <row r="2435" spans="1:5" hidden="1" x14ac:dyDescent="0.3">
      <c r="A2435" s="18" t="str">
        <f t="shared" si="38"/>
        <v>2021-22Nillumbik ShireR5</v>
      </c>
      <c r="B2435" s="18" t="s">
        <v>1260</v>
      </c>
      <c r="C2435" s="18" t="s">
        <v>1162</v>
      </c>
      <c r="D2435" s="18" t="s">
        <v>232</v>
      </c>
      <c r="E2435" s="18">
        <v>60</v>
      </c>
    </row>
    <row r="2436" spans="1:5" hidden="1" x14ac:dyDescent="0.3">
      <c r="A2436" s="18" t="str">
        <f t="shared" si="38"/>
        <v>2021-22Port Phillip CityR5</v>
      </c>
      <c r="B2436" s="18" t="s">
        <v>1260</v>
      </c>
      <c r="C2436" s="18" t="s">
        <v>1168</v>
      </c>
      <c r="D2436" s="18" t="s">
        <v>232</v>
      </c>
      <c r="E2436" s="18">
        <v>66</v>
      </c>
    </row>
    <row r="2437" spans="1:5" hidden="1" x14ac:dyDescent="0.3">
      <c r="A2437" s="18" t="str">
        <f t="shared" si="38"/>
        <v>2021-22Pyrenees ShireR5</v>
      </c>
      <c r="B2437" s="18" t="s">
        <v>1260</v>
      </c>
      <c r="C2437" s="18" t="s">
        <v>1171</v>
      </c>
      <c r="D2437" s="18" t="s">
        <v>232</v>
      </c>
      <c r="E2437" s="18">
        <v>50</v>
      </c>
    </row>
    <row r="2438" spans="1:5" hidden="1" x14ac:dyDescent="0.3">
      <c r="A2438" s="18" t="str">
        <f t="shared" si="38"/>
        <v>2021-22Greater SheppartonR5</v>
      </c>
      <c r="B2438" s="18" t="s">
        <v>1260</v>
      </c>
      <c r="C2438" s="18" t="s">
        <v>1076</v>
      </c>
      <c r="D2438" s="18" t="s">
        <v>232</v>
      </c>
      <c r="E2438" s="18">
        <v>55</v>
      </c>
    </row>
    <row r="2439" spans="1:5" hidden="1" x14ac:dyDescent="0.3">
      <c r="A2439" s="18" t="str">
        <f t="shared" si="38"/>
        <v>2021-22Wangaratta Rural CityR5</v>
      </c>
      <c r="B2439" s="18" t="s">
        <v>1260</v>
      </c>
      <c r="C2439" s="18" t="s">
        <v>1197</v>
      </c>
      <c r="D2439" s="18" t="s">
        <v>232</v>
      </c>
      <c r="E2439" s="18">
        <v>57</v>
      </c>
    </row>
    <row r="2440" spans="1:5" hidden="1" x14ac:dyDescent="0.3">
      <c r="A2440" s="18" t="str">
        <f t="shared" si="38"/>
        <v>2021-22Warrnambool CityR5</v>
      </c>
      <c r="B2440" s="18" t="s">
        <v>1260</v>
      </c>
      <c r="C2440" s="18" t="s">
        <v>1200</v>
      </c>
      <c r="D2440" s="18" t="s">
        <v>232</v>
      </c>
      <c r="E2440" s="18">
        <v>60</v>
      </c>
    </row>
    <row r="2441" spans="1:5" hidden="1" x14ac:dyDescent="0.3">
      <c r="A2441" s="18" t="str">
        <f t="shared" si="38"/>
        <v>2021-22Wodonga CityR5</v>
      </c>
      <c r="B2441" s="18" t="s">
        <v>1260</v>
      </c>
      <c r="C2441" s="18" t="s">
        <v>1215</v>
      </c>
      <c r="D2441" s="18" t="s">
        <v>232</v>
      </c>
      <c r="E2441" s="18">
        <v>65</v>
      </c>
    </row>
    <row r="2442" spans="1:5" hidden="1" x14ac:dyDescent="0.3">
      <c r="A2442" s="18" t="str">
        <f t="shared" si="38"/>
        <v>2021-22Boroondara CityR5</v>
      </c>
      <c r="B2442" s="18" t="s">
        <v>1260</v>
      </c>
      <c r="C2442" s="18" t="s">
        <v>1019</v>
      </c>
      <c r="D2442" s="18" t="s">
        <v>232</v>
      </c>
      <c r="E2442" s="18">
        <v>71</v>
      </c>
    </row>
    <row r="2443" spans="1:5" hidden="1" x14ac:dyDescent="0.3">
      <c r="A2443" s="18" t="str">
        <f t="shared" si="38"/>
        <v>2021-22Buloke ShireR5</v>
      </c>
      <c r="B2443" s="18" t="s">
        <v>1260</v>
      </c>
      <c r="C2443" s="18" t="s">
        <v>1025</v>
      </c>
      <c r="D2443" s="18" t="s">
        <v>232</v>
      </c>
      <c r="E2443" s="18">
        <v>38</v>
      </c>
    </row>
    <row r="2444" spans="1:5" hidden="1" x14ac:dyDescent="0.3">
      <c r="A2444" s="18" t="str">
        <f t="shared" si="38"/>
        <v>2021-22Glen Eira CityR5</v>
      </c>
      <c r="B2444" s="18" t="s">
        <v>1260</v>
      </c>
      <c r="C2444" s="18" t="s">
        <v>1058</v>
      </c>
      <c r="D2444" s="18" t="s">
        <v>232</v>
      </c>
      <c r="E2444" s="18">
        <v>69</v>
      </c>
    </row>
    <row r="2445" spans="1:5" hidden="1" x14ac:dyDescent="0.3">
      <c r="A2445" s="18" t="str">
        <f t="shared" si="38"/>
        <v>2021-22Horsham Rural CityR5</v>
      </c>
      <c r="B2445" s="18" t="s">
        <v>1260</v>
      </c>
      <c r="C2445" s="18" t="s">
        <v>1087</v>
      </c>
      <c r="D2445" s="18" t="s">
        <v>232</v>
      </c>
      <c r="E2445" s="18">
        <v>45</v>
      </c>
    </row>
    <row r="2446" spans="1:5" hidden="1" x14ac:dyDescent="0.3">
      <c r="A2446" s="18" t="str">
        <f t="shared" si="38"/>
        <v>2021-22Kingston CityR5</v>
      </c>
      <c r="B2446" s="18" t="s">
        <v>1260</v>
      </c>
      <c r="C2446" s="18" t="s">
        <v>1096</v>
      </c>
      <c r="D2446" s="18" t="s">
        <v>232</v>
      </c>
      <c r="E2446" s="18">
        <v>65</v>
      </c>
    </row>
    <row r="2447" spans="1:5" hidden="1" x14ac:dyDescent="0.3">
      <c r="A2447" s="18" t="str">
        <f t="shared" si="38"/>
        <v>2021-22Latrobe CityR5</v>
      </c>
      <c r="B2447" s="18" t="s">
        <v>1260</v>
      </c>
      <c r="C2447" s="18" t="s">
        <v>1102</v>
      </c>
      <c r="D2447" s="18" t="s">
        <v>232</v>
      </c>
      <c r="E2447" s="18">
        <v>57</v>
      </c>
    </row>
    <row r="2448" spans="1:5" hidden="1" x14ac:dyDescent="0.3">
      <c r="A2448" s="18" t="str">
        <f t="shared" si="38"/>
        <v>2021-22Mildura Rural CityR5</v>
      </c>
      <c r="B2448" s="18" t="s">
        <v>1260</v>
      </c>
      <c r="C2448" s="18" t="s">
        <v>1129</v>
      </c>
      <c r="D2448" s="18" t="s">
        <v>232</v>
      </c>
      <c r="E2448" s="18">
        <v>54</v>
      </c>
    </row>
    <row r="2449" spans="1:5" hidden="1" x14ac:dyDescent="0.3">
      <c r="A2449" s="18" t="str">
        <f t="shared" si="38"/>
        <v>2021-22Mitchell ShireR5</v>
      </c>
      <c r="B2449" s="18" t="s">
        <v>1260</v>
      </c>
      <c r="C2449" s="18" t="s">
        <v>1132</v>
      </c>
      <c r="D2449" s="18" t="s">
        <v>232</v>
      </c>
      <c r="E2449" s="18">
        <v>41</v>
      </c>
    </row>
    <row r="2450" spans="1:5" hidden="1" x14ac:dyDescent="0.3">
      <c r="A2450" s="18" t="str">
        <f t="shared" si="38"/>
        <v>2021-22Northern Grampians ShireR5</v>
      </c>
      <c r="B2450" s="18" t="s">
        <v>1260</v>
      </c>
      <c r="C2450" s="18" t="s">
        <v>1165</v>
      </c>
      <c r="D2450" s="18" t="s">
        <v>232</v>
      </c>
      <c r="E2450" s="18">
        <v>53</v>
      </c>
    </row>
    <row r="2451" spans="1:5" hidden="1" x14ac:dyDescent="0.3">
      <c r="A2451" s="18" t="str">
        <f t="shared" si="38"/>
        <v>2021-22Southern Grampians ShireSP1</v>
      </c>
      <c r="B2451" s="18" t="s">
        <v>1260</v>
      </c>
      <c r="C2451" s="18" t="s">
        <v>1179</v>
      </c>
      <c r="D2451" s="18" t="s">
        <v>236</v>
      </c>
      <c r="E2451" s="18">
        <v>43</v>
      </c>
    </row>
    <row r="2452" spans="1:5" hidden="1" x14ac:dyDescent="0.3">
      <c r="A2452" s="18" t="str">
        <f t="shared" si="38"/>
        <v>2021-22South Gippsland ShireSP1</v>
      </c>
      <c r="B2452" s="18" t="s">
        <v>1260</v>
      </c>
      <c r="C2452" s="18" t="s">
        <v>1176</v>
      </c>
      <c r="D2452" s="18" t="s">
        <v>236</v>
      </c>
      <c r="E2452" s="18">
        <v>99</v>
      </c>
    </row>
    <row r="2453" spans="1:5" hidden="1" x14ac:dyDescent="0.3">
      <c r="A2453" s="18" t="str">
        <f t="shared" si="38"/>
        <v>2021-22Stonnington CitySP1</v>
      </c>
      <c r="B2453" s="18" t="s">
        <v>1260</v>
      </c>
      <c r="C2453" s="18" t="s">
        <v>1182</v>
      </c>
      <c r="D2453" s="18" t="s">
        <v>236</v>
      </c>
      <c r="E2453" s="18">
        <v>82</v>
      </c>
    </row>
    <row r="2454" spans="1:5" hidden="1" x14ac:dyDescent="0.3">
      <c r="A2454" s="18" t="str">
        <f t="shared" si="38"/>
        <v>2021-22Ararat Rural CitySP1</v>
      </c>
      <c r="B2454" s="18" t="s">
        <v>1260</v>
      </c>
      <c r="C2454" s="18" t="s">
        <v>998</v>
      </c>
      <c r="D2454" s="18" t="s">
        <v>236</v>
      </c>
      <c r="E2454" s="18">
        <v>41</v>
      </c>
    </row>
    <row r="2455" spans="1:5" hidden="1" x14ac:dyDescent="0.3">
      <c r="A2455" s="18" t="str">
        <f t="shared" si="38"/>
        <v>2021-22Strathbogie ShireSP1</v>
      </c>
      <c r="B2455" s="18" t="s">
        <v>1260</v>
      </c>
      <c r="C2455" s="18" t="s">
        <v>1185</v>
      </c>
      <c r="D2455" s="18" t="s">
        <v>236</v>
      </c>
      <c r="E2455" s="18">
        <v>71</v>
      </c>
    </row>
    <row r="2456" spans="1:5" hidden="1" x14ac:dyDescent="0.3">
      <c r="A2456" s="18" t="str">
        <f t="shared" ref="A2456:A2519" si="39">CONCATENATE(B2456,C2456,D2456)</f>
        <v>2021-22Surf Coast ShireSP1</v>
      </c>
      <c r="B2456" s="18" t="s">
        <v>1260</v>
      </c>
      <c r="C2456" s="18" t="s">
        <v>1188</v>
      </c>
      <c r="D2456" s="18" t="s">
        <v>236</v>
      </c>
      <c r="E2456" s="18">
        <v>84</v>
      </c>
    </row>
    <row r="2457" spans="1:5" hidden="1" x14ac:dyDescent="0.3">
      <c r="A2457" s="18" t="str">
        <f t="shared" si="39"/>
        <v>2021-22Swan Hill Rural CitySP1</v>
      </c>
      <c r="B2457" s="18" t="s">
        <v>1260</v>
      </c>
      <c r="C2457" s="18" t="s">
        <v>1191</v>
      </c>
      <c r="D2457" s="18" t="s">
        <v>236</v>
      </c>
      <c r="E2457" s="18">
        <v>79</v>
      </c>
    </row>
    <row r="2458" spans="1:5" hidden="1" x14ac:dyDescent="0.3">
      <c r="A2458" s="18" t="str">
        <f t="shared" si="39"/>
        <v>2021-22Towong ShireSP1</v>
      </c>
      <c r="B2458" s="18" t="s">
        <v>1260</v>
      </c>
      <c r="C2458" s="18" t="s">
        <v>1194</v>
      </c>
      <c r="D2458" s="18" t="s">
        <v>236</v>
      </c>
    </row>
    <row r="2459" spans="1:5" hidden="1" x14ac:dyDescent="0.3">
      <c r="A2459" s="18" t="str">
        <f t="shared" si="39"/>
        <v>2021-22Wellington ShireSP1</v>
      </c>
      <c r="B2459" s="18" t="s">
        <v>1260</v>
      </c>
      <c r="C2459" s="18" t="s">
        <v>1203</v>
      </c>
      <c r="D2459" s="18" t="s">
        <v>236</v>
      </c>
      <c r="E2459" s="18">
        <v>43</v>
      </c>
    </row>
    <row r="2460" spans="1:5" hidden="1" x14ac:dyDescent="0.3">
      <c r="A2460" s="18" t="str">
        <f t="shared" si="39"/>
        <v>2021-22West Wimmera ShireSP1</v>
      </c>
      <c r="B2460" s="18" t="s">
        <v>1260</v>
      </c>
      <c r="C2460" s="18" t="s">
        <v>1206</v>
      </c>
      <c r="D2460" s="18" t="s">
        <v>236</v>
      </c>
      <c r="E2460" s="18">
        <v>41</v>
      </c>
    </row>
    <row r="2461" spans="1:5" hidden="1" x14ac:dyDescent="0.3">
      <c r="A2461" s="18" t="str">
        <f t="shared" si="39"/>
        <v>2021-22Whitehorse CitySP1</v>
      </c>
      <c r="B2461" s="18" t="s">
        <v>1260</v>
      </c>
      <c r="C2461" s="18" t="s">
        <v>1209</v>
      </c>
      <c r="D2461" s="18" t="s">
        <v>236</v>
      </c>
      <c r="E2461" s="18">
        <v>57</v>
      </c>
    </row>
    <row r="2462" spans="1:5" hidden="1" x14ac:dyDescent="0.3">
      <c r="A2462" s="18" t="str">
        <f t="shared" si="39"/>
        <v>2021-22Whittlesea CitySP1</v>
      </c>
      <c r="B2462" s="18" t="s">
        <v>1260</v>
      </c>
      <c r="C2462" s="18" t="s">
        <v>1212</v>
      </c>
      <c r="D2462" s="18" t="s">
        <v>236</v>
      </c>
      <c r="E2462" s="18">
        <v>73</v>
      </c>
    </row>
    <row r="2463" spans="1:5" hidden="1" x14ac:dyDescent="0.3">
      <c r="A2463" s="18" t="str">
        <f t="shared" si="39"/>
        <v>2021-22Wyndham CitySP1</v>
      </c>
      <c r="B2463" s="18" t="s">
        <v>1260</v>
      </c>
      <c r="C2463" s="18" t="s">
        <v>1218</v>
      </c>
      <c r="D2463" s="18" t="s">
        <v>236</v>
      </c>
      <c r="E2463" s="18">
        <v>86</v>
      </c>
    </row>
    <row r="2464" spans="1:5" hidden="1" x14ac:dyDescent="0.3">
      <c r="A2464" s="18" t="str">
        <f t="shared" si="39"/>
        <v>2021-22Yarra CitySP1</v>
      </c>
      <c r="B2464" s="18" t="s">
        <v>1260</v>
      </c>
      <c r="C2464" s="18" t="s">
        <v>1221</v>
      </c>
      <c r="D2464" s="18" t="s">
        <v>236</v>
      </c>
      <c r="E2464" s="18">
        <v>130</v>
      </c>
    </row>
    <row r="2465" spans="1:5" hidden="1" x14ac:dyDescent="0.3">
      <c r="A2465" s="18" t="str">
        <f t="shared" si="39"/>
        <v>2021-22Yarra Ranges ShireSP1</v>
      </c>
      <c r="B2465" s="18" t="s">
        <v>1260</v>
      </c>
      <c r="C2465" s="18" t="s">
        <v>1224</v>
      </c>
      <c r="D2465" s="18" t="s">
        <v>236</v>
      </c>
      <c r="E2465" s="18">
        <v>99</v>
      </c>
    </row>
    <row r="2466" spans="1:5" hidden="1" x14ac:dyDescent="0.3">
      <c r="A2466" s="18" t="str">
        <f t="shared" si="39"/>
        <v>2021-22Yarriambiack ShireSP1</v>
      </c>
      <c r="B2466" s="18" t="s">
        <v>1260</v>
      </c>
      <c r="C2466" s="18" t="s">
        <v>1227</v>
      </c>
      <c r="D2466" s="18" t="s">
        <v>236</v>
      </c>
      <c r="E2466" s="18">
        <v>49</v>
      </c>
    </row>
    <row r="2467" spans="1:5" hidden="1" x14ac:dyDescent="0.3">
      <c r="A2467" s="18" t="str">
        <f t="shared" si="39"/>
        <v>2021-22Bass Coast ShireSP1</v>
      </c>
      <c r="B2467" s="18" t="s">
        <v>1260</v>
      </c>
      <c r="C2467" s="18" t="s">
        <v>1007</v>
      </c>
      <c r="D2467" s="18" t="s">
        <v>236</v>
      </c>
      <c r="E2467" s="18">
        <v>108</v>
      </c>
    </row>
    <row r="2468" spans="1:5" hidden="1" x14ac:dyDescent="0.3">
      <c r="A2468" s="18" t="str">
        <f t="shared" si="39"/>
        <v>2021-22Borough of QueenscliffeSP1</v>
      </c>
      <c r="B2468" s="18" t="s">
        <v>1260</v>
      </c>
      <c r="C2468" s="18" t="s">
        <v>1174</v>
      </c>
      <c r="D2468" s="18" t="s">
        <v>236</v>
      </c>
      <c r="E2468" s="18">
        <v>55</v>
      </c>
    </row>
    <row r="2469" spans="1:5" hidden="1" x14ac:dyDescent="0.3">
      <c r="A2469" s="18" t="str">
        <f t="shared" si="39"/>
        <v>2021-22Merri-bek CitySP1</v>
      </c>
      <c r="B2469" s="18" t="s">
        <v>1260</v>
      </c>
      <c r="C2469" s="18" t="s">
        <v>1147</v>
      </c>
      <c r="D2469" s="18" t="s">
        <v>236</v>
      </c>
      <c r="E2469" s="18">
        <v>112.5</v>
      </c>
    </row>
    <row r="2470" spans="1:5" hidden="1" x14ac:dyDescent="0.3">
      <c r="A2470" s="18" t="str">
        <f t="shared" si="39"/>
        <v>2021-22Alpine ShireSP1</v>
      </c>
      <c r="B2470" s="18" t="s">
        <v>1260</v>
      </c>
      <c r="C2470" s="18" t="s">
        <v>995</v>
      </c>
      <c r="D2470" s="18" t="s">
        <v>236</v>
      </c>
      <c r="E2470" s="18">
        <v>114</v>
      </c>
    </row>
    <row r="2471" spans="1:5" hidden="1" x14ac:dyDescent="0.3">
      <c r="A2471" s="18" t="str">
        <f t="shared" si="39"/>
        <v>2021-22Ballarat CitySP1</v>
      </c>
      <c r="B2471" s="18" t="s">
        <v>1260</v>
      </c>
      <c r="C2471" s="18" t="s">
        <v>1001</v>
      </c>
      <c r="D2471" s="18" t="s">
        <v>236</v>
      </c>
      <c r="E2471" s="18">
        <v>72</v>
      </c>
    </row>
    <row r="2472" spans="1:5" hidden="1" x14ac:dyDescent="0.3">
      <c r="A2472" s="18" t="str">
        <f t="shared" si="39"/>
        <v>2021-22Banyule CitySP1</v>
      </c>
      <c r="B2472" s="18" t="s">
        <v>1260</v>
      </c>
      <c r="C2472" s="18" t="s">
        <v>1004</v>
      </c>
      <c r="D2472" s="18" t="s">
        <v>236</v>
      </c>
      <c r="E2472" s="18">
        <v>26</v>
      </c>
    </row>
    <row r="2473" spans="1:5" hidden="1" x14ac:dyDescent="0.3">
      <c r="A2473" s="18" t="str">
        <f t="shared" si="39"/>
        <v>2021-22Baw Baw ShireSP1</v>
      </c>
      <c r="B2473" s="18" t="s">
        <v>1260</v>
      </c>
      <c r="C2473" s="18" t="s">
        <v>1010</v>
      </c>
      <c r="D2473" s="18" t="s">
        <v>236</v>
      </c>
      <c r="E2473" s="18">
        <v>114</v>
      </c>
    </row>
    <row r="2474" spans="1:5" hidden="1" x14ac:dyDescent="0.3">
      <c r="A2474" s="18" t="str">
        <f t="shared" si="39"/>
        <v>2021-22Bayside CitySP1</v>
      </c>
      <c r="B2474" s="18" t="s">
        <v>1260</v>
      </c>
      <c r="C2474" s="18" t="s">
        <v>1013</v>
      </c>
      <c r="D2474" s="18" t="s">
        <v>236</v>
      </c>
      <c r="E2474" s="18">
        <v>53</v>
      </c>
    </row>
    <row r="2475" spans="1:5" hidden="1" x14ac:dyDescent="0.3">
      <c r="A2475" s="18" t="str">
        <f t="shared" si="39"/>
        <v>2021-22Benalla Rural CitySP1</v>
      </c>
      <c r="B2475" s="18" t="s">
        <v>1260</v>
      </c>
      <c r="C2475" s="18" t="s">
        <v>1016</v>
      </c>
      <c r="D2475" s="18" t="s">
        <v>236</v>
      </c>
      <c r="E2475" s="18">
        <v>35</v>
      </c>
    </row>
    <row r="2476" spans="1:5" hidden="1" x14ac:dyDescent="0.3">
      <c r="A2476" s="18" t="str">
        <f t="shared" si="39"/>
        <v>2021-22Brimbank CitySP1</v>
      </c>
      <c r="B2476" s="18" t="s">
        <v>1260</v>
      </c>
      <c r="C2476" s="18" t="s">
        <v>1022</v>
      </c>
      <c r="D2476" s="18" t="s">
        <v>236</v>
      </c>
      <c r="E2476" s="18">
        <v>99.5</v>
      </c>
    </row>
    <row r="2477" spans="1:5" hidden="1" x14ac:dyDescent="0.3">
      <c r="A2477" s="18" t="str">
        <f t="shared" si="39"/>
        <v>2021-22Campaspe ShireSP1</v>
      </c>
      <c r="B2477" s="18" t="s">
        <v>1260</v>
      </c>
      <c r="C2477" s="18" t="s">
        <v>1028</v>
      </c>
      <c r="D2477" s="18" t="s">
        <v>236</v>
      </c>
      <c r="E2477" s="18">
        <v>51</v>
      </c>
    </row>
    <row r="2478" spans="1:5" hidden="1" x14ac:dyDescent="0.3">
      <c r="A2478" s="18" t="str">
        <f t="shared" si="39"/>
        <v>2021-22Cardinia ShireSP1</v>
      </c>
      <c r="B2478" s="18" t="s">
        <v>1260</v>
      </c>
      <c r="C2478" s="18" t="s">
        <v>1031</v>
      </c>
      <c r="D2478" s="18" t="s">
        <v>236</v>
      </c>
      <c r="E2478" s="18">
        <v>112</v>
      </c>
    </row>
    <row r="2479" spans="1:5" hidden="1" x14ac:dyDescent="0.3">
      <c r="A2479" s="18" t="str">
        <f t="shared" si="39"/>
        <v>2021-22Casey CitySP1</v>
      </c>
      <c r="B2479" s="18" t="s">
        <v>1260</v>
      </c>
      <c r="C2479" s="18" t="s">
        <v>1034</v>
      </c>
      <c r="D2479" s="18" t="s">
        <v>236</v>
      </c>
      <c r="E2479" s="18">
        <v>94</v>
      </c>
    </row>
    <row r="2480" spans="1:5" hidden="1" x14ac:dyDescent="0.3">
      <c r="A2480" s="18" t="str">
        <f t="shared" si="39"/>
        <v>2021-22Central Goldfields ShireSP1</v>
      </c>
      <c r="B2480" s="18" t="s">
        <v>1260</v>
      </c>
      <c r="C2480" s="18" t="s">
        <v>1037</v>
      </c>
      <c r="D2480" s="18" t="s">
        <v>236</v>
      </c>
      <c r="E2480" s="18">
        <v>60.5</v>
      </c>
    </row>
    <row r="2481" spans="1:5" hidden="1" x14ac:dyDescent="0.3">
      <c r="A2481" s="18" t="str">
        <f t="shared" si="39"/>
        <v>2021-22Colac Otway ShireSP1</v>
      </c>
      <c r="B2481" s="18" t="s">
        <v>1260</v>
      </c>
      <c r="C2481" s="18" t="s">
        <v>1040</v>
      </c>
      <c r="D2481" s="18" t="s">
        <v>236</v>
      </c>
      <c r="E2481" s="18">
        <v>78</v>
      </c>
    </row>
    <row r="2482" spans="1:5" hidden="1" x14ac:dyDescent="0.3">
      <c r="A2482" s="18" t="str">
        <f t="shared" si="39"/>
        <v>2021-22Corangamite ShireSP1</v>
      </c>
      <c r="B2482" s="18" t="s">
        <v>1260</v>
      </c>
      <c r="C2482" s="18" t="s">
        <v>1043</v>
      </c>
      <c r="D2482" s="18" t="s">
        <v>236</v>
      </c>
      <c r="E2482" s="18">
        <v>34</v>
      </c>
    </row>
    <row r="2483" spans="1:5" hidden="1" x14ac:dyDescent="0.3">
      <c r="A2483" s="18" t="str">
        <f t="shared" si="39"/>
        <v>2021-22Darebin CitySP1</v>
      </c>
      <c r="B2483" s="18" t="s">
        <v>1260</v>
      </c>
      <c r="C2483" s="18" t="s">
        <v>1046</v>
      </c>
      <c r="D2483" s="18" t="s">
        <v>236</v>
      </c>
      <c r="E2483" s="18">
        <v>146</v>
      </c>
    </row>
    <row r="2484" spans="1:5" hidden="1" x14ac:dyDescent="0.3">
      <c r="A2484" s="18" t="str">
        <f t="shared" si="39"/>
        <v>2021-22East Gippsland ShireSP1</v>
      </c>
      <c r="B2484" s="18" t="s">
        <v>1260</v>
      </c>
      <c r="C2484" s="18" t="s">
        <v>1049</v>
      </c>
      <c r="D2484" s="18" t="s">
        <v>236</v>
      </c>
      <c r="E2484" s="18">
        <v>89</v>
      </c>
    </row>
    <row r="2485" spans="1:5" hidden="1" x14ac:dyDescent="0.3">
      <c r="A2485" s="18" t="str">
        <f t="shared" si="39"/>
        <v>2021-22Frankston CitySP1</v>
      </c>
      <c r="B2485" s="18" t="s">
        <v>1260</v>
      </c>
      <c r="C2485" s="18" t="s">
        <v>1052</v>
      </c>
      <c r="D2485" s="18" t="s">
        <v>236</v>
      </c>
      <c r="E2485" s="18">
        <v>76</v>
      </c>
    </row>
    <row r="2486" spans="1:5" hidden="1" x14ac:dyDescent="0.3">
      <c r="A2486" s="18" t="str">
        <f t="shared" si="39"/>
        <v>2021-22Gannawarra ShireSP1</v>
      </c>
      <c r="B2486" s="18" t="s">
        <v>1260</v>
      </c>
      <c r="C2486" s="18" t="s">
        <v>1055</v>
      </c>
      <c r="D2486" s="18" t="s">
        <v>236</v>
      </c>
      <c r="E2486" s="18">
        <v>64</v>
      </c>
    </row>
    <row r="2487" spans="1:5" hidden="1" x14ac:dyDescent="0.3">
      <c r="A2487" s="18" t="str">
        <f t="shared" si="39"/>
        <v>2021-22Glenelg ShireSP1</v>
      </c>
      <c r="B2487" s="18" t="s">
        <v>1260</v>
      </c>
      <c r="C2487" s="18" t="s">
        <v>1061</v>
      </c>
      <c r="D2487" s="18" t="s">
        <v>236</v>
      </c>
      <c r="E2487" s="18">
        <v>47</v>
      </c>
    </row>
    <row r="2488" spans="1:5" hidden="1" x14ac:dyDescent="0.3">
      <c r="A2488" s="18" t="str">
        <f t="shared" si="39"/>
        <v>2021-22Golden Plains ShireSP1</v>
      </c>
      <c r="B2488" s="18" t="s">
        <v>1260</v>
      </c>
      <c r="C2488" s="18" t="s">
        <v>1064</v>
      </c>
      <c r="D2488" s="18" t="s">
        <v>236</v>
      </c>
      <c r="E2488" s="18">
        <v>84</v>
      </c>
    </row>
    <row r="2489" spans="1:5" hidden="1" x14ac:dyDescent="0.3">
      <c r="A2489" s="18" t="str">
        <f t="shared" si="39"/>
        <v>2021-22Greater Bendigo CitySP1</v>
      </c>
      <c r="B2489" s="18" t="s">
        <v>1260</v>
      </c>
      <c r="C2489" s="18" t="s">
        <v>1067</v>
      </c>
      <c r="D2489" s="18" t="s">
        <v>236</v>
      </c>
      <c r="E2489" s="18">
        <v>75</v>
      </c>
    </row>
    <row r="2490" spans="1:5" hidden="1" x14ac:dyDescent="0.3">
      <c r="A2490" s="18" t="str">
        <f t="shared" si="39"/>
        <v>2021-22Greater Dandenong CitySP1</v>
      </c>
      <c r="B2490" s="18" t="s">
        <v>1260</v>
      </c>
      <c r="C2490" s="18" t="s">
        <v>1070</v>
      </c>
      <c r="D2490" s="18" t="s">
        <v>236</v>
      </c>
      <c r="E2490" s="18">
        <v>105</v>
      </c>
    </row>
    <row r="2491" spans="1:5" hidden="1" x14ac:dyDescent="0.3">
      <c r="A2491" s="18" t="str">
        <f t="shared" si="39"/>
        <v>2021-22Greater Geelong CitySP1</v>
      </c>
      <c r="B2491" s="18" t="s">
        <v>1260</v>
      </c>
      <c r="C2491" s="18" t="s">
        <v>1073</v>
      </c>
      <c r="D2491" s="18" t="s">
        <v>236</v>
      </c>
      <c r="E2491" s="18">
        <v>80</v>
      </c>
    </row>
    <row r="2492" spans="1:5" hidden="1" x14ac:dyDescent="0.3">
      <c r="A2492" s="18" t="str">
        <f t="shared" si="39"/>
        <v>2021-22Hepburn ShireSP1</v>
      </c>
      <c r="B2492" s="18" t="s">
        <v>1260</v>
      </c>
      <c r="C2492" s="18" t="s">
        <v>1078</v>
      </c>
      <c r="D2492" s="18" t="s">
        <v>236</v>
      </c>
      <c r="E2492" s="18">
        <v>107</v>
      </c>
    </row>
    <row r="2493" spans="1:5" hidden="1" x14ac:dyDescent="0.3">
      <c r="A2493" s="18" t="str">
        <f t="shared" si="39"/>
        <v>2021-22Hindmarsh ShireSP1</v>
      </c>
      <c r="B2493" s="18" t="s">
        <v>1260</v>
      </c>
      <c r="C2493" s="18" t="s">
        <v>1081</v>
      </c>
      <c r="D2493" s="18" t="s">
        <v>236</v>
      </c>
      <c r="E2493" s="18">
        <v>69</v>
      </c>
    </row>
    <row r="2494" spans="1:5" hidden="1" x14ac:dyDescent="0.3">
      <c r="A2494" s="18" t="str">
        <f t="shared" si="39"/>
        <v>2021-22Hobsons Bay CitySP1</v>
      </c>
      <c r="B2494" s="18" t="s">
        <v>1260</v>
      </c>
      <c r="C2494" s="18" t="s">
        <v>1084</v>
      </c>
      <c r="D2494" s="18" t="s">
        <v>236</v>
      </c>
      <c r="E2494" s="18">
        <v>129</v>
      </c>
    </row>
    <row r="2495" spans="1:5" hidden="1" x14ac:dyDescent="0.3">
      <c r="A2495" s="18" t="str">
        <f t="shared" si="39"/>
        <v>2021-22Hume CitySP1</v>
      </c>
      <c r="B2495" s="18" t="s">
        <v>1260</v>
      </c>
      <c r="C2495" s="18" t="s">
        <v>1090</v>
      </c>
      <c r="D2495" s="18" t="s">
        <v>236</v>
      </c>
      <c r="E2495" s="18">
        <v>133</v>
      </c>
    </row>
    <row r="2496" spans="1:5" hidden="1" x14ac:dyDescent="0.3">
      <c r="A2496" s="18" t="str">
        <f t="shared" si="39"/>
        <v>2021-22Indigo ShireSP1</v>
      </c>
      <c r="B2496" s="18" t="s">
        <v>1260</v>
      </c>
      <c r="C2496" s="18" t="s">
        <v>1093</v>
      </c>
      <c r="D2496" s="18" t="s">
        <v>236</v>
      </c>
      <c r="E2496" s="18">
        <v>77</v>
      </c>
    </row>
    <row r="2497" spans="1:5" hidden="1" x14ac:dyDescent="0.3">
      <c r="A2497" s="18" t="str">
        <f t="shared" si="39"/>
        <v>2021-22Knox CitySP1</v>
      </c>
      <c r="B2497" s="18" t="s">
        <v>1260</v>
      </c>
      <c r="C2497" s="18" t="s">
        <v>1099</v>
      </c>
      <c r="D2497" s="18" t="s">
        <v>236</v>
      </c>
      <c r="E2497" s="18">
        <v>50</v>
      </c>
    </row>
    <row r="2498" spans="1:5" hidden="1" x14ac:dyDescent="0.3">
      <c r="A2498" s="18" t="str">
        <f t="shared" si="39"/>
        <v>2021-22Loddon ShireSP1</v>
      </c>
      <c r="B2498" s="18" t="s">
        <v>1260</v>
      </c>
      <c r="C2498" s="18" t="s">
        <v>1105</v>
      </c>
      <c r="D2498" s="18" t="s">
        <v>236</v>
      </c>
      <c r="E2498" s="18">
        <v>42</v>
      </c>
    </row>
    <row r="2499" spans="1:5" hidden="1" x14ac:dyDescent="0.3">
      <c r="A2499" s="18" t="str">
        <f t="shared" si="39"/>
        <v>2021-22Macedon Ranges ShireSP1</v>
      </c>
      <c r="B2499" s="18" t="s">
        <v>1260</v>
      </c>
      <c r="C2499" s="18" t="s">
        <v>1108</v>
      </c>
      <c r="D2499" s="18" t="s">
        <v>236</v>
      </c>
      <c r="E2499" s="18">
        <v>121</v>
      </c>
    </row>
    <row r="2500" spans="1:5" hidden="1" x14ac:dyDescent="0.3">
      <c r="A2500" s="18" t="str">
        <f t="shared" si="39"/>
        <v>2021-22Manningham CitySP1</v>
      </c>
      <c r="B2500" s="18" t="s">
        <v>1260</v>
      </c>
      <c r="C2500" s="18" t="s">
        <v>1111</v>
      </c>
      <c r="D2500" s="18" t="s">
        <v>236</v>
      </c>
      <c r="E2500" s="18">
        <v>67</v>
      </c>
    </row>
    <row r="2501" spans="1:5" hidden="1" x14ac:dyDescent="0.3">
      <c r="A2501" s="18" t="str">
        <f t="shared" si="39"/>
        <v>2021-22Mansfield ShireSP1</v>
      </c>
      <c r="B2501" s="18" t="s">
        <v>1260</v>
      </c>
      <c r="C2501" s="18" t="s">
        <v>1114</v>
      </c>
      <c r="D2501" s="18" t="s">
        <v>236</v>
      </c>
      <c r="E2501" s="18">
        <v>61</v>
      </c>
    </row>
    <row r="2502" spans="1:5" hidden="1" x14ac:dyDescent="0.3">
      <c r="A2502" s="18" t="str">
        <f t="shared" si="39"/>
        <v>2021-22Maribyrnong CitySP1</v>
      </c>
      <c r="B2502" s="18" t="s">
        <v>1260</v>
      </c>
      <c r="C2502" s="18" t="s">
        <v>1117</v>
      </c>
      <c r="D2502" s="18" t="s">
        <v>236</v>
      </c>
      <c r="E2502" s="18">
        <v>94</v>
      </c>
    </row>
    <row r="2503" spans="1:5" hidden="1" x14ac:dyDescent="0.3">
      <c r="A2503" s="18" t="str">
        <f t="shared" si="39"/>
        <v>2021-22Maroondah CitySP1</v>
      </c>
      <c r="B2503" s="18" t="s">
        <v>1260</v>
      </c>
      <c r="C2503" s="18" t="s">
        <v>1120</v>
      </c>
      <c r="D2503" s="18" t="s">
        <v>236</v>
      </c>
      <c r="E2503" s="18">
        <v>29</v>
      </c>
    </row>
    <row r="2504" spans="1:5" hidden="1" x14ac:dyDescent="0.3">
      <c r="A2504" s="18" t="str">
        <f t="shared" si="39"/>
        <v>2021-22Melbourne CitySP1</v>
      </c>
      <c r="B2504" s="18" t="s">
        <v>1260</v>
      </c>
      <c r="C2504" s="18" t="s">
        <v>1123</v>
      </c>
      <c r="D2504" s="18" t="s">
        <v>236</v>
      </c>
      <c r="E2504" s="18">
        <v>103</v>
      </c>
    </row>
    <row r="2505" spans="1:5" hidden="1" x14ac:dyDescent="0.3">
      <c r="A2505" s="18" t="str">
        <f t="shared" si="39"/>
        <v>2021-22Melton CitySP1</v>
      </c>
      <c r="B2505" s="18" t="s">
        <v>1260</v>
      </c>
      <c r="C2505" s="18" t="s">
        <v>1126</v>
      </c>
      <c r="D2505" s="18" t="s">
        <v>236</v>
      </c>
      <c r="E2505" s="18">
        <v>98</v>
      </c>
    </row>
    <row r="2506" spans="1:5" hidden="1" x14ac:dyDescent="0.3">
      <c r="A2506" s="18" t="str">
        <f t="shared" si="39"/>
        <v>2021-22Moira ShireSP1</v>
      </c>
      <c r="B2506" s="18" t="s">
        <v>1260</v>
      </c>
      <c r="C2506" s="18" t="s">
        <v>1135</v>
      </c>
      <c r="D2506" s="18" t="s">
        <v>236</v>
      </c>
      <c r="E2506" s="18">
        <v>66</v>
      </c>
    </row>
    <row r="2507" spans="1:5" hidden="1" x14ac:dyDescent="0.3">
      <c r="A2507" s="18" t="str">
        <f t="shared" si="39"/>
        <v>2021-22Monash CitySP1</v>
      </c>
      <c r="B2507" s="18" t="s">
        <v>1260</v>
      </c>
      <c r="C2507" s="18" t="s">
        <v>1138</v>
      </c>
      <c r="D2507" s="18" t="s">
        <v>236</v>
      </c>
      <c r="E2507" s="18">
        <v>66</v>
      </c>
    </row>
    <row r="2508" spans="1:5" hidden="1" x14ac:dyDescent="0.3">
      <c r="A2508" s="18" t="str">
        <f t="shared" si="39"/>
        <v>2021-22Moonee Valley CitySP1</v>
      </c>
      <c r="B2508" s="18" t="s">
        <v>1260</v>
      </c>
      <c r="C2508" s="18" t="s">
        <v>1141</v>
      </c>
      <c r="D2508" s="18" t="s">
        <v>236</v>
      </c>
      <c r="E2508" s="18">
        <v>120</v>
      </c>
    </row>
    <row r="2509" spans="1:5" hidden="1" x14ac:dyDescent="0.3">
      <c r="A2509" s="18" t="str">
        <f t="shared" si="39"/>
        <v>2021-22Moorabool ShireSP1</v>
      </c>
      <c r="B2509" s="18" t="s">
        <v>1260</v>
      </c>
      <c r="C2509" s="18" t="s">
        <v>1144</v>
      </c>
      <c r="D2509" s="18" t="s">
        <v>236</v>
      </c>
      <c r="E2509" s="18">
        <v>68</v>
      </c>
    </row>
    <row r="2510" spans="1:5" hidden="1" x14ac:dyDescent="0.3">
      <c r="A2510" s="18" t="str">
        <f t="shared" si="39"/>
        <v>2021-22Mornington Peninsula ShireSP1</v>
      </c>
      <c r="B2510" s="18" t="s">
        <v>1260</v>
      </c>
      <c r="C2510" s="18" t="s">
        <v>1150</v>
      </c>
      <c r="D2510" s="18" t="s">
        <v>236</v>
      </c>
      <c r="E2510" s="18">
        <v>105</v>
      </c>
    </row>
    <row r="2511" spans="1:5" hidden="1" x14ac:dyDescent="0.3">
      <c r="A2511" s="18" t="str">
        <f t="shared" si="39"/>
        <v>2021-22Mount Alexander ShireSP1</v>
      </c>
      <c r="B2511" s="18" t="s">
        <v>1260</v>
      </c>
      <c r="C2511" s="18" t="s">
        <v>1153</v>
      </c>
      <c r="D2511" s="18" t="s">
        <v>236</v>
      </c>
      <c r="E2511" s="18">
        <v>56</v>
      </c>
    </row>
    <row r="2512" spans="1:5" hidden="1" x14ac:dyDescent="0.3">
      <c r="A2512" s="18" t="str">
        <f t="shared" si="39"/>
        <v>2021-22Moyne ShireSP1</v>
      </c>
      <c r="B2512" s="18" t="s">
        <v>1260</v>
      </c>
      <c r="C2512" s="18" t="s">
        <v>1156</v>
      </c>
      <c r="D2512" s="18" t="s">
        <v>236</v>
      </c>
      <c r="E2512" s="18">
        <v>70</v>
      </c>
    </row>
    <row r="2513" spans="1:5" hidden="1" x14ac:dyDescent="0.3">
      <c r="A2513" s="18" t="str">
        <f t="shared" si="39"/>
        <v>2021-22Murrindindi ShireSP1</v>
      </c>
      <c r="B2513" s="18" t="s">
        <v>1260</v>
      </c>
      <c r="C2513" s="18" t="s">
        <v>1159</v>
      </c>
      <c r="D2513" s="18" t="s">
        <v>236</v>
      </c>
      <c r="E2513" s="18">
        <v>54</v>
      </c>
    </row>
    <row r="2514" spans="1:5" hidden="1" x14ac:dyDescent="0.3">
      <c r="A2514" s="18" t="str">
        <f t="shared" si="39"/>
        <v>2021-22Nillumbik ShireSP1</v>
      </c>
      <c r="B2514" s="18" t="s">
        <v>1260</v>
      </c>
      <c r="C2514" s="18" t="s">
        <v>1162</v>
      </c>
      <c r="D2514" s="18" t="s">
        <v>236</v>
      </c>
      <c r="E2514" s="18">
        <v>100</v>
      </c>
    </row>
    <row r="2515" spans="1:5" hidden="1" x14ac:dyDescent="0.3">
      <c r="A2515" s="18" t="str">
        <f t="shared" si="39"/>
        <v>2021-22Port Phillip CitySP1</v>
      </c>
      <c r="B2515" s="18" t="s">
        <v>1260</v>
      </c>
      <c r="C2515" s="18" t="s">
        <v>1168</v>
      </c>
      <c r="D2515" s="18" t="s">
        <v>236</v>
      </c>
      <c r="E2515" s="18">
        <v>107</v>
      </c>
    </row>
    <row r="2516" spans="1:5" hidden="1" x14ac:dyDescent="0.3">
      <c r="A2516" s="18" t="str">
        <f t="shared" si="39"/>
        <v>2021-22Pyrenees ShireSP1</v>
      </c>
      <c r="B2516" s="18" t="s">
        <v>1260</v>
      </c>
      <c r="C2516" s="18" t="s">
        <v>1171</v>
      </c>
      <c r="D2516" s="18" t="s">
        <v>236</v>
      </c>
      <c r="E2516" s="18">
        <v>129</v>
      </c>
    </row>
    <row r="2517" spans="1:5" hidden="1" x14ac:dyDescent="0.3">
      <c r="A2517" s="18" t="str">
        <f t="shared" si="39"/>
        <v>2021-22Greater SheppartonSP1</v>
      </c>
      <c r="B2517" s="18" t="s">
        <v>1260</v>
      </c>
      <c r="C2517" s="18" t="s">
        <v>1076</v>
      </c>
      <c r="D2517" s="18" t="s">
        <v>236</v>
      </c>
      <c r="E2517" s="18">
        <v>63</v>
      </c>
    </row>
    <row r="2518" spans="1:5" hidden="1" x14ac:dyDescent="0.3">
      <c r="A2518" s="18" t="str">
        <f t="shared" si="39"/>
        <v>2021-22Wangaratta Rural CitySP1</v>
      </c>
      <c r="B2518" s="18" t="s">
        <v>1260</v>
      </c>
      <c r="C2518" s="18" t="s">
        <v>1197</v>
      </c>
      <c r="D2518" s="18" t="s">
        <v>236</v>
      </c>
      <c r="E2518" s="18">
        <v>50</v>
      </c>
    </row>
    <row r="2519" spans="1:5" hidden="1" x14ac:dyDescent="0.3">
      <c r="A2519" s="18" t="str">
        <f t="shared" si="39"/>
        <v>2021-22Warrnambool CitySP1</v>
      </c>
      <c r="B2519" s="18" t="s">
        <v>1260</v>
      </c>
      <c r="C2519" s="18" t="s">
        <v>1200</v>
      </c>
      <c r="D2519" s="18" t="s">
        <v>236</v>
      </c>
      <c r="E2519" s="18">
        <v>53</v>
      </c>
    </row>
    <row r="2520" spans="1:5" hidden="1" x14ac:dyDescent="0.3">
      <c r="A2520" s="18" t="str">
        <f t="shared" ref="A2520:A2583" si="40">CONCATENATE(B2520,C2520,D2520)</f>
        <v>2021-22Wodonga CitySP1</v>
      </c>
      <c r="B2520" s="18" t="s">
        <v>1260</v>
      </c>
      <c r="C2520" s="18" t="s">
        <v>1215</v>
      </c>
      <c r="D2520" s="18" t="s">
        <v>236</v>
      </c>
      <c r="E2520" s="18">
        <v>67</v>
      </c>
    </row>
    <row r="2521" spans="1:5" hidden="1" x14ac:dyDescent="0.3">
      <c r="A2521" s="18" t="str">
        <f t="shared" si="40"/>
        <v>2021-22Boroondara CitySP1</v>
      </c>
      <c r="B2521" s="18" t="s">
        <v>1260</v>
      </c>
      <c r="C2521" s="18" t="s">
        <v>1019</v>
      </c>
      <c r="D2521" s="18" t="s">
        <v>236</v>
      </c>
      <c r="E2521" s="18">
        <v>81</v>
      </c>
    </row>
    <row r="2522" spans="1:5" hidden="1" x14ac:dyDescent="0.3">
      <c r="A2522" s="18" t="str">
        <f t="shared" si="40"/>
        <v>2021-22Buloke ShireSP1</v>
      </c>
      <c r="B2522" s="18" t="s">
        <v>1260</v>
      </c>
      <c r="C2522" s="18" t="s">
        <v>1025</v>
      </c>
      <c r="D2522" s="18" t="s">
        <v>236</v>
      </c>
      <c r="E2522" s="18">
        <v>60</v>
      </c>
    </row>
    <row r="2523" spans="1:5" hidden="1" x14ac:dyDescent="0.3">
      <c r="A2523" s="18" t="str">
        <f t="shared" si="40"/>
        <v>2021-22Glen Eira CitySP1</v>
      </c>
      <c r="B2523" s="18" t="s">
        <v>1260</v>
      </c>
      <c r="C2523" s="18" t="s">
        <v>1058</v>
      </c>
      <c r="D2523" s="18" t="s">
        <v>236</v>
      </c>
      <c r="E2523" s="18">
        <v>59</v>
      </c>
    </row>
    <row r="2524" spans="1:5" hidden="1" x14ac:dyDescent="0.3">
      <c r="A2524" s="18" t="str">
        <f t="shared" si="40"/>
        <v>2021-22Horsham Rural CitySP1</v>
      </c>
      <c r="B2524" s="18" t="s">
        <v>1260</v>
      </c>
      <c r="C2524" s="18" t="s">
        <v>1087</v>
      </c>
      <c r="D2524" s="18" t="s">
        <v>236</v>
      </c>
      <c r="E2524" s="18">
        <v>47</v>
      </c>
    </row>
    <row r="2525" spans="1:5" hidden="1" x14ac:dyDescent="0.3">
      <c r="A2525" s="18" t="str">
        <f t="shared" si="40"/>
        <v>2021-22Kingston CitySP1</v>
      </c>
      <c r="B2525" s="18" t="s">
        <v>1260</v>
      </c>
      <c r="C2525" s="18" t="s">
        <v>1096</v>
      </c>
      <c r="D2525" s="18" t="s">
        <v>236</v>
      </c>
      <c r="E2525" s="18">
        <v>87</v>
      </c>
    </row>
    <row r="2526" spans="1:5" hidden="1" x14ac:dyDescent="0.3">
      <c r="A2526" s="18" t="str">
        <f t="shared" si="40"/>
        <v>2021-22Latrobe CitySP1</v>
      </c>
      <c r="B2526" s="18" t="s">
        <v>1260</v>
      </c>
      <c r="C2526" s="18" t="s">
        <v>1102</v>
      </c>
      <c r="D2526" s="18" t="s">
        <v>236</v>
      </c>
      <c r="E2526" s="18">
        <v>76</v>
      </c>
    </row>
    <row r="2527" spans="1:5" hidden="1" x14ac:dyDescent="0.3">
      <c r="A2527" s="18" t="str">
        <f t="shared" si="40"/>
        <v>2021-22Mildura Rural CitySP1</v>
      </c>
      <c r="B2527" s="18" t="s">
        <v>1260</v>
      </c>
      <c r="C2527" s="18" t="s">
        <v>1129</v>
      </c>
      <c r="D2527" s="18" t="s">
        <v>236</v>
      </c>
      <c r="E2527" s="18">
        <v>52</v>
      </c>
    </row>
    <row r="2528" spans="1:5" hidden="1" x14ac:dyDescent="0.3">
      <c r="A2528" s="18" t="str">
        <f t="shared" si="40"/>
        <v>2021-22Mitchell ShireSP1</v>
      </c>
      <c r="B2528" s="18" t="s">
        <v>1260</v>
      </c>
      <c r="C2528" s="18" t="s">
        <v>1132</v>
      </c>
      <c r="D2528" s="18" t="s">
        <v>236</v>
      </c>
      <c r="E2528" s="18">
        <v>77</v>
      </c>
    </row>
    <row r="2529" spans="1:5" hidden="1" x14ac:dyDescent="0.3">
      <c r="A2529" s="18" t="str">
        <f t="shared" si="40"/>
        <v>2021-22Northern Grampians ShireSP1</v>
      </c>
      <c r="B2529" s="18" t="s">
        <v>1260</v>
      </c>
      <c r="C2529" s="18" t="s">
        <v>1165</v>
      </c>
      <c r="D2529" s="18" t="s">
        <v>236</v>
      </c>
      <c r="E2529" s="18">
        <v>109</v>
      </c>
    </row>
    <row r="2530" spans="1:5" hidden="1" x14ac:dyDescent="0.3">
      <c r="A2530" s="18" t="str">
        <f t="shared" si="40"/>
        <v>2021-22Southern Grampians ShireSP2</v>
      </c>
      <c r="B2530" s="18" t="s">
        <v>1260</v>
      </c>
      <c r="C2530" s="18" t="s">
        <v>1179</v>
      </c>
      <c r="D2530" s="18" t="s">
        <v>239</v>
      </c>
      <c r="E2530" s="18">
        <v>0.93373493975903599</v>
      </c>
    </row>
    <row r="2531" spans="1:5" hidden="1" x14ac:dyDescent="0.3">
      <c r="A2531" s="18" t="str">
        <f t="shared" si="40"/>
        <v>2021-22South Gippsland ShireSP2</v>
      </c>
      <c r="B2531" s="18" t="s">
        <v>1260</v>
      </c>
      <c r="C2531" s="18" t="s">
        <v>1176</v>
      </c>
      <c r="D2531" s="18" t="s">
        <v>239</v>
      </c>
      <c r="E2531" s="18">
        <v>0.39928698752228198</v>
      </c>
    </row>
    <row r="2532" spans="1:5" hidden="1" x14ac:dyDescent="0.3">
      <c r="A2532" s="18" t="str">
        <f t="shared" si="40"/>
        <v>2021-22Stonnington CitySP2</v>
      </c>
      <c r="B2532" s="18" t="s">
        <v>1260</v>
      </c>
      <c r="C2532" s="18" t="s">
        <v>1182</v>
      </c>
      <c r="D2532" s="18" t="s">
        <v>239</v>
      </c>
      <c r="E2532" s="18">
        <v>0.63716258631512901</v>
      </c>
    </row>
    <row r="2533" spans="1:5" hidden="1" x14ac:dyDescent="0.3">
      <c r="A2533" s="18" t="str">
        <f t="shared" si="40"/>
        <v>2021-22Ararat Rural CitySP2</v>
      </c>
      <c r="B2533" s="18" t="s">
        <v>1260</v>
      </c>
      <c r="C2533" s="18" t="s">
        <v>998</v>
      </c>
      <c r="D2533" s="18" t="s">
        <v>239</v>
      </c>
      <c r="E2533" s="18">
        <v>0.90983606557377095</v>
      </c>
    </row>
    <row r="2534" spans="1:5" hidden="1" x14ac:dyDescent="0.3">
      <c r="A2534" s="18" t="str">
        <f t="shared" si="40"/>
        <v>2021-22Strathbogie ShireSP2</v>
      </c>
      <c r="B2534" s="18" t="s">
        <v>1260</v>
      </c>
      <c r="C2534" s="18" t="s">
        <v>1185</v>
      </c>
      <c r="D2534" s="18" t="s">
        <v>239</v>
      </c>
      <c r="E2534" s="18">
        <v>0.78245614035087696</v>
      </c>
    </row>
    <row r="2535" spans="1:5" hidden="1" x14ac:dyDescent="0.3">
      <c r="A2535" s="18" t="str">
        <f t="shared" si="40"/>
        <v>2021-22Surf Coast ShireSP2</v>
      </c>
      <c r="B2535" s="18" t="s">
        <v>1260</v>
      </c>
      <c r="C2535" s="18" t="s">
        <v>1188</v>
      </c>
      <c r="D2535" s="18" t="s">
        <v>239</v>
      </c>
      <c r="E2535" s="18">
        <v>0.78211382113821104</v>
      </c>
    </row>
    <row r="2536" spans="1:5" hidden="1" x14ac:dyDescent="0.3">
      <c r="A2536" s="18" t="str">
        <f t="shared" si="40"/>
        <v>2021-22Swan Hill Rural CitySP2</v>
      </c>
      <c r="B2536" s="18" t="s">
        <v>1260</v>
      </c>
      <c r="C2536" s="18" t="s">
        <v>1191</v>
      </c>
      <c r="D2536" s="18" t="s">
        <v>239</v>
      </c>
      <c r="E2536" s="18">
        <v>0.71277777777777795</v>
      </c>
    </row>
    <row r="2537" spans="1:5" hidden="1" x14ac:dyDescent="0.3">
      <c r="A2537" s="18" t="str">
        <f t="shared" si="40"/>
        <v>2021-22Towong ShireSP2</v>
      </c>
      <c r="B2537" s="18" t="s">
        <v>1260</v>
      </c>
      <c r="C2537" s="18" t="s">
        <v>1194</v>
      </c>
      <c r="D2537" s="18" t="s">
        <v>239</v>
      </c>
    </row>
    <row r="2538" spans="1:5" hidden="1" x14ac:dyDescent="0.3">
      <c r="A2538" s="18" t="str">
        <f t="shared" si="40"/>
        <v>2021-22Wellington ShireSP2</v>
      </c>
      <c r="B2538" s="18" t="s">
        <v>1260</v>
      </c>
      <c r="C2538" s="18" t="s">
        <v>1203</v>
      </c>
      <c r="D2538" s="18" t="s">
        <v>239</v>
      </c>
      <c r="E2538" s="18">
        <v>0.90950226244343901</v>
      </c>
    </row>
    <row r="2539" spans="1:5" hidden="1" x14ac:dyDescent="0.3">
      <c r="A2539" s="18" t="str">
        <f t="shared" si="40"/>
        <v>2021-22West Wimmera ShireSP2</v>
      </c>
      <c r="B2539" s="18" t="s">
        <v>1260</v>
      </c>
      <c r="C2539" s="18" t="s">
        <v>1206</v>
      </c>
      <c r="D2539" s="18" t="s">
        <v>239</v>
      </c>
      <c r="E2539" s="18">
        <v>0.83333333333333304</v>
      </c>
    </row>
    <row r="2540" spans="1:5" hidden="1" x14ac:dyDescent="0.3">
      <c r="A2540" s="18" t="str">
        <f t="shared" si="40"/>
        <v>2021-22Whitehorse CitySP2</v>
      </c>
      <c r="B2540" s="18" t="s">
        <v>1260</v>
      </c>
      <c r="C2540" s="18" t="s">
        <v>1209</v>
      </c>
      <c r="D2540" s="18" t="s">
        <v>239</v>
      </c>
      <c r="E2540" s="18">
        <v>0.58743169398907102</v>
      </c>
    </row>
    <row r="2541" spans="1:5" hidden="1" x14ac:dyDescent="0.3">
      <c r="A2541" s="18" t="str">
        <f t="shared" si="40"/>
        <v>2021-22Whittlesea CitySP2</v>
      </c>
      <c r="B2541" s="18" t="s">
        <v>1260</v>
      </c>
      <c r="C2541" s="18" t="s">
        <v>1212</v>
      </c>
      <c r="D2541" s="18" t="s">
        <v>239</v>
      </c>
      <c r="E2541" s="18">
        <v>0.63515509601181697</v>
      </c>
    </row>
    <row r="2542" spans="1:5" hidden="1" x14ac:dyDescent="0.3">
      <c r="A2542" s="18" t="str">
        <f t="shared" si="40"/>
        <v>2021-22Wyndham CitySP2</v>
      </c>
      <c r="B2542" s="18" t="s">
        <v>1260</v>
      </c>
      <c r="C2542" s="18" t="s">
        <v>1218</v>
      </c>
      <c r="D2542" s="18" t="s">
        <v>239</v>
      </c>
      <c r="E2542" s="18">
        <v>0.50608930987821399</v>
      </c>
    </row>
    <row r="2543" spans="1:5" hidden="1" x14ac:dyDescent="0.3">
      <c r="A2543" s="18" t="str">
        <f t="shared" si="40"/>
        <v>2021-22Yarra CitySP2</v>
      </c>
      <c r="B2543" s="18" t="s">
        <v>1260</v>
      </c>
      <c r="C2543" s="18" t="s">
        <v>1221</v>
      </c>
      <c r="D2543" s="18" t="s">
        <v>239</v>
      </c>
      <c r="E2543" s="18">
        <v>0.46951702296120301</v>
      </c>
    </row>
    <row r="2544" spans="1:5" hidden="1" x14ac:dyDescent="0.3">
      <c r="A2544" s="18" t="str">
        <f t="shared" si="40"/>
        <v>2021-22Yarra Ranges ShireSP2</v>
      </c>
      <c r="B2544" s="18" t="s">
        <v>1260</v>
      </c>
      <c r="C2544" s="18" t="s">
        <v>1224</v>
      </c>
      <c r="D2544" s="18" t="s">
        <v>239</v>
      </c>
      <c r="E2544" s="18">
        <v>0.53254023792862104</v>
      </c>
    </row>
    <row r="2545" spans="1:5" hidden="1" x14ac:dyDescent="0.3">
      <c r="A2545" s="18" t="str">
        <f t="shared" si="40"/>
        <v>2021-22Yarriambiack ShireSP2</v>
      </c>
      <c r="B2545" s="18" t="s">
        <v>1260</v>
      </c>
      <c r="C2545" s="18" t="s">
        <v>1227</v>
      </c>
      <c r="D2545" s="18" t="s">
        <v>239</v>
      </c>
      <c r="E2545" s="18">
        <v>0.89090909090909098</v>
      </c>
    </row>
    <row r="2546" spans="1:5" hidden="1" x14ac:dyDescent="0.3">
      <c r="A2546" s="18" t="str">
        <f t="shared" si="40"/>
        <v>2021-22Bass Coast ShireSP2</v>
      </c>
      <c r="B2546" s="18" t="s">
        <v>1260</v>
      </c>
      <c r="C2546" s="18" t="s">
        <v>1007</v>
      </c>
      <c r="D2546" s="18" t="s">
        <v>239</v>
      </c>
      <c r="E2546" s="18">
        <v>0.73987538940810005</v>
      </c>
    </row>
    <row r="2547" spans="1:5" hidden="1" x14ac:dyDescent="0.3">
      <c r="A2547" s="18" t="str">
        <f t="shared" si="40"/>
        <v>2021-22Borough of QueenscliffeSP2</v>
      </c>
      <c r="B2547" s="18" t="s">
        <v>1260</v>
      </c>
      <c r="C2547" s="18" t="s">
        <v>1174</v>
      </c>
      <c r="D2547" s="18" t="s">
        <v>239</v>
      </c>
      <c r="E2547" s="18">
        <v>0.74657534246575297</v>
      </c>
    </row>
    <row r="2548" spans="1:5" hidden="1" x14ac:dyDescent="0.3">
      <c r="A2548" s="18" t="str">
        <f t="shared" si="40"/>
        <v>2021-22Merri-bek CitySP2</v>
      </c>
      <c r="B2548" s="18" t="s">
        <v>1260</v>
      </c>
      <c r="C2548" s="18" t="s">
        <v>1147</v>
      </c>
      <c r="D2548" s="18" t="s">
        <v>239</v>
      </c>
      <c r="E2548" s="18">
        <v>0.58100979653353402</v>
      </c>
    </row>
    <row r="2549" spans="1:5" hidden="1" x14ac:dyDescent="0.3">
      <c r="A2549" s="18" t="str">
        <f t="shared" si="40"/>
        <v>2021-22Alpine ShireSP2</v>
      </c>
      <c r="B2549" s="18" t="s">
        <v>1260</v>
      </c>
      <c r="C2549" s="18" t="s">
        <v>995</v>
      </c>
      <c r="D2549" s="18" t="s">
        <v>239</v>
      </c>
      <c r="E2549" s="18">
        <v>0.41414141414141398</v>
      </c>
    </row>
    <row r="2550" spans="1:5" hidden="1" x14ac:dyDescent="0.3">
      <c r="A2550" s="18" t="str">
        <f t="shared" si="40"/>
        <v>2021-22Ballarat CitySP2</v>
      </c>
      <c r="B2550" s="18" t="s">
        <v>1260</v>
      </c>
      <c r="C2550" s="18" t="s">
        <v>1001</v>
      </c>
      <c r="D2550" s="18" t="s">
        <v>239</v>
      </c>
      <c r="E2550" s="18">
        <v>0.56226765799256495</v>
      </c>
    </row>
    <row r="2551" spans="1:5" hidden="1" x14ac:dyDescent="0.3">
      <c r="A2551" s="18" t="str">
        <f t="shared" si="40"/>
        <v>2021-22Banyule CitySP2</v>
      </c>
      <c r="B2551" s="18" t="s">
        <v>1260</v>
      </c>
      <c r="C2551" s="18" t="s">
        <v>1004</v>
      </c>
      <c r="D2551" s="18" t="s">
        <v>239</v>
      </c>
      <c r="E2551" s="18">
        <v>0.76496815286624198</v>
      </c>
    </row>
    <row r="2552" spans="1:5" hidden="1" x14ac:dyDescent="0.3">
      <c r="A2552" s="18" t="str">
        <f t="shared" si="40"/>
        <v>2021-22Baw Baw ShireSP2</v>
      </c>
      <c r="B2552" s="18" t="s">
        <v>1260</v>
      </c>
      <c r="C2552" s="18" t="s">
        <v>1010</v>
      </c>
      <c r="D2552" s="18" t="s">
        <v>239</v>
      </c>
      <c r="E2552" s="18">
        <v>0.47923232323232301</v>
      </c>
    </row>
    <row r="2553" spans="1:5" hidden="1" x14ac:dyDescent="0.3">
      <c r="A2553" s="18" t="str">
        <f t="shared" si="40"/>
        <v>2021-22Bayside CitySP2</v>
      </c>
      <c r="B2553" s="18" t="s">
        <v>1260</v>
      </c>
      <c r="C2553" s="18" t="s">
        <v>1013</v>
      </c>
      <c r="D2553" s="18" t="s">
        <v>239</v>
      </c>
      <c r="E2553" s="18">
        <v>0.85553633217993097</v>
      </c>
    </row>
    <row r="2554" spans="1:5" hidden="1" x14ac:dyDescent="0.3">
      <c r="A2554" s="18" t="str">
        <f t="shared" si="40"/>
        <v>2021-22Benalla Rural CitySP2</v>
      </c>
      <c r="B2554" s="18" t="s">
        <v>1260</v>
      </c>
      <c r="C2554" s="18" t="s">
        <v>1016</v>
      </c>
      <c r="D2554" s="18" t="s">
        <v>239</v>
      </c>
      <c r="E2554" s="18">
        <v>0.87603305785123997</v>
      </c>
    </row>
    <row r="2555" spans="1:5" hidden="1" x14ac:dyDescent="0.3">
      <c r="A2555" s="18" t="str">
        <f t="shared" si="40"/>
        <v>2021-22Brimbank CitySP2</v>
      </c>
      <c r="B2555" s="18" t="s">
        <v>1260</v>
      </c>
      <c r="C2555" s="18" t="s">
        <v>1022</v>
      </c>
      <c r="D2555" s="18" t="s">
        <v>239</v>
      </c>
      <c r="E2555" s="18">
        <v>0.70921985815602795</v>
      </c>
    </row>
    <row r="2556" spans="1:5" hidden="1" x14ac:dyDescent="0.3">
      <c r="A2556" s="18" t="str">
        <f t="shared" si="40"/>
        <v>2021-22Campaspe ShireSP2</v>
      </c>
      <c r="B2556" s="18" t="s">
        <v>1260</v>
      </c>
      <c r="C2556" s="18" t="s">
        <v>1028</v>
      </c>
      <c r="D2556" s="18" t="s">
        <v>239</v>
      </c>
      <c r="E2556" s="18">
        <v>0.97755610972568596</v>
      </c>
    </row>
    <row r="2557" spans="1:5" hidden="1" x14ac:dyDescent="0.3">
      <c r="A2557" s="18" t="str">
        <f t="shared" si="40"/>
        <v>2021-22Cardinia ShireSP2</v>
      </c>
      <c r="B2557" s="18" t="s">
        <v>1260</v>
      </c>
      <c r="C2557" s="18" t="s">
        <v>1031</v>
      </c>
      <c r="D2557" s="18" t="s">
        <v>239</v>
      </c>
      <c r="E2557" s="18">
        <v>0.41619528619528601</v>
      </c>
    </row>
    <row r="2558" spans="1:5" hidden="1" x14ac:dyDescent="0.3">
      <c r="A2558" s="18" t="str">
        <f t="shared" si="40"/>
        <v>2021-22Casey CitySP2</v>
      </c>
      <c r="B2558" s="18" t="s">
        <v>1260</v>
      </c>
      <c r="C2558" s="18" t="s">
        <v>1034</v>
      </c>
      <c r="D2558" s="18" t="s">
        <v>239</v>
      </c>
      <c r="E2558" s="18">
        <v>0.60544217687074797</v>
      </c>
    </row>
    <row r="2559" spans="1:5" hidden="1" x14ac:dyDescent="0.3">
      <c r="A2559" s="18" t="str">
        <f t="shared" si="40"/>
        <v>2021-22Central Goldfields ShireSP2</v>
      </c>
      <c r="B2559" s="18" t="s">
        <v>1260</v>
      </c>
      <c r="C2559" s="18" t="s">
        <v>1037</v>
      </c>
      <c r="D2559" s="18" t="s">
        <v>239</v>
      </c>
      <c r="E2559" s="18">
        <v>0.5</v>
      </c>
    </row>
    <row r="2560" spans="1:5" hidden="1" x14ac:dyDescent="0.3">
      <c r="A2560" s="18" t="str">
        <f t="shared" si="40"/>
        <v>2021-22Colac Otway ShireSP2</v>
      </c>
      <c r="B2560" s="18" t="s">
        <v>1260</v>
      </c>
      <c r="C2560" s="18" t="s">
        <v>1040</v>
      </c>
      <c r="D2560" s="18" t="s">
        <v>239</v>
      </c>
      <c r="E2560" s="18">
        <v>0.78325471698113203</v>
      </c>
    </row>
    <row r="2561" spans="1:5" hidden="1" x14ac:dyDescent="0.3">
      <c r="A2561" s="18" t="str">
        <f t="shared" si="40"/>
        <v>2021-22Corangamite ShireSP2</v>
      </c>
      <c r="B2561" s="18" t="s">
        <v>1260</v>
      </c>
      <c r="C2561" s="18" t="s">
        <v>1043</v>
      </c>
      <c r="D2561" s="18" t="s">
        <v>239</v>
      </c>
      <c r="E2561" s="18">
        <v>0.91121495327102797</v>
      </c>
    </row>
    <row r="2562" spans="1:5" hidden="1" x14ac:dyDescent="0.3">
      <c r="A2562" s="18" t="str">
        <f t="shared" si="40"/>
        <v>2021-22Darebin CitySP2</v>
      </c>
      <c r="B2562" s="18" t="s">
        <v>1260</v>
      </c>
      <c r="C2562" s="18" t="s">
        <v>1046</v>
      </c>
      <c r="D2562" s="18" t="s">
        <v>239</v>
      </c>
      <c r="E2562" s="18">
        <v>0.345895020188425</v>
      </c>
    </row>
    <row r="2563" spans="1:5" hidden="1" x14ac:dyDescent="0.3">
      <c r="A2563" s="18" t="str">
        <f t="shared" si="40"/>
        <v>2021-22East Gippsland ShireSP2</v>
      </c>
      <c r="B2563" s="18" t="s">
        <v>1260</v>
      </c>
      <c r="C2563" s="18" t="s">
        <v>1049</v>
      </c>
      <c r="D2563" s="18" t="s">
        <v>239</v>
      </c>
      <c r="E2563" s="18">
        <v>0.38914027149321301</v>
      </c>
    </row>
    <row r="2564" spans="1:5" hidden="1" x14ac:dyDescent="0.3">
      <c r="A2564" s="18" t="str">
        <f t="shared" si="40"/>
        <v>2021-22Frankston CitySP2</v>
      </c>
      <c r="B2564" s="18" t="s">
        <v>1260</v>
      </c>
      <c r="C2564" s="18" t="s">
        <v>1052</v>
      </c>
      <c r="D2564" s="18" t="s">
        <v>239</v>
      </c>
      <c r="E2564" s="18">
        <v>0.58145695364238403</v>
      </c>
    </row>
    <row r="2565" spans="1:5" hidden="1" x14ac:dyDescent="0.3">
      <c r="A2565" s="18" t="str">
        <f t="shared" si="40"/>
        <v>2021-22Gannawarra ShireSP2</v>
      </c>
      <c r="B2565" s="18" t="s">
        <v>1260</v>
      </c>
      <c r="C2565" s="18" t="s">
        <v>1055</v>
      </c>
      <c r="D2565" s="18" t="s">
        <v>239</v>
      </c>
      <c r="E2565" s="18">
        <v>0.64748201438848896</v>
      </c>
    </row>
    <row r="2566" spans="1:5" hidden="1" x14ac:dyDescent="0.3">
      <c r="A2566" s="18" t="str">
        <f t="shared" si="40"/>
        <v>2021-22Glenelg ShireSP2</v>
      </c>
      <c r="B2566" s="18" t="s">
        <v>1260</v>
      </c>
      <c r="C2566" s="18" t="s">
        <v>1061</v>
      </c>
      <c r="D2566" s="18" t="s">
        <v>239</v>
      </c>
      <c r="E2566" s="18">
        <v>0.73228346456692905</v>
      </c>
    </row>
    <row r="2567" spans="1:5" hidden="1" x14ac:dyDescent="0.3">
      <c r="A2567" s="18" t="str">
        <f t="shared" si="40"/>
        <v>2021-22Golden Plains ShireSP2</v>
      </c>
      <c r="B2567" s="18" t="s">
        <v>1260</v>
      </c>
      <c r="C2567" s="18" t="s">
        <v>1064</v>
      </c>
      <c r="D2567" s="18" t="s">
        <v>239</v>
      </c>
      <c r="E2567" s="18">
        <v>0.67245119305856804</v>
      </c>
    </row>
    <row r="2568" spans="1:5" hidden="1" x14ac:dyDescent="0.3">
      <c r="A2568" s="18" t="str">
        <f t="shared" si="40"/>
        <v>2021-22Greater Bendigo CitySP2</v>
      </c>
      <c r="B2568" s="18" t="s">
        <v>1260</v>
      </c>
      <c r="C2568" s="18" t="s">
        <v>1067</v>
      </c>
      <c r="D2568" s="18" t="s">
        <v>239</v>
      </c>
      <c r="E2568" s="18">
        <v>0.62323651452282203</v>
      </c>
    </row>
    <row r="2569" spans="1:5" hidden="1" x14ac:dyDescent="0.3">
      <c r="A2569" s="18" t="str">
        <f t="shared" si="40"/>
        <v>2021-22Greater Dandenong CitySP2</v>
      </c>
      <c r="B2569" s="18" t="s">
        <v>1260</v>
      </c>
      <c r="C2569" s="18" t="s">
        <v>1070</v>
      </c>
      <c r="D2569" s="18" t="s">
        <v>239</v>
      </c>
      <c r="E2569" s="18">
        <v>0.899319727891156</v>
      </c>
    </row>
    <row r="2570" spans="1:5" hidden="1" x14ac:dyDescent="0.3">
      <c r="A2570" s="18" t="str">
        <f t="shared" si="40"/>
        <v>2021-22Greater Geelong CitySP2</v>
      </c>
      <c r="B2570" s="18" t="s">
        <v>1260</v>
      </c>
      <c r="C2570" s="18" t="s">
        <v>1073</v>
      </c>
      <c r="D2570" s="18" t="s">
        <v>239</v>
      </c>
      <c r="E2570" s="18">
        <v>0.787031528851874</v>
      </c>
    </row>
    <row r="2571" spans="1:5" hidden="1" x14ac:dyDescent="0.3">
      <c r="A2571" s="18" t="str">
        <f t="shared" si="40"/>
        <v>2021-22Hepburn ShireSP2</v>
      </c>
      <c r="B2571" s="18" t="s">
        <v>1260</v>
      </c>
      <c r="C2571" s="18" t="s">
        <v>1078</v>
      </c>
      <c r="D2571" s="18" t="s">
        <v>239</v>
      </c>
      <c r="E2571" s="18">
        <v>0.19700748129675799</v>
      </c>
    </row>
    <row r="2572" spans="1:5" hidden="1" x14ac:dyDescent="0.3">
      <c r="A2572" s="18" t="str">
        <f t="shared" si="40"/>
        <v>2021-22Hindmarsh ShireSP2</v>
      </c>
      <c r="B2572" s="18" t="s">
        <v>1260</v>
      </c>
      <c r="C2572" s="18" t="s">
        <v>1081</v>
      </c>
      <c r="D2572" s="18" t="s">
        <v>239</v>
      </c>
      <c r="E2572" s="18">
        <v>0.90163934426229497</v>
      </c>
    </row>
    <row r="2573" spans="1:5" hidden="1" x14ac:dyDescent="0.3">
      <c r="A2573" s="18" t="str">
        <f t="shared" si="40"/>
        <v>2021-22Hobsons Bay CitySP2</v>
      </c>
      <c r="B2573" s="18" t="s">
        <v>1260</v>
      </c>
      <c r="C2573" s="18" t="s">
        <v>1084</v>
      </c>
      <c r="D2573" s="18" t="s">
        <v>239</v>
      </c>
      <c r="E2573" s="18">
        <v>0.53571428571428603</v>
      </c>
    </row>
    <row r="2574" spans="1:5" hidden="1" x14ac:dyDescent="0.3">
      <c r="A2574" s="18" t="str">
        <f t="shared" si="40"/>
        <v>2021-22Hume CitySP2</v>
      </c>
      <c r="B2574" s="18" t="s">
        <v>1260</v>
      </c>
      <c r="C2574" s="18" t="s">
        <v>1090</v>
      </c>
      <c r="D2574" s="18" t="s">
        <v>239</v>
      </c>
      <c r="E2574" s="18">
        <v>0.41733870967741898</v>
      </c>
    </row>
    <row r="2575" spans="1:5" hidden="1" x14ac:dyDescent="0.3">
      <c r="A2575" s="18" t="str">
        <f t="shared" si="40"/>
        <v>2021-22Indigo ShireSP2</v>
      </c>
      <c r="B2575" s="18" t="s">
        <v>1260</v>
      </c>
      <c r="C2575" s="18" t="s">
        <v>1093</v>
      </c>
      <c r="D2575" s="18" t="s">
        <v>239</v>
      </c>
      <c r="E2575" s="18">
        <v>0.188051948051948</v>
      </c>
    </row>
    <row r="2576" spans="1:5" hidden="1" x14ac:dyDescent="0.3">
      <c r="A2576" s="18" t="str">
        <f t="shared" si="40"/>
        <v>2021-22Knox CitySP2</v>
      </c>
      <c r="B2576" s="18" t="s">
        <v>1260</v>
      </c>
      <c r="C2576" s="18" t="s">
        <v>1099</v>
      </c>
      <c r="D2576" s="18" t="s">
        <v>239</v>
      </c>
      <c r="E2576" s="18">
        <v>0.70729270729270699</v>
      </c>
    </row>
    <row r="2577" spans="1:5" hidden="1" x14ac:dyDescent="0.3">
      <c r="A2577" s="18" t="str">
        <f t="shared" si="40"/>
        <v>2021-22Loddon ShireSP2</v>
      </c>
      <c r="B2577" s="18" t="s">
        <v>1260</v>
      </c>
      <c r="C2577" s="18" t="s">
        <v>1105</v>
      </c>
      <c r="D2577" s="18" t="s">
        <v>239</v>
      </c>
      <c r="E2577" s="18">
        <v>0.85039370078740195</v>
      </c>
    </row>
    <row r="2578" spans="1:5" hidden="1" x14ac:dyDescent="0.3">
      <c r="A2578" s="18" t="str">
        <f t="shared" si="40"/>
        <v>2021-22Macedon Ranges ShireSP2</v>
      </c>
      <c r="B2578" s="18" t="s">
        <v>1260</v>
      </c>
      <c r="C2578" s="18" t="s">
        <v>1108</v>
      </c>
      <c r="D2578" s="18" t="s">
        <v>239</v>
      </c>
      <c r="E2578" s="18">
        <v>0.49766718506998397</v>
      </c>
    </row>
    <row r="2579" spans="1:5" hidden="1" x14ac:dyDescent="0.3">
      <c r="A2579" s="18" t="str">
        <f t="shared" si="40"/>
        <v>2021-22Manningham CitySP2</v>
      </c>
      <c r="B2579" s="18" t="s">
        <v>1260</v>
      </c>
      <c r="C2579" s="18" t="s">
        <v>1111</v>
      </c>
      <c r="D2579" s="18" t="s">
        <v>239</v>
      </c>
      <c r="E2579" s="18">
        <v>0.78991596638655504</v>
      </c>
    </row>
    <row r="2580" spans="1:5" hidden="1" x14ac:dyDescent="0.3">
      <c r="A2580" s="18" t="str">
        <f t="shared" si="40"/>
        <v>2021-22Mansfield ShireSP2</v>
      </c>
      <c r="B2580" s="18" t="s">
        <v>1260</v>
      </c>
      <c r="C2580" s="18" t="s">
        <v>1114</v>
      </c>
      <c r="D2580" s="18" t="s">
        <v>239</v>
      </c>
      <c r="E2580" s="18">
        <v>0.91025641025641002</v>
      </c>
    </row>
    <row r="2581" spans="1:5" hidden="1" x14ac:dyDescent="0.3">
      <c r="A2581" s="18" t="str">
        <f t="shared" si="40"/>
        <v>2021-22Maribyrnong CitySP2</v>
      </c>
      <c r="B2581" s="18" t="s">
        <v>1260</v>
      </c>
      <c r="C2581" s="18" t="s">
        <v>1117</v>
      </c>
      <c r="D2581" s="18" t="s">
        <v>239</v>
      </c>
      <c r="E2581" s="18">
        <v>0.67475728155339798</v>
      </c>
    </row>
    <row r="2582" spans="1:5" hidden="1" x14ac:dyDescent="0.3">
      <c r="A2582" s="18" t="str">
        <f t="shared" si="40"/>
        <v>2021-22Maroondah CitySP2</v>
      </c>
      <c r="B2582" s="18" t="s">
        <v>1260</v>
      </c>
      <c r="C2582" s="18" t="s">
        <v>1120</v>
      </c>
      <c r="D2582" s="18" t="s">
        <v>239</v>
      </c>
      <c r="E2582" s="18">
        <v>0.83517292126563603</v>
      </c>
    </row>
    <row r="2583" spans="1:5" hidden="1" x14ac:dyDescent="0.3">
      <c r="A2583" s="18" t="str">
        <f t="shared" si="40"/>
        <v>2021-22Melbourne CitySP2</v>
      </c>
      <c r="B2583" s="18" t="s">
        <v>1260</v>
      </c>
      <c r="C2583" s="18" t="s">
        <v>1123</v>
      </c>
      <c r="D2583" s="18" t="s">
        <v>239</v>
      </c>
      <c r="E2583" s="18">
        <v>0.59651035986913803</v>
      </c>
    </row>
    <row r="2584" spans="1:5" hidden="1" x14ac:dyDescent="0.3">
      <c r="A2584" s="18" t="str">
        <f t="shared" ref="A2584:A2647" si="41">CONCATENATE(B2584,C2584,D2584)</f>
        <v>2021-22Melton CitySP2</v>
      </c>
      <c r="B2584" s="18" t="s">
        <v>1260</v>
      </c>
      <c r="C2584" s="18" t="s">
        <v>1126</v>
      </c>
      <c r="D2584" s="18" t="s">
        <v>239</v>
      </c>
      <c r="E2584" s="18">
        <v>0.87061403508771895</v>
      </c>
    </row>
    <row r="2585" spans="1:5" hidden="1" x14ac:dyDescent="0.3">
      <c r="A2585" s="18" t="str">
        <f t="shared" si="41"/>
        <v>2021-22Moira ShireSP2</v>
      </c>
      <c r="B2585" s="18" t="s">
        <v>1260</v>
      </c>
      <c r="C2585" s="18" t="s">
        <v>1135</v>
      </c>
      <c r="D2585" s="18" t="s">
        <v>239</v>
      </c>
      <c r="E2585" s="18">
        <v>0.45088161209068001</v>
      </c>
    </row>
    <row r="2586" spans="1:5" hidden="1" x14ac:dyDescent="0.3">
      <c r="A2586" s="18" t="str">
        <f t="shared" si="41"/>
        <v>2021-22Monash CitySP2</v>
      </c>
      <c r="B2586" s="18" t="s">
        <v>1260</v>
      </c>
      <c r="C2586" s="18" t="s">
        <v>1138</v>
      </c>
      <c r="D2586" s="18" t="s">
        <v>239</v>
      </c>
      <c r="E2586" s="18">
        <v>0.76190476190476197</v>
      </c>
    </row>
    <row r="2587" spans="1:5" hidden="1" x14ac:dyDescent="0.3">
      <c r="A2587" s="18" t="str">
        <f t="shared" si="41"/>
        <v>2021-22Moonee Valley CitySP2</v>
      </c>
      <c r="B2587" s="18" t="s">
        <v>1260</v>
      </c>
      <c r="C2587" s="18" t="s">
        <v>1141</v>
      </c>
      <c r="D2587" s="18" t="s">
        <v>239</v>
      </c>
      <c r="E2587" s="18">
        <v>0.55670103092783496</v>
      </c>
    </row>
    <row r="2588" spans="1:5" hidden="1" x14ac:dyDescent="0.3">
      <c r="A2588" s="18" t="str">
        <f t="shared" si="41"/>
        <v>2021-22Moorabool ShireSP2</v>
      </c>
      <c r="B2588" s="18" t="s">
        <v>1260</v>
      </c>
      <c r="C2588" s="18" t="s">
        <v>1144</v>
      </c>
      <c r="D2588" s="18" t="s">
        <v>239</v>
      </c>
      <c r="E2588" s="18">
        <v>0.79743589743589705</v>
      </c>
    </row>
    <row r="2589" spans="1:5" hidden="1" x14ac:dyDescent="0.3">
      <c r="A2589" s="18" t="str">
        <f t="shared" si="41"/>
        <v>2021-22Mornington Peninsula ShireSP2</v>
      </c>
      <c r="B2589" s="18" t="s">
        <v>1260</v>
      </c>
      <c r="C2589" s="18" t="s">
        <v>1150</v>
      </c>
      <c r="D2589" s="18" t="s">
        <v>239</v>
      </c>
      <c r="E2589" s="18">
        <v>0.44556677890011198</v>
      </c>
    </row>
    <row r="2590" spans="1:5" hidden="1" x14ac:dyDescent="0.3">
      <c r="A2590" s="18" t="str">
        <f t="shared" si="41"/>
        <v>2021-22Mount Alexander ShireSP2</v>
      </c>
      <c r="B2590" s="18" t="s">
        <v>1260</v>
      </c>
      <c r="C2590" s="18" t="s">
        <v>1153</v>
      </c>
      <c r="D2590" s="18" t="s">
        <v>239</v>
      </c>
      <c r="E2590" s="18">
        <v>0.56382978723404298</v>
      </c>
    </row>
    <row r="2591" spans="1:5" hidden="1" x14ac:dyDescent="0.3">
      <c r="A2591" s="18" t="str">
        <f t="shared" si="41"/>
        <v>2021-22Moyne ShireSP2</v>
      </c>
      <c r="B2591" s="18" t="s">
        <v>1260</v>
      </c>
      <c r="C2591" s="18" t="s">
        <v>1156</v>
      </c>
      <c r="D2591" s="18" t="s">
        <v>239</v>
      </c>
      <c r="E2591" s="18">
        <v>0.81321839080459801</v>
      </c>
    </row>
    <row r="2592" spans="1:5" hidden="1" x14ac:dyDescent="0.3">
      <c r="A2592" s="18" t="str">
        <f t="shared" si="41"/>
        <v>2021-22Murrindindi ShireSP2</v>
      </c>
      <c r="B2592" s="18" t="s">
        <v>1260</v>
      </c>
      <c r="C2592" s="18" t="s">
        <v>1159</v>
      </c>
      <c r="D2592" s="18" t="s">
        <v>239</v>
      </c>
      <c r="E2592" s="18">
        <v>0.75683890577507595</v>
      </c>
    </row>
    <row r="2593" spans="1:5" hidden="1" x14ac:dyDescent="0.3">
      <c r="A2593" s="18" t="str">
        <f t="shared" si="41"/>
        <v>2021-22Nillumbik ShireSP2</v>
      </c>
      <c r="B2593" s="18" t="s">
        <v>1260</v>
      </c>
      <c r="C2593" s="18" t="s">
        <v>1162</v>
      </c>
      <c r="D2593" s="18" t="s">
        <v>239</v>
      </c>
      <c r="E2593" s="18">
        <v>0.60357142857142898</v>
      </c>
    </row>
    <row r="2594" spans="1:5" hidden="1" x14ac:dyDescent="0.3">
      <c r="A2594" s="18" t="str">
        <f t="shared" si="41"/>
        <v>2021-22Port Phillip CitySP2</v>
      </c>
      <c r="B2594" s="18" t="s">
        <v>1260</v>
      </c>
      <c r="C2594" s="18" t="s">
        <v>1168</v>
      </c>
      <c r="D2594" s="18" t="s">
        <v>239</v>
      </c>
      <c r="E2594" s="18">
        <v>0.45123839009287903</v>
      </c>
    </row>
    <row r="2595" spans="1:5" hidden="1" x14ac:dyDescent="0.3">
      <c r="A2595" s="18" t="str">
        <f t="shared" si="41"/>
        <v>2021-22Pyrenees ShireSP2</v>
      </c>
      <c r="B2595" s="18" t="s">
        <v>1260</v>
      </c>
      <c r="C2595" s="18" t="s">
        <v>1171</v>
      </c>
      <c r="D2595" s="18" t="s">
        <v>239</v>
      </c>
      <c r="E2595" s="18">
        <v>0.85609756097560996</v>
      </c>
    </row>
    <row r="2596" spans="1:5" hidden="1" x14ac:dyDescent="0.3">
      <c r="A2596" s="18" t="str">
        <f t="shared" si="41"/>
        <v>2021-22Greater SheppartonSP2</v>
      </c>
      <c r="B2596" s="18" t="s">
        <v>1260</v>
      </c>
      <c r="C2596" s="18" t="s">
        <v>1076</v>
      </c>
      <c r="D2596" s="18" t="s">
        <v>239</v>
      </c>
      <c r="E2596" s="18">
        <v>0.62254025044722705</v>
      </c>
    </row>
    <row r="2597" spans="1:5" hidden="1" x14ac:dyDescent="0.3">
      <c r="A2597" s="18" t="str">
        <f t="shared" si="41"/>
        <v>2021-22Wangaratta Rural CitySP2</v>
      </c>
      <c r="B2597" s="18" t="s">
        <v>1260</v>
      </c>
      <c r="C2597" s="18" t="s">
        <v>1197</v>
      </c>
      <c r="D2597" s="18" t="s">
        <v>239</v>
      </c>
      <c r="E2597" s="18">
        <v>0.83394833948339497</v>
      </c>
    </row>
    <row r="2598" spans="1:5" hidden="1" x14ac:dyDescent="0.3">
      <c r="A2598" s="18" t="str">
        <f t="shared" si="41"/>
        <v>2021-22Warrnambool CitySP2</v>
      </c>
      <c r="B2598" s="18" t="s">
        <v>1260</v>
      </c>
      <c r="C2598" s="18" t="s">
        <v>1200</v>
      </c>
      <c r="D2598" s="18" t="s">
        <v>239</v>
      </c>
      <c r="E2598" s="18">
        <v>0.71794871794871795</v>
      </c>
    </row>
    <row r="2599" spans="1:5" hidden="1" x14ac:dyDescent="0.3">
      <c r="A2599" s="18" t="str">
        <f t="shared" si="41"/>
        <v>2021-22Wodonga CitySP2</v>
      </c>
      <c r="B2599" s="18" t="s">
        <v>1260</v>
      </c>
      <c r="C2599" s="18" t="s">
        <v>1215</v>
      </c>
      <c r="D2599" s="18" t="s">
        <v>239</v>
      </c>
      <c r="E2599" s="18">
        <v>0.575094339622642</v>
      </c>
    </row>
    <row r="2600" spans="1:5" hidden="1" x14ac:dyDescent="0.3">
      <c r="A2600" s="18" t="str">
        <f t="shared" si="41"/>
        <v>2021-22Boroondara CitySP2</v>
      </c>
      <c r="B2600" s="18" t="s">
        <v>1260</v>
      </c>
      <c r="C2600" s="18" t="s">
        <v>1019</v>
      </c>
      <c r="D2600" s="18" t="s">
        <v>239</v>
      </c>
      <c r="E2600" s="18">
        <v>0.592689575289575</v>
      </c>
    </row>
    <row r="2601" spans="1:5" hidden="1" x14ac:dyDescent="0.3">
      <c r="A2601" s="18" t="str">
        <f t="shared" si="41"/>
        <v>2021-22Buloke ShireSP2</v>
      </c>
      <c r="B2601" s="18" t="s">
        <v>1260</v>
      </c>
      <c r="C2601" s="18" t="s">
        <v>1025</v>
      </c>
      <c r="D2601" s="18" t="s">
        <v>239</v>
      </c>
      <c r="E2601" s="18">
        <v>0.58695652173913004</v>
      </c>
    </row>
    <row r="2602" spans="1:5" hidden="1" x14ac:dyDescent="0.3">
      <c r="A2602" s="18" t="str">
        <f t="shared" si="41"/>
        <v>2021-22Glen Eira CitySP2</v>
      </c>
      <c r="B2602" s="18" t="s">
        <v>1260</v>
      </c>
      <c r="C2602" s="18" t="s">
        <v>1058</v>
      </c>
      <c r="D2602" s="18" t="s">
        <v>239</v>
      </c>
      <c r="E2602" s="18">
        <v>0.89350649350649303</v>
      </c>
    </row>
    <row r="2603" spans="1:5" hidden="1" x14ac:dyDescent="0.3">
      <c r="A2603" s="18" t="str">
        <f t="shared" si="41"/>
        <v>2021-22Horsham Rural CitySP2</v>
      </c>
      <c r="B2603" s="18" t="s">
        <v>1260</v>
      </c>
      <c r="C2603" s="18" t="s">
        <v>1087</v>
      </c>
      <c r="D2603" s="18" t="s">
        <v>239</v>
      </c>
      <c r="E2603" s="18">
        <v>1</v>
      </c>
    </row>
    <row r="2604" spans="1:5" hidden="1" x14ac:dyDescent="0.3">
      <c r="A2604" s="18" t="str">
        <f t="shared" si="41"/>
        <v>2021-22Kingston CitySP2</v>
      </c>
      <c r="B2604" s="18" t="s">
        <v>1260</v>
      </c>
      <c r="C2604" s="18" t="s">
        <v>1096</v>
      </c>
      <c r="D2604" s="18" t="s">
        <v>239</v>
      </c>
      <c r="E2604" s="18">
        <v>0.58586762075134202</v>
      </c>
    </row>
    <row r="2605" spans="1:5" hidden="1" x14ac:dyDescent="0.3">
      <c r="A2605" s="18" t="str">
        <f t="shared" si="41"/>
        <v>2021-22Latrobe CitySP2</v>
      </c>
      <c r="B2605" s="18" t="s">
        <v>1260</v>
      </c>
      <c r="C2605" s="18" t="s">
        <v>1102</v>
      </c>
      <c r="D2605" s="18" t="s">
        <v>239</v>
      </c>
      <c r="E2605" s="18">
        <v>0.91922005571030596</v>
      </c>
    </row>
    <row r="2606" spans="1:5" hidden="1" x14ac:dyDescent="0.3">
      <c r="A2606" s="18" t="str">
        <f t="shared" si="41"/>
        <v>2021-22Mildura Rural CitySP2</v>
      </c>
      <c r="B2606" s="18" t="s">
        <v>1260</v>
      </c>
      <c r="C2606" s="18" t="s">
        <v>1129</v>
      </c>
      <c r="D2606" s="18" t="s">
        <v>239</v>
      </c>
      <c r="E2606" s="18">
        <v>0.84749034749034702</v>
      </c>
    </row>
    <row r="2607" spans="1:5" hidden="1" x14ac:dyDescent="0.3">
      <c r="A2607" s="18" t="str">
        <f t="shared" si="41"/>
        <v>2021-22Mitchell ShireSP2</v>
      </c>
      <c r="B2607" s="18" t="s">
        <v>1260</v>
      </c>
      <c r="C2607" s="18" t="s">
        <v>1132</v>
      </c>
      <c r="D2607" s="18" t="s">
        <v>239</v>
      </c>
      <c r="E2607" s="18">
        <v>0.57845433255269296</v>
      </c>
    </row>
    <row r="2608" spans="1:5" hidden="1" x14ac:dyDescent="0.3">
      <c r="A2608" s="18" t="str">
        <f t="shared" si="41"/>
        <v>2021-22Northern Grampians ShireSP2</v>
      </c>
      <c r="B2608" s="18" t="s">
        <v>1260</v>
      </c>
      <c r="C2608" s="18" t="s">
        <v>1165</v>
      </c>
      <c r="D2608" s="18" t="s">
        <v>239</v>
      </c>
      <c r="E2608" s="18">
        <v>0.592592592592593</v>
      </c>
    </row>
    <row r="2609" spans="1:5" hidden="1" x14ac:dyDescent="0.3">
      <c r="A2609" s="18" t="str">
        <f t="shared" si="41"/>
        <v>2021-22Southern Grampians ShireSP3</v>
      </c>
      <c r="B2609" s="18" t="s">
        <v>1260</v>
      </c>
      <c r="C2609" s="18" t="s">
        <v>1179</v>
      </c>
      <c r="D2609" s="18" t="s">
        <v>245</v>
      </c>
      <c r="E2609" s="18">
        <v>588.37005882352901</v>
      </c>
    </row>
    <row r="2610" spans="1:5" hidden="1" x14ac:dyDescent="0.3">
      <c r="A2610" s="18" t="str">
        <f t="shared" si="41"/>
        <v>2021-22South Gippsland ShireSP3</v>
      </c>
      <c r="B2610" s="18" t="s">
        <v>1260</v>
      </c>
      <c r="C2610" s="18" t="s">
        <v>1176</v>
      </c>
      <c r="D2610" s="18" t="s">
        <v>245</v>
      </c>
      <c r="E2610" s="18">
        <v>1442.20567375887</v>
      </c>
    </row>
    <row r="2611" spans="1:5" hidden="1" x14ac:dyDescent="0.3">
      <c r="A2611" s="18" t="str">
        <f t="shared" si="41"/>
        <v>2021-22Stonnington CitySP3</v>
      </c>
      <c r="B2611" s="18" t="s">
        <v>1260</v>
      </c>
      <c r="C2611" s="18" t="s">
        <v>1182</v>
      </c>
      <c r="D2611" s="18" t="s">
        <v>245</v>
      </c>
      <c r="E2611" s="18">
        <v>2847.0366323907501</v>
      </c>
    </row>
    <row r="2612" spans="1:5" hidden="1" x14ac:dyDescent="0.3">
      <c r="A2612" s="18" t="str">
        <f t="shared" si="41"/>
        <v>2021-22Ararat Rural CitySP3</v>
      </c>
      <c r="B2612" s="18" t="s">
        <v>1260</v>
      </c>
      <c r="C2612" s="18" t="s">
        <v>998</v>
      </c>
      <c r="D2612" s="18" t="s">
        <v>245</v>
      </c>
      <c r="E2612" s="18">
        <v>2340.68531468531</v>
      </c>
    </row>
    <row r="2613" spans="1:5" hidden="1" x14ac:dyDescent="0.3">
      <c r="A2613" s="18" t="str">
        <f t="shared" si="41"/>
        <v>2021-22Strathbogie ShireSP3</v>
      </c>
      <c r="B2613" s="18" t="s">
        <v>1260</v>
      </c>
      <c r="C2613" s="18" t="s">
        <v>1185</v>
      </c>
      <c r="D2613" s="18" t="s">
        <v>245</v>
      </c>
      <c r="E2613" s="18">
        <v>2347.23076923077</v>
      </c>
    </row>
    <row r="2614" spans="1:5" hidden="1" x14ac:dyDescent="0.3">
      <c r="A2614" s="18" t="str">
        <f t="shared" si="41"/>
        <v>2021-22Surf Coast ShireSP3</v>
      </c>
      <c r="B2614" s="18" t="s">
        <v>1260</v>
      </c>
      <c r="C2614" s="18" t="s">
        <v>1188</v>
      </c>
      <c r="D2614" s="18" t="s">
        <v>245</v>
      </c>
      <c r="E2614" s="18">
        <v>2790.0658307210001</v>
      </c>
    </row>
    <row r="2615" spans="1:5" hidden="1" x14ac:dyDescent="0.3">
      <c r="A2615" s="18" t="str">
        <f t="shared" si="41"/>
        <v>2021-22Swan Hill Rural CitySP3</v>
      </c>
      <c r="B2615" s="18" t="s">
        <v>1260</v>
      </c>
      <c r="C2615" s="18" t="s">
        <v>1191</v>
      </c>
      <c r="D2615" s="18" t="s">
        <v>245</v>
      </c>
      <c r="E2615" s="18">
        <v>3217.6694186046502</v>
      </c>
    </row>
    <row r="2616" spans="1:5" hidden="1" x14ac:dyDescent="0.3">
      <c r="A2616" s="18" t="str">
        <f t="shared" si="41"/>
        <v>2021-22Towong ShireSP3</v>
      </c>
      <c r="B2616" s="18" t="s">
        <v>1260</v>
      </c>
      <c r="C2616" s="18" t="s">
        <v>1194</v>
      </c>
      <c r="D2616" s="18" t="s">
        <v>245</v>
      </c>
    </row>
    <row r="2617" spans="1:5" hidden="1" x14ac:dyDescent="0.3">
      <c r="A2617" s="18" t="str">
        <f t="shared" si="41"/>
        <v>2021-22Wellington ShireSP3</v>
      </c>
      <c r="B2617" s="18" t="s">
        <v>1260</v>
      </c>
      <c r="C2617" s="18" t="s">
        <v>1203</v>
      </c>
      <c r="D2617" s="18" t="s">
        <v>245</v>
      </c>
      <c r="E2617" s="18">
        <v>1320.088</v>
      </c>
    </row>
    <row r="2618" spans="1:5" hidden="1" x14ac:dyDescent="0.3">
      <c r="A2618" s="18" t="str">
        <f t="shared" si="41"/>
        <v>2021-22West Wimmera ShireSP3</v>
      </c>
      <c r="B2618" s="18" t="s">
        <v>1260</v>
      </c>
      <c r="C2618" s="18" t="s">
        <v>1206</v>
      </c>
      <c r="D2618" s="18" t="s">
        <v>245</v>
      </c>
      <c r="E2618" s="18">
        <v>8266.0035897435901</v>
      </c>
    </row>
    <row r="2619" spans="1:5" hidden="1" x14ac:dyDescent="0.3">
      <c r="A2619" s="18" t="str">
        <f t="shared" si="41"/>
        <v>2021-22Whitehorse CitySP3</v>
      </c>
      <c r="B2619" s="18" t="s">
        <v>1260</v>
      </c>
      <c r="C2619" s="18" t="s">
        <v>1209</v>
      </c>
      <c r="D2619" s="18" t="s">
        <v>245</v>
      </c>
      <c r="E2619" s="18">
        <v>2248.7445721583699</v>
      </c>
    </row>
    <row r="2620" spans="1:5" hidden="1" x14ac:dyDescent="0.3">
      <c r="A2620" s="18" t="str">
        <f t="shared" si="41"/>
        <v>2021-22Whittlesea CitySP3</v>
      </c>
      <c r="B2620" s="18" t="s">
        <v>1260</v>
      </c>
      <c r="C2620" s="18" t="s">
        <v>1212</v>
      </c>
      <c r="D2620" s="18" t="s">
        <v>245</v>
      </c>
      <c r="E2620" s="18">
        <v>3158.7969755469799</v>
      </c>
    </row>
    <row r="2621" spans="1:5" hidden="1" x14ac:dyDescent="0.3">
      <c r="A2621" s="18" t="str">
        <f t="shared" si="41"/>
        <v>2021-22Wyndham CitySP3</v>
      </c>
      <c r="B2621" s="18" t="s">
        <v>1260</v>
      </c>
      <c r="C2621" s="18" t="s">
        <v>1218</v>
      </c>
      <c r="D2621" s="18" t="s">
        <v>245</v>
      </c>
      <c r="E2621" s="18">
        <v>3410.0801687763701</v>
      </c>
    </row>
    <row r="2622" spans="1:5" hidden="1" x14ac:dyDescent="0.3">
      <c r="A2622" s="18" t="str">
        <f t="shared" si="41"/>
        <v>2021-22Yarra CitySP3</v>
      </c>
      <c r="B2622" s="18" t="s">
        <v>1260</v>
      </c>
      <c r="C2622" s="18" t="s">
        <v>1221</v>
      </c>
      <c r="D2622" s="18" t="s">
        <v>245</v>
      </c>
      <c r="E2622" s="18">
        <v>5363.5208955223898</v>
      </c>
    </row>
    <row r="2623" spans="1:5" hidden="1" x14ac:dyDescent="0.3">
      <c r="A2623" s="18" t="str">
        <f t="shared" si="41"/>
        <v>2021-22Yarra Ranges ShireSP3</v>
      </c>
      <c r="B2623" s="18" t="s">
        <v>1260</v>
      </c>
      <c r="C2623" s="18" t="s">
        <v>1224</v>
      </c>
      <c r="D2623" s="18" t="s">
        <v>245</v>
      </c>
      <c r="E2623" s="18">
        <v>2039.7896120973001</v>
      </c>
    </row>
    <row r="2624" spans="1:5" hidden="1" x14ac:dyDescent="0.3">
      <c r="A2624" s="18" t="str">
        <f t="shared" si="41"/>
        <v>2021-22Yarriambiack ShireSP3</v>
      </c>
      <c r="B2624" s="18" t="s">
        <v>1260</v>
      </c>
      <c r="C2624" s="18" t="s">
        <v>1227</v>
      </c>
      <c r="D2624" s="18" t="s">
        <v>245</v>
      </c>
      <c r="E2624" s="18">
        <v>4206.6432692307699</v>
      </c>
    </row>
    <row r="2625" spans="1:5" hidden="1" x14ac:dyDescent="0.3">
      <c r="A2625" s="18" t="str">
        <f t="shared" si="41"/>
        <v>2021-22Bass Coast ShireSP3</v>
      </c>
      <c r="B2625" s="18" t="s">
        <v>1260</v>
      </c>
      <c r="C2625" s="18" t="s">
        <v>1007</v>
      </c>
      <c r="D2625" s="18" t="s">
        <v>245</v>
      </c>
      <c r="E2625" s="18">
        <v>2491.8824503311298</v>
      </c>
    </row>
    <row r="2626" spans="1:5" hidden="1" x14ac:dyDescent="0.3">
      <c r="A2626" s="18" t="str">
        <f t="shared" si="41"/>
        <v>2021-22Borough of QueenscliffeSP3</v>
      </c>
      <c r="B2626" s="18" t="s">
        <v>1260</v>
      </c>
      <c r="C2626" s="18" t="s">
        <v>1174</v>
      </c>
      <c r="D2626" s="18" t="s">
        <v>245</v>
      </c>
      <c r="E2626" s="18">
        <v>1692.8702420689699</v>
      </c>
    </row>
    <row r="2627" spans="1:5" hidden="1" x14ac:dyDescent="0.3">
      <c r="A2627" s="18" t="str">
        <f t="shared" si="41"/>
        <v>2021-22Merri-bek CitySP3</v>
      </c>
      <c r="B2627" s="18" t="s">
        <v>1260</v>
      </c>
      <c r="C2627" s="18" t="s">
        <v>1147</v>
      </c>
      <c r="D2627" s="18" t="s">
        <v>245</v>
      </c>
      <c r="E2627" s="18">
        <v>2423.1457577954998</v>
      </c>
    </row>
    <row r="2628" spans="1:5" hidden="1" x14ac:dyDescent="0.3">
      <c r="A2628" s="18" t="str">
        <f t="shared" si="41"/>
        <v>2021-22Alpine ShireSP3</v>
      </c>
      <c r="B2628" s="18" t="s">
        <v>1260</v>
      </c>
      <c r="C2628" s="18" t="s">
        <v>995</v>
      </c>
      <c r="D2628" s="18" t="s">
        <v>245</v>
      </c>
      <c r="E2628" s="18">
        <v>1936.01335842105</v>
      </c>
    </row>
    <row r="2629" spans="1:5" hidden="1" x14ac:dyDescent="0.3">
      <c r="A2629" s="18" t="str">
        <f t="shared" si="41"/>
        <v>2021-22Ballarat CitySP3</v>
      </c>
      <c r="B2629" s="18" t="s">
        <v>1260</v>
      </c>
      <c r="C2629" s="18" t="s">
        <v>1001</v>
      </c>
      <c r="D2629" s="18" t="s">
        <v>245</v>
      </c>
      <c r="E2629" s="18">
        <v>2222.9925602409598</v>
      </c>
    </row>
    <row r="2630" spans="1:5" hidden="1" x14ac:dyDescent="0.3">
      <c r="A2630" s="18" t="str">
        <f t="shared" si="41"/>
        <v>2021-22Banyule CitySP3</v>
      </c>
      <c r="B2630" s="18" t="s">
        <v>1260</v>
      </c>
      <c r="C2630" s="18" t="s">
        <v>1004</v>
      </c>
      <c r="D2630" s="18" t="s">
        <v>245</v>
      </c>
      <c r="E2630" s="18">
        <v>2026.18091829845</v>
      </c>
    </row>
    <row r="2631" spans="1:5" hidden="1" x14ac:dyDescent="0.3">
      <c r="A2631" s="18" t="str">
        <f t="shared" si="41"/>
        <v>2021-22Baw Baw ShireSP3</v>
      </c>
      <c r="B2631" s="18" t="s">
        <v>1260</v>
      </c>
      <c r="C2631" s="18" t="s">
        <v>1010</v>
      </c>
      <c r="D2631" s="18" t="s">
        <v>245</v>
      </c>
      <c r="E2631" s="18">
        <v>2679.73800738007</v>
      </c>
    </row>
    <row r="2632" spans="1:5" hidden="1" x14ac:dyDescent="0.3">
      <c r="A2632" s="18" t="str">
        <f t="shared" si="41"/>
        <v>2021-22Bayside CitySP3</v>
      </c>
      <c r="B2632" s="18" t="s">
        <v>1260</v>
      </c>
      <c r="C2632" s="18" t="s">
        <v>1013</v>
      </c>
      <c r="D2632" s="18" t="s">
        <v>245</v>
      </c>
      <c r="E2632" s="18">
        <v>2556.2206726825302</v>
      </c>
    </row>
    <row r="2633" spans="1:5" hidden="1" x14ac:dyDescent="0.3">
      <c r="A2633" s="18" t="str">
        <f t="shared" si="41"/>
        <v>2021-22Benalla Rural CitySP3</v>
      </c>
      <c r="B2633" s="18" t="s">
        <v>1260</v>
      </c>
      <c r="C2633" s="18" t="s">
        <v>1016</v>
      </c>
      <c r="D2633" s="18" t="s">
        <v>245</v>
      </c>
      <c r="E2633" s="18">
        <v>1451.9662447257399</v>
      </c>
    </row>
    <row r="2634" spans="1:5" hidden="1" x14ac:dyDescent="0.3">
      <c r="A2634" s="18" t="str">
        <f t="shared" si="41"/>
        <v>2021-22Brimbank CitySP3</v>
      </c>
      <c r="B2634" s="18" t="s">
        <v>1260</v>
      </c>
      <c r="C2634" s="18" t="s">
        <v>1022</v>
      </c>
      <c r="D2634" s="18" t="s">
        <v>245</v>
      </c>
      <c r="E2634" s="18">
        <v>2738.1351981352</v>
      </c>
    </row>
    <row r="2635" spans="1:5" hidden="1" x14ac:dyDescent="0.3">
      <c r="A2635" s="18" t="str">
        <f t="shared" si="41"/>
        <v>2021-22Campaspe ShireSP3</v>
      </c>
      <c r="B2635" s="18" t="s">
        <v>1260</v>
      </c>
      <c r="C2635" s="18" t="s">
        <v>1028</v>
      </c>
      <c r="D2635" s="18" t="s">
        <v>245</v>
      </c>
      <c r="E2635" s="18">
        <v>1342.25255102041</v>
      </c>
    </row>
    <row r="2636" spans="1:5" hidden="1" x14ac:dyDescent="0.3">
      <c r="A2636" s="18" t="str">
        <f t="shared" si="41"/>
        <v>2021-22Cardinia ShireSP3</v>
      </c>
      <c r="B2636" s="18" t="s">
        <v>1260</v>
      </c>
      <c r="C2636" s="18" t="s">
        <v>1031</v>
      </c>
      <c r="D2636" s="18" t="s">
        <v>245</v>
      </c>
      <c r="E2636" s="18">
        <v>1559.89125799574</v>
      </c>
    </row>
    <row r="2637" spans="1:5" hidden="1" x14ac:dyDescent="0.3">
      <c r="A2637" s="18" t="str">
        <f t="shared" si="41"/>
        <v>2021-22Casey CitySP3</v>
      </c>
      <c r="B2637" s="18" t="s">
        <v>1260</v>
      </c>
      <c r="C2637" s="18" t="s">
        <v>1034</v>
      </c>
      <c r="D2637" s="18" t="s">
        <v>245</v>
      </c>
      <c r="E2637" s="18">
        <v>2697.51966717095</v>
      </c>
    </row>
    <row r="2638" spans="1:5" hidden="1" x14ac:dyDescent="0.3">
      <c r="A2638" s="18" t="str">
        <f t="shared" si="41"/>
        <v>2021-22Central Goldfields ShireSP3</v>
      </c>
      <c r="B2638" s="18" t="s">
        <v>1260</v>
      </c>
      <c r="C2638" s="18" t="s">
        <v>1037</v>
      </c>
      <c r="D2638" s="18" t="s">
        <v>245</v>
      </c>
      <c r="E2638" s="18">
        <v>3315.99441340782</v>
      </c>
    </row>
    <row r="2639" spans="1:5" hidden="1" x14ac:dyDescent="0.3">
      <c r="A2639" s="18" t="str">
        <f t="shared" si="41"/>
        <v>2021-22Colac Otway ShireSP3</v>
      </c>
      <c r="B2639" s="18" t="s">
        <v>1260</v>
      </c>
      <c r="C2639" s="18" t="s">
        <v>1040</v>
      </c>
      <c r="D2639" s="18" t="s">
        <v>245</v>
      </c>
      <c r="E2639" s="18">
        <v>2247.3293078758902</v>
      </c>
    </row>
    <row r="2640" spans="1:5" hidden="1" x14ac:dyDescent="0.3">
      <c r="A2640" s="18" t="str">
        <f t="shared" si="41"/>
        <v>2021-22Corangamite ShireSP3</v>
      </c>
      <c r="B2640" s="18" t="s">
        <v>1260</v>
      </c>
      <c r="C2640" s="18" t="s">
        <v>1043</v>
      </c>
      <c r="D2640" s="18" t="s">
        <v>245</v>
      </c>
      <c r="E2640" s="18">
        <v>1420.78448275862</v>
      </c>
    </row>
    <row r="2641" spans="1:5" hidden="1" x14ac:dyDescent="0.3">
      <c r="A2641" s="18" t="str">
        <f t="shared" si="41"/>
        <v>2021-22Darebin CitySP3</v>
      </c>
      <c r="B2641" s="18" t="s">
        <v>1260</v>
      </c>
      <c r="C2641" s="18" t="s">
        <v>1046</v>
      </c>
      <c r="D2641" s="18" t="s">
        <v>245</v>
      </c>
      <c r="E2641" s="18">
        <v>4367.5324267782398</v>
      </c>
    </row>
    <row r="2642" spans="1:5" hidden="1" x14ac:dyDescent="0.3">
      <c r="A2642" s="18" t="str">
        <f t="shared" si="41"/>
        <v>2021-22East Gippsland ShireSP3</v>
      </c>
      <c r="B2642" s="18" t="s">
        <v>1260</v>
      </c>
      <c r="C2642" s="18" t="s">
        <v>1049</v>
      </c>
      <c r="D2642" s="18" t="s">
        <v>245</v>
      </c>
      <c r="E2642" s="18">
        <v>1573.5986013986001</v>
      </c>
    </row>
    <row r="2643" spans="1:5" hidden="1" x14ac:dyDescent="0.3">
      <c r="A2643" s="18" t="str">
        <f t="shared" si="41"/>
        <v>2021-22Frankston CitySP3</v>
      </c>
      <c r="B2643" s="18" t="s">
        <v>1260</v>
      </c>
      <c r="C2643" s="18" t="s">
        <v>1052</v>
      </c>
      <c r="D2643" s="18" t="s">
        <v>245</v>
      </c>
      <c r="E2643" s="18">
        <v>1811.24922760041</v>
      </c>
    </row>
    <row r="2644" spans="1:5" hidden="1" x14ac:dyDescent="0.3">
      <c r="A2644" s="18" t="str">
        <f t="shared" si="41"/>
        <v>2021-22Gannawarra ShireSP3</v>
      </c>
      <c r="B2644" s="18" t="s">
        <v>1260</v>
      </c>
      <c r="C2644" s="18" t="s">
        <v>1055</v>
      </c>
      <c r="D2644" s="18" t="s">
        <v>245</v>
      </c>
      <c r="E2644" s="18">
        <v>1880.63972027972</v>
      </c>
    </row>
    <row r="2645" spans="1:5" hidden="1" x14ac:dyDescent="0.3">
      <c r="A2645" s="18" t="str">
        <f t="shared" si="41"/>
        <v>2021-22Glenelg ShireSP3</v>
      </c>
      <c r="B2645" s="18" t="s">
        <v>1260</v>
      </c>
      <c r="C2645" s="18" t="s">
        <v>1061</v>
      </c>
      <c r="D2645" s="18" t="s">
        <v>245</v>
      </c>
      <c r="E2645" s="18">
        <v>1728.5444444444399</v>
      </c>
    </row>
    <row r="2646" spans="1:5" hidden="1" x14ac:dyDescent="0.3">
      <c r="A2646" s="18" t="str">
        <f t="shared" si="41"/>
        <v>2021-22Golden Plains ShireSP3</v>
      </c>
      <c r="B2646" s="18" t="s">
        <v>1260</v>
      </c>
      <c r="C2646" s="18" t="s">
        <v>1064</v>
      </c>
      <c r="D2646" s="18" t="s">
        <v>245</v>
      </c>
      <c r="E2646" s="18">
        <v>896.46261682243005</v>
      </c>
    </row>
    <row r="2647" spans="1:5" hidden="1" x14ac:dyDescent="0.3">
      <c r="A2647" s="18" t="str">
        <f t="shared" si="41"/>
        <v>2021-22Greater Bendigo CitySP3</v>
      </c>
      <c r="B2647" s="18" t="s">
        <v>1260</v>
      </c>
      <c r="C2647" s="18" t="s">
        <v>1067</v>
      </c>
      <c r="D2647" s="18" t="s">
        <v>245</v>
      </c>
      <c r="E2647" s="18">
        <v>2329.8028616852098</v>
      </c>
    </row>
    <row r="2648" spans="1:5" hidden="1" x14ac:dyDescent="0.3">
      <c r="A2648" s="18" t="str">
        <f t="shared" ref="A2648:A2711" si="42">CONCATENATE(B2648,C2648,D2648)</f>
        <v>2021-22Greater Dandenong CitySP3</v>
      </c>
      <c r="B2648" s="18" t="s">
        <v>1260</v>
      </c>
      <c r="C2648" s="18" t="s">
        <v>1070</v>
      </c>
      <c r="D2648" s="18" t="s">
        <v>245</v>
      </c>
      <c r="E2648" s="18">
        <v>3715.36653895275</v>
      </c>
    </row>
    <row r="2649" spans="1:5" hidden="1" x14ac:dyDescent="0.3">
      <c r="A2649" s="18" t="str">
        <f t="shared" si="42"/>
        <v>2021-22Greater Geelong CitySP3</v>
      </c>
      <c r="B2649" s="18" t="s">
        <v>1260</v>
      </c>
      <c r="C2649" s="18" t="s">
        <v>1073</v>
      </c>
      <c r="D2649" s="18" t="s">
        <v>245</v>
      </c>
      <c r="E2649" s="18">
        <v>2260.1854509132399</v>
      </c>
    </row>
    <row r="2650" spans="1:5" hidden="1" x14ac:dyDescent="0.3">
      <c r="A2650" s="18" t="str">
        <f t="shared" si="42"/>
        <v>2021-22Hepburn ShireSP3</v>
      </c>
      <c r="B2650" s="18" t="s">
        <v>1260</v>
      </c>
      <c r="C2650" s="18" t="s">
        <v>1078</v>
      </c>
      <c r="D2650" s="18" t="s">
        <v>245</v>
      </c>
      <c r="E2650" s="18">
        <v>2458.4912452830199</v>
      </c>
    </row>
    <row r="2651" spans="1:5" hidden="1" x14ac:dyDescent="0.3">
      <c r="A2651" s="18" t="str">
        <f t="shared" si="42"/>
        <v>2021-22Hindmarsh ShireSP3</v>
      </c>
      <c r="B2651" s="18" t="s">
        <v>1260</v>
      </c>
      <c r="C2651" s="18" t="s">
        <v>1081</v>
      </c>
      <c r="D2651" s="18" t="s">
        <v>245</v>
      </c>
      <c r="E2651" s="18">
        <v>4465.9824561403502</v>
      </c>
    </row>
    <row r="2652" spans="1:5" hidden="1" x14ac:dyDescent="0.3">
      <c r="A2652" s="18" t="str">
        <f t="shared" si="42"/>
        <v>2021-22Hobsons Bay CitySP3</v>
      </c>
      <c r="B2652" s="18" t="s">
        <v>1260</v>
      </c>
      <c r="C2652" s="18" t="s">
        <v>1084</v>
      </c>
      <c r="D2652" s="18" t="s">
        <v>245</v>
      </c>
      <c r="E2652" s="18">
        <v>3491.5776892430299</v>
      </c>
    </row>
    <row r="2653" spans="1:5" hidden="1" x14ac:dyDescent="0.3">
      <c r="A2653" s="18" t="str">
        <f t="shared" si="42"/>
        <v>2021-22Hume CitySP3</v>
      </c>
      <c r="B2653" s="18" t="s">
        <v>1260</v>
      </c>
      <c r="C2653" s="18" t="s">
        <v>1090</v>
      </c>
      <c r="D2653" s="18" t="s">
        <v>245</v>
      </c>
      <c r="E2653" s="18">
        <v>3566.4070021881798</v>
      </c>
    </row>
    <row r="2654" spans="1:5" hidden="1" x14ac:dyDescent="0.3">
      <c r="A2654" s="18" t="str">
        <f t="shared" si="42"/>
        <v>2021-22Indigo ShireSP3</v>
      </c>
      <c r="B2654" s="18" t="s">
        <v>1260</v>
      </c>
      <c r="C2654" s="18" t="s">
        <v>1093</v>
      </c>
      <c r="D2654" s="18" t="s">
        <v>245</v>
      </c>
      <c r="E2654" s="18">
        <v>2350.8707627118602</v>
      </c>
    </row>
    <row r="2655" spans="1:5" hidden="1" x14ac:dyDescent="0.3">
      <c r="A2655" s="18" t="str">
        <f t="shared" si="42"/>
        <v>2021-22Knox CitySP3</v>
      </c>
      <c r="B2655" s="18" t="s">
        <v>1260</v>
      </c>
      <c r="C2655" s="18" t="s">
        <v>1099</v>
      </c>
      <c r="D2655" s="18" t="s">
        <v>245</v>
      </c>
      <c r="E2655" s="18">
        <v>1607.9114631873299</v>
      </c>
    </row>
    <row r="2656" spans="1:5" hidden="1" x14ac:dyDescent="0.3">
      <c r="A2656" s="18" t="str">
        <f t="shared" si="42"/>
        <v>2021-22Loddon ShireSP3</v>
      </c>
      <c r="B2656" s="18" t="s">
        <v>1260</v>
      </c>
      <c r="C2656" s="18" t="s">
        <v>1105</v>
      </c>
      <c r="D2656" s="18" t="s">
        <v>245</v>
      </c>
      <c r="E2656" s="18">
        <v>1362.6796875</v>
      </c>
    </row>
    <row r="2657" spans="1:5" hidden="1" x14ac:dyDescent="0.3">
      <c r="A2657" s="18" t="str">
        <f t="shared" si="42"/>
        <v>2021-22Macedon Ranges ShireSP3</v>
      </c>
      <c r="B2657" s="18" t="s">
        <v>1260</v>
      </c>
      <c r="C2657" s="18" t="s">
        <v>1108</v>
      </c>
      <c r="D2657" s="18" t="s">
        <v>245</v>
      </c>
      <c r="E2657" s="18">
        <v>2888.6980412371099</v>
      </c>
    </row>
    <row r="2658" spans="1:5" hidden="1" x14ac:dyDescent="0.3">
      <c r="A2658" s="18" t="str">
        <f t="shared" si="42"/>
        <v>2021-22Manningham CitySP3</v>
      </c>
      <c r="B2658" s="18" t="s">
        <v>1260</v>
      </c>
      <c r="C2658" s="18" t="s">
        <v>1111</v>
      </c>
      <c r="D2658" s="18" t="s">
        <v>245</v>
      </c>
      <c r="E2658" s="18">
        <v>2685.2276741903802</v>
      </c>
    </row>
    <row r="2659" spans="1:5" hidden="1" x14ac:dyDescent="0.3">
      <c r="A2659" s="18" t="str">
        <f t="shared" si="42"/>
        <v>2021-22Mansfield ShireSP3</v>
      </c>
      <c r="B2659" s="18" t="s">
        <v>1260</v>
      </c>
      <c r="C2659" s="18" t="s">
        <v>1114</v>
      </c>
      <c r="D2659" s="18" t="s">
        <v>245</v>
      </c>
      <c r="E2659" s="18">
        <v>1965.2756183745601</v>
      </c>
    </row>
    <row r="2660" spans="1:5" hidden="1" x14ac:dyDescent="0.3">
      <c r="A2660" s="18" t="str">
        <f t="shared" si="42"/>
        <v>2021-22Maribyrnong CitySP3</v>
      </c>
      <c r="B2660" s="18" t="s">
        <v>1260</v>
      </c>
      <c r="C2660" s="18" t="s">
        <v>1117</v>
      </c>
      <c r="D2660" s="18" t="s">
        <v>245</v>
      </c>
      <c r="E2660" s="18">
        <v>2991.1650485436899</v>
      </c>
    </row>
    <row r="2661" spans="1:5" hidden="1" x14ac:dyDescent="0.3">
      <c r="A2661" s="18" t="str">
        <f t="shared" si="42"/>
        <v>2021-22Maroondah CitySP3</v>
      </c>
      <c r="B2661" s="18" t="s">
        <v>1260</v>
      </c>
      <c r="C2661" s="18" t="s">
        <v>1120</v>
      </c>
      <c r="D2661" s="18" t="s">
        <v>245</v>
      </c>
      <c r="E2661" s="18">
        <v>1917.14956647399</v>
      </c>
    </row>
    <row r="2662" spans="1:5" hidden="1" x14ac:dyDescent="0.3">
      <c r="A2662" s="18" t="str">
        <f t="shared" si="42"/>
        <v>2021-22Melbourne CitySP3</v>
      </c>
      <c r="B2662" s="18" t="s">
        <v>1260</v>
      </c>
      <c r="C2662" s="18" t="s">
        <v>1123</v>
      </c>
      <c r="D2662" s="18" t="s">
        <v>245</v>
      </c>
      <c r="E2662" s="18">
        <v>4776.2734184239698</v>
      </c>
    </row>
    <row r="2663" spans="1:5" hidden="1" x14ac:dyDescent="0.3">
      <c r="A2663" s="18" t="str">
        <f t="shared" si="42"/>
        <v>2021-22Melton CitySP3</v>
      </c>
      <c r="B2663" s="18" t="s">
        <v>1260</v>
      </c>
      <c r="C2663" s="18" t="s">
        <v>1126</v>
      </c>
      <c r="D2663" s="18" t="s">
        <v>245</v>
      </c>
      <c r="E2663" s="18">
        <v>4283.18435222672</v>
      </c>
    </row>
    <row r="2664" spans="1:5" hidden="1" x14ac:dyDescent="0.3">
      <c r="A2664" s="18" t="str">
        <f t="shared" si="42"/>
        <v>2021-22Moira ShireSP3</v>
      </c>
      <c r="B2664" s="18" t="s">
        <v>1260</v>
      </c>
      <c r="C2664" s="18" t="s">
        <v>1135</v>
      </c>
      <c r="D2664" s="18" t="s">
        <v>245</v>
      </c>
      <c r="E2664" s="18">
        <v>956.89861751152102</v>
      </c>
    </row>
    <row r="2665" spans="1:5" hidden="1" x14ac:dyDescent="0.3">
      <c r="A2665" s="18" t="str">
        <f t="shared" si="42"/>
        <v>2021-22Monash CitySP3</v>
      </c>
      <c r="B2665" s="18" t="s">
        <v>1260</v>
      </c>
      <c r="C2665" s="18" t="s">
        <v>1138</v>
      </c>
      <c r="D2665" s="18" t="s">
        <v>245</v>
      </c>
      <c r="E2665" s="18">
        <v>2471.2823948948899</v>
      </c>
    </row>
    <row r="2666" spans="1:5" hidden="1" x14ac:dyDescent="0.3">
      <c r="A2666" s="18" t="str">
        <f t="shared" si="42"/>
        <v>2021-22Moonee Valley CitySP3</v>
      </c>
      <c r="B2666" s="18" t="s">
        <v>1260</v>
      </c>
      <c r="C2666" s="18" t="s">
        <v>1141</v>
      </c>
      <c r="D2666" s="18" t="s">
        <v>245</v>
      </c>
      <c r="E2666" s="18">
        <v>3247.7901814300999</v>
      </c>
    </row>
    <row r="2667" spans="1:5" hidden="1" x14ac:dyDescent="0.3">
      <c r="A2667" s="18" t="str">
        <f t="shared" si="42"/>
        <v>2021-22Moorabool ShireSP3</v>
      </c>
      <c r="B2667" s="18" t="s">
        <v>1260</v>
      </c>
      <c r="C2667" s="18" t="s">
        <v>1144</v>
      </c>
      <c r="D2667" s="18" t="s">
        <v>245</v>
      </c>
      <c r="E2667" s="18">
        <v>2588.4894736842102</v>
      </c>
    </row>
    <row r="2668" spans="1:5" hidden="1" x14ac:dyDescent="0.3">
      <c r="A2668" s="18" t="str">
        <f t="shared" si="42"/>
        <v>2021-22Mornington Peninsula ShireSP3</v>
      </c>
      <c r="B2668" s="18" t="s">
        <v>1260</v>
      </c>
      <c r="C2668" s="18" t="s">
        <v>1150</v>
      </c>
      <c r="D2668" s="18" t="s">
        <v>245</v>
      </c>
      <c r="E2668" s="18">
        <v>1815.9293103448299</v>
      </c>
    </row>
    <row r="2669" spans="1:5" hidden="1" x14ac:dyDescent="0.3">
      <c r="A2669" s="18" t="str">
        <f t="shared" si="42"/>
        <v>2021-22Mount Alexander ShireSP3</v>
      </c>
      <c r="B2669" s="18" t="s">
        <v>1260</v>
      </c>
      <c r="C2669" s="18" t="s">
        <v>1153</v>
      </c>
      <c r="D2669" s="18" t="s">
        <v>245</v>
      </c>
      <c r="E2669" s="18">
        <v>1049.8406304728501</v>
      </c>
    </row>
    <row r="2670" spans="1:5" hidden="1" x14ac:dyDescent="0.3">
      <c r="A2670" s="18" t="str">
        <f t="shared" si="42"/>
        <v>2021-22Moyne ShireSP3</v>
      </c>
      <c r="B2670" s="18" t="s">
        <v>1260</v>
      </c>
      <c r="C2670" s="18" t="s">
        <v>1156</v>
      </c>
      <c r="D2670" s="18" t="s">
        <v>245</v>
      </c>
      <c r="E2670" s="18">
        <v>1931.6088082901599</v>
      </c>
    </row>
    <row r="2671" spans="1:5" hidden="1" x14ac:dyDescent="0.3">
      <c r="A2671" s="18" t="str">
        <f t="shared" si="42"/>
        <v>2021-22Murrindindi ShireSP3</v>
      </c>
      <c r="B2671" s="18" t="s">
        <v>1260</v>
      </c>
      <c r="C2671" s="18" t="s">
        <v>1159</v>
      </c>
      <c r="D2671" s="18" t="s">
        <v>245</v>
      </c>
      <c r="E2671" s="18">
        <v>1790.6118421052599</v>
      </c>
    </row>
    <row r="2672" spans="1:5" hidden="1" x14ac:dyDescent="0.3">
      <c r="A2672" s="18" t="str">
        <f t="shared" si="42"/>
        <v>2021-22Nillumbik ShireSP3</v>
      </c>
      <c r="B2672" s="18" t="s">
        <v>1260</v>
      </c>
      <c r="C2672" s="18" t="s">
        <v>1162</v>
      </c>
      <c r="D2672" s="18" t="s">
        <v>245</v>
      </c>
      <c r="E2672" s="18">
        <v>2989.0451030927802</v>
      </c>
    </row>
    <row r="2673" spans="1:5" hidden="1" x14ac:dyDescent="0.3">
      <c r="A2673" s="18" t="str">
        <f t="shared" si="42"/>
        <v>2021-22Port Phillip CitySP3</v>
      </c>
      <c r="B2673" s="18" t="s">
        <v>1260</v>
      </c>
      <c r="C2673" s="18" t="s">
        <v>1168</v>
      </c>
      <c r="D2673" s="18" t="s">
        <v>245</v>
      </c>
      <c r="E2673" s="18">
        <v>2577.0934199837502</v>
      </c>
    </row>
    <row r="2674" spans="1:5" hidden="1" x14ac:dyDescent="0.3">
      <c r="A2674" s="18" t="str">
        <f t="shared" si="42"/>
        <v>2021-22Pyrenees ShireSP3</v>
      </c>
      <c r="B2674" s="18" t="s">
        <v>1260</v>
      </c>
      <c r="C2674" s="18" t="s">
        <v>1171</v>
      </c>
      <c r="D2674" s="18" t="s">
        <v>245</v>
      </c>
      <c r="E2674" s="18">
        <v>2293.4036697247702</v>
      </c>
    </row>
    <row r="2675" spans="1:5" hidden="1" x14ac:dyDescent="0.3">
      <c r="A2675" s="18" t="str">
        <f t="shared" si="42"/>
        <v>2021-22Greater SheppartonSP3</v>
      </c>
      <c r="B2675" s="18" t="s">
        <v>1260</v>
      </c>
      <c r="C2675" s="18" t="s">
        <v>1076</v>
      </c>
      <c r="D2675" s="18" t="s">
        <v>245</v>
      </c>
      <c r="E2675" s="18">
        <v>853.28729281768005</v>
      </c>
    </row>
    <row r="2676" spans="1:5" hidden="1" x14ac:dyDescent="0.3">
      <c r="A2676" s="18" t="str">
        <f t="shared" si="42"/>
        <v>2021-22Wangaratta Rural CitySP3</v>
      </c>
      <c r="B2676" s="18" t="s">
        <v>1260</v>
      </c>
      <c r="C2676" s="18" t="s">
        <v>1197</v>
      </c>
      <c r="D2676" s="18" t="s">
        <v>245</v>
      </c>
      <c r="E2676" s="18">
        <v>2017</v>
      </c>
    </row>
    <row r="2677" spans="1:5" hidden="1" x14ac:dyDescent="0.3">
      <c r="A2677" s="18" t="str">
        <f t="shared" si="42"/>
        <v>2021-22Warrnambool CitySP3</v>
      </c>
      <c r="B2677" s="18" t="s">
        <v>1260</v>
      </c>
      <c r="C2677" s="18" t="s">
        <v>1200</v>
      </c>
      <c r="D2677" s="18" t="s">
        <v>245</v>
      </c>
      <c r="E2677" s="18">
        <v>1691.6735218509</v>
      </c>
    </row>
    <row r="2678" spans="1:5" hidden="1" x14ac:dyDescent="0.3">
      <c r="A2678" s="18" t="str">
        <f t="shared" si="42"/>
        <v>2021-22Wodonga CitySP3</v>
      </c>
      <c r="B2678" s="18" t="s">
        <v>1260</v>
      </c>
      <c r="C2678" s="18" t="s">
        <v>1215</v>
      </c>
      <c r="D2678" s="18" t="s">
        <v>245</v>
      </c>
      <c r="E2678" s="18">
        <v>4115.1443850267397</v>
      </c>
    </row>
    <row r="2679" spans="1:5" hidden="1" x14ac:dyDescent="0.3">
      <c r="A2679" s="18" t="str">
        <f t="shared" si="42"/>
        <v>2021-22Boroondara CitySP3</v>
      </c>
      <c r="B2679" s="18" t="s">
        <v>1260</v>
      </c>
      <c r="C2679" s="18" t="s">
        <v>1019</v>
      </c>
      <c r="D2679" s="18" t="s">
        <v>245</v>
      </c>
      <c r="E2679" s="18">
        <v>3617.0931297709899</v>
      </c>
    </row>
    <row r="2680" spans="1:5" hidden="1" x14ac:dyDescent="0.3">
      <c r="A2680" s="18" t="str">
        <f t="shared" si="42"/>
        <v>2021-22Buloke ShireSP3</v>
      </c>
      <c r="B2680" s="18" t="s">
        <v>1260</v>
      </c>
      <c r="C2680" s="18" t="s">
        <v>1025</v>
      </c>
      <c r="D2680" s="18" t="s">
        <v>245</v>
      </c>
      <c r="E2680" s="18">
        <v>3554.48076923077</v>
      </c>
    </row>
    <row r="2681" spans="1:5" hidden="1" x14ac:dyDescent="0.3">
      <c r="A2681" s="18" t="str">
        <f t="shared" si="42"/>
        <v>2021-22Glen Eira CitySP3</v>
      </c>
      <c r="B2681" s="18" t="s">
        <v>1260</v>
      </c>
      <c r="C2681" s="18" t="s">
        <v>1058</v>
      </c>
      <c r="D2681" s="18" t="s">
        <v>245</v>
      </c>
      <c r="E2681" s="18">
        <v>2646.0679530201301</v>
      </c>
    </row>
    <row r="2682" spans="1:5" hidden="1" x14ac:dyDescent="0.3">
      <c r="A2682" s="18" t="str">
        <f t="shared" si="42"/>
        <v>2021-22Horsham Rural CitySP3</v>
      </c>
      <c r="B2682" s="18" t="s">
        <v>1260</v>
      </c>
      <c r="C2682" s="18" t="s">
        <v>1087</v>
      </c>
      <c r="D2682" s="18" t="s">
        <v>245</v>
      </c>
      <c r="E2682" s="18">
        <v>2378.54211538462</v>
      </c>
    </row>
    <row r="2683" spans="1:5" hidden="1" x14ac:dyDescent="0.3">
      <c r="A2683" s="18" t="str">
        <f t="shared" si="42"/>
        <v>2021-22Kingston CitySP3</v>
      </c>
      <c r="B2683" s="18" t="s">
        <v>1260</v>
      </c>
      <c r="C2683" s="18" t="s">
        <v>1096</v>
      </c>
      <c r="D2683" s="18" t="s">
        <v>245</v>
      </c>
      <c r="E2683" s="18">
        <v>2353.9888412017199</v>
      </c>
    </row>
    <row r="2684" spans="1:5" hidden="1" x14ac:dyDescent="0.3">
      <c r="A2684" s="18" t="str">
        <f t="shared" si="42"/>
        <v>2021-22Latrobe CitySP3</v>
      </c>
      <c r="B2684" s="18" t="s">
        <v>1260</v>
      </c>
      <c r="C2684" s="18" t="s">
        <v>1102</v>
      </c>
      <c r="D2684" s="18" t="s">
        <v>245</v>
      </c>
      <c r="E2684" s="18">
        <v>2080.3735025380702</v>
      </c>
    </row>
    <row r="2685" spans="1:5" hidden="1" x14ac:dyDescent="0.3">
      <c r="A2685" s="18" t="str">
        <f t="shared" si="42"/>
        <v>2021-22Mildura Rural CitySP3</v>
      </c>
      <c r="B2685" s="18" t="s">
        <v>1260</v>
      </c>
      <c r="C2685" s="18" t="s">
        <v>1129</v>
      </c>
      <c r="D2685" s="18" t="s">
        <v>245</v>
      </c>
      <c r="E2685" s="18">
        <v>2267.7967332123399</v>
      </c>
    </row>
    <row r="2686" spans="1:5" hidden="1" x14ac:dyDescent="0.3">
      <c r="A2686" s="18" t="str">
        <f t="shared" si="42"/>
        <v>2021-22Mitchell ShireSP3</v>
      </c>
      <c r="B2686" s="18" t="s">
        <v>1260</v>
      </c>
      <c r="C2686" s="18" t="s">
        <v>1132</v>
      </c>
      <c r="D2686" s="18" t="s">
        <v>245</v>
      </c>
      <c r="E2686" s="18">
        <v>2204.4008179959101</v>
      </c>
    </row>
    <row r="2687" spans="1:5" hidden="1" x14ac:dyDescent="0.3">
      <c r="A2687" s="18" t="str">
        <f t="shared" si="42"/>
        <v>2021-22Northern Grampians ShireSP3</v>
      </c>
      <c r="B2687" s="18" t="s">
        <v>1260</v>
      </c>
      <c r="C2687" s="18" t="s">
        <v>1165</v>
      </c>
      <c r="D2687" s="18" t="s">
        <v>245</v>
      </c>
      <c r="E2687" s="18">
        <v>3370.0592592592602</v>
      </c>
    </row>
    <row r="2688" spans="1:5" hidden="1" x14ac:dyDescent="0.3">
      <c r="A2688" s="18" t="str">
        <f t="shared" si="42"/>
        <v>2021-22Southern Grampians ShireSP4</v>
      </c>
      <c r="B2688" s="18" t="s">
        <v>1260</v>
      </c>
      <c r="C2688" s="18" t="s">
        <v>1179</v>
      </c>
      <c r="D2688" s="18" t="s">
        <v>251</v>
      </c>
      <c r="E2688" s="18">
        <v>1</v>
      </c>
    </row>
    <row r="2689" spans="1:5" hidden="1" x14ac:dyDescent="0.3">
      <c r="A2689" s="18" t="str">
        <f t="shared" si="42"/>
        <v>2021-22South Gippsland ShireSP4</v>
      </c>
      <c r="B2689" s="18" t="s">
        <v>1260</v>
      </c>
      <c r="C2689" s="18" t="s">
        <v>1176</v>
      </c>
      <c r="D2689" s="18" t="s">
        <v>251</v>
      </c>
      <c r="E2689" s="18">
        <v>0.75</v>
      </c>
    </row>
    <row r="2690" spans="1:5" hidden="1" x14ac:dyDescent="0.3">
      <c r="A2690" s="18" t="str">
        <f t="shared" si="42"/>
        <v>2021-22Stonnington CitySP4</v>
      </c>
      <c r="B2690" s="18" t="s">
        <v>1260</v>
      </c>
      <c r="C2690" s="18" t="s">
        <v>1182</v>
      </c>
      <c r="D2690" s="18" t="s">
        <v>251</v>
      </c>
      <c r="E2690" s="18">
        <v>0.45714285714285702</v>
      </c>
    </row>
    <row r="2691" spans="1:5" hidden="1" x14ac:dyDescent="0.3">
      <c r="A2691" s="18" t="str">
        <f t="shared" si="42"/>
        <v>2021-22Ararat Rural CitySP4</v>
      </c>
      <c r="B2691" s="18" t="s">
        <v>1260</v>
      </c>
      <c r="C2691" s="18" t="s">
        <v>998</v>
      </c>
      <c r="D2691" s="18" t="s">
        <v>251</v>
      </c>
      <c r="E2691" s="18">
        <v>1</v>
      </c>
    </row>
    <row r="2692" spans="1:5" hidden="1" x14ac:dyDescent="0.3">
      <c r="A2692" s="18" t="str">
        <f t="shared" si="42"/>
        <v>2021-22Strathbogie ShireSP4</v>
      </c>
      <c r="B2692" s="18" t="s">
        <v>1260</v>
      </c>
      <c r="C2692" s="18" t="s">
        <v>1185</v>
      </c>
      <c r="D2692" s="18" t="s">
        <v>251</v>
      </c>
      <c r="E2692" s="18">
        <v>0.66666666666666696</v>
      </c>
    </row>
    <row r="2693" spans="1:5" hidden="1" x14ac:dyDescent="0.3">
      <c r="A2693" s="18" t="str">
        <f t="shared" si="42"/>
        <v>2021-22Surf Coast ShireSP4</v>
      </c>
      <c r="B2693" s="18" t="s">
        <v>1260</v>
      </c>
      <c r="C2693" s="18" t="s">
        <v>1188</v>
      </c>
      <c r="D2693" s="18" t="s">
        <v>251</v>
      </c>
      <c r="E2693" s="18">
        <v>0.86956521739130399</v>
      </c>
    </row>
    <row r="2694" spans="1:5" hidden="1" x14ac:dyDescent="0.3">
      <c r="A2694" s="18" t="str">
        <f t="shared" si="42"/>
        <v>2021-22Swan Hill Rural CitySP4</v>
      </c>
      <c r="B2694" s="18" t="s">
        <v>1260</v>
      </c>
      <c r="C2694" s="18" t="s">
        <v>1191</v>
      </c>
      <c r="D2694" s="18" t="s">
        <v>251</v>
      </c>
      <c r="E2694" s="18">
        <v>0</v>
      </c>
    </row>
    <row r="2695" spans="1:5" hidden="1" x14ac:dyDescent="0.3">
      <c r="A2695" s="18" t="str">
        <f t="shared" si="42"/>
        <v>2021-22Towong ShireSP4</v>
      </c>
      <c r="B2695" s="18" t="s">
        <v>1260</v>
      </c>
      <c r="C2695" s="18" t="s">
        <v>1194</v>
      </c>
      <c r="D2695" s="18" t="s">
        <v>251</v>
      </c>
    </row>
    <row r="2696" spans="1:5" hidden="1" x14ac:dyDescent="0.3">
      <c r="A2696" s="18" t="str">
        <f t="shared" si="42"/>
        <v>2021-22Wellington ShireSP4</v>
      </c>
      <c r="B2696" s="18" t="s">
        <v>1260</v>
      </c>
      <c r="C2696" s="18" t="s">
        <v>1203</v>
      </c>
      <c r="D2696" s="18" t="s">
        <v>251</v>
      </c>
      <c r="E2696" s="18">
        <v>0</v>
      </c>
    </row>
    <row r="2697" spans="1:5" hidden="1" x14ac:dyDescent="0.3">
      <c r="A2697" s="18" t="str">
        <f t="shared" si="42"/>
        <v>2021-22West Wimmera ShireSP4</v>
      </c>
      <c r="B2697" s="18" t="s">
        <v>1260</v>
      </c>
      <c r="C2697" s="18" t="s">
        <v>1206</v>
      </c>
      <c r="D2697" s="18" t="s">
        <v>251</v>
      </c>
      <c r="E2697" s="18">
        <v>0</v>
      </c>
    </row>
    <row r="2698" spans="1:5" hidden="1" x14ac:dyDescent="0.3">
      <c r="A2698" s="18" t="str">
        <f t="shared" si="42"/>
        <v>2021-22Whitehorse CitySP4</v>
      </c>
      <c r="B2698" s="18" t="s">
        <v>1260</v>
      </c>
      <c r="C2698" s="18" t="s">
        <v>1209</v>
      </c>
      <c r="D2698" s="18" t="s">
        <v>251</v>
      </c>
      <c r="E2698" s="18">
        <v>0.47058823529411797</v>
      </c>
    </row>
    <row r="2699" spans="1:5" hidden="1" x14ac:dyDescent="0.3">
      <c r="A2699" s="18" t="str">
        <f t="shared" si="42"/>
        <v>2021-22Whittlesea CitySP4</v>
      </c>
      <c r="B2699" s="18" t="s">
        <v>1260</v>
      </c>
      <c r="C2699" s="18" t="s">
        <v>1212</v>
      </c>
      <c r="D2699" s="18" t="s">
        <v>251</v>
      </c>
      <c r="E2699" s="18">
        <v>0.230769230769231</v>
      </c>
    </row>
    <row r="2700" spans="1:5" hidden="1" x14ac:dyDescent="0.3">
      <c r="A2700" s="18" t="str">
        <f t="shared" si="42"/>
        <v>2021-22Wyndham CitySP4</v>
      </c>
      <c r="B2700" s="18" t="s">
        <v>1260</v>
      </c>
      <c r="C2700" s="18" t="s">
        <v>1218</v>
      </c>
      <c r="D2700" s="18" t="s">
        <v>251</v>
      </c>
      <c r="E2700" s="18">
        <v>0.40909090909090901</v>
      </c>
    </row>
    <row r="2701" spans="1:5" hidden="1" x14ac:dyDescent="0.3">
      <c r="A2701" s="18" t="str">
        <f t="shared" si="42"/>
        <v>2021-22Yarra CitySP4</v>
      </c>
      <c r="B2701" s="18" t="s">
        <v>1260</v>
      </c>
      <c r="C2701" s="18" t="s">
        <v>1221</v>
      </c>
      <c r="D2701" s="18" t="s">
        <v>251</v>
      </c>
      <c r="E2701" s="18">
        <v>0.70526315789473704</v>
      </c>
    </row>
    <row r="2702" spans="1:5" hidden="1" x14ac:dyDescent="0.3">
      <c r="A2702" s="18" t="str">
        <f t="shared" si="42"/>
        <v>2021-22Yarra Ranges ShireSP4</v>
      </c>
      <c r="B2702" s="18" t="s">
        <v>1260</v>
      </c>
      <c r="C2702" s="18" t="s">
        <v>1224</v>
      </c>
      <c r="D2702" s="18" t="s">
        <v>251</v>
      </c>
      <c r="E2702" s="18">
        <v>0.5625</v>
      </c>
    </row>
    <row r="2703" spans="1:5" hidden="1" x14ac:dyDescent="0.3">
      <c r="A2703" s="18" t="str">
        <f t="shared" si="42"/>
        <v>2021-22Yarriambiack ShireSP4</v>
      </c>
      <c r="B2703" s="18" t="s">
        <v>1260</v>
      </c>
      <c r="C2703" s="18" t="s">
        <v>1227</v>
      </c>
      <c r="D2703" s="18" t="s">
        <v>251</v>
      </c>
      <c r="E2703" s="18">
        <v>0</v>
      </c>
    </row>
    <row r="2704" spans="1:5" hidden="1" x14ac:dyDescent="0.3">
      <c r="A2704" s="18" t="str">
        <f t="shared" si="42"/>
        <v>2021-22Bass Coast ShireSP4</v>
      </c>
      <c r="B2704" s="18" t="s">
        <v>1260</v>
      </c>
      <c r="C2704" s="18" t="s">
        <v>1007</v>
      </c>
      <c r="D2704" s="18" t="s">
        <v>251</v>
      </c>
      <c r="E2704" s="18">
        <v>0.4375</v>
      </c>
    </row>
    <row r="2705" spans="1:5" hidden="1" x14ac:dyDescent="0.3">
      <c r="A2705" s="18" t="str">
        <f t="shared" si="42"/>
        <v>2021-22Borough of QueenscliffeSP4</v>
      </c>
      <c r="B2705" s="18" t="s">
        <v>1260</v>
      </c>
      <c r="C2705" s="18" t="s">
        <v>1174</v>
      </c>
      <c r="D2705" s="18" t="s">
        <v>251</v>
      </c>
      <c r="E2705" s="18">
        <v>1</v>
      </c>
    </row>
    <row r="2706" spans="1:5" hidden="1" x14ac:dyDescent="0.3">
      <c r="A2706" s="18" t="str">
        <f t="shared" si="42"/>
        <v>2021-22Merri-bek CitySP4</v>
      </c>
      <c r="B2706" s="18" t="s">
        <v>1260</v>
      </c>
      <c r="C2706" s="18" t="s">
        <v>1147</v>
      </c>
      <c r="D2706" s="18" t="s">
        <v>251</v>
      </c>
      <c r="E2706" s="18">
        <v>0.56666666666666698</v>
      </c>
    </row>
    <row r="2707" spans="1:5" hidden="1" x14ac:dyDescent="0.3">
      <c r="A2707" s="18" t="str">
        <f t="shared" si="42"/>
        <v>2021-22Alpine ShireSP4</v>
      </c>
      <c r="B2707" s="18" t="s">
        <v>1260</v>
      </c>
      <c r="C2707" s="18" t="s">
        <v>995</v>
      </c>
      <c r="D2707" s="18" t="s">
        <v>251</v>
      </c>
      <c r="E2707" s="18">
        <v>0.66666666666666696</v>
      </c>
    </row>
    <row r="2708" spans="1:5" hidden="1" x14ac:dyDescent="0.3">
      <c r="A2708" s="18" t="str">
        <f t="shared" si="42"/>
        <v>2021-22Ballarat CitySP4</v>
      </c>
      <c r="B2708" s="18" t="s">
        <v>1260</v>
      </c>
      <c r="C2708" s="18" t="s">
        <v>1001</v>
      </c>
      <c r="D2708" s="18" t="s">
        <v>251</v>
      </c>
      <c r="E2708" s="18">
        <v>1</v>
      </c>
    </row>
    <row r="2709" spans="1:5" hidden="1" x14ac:dyDescent="0.3">
      <c r="A2709" s="18" t="str">
        <f t="shared" si="42"/>
        <v>2021-22Banyule CitySP4</v>
      </c>
      <c r="B2709" s="18" t="s">
        <v>1260</v>
      </c>
      <c r="C2709" s="18" t="s">
        <v>1004</v>
      </c>
      <c r="D2709" s="18" t="s">
        <v>251</v>
      </c>
      <c r="E2709" s="18">
        <v>0.55555555555555602</v>
      </c>
    </row>
    <row r="2710" spans="1:5" hidden="1" x14ac:dyDescent="0.3">
      <c r="A2710" s="18" t="str">
        <f t="shared" si="42"/>
        <v>2021-22Baw Baw ShireSP4</v>
      </c>
      <c r="B2710" s="18" t="s">
        <v>1260</v>
      </c>
      <c r="C2710" s="18" t="s">
        <v>1010</v>
      </c>
      <c r="D2710" s="18" t="s">
        <v>251</v>
      </c>
      <c r="E2710" s="18">
        <v>0.64705882352941202</v>
      </c>
    </row>
    <row r="2711" spans="1:5" hidden="1" x14ac:dyDescent="0.3">
      <c r="A2711" s="18" t="str">
        <f t="shared" si="42"/>
        <v>2021-22Bayside CitySP4</v>
      </c>
      <c r="B2711" s="18" t="s">
        <v>1260</v>
      </c>
      <c r="C2711" s="18" t="s">
        <v>1013</v>
      </c>
      <c r="D2711" s="18" t="s">
        <v>251</v>
      </c>
      <c r="E2711" s="18">
        <v>0.5</v>
      </c>
    </row>
    <row r="2712" spans="1:5" hidden="1" x14ac:dyDescent="0.3">
      <c r="A2712" s="18" t="str">
        <f t="shared" ref="A2712:A2775" si="43">CONCATENATE(B2712,C2712,D2712)</f>
        <v>2021-22Benalla Rural CitySP4</v>
      </c>
      <c r="B2712" s="18" t="s">
        <v>1260</v>
      </c>
      <c r="C2712" s="18" t="s">
        <v>1016</v>
      </c>
      <c r="D2712" s="18" t="s">
        <v>251</v>
      </c>
      <c r="E2712" s="18">
        <v>0.33333333333333298</v>
      </c>
    </row>
    <row r="2713" spans="1:5" hidden="1" x14ac:dyDescent="0.3">
      <c r="A2713" s="18" t="str">
        <f t="shared" si="43"/>
        <v>2021-22Brimbank CitySP4</v>
      </c>
      <c r="B2713" s="18" t="s">
        <v>1260</v>
      </c>
      <c r="C2713" s="18" t="s">
        <v>1022</v>
      </c>
      <c r="D2713" s="18" t="s">
        <v>251</v>
      </c>
      <c r="E2713" s="18">
        <v>0.5</v>
      </c>
    </row>
    <row r="2714" spans="1:5" hidden="1" x14ac:dyDescent="0.3">
      <c r="A2714" s="18" t="str">
        <f t="shared" si="43"/>
        <v>2021-22Campaspe ShireSP4</v>
      </c>
      <c r="B2714" s="18" t="s">
        <v>1260</v>
      </c>
      <c r="C2714" s="18" t="s">
        <v>1028</v>
      </c>
      <c r="D2714" s="18" t="s">
        <v>251</v>
      </c>
      <c r="E2714" s="18">
        <v>0.625</v>
      </c>
    </row>
    <row r="2715" spans="1:5" hidden="1" x14ac:dyDescent="0.3">
      <c r="A2715" s="18" t="str">
        <f t="shared" si="43"/>
        <v>2021-22Cardinia ShireSP4</v>
      </c>
      <c r="B2715" s="18" t="s">
        <v>1260</v>
      </c>
      <c r="C2715" s="18" t="s">
        <v>1031</v>
      </c>
      <c r="D2715" s="18" t="s">
        <v>251</v>
      </c>
      <c r="E2715" s="18">
        <v>0.57142857142857095</v>
      </c>
    </row>
    <row r="2716" spans="1:5" hidden="1" x14ac:dyDescent="0.3">
      <c r="A2716" s="18" t="str">
        <f t="shared" si="43"/>
        <v>2021-22Casey CitySP4</v>
      </c>
      <c r="B2716" s="18" t="s">
        <v>1260</v>
      </c>
      <c r="C2716" s="18" t="s">
        <v>1034</v>
      </c>
      <c r="D2716" s="18" t="s">
        <v>251</v>
      </c>
      <c r="E2716" s="18">
        <v>0.42857142857142899</v>
      </c>
    </row>
    <row r="2717" spans="1:5" hidden="1" x14ac:dyDescent="0.3">
      <c r="A2717" s="18" t="str">
        <f t="shared" si="43"/>
        <v>2021-22Central Goldfields ShireSP4</v>
      </c>
      <c r="B2717" s="18" t="s">
        <v>1260</v>
      </c>
      <c r="C2717" s="18" t="s">
        <v>1037</v>
      </c>
      <c r="D2717" s="18" t="s">
        <v>251</v>
      </c>
      <c r="E2717" s="18">
        <v>1</v>
      </c>
    </row>
    <row r="2718" spans="1:5" hidden="1" x14ac:dyDescent="0.3">
      <c r="A2718" s="18" t="str">
        <f t="shared" si="43"/>
        <v>2021-22Colac Otway ShireSP4</v>
      </c>
      <c r="B2718" s="18" t="s">
        <v>1260</v>
      </c>
      <c r="C2718" s="18" t="s">
        <v>1040</v>
      </c>
      <c r="D2718" s="18" t="s">
        <v>251</v>
      </c>
      <c r="E2718" s="18">
        <v>1</v>
      </c>
    </row>
    <row r="2719" spans="1:5" hidden="1" x14ac:dyDescent="0.3">
      <c r="A2719" s="18" t="str">
        <f t="shared" si="43"/>
        <v>2021-22Corangamite ShireSP4</v>
      </c>
      <c r="B2719" s="18" t="s">
        <v>1260</v>
      </c>
      <c r="C2719" s="18" t="s">
        <v>1043</v>
      </c>
      <c r="D2719" s="18" t="s">
        <v>251</v>
      </c>
      <c r="E2719" s="18">
        <v>0</v>
      </c>
    </row>
    <row r="2720" spans="1:5" hidden="1" x14ac:dyDescent="0.3">
      <c r="A2720" s="18" t="str">
        <f t="shared" si="43"/>
        <v>2021-22Darebin CitySP4</v>
      </c>
      <c r="B2720" s="18" t="s">
        <v>1260</v>
      </c>
      <c r="C2720" s="18" t="s">
        <v>1046</v>
      </c>
      <c r="D2720" s="18" t="s">
        <v>251</v>
      </c>
      <c r="E2720" s="18">
        <v>0.2</v>
      </c>
    </row>
    <row r="2721" spans="1:5" hidden="1" x14ac:dyDescent="0.3">
      <c r="A2721" s="18" t="str">
        <f t="shared" si="43"/>
        <v>2021-22East Gippsland ShireSP4</v>
      </c>
      <c r="B2721" s="18" t="s">
        <v>1260</v>
      </c>
      <c r="C2721" s="18" t="s">
        <v>1049</v>
      </c>
      <c r="D2721" s="18" t="s">
        <v>251</v>
      </c>
      <c r="E2721" s="18">
        <v>0.75</v>
      </c>
    </row>
    <row r="2722" spans="1:5" hidden="1" x14ac:dyDescent="0.3">
      <c r="A2722" s="18" t="str">
        <f t="shared" si="43"/>
        <v>2021-22Frankston CitySP4</v>
      </c>
      <c r="B2722" s="18" t="s">
        <v>1260</v>
      </c>
      <c r="C2722" s="18" t="s">
        <v>1052</v>
      </c>
      <c r="D2722" s="18" t="s">
        <v>251</v>
      </c>
      <c r="E2722" s="18">
        <v>0.75</v>
      </c>
    </row>
    <row r="2723" spans="1:5" hidden="1" x14ac:dyDescent="0.3">
      <c r="A2723" s="18" t="str">
        <f t="shared" si="43"/>
        <v>2021-22Gannawarra ShireSP4</v>
      </c>
      <c r="B2723" s="18" t="s">
        <v>1260</v>
      </c>
      <c r="C2723" s="18" t="s">
        <v>1055</v>
      </c>
      <c r="D2723" s="18" t="s">
        <v>251</v>
      </c>
      <c r="E2723" s="18">
        <v>0</v>
      </c>
    </row>
    <row r="2724" spans="1:5" hidden="1" x14ac:dyDescent="0.3">
      <c r="A2724" s="18" t="str">
        <f t="shared" si="43"/>
        <v>2021-22Glenelg ShireSP4</v>
      </c>
      <c r="B2724" s="18" t="s">
        <v>1260</v>
      </c>
      <c r="C2724" s="18" t="s">
        <v>1061</v>
      </c>
      <c r="D2724" s="18" t="s">
        <v>251</v>
      </c>
      <c r="E2724" s="18">
        <v>0.66666666666666696</v>
      </c>
    </row>
    <row r="2725" spans="1:5" hidden="1" x14ac:dyDescent="0.3">
      <c r="A2725" s="18" t="str">
        <f t="shared" si="43"/>
        <v>2021-22Golden Plains ShireSP4</v>
      </c>
      <c r="B2725" s="18" t="s">
        <v>1260</v>
      </c>
      <c r="C2725" s="18" t="s">
        <v>1064</v>
      </c>
      <c r="D2725" s="18" t="s">
        <v>251</v>
      </c>
      <c r="E2725" s="18">
        <v>1</v>
      </c>
    </row>
    <row r="2726" spans="1:5" hidden="1" x14ac:dyDescent="0.3">
      <c r="A2726" s="18" t="str">
        <f t="shared" si="43"/>
        <v>2021-22Greater Bendigo CitySP4</v>
      </c>
      <c r="B2726" s="18" t="s">
        <v>1260</v>
      </c>
      <c r="C2726" s="18" t="s">
        <v>1067</v>
      </c>
      <c r="D2726" s="18" t="s">
        <v>251</v>
      </c>
      <c r="E2726" s="18">
        <v>0.73333333333333295</v>
      </c>
    </row>
    <row r="2727" spans="1:5" hidden="1" x14ac:dyDescent="0.3">
      <c r="A2727" s="18" t="str">
        <f t="shared" si="43"/>
        <v>2021-22Greater Dandenong CitySP4</v>
      </c>
      <c r="B2727" s="18" t="s">
        <v>1260</v>
      </c>
      <c r="C2727" s="18" t="s">
        <v>1070</v>
      </c>
      <c r="D2727" s="18" t="s">
        <v>251</v>
      </c>
      <c r="E2727" s="18">
        <v>0.30769230769230799</v>
      </c>
    </row>
    <row r="2728" spans="1:5" hidden="1" x14ac:dyDescent="0.3">
      <c r="A2728" s="18" t="str">
        <f t="shared" si="43"/>
        <v>2021-22Greater Geelong CitySP4</v>
      </c>
      <c r="B2728" s="18" t="s">
        <v>1260</v>
      </c>
      <c r="C2728" s="18" t="s">
        <v>1073</v>
      </c>
      <c r="D2728" s="18" t="s">
        <v>251</v>
      </c>
      <c r="E2728" s="18">
        <v>0.72413793103448298</v>
      </c>
    </row>
    <row r="2729" spans="1:5" hidden="1" x14ac:dyDescent="0.3">
      <c r="A2729" s="18" t="str">
        <f t="shared" si="43"/>
        <v>2021-22Hepburn ShireSP4</v>
      </c>
      <c r="B2729" s="18" t="s">
        <v>1260</v>
      </c>
      <c r="C2729" s="18" t="s">
        <v>1078</v>
      </c>
      <c r="D2729" s="18" t="s">
        <v>251</v>
      </c>
      <c r="E2729" s="18">
        <v>0.5</v>
      </c>
    </row>
    <row r="2730" spans="1:5" hidden="1" x14ac:dyDescent="0.3">
      <c r="A2730" s="18" t="str">
        <f t="shared" si="43"/>
        <v>2021-22Hindmarsh ShireSP4</v>
      </c>
      <c r="B2730" s="18" t="s">
        <v>1260</v>
      </c>
      <c r="C2730" s="18" t="s">
        <v>1081</v>
      </c>
      <c r="D2730" s="18" t="s">
        <v>251</v>
      </c>
    </row>
    <row r="2731" spans="1:5" hidden="1" x14ac:dyDescent="0.3">
      <c r="A2731" s="18" t="str">
        <f t="shared" si="43"/>
        <v>2021-22Hobsons Bay CitySP4</v>
      </c>
      <c r="B2731" s="18" t="s">
        <v>1260</v>
      </c>
      <c r="C2731" s="18" t="s">
        <v>1084</v>
      </c>
      <c r="D2731" s="18" t="s">
        <v>251</v>
      </c>
      <c r="E2731" s="18">
        <v>0.45714285714285702</v>
      </c>
    </row>
    <row r="2732" spans="1:5" hidden="1" x14ac:dyDescent="0.3">
      <c r="A2732" s="18" t="str">
        <f t="shared" si="43"/>
        <v>2021-22Hume CitySP4</v>
      </c>
      <c r="B2732" s="18" t="s">
        <v>1260</v>
      </c>
      <c r="C2732" s="18" t="s">
        <v>1090</v>
      </c>
      <c r="D2732" s="18" t="s">
        <v>251</v>
      </c>
      <c r="E2732" s="18">
        <v>0.66666666666666696</v>
      </c>
    </row>
    <row r="2733" spans="1:5" hidden="1" x14ac:dyDescent="0.3">
      <c r="A2733" s="18" t="str">
        <f t="shared" si="43"/>
        <v>2021-22Indigo ShireSP4</v>
      </c>
      <c r="B2733" s="18" t="s">
        <v>1260</v>
      </c>
      <c r="C2733" s="18" t="s">
        <v>1093</v>
      </c>
      <c r="D2733" s="18" t="s">
        <v>251</v>
      </c>
      <c r="E2733" s="18">
        <v>0.66666666666666696</v>
      </c>
    </row>
    <row r="2734" spans="1:5" hidden="1" x14ac:dyDescent="0.3">
      <c r="A2734" s="18" t="str">
        <f t="shared" si="43"/>
        <v>2021-22Knox CitySP4</v>
      </c>
      <c r="B2734" s="18" t="s">
        <v>1260</v>
      </c>
      <c r="C2734" s="18" t="s">
        <v>1099</v>
      </c>
      <c r="D2734" s="18" t="s">
        <v>251</v>
      </c>
      <c r="E2734" s="18">
        <v>0.625</v>
      </c>
    </row>
    <row r="2735" spans="1:5" hidden="1" x14ac:dyDescent="0.3">
      <c r="A2735" s="18" t="str">
        <f t="shared" si="43"/>
        <v>2021-22Loddon ShireSP4</v>
      </c>
      <c r="B2735" s="18" t="s">
        <v>1260</v>
      </c>
      <c r="C2735" s="18" t="s">
        <v>1105</v>
      </c>
      <c r="D2735" s="18" t="s">
        <v>251</v>
      </c>
      <c r="E2735" s="18">
        <v>0</v>
      </c>
    </row>
    <row r="2736" spans="1:5" hidden="1" x14ac:dyDescent="0.3">
      <c r="A2736" s="18" t="str">
        <f t="shared" si="43"/>
        <v>2021-22Macedon Ranges ShireSP4</v>
      </c>
      <c r="B2736" s="18" t="s">
        <v>1260</v>
      </c>
      <c r="C2736" s="18" t="s">
        <v>1108</v>
      </c>
      <c r="D2736" s="18" t="s">
        <v>251</v>
      </c>
      <c r="E2736" s="18">
        <v>0.53333333333333299</v>
      </c>
    </row>
    <row r="2737" spans="1:5" hidden="1" x14ac:dyDescent="0.3">
      <c r="A2737" s="18" t="str">
        <f t="shared" si="43"/>
        <v>2021-22Manningham CitySP4</v>
      </c>
      <c r="B2737" s="18" t="s">
        <v>1260</v>
      </c>
      <c r="C2737" s="18" t="s">
        <v>1111</v>
      </c>
      <c r="D2737" s="18" t="s">
        <v>251</v>
      </c>
      <c r="E2737" s="18">
        <v>0.57142857142857095</v>
      </c>
    </row>
    <row r="2738" spans="1:5" hidden="1" x14ac:dyDescent="0.3">
      <c r="A2738" s="18" t="str">
        <f t="shared" si="43"/>
        <v>2021-22Mansfield ShireSP4</v>
      </c>
      <c r="B2738" s="18" t="s">
        <v>1260</v>
      </c>
      <c r="C2738" s="18" t="s">
        <v>1114</v>
      </c>
      <c r="D2738" s="18" t="s">
        <v>251</v>
      </c>
      <c r="E2738" s="18">
        <v>1</v>
      </c>
    </row>
    <row r="2739" spans="1:5" hidden="1" x14ac:dyDescent="0.3">
      <c r="A2739" s="18" t="str">
        <f t="shared" si="43"/>
        <v>2021-22Maribyrnong CitySP4</v>
      </c>
      <c r="B2739" s="18" t="s">
        <v>1260</v>
      </c>
      <c r="C2739" s="18" t="s">
        <v>1117</v>
      </c>
      <c r="D2739" s="18" t="s">
        <v>251</v>
      </c>
      <c r="E2739" s="18">
        <v>0.75</v>
      </c>
    </row>
    <row r="2740" spans="1:5" hidden="1" x14ac:dyDescent="0.3">
      <c r="A2740" s="18" t="str">
        <f t="shared" si="43"/>
        <v>2021-22Maroondah CitySP4</v>
      </c>
      <c r="B2740" s="18" t="s">
        <v>1260</v>
      </c>
      <c r="C2740" s="18" t="s">
        <v>1120</v>
      </c>
      <c r="D2740" s="18" t="s">
        <v>251</v>
      </c>
      <c r="E2740" s="18">
        <v>0.891891891891892</v>
      </c>
    </row>
    <row r="2741" spans="1:5" hidden="1" x14ac:dyDescent="0.3">
      <c r="A2741" s="18" t="str">
        <f t="shared" si="43"/>
        <v>2021-22Melbourne CitySP4</v>
      </c>
      <c r="B2741" s="18" t="s">
        <v>1260</v>
      </c>
      <c r="C2741" s="18" t="s">
        <v>1123</v>
      </c>
      <c r="D2741" s="18" t="s">
        <v>251</v>
      </c>
      <c r="E2741" s="18">
        <v>0.70833333333333304</v>
      </c>
    </row>
    <row r="2742" spans="1:5" hidden="1" x14ac:dyDescent="0.3">
      <c r="A2742" s="18" t="str">
        <f t="shared" si="43"/>
        <v>2021-22Melton CitySP4</v>
      </c>
      <c r="B2742" s="18" t="s">
        <v>1260</v>
      </c>
      <c r="C2742" s="18" t="s">
        <v>1126</v>
      </c>
      <c r="D2742" s="18" t="s">
        <v>251</v>
      </c>
      <c r="E2742" s="18">
        <v>0.55555555555555602</v>
      </c>
    </row>
    <row r="2743" spans="1:5" hidden="1" x14ac:dyDescent="0.3">
      <c r="A2743" s="18" t="str">
        <f t="shared" si="43"/>
        <v>2021-22Moira ShireSP4</v>
      </c>
      <c r="B2743" s="18" t="s">
        <v>1260</v>
      </c>
      <c r="C2743" s="18" t="s">
        <v>1135</v>
      </c>
      <c r="D2743" s="18" t="s">
        <v>251</v>
      </c>
      <c r="E2743" s="18">
        <v>0.66666666666666696</v>
      </c>
    </row>
    <row r="2744" spans="1:5" hidden="1" x14ac:dyDescent="0.3">
      <c r="A2744" s="18" t="str">
        <f t="shared" si="43"/>
        <v>2021-22Monash CitySP4</v>
      </c>
      <c r="B2744" s="18" t="s">
        <v>1260</v>
      </c>
      <c r="C2744" s="18" t="s">
        <v>1138</v>
      </c>
      <c r="D2744" s="18" t="s">
        <v>251</v>
      </c>
      <c r="E2744" s="18">
        <v>0.468354430379747</v>
      </c>
    </row>
    <row r="2745" spans="1:5" hidden="1" x14ac:dyDescent="0.3">
      <c r="A2745" s="18" t="str">
        <f t="shared" si="43"/>
        <v>2021-22Moonee Valley CitySP4</v>
      </c>
      <c r="B2745" s="18" t="s">
        <v>1260</v>
      </c>
      <c r="C2745" s="18" t="s">
        <v>1141</v>
      </c>
      <c r="D2745" s="18" t="s">
        <v>251</v>
      </c>
      <c r="E2745" s="18">
        <v>0.72</v>
      </c>
    </row>
    <row r="2746" spans="1:5" hidden="1" x14ac:dyDescent="0.3">
      <c r="A2746" s="18" t="str">
        <f t="shared" si="43"/>
        <v>2021-22Moorabool ShireSP4</v>
      </c>
      <c r="B2746" s="18" t="s">
        <v>1260</v>
      </c>
      <c r="C2746" s="18" t="s">
        <v>1144</v>
      </c>
      <c r="D2746" s="18" t="s">
        <v>251</v>
      </c>
      <c r="E2746" s="18">
        <v>0.57142857142857095</v>
      </c>
    </row>
    <row r="2747" spans="1:5" hidden="1" x14ac:dyDescent="0.3">
      <c r="A2747" s="18" t="str">
        <f t="shared" si="43"/>
        <v>2021-22Mornington Peninsula ShireSP4</v>
      </c>
      <c r="B2747" s="18" t="s">
        <v>1260</v>
      </c>
      <c r="C2747" s="18" t="s">
        <v>1150</v>
      </c>
      <c r="D2747" s="18" t="s">
        <v>251</v>
      </c>
      <c r="E2747" s="18">
        <v>0.68852459016393397</v>
      </c>
    </row>
    <row r="2748" spans="1:5" hidden="1" x14ac:dyDescent="0.3">
      <c r="A2748" s="18" t="str">
        <f t="shared" si="43"/>
        <v>2021-22Mount Alexander ShireSP4</v>
      </c>
      <c r="B2748" s="18" t="s">
        <v>1260</v>
      </c>
      <c r="C2748" s="18" t="s">
        <v>1153</v>
      </c>
      <c r="D2748" s="18" t="s">
        <v>251</v>
      </c>
      <c r="E2748" s="18">
        <v>0.66666666666666696</v>
      </c>
    </row>
    <row r="2749" spans="1:5" hidden="1" x14ac:dyDescent="0.3">
      <c r="A2749" s="18" t="str">
        <f t="shared" si="43"/>
        <v>2021-22Moyne ShireSP4</v>
      </c>
      <c r="B2749" s="18" t="s">
        <v>1260</v>
      </c>
      <c r="C2749" s="18" t="s">
        <v>1156</v>
      </c>
      <c r="D2749" s="18" t="s">
        <v>251</v>
      </c>
      <c r="E2749" s="18">
        <v>1</v>
      </c>
    </row>
    <row r="2750" spans="1:5" hidden="1" x14ac:dyDescent="0.3">
      <c r="A2750" s="18" t="str">
        <f t="shared" si="43"/>
        <v>2021-22Murrindindi ShireSP4</v>
      </c>
      <c r="B2750" s="18" t="s">
        <v>1260</v>
      </c>
      <c r="C2750" s="18" t="s">
        <v>1159</v>
      </c>
      <c r="D2750" s="18" t="s">
        <v>251</v>
      </c>
      <c r="E2750" s="18">
        <v>0.5</v>
      </c>
    </row>
    <row r="2751" spans="1:5" hidden="1" x14ac:dyDescent="0.3">
      <c r="A2751" s="18" t="str">
        <f t="shared" si="43"/>
        <v>2021-22Nillumbik ShireSP4</v>
      </c>
      <c r="B2751" s="18" t="s">
        <v>1260</v>
      </c>
      <c r="C2751" s="18" t="s">
        <v>1162</v>
      </c>
      <c r="D2751" s="18" t="s">
        <v>251</v>
      </c>
      <c r="E2751" s="18">
        <v>0.64</v>
      </c>
    </row>
    <row r="2752" spans="1:5" hidden="1" x14ac:dyDescent="0.3">
      <c r="A2752" s="18" t="str">
        <f t="shared" si="43"/>
        <v>2021-22Port Phillip CitySP4</v>
      </c>
      <c r="B2752" s="18" t="s">
        <v>1260</v>
      </c>
      <c r="C2752" s="18" t="s">
        <v>1168</v>
      </c>
      <c r="D2752" s="18" t="s">
        <v>251</v>
      </c>
      <c r="E2752" s="18">
        <v>0.74193548387096797</v>
      </c>
    </row>
    <row r="2753" spans="1:5" hidden="1" x14ac:dyDescent="0.3">
      <c r="A2753" s="18" t="str">
        <f t="shared" si="43"/>
        <v>2021-22Pyrenees ShireSP4</v>
      </c>
      <c r="B2753" s="18" t="s">
        <v>1260</v>
      </c>
      <c r="C2753" s="18" t="s">
        <v>1171</v>
      </c>
      <c r="D2753" s="18" t="s">
        <v>251</v>
      </c>
      <c r="E2753" s="18">
        <v>0</v>
      </c>
    </row>
    <row r="2754" spans="1:5" hidden="1" x14ac:dyDescent="0.3">
      <c r="A2754" s="18" t="str">
        <f t="shared" si="43"/>
        <v>2021-22Greater SheppartonSP4</v>
      </c>
      <c r="B2754" s="18" t="s">
        <v>1260</v>
      </c>
      <c r="C2754" s="18" t="s">
        <v>1076</v>
      </c>
      <c r="D2754" s="18" t="s">
        <v>251</v>
      </c>
      <c r="E2754" s="18">
        <v>0.75</v>
      </c>
    </row>
    <row r="2755" spans="1:5" hidden="1" x14ac:dyDescent="0.3">
      <c r="A2755" s="18" t="str">
        <f t="shared" si="43"/>
        <v>2021-22Wangaratta Rural CitySP4</v>
      </c>
      <c r="B2755" s="18" t="s">
        <v>1260</v>
      </c>
      <c r="C2755" s="18" t="s">
        <v>1197</v>
      </c>
      <c r="D2755" s="18" t="s">
        <v>251</v>
      </c>
      <c r="E2755" s="18">
        <v>1</v>
      </c>
    </row>
    <row r="2756" spans="1:5" hidden="1" x14ac:dyDescent="0.3">
      <c r="A2756" s="18" t="str">
        <f t="shared" si="43"/>
        <v>2021-22Warrnambool CitySP4</v>
      </c>
      <c r="B2756" s="18" t="s">
        <v>1260</v>
      </c>
      <c r="C2756" s="18" t="s">
        <v>1200</v>
      </c>
      <c r="D2756" s="18" t="s">
        <v>251</v>
      </c>
      <c r="E2756" s="18">
        <v>0</v>
      </c>
    </row>
    <row r="2757" spans="1:5" hidden="1" x14ac:dyDescent="0.3">
      <c r="A2757" s="18" t="str">
        <f t="shared" si="43"/>
        <v>2021-22Wodonga CitySP4</v>
      </c>
      <c r="B2757" s="18" t="s">
        <v>1260</v>
      </c>
      <c r="C2757" s="18" t="s">
        <v>1215</v>
      </c>
      <c r="D2757" s="18" t="s">
        <v>251</v>
      </c>
      <c r="E2757" s="18">
        <v>0</v>
      </c>
    </row>
    <row r="2758" spans="1:5" hidden="1" x14ac:dyDescent="0.3">
      <c r="A2758" s="18" t="str">
        <f t="shared" si="43"/>
        <v>2021-22Boroondara CitySP4</v>
      </c>
      <c r="B2758" s="18" t="s">
        <v>1260</v>
      </c>
      <c r="C2758" s="18" t="s">
        <v>1019</v>
      </c>
      <c r="D2758" s="18" t="s">
        <v>251</v>
      </c>
      <c r="E2758" s="18">
        <v>0.52631578947368396</v>
      </c>
    </row>
    <row r="2759" spans="1:5" hidden="1" x14ac:dyDescent="0.3">
      <c r="A2759" s="18" t="str">
        <f t="shared" si="43"/>
        <v>2021-22Buloke ShireSP4</v>
      </c>
      <c r="B2759" s="18" t="s">
        <v>1260</v>
      </c>
      <c r="C2759" s="18" t="s">
        <v>1025</v>
      </c>
      <c r="D2759" s="18" t="s">
        <v>251</v>
      </c>
      <c r="E2759" s="18">
        <v>0</v>
      </c>
    </row>
    <row r="2760" spans="1:5" hidden="1" x14ac:dyDescent="0.3">
      <c r="A2760" s="18" t="str">
        <f t="shared" si="43"/>
        <v>2021-22Glen Eira CitySP4</v>
      </c>
      <c r="B2760" s="18" t="s">
        <v>1260</v>
      </c>
      <c r="C2760" s="18" t="s">
        <v>1058</v>
      </c>
      <c r="D2760" s="18" t="s">
        <v>251</v>
      </c>
      <c r="E2760" s="18">
        <v>0.66666666666666696</v>
      </c>
    </row>
    <row r="2761" spans="1:5" hidden="1" x14ac:dyDescent="0.3">
      <c r="A2761" s="18" t="str">
        <f t="shared" si="43"/>
        <v>2021-22Horsham Rural CitySP4</v>
      </c>
      <c r="B2761" s="18" t="s">
        <v>1260</v>
      </c>
      <c r="C2761" s="18" t="s">
        <v>1087</v>
      </c>
      <c r="D2761" s="18" t="s">
        <v>251</v>
      </c>
      <c r="E2761" s="18">
        <v>0</v>
      </c>
    </row>
    <row r="2762" spans="1:5" hidden="1" x14ac:dyDescent="0.3">
      <c r="A2762" s="18" t="str">
        <f t="shared" si="43"/>
        <v>2021-22Kingston CitySP4</v>
      </c>
      <c r="B2762" s="18" t="s">
        <v>1260</v>
      </c>
      <c r="C2762" s="18" t="s">
        <v>1096</v>
      </c>
      <c r="D2762" s="18" t="s">
        <v>251</v>
      </c>
      <c r="E2762" s="18">
        <v>0.48</v>
      </c>
    </row>
    <row r="2763" spans="1:5" hidden="1" x14ac:dyDescent="0.3">
      <c r="A2763" s="18" t="str">
        <f t="shared" si="43"/>
        <v>2021-22Latrobe CitySP4</v>
      </c>
      <c r="B2763" s="18" t="s">
        <v>1260</v>
      </c>
      <c r="C2763" s="18" t="s">
        <v>1102</v>
      </c>
      <c r="D2763" s="18" t="s">
        <v>251</v>
      </c>
      <c r="E2763" s="18">
        <v>0</v>
      </c>
    </row>
    <row r="2764" spans="1:5" hidden="1" x14ac:dyDescent="0.3">
      <c r="A2764" s="18" t="str">
        <f t="shared" si="43"/>
        <v>2021-22Mildura Rural CitySP4</v>
      </c>
      <c r="B2764" s="18" t="s">
        <v>1260</v>
      </c>
      <c r="C2764" s="18" t="s">
        <v>1129</v>
      </c>
      <c r="D2764" s="18" t="s">
        <v>251</v>
      </c>
      <c r="E2764" s="18">
        <v>0.66666666666666696</v>
      </c>
    </row>
    <row r="2765" spans="1:5" hidden="1" x14ac:dyDescent="0.3">
      <c r="A2765" s="18" t="str">
        <f t="shared" si="43"/>
        <v>2021-22Mitchell ShireSP4</v>
      </c>
      <c r="B2765" s="18" t="s">
        <v>1260</v>
      </c>
      <c r="C2765" s="18" t="s">
        <v>1132</v>
      </c>
      <c r="D2765" s="18" t="s">
        <v>251</v>
      </c>
      <c r="E2765" s="18">
        <v>0.33333333333333298</v>
      </c>
    </row>
    <row r="2766" spans="1:5" hidden="1" x14ac:dyDescent="0.3">
      <c r="A2766" s="18" t="str">
        <f t="shared" si="43"/>
        <v>2021-22Northern Grampians ShireSP4</v>
      </c>
      <c r="B2766" s="18" t="s">
        <v>1260</v>
      </c>
      <c r="C2766" s="18" t="s">
        <v>1165</v>
      </c>
      <c r="D2766" s="18" t="s">
        <v>251</v>
      </c>
      <c r="E2766" s="18">
        <v>0</v>
      </c>
    </row>
    <row r="2767" spans="1:5" hidden="1" x14ac:dyDescent="0.3">
      <c r="A2767" s="18" t="str">
        <f t="shared" si="43"/>
        <v>2021-22Southern Grampians ShireWC1</v>
      </c>
      <c r="B2767" s="18" t="s">
        <v>1260</v>
      </c>
      <c r="C2767" s="18" t="s">
        <v>1179</v>
      </c>
      <c r="D2767" s="18" t="s">
        <v>1258</v>
      </c>
      <c r="E2767" s="18">
        <v>122.005044136192</v>
      </c>
    </row>
    <row r="2768" spans="1:5" hidden="1" x14ac:dyDescent="0.3">
      <c r="A2768" s="18" t="str">
        <f t="shared" si="43"/>
        <v>2021-22South Gippsland ShireWC1</v>
      </c>
      <c r="B2768" s="18" t="s">
        <v>1260</v>
      </c>
      <c r="C2768" s="18" t="s">
        <v>1176</v>
      </c>
      <c r="D2768" s="18" t="s">
        <v>1258</v>
      </c>
      <c r="E2768" s="18">
        <v>104.878238543531</v>
      </c>
    </row>
    <row r="2769" spans="1:5" hidden="1" x14ac:dyDescent="0.3">
      <c r="A2769" s="18" t="str">
        <f t="shared" si="43"/>
        <v>2021-22Stonnington CityWC1</v>
      </c>
      <c r="B2769" s="18" t="s">
        <v>1260</v>
      </c>
      <c r="C2769" s="18" t="s">
        <v>1182</v>
      </c>
      <c r="D2769" s="18" t="s">
        <v>1258</v>
      </c>
      <c r="E2769" s="18">
        <v>162.24731719490899</v>
      </c>
    </row>
    <row r="2770" spans="1:5" hidden="1" x14ac:dyDescent="0.3">
      <c r="A2770" s="18" t="str">
        <f t="shared" si="43"/>
        <v>2021-22Ararat Rural CityWC1</v>
      </c>
      <c r="B2770" s="18" t="s">
        <v>1260</v>
      </c>
      <c r="C2770" s="18" t="s">
        <v>998</v>
      </c>
      <c r="D2770" s="18" t="s">
        <v>1258</v>
      </c>
      <c r="E2770" s="18">
        <v>119.052523171988</v>
      </c>
    </row>
    <row r="2771" spans="1:5" hidden="1" x14ac:dyDescent="0.3">
      <c r="A2771" s="18" t="str">
        <f t="shared" si="43"/>
        <v>2021-22Strathbogie ShireWC1</v>
      </c>
      <c r="B2771" s="18" t="s">
        <v>1260</v>
      </c>
      <c r="C2771" s="18" t="s">
        <v>1185</v>
      </c>
      <c r="D2771" s="18" t="s">
        <v>1258</v>
      </c>
      <c r="E2771" s="18">
        <v>176.45744918472201</v>
      </c>
    </row>
    <row r="2772" spans="1:5" hidden="1" x14ac:dyDescent="0.3">
      <c r="A2772" s="18" t="str">
        <f t="shared" si="43"/>
        <v>2021-22Surf Coast ShireWC1</v>
      </c>
      <c r="B2772" s="18" t="s">
        <v>1260</v>
      </c>
      <c r="C2772" s="18" t="s">
        <v>1188</v>
      </c>
      <c r="D2772" s="18" t="s">
        <v>1258</v>
      </c>
      <c r="E2772" s="18">
        <v>199.87146529563</v>
      </c>
    </row>
    <row r="2773" spans="1:5" hidden="1" x14ac:dyDescent="0.3">
      <c r="A2773" s="18" t="str">
        <f t="shared" si="43"/>
        <v>2021-22Swan Hill Rural CityWC1</v>
      </c>
      <c r="B2773" s="18" t="s">
        <v>1260</v>
      </c>
      <c r="C2773" s="18" t="s">
        <v>1191</v>
      </c>
      <c r="D2773" s="18" t="s">
        <v>1258</v>
      </c>
      <c r="E2773" s="18">
        <v>118.163949589548</v>
      </c>
    </row>
    <row r="2774" spans="1:5" hidden="1" x14ac:dyDescent="0.3">
      <c r="A2774" s="18" t="str">
        <f t="shared" si="43"/>
        <v>2021-22Towong ShireWC1</v>
      </c>
      <c r="B2774" s="18" t="s">
        <v>1260</v>
      </c>
      <c r="C2774" s="18" t="s">
        <v>1194</v>
      </c>
      <c r="D2774" s="18" t="s">
        <v>1258</v>
      </c>
    </row>
    <row r="2775" spans="1:5" hidden="1" x14ac:dyDescent="0.3">
      <c r="A2775" s="18" t="str">
        <f t="shared" si="43"/>
        <v>2021-22Wellington ShireWC1</v>
      </c>
      <c r="B2775" s="18" t="s">
        <v>1260</v>
      </c>
      <c r="C2775" s="18" t="s">
        <v>1203</v>
      </c>
      <c r="D2775" s="18" t="s">
        <v>1258</v>
      </c>
      <c r="E2775" s="18">
        <v>43.327817060328002</v>
      </c>
    </row>
    <row r="2776" spans="1:5" hidden="1" x14ac:dyDescent="0.3">
      <c r="A2776" s="18" t="str">
        <f t="shared" ref="A2776:A2839" si="44">CONCATENATE(B2776,C2776,D2776)</f>
        <v>2021-22West Wimmera ShireWC1</v>
      </c>
      <c r="B2776" s="18" t="s">
        <v>1260</v>
      </c>
      <c r="C2776" s="18" t="s">
        <v>1206</v>
      </c>
      <c r="D2776" s="18" t="s">
        <v>1258</v>
      </c>
      <c r="E2776" s="18">
        <v>44.613710554950998</v>
      </c>
    </row>
    <row r="2777" spans="1:5" hidden="1" x14ac:dyDescent="0.3">
      <c r="A2777" s="18" t="str">
        <f t="shared" si="44"/>
        <v>2021-22Whitehorse CityWC1</v>
      </c>
      <c r="B2777" s="18" t="s">
        <v>1260</v>
      </c>
      <c r="C2777" s="18" t="s">
        <v>1209</v>
      </c>
      <c r="D2777" s="18" t="s">
        <v>1258</v>
      </c>
      <c r="E2777" s="18">
        <v>111.79734413556</v>
      </c>
    </row>
    <row r="2778" spans="1:5" hidden="1" x14ac:dyDescent="0.3">
      <c r="A2778" s="18" t="str">
        <f t="shared" si="44"/>
        <v>2021-22Whittlesea CityWC1</v>
      </c>
      <c r="B2778" s="18" t="s">
        <v>1260</v>
      </c>
      <c r="C2778" s="18" t="s">
        <v>1212</v>
      </c>
      <c r="D2778" s="18" t="s">
        <v>1258</v>
      </c>
      <c r="E2778" s="18">
        <v>135.89106946475701</v>
      </c>
    </row>
    <row r="2779" spans="1:5" hidden="1" x14ac:dyDescent="0.3">
      <c r="A2779" s="18" t="str">
        <f t="shared" si="44"/>
        <v>2021-22Wyndham CityWC1</v>
      </c>
      <c r="B2779" s="18" t="s">
        <v>1260</v>
      </c>
      <c r="C2779" s="18" t="s">
        <v>1218</v>
      </c>
      <c r="D2779" s="18" t="s">
        <v>1258</v>
      </c>
      <c r="E2779" s="18">
        <v>275.94099945735297</v>
      </c>
    </row>
    <row r="2780" spans="1:5" hidden="1" x14ac:dyDescent="0.3">
      <c r="A2780" s="18" t="str">
        <f t="shared" si="44"/>
        <v>2021-22Yarra CityWC1</v>
      </c>
      <c r="B2780" s="18" t="s">
        <v>1260</v>
      </c>
      <c r="C2780" s="18" t="s">
        <v>1221</v>
      </c>
      <c r="D2780" s="18" t="s">
        <v>1258</v>
      </c>
      <c r="E2780" s="18">
        <v>76.583535643345797</v>
      </c>
    </row>
    <row r="2781" spans="1:5" hidden="1" x14ac:dyDescent="0.3">
      <c r="A2781" s="18" t="str">
        <f t="shared" si="44"/>
        <v>2021-22Yarra Ranges ShireWC1</v>
      </c>
      <c r="B2781" s="18" t="s">
        <v>1260</v>
      </c>
      <c r="C2781" s="18" t="s">
        <v>1224</v>
      </c>
      <c r="D2781" s="18" t="s">
        <v>1258</v>
      </c>
      <c r="E2781" s="18">
        <v>108.84353741496599</v>
      </c>
    </row>
    <row r="2782" spans="1:5" hidden="1" x14ac:dyDescent="0.3">
      <c r="A2782" s="18" t="str">
        <f t="shared" si="44"/>
        <v>2021-22Yarriambiack ShireWC1</v>
      </c>
      <c r="B2782" s="18" t="s">
        <v>1260</v>
      </c>
      <c r="C2782" s="18" t="s">
        <v>1227</v>
      </c>
      <c r="D2782" s="18" t="s">
        <v>1258</v>
      </c>
      <c r="E2782" s="18">
        <v>43.157506455182599</v>
      </c>
    </row>
    <row r="2783" spans="1:5" hidden="1" x14ac:dyDescent="0.3">
      <c r="A2783" s="18" t="str">
        <f t="shared" si="44"/>
        <v>2021-22Bass Coast ShireWC1</v>
      </c>
      <c r="B2783" s="18" t="s">
        <v>1260</v>
      </c>
      <c r="C2783" s="18" t="s">
        <v>1007</v>
      </c>
      <c r="D2783" s="18" t="s">
        <v>1258</v>
      </c>
      <c r="E2783" s="18">
        <v>46.263471355643802</v>
      </c>
    </row>
    <row r="2784" spans="1:5" hidden="1" x14ac:dyDescent="0.3">
      <c r="A2784" s="18" t="str">
        <f t="shared" si="44"/>
        <v>2021-22Borough of QueenscliffeWC1</v>
      </c>
      <c r="B2784" s="18" t="s">
        <v>1260</v>
      </c>
      <c r="C2784" s="18" t="s">
        <v>1174</v>
      </c>
      <c r="D2784" s="18" t="s">
        <v>1258</v>
      </c>
      <c r="E2784" s="18">
        <v>96.796657381615603</v>
      </c>
    </row>
    <row r="2785" spans="1:5" hidden="1" x14ac:dyDescent="0.3">
      <c r="A2785" s="18" t="str">
        <f t="shared" si="44"/>
        <v>2021-22Merri-bek CityWC1</v>
      </c>
      <c r="B2785" s="18" t="s">
        <v>1260</v>
      </c>
      <c r="C2785" s="18" t="s">
        <v>1147</v>
      </c>
      <c r="D2785" s="18" t="s">
        <v>1258</v>
      </c>
      <c r="E2785" s="18">
        <v>235.70302323987099</v>
      </c>
    </row>
    <row r="2786" spans="1:5" hidden="1" x14ac:dyDescent="0.3">
      <c r="A2786" s="18" t="str">
        <f t="shared" si="44"/>
        <v>2021-22Alpine ShireWC1</v>
      </c>
      <c r="B2786" s="18" t="s">
        <v>1260</v>
      </c>
      <c r="C2786" s="18" t="s">
        <v>995</v>
      </c>
      <c r="D2786" s="18" t="s">
        <v>1258</v>
      </c>
      <c r="E2786" s="18">
        <v>102.780608531082</v>
      </c>
    </row>
    <row r="2787" spans="1:5" hidden="1" x14ac:dyDescent="0.3">
      <c r="A2787" s="18" t="str">
        <f t="shared" si="44"/>
        <v>2021-22Ballarat CityWC1</v>
      </c>
      <c r="B2787" s="18" t="s">
        <v>1260</v>
      </c>
      <c r="C2787" s="18" t="s">
        <v>1001</v>
      </c>
      <c r="D2787" s="18" t="s">
        <v>1258</v>
      </c>
      <c r="E2787" s="18">
        <v>218.968291143107</v>
      </c>
    </row>
    <row r="2788" spans="1:5" hidden="1" x14ac:dyDescent="0.3">
      <c r="A2788" s="18" t="str">
        <f t="shared" si="44"/>
        <v>2021-22Banyule CityWC1</v>
      </c>
      <c r="B2788" s="18" t="s">
        <v>1260</v>
      </c>
      <c r="C2788" s="18" t="s">
        <v>1004</v>
      </c>
      <c r="D2788" s="18" t="s">
        <v>1258</v>
      </c>
      <c r="E2788" s="18">
        <v>131.954553188272</v>
      </c>
    </row>
    <row r="2789" spans="1:5" hidden="1" x14ac:dyDescent="0.3">
      <c r="A2789" s="18" t="str">
        <f t="shared" si="44"/>
        <v>2021-22Baw Baw ShireWC1</v>
      </c>
      <c r="B2789" s="18" t="s">
        <v>1260</v>
      </c>
      <c r="C2789" s="18" t="s">
        <v>1010</v>
      </c>
      <c r="D2789" s="18" t="s">
        <v>1258</v>
      </c>
      <c r="E2789" s="18">
        <v>123.332657612001</v>
      </c>
    </row>
    <row r="2790" spans="1:5" hidden="1" x14ac:dyDescent="0.3">
      <c r="A2790" s="18" t="str">
        <f t="shared" si="44"/>
        <v>2021-22Bayside CityWC1</v>
      </c>
      <c r="B2790" s="18" t="s">
        <v>1260</v>
      </c>
      <c r="C2790" s="18" t="s">
        <v>1013</v>
      </c>
      <c r="D2790" s="18" t="s">
        <v>1258</v>
      </c>
      <c r="E2790" s="18">
        <v>147.25063169293699</v>
      </c>
    </row>
    <row r="2791" spans="1:5" hidden="1" x14ac:dyDescent="0.3">
      <c r="A2791" s="18" t="str">
        <f t="shared" si="44"/>
        <v>2021-22Benalla Rural CityWC1</v>
      </c>
      <c r="B2791" s="18" t="s">
        <v>1260</v>
      </c>
      <c r="C2791" s="18" t="s">
        <v>1016</v>
      </c>
      <c r="D2791" s="18" t="s">
        <v>1258</v>
      </c>
      <c r="E2791" s="18">
        <v>173.161967938087</v>
      </c>
    </row>
    <row r="2792" spans="1:5" hidden="1" x14ac:dyDescent="0.3">
      <c r="A2792" s="18" t="str">
        <f t="shared" si="44"/>
        <v>2021-22Brimbank CityWC1</v>
      </c>
      <c r="B2792" s="18" t="s">
        <v>1260</v>
      </c>
      <c r="C2792" s="18" t="s">
        <v>1022</v>
      </c>
      <c r="D2792" s="18" t="s">
        <v>1258</v>
      </c>
      <c r="E2792" s="18">
        <v>148.704109743071</v>
      </c>
    </row>
    <row r="2793" spans="1:5" hidden="1" x14ac:dyDescent="0.3">
      <c r="A2793" s="18" t="str">
        <f t="shared" si="44"/>
        <v>2021-22Campaspe ShireWC1</v>
      </c>
      <c r="B2793" s="18" t="s">
        <v>1260</v>
      </c>
      <c r="C2793" s="18" t="s">
        <v>1028</v>
      </c>
      <c r="D2793" s="18" t="s">
        <v>1258</v>
      </c>
      <c r="E2793" s="18">
        <v>171.46853146853101</v>
      </c>
    </row>
    <row r="2794" spans="1:5" hidden="1" x14ac:dyDescent="0.3">
      <c r="A2794" s="18" t="str">
        <f t="shared" si="44"/>
        <v>2021-22Cardinia ShireWC1</v>
      </c>
      <c r="B2794" s="18" t="s">
        <v>1260</v>
      </c>
      <c r="C2794" s="18" t="s">
        <v>1031</v>
      </c>
      <c r="D2794" s="18" t="s">
        <v>1258</v>
      </c>
      <c r="E2794" s="18">
        <v>234.40850506737701</v>
      </c>
    </row>
    <row r="2795" spans="1:5" hidden="1" x14ac:dyDescent="0.3">
      <c r="A2795" s="18" t="str">
        <f t="shared" si="44"/>
        <v>2021-22Casey CityWC1</v>
      </c>
      <c r="B2795" s="18" t="s">
        <v>1260</v>
      </c>
      <c r="C2795" s="18" t="s">
        <v>1034</v>
      </c>
      <c r="D2795" s="18" t="s">
        <v>1258</v>
      </c>
      <c r="E2795" s="18">
        <v>279.65686864552998</v>
      </c>
    </row>
    <row r="2796" spans="1:5" hidden="1" x14ac:dyDescent="0.3">
      <c r="A2796" s="18" t="str">
        <f t="shared" si="44"/>
        <v>2021-22Central Goldfields ShireWC1</v>
      </c>
      <c r="B2796" s="18" t="s">
        <v>1260</v>
      </c>
      <c r="C2796" s="18" t="s">
        <v>1037</v>
      </c>
      <c r="D2796" s="18" t="s">
        <v>1258</v>
      </c>
      <c r="E2796" s="18">
        <v>28.118456476218999</v>
      </c>
    </row>
    <row r="2797" spans="1:5" hidden="1" x14ac:dyDescent="0.3">
      <c r="A2797" s="18" t="str">
        <f t="shared" si="44"/>
        <v>2021-22Colac Otway ShireWC1</v>
      </c>
      <c r="B2797" s="18" t="s">
        <v>1260</v>
      </c>
      <c r="C2797" s="18" t="s">
        <v>1040</v>
      </c>
      <c r="D2797" s="18" t="s">
        <v>1258</v>
      </c>
      <c r="E2797" s="18">
        <v>130.51823416506701</v>
      </c>
    </row>
    <row r="2798" spans="1:5" hidden="1" x14ac:dyDescent="0.3">
      <c r="A2798" s="18" t="str">
        <f t="shared" si="44"/>
        <v>2021-22Corangamite ShireWC1</v>
      </c>
      <c r="B2798" s="18" t="s">
        <v>1260</v>
      </c>
      <c r="C2798" s="18" t="s">
        <v>1043</v>
      </c>
      <c r="D2798" s="18" t="s">
        <v>1258</v>
      </c>
      <c r="E2798" s="18">
        <v>210.238659136455</v>
      </c>
    </row>
    <row r="2799" spans="1:5" hidden="1" x14ac:dyDescent="0.3">
      <c r="A2799" s="18" t="str">
        <f t="shared" si="44"/>
        <v>2021-22Darebin CityWC1</v>
      </c>
      <c r="B2799" s="18" t="s">
        <v>1260</v>
      </c>
      <c r="C2799" s="18" t="s">
        <v>1046</v>
      </c>
      <c r="D2799" s="18" t="s">
        <v>1258</v>
      </c>
      <c r="E2799" s="18">
        <v>125.48821176135699</v>
      </c>
    </row>
    <row r="2800" spans="1:5" hidden="1" x14ac:dyDescent="0.3">
      <c r="A2800" s="18" t="str">
        <f t="shared" si="44"/>
        <v>2021-22East Gippsland ShireWC1</v>
      </c>
      <c r="B2800" s="18" t="s">
        <v>1260</v>
      </c>
      <c r="C2800" s="18" t="s">
        <v>1049</v>
      </c>
      <c r="D2800" s="18" t="s">
        <v>1258</v>
      </c>
      <c r="E2800" s="18">
        <v>26.575368703313501</v>
      </c>
    </row>
    <row r="2801" spans="1:5" hidden="1" x14ac:dyDescent="0.3">
      <c r="A2801" s="18" t="str">
        <f t="shared" si="44"/>
        <v>2021-22Frankston CityWC1</v>
      </c>
      <c r="B2801" s="18" t="s">
        <v>1260</v>
      </c>
      <c r="C2801" s="18" t="s">
        <v>1052</v>
      </c>
      <c r="D2801" s="18" t="s">
        <v>1258</v>
      </c>
      <c r="E2801" s="18">
        <v>166.064111834177</v>
      </c>
    </row>
    <row r="2802" spans="1:5" hidden="1" x14ac:dyDescent="0.3">
      <c r="A2802" s="18" t="str">
        <f t="shared" si="44"/>
        <v>2021-22Gannawarra ShireWC1</v>
      </c>
      <c r="B2802" s="18" t="s">
        <v>1260</v>
      </c>
      <c r="C2802" s="18" t="s">
        <v>1055</v>
      </c>
      <c r="D2802" s="18" t="s">
        <v>1258</v>
      </c>
      <c r="E2802" s="18">
        <v>107.182940516274</v>
      </c>
    </row>
    <row r="2803" spans="1:5" hidden="1" x14ac:dyDescent="0.3">
      <c r="A2803" s="18" t="str">
        <f t="shared" si="44"/>
        <v>2021-22Glenelg ShireWC1</v>
      </c>
      <c r="B2803" s="18" t="s">
        <v>1260</v>
      </c>
      <c r="C2803" s="18" t="s">
        <v>1061</v>
      </c>
      <c r="D2803" s="18" t="s">
        <v>1258</v>
      </c>
      <c r="E2803" s="18">
        <v>22.1274634090123</v>
      </c>
    </row>
    <row r="2804" spans="1:5" hidden="1" x14ac:dyDescent="0.3">
      <c r="A2804" s="18" t="str">
        <f t="shared" si="44"/>
        <v>2021-22Golden Plains ShireWC1</v>
      </c>
      <c r="B2804" s="18" t="s">
        <v>1260</v>
      </c>
      <c r="C2804" s="18" t="s">
        <v>1064</v>
      </c>
      <c r="D2804" s="18" t="s">
        <v>1258</v>
      </c>
      <c r="E2804" s="18">
        <v>90.987587695628704</v>
      </c>
    </row>
    <row r="2805" spans="1:5" hidden="1" x14ac:dyDescent="0.3">
      <c r="A2805" s="18" t="str">
        <f t="shared" si="44"/>
        <v>2021-22Greater Bendigo CityWC1</v>
      </c>
      <c r="B2805" s="18" t="s">
        <v>1260</v>
      </c>
      <c r="C2805" s="18" t="s">
        <v>1067</v>
      </c>
      <c r="D2805" s="18" t="s">
        <v>1258</v>
      </c>
      <c r="E2805" s="18">
        <v>153.341644533579</v>
      </c>
    </row>
    <row r="2806" spans="1:5" hidden="1" x14ac:dyDescent="0.3">
      <c r="A2806" s="18" t="str">
        <f t="shared" si="44"/>
        <v>2021-22Greater Dandenong CityWC1</v>
      </c>
      <c r="B2806" s="18" t="s">
        <v>1260</v>
      </c>
      <c r="C2806" s="18" t="s">
        <v>1070</v>
      </c>
      <c r="D2806" s="18" t="s">
        <v>1258</v>
      </c>
      <c r="E2806" s="18">
        <v>67.818467680675496</v>
      </c>
    </row>
    <row r="2807" spans="1:5" hidden="1" x14ac:dyDescent="0.3">
      <c r="A2807" s="18" t="str">
        <f t="shared" si="44"/>
        <v>2021-22Greater Geelong CityWC1</v>
      </c>
      <c r="B2807" s="18" t="s">
        <v>1260</v>
      </c>
      <c r="C2807" s="18" t="s">
        <v>1073</v>
      </c>
      <c r="D2807" s="18" t="s">
        <v>1258</v>
      </c>
      <c r="E2807" s="18">
        <v>280.63614003167203</v>
      </c>
    </row>
    <row r="2808" spans="1:5" hidden="1" x14ac:dyDescent="0.3">
      <c r="A2808" s="18" t="str">
        <f t="shared" si="44"/>
        <v>2021-22Hepburn ShireWC1</v>
      </c>
      <c r="B2808" s="18" t="s">
        <v>1260</v>
      </c>
      <c r="C2808" s="18" t="s">
        <v>1078</v>
      </c>
      <c r="D2808" s="18" t="s">
        <v>1258</v>
      </c>
      <c r="E2808" s="18">
        <v>104.193800468872</v>
      </c>
    </row>
    <row r="2809" spans="1:5" hidden="1" x14ac:dyDescent="0.3">
      <c r="A2809" s="18" t="str">
        <f t="shared" si="44"/>
        <v>2021-22Hindmarsh ShireWC1</v>
      </c>
      <c r="B2809" s="18" t="s">
        <v>1260</v>
      </c>
      <c r="C2809" s="18" t="s">
        <v>1081</v>
      </c>
      <c r="D2809" s="18" t="s">
        <v>1258</v>
      </c>
      <c r="E2809" s="18">
        <v>41.736930860033702</v>
      </c>
    </row>
    <row r="2810" spans="1:5" hidden="1" x14ac:dyDescent="0.3">
      <c r="A2810" s="18" t="str">
        <f t="shared" si="44"/>
        <v>2021-22Hobsons Bay CityWC1</v>
      </c>
      <c r="B2810" s="18" t="s">
        <v>1260</v>
      </c>
      <c r="C2810" s="18" t="s">
        <v>1084</v>
      </c>
      <c r="D2810" s="18" t="s">
        <v>1258</v>
      </c>
      <c r="E2810" s="18">
        <v>468.294937976732</v>
      </c>
    </row>
    <row r="2811" spans="1:5" hidden="1" x14ac:dyDescent="0.3">
      <c r="A2811" s="18" t="str">
        <f t="shared" si="44"/>
        <v>2021-22Hume CityWC1</v>
      </c>
      <c r="B2811" s="18" t="s">
        <v>1260</v>
      </c>
      <c r="C2811" s="18" t="s">
        <v>1090</v>
      </c>
      <c r="D2811" s="18" t="s">
        <v>1258</v>
      </c>
      <c r="E2811" s="18">
        <v>269.53488372093</v>
      </c>
    </row>
    <row r="2812" spans="1:5" hidden="1" x14ac:dyDescent="0.3">
      <c r="A2812" s="18" t="str">
        <f t="shared" si="44"/>
        <v>2021-22Indigo ShireWC1</v>
      </c>
      <c r="B2812" s="18" t="s">
        <v>1260</v>
      </c>
      <c r="C2812" s="18" t="s">
        <v>1093</v>
      </c>
      <c r="D2812" s="18" t="s">
        <v>1258</v>
      </c>
      <c r="E2812" s="18">
        <v>84.510660159260198</v>
      </c>
    </row>
    <row r="2813" spans="1:5" hidden="1" x14ac:dyDescent="0.3">
      <c r="A2813" s="18" t="str">
        <f t="shared" si="44"/>
        <v>2021-22Knox CityWC1</v>
      </c>
      <c r="B2813" s="18" t="s">
        <v>1260</v>
      </c>
      <c r="C2813" s="18" t="s">
        <v>1099</v>
      </c>
      <c r="D2813" s="18" t="s">
        <v>1258</v>
      </c>
      <c r="E2813" s="18">
        <v>130.42396909353201</v>
      </c>
    </row>
    <row r="2814" spans="1:5" hidden="1" x14ac:dyDescent="0.3">
      <c r="A2814" s="18" t="str">
        <f t="shared" si="44"/>
        <v>2021-22Loddon ShireWC1</v>
      </c>
      <c r="B2814" s="18" t="s">
        <v>1260</v>
      </c>
      <c r="C2814" s="18" t="s">
        <v>1105</v>
      </c>
      <c r="D2814" s="18" t="s">
        <v>1258</v>
      </c>
      <c r="E2814" s="18">
        <v>59.743954480796603</v>
      </c>
    </row>
    <row r="2815" spans="1:5" hidden="1" x14ac:dyDescent="0.3">
      <c r="A2815" s="18" t="str">
        <f t="shared" si="44"/>
        <v>2021-22Macedon Ranges ShireWC1</v>
      </c>
      <c r="B2815" s="18" t="s">
        <v>1260</v>
      </c>
      <c r="C2815" s="18" t="s">
        <v>1108</v>
      </c>
      <c r="D2815" s="18" t="s">
        <v>1258</v>
      </c>
      <c r="E2815" s="18">
        <v>174.703557312253</v>
      </c>
    </row>
    <row r="2816" spans="1:5" hidden="1" x14ac:dyDescent="0.3">
      <c r="A2816" s="18" t="str">
        <f t="shared" si="44"/>
        <v>2021-22Manningham CityWC1</v>
      </c>
      <c r="B2816" s="18" t="s">
        <v>1260</v>
      </c>
      <c r="C2816" s="18" t="s">
        <v>1111</v>
      </c>
      <c r="D2816" s="18" t="s">
        <v>1258</v>
      </c>
      <c r="E2816" s="18">
        <v>135.47734716757199</v>
      </c>
    </row>
    <row r="2817" spans="1:5" hidden="1" x14ac:dyDescent="0.3">
      <c r="A2817" s="18" t="str">
        <f t="shared" si="44"/>
        <v>2021-22Mansfield ShireWC1</v>
      </c>
      <c r="B2817" s="18" t="s">
        <v>1260</v>
      </c>
      <c r="C2817" s="18" t="s">
        <v>1114</v>
      </c>
      <c r="D2817" s="18" t="s">
        <v>1258</v>
      </c>
      <c r="E2817" s="18">
        <v>53.961854551093197</v>
      </c>
    </row>
    <row r="2818" spans="1:5" hidden="1" x14ac:dyDescent="0.3">
      <c r="A2818" s="18" t="str">
        <f t="shared" si="44"/>
        <v>2021-22Maribyrnong CityWC1</v>
      </c>
      <c r="B2818" s="18" t="s">
        <v>1260</v>
      </c>
      <c r="C2818" s="18" t="s">
        <v>1117</v>
      </c>
      <c r="D2818" s="18" t="s">
        <v>1258</v>
      </c>
      <c r="E2818" s="18">
        <v>160.95248299137501</v>
      </c>
    </row>
    <row r="2819" spans="1:5" hidden="1" x14ac:dyDescent="0.3">
      <c r="A2819" s="18" t="str">
        <f t="shared" si="44"/>
        <v>2021-22Maroondah CityWC1</v>
      </c>
      <c r="B2819" s="18" t="s">
        <v>1260</v>
      </c>
      <c r="C2819" s="18" t="s">
        <v>1120</v>
      </c>
      <c r="D2819" s="18" t="s">
        <v>1258</v>
      </c>
      <c r="E2819" s="18">
        <v>88.872143791139393</v>
      </c>
    </row>
    <row r="2820" spans="1:5" hidden="1" x14ac:dyDescent="0.3">
      <c r="A2820" s="18" t="str">
        <f t="shared" si="44"/>
        <v>2021-22Melbourne CityWC1</v>
      </c>
      <c r="B2820" s="18" t="s">
        <v>1260</v>
      </c>
      <c r="C2820" s="18" t="s">
        <v>1123</v>
      </c>
      <c r="D2820" s="18" t="s">
        <v>1258</v>
      </c>
      <c r="E2820" s="18">
        <v>45.493059311339501</v>
      </c>
    </row>
    <row r="2821" spans="1:5" hidden="1" x14ac:dyDescent="0.3">
      <c r="A2821" s="18" t="str">
        <f t="shared" si="44"/>
        <v>2021-22Melton CityWC1</v>
      </c>
      <c r="B2821" s="18" t="s">
        <v>1260</v>
      </c>
      <c r="C2821" s="18" t="s">
        <v>1126</v>
      </c>
      <c r="D2821" s="18" t="s">
        <v>1258</v>
      </c>
      <c r="E2821" s="18">
        <v>240.98490865766499</v>
      </c>
    </row>
    <row r="2822" spans="1:5" hidden="1" x14ac:dyDescent="0.3">
      <c r="A2822" s="18" t="str">
        <f t="shared" si="44"/>
        <v>2021-22Moira ShireWC1</v>
      </c>
      <c r="B2822" s="18" t="s">
        <v>1260</v>
      </c>
      <c r="C2822" s="18" t="s">
        <v>1135</v>
      </c>
      <c r="D2822" s="18" t="s">
        <v>1258</v>
      </c>
      <c r="E2822" s="18">
        <v>131.215756987308</v>
      </c>
    </row>
    <row r="2823" spans="1:5" hidden="1" x14ac:dyDescent="0.3">
      <c r="A2823" s="18" t="str">
        <f t="shared" si="44"/>
        <v>2021-22Monash CityWC1</v>
      </c>
      <c r="B2823" s="18" t="s">
        <v>1260</v>
      </c>
      <c r="C2823" s="18" t="s">
        <v>1138</v>
      </c>
      <c r="D2823" s="18" t="s">
        <v>1258</v>
      </c>
      <c r="E2823" s="18">
        <v>101.578541255248</v>
      </c>
    </row>
    <row r="2824" spans="1:5" hidden="1" x14ac:dyDescent="0.3">
      <c r="A2824" s="18" t="str">
        <f t="shared" si="44"/>
        <v>2021-22Moonee Valley CityWC1</v>
      </c>
      <c r="B2824" s="18" t="s">
        <v>1260</v>
      </c>
      <c r="C2824" s="18" t="s">
        <v>1141</v>
      </c>
      <c r="D2824" s="18" t="s">
        <v>1258</v>
      </c>
      <c r="E2824" s="18">
        <v>215.622394166812</v>
      </c>
    </row>
    <row r="2825" spans="1:5" hidden="1" x14ac:dyDescent="0.3">
      <c r="A2825" s="18" t="str">
        <f t="shared" si="44"/>
        <v>2021-22Moorabool ShireWC1</v>
      </c>
      <c r="B2825" s="18" t="s">
        <v>1260</v>
      </c>
      <c r="C2825" s="18" t="s">
        <v>1144</v>
      </c>
      <c r="D2825" s="18" t="s">
        <v>1258</v>
      </c>
      <c r="E2825" s="18">
        <v>108.945654386322</v>
      </c>
    </row>
    <row r="2826" spans="1:5" hidden="1" x14ac:dyDescent="0.3">
      <c r="A2826" s="18" t="str">
        <f t="shared" si="44"/>
        <v>2021-22Mornington Peninsula ShireWC1</v>
      </c>
      <c r="B2826" s="18" t="s">
        <v>1260</v>
      </c>
      <c r="C2826" s="18" t="s">
        <v>1150</v>
      </c>
      <c r="D2826" s="18" t="s">
        <v>1258</v>
      </c>
      <c r="E2826" s="18">
        <v>157.63362451484599</v>
      </c>
    </row>
    <row r="2827" spans="1:5" hidden="1" x14ac:dyDescent="0.3">
      <c r="A2827" s="18" t="str">
        <f t="shared" si="44"/>
        <v>2021-22Mount Alexander ShireWC1</v>
      </c>
      <c r="B2827" s="18" t="s">
        <v>1260</v>
      </c>
      <c r="C2827" s="18" t="s">
        <v>1153</v>
      </c>
      <c r="D2827" s="18" t="s">
        <v>1258</v>
      </c>
      <c r="E2827" s="18">
        <v>141.823787501482</v>
      </c>
    </row>
    <row r="2828" spans="1:5" hidden="1" x14ac:dyDescent="0.3">
      <c r="A2828" s="18" t="str">
        <f t="shared" si="44"/>
        <v>2021-22Moyne ShireWC1</v>
      </c>
      <c r="B2828" s="18" t="s">
        <v>1260</v>
      </c>
      <c r="C2828" s="18" t="s">
        <v>1156</v>
      </c>
      <c r="D2828" s="18" t="s">
        <v>1258</v>
      </c>
      <c r="E2828" s="18">
        <v>63.172894236858802</v>
      </c>
    </row>
    <row r="2829" spans="1:5" hidden="1" x14ac:dyDescent="0.3">
      <c r="A2829" s="18" t="str">
        <f t="shared" si="44"/>
        <v>2021-22Murrindindi ShireWC1</v>
      </c>
      <c r="B2829" s="18" t="s">
        <v>1260</v>
      </c>
      <c r="C2829" s="18" t="s">
        <v>1159</v>
      </c>
      <c r="D2829" s="18" t="s">
        <v>1258</v>
      </c>
      <c r="E2829" s="18">
        <v>105.378544285297</v>
      </c>
    </row>
    <row r="2830" spans="1:5" hidden="1" x14ac:dyDescent="0.3">
      <c r="A2830" s="18" t="str">
        <f t="shared" si="44"/>
        <v>2021-22Nillumbik ShireWC1</v>
      </c>
      <c r="B2830" s="18" t="s">
        <v>1260</v>
      </c>
      <c r="C2830" s="18" t="s">
        <v>1162</v>
      </c>
      <c r="D2830" s="18" t="s">
        <v>1258</v>
      </c>
      <c r="E2830" s="18">
        <v>147.63078608600401</v>
      </c>
    </row>
    <row r="2831" spans="1:5" hidden="1" x14ac:dyDescent="0.3">
      <c r="A2831" s="18" t="str">
        <f t="shared" si="44"/>
        <v>2021-22Port Phillip CityWC1</v>
      </c>
      <c r="B2831" s="18" t="s">
        <v>1260</v>
      </c>
      <c r="C2831" s="18" t="s">
        <v>1168</v>
      </c>
      <c r="D2831" s="18" t="s">
        <v>1258</v>
      </c>
      <c r="E2831" s="18">
        <v>116.6762302921</v>
      </c>
    </row>
    <row r="2832" spans="1:5" hidden="1" x14ac:dyDescent="0.3">
      <c r="A2832" s="18" t="str">
        <f t="shared" si="44"/>
        <v>2021-22Pyrenees ShireWC1</v>
      </c>
      <c r="B2832" s="18" t="s">
        <v>1260</v>
      </c>
      <c r="C2832" s="18" t="s">
        <v>1171</v>
      </c>
      <c r="D2832" s="18" t="s">
        <v>1258</v>
      </c>
      <c r="E2832" s="18">
        <v>35.069885641677303</v>
      </c>
    </row>
    <row r="2833" spans="1:5" hidden="1" x14ac:dyDescent="0.3">
      <c r="A2833" s="18" t="str">
        <f t="shared" si="44"/>
        <v>2021-22Greater SheppartonWC1</v>
      </c>
      <c r="B2833" s="18" t="s">
        <v>1260</v>
      </c>
      <c r="C2833" s="18" t="s">
        <v>1076</v>
      </c>
      <c r="D2833" s="18" t="s">
        <v>1258</v>
      </c>
      <c r="E2833" s="18">
        <v>32.830773566295598</v>
      </c>
    </row>
    <row r="2834" spans="1:5" hidden="1" x14ac:dyDescent="0.3">
      <c r="A2834" s="18" t="str">
        <f t="shared" si="44"/>
        <v>2021-22Wangaratta Rural CityWC1</v>
      </c>
      <c r="B2834" s="18" t="s">
        <v>1260</v>
      </c>
      <c r="C2834" s="18" t="s">
        <v>1197</v>
      </c>
      <c r="D2834" s="18" t="s">
        <v>1258</v>
      </c>
      <c r="E2834" s="18">
        <v>221.470513147817</v>
      </c>
    </row>
    <row r="2835" spans="1:5" hidden="1" x14ac:dyDescent="0.3">
      <c r="A2835" s="18" t="str">
        <f t="shared" si="44"/>
        <v>2021-22Warrnambool CityWC1</v>
      </c>
      <c r="B2835" s="18" t="s">
        <v>1260</v>
      </c>
      <c r="C2835" s="18" t="s">
        <v>1200</v>
      </c>
      <c r="D2835" s="18" t="s">
        <v>1258</v>
      </c>
      <c r="E2835" s="18">
        <v>46.523824949480897</v>
      </c>
    </row>
    <row r="2836" spans="1:5" hidden="1" x14ac:dyDescent="0.3">
      <c r="A2836" s="18" t="str">
        <f t="shared" si="44"/>
        <v>2021-22Wodonga CityWC1</v>
      </c>
      <c r="B2836" s="18" t="s">
        <v>1260</v>
      </c>
      <c r="C2836" s="18" t="s">
        <v>1215</v>
      </c>
      <c r="D2836" s="18" t="s">
        <v>1258</v>
      </c>
      <c r="E2836" s="18">
        <v>147.283835103748</v>
      </c>
    </row>
    <row r="2837" spans="1:5" hidden="1" x14ac:dyDescent="0.3">
      <c r="A2837" s="18" t="str">
        <f t="shared" si="44"/>
        <v>2021-22Boroondara CityWC1</v>
      </c>
      <c r="B2837" s="18" t="s">
        <v>1260</v>
      </c>
      <c r="C2837" s="18" t="s">
        <v>1019</v>
      </c>
      <c r="D2837" s="18" t="s">
        <v>1258</v>
      </c>
      <c r="E2837" s="18">
        <v>175.39278868647801</v>
      </c>
    </row>
    <row r="2838" spans="1:5" hidden="1" x14ac:dyDescent="0.3">
      <c r="A2838" s="18" t="str">
        <f t="shared" si="44"/>
        <v>2021-22Buloke ShireWC1</v>
      </c>
      <c r="B2838" s="18" t="s">
        <v>1260</v>
      </c>
      <c r="C2838" s="18" t="s">
        <v>1025</v>
      </c>
      <c r="D2838" s="18" t="s">
        <v>1258</v>
      </c>
      <c r="E2838" s="18">
        <v>87.845968712394694</v>
      </c>
    </row>
    <row r="2839" spans="1:5" hidden="1" x14ac:dyDescent="0.3">
      <c r="A2839" s="18" t="str">
        <f t="shared" si="44"/>
        <v>2021-22Glen Eira CityWC1</v>
      </c>
      <c r="B2839" s="18" t="s">
        <v>1260</v>
      </c>
      <c r="C2839" s="18" t="s">
        <v>1058</v>
      </c>
      <c r="D2839" s="18" t="s">
        <v>1258</v>
      </c>
      <c r="E2839" s="18">
        <v>172.73587339812499</v>
      </c>
    </row>
    <row r="2840" spans="1:5" hidden="1" x14ac:dyDescent="0.3">
      <c r="A2840" s="18" t="str">
        <f t="shared" ref="A2840:A2903" si="45">CONCATENATE(B2840,C2840,D2840)</f>
        <v>2021-22Horsham Rural CityWC1</v>
      </c>
      <c r="B2840" s="18" t="s">
        <v>1260</v>
      </c>
      <c r="C2840" s="18" t="s">
        <v>1087</v>
      </c>
      <c r="D2840" s="18" t="s">
        <v>1258</v>
      </c>
      <c r="E2840" s="18">
        <v>102.66482641469401</v>
      </c>
    </row>
    <row r="2841" spans="1:5" hidden="1" x14ac:dyDescent="0.3">
      <c r="A2841" s="18" t="str">
        <f t="shared" si="45"/>
        <v>2021-22Kingston CityWC1</v>
      </c>
      <c r="B2841" s="18" t="s">
        <v>1260</v>
      </c>
      <c r="C2841" s="18" t="s">
        <v>1096</v>
      </c>
      <c r="D2841" s="18" t="s">
        <v>1258</v>
      </c>
      <c r="E2841" s="18">
        <v>191.611715994479</v>
      </c>
    </row>
    <row r="2842" spans="1:5" hidden="1" x14ac:dyDescent="0.3">
      <c r="A2842" s="18" t="str">
        <f t="shared" si="45"/>
        <v>2021-22Latrobe CityWC1</v>
      </c>
      <c r="B2842" s="18" t="s">
        <v>1260</v>
      </c>
      <c r="C2842" s="18" t="s">
        <v>1102</v>
      </c>
      <c r="D2842" s="18" t="s">
        <v>1258</v>
      </c>
      <c r="E2842" s="18">
        <v>142.40611925357399</v>
      </c>
    </row>
    <row r="2843" spans="1:5" hidden="1" x14ac:dyDescent="0.3">
      <c r="A2843" s="18" t="str">
        <f t="shared" si="45"/>
        <v>2021-22Mildura Rural CityWC1</v>
      </c>
      <c r="B2843" s="18" t="s">
        <v>1260</v>
      </c>
      <c r="C2843" s="18" t="s">
        <v>1129</v>
      </c>
      <c r="D2843" s="18" t="s">
        <v>1258</v>
      </c>
      <c r="E2843" s="18">
        <v>94.6160508083141</v>
      </c>
    </row>
    <row r="2844" spans="1:5" hidden="1" x14ac:dyDescent="0.3">
      <c r="A2844" s="18" t="str">
        <f t="shared" si="45"/>
        <v>2021-22Mitchell ShireWC1</v>
      </c>
      <c r="B2844" s="18" t="s">
        <v>1260</v>
      </c>
      <c r="C2844" s="18" t="s">
        <v>1132</v>
      </c>
      <c r="D2844" s="18" t="s">
        <v>1258</v>
      </c>
      <c r="E2844" s="18">
        <v>88.946949903442004</v>
      </c>
    </row>
    <row r="2845" spans="1:5" hidden="1" x14ac:dyDescent="0.3">
      <c r="A2845" s="18" t="str">
        <f t="shared" si="45"/>
        <v>2021-22Northern Grampians ShireWC1</v>
      </c>
      <c r="B2845" s="18" t="s">
        <v>1260</v>
      </c>
      <c r="C2845" s="18" t="s">
        <v>1165</v>
      </c>
      <c r="D2845" s="18" t="s">
        <v>1258</v>
      </c>
      <c r="E2845" s="18">
        <v>91.062965470548406</v>
      </c>
    </row>
    <row r="2846" spans="1:5" hidden="1" x14ac:dyDescent="0.3">
      <c r="A2846" s="18" t="str">
        <f t="shared" si="45"/>
        <v>2021-22Southern Grampians ShireWC2</v>
      </c>
      <c r="B2846" s="18" t="s">
        <v>1260</v>
      </c>
      <c r="C2846" s="18" t="s">
        <v>1179</v>
      </c>
      <c r="D2846" s="18" t="s">
        <v>256</v>
      </c>
      <c r="E2846" s="18">
        <v>9.4173376014485708</v>
      </c>
    </row>
    <row r="2847" spans="1:5" hidden="1" x14ac:dyDescent="0.3">
      <c r="A2847" s="18" t="str">
        <f t="shared" si="45"/>
        <v>2021-22South Gippsland ShireWC2</v>
      </c>
      <c r="B2847" s="18" t="s">
        <v>1260</v>
      </c>
      <c r="C2847" s="18" t="s">
        <v>1176</v>
      </c>
      <c r="D2847" s="18" t="s">
        <v>256</v>
      </c>
      <c r="E2847" s="18">
        <v>4.1089606872135001</v>
      </c>
    </row>
    <row r="2848" spans="1:5" hidden="1" x14ac:dyDescent="0.3">
      <c r="A2848" s="18" t="str">
        <f t="shared" si="45"/>
        <v>2021-22Stonnington CityWC2</v>
      </c>
      <c r="B2848" s="18" t="s">
        <v>1260</v>
      </c>
      <c r="C2848" s="18" t="s">
        <v>1182</v>
      </c>
      <c r="D2848" s="18" t="s">
        <v>256</v>
      </c>
      <c r="E2848" s="18">
        <v>4.6710911442892504</v>
      </c>
    </row>
    <row r="2849" spans="1:5" hidden="1" x14ac:dyDescent="0.3">
      <c r="A2849" s="18" t="str">
        <f t="shared" si="45"/>
        <v>2021-22Ararat Rural CityWC2</v>
      </c>
      <c r="B2849" s="18" t="s">
        <v>1260</v>
      </c>
      <c r="C2849" s="18" t="s">
        <v>998</v>
      </c>
      <c r="D2849" s="18" t="s">
        <v>256</v>
      </c>
      <c r="E2849" s="18">
        <v>4.7957750954821501</v>
      </c>
    </row>
    <row r="2850" spans="1:5" hidden="1" x14ac:dyDescent="0.3">
      <c r="A2850" s="18" t="str">
        <f t="shared" si="45"/>
        <v>2021-22Strathbogie ShireWC2</v>
      </c>
      <c r="B2850" s="18" t="s">
        <v>1260</v>
      </c>
      <c r="C2850" s="18" t="s">
        <v>1185</v>
      </c>
      <c r="D2850" s="18" t="s">
        <v>256</v>
      </c>
      <c r="E2850" s="18">
        <v>2.3064737932354999</v>
      </c>
    </row>
    <row r="2851" spans="1:5" hidden="1" x14ac:dyDescent="0.3">
      <c r="A2851" s="18" t="str">
        <f t="shared" si="45"/>
        <v>2021-22Surf Coast ShireWC2</v>
      </c>
      <c r="B2851" s="18" t="s">
        <v>1260</v>
      </c>
      <c r="C2851" s="18" t="s">
        <v>1188</v>
      </c>
      <c r="D2851" s="18" t="s">
        <v>256</v>
      </c>
      <c r="E2851" s="18">
        <v>8.4331597380399597</v>
      </c>
    </row>
    <row r="2852" spans="1:5" hidden="1" x14ac:dyDescent="0.3">
      <c r="A2852" s="18" t="str">
        <f t="shared" si="45"/>
        <v>2021-22Swan Hill Rural CityWC2</v>
      </c>
      <c r="B2852" s="18" t="s">
        <v>1260</v>
      </c>
      <c r="C2852" s="18" t="s">
        <v>1191</v>
      </c>
      <c r="D2852" s="18" t="s">
        <v>256</v>
      </c>
      <c r="E2852" s="18">
        <v>3.98741813934322</v>
      </c>
    </row>
    <row r="2853" spans="1:5" hidden="1" x14ac:dyDescent="0.3">
      <c r="A2853" s="18" t="str">
        <f t="shared" si="45"/>
        <v>2021-22Towong ShireWC2</v>
      </c>
      <c r="B2853" s="18" t="s">
        <v>1260</v>
      </c>
      <c r="C2853" s="18" t="s">
        <v>1194</v>
      </c>
      <c r="D2853" s="18" t="s">
        <v>256</v>
      </c>
    </row>
    <row r="2854" spans="1:5" hidden="1" x14ac:dyDescent="0.3">
      <c r="A2854" s="18" t="str">
        <f t="shared" si="45"/>
        <v>2021-22Wellington ShireWC2</v>
      </c>
      <c r="B2854" s="18" t="s">
        <v>1260</v>
      </c>
      <c r="C2854" s="18" t="s">
        <v>1203</v>
      </c>
      <c r="D2854" s="18" t="s">
        <v>256</v>
      </c>
      <c r="E2854" s="18">
        <v>4.1330019242488003</v>
      </c>
    </row>
    <row r="2855" spans="1:5" hidden="1" x14ac:dyDescent="0.3">
      <c r="A2855" s="18" t="str">
        <f t="shared" si="45"/>
        <v>2021-22West Wimmera ShireWC2</v>
      </c>
      <c r="B2855" s="18" t="s">
        <v>1260</v>
      </c>
      <c r="C2855" s="18" t="s">
        <v>1206</v>
      </c>
      <c r="D2855" s="18" t="s">
        <v>256</v>
      </c>
      <c r="E2855" s="18">
        <v>1.2028628134961199</v>
      </c>
    </row>
    <row r="2856" spans="1:5" hidden="1" x14ac:dyDescent="0.3">
      <c r="A2856" s="18" t="str">
        <f t="shared" si="45"/>
        <v>2021-22Whitehorse CityWC2</v>
      </c>
      <c r="B2856" s="18" t="s">
        <v>1260</v>
      </c>
      <c r="C2856" s="18" t="s">
        <v>1209</v>
      </c>
      <c r="D2856" s="18" t="s">
        <v>256</v>
      </c>
      <c r="E2856" s="18">
        <v>6.9662626665445098</v>
      </c>
    </row>
    <row r="2857" spans="1:5" hidden="1" x14ac:dyDescent="0.3">
      <c r="A2857" s="18" t="str">
        <f t="shared" si="45"/>
        <v>2021-22Whittlesea CityWC2</v>
      </c>
      <c r="B2857" s="18" t="s">
        <v>1260</v>
      </c>
      <c r="C2857" s="18" t="s">
        <v>1212</v>
      </c>
      <c r="D2857" s="18" t="s">
        <v>256</v>
      </c>
      <c r="E2857" s="18">
        <v>5.5686884858279999</v>
      </c>
    </row>
    <row r="2858" spans="1:5" hidden="1" x14ac:dyDescent="0.3">
      <c r="A2858" s="18" t="str">
        <f t="shared" si="45"/>
        <v>2021-22Wyndham CityWC2</v>
      </c>
      <c r="B2858" s="18" t="s">
        <v>1260</v>
      </c>
      <c r="C2858" s="18" t="s">
        <v>1218</v>
      </c>
      <c r="D2858" s="18" t="s">
        <v>256</v>
      </c>
      <c r="E2858" s="18">
        <v>14.9708538690551</v>
      </c>
    </row>
    <row r="2859" spans="1:5" hidden="1" x14ac:dyDescent="0.3">
      <c r="A2859" s="18" t="str">
        <f t="shared" si="45"/>
        <v>2021-22Yarra CityWC2</v>
      </c>
      <c r="B2859" s="18" t="s">
        <v>1260</v>
      </c>
      <c r="C2859" s="18" t="s">
        <v>1221</v>
      </c>
      <c r="D2859" s="18" t="s">
        <v>256</v>
      </c>
      <c r="E2859" s="18">
        <v>0.35192038888794602</v>
      </c>
    </row>
    <row r="2860" spans="1:5" hidden="1" x14ac:dyDescent="0.3">
      <c r="A2860" s="18" t="str">
        <f t="shared" si="45"/>
        <v>2021-22Yarra Ranges ShireWC2</v>
      </c>
      <c r="B2860" s="18" t="s">
        <v>1260</v>
      </c>
      <c r="C2860" s="18" t="s">
        <v>1224</v>
      </c>
      <c r="D2860" s="18" t="s">
        <v>256</v>
      </c>
      <c r="E2860" s="18">
        <v>5.74008666722405</v>
      </c>
    </row>
    <row r="2861" spans="1:5" hidden="1" x14ac:dyDescent="0.3">
      <c r="A2861" s="18" t="str">
        <f t="shared" si="45"/>
        <v>2021-22Yarriambiack ShireWC2</v>
      </c>
      <c r="B2861" s="18" t="s">
        <v>1260</v>
      </c>
      <c r="C2861" s="18" t="s">
        <v>1227</v>
      </c>
      <c r="D2861" s="18" t="s">
        <v>256</v>
      </c>
      <c r="E2861" s="18">
        <v>0.35798953079505502</v>
      </c>
    </row>
    <row r="2862" spans="1:5" hidden="1" x14ac:dyDescent="0.3">
      <c r="A2862" s="18" t="str">
        <f t="shared" si="45"/>
        <v>2021-22Bass Coast ShireWC2</v>
      </c>
      <c r="B2862" s="18" t="s">
        <v>1260</v>
      </c>
      <c r="C2862" s="18" t="s">
        <v>1007</v>
      </c>
      <c r="D2862" s="18" t="s">
        <v>256</v>
      </c>
      <c r="E2862" s="18">
        <v>0.95781410212402196</v>
      </c>
    </row>
    <row r="2863" spans="1:5" hidden="1" x14ac:dyDescent="0.3">
      <c r="A2863" s="18" t="str">
        <f t="shared" si="45"/>
        <v>2021-22Borough of QueenscliffeWC2</v>
      </c>
      <c r="B2863" s="18" t="s">
        <v>1260</v>
      </c>
      <c r="C2863" s="18" t="s">
        <v>1174</v>
      </c>
      <c r="D2863" s="18" t="s">
        <v>256</v>
      </c>
      <c r="E2863" s="18">
        <v>5.6056769019732</v>
      </c>
    </row>
    <row r="2864" spans="1:5" hidden="1" x14ac:dyDescent="0.3">
      <c r="A2864" s="18" t="str">
        <f t="shared" si="45"/>
        <v>2021-22Merri-bek CityWC2</v>
      </c>
      <c r="B2864" s="18" t="s">
        <v>1260</v>
      </c>
      <c r="C2864" s="18" t="s">
        <v>1147</v>
      </c>
      <c r="D2864" s="18" t="s">
        <v>256</v>
      </c>
      <c r="E2864" s="18">
        <v>12.5108681391744</v>
      </c>
    </row>
    <row r="2865" spans="1:5" hidden="1" x14ac:dyDescent="0.3">
      <c r="A2865" s="18" t="str">
        <f t="shared" si="45"/>
        <v>2021-22Alpine ShireWC2</v>
      </c>
      <c r="B2865" s="18" t="s">
        <v>1260</v>
      </c>
      <c r="C2865" s="18" t="s">
        <v>995</v>
      </c>
      <c r="D2865" s="18" t="s">
        <v>256</v>
      </c>
      <c r="E2865" s="18">
        <v>2.1163403367170499</v>
      </c>
    </row>
    <row r="2866" spans="1:5" hidden="1" x14ac:dyDescent="0.3">
      <c r="A2866" s="18" t="str">
        <f t="shared" si="45"/>
        <v>2021-22Ballarat CityWC2</v>
      </c>
      <c r="B2866" s="18" t="s">
        <v>1260</v>
      </c>
      <c r="C2866" s="18" t="s">
        <v>1001</v>
      </c>
      <c r="D2866" s="18" t="s">
        <v>256</v>
      </c>
      <c r="E2866" s="18">
        <v>10.4836157840406</v>
      </c>
    </row>
    <row r="2867" spans="1:5" hidden="1" x14ac:dyDescent="0.3">
      <c r="A2867" s="18" t="str">
        <f t="shared" si="45"/>
        <v>2021-22Banyule CityWC2</v>
      </c>
      <c r="B2867" s="18" t="s">
        <v>1260</v>
      </c>
      <c r="C2867" s="18" t="s">
        <v>1004</v>
      </c>
      <c r="D2867" s="18" t="s">
        <v>256</v>
      </c>
      <c r="E2867" s="18">
        <v>20.103170990744999</v>
      </c>
    </row>
    <row r="2868" spans="1:5" hidden="1" x14ac:dyDescent="0.3">
      <c r="A2868" s="18" t="str">
        <f t="shared" si="45"/>
        <v>2021-22Baw Baw ShireWC2</v>
      </c>
      <c r="B2868" s="18" t="s">
        <v>1260</v>
      </c>
      <c r="C2868" s="18" t="s">
        <v>1010</v>
      </c>
      <c r="D2868" s="18" t="s">
        <v>256</v>
      </c>
      <c r="E2868" s="18">
        <v>1.95087355201249</v>
      </c>
    </row>
    <row r="2869" spans="1:5" hidden="1" x14ac:dyDescent="0.3">
      <c r="A2869" s="18" t="str">
        <f t="shared" si="45"/>
        <v>2021-22Bayside CityWC2</v>
      </c>
      <c r="B2869" s="18" t="s">
        <v>1260</v>
      </c>
      <c r="C2869" s="18" t="s">
        <v>1013</v>
      </c>
      <c r="D2869" s="18" t="s">
        <v>256</v>
      </c>
      <c r="E2869" s="18">
        <v>4.29739123405247</v>
      </c>
    </row>
    <row r="2870" spans="1:5" hidden="1" x14ac:dyDescent="0.3">
      <c r="A2870" s="18" t="str">
        <f t="shared" si="45"/>
        <v>2021-22Benalla Rural CityWC2</v>
      </c>
      <c r="B2870" s="18" t="s">
        <v>1260</v>
      </c>
      <c r="C2870" s="18" t="s">
        <v>1016</v>
      </c>
      <c r="D2870" s="18" t="s">
        <v>256</v>
      </c>
      <c r="E2870" s="18">
        <v>8.5995732233075906</v>
      </c>
    </row>
    <row r="2871" spans="1:5" hidden="1" x14ac:dyDescent="0.3">
      <c r="A2871" s="18" t="str">
        <f t="shared" si="45"/>
        <v>2021-22Brimbank CityWC2</v>
      </c>
      <c r="B2871" s="18" t="s">
        <v>1260</v>
      </c>
      <c r="C2871" s="18" t="s">
        <v>1022</v>
      </c>
      <c r="D2871" s="18" t="s">
        <v>256</v>
      </c>
      <c r="E2871" s="18">
        <v>11.3108392329172</v>
      </c>
    </row>
    <row r="2872" spans="1:5" hidden="1" x14ac:dyDescent="0.3">
      <c r="A2872" s="18" t="str">
        <f t="shared" si="45"/>
        <v>2021-22Campaspe ShireWC2</v>
      </c>
      <c r="B2872" s="18" t="s">
        <v>1260</v>
      </c>
      <c r="C2872" s="18" t="s">
        <v>1028</v>
      </c>
      <c r="D2872" s="18" t="s">
        <v>256</v>
      </c>
      <c r="E2872" s="18">
        <v>4.4036011981697198</v>
      </c>
    </row>
    <row r="2873" spans="1:5" hidden="1" x14ac:dyDescent="0.3">
      <c r="A2873" s="18" t="str">
        <f t="shared" si="45"/>
        <v>2021-22Cardinia ShireWC2</v>
      </c>
      <c r="B2873" s="18" t="s">
        <v>1260</v>
      </c>
      <c r="C2873" s="18" t="s">
        <v>1031</v>
      </c>
      <c r="D2873" s="18" t="s">
        <v>256</v>
      </c>
      <c r="E2873" s="18">
        <v>8.0608141808535496</v>
      </c>
    </row>
    <row r="2874" spans="1:5" hidden="1" x14ac:dyDescent="0.3">
      <c r="A2874" s="18" t="str">
        <f t="shared" si="45"/>
        <v>2021-22Casey CityWC2</v>
      </c>
      <c r="B2874" s="18" t="s">
        <v>1260</v>
      </c>
      <c r="C2874" s="18" t="s">
        <v>1034</v>
      </c>
      <c r="D2874" s="18" t="s">
        <v>256</v>
      </c>
      <c r="E2874" s="18">
        <v>6.16615556930868</v>
      </c>
    </row>
    <row r="2875" spans="1:5" hidden="1" x14ac:dyDescent="0.3">
      <c r="A2875" s="18" t="str">
        <f t="shared" si="45"/>
        <v>2021-22Central Goldfields ShireWC2</v>
      </c>
      <c r="B2875" s="18" t="s">
        <v>1260</v>
      </c>
      <c r="C2875" s="18" t="s">
        <v>1037</v>
      </c>
      <c r="D2875" s="18" t="s">
        <v>256</v>
      </c>
      <c r="E2875" s="18">
        <v>0.93271364103622501</v>
      </c>
    </row>
    <row r="2876" spans="1:5" hidden="1" x14ac:dyDescent="0.3">
      <c r="A2876" s="18" t="str">
        <f t="shared" si="45"/>
        <v>2021-22Colac Otway ShireWC2</v>
      </c>
      <c r="B2876" s="18" t="s">
        <v>1260</v>
      </c>
      <c r="C2876" s="18" t="s">
        <v>1040</v>
      </c>
      <c r="D2876" s="18" t="s">
        <v>256</v>
      </c>
      <c r="E2876" s="18">
        <v>5.7507717714161499</v>
      </c>
    </row>
    <row r="2877" spans="1:5" hidden="1" x14ac:dyDescent="0.3">
      <c r="A2877" s="18" t="str">
        <f t="shared" si="45"/>
        <v>2021-22Corangamite ShireWC2</v>
      </c>
      <c r="B2877" s="18" t="s">
        <v>1260</v>
      </c>
      <c r="C2877" s="18" t="s">
        <v>1043</v>
      </c>
      <c r="D2877" s="18" t="s">
        <v>256</v>
      </c>
      <c r="E2877" s="18">
        <v>4.5836551974461797</v>
      </c>
    </row>
    <row r="2878" spans="1:5" hidden="1" x14ac:dyDescent="0.3">
      <c r="A2878" s="18" t="str">
        <f t="shared" si="45"/>
        <v>2021-22Darebin CityWC2</v>
      </c>
      <c r="B2878" s="18" t="s">
        <v>1260</v>
      </c>
      <c r="C2878" s="18" t="s">
        <v>1046</v>
      </c>
      <c r="D2878" s="18" t="s">
        <v>256</v>
      </c>
      <c r="E2878" s="18">
        <v>13.1162881593773</v>
      </c>
    </row>
    <row r="2879" spans="1:5" hidden="1" x14ac:dyDescent="0.3">
      <c r="A2879" s="18" t="str">
        <f t="shared" si="45"/>
        <v>2021-22East Gippsland ShireWC2</v>
      </c>
      <c r="B2879" s="18" t="s">
        <v>1260</v>
      </c>
      <c r="C2879" s="18" t="s">
        <v>1049</v>
      </c>
      <c r="D2879" s="18" t="s">
        <v>256</v>
      </c>
      <c r="E2879" s="18">
        <v>0.42848573142514401</v>
      </c>
    </row>
    <row r="2880" spans="1:5" hidden="1" x14ac:dyDescent="0.3">
      <c r="A2880" s="18" t="str">
        <f t="shared" si="45"/>
        <v>2021-22Frankston CityWC2</v>
      </c>
      <c r="B2880" s="18" t="s">
        <v>1260</v>
      </c>
      <c r="C2880" s="18" t="s">
        <v>1052</v>
      </c>
      <c r="D2880" s="18" t="s">
        <v>256</v>
      </c>
      <c r="E2880" s="18">
        <v>1.93871248191987</v>
      </c>
    </row>
    <row r="2881" spans="1:5" hidden="1" x14ac:dyDescent="0.3">
      <c r="A2881" s="18" t="str">
        <f t="shared" si="45"/>
        <v>2021-22Gannawarra ShireWC2</v>
      </c>
      <c r="B2881" s="18" t="s">
        <v>1260</v>
      </c>
      <c r="C2881" s="18" t="s">
        <v>1055</v>
      </c>
      <c r="D2881" s="18" t="s">
        <v>256</v>
      </c>
      <c r="E2881" s="18">
        <v>2.2062985025947999</v>
      </c>
    </row>
    <row r="2882" spans="1:5" hidden="1" x14ac:dyDescent="0.3">
      <c r="A2882" s="18" t="str">
        <f t="shared" si="45"/>
        <v>2021-22Glenelg ShireWC2</v>
      </c>
      <c r="B2882" s="18" t="s">
        <v>1260</v>
      </c>
      <c r="C2882" s="18" t="s">
        <v>1061</v>
      </c>
      <c r="D2882" s="18" t="s">
        <v>256</v>
      </c>
      <c r="E2882" s="18">
        <v>0.86615746035561902</v>
      </c>
    </row>
    <row r="2883" spans="1:5" hidden="1" x14ac:dyDescent="0.3">
      <c r="A2883" s="18" t="str">
        <f t="shared" si="45"/>
        <v>2021-22Golden Plains ShireWC2</v>
      </c>
      <c r="B2883" s="18" t="s">
        <v>1260</v>
      </c>
      <c r="C2883" s="18" t="s">
        <v>1064</v>
      </c>
      <c r="D2883" s="18" t="s">
        <v>256</v>
      </c>
      <c r="E2883" s="18">
        <v>3.7463859591969699</v>
      </c>
    </row>
    <row r="2884" spans="1:5" hidden="1" x14ac:dyDescent="0.3">
      <c r="A2884" s="18" t="str">
        <f t="shared" si="45"/>
        <v>2021-22Greater Bendigo CityWC2</v>
      </c>
      <c r="B2884" s="18" t="s">
        <v>1260</v>
      </c>
      <c r="C2884" s="18" t="s">
        <v>1067</v>
      </c>
      <c r="D2884" s="18" t="s">
        <v>256</v>
      </c>
      <c r="E2884" s="18">
        <v>3.7060219841492201</v>
      </c>
    </row>
    <row r="2885" spans="1:5" hidden="1" x14ac:dyDescent="0.3">
      <c r="A2885" s="18" t="str">
        <f t="shared" si="45"/>
        <v>2021-22Greater Dandenong CityWC2</v>
      </c>
      <c r="B2885" s="18" t="s">
        <v>1260</v>
      </c>
      <c r="C2885" s="18" t="s">
        <v>1070</v>
      </c>
      <c r="D2885" s="18" t="s">
        <v>256</v>
      </c>
      <c r="E2885" s="18">
        <v>5.4912310046400403</v>
      </c>
    </row>
    <row r="2886" spans="1:5" hidden="1" x14ac:dyDescent="0.3">
      <c r="A2886" s="18" t="str">
        <f t="shared" si="45"/>
        <v>2021-22Greater Geelong CityWC2</v>
      </c>
      <c r="B2886" s="18" t="s">
        <v>1260</v>
      </c>
      <c r="C2886" s="18" t="s">
        <v>1073</v>
      </c>
      <c r="D2886" s="18" t="s">
        <v>256</v>
      </c>
      <c r="E2886" s="18">
        <v>10.892774865096801</v>
      </c>
    </row>
    <row r="2887" spans="1:5" hidden="1" x14ac:dyDescent="0.3">
      <c r="A2887" s="18" t="str">
        <f t="shared" si="45"/>
        <v>2021-22Hepburn ShireWC2</v>
      </c>
      <c r="B2887" s="18" t="s">
        <v>1260</v>
      </c>
      <c r="C2887" s="18" t="s">
        <v>1078</v>
      </c>
      <c r="D2887" s="18" t="s">
        <v>256</v>
      </c>
      <c r="E2887" s="18">
        <v>5.8933925342732199</v>
      </c>
    </row>
    <row r="2888" spans="1:5" hidden="1" x14ac:dyDescent="0.3">
      <c r="A2888" s="18" t="str">
        <f t="shared" si="45"/>
        <v>2021-22Hindmarsh ShireWC2</v>
      </c>
      <c r="B2888" s="18" t="s">
        <v>1260</v>
      </c>
      <c r="C2888" s="18" t="s">
        <v>1081</v>
      </c>
      <c r="D2888" s="18" t="s">
        <v>256</v>
      </c>
      <c r="E2888" s="18">
        <v>0.18378383345509</v>
      </c>
    </row>
    <row r="2889" spans="1:5" hidden="1" x14ac:dyDescent="0.3">
      <c r="A2889" s="18" t="str">
        <f t="shared" si="45"/>
        <v>2021-22Hobsons Bay CityWC2</v>
      </c>
      <c r="B2889" s="18" t="s">
        <v>1260</v>
      </c>
      <c r="C2889" s="18" t="s">
        <v>1084</v>
      </c>
      <c r="D2889" s="18" t="s">
        <v>256</v>
      </c>
      <c r="E2889" s="18">
        <v>16.778239484572499</v>
      </c>
    </row>
    <row r="2890" spans="1:5" hidden="1" x14ac:dyDescent="0.3">
      <c r="A2890" s="18" t="str">
        <f t="shared" si="45"/>
        <v>2021-22Hume CityWC2</v>
      </c>
      <c r="B2890" s="18" t="s">
        <v>1260</v>
      </c>
      <c r="C2890" s="18" t="s">
        <v>1090</v>
      </c>
      <c r="D2890" s="18" t="s">
        <v>256</v>
      </c>
      <c r="E2890" s="18">
        <v>14.711604918194601</v>
      </c>
    </row>
    <row r="2891" spans="1:5" hidden="1" x14ac:dyDescent="0.3">
      <c r="A2891" s="18" t="str">
        <f t="shared" si="45"/>
        <v>2021-22Indigo ShireWC2</v>
      </c>
      <c r="B2891" s="18" t="s">
        <v>1260</v>
      </c>
      <c r="C2891" s="18" t="s">
        <v>1093</v>
      </c>
      <c r="D2891" s="18" t="s">
        <v>256</v>
      </c>
      <c r="E2891" s="18">
        <v>4.2838176940135497</v>
      </c>
    </row>
    <row r="2892" spans="1:5" hidden="1" x14ac:dyDescent="0.3">
      <c r="A2892" s="18" t="str">
        <f t="shared" si="45"/>
        <v>2021-22Knox CityWC2</v>
      </c>
      <c r="B2892" s="18" t="s">
        <v>1260</v>
      </c>
      <c r="C2892" s="18" t="s">
        <v>1099</v>
      </c>
      <c r="D2892" s="18" t="s">
        <v>256</v>
      </c>
      <c r="E2892" s="18">
        <v>8.2179213595962395</v>
      </c>
    </row>
    <row r="2893" spans="1:5" hidden="1" x14ac:dyDescent="0.3">
      <c r="A2893" s="18" t="str">
        <f t="shared" si="45"/>
        <v>2021-22Loddon ShireWC2</v>
      </c>
      <c r="B2893" s="18" t="s">
        <v>1260</v>
      </c>
      <c r="C2893" s="18" t="s">
        <v>1105</v>
      </c>
      <c r="D2893" s="18" t="s">
        <v>256</v>
      </c>
      <c r="E2893" s="18">
        <v>2.6791081836953401</v>
      </c>
    </row>
    <row r="2894" spans="1:5" hidden="1" x14ac:dyDescent="0.3">
      <c r="A2894" s="18" t="str">
        <f t="shared" si="45"/>
        <v>2021-22Macedon Ranges ShireWC2</v>
      </c>
      <c r="B2894" s="18" t="s">
        <v>1260</v>
      </c>
      <c r="C2894" s="18" t="s">
        <v>1108</v>
      </c>
      <c r="D2894" s="18" t="s">
        <v>256</v>
      </c>
      <c r="E2894" s="18">
        <v>6.3077051043890497</v>
      </c>
    </row>
    <row r="2895" spans="1:5" hidden="1" x14ac:dyDescent="0.3">
      <c r="A2895" s="18" t="str">
        <f t="shared" si="45"/>
        <v>2021-22Manningham CityWC2</v>
      </c>
      <c r="B2895" s="18" t="s">
        <v>1260</v>
      </c>
      <c r="C2895" s="18" t="s">
        <v>1111</v>
      </c>
      <c r="D2895" s="18" t="s">
        <v>256</v>
      </c>
      <c r="E2895" s="18">
        <v>3.8029927779171402</v>
      </c>
    </row>
    <row r="2896" spans="1:5" hidden="1" x14ac:dyDescent="0.3">
      <c r="A2896" s="18" t="str">
        <f t="shared" si="45"/>
        <v>2021-22Mansfield ShireWC2</v>
      </c>
      <c r="B2896" s="18" t="s">
        <v>1260</v>
      </c>
      <c r="C2896" s="18" t="s">
        <v>1114</v>
      </c>
      <c r="D2896" s="18" t="s">
        <v>256</v>
      </c>
      <c r="E2896" s="18">
        <v>3.3907330011252199</v>
      </c>
    </row>
    <row r="2897" spans="1:5" hidden="1" x14ac:dyDescent="0.3">
      <c r="A2897" s="18" t="str">
        <f t="shared" si="45"/>
        <v>2021-22Maribyrnong CityWC2</v>
      </c>
      <c r="B2897" s="18" t="s">
        <v>1260</v>
      </c>
      <c r="C2897" s="18" t="s">
        <v>1117</v>
      </c>
      <c r="D2897" s="18" t="s">
        <v>256</v>
      </c>
      <c r="E2897" s="18">
        <v>15.3402620563519</v>
      </c>
    </row>
    <row r="2898" spans="1:5" hidden="1" x14ac:dyDescent="0.3">
      <c r="A2898" s="18" t="str">
        <f t="shared" si="45"/>
        <v>2021-22Maroondah CityWC2</v>
      </c>
      <c r="B2898" s="18" t="s">
        <v>1260</v>
      </c>
      <c r="C2898" s="18" t="s">
        <v>1120</v>
      </c>
      <c r="D2898" s="18" t="s">
        <v>256</v>
      </c>
      <c r="E2898" s="18">
        <v>4.7850105362251201</v>
      </c>
    </row>
    <row r="2899" spans="1:5" hidden="1" x14ac:dyDescent="0.3">
      <c r="A2899" s="18" t="str">
        <f t="shared" si="45"/>
        <v>2021-22Melbourne CityWC2</v>
      </c>
      <c r="B2899" s="18" t="s">
        <v>1260</v>
      </c>
      <c r="C2899" s="18" t="s">
        <v>1123</v>
      </c>
      <c r="D2899" s="18" t="s">
        <v>256</v>
      </c>
      <c r="E2899" s="18">
        <v>2.7094670616059302</v>
      </c>
    </row>
    <row r="2900" spans="1:5" hidden="1" x14ac:dyDescent="0.3">
      <c r="A2900" s="18" t="str">
        <f t="shared" si="45"/>
        <v>2021-22Melton CityWC2</v>
      </c>
      <c r="B2900" s="18" t="s">
        <v>1260</v>
      </c>
      <c r="C2900" s="18" t="s">
        <v>1126</v>
      </c>
      <c r="D2900" s="18" t="s">
        <v>256</v>
      </c>
      <c r="E2900" s="18">
        <v>0.55147178086457804</v>
      </c>
    </row>
    <row r="2901" spans="1:5" hidden="1" x14ac:dyDescent="0.3">
      <c r="A2901" s="18" t="str">
        <f t="shared" si="45"/>
        <v>2021-22Moira ShireWC2</v>
      </c>
      <c r="B2901" s="18" t="s">
        <v>1260</v>
      </c>
      <c r="C2901" s="18" t="s">
        <v>1135</v>
      </c>
      <c r="D2901" s="18" t="s">
        <v>256</v>
      </c>
      <c r="E2901" s="18">
        <v>0.59012242357914602</v>
      </c>
    </row>
    <row r="2902" spans="1:5" hidden="1" x14ac:dyDescent="0.3">
      <c r="A2902" s="18" t="str">
        <f t="shared" si="45"/>
        <v>2021-22Monash CityWC2</v>
      </c>
      <c r="B2902" s="18" t="s">
        <v>1260</v>
      </c>
      <c r="C2902" s="18" t="s">
        <v>1138</v>
      </c>
      <c r="D2902" s="18" t="s">
        <v>256</v>
      </c>
      <c r="E2902" s="18">
        <v>4.01726883212282</v>
      </c>
    </row>
    <row r="2903" spans="1:5" hidden="1" x14ac:dyDescent="0.3">
      <c r="A2903" s="18" t="str">
        <f t="shared" si="45"/>
        <v>2021-22Moonee Valley CityWC2</v>
      </c>
      <c r="B2903" s="18" t="s">
        <v>1260</v>
      </c>
      <c r="C2903" s="18" t="s">
        <v>1141</v>
      </c>
      <c r="D2903" s="18" t="s">
        <v>256</v>
      </c>
      <c r="E2903" s="18">
        <v>20.726657316859399</v>
      </c>
    </row>
    <row r="2904" spans="1:5" hidden="1" x14ac:dyDescent="0.3">
      <c r="A2904" s="18" t="str">
        <f t="shared" ref="A2904:A2967" si="46">CONCATENATE(B2904,C2904,D2904)</f>
        <v>2021-22Moorabool ShireWC2</v>
      </c>
      <c r="B2904" s="18" t="s">
        <v>1260</v>
      </c>
      <c r="C2904" s="18" t="s">
        <v>1144</v>
      </c>
      <c r="D2904" s="18" t="s">
        <v>256</v>
      </c>
      <c r="E2904" s="18">
        <v>5.5445024783830998</v>
      </c>
    </row>
    <row r="2905" spans="1:5" hidden="1" x14ac:dyDescent="0.3">
      <c r="A2905" s="18" t="str">
        <f t="shared" si="46"/>
        <v>2021-22Mornington Peninsula ShireWC2</v>
      </c>
      <c r="B2905" s="18" t="s">
        <v>1260</v>
      </c>
      <c r="C2905" s="18" t="s">
        <v>1150</v>
      </c>
      <c r="D2905" s="18" t="s">
        <v>256</v>
      </c>
      <c r="E2905" s="18">
        <v>5.9883121830726198</v>
      </c>
    </row>
    <row r="2906" spans="1:5" hidden="1" x14ac:dyDescent="0.3">
      <c r="A2906" s="18" t="str">
        <f t="shared" si="46"/>
        <v>2021-22Mount Alexander ShireWC2</v>
      </c>
      <c r="B2906" s="18" t="s">
        <v>1260</v>
      </c>
      <c r="C2906" s="18" t="s">
        <v>1153</v>
      </c>
      <c r="D2906" s="18" t="s">
        <v>256</v>
      </c>
      <c r="E2906" s="18">
        <v>7.2821364176753702</v>
      </c>
    </row>
    <row r="2907" spans="1:5" hidden="1" x14ac:dyDescent="0.3">
      <c r="A2907" s="18" t="str">
        <f t="shared" si="46"/>
        <v>2021-22Moyne ShireWC2</v>
      </c>
      <c r="B2907" s="18" t="s">
        <v>1260</v>
      </c>
      <c r="C2907" s="18" t="s">
        <v>1156</v>
      </c>
      <c r="D2907" s="18" t="s">
        <v>256</v>
      </c>
      <c r="E2907" s="18">
        <v>1.6119344231141199</v>
      </c>
    </row>
    <row r="2908" spans="1:5" hidden="1" x14ac:dyDescent="0.3">
      <c r="A2908" s="18" t="str">
        <f t="shared" si="46"/>
        <v>2021-22Murrindindi ShireWC2</v>
      </c>
      <c r="B2908" s="18" t="s">
        <v>1260</v>
      </c>
      <c r="C2908" s="18" t="s">
        <v>1159</v>
      </c>
      <c r="D2908" s="18" t="s">
        <v>256</v>
      </c>
      <c r="E2908" s="18">
        <v>0.74951843440589405</v>
      </c>
    </row>
    <row r="2909" spans="1:5" hidden="1" x14ac:dyDescent="0.3">
      <c r="A2909" s="18" t="str">
        <f t="shared" si="46"/>
        <v>2021-22Nillumbik ShireWC2</v>
      </c>
      <c r="B2909" s="18" t="s">
        <v>1260</v>
      </c>
      <c r="C2909" s="18" t="s">
        <v>1162</v>
      </c>
      <c r="D2909" s="18" t="s">
        <v>256</v>
      </c>
      <c r="E2909" s="18">
        <v>6.4611732647887097</v>
      </c>
    </row>
    <row r="2910" spans="1:5" hidden="1" x14ac:dyDescent="0.3">
      <c r="A2910" s="18" t="str">
        <f t="shared" si="46"/>
        <v>2021-22Port Phillip CityWC2</v>
      </c>
      <c r="B2910" s="18" t="s">
        <v>1260</v>
      </c>
      <c r="C2910" s="18" t="s">
        <v>1168</v>
      </c>
      <c r="D2910" s="18" t="s">
        <v>256</v>
      </c>
      <c r="E2910" s="18">
        <v>4.96357688421618</v>
      </c>
    </row>
    <row r="2911" spans="1:5" hidden="1" x14ac:dyDescent="0.3">
      <c r="A2911" s="18" t="str">
        <f t="shared" si="46"/>
        <v>2021-22Pyrenees ShireWC2</v>
      </c>
      <c r="B2911" s="18" t="s">
        <v>1260</v>
      </c>
      <c r="C2911" s="18" t="s">
        <v>1171</v>
      </c>
      <c r="D2911" s="18" t="s">
        <v>256</v>
      </c>
      <c r="E2911" s="18">
        <v>25.689082839133199</v>
      </c>
    </row>
    <row r="2912" spans="1:5" hidden="1" x14ac:dyDescent="0.3">
      <c r="A2912" s="18" t="str">
        <f t="shared" si="46"/>
        <v>2021-22Greater SheppartonWC2</v>
      </c>
      <c r="B2912" s="18" t="s">
        <v>1260</v>
      </c>
      <c r="C2912" s="18" t="s">
        <v>1076</v>
      </c>
      <c r="D2912" s="18" t="s">
        <v>256</v>
      </c>
      <c r="E2912" s="18">
        <v>3.3477565846187298</v>
      </c>
    </row>
    <row r="2913" spans="1:5" hidden="1" x14ac:dyDescent="0.3">
      <c r="A2913" s="18" t="str">
        <f t="shared" si="46"/>
        <v>2021-22Wangaratta Rural CityWC2</v>
      </c>
      <c r="B2913" s="18" t="s">
        <v>1260</v>
      </c>
      <c r="C2913" s="18" t="s">
        <v>1197</v>
      </c>
      <c r="D2913" s="18" t="s">
        <v>256</v>
      </c>
      <c r="E2913" s="18">
        <v>7.0719240871979503</v>
      </c>
    </row>
    <row r="2914" spans="1:5" hidden="1" x14ac:dyDescent="0.3">
      <c r="A2914" s="18" t="str">
        <f t="shared" si="46"/>
        <v>2021-22Warrnambool CityWC2</v>
      </c>
      <c r="B2914" s="18" t="s">
        <v>1260</v>
      </c>
      <c r="C2914" s="18" t="s">
        <v>1200</v>
      </c>
      <c r="D2914" s="18" t="s">
        <v>256</v>
      </c>
      <c r="E2914" s="18">
        <v>2.1931411668436498</v>
      </c>
    </row>
    <row r="2915" spans="1:5" hidden="1" x14ac:dyDescent="0.3">
      <c r="A2915" s="18" t="str">
        <f t="shared" si="46"/>
        <v>2021-22Wodonga CityWC2</v>
      </c>
      <c r="B2915" s="18" t="s">
        <v>1260</v>
      </c>
      <c r="C2915" s="18" t="s">
        <v>1215</v>
      </c>
      <c r="D2915" s="18" t="s">
        <v>256</v>
      </c>
      <c r="E2915" s="18">
        <v>5.0869093666317902</v>
      </c>
    </row>
    <row r="2916" spans="1:5" hidden="1" x14ac:dyDescent="0.3">
      <c r="A2916" s="18" t="str">
        <f t="shared" si="46"/>
        <v>2021-22Boroondara CityWC2</v>
      </c>
      <c r="B2916" s="18" t="s">
        <v>1260</v>
      </c>
      <c r="C2916" s="18" t="s">
        <v>1019</v>
      </c>
      <c r="D2916" s="18" t="s">
        <v>256</v>
      </c>
      <c r="E2916" s="18">
        <v>4.97857575370052</v>
      </c>
    </row>
    <row r="2917" spans="1:5" hidden="1" x14ac:dyDescent="0.3">
      <c r="A2917" s="18" t="str">
        <f t="shared" si="46"/>
        <v>2021-22Buloke ShireWC2</v>
      </c>
      <c r="B2917" s="18" t="s">
        <v>1260</v>
      </c>
      <c r="C2917" s="18" t="s">
        <v>1025</v>
      </c>
      <c r="D2917" s="18" t="s">
        <v>256</v>
      </c>
      <c r="E2917" s="18">
        <v>1.7842104511911401</v>
      </c>
    </row>
    <row r="2918" spans="1:5" hidden="1" x14ac:dyDescent="0.3">
      <c r="A2918" s="18" t="str">
        <f t="shared" si="46"/>
        <v>2021-22Glen Eira CityWC2</v>
      </c>
      <c r="B2918" s="18" t="s">
        <v>1260</v>
      </c>
      <c r="C2918" s="18" t="s">
        <v>1058</v>
      </c>
      <c r="D2918" s="18" t="s">
        <v>256</v>
      </c>
      <c r="E2918" s="18">
        <v>0.71997236362963801</v>
      </c>
    </row>
    <row r="2919" spans="1:5" hidden="1" x14ac:dyDescent="0.3">
      <c r="A2919" s="18" t="str">
        <f t="shared" si="46"/>
        <v>2021-22Horsham Rural CityWC2</v>
      </c>
      <c r="B2919" s="18" t="s">
        <v>1260</v>
      </c>
      <c r="C2919" s="18" t="s">
        <v>1087</v>
      </c>
      <c r="D2919" s="18" t="s">
        <v>256</v>
      </c>
      <c r="E2919" s="18">
        <v>1.9018904231426501</v>
      </c>
    </row>
    <row r="2920" spans="1:5" hidden="1" x14ac:dyDescent="0.3">
      <c r="A2920" s="18" t="str">
        <f t="shared" si="46"/>
        <v>2021-22Kingston CityWC2</v>
      </c>
      <c r="B2920" s="18" t="s">
        <v>1260</v>
      </c>
      <c r="C2920" s="18" t="s">
        <v>1096</v>
      </c>
      <c r="D2920" s="18" t="s">
        <v>256</v>
      </c>
      <c r="E2920" s="18">
        <v>9.1001662370792893</v>
      </c>
    </row>
    <row r="2921" spans="1:5" hidden="1" x14ac:dyDescent="0.3">
      <c r="A2921" s="18" t="str">
        <f t="shared" si="46"/>
        <v>2021-22Latrobe CityWC2</v>
      </c>
      <c r="B2921" s="18" t="s">
        <v>1260</v>
      </c>
      <c r="C2921" s="18" t="s">
        <v>1102</v>
      </c>
      <c r="D2921" s="18" t="s">
        <v>256</v>
      </c>
      <c r="E2921" s="18">
        <v>2.5750016703165799</v>
      </c>
    </row>
    <row r="2922" spans="1:5" hidden="1" x14ac:dyDescent="0.3">
      <c r="A2922" s="18" t="str">
        <f t="shared" si="46"/>
        <v>2021-22Mildura Rural CityWC2</v>
      </c>
      <c r="B2922" s="18" t="s">
        <v>1260</v>
      </c>
      <c r="C2922" s="18" t="s">
        <v>1129</v>
      </c>
      <c r="D2922" s="18" t="s">
        <v>256</v>
      </c>
      <c r="E2922" s="18">
        <v>3.8375488541481602</v>
      </c>
    </row>
    <row r="2923" spans="1:5" hidden="1" x14ac:dyDescent="0.3">
      <c r="A2923" s="18" t="str">
        <f t="shared" si="46"/>
        <v>2021-22Mitchell ShireWC2</v>
      </c>
      <c r="B2923" s="18" t="s">
        <v>1260</v>
      </c>
      <c r="C2923" s="18" t="s">
        <v>1132</v>
      </c>
      <c r="D2923" s="18" t="s">
        <v>256</v>
      </c>
      <c r="E2923" s="18">
        <v>6.4790546452472899</v>
      </c>
    </row>
    <row r="2924" spans="1:5" hidden="1" x14ac:dyDescent="0.3">
      <c r="A2924" s="18" t="str">
        <f t="shared" si="46"/>
        <v>2021-22Northern Grampians ShireWC2</v>
      </c>
      <c r="B2924" s="18" t="s">
        <v>1260</v>
      </c>
      <c r="C2924" s="18" t="s">
        <v>1165</v>
      </c>
      <c r="D2924" s="18" t="s">
        <v>256</v>
      </c>
      <c r="E2924" s="18">
        <v>5.3599173661322697</v>
      </c>
    </row>
    <row r="2925" spans="1:5" hidden="1" x14ac:dyDescent="0.3">
      <c r="A2925" s="18" t="str">
        <f t="shared" si="46"/>
        <v>2021-22Southern Grampians ShireWC3</v>
      </c>
      <c r="B2925" s="18" t="s">
        <v>1260</v>
      </c>
      <c r="C2925" s="18" t="s">
        <v>1179</v>
      </c>
      <c r="D2925" s="18" t="s">
        <v>262</v>
      </c>
      <c r="E2925" s="18">
        <v>129.95770491803299</v>
      </c>
    </row>
    <row r="2926" spans="1:5" hidden="1" x14ac:dyDescent="0.3">
      <c r="A2926" s="18" t="str">
        <f t="shared" si="46"/>
        <v>2021-22South Gippsland ShireWC3</v>
      </c>
      <c r="B2926" s="18" t="s">
        <v>1260</v>
      </c>
      <c r="C2926" s="18" t="s">
        <v>1176</v>
      </c>
      <c r="D2926" s="18" t="s">
        <v>262</v>
      </c>
      <c r="E2926" s="18">
        <v>160.81328990227999</v>
      </c>
    </row>
    <row r="2927" spans="1:5" hidden="1" x14ac:dyDescent="0.3">
      <c r="A2927" s="18" t="str">
        <f t="shared" si="46"/>
        <v>2021-22Stonnington CityWC3</v>
      </c>
      <c r="B2927" s="18" t="s">
        <v>1260</v>
      </c>
      <c r="C2927" s="18" t="s">
        <v>1182</v>
      </c>
      <c r="D2927" s="18" t="s">
        <v>262</v>
      </c>
      <c r="E2927" s="18">
        <v>128.89272165120701</v>
      </c>
    </row>
    <row r="2928" spans="1:5" hidden="1" x14ac:dyDescent="0.3">
      <c r="A2928" s="18" t="str">
        <f t="shared" si="46"/>
        <v>2021-22Ararat Rural CityWC3</v>
      </c>
      <c r="B2928" s="18" t="s">
        <v>1260</v>
      </c>
      <c r="C2928" s="18" t="s">
        <v>998</v>
      </c>
      <c r="D2928" s="18" t="s">
        <v>262</v>
      </c>
      <c r="E2928" s="18">
        <v>181.95818076700701</v>
      </c>
    </row>
    <row r="2929" spans="1:5" hidden="1" x14ac:dyDescent="0.3">
      <c r="A2929" s="18" t="str">
        <f t="shared" si="46"/>
        <v>2021-22Strathbogie ShireWC3</v>
      </c>
      <c r="B2929" s="18" t="s">
        <v>1260</v>
      </c>
      <c r="C2929" s="18" t="s">
        <v>1185</v>
      </c>
      <c r="D2929" s="18" t="s">
        <v>262</v>
      </c>
      <c r="E2929" s="18">
        <v>112.125546143558</v>
      </c>
    </row>
    <row r="2930" spans="1:5" hidden="1" x14ac:dyDescent="0.3">
      <c r="A2930" s="18" t="str">
        <f t="shared" si="46"/>
        <v>2021-22Surf Coast ShireWC3</v>
      </c>
      <c r="B2930" s="18" t="s">
        <v>1260</v>
      </c>
      <c r="C2930" s="18" t="s">
        <v>1188</v>
      </c>
      <c r="D2930" s="18" t="s">
        <v>262</v>
      </c>
      <c r="E2930" s="18">
        <v>93.733984640808799</v>
      </c>
    </row>
    <row r="2931" spans="1:5" hidden="1" x14ac:dyDescent="0.3">
      <c r="A2931" s="18" t="str">
        <f t="shared" si="46"/>
        <v>2021-22Swan Hill Rural CityWC3</v>
      </c>
      <c r="B2931" s="18" t="s">
        <v>1260</v>
      </c>
      <c r="C2931" s="18" t="s">
        <v>1191</v>
      </c>
      <c r="D2931" s="18" t="s">
        <v>262</v>
      </c>
      <c r="E2931" s="18">
        <v>93.388831078737397</v>
      </c>
    </row>
    <row r="2932" spans="1:5" hidden="1" x14ac:dyDescent="0.3">
      <c r="A2932" s="18" t="str">
        <f t="shared" si="46"/>
        <v>2021-22Towong ShireWC3</v>
      </c>
      <c r="B2932" s="18" t="s">
        <v>1260</v>
      </c>
      <c r="C2932" s="18" t="s">
        <v>1194</v>
      </c>
      <c r="D2932" s="18" t="s">
        <v>262</v>
      </c>
    </row>
    <row r="2933" spans="1:5" hidden="1" x14ac:dyDescent="0.3">
      <c r="A2933" s="18" t="str">
        <f t="shared" si="46"/>
        <v>2021-22Wellington ShireWC3</v>
      </c>
      <c r="B2933" s="18" t="s">
        <v>1260</v>
      </c>
      <c r="C2933" s="18" t="s">
        <v>1203</v>
      </c>
      <c r="D2933" s="18" t="s">
        <v>262</v>
      </c>
      <c r="E2933" s="18">
        <v>84.940186550323503</v>
      </c>
    </row>
    <row r="2934" spans="1:5" hidden="1" x14ac:dyDescent="0.3">
      <c r="A2934" s="18" t="str">
        <f t="shared" si="46"/>
        <v>2021-22West Wimmera ShireWC3</v>
      </c>
      <c r="B2934" s="18" t="s">
        <v>1260</v>
      </c>
      <c r="C2934" s="18" t="s">
        <v>1206</v>
      </c>
      <c r="D2934" s="18" t="s">
        <v>262</v>
      </c>
      <c r="E2934" s="18">
        <v>104.623025027203</v>
      </c>
    </row>
    <row r="2935" spans="1:5" hidden="1" x14ac:dyDescent="0.3">
      <c r="A2935" s="18" t="str">
        <f t="shared" si="46"/>
        <v>2021-22Whitehorse CityWC3</v>
      </c>
      <c r="B2935" s="18" t="s">
        <v>1260</v>
      </c>
      <c r="C2935" s="18" t="s">
        <v>1209</v>
      </c>
      <c r="D2935" s="18" t="s">
        <v>262</v>
      </c>
      <c r="E2935" s="18">
        <v>120.839910353313</v>
      </c>
    </row>
    <row r="2936" spans="1:5" hidden="1" x14ac:dyDescent="0.3">
      <c r="A2936" s="18" t="str">
        <f t="shared" si="46"/>
        <v>2021-22Whittlesea CityWC3</v>
      </c>
      <c r="B2936" s="18" t="s">
        <v>1260</v>
      </c>
      <c r="C2936" s="18" t="s">
        <v>1212</v>
      </c>
      <c r="D2936" s="18" t="s">
        <v>262</v>
      </c>
      <c r="E2936" s="18">
        <v>79.685315505512506</v>
      </c>
    </row>
    <row r="2937" spans="1:5" hidden="1" x14ac:dyDescent="0.3">
      <c r="A2937" s="18" t="str">
        <f t="shared" si="46"/>
        <v>2021-22Wyndham CityWC3</v>
      </c>
      <c r="B2937" s="18" t="s">
        <v>1260</v>
      </c>
      <c r="C2937" s="18" t="s">
        <v>1218</v>
      </c>
      <c r="D2937" s="18" t="s">
        <v>262</v>
      </c>
      <c r="E2937" s="18">
        <v>143.442101668455</v>
      </c>
    </row>
    <row r="2938" spans="1:5" hidden="1" x14ac:dyDescent="0.3">
      <c r="A2938" s="18" t="str">
        <f t="shared" si="46"/>
        <v>2021-22Yarra CityWC3</v>
      </c>
      <c r="B2938" s="18" t="s">
        <v>1260</v>
      </c>
      <c r="C2938" s="18" t="s">
        <v>1221</v>
      </c>
      <c r="D2938" s="18" t="s">
        <v>262</v>
      </c>
      <c r="E2938" s="18">
        <v>87.222470205252705</v>
      </c>
    </row>
    <row r="2939" spans="1:5" hidden="1" x14ac:dyDescent="0.3">
      <c r="A2939" s="18" t="str">
        <f t="shared" si="46"/>
        <v>2021-22Yarra Ranges ShireWC3</v>
      </c>
      <c r="B2939" s="18" t="s">
        <v>1260</v>
      </c>
      <c r="C2939" s="18" t="s">
        <v>1224</v>
      </c>
      <c r="D2939" s="18" t="s">
        <v>262</v>
      </c>
      <c r="E2939" s="18">
        <v>163.011010964505</v>
      </c>
    </row>
    <row r="2940" spans="1:5" hidden="1" x14ac:dyDescent="0.3">
      <c r="A2940" s="18" t="str">
        <f t="shared" si="46"/>
        <v>2021-22Yarriambiack ShireWC3</v>
      </c>
      <c r="B2940" s="18" t="s">
        <v>1260</v>
      </c>
      <c r="C2940" s="18" t="s">
        <v>1227</v>
      </c>
      <c r="D2940" s="18" t="s">
        <v>262</v>
      </c>
      <c r="E2940" s="18">
        <v>198.02111456860001</v>
      </c>
    </row>
    <row r="2941" spans="1:5" hidden="1" x14ac:dyDescent="0.3">
      <c r="A2941" s="18" t="str">
        <f t="shared" si="46"/>
        <v>2021-22Bass Coast ShireWC3</v>
      </c>
      <c r="B2941" s="18" t="s">
        <v>1260</v>
      </c>
      <c r="C2941" s="18" t="s">
        <v>1007</v>
      </c>
      <c r="D2941" s="18" t="s">
        <v>262</v>
      </c>
      <c r="E2941" s="18">
        <v>75.503436259217295</v>
      </c>
    </row>
    <row r="2942" spans="1:5" hidden="1" x14ac:dyDescent="0.3">
      <c r="A2942" s="18" t="str">
        <f t="shared" si="46"/>
        <v>2021-22Borough of QueenscliffeWC3</v>
      </c>
      <c r="B2942" s="18" t="s">
        <v>1260</v>
      </c>
      <c r="C2942" s="18" t="s">
        <v>1174</v>
      </c>
      <c r="D2942" s="18" t="s">
        <v>262</v>
      </c>
      <c r="E2942" s="18">
        <v>125.062773113855</v>
      </c>
    </row>
    <row r="2943" spans="1:5" hidden="1" x14ac:dyDescent="0.3">
      <c r="A2943" s="18" t="str">
        <f t="shared" si="46"/>
        <v>2021-22Merri-bek CityWC3</v>
      </c>
      <c r="B2943" s="18" t="s">
        <v>1260</v>
      </c>
      <c r="C2943" s="18" t="s">
        <v>1147</v>
      </c>
      <c r="D2943" s="18" t="s">
        <v>262</v>
      </c>
      <c r="E2943" s="18">
        <v>114.003816738712</v>
      </c>
    </row>
    <row r="2944" spans="1:5" hidden="1" x14ac:dyDescent="0.3">
      <c r="A2944" s="18" t="str">
        <f t="shared" si="46"/>
        <v>2021-22Alpine ShireWC3</v>
      </c>
      <c r="B2944" s="18" t="s">
        <v>1260</v>
      </c>
      <c r="C2944" s="18" t="s">
        <v>995</v>
      </c>
      <c r="D2944" s="18" t="s">
        <v>262</v>
      </c>
      <c r="E2944" s="18">
        <v>128.23818363558499</v>
      </c>
    </row>
    <row r="2945" spans="1:5" hidden="1" x14ac:dyDescent="0.3">
      <c r="A2945" s="18" t="str">
        <f t="shared" si="46"/>
        <v>2021-22Ballarat CityWC3</v>
      </c>
      <c r="B2945" s="18" t="s">
        <v>1260</v>
      </c>
      <c r="C2945" s="18" t="s">
        <v>1001</v>
      </c>
      <c r="D2945" s="18" t="s">
        <v>262</v>
      </c>
      <c r="E2945" s="18">
        <v>145.31677806999801</v>
      </c>
    </row>
    <row r="2946" spans="1:5" hidden="1" x14ac:dyDescent="0.3">
      <c r="A2946" s="18" t="str">
        <f t="shared" si="46"/>
        <v>2021-22Banyule CityWC3</v>
      </c>
      <c r="B2946" s="18" t="s">
        <v>1260</v>
      </c>
      <c r="C2946" s="18" t="s">
        <v>1004</v>
      </c>
      <c r="D2946" s="18" t="s">
        <v>262</v>
      </c>
      <c r="E2946" s="18">
        <v>124.876968128849</v>
      </c>
    </row>
    <row r="2947" spans="1:5" hidden="1" x14ac:dyDescent="0.3">
      <c r="A2947" s="18" t="str">
        <f t="shared" si="46"/>
        <v>2021-22Baw Baw ShireWC3</v>
      </c>
      <c r="B2947" s="18" t="s">
        <v>1260</v>
      </c>
      <c r="C2947" s="18" t="s">
        <v>1010</v>
      </c>
      <c r="D2947" s="18" t="s">
        <v>262</v>
      </c>
      <c r="E2947" s="18">
        <v>146.72707295059499</v>
      </c>
    </row>
    <row r="2948" spans="1:5" hidden="1" x14ac:dyDescent="0.3">
      <c r="A2948" s="18" t="str">
        <f t="shared" si="46"/>
        <v>2021-22Bayside CityWC3</v>
      </c>
      <c r="B2948" s="18" t="s">
        <v>1260</v>
      </c>
      <c r="C2948" s="18" t="s">
        <v>1013</v>
      </c>
      <c r="D2948" s="18" t="s">
        <v>262</v>
      </c>
      <c r="E2948" s="18">
        <v>133.85053220167401</v>
      </c>
    </row>
    <row r="2949" spans="1:5" hidden="1" x14ac:dyDescent="0.3">
      <c r="A2949" s="18" t="str">
        <f t="shared" si="46"/>
        <v>2021-22Benalla Rural CityWC3</v>
      </c>
      <c r="B2949" s="18" t="s">
        <v>1260</v>
      </c>
      <c r="C2949" s="18" t="s">
        <v>1016</v>
      </c>
      <c r="D2949" s="18" t="s">
        <v>262</v>
      </c>
      <c r="E2949" s="18">
        <v>54.783616451691401</v>
      </c>
    </row>
    <row r="2950" spans="1:5" hidden="1" x14ac:dyDescent="0.3">
      <c r="A2950" s="18" t="str">
        <f t="shared" si="46"/>
        <v>2021-22Brimbank CityWC3</v>
      </c>
      <c r="B2950" s="18" t="s">
        <v>1260</v>
      </c>
      <c r="C2950" s="18" t="s">
        <v>1022</v>
      </c>
      <c r="D2950" s="18" t="s">
        <v>262</v>
      </c>
      <c r="E2950" s="18">
        <v>123.742536684095</v>
      </c>
    </row>
    <row r="2951" spans="1:5" hidden="1" x14ac:dyDescent="0.3">
      <c r="A2951" s="18" t="str">
        <f t="shared" si="46"/>
        <v>2021-22Campaspe ShireWC3</v>
      </c>
      <c r="B2951" s="18" t="s">
        <v>1260</v>
      </c>
      <c r="C2951" s="18" t="s">
        <v>1028</v>
      </c>
      <c r="D2951" s="18" t="s">
        <v>262</v>
      </c>
      <c r="E2951" s="18">
        <v>118.63227944371999</v>
      </c>
    </row>
    <row r="2952" spans="1:5" hidden="1" x14ac:dyDescent="0.3">
      <c r="A2952" s="18" t="str">
        <f t="shared" si="46"/>
        <v>2021-22Cardinia ShireWC3</v>
      </c>
      <c r="B2952" s="18" t="s">
        <v>1260</v>
      </c>
      <c r="C2952" s="18" t="s">
        <v>1031</v>
      </c>
      <c r="D2952" s="18" t="s">
        <v>262</v>
      </c>
      <c r="E2952" s="18">
        <v>118.672054442518</v>
      </c>
    </row>
    <row r="2953" spans="1:5" hidden="1" x14ac:dyDescent="0.3">
      <c r="A2953" s="18" t="str">
        <f t="shared" si="46"/>
        <v>2021-22Casey CityWC3</v>
      </c>
      <c r="B2953" s="18" t="s">
        <v>1260</v>
      </c>
      <c r="C2953" s="18" t="s">
        <v>1034</v>
      </c>
      <c r="D2953" s="18" t="s">
        <v>262</v>
      </c>
      <c r="E2953" s="18">
        <v>131.16517273262801</v>
      </c>
    </row>
    <row r="2954" spans="1:5" hidden="1" x14ac:dyDescent="0.3">
      <c r="A2954" s="18" t="str">
        <f t="shared" si="46"/>
        <v>2021-22Central Goldfields ShireWC3</v>
      </c>
      <c r="B2954" s="18" t="s">
        <v>1260</v>
      </c>
      <c r="C2954" s="18" t="s">
        <v>1037</v>
      </c>
      <c r="D2954" s="18" t="s">
        <v>262</v>
      </c>
      <c r="E2954" s="18">
        <v>133.62614412320201</v>
      </c>
    </row>
    <row r="2955" spans="1:5" hidden="1" x14ac:dyDescent="0.3">
      <c r="A2955" s="18" t="str">
        <f t="shared" si="46"/>
        <v>2021-22Colac Otway ShireWC3</v>
      </c>
      <c r="B2955" s="18" t="s">
        <v>1260</v>
      </c>
      <c r="C2955" s="18" t="s">
        <v>1040</v>
      </c>
      <c r="D2955" s="18" t="s">
        <v>262</v>
      </c>
      <c r="E2955" s="18">
        <v>115.518847033258</v>
      </c>
    </row>
    <row r="2956" spans="1:5" hidden="1" x14ac:dyDescent="0.3">
      <c r="A2956" s="18" t="str">
        <f t="shared" si="46"/>
        <v>2021-22Corangamite ShireWC3</v>
      </c>
      <c r="B2956" s="18" t="s">
        <v>1260</v>
      </c>
      <c r="C2956" s="18" t="s">
        <v>1043</v>
      </c>
      <c r="D2956" s="18" t="s">
        <v>262</v>
      </c>
      <c r="E2956" s="18">
        <v>109.781380943706</v>
      </c>
    </row>
    <row r="2957" spans="1:5" hidden="1" x14ac:dyDescent="0.3">
      <c r="A2957" s="18" t="str">
        <f t="shared" si="46"/>
        <v>2021-22Darebin CityWC3</v>
      </c>
      <c r="B2957" s="18" t="s">
        <v>1260</v>
      </c>
      <c r="C2957" s="18" t="s">
        <v>1046</v>
      </c>
      <c r="D2957" s="18" t="s">
        <v>262</v>
      </c>
      <c r="E2957" s="18">
        <v>124.53168039721101</v>
      </c>
    </row>
    <row r="2958" spans="1:5" hidden="1" x14ac:dyDescent="0.3">
      <c r="A2958" s="18" t="str">
        <f t="shared" si="46"/>
        <v>2021-22East Gippsland ShireWC3</v>
      </c>
      <c r="B2958" s="18" t="s">
        <v>1260</v>
      </c>
      <c r="C2958" s="18" t="s">
        <v>1049</v>
      </c>
      <c r="D2958" s="18" t="s">
        <v>262</v>
      </c>
      <c r="E2958" s="18">
        <v>65.916515513126498</v>
      </c>
    </row>
    <row r="2959" spans="1:5" hidden="1" x14ac:dyDescent="0.3">
      <c r="A2959" s="18" t="str">
        <f t="shared" si="46"/>
        <v>2021-22Frankston CityWC3</v>
      </c>
      <c r="B2959" s="18" t="s">
        <v>1260</v>
      </c>
      <c r="C2959" s="18" t="s">
        <v>1052</v>
      </c>
      <c r="D2959" s="18" t="s">
        <v>262</v>
      </c>
      <c r="E2959" s="18">
        <v>119.643871725991</v>
      </c>
    </row>
    <row r="2960" spans="1:5" hidden="1" x14ac:dyDescent="0.3">
      <c r="A2960" s="18" t="str">
        <f t="shared" si="46"/>
        <v>2021-22Gannawarra ShireWC3</v>
      </c>
      <c r="B2960" s="18" t="s">
        <v>1260</v>
      </c>
      <c r="C2960" s="18" t="s">
        <v>1055</v>
      </c>
      <c r="D2960" s="18" t="s">
        <v>262</v>
      </c>
      <c r="E2960" s="18">
        <v>71.062373737373704</v>
      </c>
    </row>
    <row r="2961" spans="1:5" hidden="1" x14ac:dyDescent="0.3">
      <c r="A2961" s="18" t="str">
        <f t="shared" si="46"/>
        <v>2021-22Glenelg ShireWC3</v>
      </c>
      <c r="B2961" s="18" t="s">
        <v>1260</v>
      </c>
      <c r="C2961" s="18" t="s">
        <v>1061</v>
      </c>
      <c r="D2961" s="18" t="s">
        <v>262</v>
      </c>
      <c r="E2961" s="18">
        <v>136.00212400599301</v>
      </c>
    </row>
    <row r="2962" spans="1:5" hidden="1" x14ac:dyDescent="0.3">
      <c r="A2962" s="18" t="str">
        <f t="shared" si="46"/>
        <v>2021-22Golden Plains ShireWC3</v>
      </c>
      <c r="B2962" s="18" t="s">
        <v>1260</v>
      </c>
      <c r="C2962" s="18" t="s">
        <v>1064</v>
      </c>
      <c r="D2962" s="18" t="s">
        <v>262</v>
      </c>
      <c r="E2962" s="18">
        <v>156.205989393782</v>
      </c>
    </row>
    <row r="2963" spans="1:5" hidden="1" x14ac:dyDescent="0.3">
      <c r="A2963" s="18" t="str">
        <f t="shared" si="46"/>
        <v>2021-22Greater Bendigo CityWC3</v>
      </c>
      <c r="B2963" s="18" t="s">
        <v>1260</v>
      </c>
      <c r="C2963" s="18" t="s">
        <v>1067</v>
      </c>
      <c r="D2963" s="18" t="s">
        <v>262</v>
      </c>
      <c r="E2963" s="18">
        <v>156.16926235926701</v>
      </c>
    </row>
    <row r="2964" spans="1:5" hidden="1" x14ac:dyDescent="0.3">
      <c r="A2964" s="18" t="str">
        <f t="shared" si="46"/>
        <v>2021-22Greater Dandenong CityWC3</v>
      </c>
      <c r="B2964" s="18" t="s">
        <v>1260</v>
      </c>
      <c r="C2964" s="18" t="s">
        <v>1070</v>
      </c>
      <c r="D2964" s="18" t="s">
        <v>262</v>
      </c>
      <c r="E2964" s="18">
        <v>134.22165802743399</v>
      </c>
    </row>
    <row r="2965" spans="1:5" hidden="1" x14ac:dyDescent="0.3">
      <c r="A2965" s="18" t="str">
        <f t="shared" si="46"/>
        <v>2021-22Greater Geelong CityWC3</v>
      </c>
      <c r="B2965" s="18" t="s">
        <v>1260</v>
      </c>
      <c r="C2965" s="18" t="s">
        <v>1073</v>
      </c>
      <c r="D2965" s="18" t="s">
        <v>262</v>
      </c>
      <c r="E2965" s="18">
        <v>133.191658238602</v>
      </c>
    </row>
    <row r="2966" spans="1:5" hidden="1" x14ac:dyDescent="0.3">
      <c r="A2966" s="18" t="str">
        <f t="shared" si="46"/>
        <v>2021-22Hepburn ShireWC3</v>
      </c>
      <c r="B2966" s="18" t="s">
        <v>1260</v>
      </c>
      <c r="C2966" s="18" t="s">
        <v>1078</v>
      </c>
      <c r="D2966" s="18" t="s">
        <v>262</v>
      </c>
      <c r="E2966" s="18">
        <v>149.49195489674401</v>
      </c>
    </row>
    <row r="2967" spans="1:5" hidden="1" x14ac:dyDescent="0.3">
      <c r="A2967" s="18" t="str">
        <f t="shared" si="46"/>
        <v>2021-22Hindmarsh ShireWC3</v>
      </c>
      <c r="B2967" s="18" t="s">
        <v>1260</v>
      </c>
      <c r="C2967" s="18" t="s">
        <v>1081</v>
      </c>
      <c r="D2967" s="18" t="s">
        <v>262</v>
      </c>
      <c r="E2967" s="18">
        <v>212.61662486564001</v>
      </c>
    </row>
    <row r="2968" spans="1:5" hidden="1" x14ac:dyDescent="0.3">
      <c r="A2968" s="18" t="str">
        <f t="shared" ref="A2968:A3031" si="47">CONCATENATE(B2968,C2968,D2968)</f>
        <v>2021-22Hobsons Bay CityWC3</v>
      </c>
      <c r="B2968" s="18" t="s">
        <v>1260</v>
      </c>
      <c r="C2968" s="18" t="s">
        <v>1084</v>
      </c>
      <c r="D2968" s="18" t="s">
        <v>262</v>
      </c>
      <c r="E2968" s="18">
        <v>179.74697146837099</v>
      </c>
    </row>
    <row r="2969" spans="1:5" hidden="1" x14ac:dyDescent="0.3">
      <c r="A2969" s="18" t="str">
        <f t="shared" si="47"/>
        <v>2021-22Hume CityWC3</v>
      </c>
      <c r="B2969" s="18" t="s">
        <v>1260</v>
      </c>
      <c r="C2969" s="18" t="s">
        <v>1090</v>
      </c>
      <c r="D2969" s="18" t="s">
        <v>262</v>
      </c>
      <c r="E2969" s="18">
        <v>160.52041815048801</v>
      </c>
    </row>
    <row r="2970" spans="1:5" hidden="1" x14ac:dyDescent="0.3">
      <c r="A2970" s="18" t="str">
        <f t="shared" si="47"/>
        <v>2021-22Indigo ShireWC3</v>
      </c>
      <c r="B2970" s="18" t="s">
        <v>1260</v>
      </c>
      <c r="C2970" s="18" t="s">
        <v>1093</v>
      </c>
      <c r="D2970" s="18" t="s">
        <v>262</v>
      </c>
      <c r="E2970" s="18">
        <v>102.598767017724</v>
      </c>
    </row>
    <row r="2971" spans="1:5" hidden="1" x14ac:dyDescent="0.3">
      <c r="A2971" s="18" t="str">
        <f t="shared" si="47"/>
        <v>2021-22Knox CityWC3</v>
      </c>
      <c r="B2971" s="18" t="s">
        <v>1260</v>
      </c>
      <c r="C2971" s="18" t="s">
        <v>1099</v>
      </c>
      <c r="D2971" s="18" t="s">
        <v>262</v>
      </c>
      <c r="E2971" s="18">
        <v>110.463213418458</v>
      </c>
    </row>
    <row r="2972" spans="1:5" hidden="1" x14ac:dyDescent="0.3">
      <c r="A2972" s="18" t="str">
        <f t="shared" si="47"/>
        <v>2021-22Loddon ShireWC3</v>
      </c>
      <c r="B2972" s="18" t="s">
        <v>1260</v>
      </c>
      <c r="C2972" s="18" t="s">
        <v>1105</v>
      </c>
      <c r="D2972" s="18" t="s">
        <v>262</v>
      </c>
      <c r="E2972" s="18">
        <v>151.041329639889</v>
      </c>
    </row>
    <row r="2973" spans="1:5" hidden="1" x14ac:dyDescent="0.3">
      <c r="A2973" s="18" t="str">
        <f t="shared" si="47"/>
        <v>2021-22Macedon Ranges ShireWC3</v>
      </c>
      <c r="B2973" s="18" t="s">
        <v>1260</v>
      </c>
      <c r="C2973" s="18" t="s">
        <v>1108</v>
      </c>
      <c r="D2973" s="18" t="s">
        <v>262</v>
      </c>
      <c r="E2973" s="18">
        <v>106.412915667184</v>
      </c>
    </row>
    <row r="2974" spans="1:5" hidden="1" x14ac:dyDescent="0.3">
      <c r="A2974" s="18" t="str">
        <f t="shared" si="47"/>
        <v>2021-22Manningham CityWC3</v>
      </c>
      <c r="B2974" s="18" t="s">
        <v>1260</v>
      </c>
      <c r="C2974" s="18" t="s">
        <v>1111</v>
      </c>
      <c r="D2974" s="18" t="s">
        <v>262</v>
      </c>
      <c r="E2974" s="18">
        <v>131.62084597001001</v>
      </c>
    </row>
    <row r="2975" spans="1:5" hidden="1" x14ac:dyDescent="0.3">
      <c r="A2975" s="18" t="str">
        <f t="shared" si="47"/>
        <v>2021-22Mansfield ShireWC3</v>
      </c>
      <c r="B2975" s="18" t="s">
        <v>1260</v>
      </c>
      <c r="C2975" s="18" t="s">
        <v>1114</v>
      </c>
      <c r="D2975" s="18" t="s">
        <v>262</v>
      </c>
      <c r="E2975" s="18">
        <v>193.11168410196001</v>
      </c>
    </row>
    <row r="2976" spans="1:5" hidden="1" x14ac:dyDescent="0.3">
      <c r="A2976" s="18" t="str">
        <f t="shared" si="47"/>
        <v>2021-22Maribyrnong CityWC3</v>
      </c>
      <c r="B2976" s="18" t="s">
        <v>1260</v>
      </c>
      <c r="C2976" s="18" t="s">
        <v>1117</v>
      </c>
      <c r="D2976" s="18" t="s">
        <v>262</v>
      </c>
      <c r="E2976" s="18">
        <v>132.47705241035101</v>
      </c>
    </row>
    <row r="2977" spans="1:5" hidden="1" x14ac:dyDescent="0.3">
      <c r="A2977" s="18" t="str">
        <f t="shared" si="47"/>
        <v>2021-22Maroondah CityWC3</v>
      </c>
      <c r="B2977" s="18" t="s">
        <v>1260</v>
      </c>
      <c r="C2977" s="18" t="s">
        <v>1120</v>
      </c>
      <c r="D2977" s="18" t="s">
        <v>262</v>
      </c>
      <c r="E2977" s="18">
        <v>131.30453832069099</v>
      </c>
    </row>
    <row r="2978" spans="1:5" hidden="1" x14ac:dyDescent="0.3">
      <c r="A2978" s="18" t="str">
        <f t="shared" si="47"/>
        <v>2021-22Melbourne CityWC3</v>
      </c>
      <c r="B2978" s="18" t="s">
        <v>1260</v>
      </c>
      <c r="C2978" s="18" t="s">
        <v>1123</v>
      </c>
      <c r="D2978" s="18" t="s">
        <v>262</v>
      </c>
      <c r="E2978" s="18">
        <v>361.51933235888401</v>
      </c>
    </row>
    <row r="2979" spans="1:5" hidden="1" x14ac:dyDescent="0.3">
      <c r="A2979" s="18" t="str">
        <f t="shared" si="47"/>
        <v>2021-22Melton CityWC3</v>
      </c>
      <c r="B2979" s="18" t="s">
        <v>1260</v>
      </c>
      <c r="C2979" s="18" t="s">
        <v>1126</v>
      </c>
      <c r="D2979" s="18" t="s">
        <v>262</v>
      </c>
      <c r="E2979" s="18">
        <v>121.999628767205</v>
      </c>
    </row>
    <row r="2980" spans="1:5" hidden="1" x14ac:dyDescent="0.3">
      <c r="A2980" s="18" t="str">
        <f t="shared" si="47"/>
        <v>2021-22Moira ShireWC3</v>
      </c>
      <c r="B2980" s="18" t="s">
        <v>1260</v>
      </c>
      <c r="C2980" s="18" t="s">
        <v>1135</v>
      </c>
      <c r="D2980" s="18" t="s">
        <v>262</v>
      </c>
      <c r="E2980" s="18">
        <v>148.12515985851999</v>
      </c>
    </row>
    <row r="2981" spans="1:5" hidden="1" x14ac:dyDescent="0.3">
      <c r="A2981" s="18" t="str">
        <f t="shared" si="47"/>
        <v>2021-22Monash CityWC3</v>
      </c>
      <c r="B2981" s="18" t="s">
        <v>1260</v>
      </c>
      <c r="C2981" s="18" t="s">
        <v>1138</v>
      </c>
      <c r="D2981" s="18" t="s">
        <v>262</v>
      </c>
      <c r="E2981" s="18">
        <v>118.874848015917</v>
      </c>
    </row>
    <row r="2982" spans="1:5" hidden="1" x14ac:dyDescent="0.3">
      <c r="A2982" s="18" t="str">
        <f t="shared" si="47"/>
        <v>2021-22Moonee Valley CityWC3</v>
      </c>
      <c r="B2982" s="18" t="s">
        <v>1260</v>
      </c>
      <c r="C2982" s="18" t="s">
        <v>1141</v>
      </c>
      <c r="D2982" s="18" t="s">
        <v>262</v>
      </c>
      <c r="E2982" s="18">
        <v>114.548238214362</v>
      </c>
    </row>
    <row r="2983" spans="1:5" hidden="1" x14ac:dyDescent="0.3">
      <c r="A2983" s="18" t="str">
        <f t="shared" si="47"/>
        <v>2021-22Moorabool ShireWC3</v>
      </c>
      <c r="B2983" s="18" t="s">
        <v>1260</v>
      </c>
      <c r="C2983" s="18" t="s">
        <v>1144</v>
      </c>
      <c r="D2983" s="18" t="s">
        <v>262</v>
      </c>
      <c r="E2983" s="18">
        <v>153.127810832444</v>
      </c>
    </row>
    <row r="2984" spans="1:5" hidden="1" x14ac:dyDescent="0.3">
      <c r="A2984" s="18" t="str">
        <f t="shared" si="47"/>
        <v>2021-22Mornington Peninsula ShireWC3</v>
      </c>
      <c r="B2984" s="18" t="s">
        <v>1260</v>
      </c>
      <c r="C2984" s="18" t="s">
        <v>1150</v>
      </c>
      <c r="D2984" s="18" t="s">
        <v>262</v>
      </c>
      <c r="E2984" s="18">
        <v>77.603402650441694</v>
      </c>
    </row>
    <row r="2985" spans="1:5" hidden="1" x14ac:dyDescent="0.3">
      <c r="A2985" s="18" t="str">
        <f t="shared" si="47"/>
        <v>2021-22Mount Alexander ShireWC3</v>
      </c>
      <c r="B2985" s="18" t="s">
        <v>1260</v>
      </c>
      <c r="C2985" s="18" t="s">
        <v>1153</v>
      </c>
      <c r="D2985" s="18" t="s">
        <v>262</v>
      </c>
      <c r="E2985" s="18">
        <v>161.24095814063801</v>
      </c>
    </row>
    <row r="2986" spans="1:5" hidden="1" x14ac:dyDescent="0.3">
      <c r="A2986" s="18" t="str">
        <f t="shared" si="47"/>
        <v>2021-22Moyne ShireWC3</v>
      </c>
      <c r="B2986" s="18" t="s">
        <v>1260</v>
      </c>
      <c r="C2986" s="18" t="s">
        <v>1156</v>
      </c>
      <c r="D2986" s="18" t="s">
        <v>262</v>
      </c>
      <c r="E2986" s="18">
        <v>138.233954767726</v>
      </c>
    </row>
    <row r="2987" spans="1:5" hidden="1" x14ac:dyDescent="0.3">
      <c r="A2987" s="18" t="str">
        <f t="shared" si="47"/>
        <v>2021-22Murrindindi ShireWC3</v>
      </c>
      <c r="B2987" s="18" t="s">
        <v>1260</v>
      </c>
      <c r="C2987" s="18" t="s">
        <v>1159</v>
      </c>
      <c r="D2987" s="18" t="s">
        <v>262</v>
      </c>
      <c r="E2987" s="18">
        <v>110.442819351067</v>
      </c>
    </row>
    <row r="2988" spans="1:5" hidden="1" x14ac:dyDescent="0.3">
      <c r="A2988" s="18" t="str">
        <f t="shared" si="47"/>
        <v>2021-22Nillumbik ShireWC3</v>
      </c>
      <c r="B2988" s="18" t="s">
        <v>1260</v>
      </c>
      <c r="C2988" s="18" t="s">
        <v>1162</v>
      </c>
      <c r="D2988" s="18" t="s">
        <v>262</v>
      </c>
      <c r="E2988" s="18">
        <v>103.21268145713501</v>
      </c>
    </row>
    <row r="2989" spans="1:5" hidden="1" x14ac:dyDescent="0.3">
      <c r="A2989" s="18" t="str">
        <f t="shared" si="47"/>
        <v>2021-22Port Phillip CityWC3</v>
      </c>
      <c r="B2989" s="18" t="s">
        <v>1260</v>
      </c>
      <c r="C2989" s="18" t="s">
        <v>1168</v>
      </c>
      <c r="D2989" s="18" t="s">
        <v>262</v>
      </c>
      <c r="E2989" s="18">
        <v>157.54499481655699</v>
      </c>
    </row>
    <row r="2990" spans="1:5" hidden="1" x14ac:dyDescent="0.3">
      <c r="A2990" s="18" t="str">
        <f t="shared" si="47"/>
        <v>2021-22Pyrenees ShireWC3</v>
      </c>
      <c r="B2990" s="18" t="s">
        <v>1260</v>
      </c>
      <c r="C2990" s="18" t="s">
        <v>1171</v>
      </c>
      <c r="D2990" s="18" t="s">
        <v>262</v>
      </c>
      <c r="E2990" s="18">
        <v>126.69453621346899</v>
      </c>
    </row>
    <row r="2991" spans="1:5" hidden="1" x14ac:dyDescent="0.3">
      <c r="A2991" s="18" t="str">
        <f t="shared" si="47"/>
        <v>2021-22Greater SheppartonWC3</v>
      </c>
      <c r="B2991" s="18" t="s">
        <v>1260</v>
      </c>
      <c r="C2991" s="18" t="s">
        <v>1076</v>
      </c>
      <c r="D2991" s="18" t="s">
        <v>262</v>
      </c>
      <c r="E2991" s="18">
        <v>124.358645941509</v>
      </c>
    </row>
    <row r="2992" spans="1:5" hidden="1" x14ac:dyDescent="0.3">
      <c r="A2992" s="18" t="str">
        <f t="shared" si="47"/>
        <v>2021-22Wangaratta Rural CityWC3</v>
      </c>
      <c r="B2992" s="18" t="s">
        <v>1260</v>
      </c>
      <c r="C2992" s="18" t="s">
        <v>1197</v>
      </c>
      <c r="D2992" s="18" t="s">
        <v>262</v>
      </c>
      <c r="E2992" s="18">
        <v>108.599285805463</v>
      </c>
    </row>
    <row r="2993" spans="1:5" hidden="1" x14ac:dyDescent="0.3">
      <c r="A2993" s="18" t="str">
        <f t="shared" si="47"/>
        <v>2021-22Warrnambool CityWC3</v>
      </c>
      <c r="B2993" s="18" t="s">
        <v>1260</v>
      </c>
      <c r="C2993" s="18" t="s">
        <v>1200</v>
      </c>
      <c r="D2993" s="18" t="s">
        <v>262</v>
      </c>
      <c r="E2993" s="18">
        <v>75.665887361747394</v>
      </c>
    </row>
    <row r="2994" spans="1:5" hidden="1" x14ac:dyDescent="0.3">
      <c r="A2994" s="18" t="str">
        <f t="shared" si="47"/>
        <v>2021-22Wodonga CityWC3</v>
      </c>
      <c r="B2994" s="18" t="s">
        <v>1260</v>
      </c>
      <c r="C2994" s="18" t="s">
        <v>1215</v>
      </c>
      <c r="D2994" s="18" t="s">
        <v>262</v>
      </c>
      <c r="E2994" s="18">
        <v>67.791733171886193</v>
      </c>
    </row>
    <row r="2995" spans="1:5" hidden="1" x14ac:dyDescent="0.3">
      <c r="A2995" s="18" t="str">
        <f t="shared" si="47"/>
        <v>2021-22Boroondara CityWC3</v>
      </c>
      <c r="B2995" s="18" t="s">
        <v>1260</v>
      </c>
      <c r="C2995" s="18" t="s">
        <v>1019</v>
      </c>
      <c r="D2995" s="18" t="s">
        <v>262</v>
      </c>
      <c r="E2995" s="18">
        <v>113.639831828091</v>
      </c>
    </row>
    <row r="2996" spans="1:5" hidden="1" x14ac:dyDescent="0.3">
      <c r="A2996" s="18" t="str">
        <f t="shared" si="47"/>
        <v>2021-22Buloke ShireWC3</v>
      </c>
      <c r="B2996" s="18" t="s">
        <v>1260</v>
      </c>
      <c r="C2996" s="18" t="s">
        <v>1025</v>
      </c>
      <c r="D2996" s="18" t="s">
        <v>262</v>
      </c>
      <c r="E2996" s="18">
        <v>70.054425665998295</v>
      </c>
    </row>
    <row r="2997" spans="1:5" hidden="1" x14ac:dyDescent="0.3">
      <c r="A2997" s="18" t="str">
        <f t="shared" si="47"/>
        <v>2021-22Glen Eira CityWC3</v>
      </c>
      <c r="B2997" s="18" t="s">
        <v>1260</v>
      </c>
      <c r="C2997" s="18" t="s">
        <v>1058</v>
      </c>
      <c r="D2997" s="18" t="s">
        <v>262</v>
      </c>
      <c r="E2997" s="18">
        <v>94.950098907714803</v>
      </c>
    </row>
    <row r="2998" spans="1:5" hidden="1" x14ac:dyDescent="0.3">
      <c r="A2998" s="18" t="str">
        <f t="shared" si="47"/>
        <v>2021-22Horsham Rural CityWC3</v>
      </c>
      <c r="B2998" s="18" t="s">
        <v>1260</v>
      </c>
      <c r="C2998" s="18" t="s">
        <v>1087</v>
      </c>
      <c r="D2998" s="18" t="s">
        <v>262</v>
      </c>
      <c r="E2998" s="18">
        <v>140.80504869457101</v>
      </c>
    </row>
    <row r="2999" spans="1:5" hidden="1" x14ac:dyDescent="0.3">
      <c r="A2999" s="18" t="str">
        <f t="shared" si="47"/>
        <v>2021-22Kingston CityWC3</v>
      </c>
      <c r="B2999" s="18" t="s">
        <v>1260</v>
      </c>
      <c r="C2999" s="18" t="s">
        <v>1096</v>
      </c>
      <c r="D2999" s="18" t="s">
        <v>262</v>
      </c>
      <c r="E2999" s="18">
        <v>121.39756264376599</v>
      </c>
    </row>
    <row r="3000" spans="1:5" hidden="1" x14ac:dyDescent="0.3">
      <c r="A3000" s="18" t="str">
        <f t="shared" si="47"/>
        <v>2021-22Latrobe CityWC3</v>
      </c>
      <c r="B3000" s="18" t="s">
        <v>1260</v>
      </c>
      <c r="C3000" s="18" t="s">
        <v>1102</v>
      </c>
      <c r="D3000" s="18" t="s">
        <v>262</v>
      </c>
      <c r="E3000" s="18">
        <v>121.072558088238</v>
      </c>
    </row>
    <row r="3001" spans="1:5" hidden="1" x14ac:dyDescent="0.3">
      <c r="A3001" s="18" t="str">
        <f t="shared" si="47"/>
        <v>2021-22Mildura Rural CityWC3</v>
      </c>
      <c r="B3001" s="18" t="s">
        <v>1260</v>
      </c>
      <c r="C3001" s="18" t="s">
        <v>1129</v>
      </c>
      <c r="D3001" s="18" t="s">
        <v>262</v>
      </c>
      <c r="E3001" s="18">
        <v>49.079857101616597</v>
      </c>
    </row>
    <row r="3002" spans="1:5" hidden="1" x14ac:dyDescent="0.3">
      <c r="A3002" s="18" t="str">
        <f t="shared" si="47"/>
        <v>2021-22Mitchell ShireWC3</v>
      </c>
      <c r="B3002" s="18" t="s">
        <v>1260</v>
      </c>
      <c r="C3002" s="18" t="s">
        <v>1132</v>
      </c>
      <c r="D3002" s="18" t="s">
        <v>262</v>
      </c>
      <c r="E3002" s="18">
        <v>99.949563970733607</v>
      </c>
    </row>
    <row r="3003" spans="1:5" hidden="1" x14ac:dyDescent="0.3">
      <c r="A3003" s="18" t="str">
        <f t="shared" si="47"/>
        <v>2021-22Northern Grampians ShireWC3</v>
      </c>
      <c r="B3003" s="18" t="s">
        <v>1260</v>
      </c>
      <c r="C3003" s="18" t="s">
        <v>1165</v>
      </c>
      <c r="D3003" s="18" t="s">
        <v>262</v>
      </c>
      <c r="E3003" s="18">
        <v>153.410968178741</v>
      </c>
    </row>
    <row r="3004" spans="1:5" hidden="1" x14ac:dyDescent="0.3">
      <c r="A3004" s="18" t="str">
        <f t="shared" si="47"/>
        <v>2021-22Southern Grampians ShireWC4</v>
      </c>
      <c r="B3004" s="18" t="s">
        <v>1260</v>
      </c>
      <c r="C3004" s="18" t="s">
        <v>1179</v>
      </c>
      <c r="D3004" s="18" t="s">
        <v>266</v>
      </c>
      <c r="E3004" s="18">
        <v>78.482976040353094</v>
      </c>
    </row>
    <row r="3005" spans="1:5" hidden="1" x14ac:dyDescent="0.3">
      <c r="A3005" s="18" t="str">
        <f t="shared" si="47"/>
        <v>2021-22South Gippsland ShireWC4</v>
      </c>
      <c r="B3005" s="18" t="s">
        <v>1260</v>
      </c>
      <c r="C3005" s="18" t="s">
        <v>1176</v>
      </c>
      <c r="D3005" s="18" t="s">
        <v>266</v>
      </c>
      <c r="E3005" s="18">
        <v>74.699266513056799</v>
      </c>
    </row>
    <row r="3006" spans="1:5" hidden="1" x14ac:dyDescent="0.3">
      <c r="A3006" s="18" t="str">
        <f t="shared" si="47"/>
        <v>2021-22Stonnington CityWC4</v>
      </c>
      <c r="B3006" s="18" t="s">
        <v>1260</v>
      </c>
      <c r="C3006" s="18" t="s">
        <v>1182</v>
      </c>
      <c r="D3006" s="18" t="s">
        <v>266</v>
      </c>
      <c r="E3006" s="18">
        <v>41.220957075118498</v>
      </c>
    </row>
    <row r="3007" spans="1:5" hidden="1" x14ac:dyDescent="0.3">
      <c r="A3007" s="18" t="str">
        <f t="shared" si="47"/>
        <v>2021-22Ararat Rural CityWC4</v>
      </c>
      <c r="B3007" s="18" t="s">
        <v>1260</v>
      </c>
      <c r="C3007" s="18" t="s">
        <v>998</v>
      </c>
      <c r="D3007" s="18" t="s">
        <v>266</v>
      </c>
      <c r="E3007" s="18">
        <v>88.304746044962499</v>
      </c>
    </row>
    <row r="3008" spans="1:5" hidden="1" x14ac:dyDescent="0.3">
      <c r="A3008" s="18" t="str">
        <f t="shared" si="47"/>
        <v>2021-22Strathbogie ShireWC4</v>
      </c>
      <c r="B3008" s="18" t="s">
        <v>1260</v>
      </c>
      <c r="C3008" s="18" t="s">
        <v>1185</v>
      </c>
      <c r="D3008" s="18" t="s">
        <v>266</v>
      </c>
      <c r="E3008" s="18">
        <v>137.561999080882</v>
      </c>
    </row>
    <row r="3009" spans="1:5" hidden="1" x14ac:dyDescent="0.3">
      <c r="A3009" s="18" t="str">
        <f t="shared" si="47"/>
        <v>2021-22Surf Coast ShireWC4</v>
      </c>
      <c r="B3009" s="18" t="s">
        <v>1260</v>
      </c>
      <c r="C3009" s="18" t="s">
        <v>1188</v>
      </c>
      <c r="D3009" s="18" t="s">
        <v>266</v>
      </c>
      <c r="E3009" s="18">
        <v>49.541604299070002</v>
      </c>
    </row>
    <row r="3010" spans="1:5" hidden="1" x14ac:dyDescent="0.3">
      <c r="A3010" s="18" t="str">
        <f t="shared" si="47"/>
        <v>2021-22Swan Hill Rural CityWC4</v>
      </c>
      <c r="B3010" s="18" t="s">
        <v>1260</v>
      </c>
      <c r="C3010" s="18" t="s">
        <v>1191</v>
      </c>
      <c r="D3010" s="18" t="s">
        <v>266</v>
      </c>
      <c r="E3010" s="18">
        <v>80.397849462365599</v>
      </c>
    </row>
    <row r="3011" spans="1:5" hidden="1" x14ac:dyDescent="0.3">
      <c r="A3011" s="18" t="str">
        <f t="shared" si="47"/>
        <v>2021-22Towong ShireWC4</v>
      </c>
      <c r="B3011" s="18" t="s">
        <v>1260</v>
      </c>
      <c r="C3011" s="18" t="s">
        <v>1194</v>
      </c>
      <c r="D3011" s="18" t="s">
        <v>266</v>
      </c>
    </row>
    <row r="3012" spans="1:5" hidden="1" x14ac:dyDescent="0.3">
      <c r="A3012" s="18" t="str">
        <f t="shared" si="47"/>
        <v>2021-22Wellington ShireWC4</v>
      </c>
      <c r="B3012" s="18" t="s">
        <v>1260</v>
      </c>
      <c r="C3012" s="18" t="s">
        <v>1203</v>
      </c>
      <c r="D3012" s="18" t="s">
        <v>266</v>
      </c>
      <c r="E3012" s="18">
        <v>81.544807181184495</v>
      </c>
    </row>
    <row r="3013" spans="1:5" hidden="1" x14ac:dyDescent="0.3">
      <c r="A3013" s="18" t="str">
        <f t="shared" si="47"/>
        <v>2021-22West Wimmera ShireWC4</v>
      </c>
      <c r="B3013" s="18" t="s">
        <v>1260</v>
      </c>
      <c r="C3013" s="18" t="s">
        <v>1206</v>
      </c>
      <c r="D3013" s="18" t="s">
        <v>266</v>
      </c>
      <c r="E3013" s="18">
        <v>85.919166666666698</v>
      </c>
    </row>
    <row r="3014" spans="1:5" hidden="1" x14ac:dyDescent="0.3">
      <c r="A3014" s="18" t="str">
        <f t="shared" si="47"/>
        <v>2021-22Whitehorse CityWC4</v>
      </c>
      <c r="B3014" s="18" t="s">
        <v>1260</v>
      </c>
      <c r="C3014" s="18" t="s">
        <v>1209</v>
      </c>
      <c r="D3014" s="18" t="s">
        <v>266</v>
      </c>
      <c r="E3014" s="18">
        <v>33.9604866355646</v>
      </c>
    </row>
    <row r="3015" spans="1:5" hidden="1" x14ac:dyDescent="0.3">
      <c r="A3015" s="18" t="str">
        <f t="shared" si="47"/>
        <v>2021-22Whittlesea CityWC4</v>
      </c>
      <c r="B3015" s="18" t="s">
        <v>1260</v>
      </c>
      <c r="C3015" s="18" t="s">
        <v>1212</v>
      </c>
      <c r="D3015" s="18" t="s">
        <v>266</v>
      </c>
      <c r="E3015" s="18">
        <v>56.964447937406099</v>
      </c>
    </row>
    <row r="3016" spans="1:5" hidden="1" x14ac:dyDescent="0.3">
      <c r="A3016" s="18" t="str">
        <f t="shared" si="47"/>
        <v>2021-22Wyndham CityWC4</v>
      </c>
      <c r="B3016" s="18" t="s">
        <v>1260</v>
      </c>
      <c r="C3016" s="18" t="s">
        <v>1218</v>
      </c>
      <c r="D3016" s="18" t="s">
        <v>266</v>
      </c>
      <c r="E3016" s="18">
        <v>52.215416138159803</v>
      </c>
    </row>
    <row r="3017" spans="1:5" hidden="1" x14ac:dyDescent="0.3">
      <c r="A3017" s="18" t="str">
        <f t="shared" si="47"/>
        <v>2021-22Yarra CityWC4</v>
      </c>
      <c r="B3017" s="18" t="s">
        <v>1260</v>
      </c>
      <c r="C3017" s="18" t="s">
        <v>1221</v>
      </c>
      <c r="D3017" s="18" t="s">
        <v>266</v>
      </c>
      <c r="E3017" s="18">
        <v>44.787837122048103</v>
      </c>
    </row>
    <row r="3018" spans="1:5" hidden="1" x14ac:dyDescent="0.3">
      <c r="A3018" s="18" t="str">
        <f t="shared" si="47"/>
        <v>2021-22Yarra Ranges ShireWC4</v>
      </c>
      <c r="B3018" s="18" t="s">
        <v>1260</v>
      </c>
      <c r="C3018" s="18" t="s">
        <v>1224</v>
      </c>
      <c r="D3018" s="18" t="s">
        <v>266</v>
      </c>
      <c r="E3018" s="18">
        <v>69.617436426533999</v>
      </c>
    </row>
    <row r="3019" spans="1:5" hidden="1" x14ac:dyDescent="0.3">
      <c r="A3019" s="18" t="str">
        <f t="shared" si="47"/>
        <v>2021-22Yarriambiack ShireWC4</v>
      </c>
      <c r="B3019" s="18" t="s">
        <v>1260</v>
      </c>
      <c r="C3019" s="18" t="s">
        <v>1227</v>
      </c>
      <c r="D3019" s="18" t="s">
        <v>266</v>
      </c>
      <c r="E3019" s="18">
        <v>177.115241477273</v>
      </c>
    </row>
    <row r="3020" spans="1:5" hidden="1" x14ac:dyDescent="0.3">
      <c r="A3020" s="18" t="str">
        <f t="shared" si="47"/>
        <v>2021-22Bass Coast ShireWC4</v>
      </c>
      <c r="B3020" s="18" t="s">
        <v>1260</v>
      </c>
      <c r="C3020" s="18" t="s">
        <v>1007</v>
      </c>
      <c r="D3020" s="18" t="s">
        <v>266</v>
      </c>
      <c r="E3020" s="18">
        <v>82.036208167895595</v>
      </c>
    </row>
    <row r="3021" spans="1:5" hidden="1" x14ac:dyDescent="0.3">
      <c r="A3021" s="18" t="str">
        <f t="shared" si="47"/>
        <v>2021-22Borough of QueenscliffeWC4</v>
      </c>
      <c r="B3021" s="18" t="s">
        <v>1260</v>
      </c>
      <c r="C3021" s="18" t="s">
        <v>1174</v>
      </c>
      <c r="D3021" s="18" t="s">
        <v>266</v>
      </c>
      <c r="E3021" s="18">
        <v>79.771682235939593</v>
      </c>
    </row>
    <row r="3022" spans="1:5" hidden="1" x14ac:dyDescent="0.3">
      <c r="A3022" s="18" t="str">
        <f t="shared" si="47"/>
        <v>2021-22Merri-bek CityWC4</v>
      </c>
      <c r="B3022" s="18" t="s">
        <v>1260</v>
      </c>
      <c r="C3022" s="18" t="s">
        <v>1147</v>
      </c>
      <c r="D3022" s="18" t="s">
        <v>266</v>
      </c>
      <c r="E3022" s="18">
        <v>70.954727396211098</v>
      </c>
    </row>
    <row r="3023" spans="1:5" hidden="1" x14ac:dyDescent="0.3">
      <c r="A3023" s="18" t="str">
        <f t="shared" si="47"/>
        <v>2021-22Alpine ShireWC4</v>
      </c>
      <c r="B3023" s="18" t="s">
        <v>1260</v>
      </c>
      <c r="C3023" s="18" t="s">
        <v>995</v>
      </c>
      <c r="D3023" s="18" t="s">
        <v>266</v>
      </c>
      <c r="E3023" s="18">
        <v>74.927139499516102</v>
      </c>
    </row>
    <row r="3024" spans="1:5" hidden="1" x14ac:dyDescent="0.3">
      <c r="A3024" s="18" t="str">
        <f t="shared" si="47"/>
        <v>2021-22Ballarat CityWC4</v>
      </c>
      <c r="B3024" s="18" t="s">
        <v>1260</v>
      </c>
      <c r="C3024" s="18" t="s">
        <v>1001</v>
      </c>
      <c r="D3024" s="18" t="s">
        <v>266</v>
      </c>
      <c r="E3024" s="18">
        <v>55.226654460853702</v>
      </c>
    </row>
    <row r="3025" spans="1:5" hidden="1" x14ac:dyDescent="0.3">
      <c r="A3025" s="18" t="str">
        <f t="shared" si="47"/>
        <v>2021-22Banyule CityWC4</v>
      </c>
      <c r="B3025" s="18" t="s">
        <v>1260</v>
      </c>
      <c r="C3025" s="18" t="s">
        <v>1004</v>
      </c>
      <c r="D3025" s="18" t="s">
        <v>266</v>
      </c>
      <c r="E3025" s="18">
        <v>52.641938396709101</v>
      </c>
    </row>
    <row r="3026" spans="1:5" hidden="1" x14ac:dyDescent="0.3">
      <c r="A3026" s="18" t="str">
        <f t="shared" si="47"/>
        <v>2021-22Baw Baw ShireWC4</v>
      </c>
      <c r="B3026" s="18" t="s">
        <v>1260</v>
      </c>
      <c r="C3026" s="18" t="s">
        <v>1010</v>
      </c>
      <c r="D3026" s="18" t="s">
        <v>266</v>
      </c>
      <c r="E3026" s="18">
        <v>67.401984714497203</v>
      </c>
    </row>
    <row r="3027" spans="1:5" hidden="1" x14ac:dyDescent="0.3">
      <c r="A3027" s="18" t="str">
        <f t="shared" si="47"/>
        <v>2021-22Bayside CityWC4</v>
      </c>
      <c r="B3027" s="18" t="s">
        <v>1260</v>
      </c>
      <c r="C3027" s="18" t="s">
        <v>1013</v>
      </c>
      <c r="D3027" s="18" t="s">
        <v>266</v>
      </c>
      <c r="E3027" s="18">
        <v>54.764231382695897</v>
      </c>
    </row>
    <row r="3028" spans="1:5" hidden="1" x14ac:dyDescent="0.3">
      <c r="A3028" s="18" t="str">
        <f t="shared" si="47"/>
        <v>2021-22Benalla Rural CityWC4</v>
      </c>
      <c r="B3028" s="18" t="s">
        <v>1260</v>
      </c>
      <c r="C3028" s="18" t="s">
        <v>1016</v>
      </c>
      <c r="D3028" s="18" t="s">
        <v>266</v>
      </c>
      <c r="E3028" s="18">
        <v>87.335298055877402</v>
      </c>
    </row>
    <row r="3029" spans="1:5" hidden="1" x14ac:dyDescent="0.3">
      <c r="A3029" s="18" t="str">
        <f t="shared" si="47"/>
        <v>2021-22Brimbank CityWC4</v>
      </c>
      <c r="B3029" s="18" t="s">
        <v>1260</v>
      </c>
      <c r="C3029" s="18" t="s">
        <v>1022</v>
      </c>
      <c r="D3029" s="18" t="s">
        <v>266</v>
      </c>
      <c r="E3029" s="18">
        <v>55.1222100410412</v>
      </c>
    </row>
    <row r="3030" spans="1:5" hidden="1" x14ac:dyDescent="0.3">
      <c r="A3030" s="18" t="str">
        <f t="shared" si="47"/>
        <v>2021-22Campaspe ShireWC4</v>
      </c>
      <c r="B3030" s="18" t="s">
        <v>1260</v>
      </c>
      <c r="C3030" s="18" t="s">
        <v>1028</v>
      </c>
      <c r="D3030" s="18" t="s">
        <v>266</v>
      </c>
      <c r="E3030" s="18">
        <v>64.881654579640099</v>
      </c>
    </row>
    <row r="3031" spans="1:5" hidden="1" x14ac:dyDescent="0.3">
      <c r="A3031" s="18" t="str">
        <f t="shared" si="47"/>
        <v>2021-22Cardinia ShireWC4</v>
      </c>
      <c r="B3031" s="18" t="s">
        <v>1260</v>
      </c>
      <c r="C3031" s="18" t="s">
        <v>1031</v>
      </c>
      <c r="D3031" s="18" t="s">
        <v>266</v>
      </c>
      <c r="E3031" s="18">
        <v>76.530610059604697</v>
      </c>
    </row>
    <row r="3032" spans="1:5" hidden="1" x14ac:dyDescent="0.3">
      <c r="A3032" s="18" t="str">
        <f t="shared" ref="A3032:A3095" si="48">CONCATENATE(B3032,C3032,D3032)</f>
        <v>2021-22Casey CityWC4</v>
      </c>
      <c r="B3032" s="18" t="s">
        <v>1260</v>
      </c>
      <c r="C3032" s="18" t="s">
        <v>1034</v>
      </c>
      <c r="D3032" s="18" t="s">
        <v>266</v>
      </c>
      <c r="E3032" s="18">
        <v>68.383576848715705</v>
      </c>
    </row>
    <row r="3033" spans="1:5" hidden="1" x14ac:dyDescent="0.3">
      <c r="A3033" s="18" t="str">
        <f t="shared" si="48"/>
        <v>2021-22Central Goldfields ShireWC4</v>
      </c>
      <c r="B3033" s="18" t="s">
        <v>1260</v>
      </c>
      <c r="C3033" s="18" t="s">
        <v>1037</v>
      </c>
      <c r="D3033" s="18" t="s">
        <v>266</v>
      </c>
      <c r="E3033" s="18">
        <v>88.446808510638306</v>
      </c>
    </row>
    <row r="3034" spans="1:5" hidden="1" x14ac:dyDescent="0.3">
      <c r="A3034" s="18" t="str">
        <f t="shared" si="48"/>
        <v>2021-22Colac Otway ShireWC4</v>
      </c>
      <c r="B3034" s="18" t="s">
        <v>1260</v>
      </c>
      <c r="C3034" s="18" t="s">
        <v>1040</v>
      </c>
      <c r="D3034" s="18" t="s">
        <v>266</v>
      </c>
      <c r="E3034" s="18">
        <v>45.437766141882797</v>
      </c>
    </row>
    <row r="3035" spans="1:5" hidden="1" x14ac:dyDescent="0.3">
      <c r="A3035" s="18" t="str">
        <f t="shared" si="48"/>
        <v>2021-22Corangamite ShireWC4</v>
      </c>
      <c r="B3035" s="18" t="s">
        <v>1260</v>
      </c>
      <c r="C3035" s="18" t="s">
        <v>1043</v>
      </c>
      <c r="D3035" s="18" t="s">
        <v>266</v>
      </c>
      <c r="E3035" s="18">
        <v>67.593732920386202</v>
      </c>
    </row>
    <row r="3036" spans="1:5" hidden="1" x14ac:dyDescent="0.3">
      <c r="A3036" s="18" t="str">
        <f t="shared" si="48"/>
        <v>2021-22Darebin CityWC4</v>
      </c>
      <c r="B3036" s="18" t="s">
        <v>1260</v>
      </c>
      <c r="C3036" s="18" t="s">
        <v>1046</v>
      </c>
      <c r="D3036" s="18" t="s">
        <v>266</v>
      </c>
      <c r="E3036" s="18">
        <v>51.906089404025899</v>
      </c>
    </row>
    <row r="3037" spans="1:5" hidden="1" x14ac:dyDescent="0.3">
      <c r="A3037" s="18" t="str">
        <f t="shared" si="48"/>
        <v>2021-22East Gippsland ShireWC4</v>
      </c>
      <c r="B3037" s="18" t="s">
        <v>1260</v>
      </c>
      <c r="C3037" s="18" t="s">
        <v>1049</v>
      </c>
      <c r="D3037" s="18" t="s">
        <v>266</v>
      </c>
      <c r="E3037" s="18">
        <v>73.014844868735096</v>
      </c>
    </row>
    <row r="3038" spans="1:5" hidden="1" x14ac:dyDescent="0.3">
      <c r="A3038" s="18" t="str">
        <f t="shared" si="48"/>
        <v>2021-22Frankston CityWC4</v>
      </c>
      <c r="B3038" s="18" t="s">
        <v>1260</v>
      </c>
      <c r="C3038" s="18" t="s">
        <v>1052</v>
      </c>
      <c r="D3038" s="18" t="s">
        <v>266</v>
      </c>
      <c r="E3038" s="18">
        <v>66.767352707070998</v>
      </c>
    </row>
    <row r="3039" spans="1:5" hidden="1" x14ac:dyDescent="0.3">
      <c r="A3039" s="18" t="str">
        <f t="shared" si="48"/>
        <v>2021-22Gannawarra ShireWC4</v>
      </c>
      <c r="B3039" s="18" t="s">
        <v>1260</v>
      </c>
      <c r="C3039" s="18" t="s">
        <v>1055</v>
      </c>
      <c r="D3039" s="18" t="s">
        <v>266</v>
      </c>
      <c r="E3039" s="18">
        <v>70.2369966127211</v>
      </c>
    </row>
    <row r="3040" spans="1:5" hidden="1" x14ac:dyDescent="0.3">
      <c r="A3040" s="18" t="str">
        <f t="shared" si="48"/>
        <v>2021-22Glenelg ShireWC4</v>
      </c>
      <c r="B3040" s="18" t="s">
        <v>1260</v>
      </c>
      <c r="C3040" s="18" t="s">
        <v>1061</v>
      </c>
      <c r="D3040" s="18" t="s">
        <v>266</v>
      </c>
      <c r="E3040" s="18">
        <v>91.987092313011402</v>
      </c>
    </row>
    <row r="3041" spans="1:5" hidden="1" x14ac:dyDescent="0.3">
      <c r="A3041" s="18" t="str">
        <f t="shared" si="48"/>
        <v>2021-22Golden Plains ShireWC4</v>
      </c>
      <c r="B3041" s="18" t="s">
        <v>1260</v>
      </c>
      <c r="C3041" s="18" t="s">
        <v>1064</v>
      </c>
      <c r="D3041" s="18" t="s">
        <v>266</v>
      </c>
      <c r="E3041" s="18">
        <v>151.46244256865</v>
      </c>
    </row>
    <row r="3042" spans="1:5" hidden="1" x14ac:dyDescent="0.3">
      <c r="A3042" s="18" t="str">
        <f t="shared" si="48"/>
        <v>2021-22Greater Bendigo CityWC4</v>
      </c>
      <c r="B3042" s="18" t="s">
        <v>1260</v>
      </c>
      <c r="C3042" s="18" t="s">
        <v>1067</v>
      </c>
      <c r="D3042" s="18" t="s">
        <v>266</v>
      </c>
      <c r="E3042" s="18">
        <v>53.444763980730102</v>
      </c>
    </row>
    <row r="3043" spans="1:5" hidden="1" x14ac:dyDescent="0.3">
      <c r="A3043" s="18" t="str">
        <f t="shared" si="48"/>
        <v>2021-22Greater Dandenong CityWC4</v>
      </c>
      <c r="B3043" s="18" t="s">
        <v>1260</v>
      </c>
      <c r="C3043" s="18" t="s">
        <v>1070</v>
      </c>
      <c r="D3043" s="18" t="s">
        <v>266</v>
      </c>
      <c r="E3043" s="18">
        <v>62.742033006117502</v>
      </c>
    </row>
    <row r="3044" spans="1:5" hidden="1" x14ac:dyDescent="0.3">
      <c r="A3044" s="18" t="str">
        <f t="shared" si="48"/>
        <v>2021-22Greater Geelong CityWC4</v>
      </c>
      <c r="B3044" s="18" t="s">
        <v>1260</v>
      </c>
      <c r="C3044" s="18" t="s">
        <v>1073</v>
      </c>
      <c r="D3044" s="18" t="s">
        <v>266</v>
      </c>
      <c r="E3044" s="18">
        <v>59.3245262525611</v>
      </c>
    </row>
    <row r="3045" spans="1:5" hidden="1" x14ac:dyDescent="0.3">
      <c r="A3045" s="18" t="str">
        <f t="shared" si="48"/>
        <v>2021-22Hepburn ShireWC4</v>
      </c>
      <c r="B3045" s="18" t="s">
        <v>1260</v>
      </c>
      <c r="C3045" s="18" t="s">
        <v>1078</v>
      </c>
      <c r="D3045" s="18" t="s">
        <v>266</v>
      </c>
      <c r="E3045" s="18">
        <v>77.876396034634197</v>
      </c>
    </row>
    <row r="3046" spans="1:5" hidden="1" x14ac:dyDescent="0.3">
      <c r="A3046" s="18" t="str">
        <f t="shared" si="48"/>
        <v>2021-22Hindmarsh ShireWC4</v>
      </c>
      <c r="B3046" s="18" t="s">
        <v>1260</v>
      </c>
      <c r="C3046" s="18" t="s">
        <v>1081</v>
      </c>
      <c r="D3046" s="18" t="s">
        <v>266</v>
      </c>
      <c r="E3046" s="18">
        <v>125.249697458653</v>
      </c>
    </row>
    <row r="3047" spans="1:5" hidden="1" x14ac:dyDescent="0.3">
      <c r="A3047" s="18" t="str">
        <f t="shared" si="48"/>
        <v>2021-22Hobsons Bay CityWC4</v>
      </c>
      <c r="B3047" s="18" t="s">
        <v>1260</v>
      </c>
      <c r="C3047" s="18" t="s">
        <v>1084</v>
      </c>
      <c r="D3047" s="18" t="s">
        <v>266</v>
      </c>
      <c r="E3047" s="18">
        <v>40.868421783442997</v>
      </c>
    </row>
    <row r="3048" spans="1:5" hidden="1" x14ac:dyDescent="0.3">
      <c r="A3048" s="18" t="str">
        <f t="shared" si="48"/>
        <v>2021-22Hume CityWC4</v>
      </c>
      <c r="B3048" s="18" t="s">
        <v>1260</v>
      </c>
      <c r="C3048" s="18" t="s">
        <v>1090</v>
      </c>
      <c r="D3048" s="18" t="s">
        <v>266</v>
      </c>
      <c r="E3048" s="18">
        <v>62.845529316425598</v>
      </c>
    </row>
    <row r="3049" spans="1:5" hidden="1" x14ac:dyDescent="0.3">
      <c r="A3049" s="18" t="str">
        <f t="shared" si="48"/>
        <v>2021-22Indigo ShireWC4</v>
      </c>
      <c r="B3049" s="18" t="s">
        <v>1260</v>
      </c>
      <c r="C3049" s="18" t="s">
        <v>1093</v>
      </c>
      <c r="D3049" s="18" t="s">
        <v>266</v>
      </c>
      <c r="E3049" s="18">
        <v>78.805189775367893</v>
      </c>
    </row>
    <row r="3050" spans="1:5" hidden="1" x14ac:dyDescent="0.3">
      <c r="A3050" s="18" t="str">
        <f t="shared" si="48"/>
        <v>2021-22Knox CityWC4</v>
      </c>
      <c r="B3050" s="18" t="s">
        <v>1260</v>
      </c>
      <c r="C3050" s="18" t="s">
        <v>1099</v>
      </c>
      <c r="D3050" s="18" t="s">
        <v>266</v>
      </c>
      <c r="E3050" s="18">
        <v>71.590447857200303</v>
      </c>
    </row>
    <row r="3051" spans="1:5" hidden="1" x14ac:dyDescent="0.3">
      <c r="A3051" s="18" t="str">
        <f t="shared" si="48"/>
        <v>2021-22Loddon ShireWC4</v>
      </c>
      <c r="B3051" s="18" t="s">
        <v>1260</v>
      </c>
      <c r="C3051" s="18" t="s">
        <v>1105</v>
      </c>
      <c r="D3051" s="18" t="s">
        <v>266</v>
      </c>
      <c r="E3051" s="18">
        <v>93.603120104438602</v>
      </c>
    </row>
    <row r="3052" spans="1:5" hidden="1" x14ac:dyDescent="0.3">
      <c r="A3052" s="18" t="str">
        <f t="shared" si="48"/>
        <v>2021-22Macedon Ranges ShireWC4</v>
      </c>
      <c r="B3052" s="18" t="s">
        <v>1260</v>
      </c>
      <c r="C3052" s="18" t="s">
        <v>1108</v>
      </c>
      <c r="D3052" s="18" t="s">
        <v>266</v>
      </c>
      <c r="E3052" s="18">
        <v>49.905127218507999</v>
      </c>
    </row>
    <row r="3053" spans="1:5" hidden="1" x14ac:dyDescent="0.3">
      <c r="A3053" s="18" t="str">
        <f t="shared" si="48"/>
        <v>2021-22Manningham CityWC4</v>
      </c>
      <c r="B3053" s="18" t="s">
        <v>1260</v>
      </c>
      <c r="C3053" s="18" t="s">
        <v>1111</v>
      </c>
      <c r="D3053" s="18" t="s">
        <v>266</v>
      </c>
      <c r="E3053" s="18">
        <v>54.605594553974001</v>
      </c>
    </row>
    <row r="3054" spans="1:5" hidden="1" x14ac:dyDescent="0.3">
      <c r="A3054" s="18" t="str">
        <f t="shared" si="48"/>
        <v>2021-22Mansfield ShireWC4</v>
      </c>
      <c r="B3054" s="18" t="s">
        <v>1260</v>
      </c>
      <c r="C3054" s="18" t="s">
        <v>1114</v>
      </c>
      <c r="D3054" s="18" t="s">
        <v>266</v>
      </c>
      <c r="E3054" s="18">
        <v>117.180653710247</v>
      </c>
    </row>
    <row r="3055" spans="1:5" hidden="1" x14ac:dyDescent="0.3">
      <c r="A3055" s="18" t="str">
        <f t="shared" si="48"/>
        <v>2021-22Maribyrnong CityWC4</v>
      </c>
      <c r="B3055" s="18" t="s">
        <v>1260</v>
      </c>
      <c r="C3055" s="18" t="s">
        <v>1117</v>
      </c>
      <c r="D3055" s="18" t="s">
        <v>266</v>
      </c>
      <c r="E3055" s="18">
        <v>47.987980769230802</v>
      </c>
    </row>
    <row r="3056" spans="1:5" hidden="1" x14ac:dyDescent="0.3">
      <c r="A3056" s="18" t="str">
        <f t="shared" si="48"/>
        <v>2021-22Maroondah CityWC4</v>
      </c>
      <c r="B3056" s="18" t="s">
        <v>1260</v>
      </c>
      <c r="C3056" s="18" t="s">
        <v>1120</v>
      </c>
      <c r="D3056" s="18" t="s">
        <v>266</v>
      </c>
      <c r="E3056" s="18">
        <v>75.736282608695603</v>
      </c>
    </row>
    <row r="3057" spans="1:5" hidden="1" x14ac:dyDescent="0.3">
      <c r="A3057" s="18" t="str">
        <f t="shared" si="48"/>
        <v>2021-22Melbourne CityWC4</v>
      </c>
      <c r="B3057" s="18" t="s">
        <v>1260</v>
      </c>
      <c r="C3057" s="18" t="s">
        <v>1123</v>
      </c>
      <c r="D3057" s="18" t="s">
        <v>266</v>
      </c>
      <c r="E3057" s="18">
        <v>160.71561386246901</v>
      </c>
    </row>
    <row r="3058" spans="1:5" hidden="1" x14ac:dyDescent="0.3">
      <c r="A3058" s="18" t="str">
        <f t="shared" si="48"/>
        <v>2021-22Melton CityWC4</v>
      </c>
      <c r="B3058" s="18" t="s">
        <v>1260</v>
      </c>
      <c r="C3058" s="18" t="s">
        <v>1126</v>
      </c>
      <c r="D3058" s="18" t="s">
        <v>266</v>
      </c>
      <c r="E3058" s="18">
        <v>48.444270557029199</v>
      </c>
    </row>
    <row r="3059" spans="1:5" hidden="1" x14ac:dyDescent="0.3">
      <c r="A3059" s="18" t="str">
        <f t="shared" si="48"/>
        <v>2021-22Moira ShireWC4</v>
      </c>
      <c r="B3059" s="18" t="s">
        <v>1260</v>
      </c>
      <c r="C3059" s="18" t="s">
        <v>1135</v>
      </c>
      <c r="D3059" s="18" t="s">
        <v>266</v>
      </c>
      <c r="E3059" s="18">
        <v>74.547540305911497</v>
      </c>
    </row>
    <row r="3060" spans="1:5" hidden="1" x14ac:dyDescent="0.3">
      <c r="A3060" s="18" t="str">
        <f t="shared" si="48"/>
        <v>2021-22Monash CityWC4</v>
      </c>
      <c r="B3060" s="18" t="s">
        <v>1260</v>
      </c>
      <c r="C3060" s="18" t="s">
        <v>1138</v>
      </c>
      <c r="D3060" s="18" t="s">
        <v>266</v>
      </c>
      <c r="E3060" s="18">
        <v>38.8424501157535</v>
      </c>
    </row>
    <row r="3061" spans="1:5" hidden="1" x14ac:dyDescent="0.3">
      <c r="A3061" s="18" t="str">
        <f t="shared" si="48"/>
        <v>2021-22Moonee Valley CityWC4</v>
      </c>
      <c r="B3061" s="18" t="s">
        <v>1260</v>
      </c>
      <c r="C3061" s="18" t="s">
        <v>1141</v>
      </c>
      <c r="D3061" s="18" t="s">
        <v>266</v>
      </c>
      <c r="E3061" s="18">
        <v>61.959101751119903</v>
      </c>
    </row>
    <row r="3062" spans="1:5" hidden="1" x14ac:dyDescent="0.3">
      <c r="A3062" s="18" t="str">
        <f t="shared" si="48"/>
        <v>2021-22Moorabool ShireWC4</v>
      </c>
      <c r="B3062" s="18" t="s">
        <v>1260</v>
      </c>
      <c r="C3062" s="18" t="s">
        <v>1144</v>
      </c>
      <c r="D3062" s="18" t="s">
        <v>266</v>
      </c>
      <c r="E3062" s="18">
        <v>89.376566168623299</v>
      </c>
    </row>
    <row r="3063" spans="1:5" hidden="1" x14ac:dyDescent="0.3">
      <c r="A3063" s="18" t="str">
        <f t="shared" si="48"/>
        <v>2021-22Mornington Peninsula ShireWC4</v>
      </c>
      <c r="B3063" s="18" t="s">
        <v>1260</v>
      </c>
      <c r="C3063" s="18" t="s">
        <v>1150</v>
      </c>
      <c r="D3063" s="18" t="s">
        <v>266</v>
      </c>
      <c r="E3063" s="18">
        <v>34.303390844820399</v>
      </c>
    </row>
    <row r="3064" spans="1:5" hidden="1" x14ac:dyDescent="0.3">
      <c r="A3064" s="18" t="str">
        <f t="shared" si="48"/>
        <v>2021-22Mount Alexander ShireWC4</v>
      </c>
      <c r="B3064" s="18" t="s">
        <v>1260</v>
      </c>
      <c r="C3064" s="18" t="s">
        <v>1153</v>
      </c>
      <c r="D3064" s="18" t="s">
        <v>266</v>
      </c>
      <c r="E3064" s="18">
        <v>75.412071623384307</v>
      </c>
    </row>
    <row r="3065" spans="1:5" hidden="1" x14ac:dyDescent="0.3">
      <c r="A3065" s="18" t="str">
        <f t="shared" si="48"/>
        <v>2021-22Moyne ShireWC4</v>
      </c>
      <c r="B3065" s="18" t="s">
        <v>1260</v>
      </c>
      <c r="C3065" s="18" t="s">
        <v>1156</v>
      </c>
      <c r="D3065" s="18" t="s">
        <v>266</v>
      </c>
      <c r="E3065" s="18">
        <v>49.164171081931997</v>
      </c>
    </row>
    <row r="3066" spans="1:5" hidden="1" x14ac:dyDescent="0.3">
      <c r="A3066" s="18" t="str">
        <f t="shared" si="48"/>
        <v>2021-22Murrindindi ShireWC4</v>
      </c>
      <c r="B3066" s="18" t="s">
        <v>1260</v>
      </c>
      <c r="C3066" s="18" t="s">
        <v>1159</v>
      </c>
      <c r="D3066" s="18" t="s">
        <v>266</v>
      </c>
      <c r="E3066" s="18">
        <v>75.913421765796599</v>
      </c>
    </row>
    <row r="3067" spans="1:5" hidden="1" x14ac:dyDescent="0.3">
      <c r="A3067" s="18" t="str">
        <f t="shared" si="48"/>
        <v>2021-22Nillumbik ShireWC4</v>
      </c>
      <c r="B3067" s="18" t="s">
        <v>1260</v>
      </c>
      <c r="C3067" s="18" t="s">
        <v>1162</v>
      </c>
      <c r="D3067" s="18" t="s">
        <v>266</v>
      </c>
      <c r="E3067" s="18">
        <v>100.345384826075</v>
      </c>
    </row>
    <row r="3068" spans="1:5" hidden="1" x14ac:dyDescent="0.3">
      <c r="A3068" s="18" t="str">
        <f t="shared" si="48"/>
        <v>2021-22Port Phillip CityWC4</v>
      </c>
      <c r="B3068" s="18" t="s">
        <v>1260</v>
      </c>
      <c r="C3068" s="18" t="s">
        <v>1168</v>
      </c>
      <c r="D3068" s="18" t="s">
        <v>266</v>
      </c>
      <c r="E3068" s="18">
        <v>119.639061857084</v>
      </c>
    </row>
    <row r="3069" spans="1:5" hidden="1" x14ac:dyDescent="0.3">
      <c r="A3069" s="18" t="str">
        <f t="shared" si="48"/>
        <v>2021-22Pyrenees ShireWC4</v>
      </c>
      <c r="B3069" s="18" t="s">
        <v>1260</v>
      </c>
      <c r="C3069" s="18" t="s">
        <v>1171</v>
      </c>
      <c r="D3069" s="18" t="s">
        <v>266</v>
      </c>
      <c r="E3069" s="18">
        <v>33.237865311308802</v>
      </c>
    </row>
    <row r="3070" spans="1:5" hidden="1" x14ac:dyDescent="0.3">
      <c r="A3070" s="18" t="str">
        <f t="shared" si="48"/>
        <v>2021-22Greater SheppartonWC4</v>
      </c>
      <c r="B3070" s="18" t="s">
        <v>1260</v>
      </c>
      <c r="C3070" s="18" t="s">
        <v>1076</v>
      </c>
      <c r="D3070" s="18" t="s">
        <v>266</v>
      </c>
      <c r="E3070" s="18">
        <v>61.266697157470198</v>
      </c>
    </row>
    <row r="3071" spans="1:5" hidden="1" x14ac:dyDescent="0.3">
      <c r="A3071" s="18" t="str">
        <f t="shared" si="48"/>
        <v>2021-22Wangaratta Rural CityWC4</v>
      </c>
      <c r="B3071" s="18" t="s">
        <v>1260</v>
      </c>
      <c r="C3071" s="18" t="s">
        <v>1197</v>
      </c>
      <c r="D3071" s="18" t="s">
        <v>266</v>
      </c>
      <c r="E3071" s="18">
        <v>89.468847600818407</v>
      </c>
    </row>
    <row r="3072" spans="1:5" hidden="1" x14ac:dyDescent="0.3">
      <c r="A3072" s="18" t="str">
        <f t="shared" si="48"/>
        <v>2021-22Warrnambool CityWC4</v>
      </c>
      <c r="B3072" s="18" t="s">
        <v>1260</v>
      </c>
      <c r="C3072" s="18" t="s">
        <v>1200</v>
      </c>
      <c r="D3072" s="18" t="s">
        <v>266</v>
      </c>
      <c r="E3072" s="18">
        <v>45.485375537970299</v>
      </c>
    </row>
    <row r="3073" spans="1:5" hidden="1" x14ac:dyDescent="0.3">
      <c r="A3073" s="18" t="str">
        <f t="shared" si="48"/>
        <v>2021-22Wodonga CityWC4</v>
      </c>
      <c r="B3073" s="18" t="s">
        <v>1260</v>
      </c>
      <c r="C3073" s="18" t="s">
        <v>1215</v>
      </c>
      <c r="D3073" s="18" t="s">
        <v>266</v>
      </c>
      <c r="E3073" s="18">
        <v>43.894175243546698</v>
      </c>
    </row>
    <row r="3074" spans="1:5" hidden="1" x14ac:dyDescent="0.3">
      <c r="A3074" s="18" t="str">
        <f t="shared" si="48"/>
        <v>2021-22Boroondara CityWC4</v>
      </c>
      <c r="B3074" s="18" t="s">
        <v>1260</v>
      </c>
      <c r="C3074" s="18" t="s">
        <v>1019</v>
      </c>
      <c r="D3074" s="18" t="s">
        <v>266</v>
      </c>
      <c r="E3074" s="18">
        <v>86.190613117123902</v>
      </c>
    </row>
    <row r="3075" spans="1:5" hidden="1" x14ac:dyDescent="0.3">
      <c r="A3075" s="18" t="str">
        <f t="shared" si="48"/>
        <v>2021-22Buloke ShireWC4</v>
      </c>
      <c r="B3075" s="18" t="s">
        <v>1260</v>
      </c>
      <c r="C3075" s="18" t="s">
        <v>1025</v>
      </c>
      <c r="D3075" s="18" t="s">
        <v>266</v>
      </c>
      <c r="E3075" s="18">
        <v>29.9228350957416</v>
      </c>
    </row>
    <row r="3076" spans="1:5" hidden="1" x14ac:dyDescent="0.3">
      <c r="A3076" s="18" t="str">
        <f t="shared" si="48"/>
        <v>2021-22Glen Eira CityWC4</v>
      </c>
      <c r="B3076" s="18" t="s">
        <v>1260</v>
      </c>
      <c r="C3076" s="18" t="s">
        <v>1058</v>
      </c>
      <c r="D3076" s="18" t="s">
        <v>266</v>
      </c>
      <c r="E3076" s="18">
        <v>74.570914511900497</v>
      </c>
    </row>
    <row r="3077" spans="1:5" hidden="1" x14ac:dyDescent="0.3">
      <c r="A3077" s="18" t="str">
        <f t="shared" si="48"/>
        <v>2021-22Horsham Rural CityWC4</v>
      </c>
      <c r="B3077" s="18" t="s">
        <v>1260</v>
      </c>
      <c r="C3077" s="18" t="s">
        <v>1087</v>
      </c>
      <c r="D3077" s="18" t="s">
        <v>266</v>
      </c>
      <c r="E3077" s="18">
        <v>73.576533723624806</v>
      </c>
    </row>
    <row r="3078" spans="1:5" hidden="1" x14ac:dyDescent="0.3">
      <c r="A3078" s="18" t="str">
        <f t="shared" si="48"/>
        <v>2021-22Kingston CityWC4</v>
      </c>
      <c r="B3078" s="18" t="s">
        <v>1260</v>
      </c>
      <c r="C3078" s="18" t="s">
        <v>1096</v>
      </c>
      <c r="D3078" s="18" t="s">
        <v>266</v>
      </c>
      <c r="E3078" s="18">
        <v>74.997648285629793</v>
      </c>
    </row>
    <row r="3079" spans="1:5" hidden="1" x14ac:dyDescent="0.3">
      <c r="A3079" s="18" t="str">
        <f t="shared" si="48"/>
        <v>2021-22Latrobe CityWC4</v>
      </c>
      <c r="B3079" s="18" t="s">
        <v>1260</v>
      </c>
      <c r="C3079" s="18" t="s">
        <v>1102</v>
      </c>
      <c r="D3079" s="18" t="s">
        <v>266</v>
      </c>
      <c r="E3079" s="18">
        <v>27.689060163787399</v>
      </c>
    </row>
    <row r="3080" spans="1:5" hidden="1" x14ac:dyDescent="0.3">
      <c r="A3080" s="18" t="str">
        <f t="shared" si="48"/>
        <v>2021-22Mildura Rural CityWC4</v>
      </c>
      <c r="B3080" s="18" t="s">
        <v>1260</v>
      </c>
      <c r="C3080" s="18" t="s">
        <v>1129</v>
      </c>
      <c r="D3080" s="18" t="s">
        <v>266</v>
      </c>
      <c r="E3080" s="18">
        <v>94.417595526561001</v>
      </c>
    </row>
    <row r="3081" spans="1:5" hidden="1" x14ac:dyDescent="0.3">
      <c r="A3081" s="18" t="str">
        <f t="shared" si="48"/>
        <v>2021-22Mitchell ShireWC4</v>
      </c>
      <c r="B3081" s="18" t="s">
        <v>1260</v>
      </c>
      <c r="C3081" s="18" t="s">
        <v>1132</v>
      </c>
      <c r="D3081" s="18" t="s">
        <v>266</v>
      </c>
      <c r="E3081" s="18">
        <v>57.742473299606502</v>
      </c>
    </row>
    <row r="3082" spans="1:5" hidden="1" x14ac:dyDescent="0.3">
      <c r="A3082" s="18" t="str">
        <f t="shared" si="48"/>
        <v>2021-22Northern Grampians ShireWC4</v>
      </c>
      <c r="B3082" s="18" t="s">
        <v>1260</v>
      </c>
      <c r="C3082" s="18" t="s">
        <v>1165</v>
      </c>
      <c r="D3082" s="18" t="s">
        <v>266</v>
      </c>
      <c r="E3082" s="18">
        <v>81.539438050101595</v>
      </c>
    </row>
    <row r="3083" spans="1:5" hidden="1" x14ac:dyDescent="0.3">
      <c r="A3083" s="18" t="str">
        <f t="shared" si="48"/>
        <v>2021-22Southern Grampians ShireWC5</v>
      </c>
      <c r="B3083" s="18" t="s">
        <v>1260</v>
      </c>
      <c r="C3083" s="18" t="s">
        <v>1179</v>
      </c>
      <c r="D3083" s="18" t="s">
        <v>270</v>
      </c>
      <c r="E3083" s="18">
        <v>0.79243781094527399</v>
      </c>
    </row>
    <row r="3084" spans="1:5" hidden="1" x14ac:dyDescent="0.3">
      <c r="A3084" s="18" t="str">
        <f t="shared" si="48"/>
        <v>2021-22South Gippsland ShireWC5</v>
      </c>
      <c r="B3084" s="18" t="s">
        <v>1260</v>
      </c>
      <c r="C3084" s="18" t="s">
        <v>1176</v>
      </c>
      <c r="D3084" s="18" t="s">
        <v>270</v>
      </c>
      <c r="E3084" s="18">
        <v>0.51925339796204895</v>
      </c>
    </row>
    <row r="3085" spans="1:5" hidden="1" x14ac:dyDescent="0.3">
      <c r="A3085" s="18" t="str">
        <f t="shared" si="48"/>
        <v>2021-22Stonnington CityWC5</v>
      </c>
      <c r="B3085" s="18" t="s">
        <v>1260</v>
      </c>
      <c r="C3085" s="18" t="s">
        <v>1182</v>
      </c>
      <c r="D3085" s="18" t="s">
        <v>270</v>
      </c>
      <c r="E3085" s="18">
        <v>0.39516081956686699</v>
      </c>
    </row>
    <row r="3086" spans="1:5" hidden="1" x14ac:dyDescent="0.3">
      <c r="A3086" s="18" t="str">
        <f t="shared" si="48"/>
        <v>2021-22Ararat Rural CityWC5</v>
      </c>
      <c r="B3086" s="18" t="s">
        <v>1260</v>
      </c>
      <c r="C3086" s="18" t="s">
        <v>998</v>
      </c>
      <c r="D3086" s="18" t="s">
        <v>270</v>
      </c>
      <c r="E3086" s="18">
        <v>0.21021347259620199</v>
      </c>
    </row>
    <row r="3087" spans="1:5" hidden="1" x14ac:dyDescent="0.3">
      <c r="A3087" s="18" t="str">
        <f t="shared" si="48"/>
        <v>2021-22Strathbogie ShireWC5</v>
      </c>
      <c r="B3087" s="18" t="s">
        <v>1260</v>
      </c>
      <c r="C3087" s="18" t="s">
        <v>1185</v>
      </c>
      <c r="D3087" s="18" t="s">
        <v>270</v>
      </c>
      <c r="E3087" s="18">
        <v>0.70718358497637002</v>
      </c>
    </row>
    <row r="3088" spans="1:5" hidden="1" x14ac:dyDescent="0.3">
      <c r="A3088" s="18" t="str">
        <f t="shared" si="48"/>
        <v>2021-22Surf Coast ShireWC5</v>
      </c>
      <c r="B3088" s="18" t="s">
        <v>1260</v>
      </c>
      <c r="C3088" s="18" t="s">
        <v>1188</v>
      </c>
      <c r="D3088" s="18" t="s">
        <v>270</v>
      </c>
      <c r="E3088" s="18">
        <v>0.71115013169446895</v>
      </c>
    </row>
    <row r="3089" spans="1:5" hidden="1" x14ac:dyDescent="0.3">
      <c r="A3089" s="18" t="str">
        <f t="shared" si="48"/>
        <v>2021-22Swan Hill Rural CityWC5</v>
      </c>
      <c r="B3089" s="18" t="s">
        <v>1260</v>
      </c>
      <c r="C3089" s="18" t="s">
        <v>1191</v>
      </c>
      <c r="D3089" s="18" t="s">
        <v>270</v>
      </c>
      <c r="E3089" s="18">
        <v>0.30916680543680403</v>
      </c>
    </row>
    <row r="3090" spans="1:5" hidden="1" x14ac:dyDescent="0.3">
      <c r="A3090" s="18" t="str">
        <f t="shared" si="48"/>
        <v>2021-22Towong ShireWC5</v>
      </c>
      <c r="B3090" s="18" t="s">
        <v>1260</v>
      </c>
      <c r="C3090" s="18" t="s">
        <v>1194</v>
      </c>
      <c r="D3090" s="18" t="s">
        <v>270</v>
      </c>
    </row>
    <row r="3091" spans="1:5" hidden="1" x14ac:dyDescent="0.3">
      <c r="A3091" s="18" t="str">
        <f t="shared" si="48"/>
        <v>2021-22Wellington ShireWC5</v>
      </c>
      <c r="B3091" s="18" t="s">
        <v>1260</v>
      </c>
      <c r="C3091" s="18" t="s">
        <v>1203</v>
      </c>
      <c r="D3091" s="18" t="s">
        <v>270</v>
      </c>
      <c r="E3091" s="18">
        <v>0.33507885132113102</v>
      </c>
    </row>
    <row r="3092" spans="1:5" hidden="1" x14ac:dyDescent="0.3">
      <c r="A3092" s="18" t="str">
        <f t="shared" si="48"/>
        <v>2021-22West Wimmera ShireWC5</v>
      </c>
      <c r="B3092" s="18" t="s">
        <v>1260</v>
      </c>
      <c r="C3092" s="18" t="s">
        <v>1206</v>
      </c>
      <c r="D3092" s="18" t="s">
        <v>270</v>
      </c>
      <c r="E3092" s="18">
        <v>0.20427298838613001</v>
      </c>
    </row>
    <row r="3093" spans="1:5" hidden="1" x14ac:dyDescent="0.3">
      <c r="A3093" s="18" t="str">
        <f t="shared" si="48"/>
        <v>2021-22Whitehorse CityWC5</v>
      </c>
      <c r="B3093" s="18" t="s">
        <v>1260</v>
      </c>
      <c r="C3093" s="18" t="s">
        <v>1209</v>
      </c>
      <c r="D3093" s="18" t="s">
        <v>270</v>
      </c>
      <c r="E3093" s="18">
        <v>0.51464028464809497</v>
      </c>
    </row>
    <row r="3094" spans="1:5" hidden="1" x14ac:dyDescent="0.3">
      <c r="A3094" s="18" t="str">
        <f t="shared" si="48"/>
        <v>2021-22Whittlesea CityWC5</v>
      </c>
      <c r="B3094" s="18" t="s">
        <v>1260</v>
      </c>
      <c r="C3094" s="18" t="s">
        <v>1212</v>
      </c>
      <c r="D3094" s="18" t="s">
        <v>270</v>
      </c>
      <c r="E3094" s="18">
        <v>0.460602427402176</v>
      </c>
    </row>
    <row r="3095" spans="1:5" hidden="1" x14ac:dyDescent="0.3">
      <c r="A3095" s="18" t="str">
        <f t="shared" si="48"/>
        <v>2021-22Wyndham CityWC5</v>
      </c>
      <c r="B3095" s="18" t="s">
        <v>1260</v>
      </c>
      <c r="C3095" s="18" t="s">
        <v>1218</v>
      </c>
      <c r="D3095" s="18" t="s">
        <v>270</v>
      </c>
      <c r="E3095" s="18">
        <v>0.38363117256614099</v>
      </c>
    </row>
    <row r="3096" spans="1:5" hidden="1" x14ac:dyDescent="0.3">
      <c r="A3096" s="18" t="str">
        <f t="shared" ref="A3096:A3159" si="49">CONCATENATE(B3096,C3096,D3096)</f>
        <v>2021-22Yarra CityWC5</v>
      </c>
      <c r="B3096" s="18" t="s">
        <v>1260</v>
      </c>
      <c r="C3096" s="18" t="s">
        <v>1221</v>
      </c>
      <c r="D3096" s="18" t="s">
        <v>270</v>
      </c>
      <c r="E3096" s="18">
        <v>0.303556882975835</v>
      </c>
    </row>
    <row r="3097" spans="1:5" hidden="1" x14ac:dyDescent="0.3">
      <c r="A3097" s="18" t="str">
        <f t="shared" si="49"/>
        <v>2021-22Yarra Ranges ShireWC5</v>
      </c>
      <c r="B3097" s="18" t="s">
        <v>1260</v>
      </c>
      <c r="C3097" s="18" t="s">
        <v>1224</v>
      </c>
      <c r="D3097" s="18" t="s">
        <v>270</v>
      </c>
      <c r="E3097" s="18">
        <v>0.50154828411811603</v>
      </c>
    </row>
    <row r="3098" spans="1:5" hidden="1" x14ac:dyDescent="0.3">
      <c r="A3098" s="18" t="str">
        <f t="shared" si="49"/>
        <v>2021-22Yarriambiack ShireWC5</v>
      </c>
      <c r="B3098" s="18" t="s">
        <v>1260</v>
      </c>
      <c r="C3098" s="18" t="s">
        <v>1227</v>
      </c>
      <c r="D3098" s="18" t="s">
        <v>270</v>
      </c>
      <c r="E3098" s="18">
        <v>0.16304361429197201</v>
      </c>
    </row>
    <row r="3099" spans="1:5" hidden="1" x14ac:dyDescent="0.3">
      <c r="A3099" s="18" t="str">
        <f t="shared" si="49"/>
        <v>2021-22Bass Coast ShireWC5</v>
      </c>
      <c r="B3099" s="18" t="s">
        <v>1260</v>
      </c>
      <c r="C3099" s="18" t="s">
        <v>1007</v>
      </c>
      <c r="D3099" s="18" t="s">
        <v>270</v>
      </c>
      <c r="E3099" s="18">
        <v>0.73352409954166997</v>
      </c>
    </row>
    <row r="3100" spans="1:5" hidden="1" x14ac:dyDescent="0.3">
      <c r="A3100" s="18" t="str">
        <f t="shared" si="49"/>
        <v>2021-22Borough of QueenscliffeWC5</v>
      </c>
      <c r="B3100" s="18" t="s">
        <v>1260</v>
      </c>
      <c r="C3100" s="18" t="s">
        <v>1174</v>
      </c>
      <c r="D3100" s="18" t="s">
        <v>270</v>
      </c>
      <c r="E3100" s="18">
        <v>0.55572968853034599</v>
      </c>
    </row>
    <row r="3101" spans="1:5" hidden="1" x14ac:dyDescent="0.3">
      <c r="A3101" s="18" t="str">
        <f t="shared" si="49"/>
        <v>2021-22Merri-bek CityWC5</v>
      </c>
      <c r="B3101" s="18" t="s">
        <v>1260</v>
      </c>
      <c r="C3101" s="18" t="s">
        <v>1147</v>
      </c>
      <c r="D3101" s="18" t="s">
        <v>270</v>
      </c>
      <c r="E3101" s="18">
        <v>0.48340440915269201</v>
      </c>
    </row>
    <row r="3102" spans="1:5" hidden="1" x14ac:dyDescent="0.3">
      <c r="A3102" s="18" t="str">
        <f t="shared" si="49"/>
        <v>2021-22Alpine ShireWC5</v>
      </c>
      <c r="B3102" s="18" t="s">
        <v>1260</v>
      </c>
      <c r="C3102" s="18" t="s">
        <v>995</v>
      </c>
      <c r="D3102" s="18" t="s">
        <v>270</v>
      </c>
      <c r="E3102" s="18">
        <v>0.39979808177687998</v>
      </c>
    </row>
    <row r="3103" spans="1:5" hidden="1" x14ac:dyDescent="0.3">
      <c r="A3103" s="18" t="str">
        <f t="shared" si="49"/>
        <v>2021-22Ballarat CityWC5</v>
      </c>
      <c r="B3103" s="18" t="s">
        <v>1260</v>
      </c>
      <c r="C3103" s="18" t="s">
        <v>1001</v>
      </c>
      <c r="D3103" s="18" t="s">
        <v>270</v>
      </c>
      <c r="E3103" s="18">
        <v>0.41471894966777401</v>
      </c>
    </row>
    <row r="3104" spans="1:5" hidden="1" x14ac:dyDescent="0.3">
      <c r="A3104" s="18" t="str">
        <f t="shared" si="49"/>
        <v>2021-22Banyule CityWC5</v>
      </c>
      <c r="B3104" s="18" t="s">
        <v>1260</v>
      </c>
      <c r="C3104" s="18" t="s">
        <v>1004</v>
      </c>
      <c r="D3104" s="18" t="s">
        <v>270</v>
      </c>
      <c r="E3104" s="18">
        <v>0.52029138707601796</v>
      </c>
    </row>
    <row r="3105" spans="1:5" hidden="1" x14ac:dyDescent="0.3">
      <c r="A3105" s="18" t="str">
        <f t="shared" si="49"/>
        <v>2021-22Baw Baw ShireWC5</v>
      </c>
      <c r="B3105" s="18" t="s">
        <v>1260</v>
      </c>
      <c r="C3105" s="18" t="s">
        <v>1010</v>
      </c>
      <c r="D3105" s="18" t="s">
        <v>270</v>
      </c>
      <c r="E3105" s="18">
        <v>0.53584969247619896</v>
      </c>
    </row>
    <row r="3106" spans="1:5" hidden="1" x14ac:dyDescent="0.3">
      <c r="A3106" s="18" t="str">
        <f t="shared" si="49"/>
        <v>2021-22Bayside CityWC5</v>
      </c>
      <c r="B3106" s="18" t="s">
        <v>1260</v>
      </c>
      <c r="C3106" s="18" t="s">
        <v>1013</v>
      </c>
      <c r="D3106" s="18" t="s">
        <v>270</v>
      </c>
      <c r="E3106" s="18">
        <v>0.59343436725601095</v>
      </c>
    </row>
    <row r="3107" spans="1:5" hidden="1" x14ac:dyDescent="0.3">
      <c r="A3107" s="18" t="str">
        <f t="shared" si="49"/>
        <v>2021-22Benalla Rural CityWC5</v>
      </c>
      <c r="B3107" s="18" t="s">
        <v>1260</v>
      </c>
      <c r="C3107" s="18" t="s">
        <v>1016</v>
      </c>
      <c r="D3107" s="18" t="s">
        <v>270</v>
      </c>
      <c r="E3107" s="18">
        <v>0.60204215868531896</v>
      </c>
    </row>
    <row r="3108" spans="1:5" hidden="1" x14ac:dyDescent="0.3">
      <c r="A3108" s="18" t="str">
        <f t="shared" si="49"/>
        <v>2021-22Brimbank CityWC5</v>
      </c>
      <c r="B3108" s="18" t="s">
        <v>1260</v>
      </c>
      <c r="C3108" s="18" t="s">
        <v>1022</v>
      </c>
      <c r="D3108" s="18" t="s">
        <v>270</v>
      </c>
      <c r="E3108" s="18">
        <v>0.41458171219055401</v>
      </c>
    </row>
    <row r="3109" spans="1:5" hidden="1" x14ac:dyDescent="0.3">
      <c r="A3109" s="18" t="str">
        <f t="shared" si="49"/>
        <v>2021-22Campaspe ShireWC5</v>
      </c>
      <c r="B3109" s="18" t="s">
        <v>1260</v>
      </c>
      <c r="C3109" s="18" t="s">
        <v>1028</v>
      </c>
      <c r="D3109" s="18" t="s">
        <v>270</v>
      </c>
      <c r="E3109" s="18">
        <v>0.48757046345763599</v>
      </c>
    </row>
    <row r="3110" spans="1:5" hidden="1" x14ac:dyDescent="0.3">
      <c r="A3110" s="18" t="str">
        <f t="shared" si="49"/>
        <v>2021-22Cardinia ShireWC5</v>
      </c>
      <c r="B3110" s="18" t="s">
        <v>1260</v>
      </c>
      <c r="C3110" s="18" t="s">
        <v>1031</v>
      </c>
      <c r="D3110" s="18" t="s">
        <v>270</v>
      </c>
      <c r="E3110" s="18">
        <v>0.48082412506633398</v>
      </c>
    </row>
    <row r="3111" spans="1:5" hidden="1" x14ac:dyDescent="0.3">
      <c r="A3111" s="18" t="str">
        <f t="shared" si="49"/>
        <v>2021-22Casey CityWC5</v>
      </c>
      <c r="B3111" s="18" t="s">
        <v>1260</v>
      </c>
      <c r="C3111" s="18" t="s">
        <v>1034</v>
      </c>
      <c r="D3111" s="18" t="s">
        <v>270</v>
      </c>
      <c r="E3111" s="18">
        <v>0.50260226884588299</v>
      </c>
    </row>
    <row r="3112" spans="1:5" hidden="1" x14ac:dyDescent="0.3">
      <c r="A3112" s="18" t="str">
        <f t="shared" si="49"/>
        <v>2021-22Central Goldfields ShireWC5</v>
      </c>
      <c r="B3112" s="18" t="s">
        <v>1260</v>
      </c>
      <c r="C3112" s="18" t="s">
        <v>1037</v>
      </c>
      <c r="D3112" s="18" t="s">
        <v>270</v>
      </c>
      <c r="E3112" s="18">
        <v>0.43308711357176299</v>
      </c>
    </row>
    <row r="3113" spans="1:5" hidden="1" x14ac:dyDescent="0.3">
      <c r="A3113" s="18" t="str">
        <f t="shared" si="49"/>
        <v>2021-22Colac Otway ShireWC5</v>
      </c>
      <c r="B3113" s="18" t="s">
        <v>1260</v>
      </c>
      <c r="C3113" s="18" t="s">
        <v>1040</v>
      </c>
      <c r="D3113" s="18" t="s">
        <v>270</v>
      </c>
      <c r="E3113" s="18">
        <v>0.55444395941494595</v>
      </c>
    </row>
    <row r="3114" spans="1:5" hidden="1" x14ac:dyDescent="0.3">
      <c r="A3114" s="18" t="str">
        <f t="shared" si="49"/>
        <v>2021-22Corangamite ShireWC5</v>
      </c>
      <c r="B3114" s="18" t="s">
        <v>1260</v>
      </c>
      <c r="C3114" s="18" t="s">
        <v>1043</v>
      </c>
      <c r="D3114" s="18" t="s">
        <v>270</v>
      </c>
      <c r="E3114" s="18">
        <v>0.626693227091633</v>
      </c>
    </row>
    <row r="3115" spans="1:5" hidden="1" x14ac:dyDescent="0.3">
      <c r="A3115" s="18" t="str">
        <f t="shared" si="49"/>
        <v>2021-22Darebin CityWC5</v>
      </c>
      <c r="B3115" s="18" t="s">
        <v>1260</v>
      </c>
      <c r="C3115" s="18" t="s">
        <v>1046</v>
      </c>
      <c r="D3115" s="18" t="s">
        <v>270</v>
      </c>
      <c r="E3115" s="18">
        <v>0.50153359439804002</v>
      </c>
    </row>
    <row r="3116" spans="1:5" hidden="1" x14ac:dyDescent="0.3">
      <c r="A3116" s="18" t="str">
        <f t="shared" si="49"/>
        <v>2021-22East Gippsland ShireWC5</v>
      </c>
      <c r="B3116" s="18" t="s">
        <v>1260</v>
      </c>
      <c r="C3116" s="18" t="s">
        <v>1049</v>
      </c>
      <c r="D3116" s="18" t="s">
        <v>270</v>
      </c>
      <c r="E3116" s="18">
        <v>0.53320307096604802</v>
      </c>
    </row>
    <row r="3117" spans="1:5" hidden="1" x14ac:dyDescent="0.3">
      <c r="A3117" s="18" t="str">
        <f t="shared" si="49"/>
        <v>2021-22Frankston CityWC5</v>
      </c>
      <c r="B3117" s="18" t="s">
        <v>1260</v>
      </c>
      <c r="C3117" s="18" t="s">
        <v>1052</v>
      </c>
      <c r="D3117" s="18" t="s">
        <v>270</v>
      </c>
      <c r="E3117" s="18">
        <v>0.51641909768455296</v>
      </c>
    </row>
    <row r="3118" spans="1:5" hidden="1" x14ac:dyDescent="0.3">
      <c r="A3118" s="18" t="str">
        <f t="shared" si="49"/>
        <v>2021-22Gannawarra ShireWC5</v>
      </c>
      <c r="B3118" s="18" t="s">
        <v>1260</v>
      </c>
      <c r="C3118" s="18" t="s">
        <v>1055</v>
      </c>
      <c r="D3118" s="18" t="s">
        <v>270</v>
      </c>
      <c r="E3118" s="18">
        <v>0.379938429964084</v>
      </c>
    </row>
    <row r="3119" spans="1:5" hidden="1" x14ac:dyDescent="0.3">
      <c r="A3119" s="18" t="str">
        <f t="shared" si="49"/>
        <v>2021-22Glenelg ShireWC5</v>
      </c>
      <c r="B3119" s="18" t="s">
        <v>1260</v>
      </c>
      <c r="C3119" s="18" t="s">
        <v>1061</v>
      </c>
      <c r="D3119" s="18" t="s">
        <v>270</v>
      </c>
      <c r="E3119" s="18">
        <v>0.323296951449003</v>
      </c>
    </row>
    <row r="3120" spans="1:5" hidden="1" x14ac:dyDescent="0.3">
      <c r="A3120" s="18" t="str">
        <f t="shared" si="49"/>
        <v>2021-22Golden Plains ShireWC5</v>
      </c>
      <c r="B3120" s="18" t="s">
        <v>1260</v>
      </c>
      <c r="C3120" s="18" t="s">
        <v>1064</v>
      </c>
      <c r="D3120" s="18" t="s">
        <v>270</v>
      </c>
      <c r="E3120" s="18">
        <v>0.35750032080071897</v>
      </c>
    </row>
    <row r="3121" spans="1:5" hidden="1" x14ac:dyDescent="0.3">
      <c r="A3121" s="18" t="str">
        <f t="shared" si="49"/>
        <v>2021-22Greater Bendigo CityWC5</v>
      </c>
      <c r="B3121" s="18" t="s">
        <v>1260</v>
      </c>
      <c r="C3121" s="18" t="s">
        <v>1067</v>
      </c>
      <c r="D3121" s="18" t="s">
        <v>270</v>
      </c>
      <c r="E3121" s="18">
        <v>0.52247478797694702</v>
      </c>
    </row>
    <row r="3122" spans="1:5" hidden="1" x14ac:dyDescent="0.3">
      <c r="A3122" s="18" t="str">
        <f t="shared" si="49"/>
        <v>2021-22Greater Dandenong CityWC5</v>
      </c>
      <c r="B3122" s="18" t="s">
        <v>1260</v>
      </c>
      <c r="C3122" s="18" t="s">
        <v>1070</v>
      </c>
      <c r="D3122" s="18" t="s">
        <v>270</v>
      </c>
      <c r="E3122" s="18">
        <v>0.47959501361505302</v>
      </c>
    </row>
    <row r="3123" spans="1:5" hidden="1" x14ac:dyDescent="0.3">
      <c r="A3123" s="18" t="str">
        <f t="shared" si="49"/>
        <v>2021-22Greater Geelong CityWC5</v>
      </c>
      <c r="B3123" s="18" t="s">
        <v>1260</v>
      </c>
      <c r="C3123" s="18" t="s">
        <v>1073</v>
      </c>
      <c r="D3123" s="18" t="s">
        <v>270</v>
      </c>
      <c r="E3123" s="18">
        <v>0.529647895400849</v>
      </c>
    </row>
    <row r="3124" spans="1:5" hidden="1" x14ac:dyDescent="0.3">
      <c r="A3124" s="18" t="str">
        <f t="shared" si="49"/>
        <v>2021-22Hepburn ShireWC5</v>
      </c>
      <c r="B3124" s="18" t="s">
        <v>1260</v>
      </c>
      <c r="C3124" s="18" t="s">
        <v>1078</v>
      </c>
      <c r="D3124" s="18" t="s">
        <v>270</v>
      </c>
      <c r="E3124" s="18">
        <v>0.40223761321257301</v>
      </c>
    </row>
    <row r="3125" spans="1:5" hidden="1" x14ac:dyDescent="0.3">
      <c r="A3125" s="18" t="str">
        <f t="shared" si="49"/>
        <v>2021-22Hindmarsh ShireWC5</v>
      </c>
      <c r="B3125" s="18" t="s">
        <v>1260</v>
      </c>
      <c r="C3125" s="18" t="s">
        <v>1081</v>
      </c>
      <c r="D3125" s="18" t="s">
        <v>270</v>
      </c>
      <c r="E3125" s="18">
        <v>0.32386918064780101</v>
      </c>
    </row>
    <row r="3126" spans="1:5" hidden="1" x14ac:dyDescent="0.3">
      <c r="A3126" s="18" t="str">
        <f t="shared" si="49"/>
        <v>2021-22Hobsons Bay CityWC5</v>
      </c>
      <c r="B3126" s="18" t="s">
        <v>1260</v>
      </c>
      <c r="C3126" s="18" t="s">
        <v>1084</v>
      </c>
      <c r="D3126" s="18" t="s">
        <v>270</v>
      </c>
      <c r="E3126" s="18">
        <v>0.57763104702870205</v>
      </c>
    </row>
    <row r="3127" spans="1:5" hidden="1" x14ac:dyDescent="0.3">
      <c r="A3127" s="18" t="str">
        <f t="shared" si="49"/>
        <v>2021-22Hume CityWC5</v>
      </c>
      <c r="B3127" s="18" t="s">
        <v>1260</v>
      </c>
      <c r="C3127" s="18" t="s">
        <v>1090</v>
      </c>
      <c r="D3127" s="18" t="s">
        <v>270</v>
      </c>
      <c r="E3127" s="18">
        <v>0.35133742763620601</v>
      </c>
    </row>
    <row r="3128" spans="1:5" hidden="1" x14ac:dyDescent="0.3">
      <c r="A3128" s="18" t="str">
        <f t="shared" si="49"/>
        <v>2021-22Indigo ShireWC5</v>
      </c>
      <c r="B3128" s="18" t="s">
        <v>1260</v>
      </c>
      <c r="C3128" s="18" t="s">
        <v>1093</v>
      </c>
      <c r="D3128" s="18" t="s">
        <v>270</v>
      </c>
      <c r="E3128" s="18">
        <v>0.68464446187861105</v>
      </c>
    </row>
    <row r="3129" spans="1:5" hidden="1" x14ac:dyDescent="0.3">
      <c r="A3129" s="18" t="str">
        <f t="shared" si="49"/>
        <v>2021-22Knox CityWC5</v>
      </c>
      <c r="B3129" s="18" t="s">
        <v>1260</v>
      </c>
      <c r="C3129" s="18" t="s">
        <v>1099</v>
      </c>
      <c r="D3129" s="18" t="s">
        <v>270</v>
      </c>
      <c r="E3129" s="18">
        <v>0.51596958799283998</v>
      </c>
    </row>
    <row r="3130" spans="1:5" hidden="1" x14ac:dyDescent="0.3">
      <c r="A3130" s="18" t="str">
        <f t="shared" si="49"/>
        <v>2021-22Loddon ShireWC5</v>
      </c>
      <c r="B3130" s="18" t="s">
        <v>1260</v>
      </c>
      <c r="C3130" s="18" t="s">
        <v>1105</v>
      </c>
      <c r="D3130" s="18" t="s">
        <v>270</v>
      </c>
      <c r="E3130" s="18">
        <v>0.27515299533995802</v>
      </c>
    </row>
    <row r="3131" spans="1:5" hidden="1" x14ac:dyDescent="0.3">
      <c r="A3131" s="18" t="str">
        <f t="shared" si="49"/>
        <v>2021-22Macedon Ranges ShireWC5</v>
      </c>
      <c r="B3131" s="18" t="s">
        <v>1260</v>
      </c>
      <c r="C3131" s="18" t="s">
        <v>1108</v>
      </c>
      <c r="D3131" s="18" t="s">
        <v>270</v>
      </c>
      <c r="E3131" s="18">
        <v>0.71078951373477195</v>
      </c>
    </row>
    <row r="3132" spans="1:5" hidden="1" x14ac:dyDescent="0.3">
      <c r="A3132" s="18" t="str">
        <f t="shared" si="49"/>
        <v>2021-22Manningham CityWC5</v>
      </c>
      <c r="B3132" s="18" t="s">
        <v>1260</v>
      </c>
      <c r="C3132" s="18" t="s">
        <v>1111</v>
      </c>
      <c r="D3132" s="18" t="s">
        <v>270</v>
      </c>
      <c r="E3132" s="18">
        <v>0.53602382255721204</v>
      </c>
    </row>
    <row r="3133" spans="1:5" hidden="1" x14ac:dyDescent="0.3">
      <c r="A3133" s="18" t="str">
        <f t="shared" si="49"/>
        <v>2021-22Mansfield ShireWC5</v>
      </c>
      <c r="B3133" s="18" t="s">
        <v>1260</v>
      </c>
      <c r="C3133" s="18" t="s">
        <v>1114</v>
      </c>
      <c r="D3133" s="18" t="s">
        <v>270</v>
      </c>
      <c r="E3133" s="18">
        <v>0.33918128654970803</v>
      </c>
    </row>
    <row r="3134" spans="1:5" hidden="1" x14ac:dyDescent="0.3">
      <c r="A3134" s="18" t="str">
        <f t="shared" si="49"/>
        <v>2021-22Maribyrnong CityWC5</v>
      </c>
      <c r="B3134" s="18" t="s">
        <v>1260</v>
      </c>
      <c r="C3134" s="18" t="s">
        <v>1117</v>
      </c>
      <c r="D3134" s="18" t="s">
        <v>270</v>
      </c>
      <c r="E3134" s="18">
        <v>0.40779014308426098</v>
      </c>
    </row>
    <row r="3135" spans="1:5" hidden="1" x14ac:dyDescent="0.3">
      <c r="A3135" s="18" t="str">
        <f t="shared" si="49"/>
        <v>2021-22Maroondah CityWC5</v>
      </c>
      <c r="B3135" s="18" t="s">
        <v>1260</v>
      </c>
      <c r="C3135" s="18" t="s">
        <v>1120</v>
      </c>
      <c r="D3135" s="18" t="s">
        <v>270</v>
      </c>
      <c r="E3135" s="18">
        <v>0.55502061788898704</v>
      </c>
    </row>
    <row r="3136" spans="1:5" hidden="1" x14ac:dyDescent="0.3">
      <c r="A3136" s="18" t="str">
        <f t="shared" si="49"/>
        <v>2021-22Melbourne CityWC5</v>
      </c>
      <c r="B3136" s="18" t="s">
        <v>1260</v>
      </c>
      <c r="C3136" s="18" t="s">
        <v>1123</v>
      </c>
      <c r="D3136" s="18" t="s">
        <v>270</v>
      </c>
      <c r="E3136" s="18">
        <v>0.28983712629096398</v>
      </c>
    </row>
    <row r="3137" spans="1:5" hidden="1" x14ac:dyDescent="0.3">
      <c r="A3137" s="18" t="str">
        <f t="shared" si="49"/>
        <v>2021-22Melton CityWC5</v>
      </c>
      <c r="B3137" s="18" t="s">
        <v>1260</v>
      </c>
      <c r="C3137" s="18" t="s">
        <v>1126</v>
      </c>
      <c r="D3137" s="18" t="s">
        <v>270</v>
      </c>
      <c r="E3137" s="18">
        <v>0.43444023185346398</v>
      </c>
    </row>
    <row r="3138" spans="1:5" hidden="1" x14ac:dyDescent="0.3">
      <c r="A3138" s="18" t="str">
        <f t="shared" si="49"/>
        <v>2021-22Moira ShireWC5</v>
      </c>
      <c r="B3138" s="18" t="s">
        <v>1260</v>
      </c>
      <c r="C3138" s="18" t="s">
        <v>1135</v>
      </c>
      <c r="D3138" s="18" t="s">
        <v>270</v>
      </c>
      <c r="E3138" s="18">
        <v>0.57539303452479296</v>
      </c>
    </row>
    <row r="3139" spans="1:5" hidden="1" x14ac:dyDescent="0.3">
      <c r="A3139" s="18" t="str">
        <f t="shared" si="49"/>
        <v>2021-22Monash CityWC5</v>
      </c>
      <c r="B3139" s="18" t="s">
        <v>1260</v>
      </c>
      <c r="C3139" s="18" t="s">
        <v>1138</v>
      </c>
      <c r="D3139" s="18" t="s">
        <v>270</v>
      </c>
      <c r="E3139" s="18">
        <v>0.55875588160129896</v>
      </c>
    </row>
    <row r="3140" spans="1:5" hidden="1" x14ac:dyDescent="0.3">
      <c r="A3140" s="18" t="str">
        <f t="shared" si="49"/>
        <v>2021-22Moonee Valley CityWC5</v>
      </c>
      <c r="B3140" s="18" t="s">
        <v>1260</v>
      </c>
      <c r="C3140" s="18" t="s">
        <v>1141</v>
      </c>
      <c r="D3140" s="18" t="s">
        <v>270</v>
      </c>
      <c r="E3140" s="18">
        <v>0.42429585855216101</v>
      </c>
    </row>
    <row r="3141" spans="1:5" hidden="1" x14ac:dyDescent="0.3">
      <c r="A3141" s="18" t="str">
        <f t="shared" si="49"/>
        <v>2021-22Moorabool ShireWC5</v>
      </c>
      <c r="B3141" s="18" t="s">
        <v>1260</v>
      </c>
      <c r="C3141" s="18" t="s">
        <v>1144</v>
      </c>
      <c r="D3141" s="18" t="s">
        <v>270</v>
      </c>
      <c r="E3141" s="18">
        <v>0.41249505733491498</v>
      </c>
    </row>
    <row r="3142" spans="1:5" hidden="1" x14ac:dyDescent="0.3">
      <c r="A3142" s="18" t="str">
        <f t="shared" si="49"/>
        <v>2021-22Mornington Peninsula ShireWC5</v>
      </c>
      <c r="B3142" s="18" t="s">
        <v>1260</v>
      </c>
      <c r="C3142" s="18" t="s">
        <v>1150</v>
      </c>
      <c r="D3142" s="18" t="s">
        <v>270</v>
      </c>
      <c r="E3142" s="18">
        <v>0.57206754784192404</v>
      </c>
    </row>
    <row r="3143" spans="1:5" hidden="1" x14ac:dyDescent="0.3">
      <c r="A3143" s="18" t="str">
        <f t="shared" si="49"/>
        <v>2021-22Mount Alexander ShireWC5</v>
      </c>
      <c r="B3143" s="18" t="s">
        <v>1260</v>
      </c>
      <c r="C3143" s="18" t="s">
        <v>1153</v>
      </c>
      <c r="D3143" s="18" t="s">
        <v>270</v>
      </c>
      <c r="E3143" s="18">
        <v>0.340871797690176</v>
      </c>
    </row>
    <row r="3144" spans="1:5" hidden="1" x14ac:dyDescent="0.3">
      <c r="A3144" s="18" t="str">
        <f t="shared" si="49"/>
        <v>2021-22Moyne ShireWC5</v>
      </c>
      <c r="B3144" s="18" t="s">
        <v>1260</v>
      </c>
      <c r="C3144" s="18" t="s">
        <v>1156</v>
      </c>
      <c r="D3144" s="18" t="s">
        <v>270</v>
      </c>
      <c r="E3144" s="18">
        <v>0.61354784524887296</v>
      </c>
    </row>
    <row r="3145" spans="1:5" hidden="1" x14ac:dyDescent="0.3">
      <c r="A3145" s="18" t="str">
        <f t="shared" si="49"/>
        <v>2021-22Murrindindi ShireWC5</v>
      </c>
      <c r="B3145" s="18" t="s">
        <v>1260</v>
      </c>
      <c r="C3145" s="18" t="s">
        <v>1159</v>
      </c>
      <c r="D3145" s="18" t="s">
        <v>270</v>
      </c>
      <c r="E3145" s="18">
        <v>0.33822902643133101</v>
      </c>
    </row>
    <row r="3146" spans="1:5" hidden="1" x14ac:dyDescent="0.3">
      <c r="A3146" s="18" t="str">
        <f t="shared" si="49"/>
        <v>2021-22Nillumbik ShireWC5</v>
      </c>
      <c r="B3146" s="18" t="s">
        <v>1260</v>
      </c>
      <c r="C3146" s="18" t="s">
        <v>1162</v>
      </c>
      <c r="D3146" s="18" t="s">
        <v>270</v>
      </c>
      <c r="E3146" s="18">
        <v>0.72694164825272101</v>
      </c>
    </row>
    <row r="3147" spans="1:5" hidden="1" x14ac:dyDescent="0.3">
      <c r="A3147" s="18" t="str">
        <f t="shared" si="49"/>
        <v>2021-22Port Phillip CityWC5</v>
      </c>
      <c r="B3147" s="18" t="s">
        <v>1260</v>
      </c>
      <c r="C3147" s="18" t="s">
        <v>1168</v>
      </c>
      <c r="D3147" s="18" t="s">
        <v>270</v>
      </c>
      <c r="E3147" s="18">
        <v>0.32536607319449701</v>
      </c>
    </row>
    <row r="3148" spans="1:5" hidden="1" x14ac:dyDescent="0.3">
      <c r="A3148" s="18" t="str">
        <f t="shared" si="49"/>
        <v>2021-22Pyrenees ShireWC5</v>
      </c>
      <c r="B3148" s="18" t="s">
        <v>1260</v>
      </c>
      <c r="C3148" s="18" t="s">
        <v>1171</v>
      </c>
      <c r="D3148" s="18" t="s">
        <v>270</v>
      </c>
      <c r="E3148" s="18">
        <v>0.242966751918159</v>
      </c>
    </row>
    <row r="3149" spans="1:5" hidden="1" x14ac:dyDescent="0.3">
      <c r="A3149" s="18" t="str">
        <f t="shared" si="49"/>
        <v>2021-22Greater SheppartonWC5</v>
      </c>
      <c r="B3149" s="18" t="s">
        <v>1260</v>
      </c>
      <c r="C3149" s="18" t="s">
        <v>1076</v>
      </c>
      <c r="D3149" s="18" t="s">
        <v>270</v>
      </c>
      <c r="E3149" s="18">
        <v>0.51281926574704395</v>
      </c>
    </row>
    <row r="3150" spans="1:5" hidden="1" x14ac:dyDescent="0.3">
      <c r="A3150" s="18" t="str">
        <f t="shared" si="49"/>
        <v>2021-22Wangaratta Rural CityWC5</v>
      </c>
      <c r="B3150" s="18" t="s">
        <v>1260</v>
      </c>
      <c r="C3150" s="18" t="s">
        <v>1197</v>
      </c>
      <c r="D3150" s="18" t="s">
        <v>270</v>
      </c>
      <c r="E3150" s="18">
        <v>0.63183039621960102</v>
      </c>
    </row>
    <row r="3151" spans="1:5" hidden="1" x14ac:dyDescent="0.3">
      <c r="A3151" s="18" t="str">
        <f t="shared" si="49"/>
        <v>2021-22Warrnambool CityWC5</v>
      </c>
      <c r="B3151" s="18" t="s">
        <v>1260</v>
      </c>
      <c r="C3151" s="18" t="s">
        <v>1200</v>
      </c>
      <c r="D3151" s="18" t="s">
        <v>270</v>
      </c>
      <c r="E3151" s="18">
        <v>0.66235179458370497</v>
      </c>
    </row>
    <row r="3152" spans="1:5" hidden="1" x14ac:dyDescent="0.3">
      <c r="A3152" s="18" t="str">
        <f t="shared" si="49"/>
        <v>2021-22Wodonga CityWC5</v>
      </c>
      <c r="B3152" s="18" t="s">
        <v>1260</v>
      </c>
      <c r="C3152" s="18" t="s">
        <v>1215</v>
      </c>
      <c r="D3152" s="18" t="s">
        <v>270</v>
      </c>
      <c r="E3152" s="18">
        <v>0.72479250207365797</v>
      </c>
    </row>
    <row r="3153" spans="1:5" hidden="1" x14ac:dyDescent="0.3">
      <c r="A3153" s="18" t="str">
        <f t="shared" si="49"/>
        <v>2021-22Boroondara CityWC5</v>
      </c>
      <c r="B3153" s="18" t="s">
        <v>1260</v>
      </c>
      <c r="C3153" s="18" t="s">
        <v>1019</v>
      </c>
      <c r="D3153" s="18" t="s">
        <v>270</v>
      </c>
      <c r="E3153" s="18">
        <v>0.72173044197773695</v>
      </c>
    </row>
    <row r="3154" spans="1:5" hidden="1" x14ac:dyDescent="0.3">
      <c r="A3154" s="18" t="str">
        <f t="shared" si="49"/>
        <v>2021-22Buloke ShireWC5</v>
      </c>
      <c r="B3154" s="18" t="s">
        <v>1260</v>
      </c>
      <c r="C3154" s="18" t="s">
        <v>1025</v>
      </c>
      <c r="D3154" s="18" t="s">
        <v>270</v>
      </c>
      <c r="E3154" s="18">
        <v>0.31081666947333703</v>
      </c>
    </row>
    <row r="3155" spans="1:5" hidden="1" x14ac:dyDescent="0.3">
      <c r="A3155" s="18" t="str">
        <f t="shared" si="49"/>
        <v>2021-22Glen Eira CityWC5</v>
      </c>
      <c r="B3155" s="18" t="s">
        <v>1260</v>
      </c>
      <c r="C3155" s="18" t="s">
        <v>1058</v>
      </c>
      <c r="D3155" s="18" t="s">
        <v>270</v>
      </c>
      <c r="E3155" s="18">
        <v>0.61902332579461095</v>
      </c>
    </row>
    <row r="3156" spans="1:5" hidden="1" x14ac:dyDescent="0.3">
      <c r="A3156" s="18" t="str">
        <f t="shared" si="49"/>
        <v>2021-22Horsham Rural CityWC5</v>
      </c>
      <c r="B3156" s="18" t="s">
        <v>1260</v>
      </c>
      <c r="C3156" s="18" t="s">
        <v>1087</v>
      </c>
      <c r="D3156" s="18" t="s">
        <v>270</v>
      </c>
      <c r="E3156" s="18">
        <v>0.19074179333288599</v>
      </c>
    </row>
    <row r="3157" spans="1:5" hidden="1" x14ac:dyDescent="0.3">
      <c r="A3157" s="18" t="str">
        <f t="shared" si="49"/>
        <v>2021-22Kingston CityWC5</v>
      </c>
      <c r="B3157" s="18" t="s">
        <v>1260</v>
      </c>
      <c r="C3157" s="18" t="s">
        <v>1096</v>
      </c>
      <c r="D3157" s="18" t="s">
        <v>270</v>
      </c>
      <c r="E3157" s="18">
        <v>0.55277146501642005</v>
      </c>
    </row>
    <row r="3158" spans="1:5" hidden="1" x14ac:dyDescent="0.3">
      <c r="A3158" s="18" t="str">
        <f t="shared" si="49"/>
        <v>2021-22Latrobe CityWC5</v>
      </c>
      <c r="B3158" s="18" t="s">
        <v>1260</v>
      </c>
      <c r="C3158" s="18" t="s">
        <v>1102</v>
      </c>
      <c r="D3158" s="18" t="s">
        <v>270</v>
      </c>
      <c r="E3158" s="18">
        <v>0.50148706265157506</v>
      </c>
    </row>
    <row r="3159" spans="1:5" hidden="1" x14ac:dyDescent="0.3">
      <c r="A3159" s="18" t="str">
        <f t="shared" si="49"/>
        <v>2021-22Mildura Rural CityWC5</v>
      </c>
      <c r="B3159" s="18" t="s">
        <v>1260</v>
      </c>
      <c r="C3159" s="18" t="s">
        <v>1129</v>
      </c>
      <c r="D3159" s="18" t="s">
        <v>270</v>
      </c>
      <c r="E3159" s="18">
        <v>0.74016127618546801</v>
      </c>
    </row>
    <row r="3160" spans="1:5" hidden="1" x14ac:dyDescent="0.3">
      <c r="A3160" s="18" t="str">
        <f t="shared" ref="A3160:A3223" si="50">CONCATENATE(B3160,C3160,D3160)</f>
        <v>2021-22Mitchell ShireWC5</v>
      </c>
      <c r="B3160" s="18" t="s">
        <v>1260</v>
      </c>
      <c r="C3160" s="18" t="s">
        <v>1132</v>
      </c>
      <c r="D3160" s="18" t="s">
        <v>270</v>
      </c>
      <c r="E3160" s="18">
        <v>0.29839961790043901</v>
      </c>
    </row>
    <row r="3161" spans="1:5" hidden="1" x14ac:dyDescent="0.3">
      <c r="A3161" s="18" t="str">
        <f t="shared" si="50"/>
        <v>2021-22Northern Grampians ShireWC5</v>
      </c>
      <c r="B3161" s="18" t="s">
        <v>1260</v>
      </c>
      <c r="C3161" s="18" t="s">
        <v>1165</v>
      </c>
      <c r="D3161" s="18" t="s">
        <v>270</v>
      </c>
      <c r="E3161" s="18">
        <v>0.304131408661025</v>
      </c>
    </row>
    <row r="3162" spans="1:5" hidden="1" x14ac:dyDescent="0.3">
      <c r="A3162" s="18" t="str">
        <f t="shared" si="50"/>
        <v>2021-22Southern Grampians ShireE2</v>
      </c>
      <c r="B3162" s="18" t="s">
        <v>1260</v>
      </c>
      <c r="C3162" s="18" t="s">
        <v>1179</v>
      </c>
      <c r="D3162" s="18" t="s">
        <v>548</v>
      </c>
      <c r="E3162" s="18">
        <v>4188.6607142857101</v>
      </c>
    </row>
    <row r="3163" spans="1:5" hidden="1" x14ac:dyDescent="0.3">
      <c r="A3163" s="18" t="str">
        <f t="shared" si="50"/>
        <v>2021-22South Gippsland ShireE2</v>
      </c>
      <c r="B3163" s="18" t="s">
        <v>1260</v>
      </c>
      <c r="C3163" s="18" t="s">
        <v>1176</v>
      </c>
      <c r="D3163" s="18" t="s">
        <v>548</v>
      </c>
      <c r="E3163" s="18">
        <v>4035.55</v>
      </c>
    </row>
    <row r="3164" spans="1:5" hidden="1" x14ac:dyDescent="0.3">
      <c r="A3164" s="18" t="str">
        <f t="shared" si="50"/>
        <v>2021-22Stonnington CityE2</v>
      </c>
      <c r="B3164" s="18" t="s">
        <v>1260</v>
      </c>
      <c r="C3164" s="18" t="s">
        <v>1182</v>
      </c>
      <c r="D3164" s="18" t="s">
        <v>548</v>
      </c>
      <c r="E3164" s="18">
        <v>2796.7165707744698</v>
      </c>
    </row>
    <row r="3165" spans="1:5" hidden="1" x14ac:dyDescent="0.3">
      <c r="A3165" s="18" t="str">
        <f t="shared" si="50"/>
        <v>2021-22Ararat Rural CityE2</v>
      </c>
      <c r="B3165" s="18" t="s">
        <v>1260</v>
      </c>
      <c r="C3165" s="18" t="s">
        <v>998</v>
      </c>
      <c r="D3165" s="18" t="s">
        <v>548</v>
      </c>
      <c r="E3165" s="18">
        <v>4064.4444444444398</v>
      </c>
    </row>
    <row r="3166" spans="1:5" hidden="1" x14ac:dyDescent="0.3">
      <c r="A3166" s="18" t="str">
        <f t="shared" si="50"/>
        <v>2021-22Strathbogie ShireE2</v>
      </c>
      <c r="B3166" s="18" t="s">
        <v>1260</v>
      </c>
      <c r="C3166" s="18" t="s">
        <v>1185</v>
      </c>
      <c r="D3166" s="18" t="s">
        <v>548</v>
      </c>
      <c r="E3166" s="18">
        <v>3597.7687875444399</v>
      </c>
    </row>
    <row r="3167" spans="1:5" hidden="1" x14ac:dyDescent="0.3">
      <c r="A3167" s="18" t="str">
        <f t="shared" si="50"/>
        <v>2021-22Surf Coast ShireE2</v>
      </c>
      <c r="B3167" s="18" t="s">
        <v>1260</v>
      </c>
      <c r="C3167" s="18" t="s">
        <v>1188</v>
      </c>
      <c r="D3167" s="18" t="s">
        <v>548</v>
      </c>
      <c r="E3167" s="18">
        <v>4123.9016186672297</v>
      </c>
    </row>
    <row r="3168" spans="1:5" hidden="1" x14ac:dyDescent="0.3">
      <c r="A3168" s="18" t="str">
        <f t="shared" si="50"/>
        <v>2021-22Swan Hill Rural CityE2</v>
      </c>
      <c r="B3168" s="18" t="s">
        <v>1260</v>
      </c>
      <c r="C3168" s="18" t="s">
        <v>1191</v>
      </c>
      <c r="D3168" s="18" t="s">
        <v>548</v>
      </c>
      <c r="E3168" s="18">
        <v>4309.1446396322399</v>
      </c>
    </row>
    <row r="3169" spans="1:5" hidden="1" x14ac:dyDescent="0.3">
      <c r="A3169" s="18" t="str">
        <f t="shared" si="50"/>
        <v>2021-22Towong ShireE2</v>
      </c>
      <c r="B3169" s="18" t="s">
        <v>1260</v>
      </c>
      <c r="C3169" s="18" t="s">
        <v>1194</v>
      </c>
      <c r="D3169" s="18" t="s">
        <v>548</v>
      </c>
    </row>
    <row r="3170" spans="1:5" hidden="1" x14ac:dyDescent="0.3">
      <c r="A3170" s="18" t="str">
        <f t="shared" si="50"/>
        <v>2021-22Wellington ShireE2</v>
      </c>
      <c r="B3170" s="18" t="s">
        <v>1260</v>
      </c>
      <c r="C3170" s="18" t="s">
        <v>1203</v>
      </c>
      <c r="D3170" s="18" t="s">
        <v>548</v>
      </c>
      <c r="E3170" s="18">
        <v>3183.8888888888901</v>
      </c>
    </row>
    <row r="3171" spans="1:5" hidden="1" x14ac:dyDescent="0.3">
      <c r="A3171" s="18" t="str">
        <f t="shared" si="50"/>
        <v>2021-22West Wimmera ShireE2</v>
      </c>
      <c r="B3171" s="18" t="s">
        <v>1260</v>
      </c>
      <c r="C3171" s="18" t="s">
        <v>1206</v>
      </c>
      <c r="D3171" s="18" t="s">
        <v>548</v>
      </c>
      <c r="E3171" s="18">
        <v>5106.2</v>
      </c>
    </row>
    <row r="3172" spans="1:5" hidden="1" x14ac:dyDescent="0.3">
      <c r="A3172" s="18" t="str">
        <f t="shared" si="50"/>
        <v>2021-22Whitehorse CityE2</v>
      </c>
      <c r="B3172" s="18" t="s">
        <v>1260</v>
      </c>
      <c r="C3172" s="18" t="s">
        <v>1209</v>
      </c>
      <c r="D3172" s="18" t="s">
        <v>548</v>
      </c>
      <c r="E3172" s="18">
        <v>2446.4742230958</v>
      </c>
    </row>
    <row r="3173" spans="1:5" hidden="1" x14ac:dyDescent="0.3">
      <c r="A3173" s="18" t="str">
        <f t="shared" si="50"/>
        <v>2021-22Whittlesea CityE2</v>
      </c>
      <c r="B3173" s="18" t="s">
        <v>1260</v>
      </c>
      <c r="C3173" s="18" t="s">
        <v>1212</v>
      </c>
      <c r="D3173" s="18" t="s">
        <v>548</v>
      </c>
      <c r="E3173" s="18">
        <v>2599.2179353493202</v>
      </c>
    </row>
    <row r="3174" spans="1:5" hidden="1" x14ac:dyDescent="0.3">
      <c r="A3174" s="18" t="str">
        <f t="shared" si="50"/>
        <v>2021-22Wyndham CityE2</v>
      </c>
      <c r="B3174" s="18" t="s">
        <v>1260</v>
      </c>
      <c r="C3174" s="18" t="s">
        <v>1218</v>
      </c>
      <c r="D3174" s="18" t="s">
        <v>548</v>
      </c>
      <c r="E3174" s="18">
        <v>3593.78285367633</v>
      </c>
    </row>
    <row r="3175" spans="1:5" hidden="1" x14ac:dyDescent="0.3">
      <c r="A3175" s="18" t="str">
        <f t="shared" si="50"/>
        <v>2021-22Yarra CityE2</v>
      </c>
      <c r="B3175" s="18" t="s">
        <v>1260</v>
      </c>
      <c r="C3175" s="18" t="s">
        <v>1221</v>
      </c>
      <c r="D3175" s="18" t="s">
        <v>548</v>
      </c>
      <c r="E3175" s="18">
        <v>3461.3230240549801</v>
      </c>
    </row>
    <row r="3176" spans="1:5" hidden="1" x14ac:dyDescent="0.3">
      <c r="A3176" s="18" t="str">
        <f t="shared" si="50"/>
        <v>2021-22Yarra Ranges ShireE2</v>
      </c>
      <c r="B3176" s="18" t="s">
        <v>1260</v>
      </c>
      <c r="C3176" s="18" t="s">
        <v>1224</v>
      </c>
      <c r="D3176" s="18" t="s">
        <v>548</v>
      </c>
      <c r="E3176" s="18">
        <v>3220.1604432740201</v>
      </c>
    </row>
    <row r="3177" spans="1:5" hidden="1" x14ac:dyDescent="0.3">
      <c r="A3177" s="18" t="str">
        <f t="shared" si="50"/>
        <v>2021-22Yarriambiack ShireE2</v>
      </c>
      <c r="B3177" s="18" t="s">
        <v>1260</v>
      </c>
      <c r="C3177" s="18" t="s">
        <v>1227</v>
      </c>
      <c r="D3177" s="18" t="s">
        <v>548</v>
      </c>
      <c r="E3177" s="18">
        <v>3838.4285714285702</v>
      </c>
    </row>
    <row r="3178" spans="1:5" hidden="1" x14ac:dyDescent="0.3">
      <c r="A3178" s="18" t="str">
        <f t="shared" si="50"/>
        <v>2021-22Bass Coast ShireE2</v>
      </c>
      <c r="B3178" s="18" t="s">
        <v>1260</v>
      </c>
      <c r="C3178" s="18" t="s">
        <v>1007</v>
      </c>
      <c r="D3178" s="18" t="s">
        <v>548</v>
      </c>
      <c r="E3178" s="18">
        <v>2764.1526334647101</v>
      </c>
    </row>
    <row r="3179" spans="1:5" hidden="1" x14ac:dyDescent="0.3">
      <c r="A3179" s="18" t="str">
        <f t="shared" si="50"/>
        <v>2021-22Borough of QueenscliffeE2</v>
      </c>
      <c r="B3179" s="18" t="s">
        <v>1260</v>
      </c>
      <c r="C3179" s="18" t="s">
        <v>1174</v>
      </c>
      <c r="D3179" s="18" t="s">
        <v>548</v>
      </c>
      <c r="E3179" s="18">
        <v>3824.2108088946202</v>
      </c>
    </row>
    <row r="3180" spans="1:5" hidden="1" x14ac:dyDescent="0.3">
      <c r="A3180" s="18" t="str">
        <f t="shared" si="50"/>
        <v>2021-22Merri-bek CityE2</v>
      </c>
      <c r="B3180" s="18" t="s">
        <v>1260</v>
      </c>
      <c r="C3180" s="18" t="s">
        <v>1147</v>
      </c>
      <c r="D3180" s="18" t="s">
        <v>548</v>
      </c>
      <c r="E3180" s="18">
        <v>2376.93475682088</v>
      </c>
    </row>
    <row r="3181" spans="1:5" hidden="1" x14ac:dyDescent="0.3">
      <c r="A3181" s="18" t="str">
        <f t="shared" si="50"/>
        <v>2021-22Alpine ShireE2</v>
      </c>
      <c r="B3181" s="18" t="s">
        <v>1260</v>
      </c>
      <c r="C3181" s="18" t="s">
        <v>995</v>
      </c>
      <c r="D3181" s="18" t="s">
        <v>548</v>
      </c>
      <c r="E3181" s="18">
        <v>3450.72769692256</v>
      </c>
    </row>
    <row r="3182" spans="1:5" hidden="1" x14ac:dyDescent="0.3">
      <c r="A3182" s="18" t="str">
        <f t="shared" si="50"/>
        <v>2021-22Ballarat CityE2</v>
      </c>
      <c r="B3182" s="18" t="s">
        <v>1260</v>
      </c>
      <c r="C3182" s="18" t="s">
        <v>1001</v>
      </c>
      <c r="D3182" s="18" t="s">
        <v>548</v>
      </c>
      <c r="E3182" s="18">
        <v>3445.2076124567502</v>
      </c>
    </row>
    <row r="3183" spans="1:5" hidden="1" x14ac:dyDescent="0.3">
      <c r="A3183" s="18" t="str">
        <f t="shared" si="50"/>
        <v>2021-22Banyule CityE2</v>
      </c>
      <c r="B3183" s="18" t="s">
        <v>1260</v>
      </c>
      <c r="C3183" s="18" t="s">
        <v>1004</v>
      </c>
      <c r="D3183" s="18" t="s">
        <v>548</v>
      </c>
      <c r="E3183" s="18">
        <v>2915.875</v>
      </c>
    </row>
    <row r="3184" spans="1:5" hidden="1" x14ac:dyDescent="0.3">
      <c r="A3184" s="18" t="str">
        <f t="shared" si="50"/>
        <v>2021-22Baw Baw ShireE2</v>
      </c>
      <c r="B3184" s="18" t="s">
        <v>1260</v>
      </c>
      <c r="C3184" s="18" t="s">
        <v>1010</v>
      </c>
      <c r="D3184" s="18" t="s">
        <v>548</v>
      </c>
      <c r="E3184" s="18">
        <v>3867.4372848007902</v>
      </c>
    </row>
    <row r="3185" spans="1:5" hidden="1" x14ac:dyDescent="0.3">
      <c r="A3185" s="18" t="str">
        <f t="shared" si="50"/>
        <v>2021-22Bayside CityE2</v>
      </c>
      <c r="B3185" s="18" t="s">
        <v>1260</v>
      </c>
      <c r="C3185" s="18" t="s">
        <v>1013</v>
      </c>
      <c r="D3185" s="18" t="s">
        <v>548</v>
      </c>
      <c r="E3185" s="18">
        <v>2895.6170212766001</v>
      </c>
    </row>
    <row r="3186" spans="1:5" hidden="1" x14ac:dyDescent="0.3">
      <c r="A3186" s="18" t="str">
        <f t="shared" si="50"/>
        <v>2021-22Benalla Rural CityE2</v>
      </c>
      <c r="B3186" s="18" t="s">
        <v>1260</v>
      </c>
      <c r="C3186" s="18" t="s">
        <v>1016</v>
      </c>
      <c r="D3186" s="18" t="s">
        <v>548</v>
      </c>
      <c r="E3186" s="18">
        <v>4219.1059399877504</v>
      </c>
    </row>
    <row r="3187" spans="1:5" hidden="1" x14ac:dyDescent="0.3">
      <c r="A3187" s="18" t="str">
        <f t="shared" si="50"/>
        <v>2021-22Brimbank CityE2</v>
      </c>
      <c r="B3187" s="18" t="s">
        <v>1260</v>
      </c>
      <c r="C3187" s="18" t="s">
        <v>1022</v>
      </c>
      <c r="D3187" s="18" t="s">
        <v>548</v>
      </c>
      <c r="E3187" s="18">
        <v>2621.1392405063302</v>
      </c>
    </row>
    <row r="3188" spans="1:5" hidden="1" x14ac:dyDescent="0.3">
      <c r="A3188" s="18" t="str">
        <f t="shared" si="50"/>
        <v>2021-22Campaspe ShireE2</v>
      </c>
      <c r="B3188" s="18" t="s">
        <v>1260</v>
      </c>
      <c r="C3188" s="18" t="s">
        <v>1028</v>
      </c>
      <c r="D3188" s="18" t="s">
        <v>548</v>
      </c>
      <c r="E3188" s="18">
        <v>4034.2873202491901</v>
      </c>
    </row>
    <row r="3189" spans="1:5" hidden="1" x14ac:dyDescent="0.3">
      <c r="A3189" s="18" t="str">
        <f t="shared" si="50"/>
        <v>2021-22Cardinia ShireE2</v>
      </c>
      <c r="B3189" s="18" t="s">
        <v>1260</v>
      </c>
      <c r="C3189" s="18" t="s">
        <v>1031</v>
      </c>
      <c r="D3189" s="18" t="s">
        <v>548</v>
      </c>
      <c r="E3189" s="18">
        <v>2970.1063100441102</v>
      </c>
    </row>
    <row r="3190" spans="1:5" hidden="1" x14ac:dyDescent="0.3">
      <c r="A3190" s="18" t="str">
        <f t="shared" si="50"/>
        <v>2021-22Casey CityE2</v>
      </c>
      <c r="B3190" s="18" t="s">
        <v>1260</v>
      </c>
      <c r="C3190" s="18" t="s">
        <v>1034</v>
      </c>
      <c r="D3190" s="18" t="s">
        <v>548</v>
      </c>
      <c r="E3190" s="18">
        <v>2989.9342105263199</v>
      </c>
    </row>
    <row r="3191" spans="1:5" hidden="1" x14ac:dyDescent="0.3">
      <c r="A3191" s="18" t="str">
        <f t="shared" si="50"/>
        <v>2021-22Central Goldfields ShireE2</v>
      </c>
      <c r="B3191" s="18" t="s">
        <v>1260</v>
      </c>
      <c r="C3191" s="18" t="s">
        <v>1037</v>
      </c>
      <c r="D3191" s="18" t="s">
        <v>548</v>
      </c>
      <c r="E3191" s="18">
        <v>4050.6873787499999</v>
      </c>
    </row>
    <row r="3192" spans="1:5" hidden="1" x14ac:dyDescent="0.3">
      <c r="A3192" s="18" t="str">
        <f t="shared" si="50"/>
        <v>2021-22Colac Otway ShireE2</v>
      </c>
      <c r="B3192" s="18" t="s">
        <v>1260</v>
      </c>
      <c r="C3192" s="18" t="s">
        <v>1040</v>
      </c>
      <c r="D3192" s="18" t="s">
        <v>548</v>
      </c>
      <c r="E3192" s="18">
        <v>3668.9577493749998</v>
      </c>
    </row>
    <row r="3193" spans="1:5" hidden="1" x14ac:dyDescent="0.3">
      <c r="A3193" s="18" t="str">
        <f t="shared" si="50"/>
        <v>2021-22Corangamite ShireE2</v>
      </c>
      <c r="B3193" s="18" t="s">
        <v>1260</v>
      </c>
      <c r="C3193" s="18" t="s">
        <v>1043</v>
      </c>
      <c r="D3193" s="18" t="s">
        <v>548</v>
      </c>
      <c r="E3193" s="18">
        <v>4960.1868779199704</v>
      </c>
    </row>
    <row r="3194" spans="1:5" hidden="1" x14ac:dyDescent="0.3">
      <c r="A3194" s="18" t="str">
        <f t="shared" si="50"/>
        <v>2021-22Darebin CityE2</v>
      </c>
      <c r="B3194" s="18" t="s">
        <v>1260</v>
      </c>
      <c r="C3194" s="18" t="s">
        <v>1046</v>
      </c>
      <c r="D3194" s="18" t="s">
        <v>548</v>
      </c>
      <c r="E3194" s="18">
        <v>2507.6305220883501</v>
      </c>
    </row>
    <row r="3195" spans="1:5" hidden="1" x14ac:dyDescent="0.3">
      <c r="A3195" s="18" t="str">
        <f t="shared" si="50"/>
        <v>2021-22East Gippsland ShireE2</v>
      </c>
      <c r="B3195" s="18" t="s">
        <v>1260</v>
      </c>
      <c r="C3195" s="18" t="s">
        <v>1049</v>
      </c>
      <c r="D3195" s="18" t="s">
        <v>548</v>
      </c>
      <c r="E3195" s="18">
        <v>3414.9399376215902</v>
      </c>
    </row>
    <row r="3196" spans="1:5" hidden="1" x14ac:dyDescent="0.3">
      <c r="A3196" s="18" t="str">
        <f t="shared" si="50"/>
        <v>2021-22Frankston CityE2</v>
      </c>
      <c r="B3196" s="18" t="s">
        <v>1260</v>
      </c>
      <c r="C3196" s="18" t="s">
        <v>1052</v>
      </c>
      <c r="D3196" s="18" t="s">
        <v>548</v>
      </c>
      <c r="E3196" s="18">
        <v>3034.84375</v>
      </c>
    </row>
    <row r="3197" spans="1:5" hidden="1" x14ac:dyDescent="0.3">
      <c r="A3197" s="18" t="str">
        <f t="shared" si="50"/>
        <v>2021-22Gannawarra ShireE2</v>
      </c>
      <c r="B3197" s="18" t="s">
        <v>1260</v>
      </c>
      <c r="C3197" s="18" t="s">
        <v>1055</v>
      </c>
      <c r="D3197" s="18" t="s">
        <v>548</v>
      </c>
      <c r="E3197" s="18">
        <v>4696</v>
      </c>
    </row>
    <row r="3198" spans="1:5" hidden="1" x14ac:dyDescent="0.3">
      <c r="A3198" s="18" t="str">
        <f t="shared" si="50"/>
        <v>2021-22Glenelg ShireE2</v>
      </c>
      <c r="B3198" s="18" t="s">
        <v>1260</v>
      </c>
      <c r="C3198" s="18" t="s">
        <v>1061</v>
      </c>
      <c r="D3198" s="18" t="s">
        <v>548</v>
      </c>
      <c r="E3198" s="18">
        <v>4533.3765392093301</v>
      </c>
    </row>
    <row r="3199" spans="1:5" hidden="1" x14ac:dyDescent="0.3">
      <c r="A3199" s="18" t="str">
        <f t="shared" si="50"/>
        <v>2021-22Golden Plains ShireE2</v>
      </c>
      <c r="B3199" s="18" t="s">
        <v>1260</v>
      </c>
      <c r="C3199" s="18" t="s">
        <v>1064</v>
      </c>
      <c r="D3199" s="18" t="s">
        <v>548</v>
      </c>
      <c r="E3199" s="18">
        <v>3876.4166666666702</v>
      </c>
    </row>
    <row r="3200" spans="1:5" hidden="1" x14ac:dyDescent="0.3">
      <c r="A3200" s="18" t="str">
        <f t="shared" si="50"/>
        <v>2021-22Greater Bendigo CityE2</v>
      </c>
      <c r="B3200" s="18" t="s">
        <v>1260</v>
      </c>
      <c r="C3200" s="18" t="s">
        <v>1067</v>
      </c>
      <c r="D3200" s="18" t="s">
        <v>548</v>
      </c>
      <c r="E3200" s="18">
        <v>3413.2209938473002</v>
      </c>
    </row>
    <row r="3201" spans="1:5" hidden="1" x14ac:dyDescent="0.3">
      <c r="A3201" s="18" t="str">
        <f t="shared" si="50"/>
        <v>2021-22Greater Dandenong CityE2</v>
      </c>
      <c r="B3201" s="18" t="s">
        <v>1260</v>
      </c>
      <c r="C3201" s="18" t="s">
        <v>1070</v>
      </c>
      <c r="D3201" s="18" t="s">
        <v>548</v>
      </c>
      <c r="E3201" s="18">
        <v>3108.27837965144</v>
      </c>
    </row>
    <row r="3202" spans="1:5" hidden="1" x14ac:dyDescent="0.3">
      <c r="A3202" s="18" t="str">
        <f t="shared" si="50"/>
        <v>2021-22Greater Geelong CityE2</v>
      </c>
      <c r="B3202" s="18" t="s">
        <v>1260</v>
      </c>
      <c r="C3202" s="18" t="s">
        <v>1073</v>
      </c>
      <c r="D3202" s="18" t="s">
        <v>548</v>
      </c>
      <c r="E3202" s="18">
        <v>3199.5859691729302</v>
      </c>
    </row>
    <row r="3203" spans="1:5" hidden="1" x14ac:dyDescent="0.3">
      <c r="A3203" s="18" t="str">
        <f t="shared" si="50"/>
        <v>2021-22Hepburn ShireE2</v>
      </c>
      <c r="B3203" s="18" t="s">
        <v>1260</v>
      </c>
      <c r="C3203" s="18" t="s">
        <v>1078</v>
      </c>
      <c r="D3203" s="18" t="s">
        <v>548</v>
      </c>
      <c r="E3203" s="18">
        <v>4497.3978329494103</v>
      </c>
    </row>
    <row r="3204" spans="1:5" hidden="1" x14ac:dyDescent="0.3">
      <c r="A3204" s="18" t="str">
        <f t="shared" si="50"/>
        <v>2021-22Hindmarsh ShireE2</v>
      </c>
      <c r="B3204" s="18" t="s">
        <v>1260</v>
      </c>
      <c r="C3204" s="18" t="s">
        <v>1081</v>
      </c>
      <c r="D3204" s="18" t="s">
        <v>548</v>
      </c>
      <c r="E3204" s="18">
        <v>3504.4915419016102</v>
      </c>
    </row>
    <row r="3205" spans="1:5" hidden="1" x14ac:dyDescent="0.3">
      <c r="A3205" s="18" t="str">
        <f t="shared" si="50"/>
        <v>2021-22Hobsons Bay CityE2</v>
      </c>
      <c r="B3205" s="18" t="s">
        <v>1260</v>
      </c>
      <c r="C3205" s="18" t="s">
        <v>1084</v>
      </c>
      <c r="D3205" s="18" t="s">
        <v>548</v>
      </c>
      <c r="E3205" s="18">
        <v>3009.07024553877</v>
      </c>
    </row>
    <row r="3206" spans="1:5" hidden="1" x14ac:dyDescent="0.3">
      <c r="A3206" s="18" t="str">
        <f t="shared" si="50"/>
        <v>2021-22Hume CityE2</v>
      </c>
      <c r="B3206" s="18" t="s">
        <v>1260</v>
      </c>
      <c r="C3206" s="18" t="s">
        <v>1090</v>
      </c>
      <c r="D3206" s="18" t="s">
        <v>548</v>
      </c>
      <c r="E3206" s="18">
        <v>3501.8039592985001</v>
      </c>
    </row>
    <row r="3207" spans="1:5" hidden="1" x14ac:dyDescent="0.3">
      <c r="A3207" s="18" t="str">
        <f t="shared" si="50"/>
        <v>2021-22Indigo ShireE2</v>
      </c>
      <c r="B3207" s="18" t="s">
        <v>1260</v>
      </c>
      <c r="C3207" s="18" t="s">
        <v>1093</v>
      </c>
      <c r="D3207" s="18" t="s">
        <v>548</v>
      </c>
      <c r="E3207" s="18">
        <v>4033.7657316148602</v>
      </c>
    </row>
    <row r="3208" spans="1:5" hidden="1" x14ac:dyDescent="0.3">
      <c r="A3208" s="18" t="str">
        <f t="shared" si="50"/>
        <v>2021-22Knox CityE2</v>
      </c>
      <c r="B3208" s="18" t="s">
        <v>1260</v>
      </c>
      <c r="C3208" s="18" t="s">
        <v>1099</v>
      </c>
      <c r="D3208" s="18" t="s">
        <v>548</v>
      </c>
      <c r="E3208" s="18">
        <v>2833.9301310043702</v>
      </c>
    </row>
    <row r="3209" spans="1:5" hidden="1" x14ac:dyDescent="0.3">
      <c r="A3209" s="18" t="str">
        <f t="shared" si="50"/>
        <v>2021-22Loddon ShireE2</v>
      </c>
      <c r="B3209" s="18" t="s">
        <v>1260</v>
      </c>
      <c r="C3209" s="18" t="s">
        <v>1105</v>
      </c>
      <c r="D3209" s="18" t="s">
        <v>548</v>
      </c>
      <c r="E3209" s="18">
        <v>3938.4812680115301</v>
      </c>
    </row>
    <row r="3210" spans="1:5" hidden="1" x14ac:dyDescent="0.3">
      <c r="A3210" s="18" t="str">
        <f t="shared" si="50"/>
        <v>2021-22Macedon Ranges ShireE2</v>
      </c>
      <c r="B3210" s="18" t="s">
        <v>1260</v>
      </c>
      <c r="C3210" s="18" t="s">
        <v>1108</v>
      </c>
      <c r="D3210" s="18" t="s">
        <v>548</v>
      </c>
      <c r="E3210" s="18">
        <v>4575.5862298353604</v>
      </c>
    </row>
    <row r="3211" spans="1:5" hidden="1" x14ac:dyDescent="0.3">
      <c r="A3211" s="18" t="str">
        <f t="shared" si="50"/>
        <v>2021-22Manningham CityE2</v>
      </c>
      <c r="B3211" s="18" t="s">
        <v>1260</v>
      </c>
      <c r="C3211" s="18" t="s">
        <v>1111</v>
      </c>
      <c r="D3211" s="18" t="s">
        <v>548</v>
      </c>
      <c r="E3211" s="18">
        <v>2605.64554324145</v>
      </c>
    </row>
    <row r="3212" spans="1:5" hidden="1" x14ac:dyDescent="0.3">
      <c r="A3212" s="18" t="str">
        <f t="shared" si="50"/>
        <v>2021-22Mansfield ShireE2</v>
      </c>
      <c r="B3212" s="18" t="s">
        <v>1260</v>
      </c>
      <c r="C3212" s="18" t="s">
        <v>1114</v>
      </c>
      <c r="D3212" s="18" t="s">
        <v>548</v>
      </c>
      <c r="E3212" s="18">
        <v>3165.875</v>
      </c>
    </row>
    <row r="3213" spans="1:5" hidden="1" x14ac:dyDescent="0.3">
      <c r="A3213" s="18" t="str">
        <f t="shared" si="50"/>
        <v>2021-22Maribyrnong CityE2</v>
      </c>
      <c r="B3213" s="18" t="s">
        <v>1260</v>
      </c>
      <c r="C3213" s="18" t="s">
        <v>1117</v>
      </c>
      <c r="D3213" s="18" t="s">
        <v>548</v>
      </c>
      <c r="E3213" s="18">
        <v>2982.48888888889</v>
      </c>
    </row>
    <row r="3214" spans="1:5" hidden="1" x14ac:dyDescent="0.3">
      <c r="A3214" s="18" t="str">
        <f t="shared" si="50"/>
        <v>2021-22Maroondah CityE2</v>
      </c>
      <c r="B3214" s="18" t="s">
        <v>1260</v>
      </c>
      <c r="C3214" s="18" t="s">
        <v>1120</v>
      </c>
      <c r="D3214" s="18" t="s">
        <v>548</v>
      </c>
      <c r="E3214" s="18">
        <v>2908.3921568627502</v>
      </c>
    </row>
    <row r="3215" spans="1:5" hidden="1" x14ac:dyDescent="0.3">
      <c r="A3215" s="18" t="str">
        <f t="shared" si="50"/>
        <v>2021-22Melbourne CityE2</v>
      </c>
      <c r="B3215" s="18" t="s">
        <v>1260</v>
      </c>
      <c r="C3215" s="18" t="s">
        <v>1123</v>
      </c>
      <c r="D3215" s="18" t="s">
        <v>548</v>
      </c>
      <c r="E3215" s="18">
        <v>4047.7121212121201</v>
      </c>
    </row>
    <row r="3216" spans="1:5" hidden="1" x14ac:dyDescent="0.3">
      <c r="A3216" s="18" t="str">
        <f t="shared" si="50"/>
        <v>2021-22Melton CityE2</v>
      </c>
      <c r="B3216" s="18" t="s">
        <v>1260</v>
      </c>
      <c r="C3216" s="18" t="s">
        <v>1126</v>
      </c>
      <c r="D3216" s="18" t="s">
        <v>548</v>
      </c>
      <c r="E3216" s="18">
        <v>2654.1298701298701</v>
      </c>
    </row>
    <row r="3217" spans="1:5" hidden="1" x14ac:dyDescent="0.3">
      <c r="A3217" s="18" t="str">
        <f t="shared" si="50"/>
        <v>2021-22Moira ShireE2</v>
      </c>
      <c r="B3217" s="18" t="s">
        <v>1260</v>
      </c>
      <c r="C3217" s="18" t="s">
        <v>1135</v>
      </c>
      <c r="D3217" s="18" t="s">
        <v>548</v>
      </c>
      <c r="E3217" s="18">
        <v>3280.4325268963998</v>
      </c>
    </row>
    <row r="3218" spans="1:5" hidden="1" x14ac:dyDescent="0.3">
      <c r="A3218" s="18" t="str">
        <f t="shared" si="50"/>
        <v>2021-22Monash CityE2</v>
      </c>
      <c r="B3218" s="18" t="s">
        <v>1260</v>
      </c>
      <c r="C3218" s="18" t="s">
        <v>1138</v>
      </c>
      <c r="D3218" s="18" t="s">
        <v>548</v>
      </c>
      <c r="E3218" s="18">
        <v>2351.74700935686</v>
      </c>
    </row>
    <row r="3219" spans="1:5" hidden="1" x14ac:dyDescent="0.3">
      <c r="A3219" s="18" t="str">
        <f t="shared" si="50"/>
        <v>2021-22Moonee Valley CityE2</v>
      </c>
      <c r="B3219" s="18" t="s">
        <v>1260</v>
      </c>
      <c r="C3219" s="18" t="s">
        <v>1141</v>
      </c>
      <c r="D3219" s="18" t="s">
        <v>548</v>
      </c>
      <c r="E3219" s="18">
        <v>3040.5722326454002</v>
      </c>
    </row>
    <row r="3220" spans="1:5" hidden="1" x14ac:dyDescent="0.3">
      <c r="A3220" s="18" t="str">
        <f t="shared" si="50"/>
        <v>2021-22Moorabool ShireE2</v>
      </c>
      <c r="B3220" s="18" t="s">
        <v>1260</v>
      </c>
      <c r="C3220" s="18" t="s">
        <v>1144</v>
      </c>
      <c r="D3220" s="18" t="s">
        <v>548</v>
      </c>
      <c r="E3220" s="18">
        <v>3676.8405573752598</v>
      </c>
    </row>
    <row r="3221" spans="1:5" hidden="1" x14ac:dyDescent="0.3">
      <c r="A3221" s="18" t="str">
        <f t="shared" si="50"/>
        <v>2021-22Mornington Peninsula ShireE2</v>
      </c>
      <c r="B3221" s="18" t="s">
        <v>1260</v>
      </c>
      <c r="C3221" s="18" t="s">
        <v>1150</v>
      </c>
      <c r="D3221" s="18" t="s">
        <v>548</v>
      </c>
      <c r="E3221" s="18">
        <v>2521.8882466281302</v>
      </c>
    </row>
    <row r="3222" spans="1:5" hidden="1" x14ac:dyDescent="0.3">
      <c r="A3222" s="18" t="str">
        <f t="shared" si="50"/>
        <v>2021-22Mount Alexander ShireE2</v>
      </c>
      <c r="B3222" s="18" t="s">
        <v>1260</v>
      </c>
      <c r="C3222" s="18" t="s">
        <v>1153</v>
      </c>
      <c r="D3222" s="18" t="s">
        <v>548</v>
      </c>
      <c r="E3222" s="18">
        <v>3710.59053196681</v>
      </c>
    </row>
    <row r="3223" spans="1:5" hidden="1" x14ac:dyDescent="0.3">
      <c r="A3223" s="18" t="str">
        <f t="shared" si="50"/>
        <v>2021-22Moyne ShireE2</v>
      </c>
      <c r="B3223" s="18" t="s">
        <v>1260</v>
      </c>
      <c r="C3223" s="18" t="s">
        <v>1156</v>
      </c>
      <c r="D3223" s="18" t="s">
        <v>548</v>
      </c>
      <c r="E3223" s="18">
        <v>4343.2244501940504</v>
      </c>
    </row>
    <row r="3224" spans="1:5" hidden="1" x14ac:dyDescent="0.3">
      <c r="A3224" s="18" t="str">
        <f t="shared" ref="A3224:A3287" si="51">CONCATENATE(B3224,C3224,D3224)</f>
        <v>2021-22Murrindindi ShireE2</v>
      </c>
      <c r="B3224" s="18" t="s">
        <v>1260</v>
      </c>
      <c r="C3224" s="18" t="s">
        <v>1159</v>
      </c>
      <c r="D3224" s="18" t="s">
        <v>548</v>
      </c>
      <c r="E3224" s="18">
        <v>3593.4510784313702</v>
      </c>
    </row>
    <row r="3225" spans="1:5" hidden="1" x14ac:dyDescent="0.3">
      <c r="A3225" s="18" t="str">
        <f t="shared" si="51"/>
        <v>2021-22Nillumbik ShireE2</v>
      </c>
      <c r="B3225" s="18" t="s">
        <v>1260</v>
      </c>
      <c r="C3225" s="18" t="s">
        <v>1162</v>
      </c>
      <c r="D3225" s="18" t="s">
        <v>548</v>
      </c>
      <c r="E3225" s="18">
        <v>4062.7916666666702</v>
      </c>
    </row>
    <row r="3226" spans="1:5" hidden="1" x14ac:dyDescent="0.3">
      <c r="A3226" s="18" t="str">
        <f t="shared" si="51"/>
        <v>2021-22Port Phillip CityE2</v>
      </c>
      <c r="B3226" s="18" t="s">
        <v>1260</v>
      </c>
      <c r="C3226" s="18" t="s">
        <v>1168</v>
      </c>
      <c r="D3226" s="18" t="s">
        <v>548</v>
      </c>
      <c r="E3226" s="18">
        <v>2892.6404501873599</v>
      </c>
    </row>
    <row r="3227" spans="1:5" hidden="1" x14ac:dyDescent="0.3">
      <c r="A3227" s="18" t="str">
        <f t="shared" si="51"/>
        <v>2021-22Pyrenees ShireE2</v>
      </c>
      <c r="B3227" s="18" t="s">
        <v>1260</v>
      </c>
      <c r="C3227" s="18" t="s">
        <v>1171</v>
      </c>
      <c r="D3227" s="18" t="s">
        <v>548</v>
      </c>
      <c r="E3227" s="18">
        <v>3866.1624465636301</v>
      </c>
    </row>
    <row r="3228" spans="1:5" hidden="1" x14ac:dyDescent="0.3">
      <c r="A3228" s="18" t="str">
        <f t="shared" si="51"/>
        <v>2021-22Greater SheppartonE2</v>
      </c>
      <c r="B3228" s="18" t="s">
        <v>1260</v>
      </c>
      <c r="C3228" s="18" t="s">
        <v>1076</v>
      </c>
      <c r="D3228" s="18" t="s">
        <v>548</v>
      </c>
      <c r="E3228" s="18">
        <v>4317.0492205719902</v>
      </c>
    </row>
    <row r="3229" spans="1:5" hidden="1" x14ac:dyDescent="0.3">
      <c r="A3229" s="18" t="str">
        <f t="shared" si="51"/>
        <v>2021-22Wangaratta Rural CityE2</v>
      </c>
      <c r="B3229" s="18" t="s">
        <v>1260</v>
      </c>
      <c r="C3229" s="18" t="s">
        <v>1197</v>
      </c>
      <c r="D3229" s="18" t="s">
        <v>548</v>
      </c>
      <c r="E3229" s="18">
        <v>5238.4375</v>
      </c>
    </row>
    <row r="3230" spans="1:5" hidden="1" x14ac:dyDescent="0.3">
      <c r="A3230" s="18" t="str">
        <f t="shared" si="51"/>
        <v>2021-22Warrnambool CityE2</v>
      </c>
      <c r="B3230" s="18" t="s">
        <v>1260</v>
      </c>
      <c r="C3230" s="18" t="s">
        <v>1200</v>
      </c>
      <c r="D3230" s="18" t="s">
        <v>548</v>
      </c>
      <c r="E3230" s="18">
        <v>4177.0188068530597</v>
      </c>
    </row>
    <row r="3231" spans="1:5" hidden="1" x14ac:dyDescent="0.3">
      <c r="A3231" s="18" t="str">
        <f t="shared" si="51"/>
        <v>2021-22Wodonga CityE2</v>
      </c>
      <c r="B3231" s="18" t="s">
        <v>1260</v>
      </c>
      <c r="C3231" s="18" t="s">
        <v>1215</v>
      </c>
      <c r="D3231" s="18" t="s">
        <v>548</v>
      </c>
      <c r="E3231" s="18">
        <v>3445.4761904761899</v>
      </c>
    </row>
    <row r="3232" spans="1:5" hidden="1" x14ac:dyDescent="0.3">
      <c r="A3232" s="18" t="str">
        <f t="shared" si="51"/>
        <v>2021-22Boroondara CityE2</v>
      </c>
      <c r="B3232" s="18" t="s">
        <v>1260</v>
      </c>
      <c r="C3232" s="18" t="s">
        <v>1019</v>
      </c>
      <c r="D3232" s="18" t="s">
        <v>548</v>
      </c>
      <c r="E3232" s="18">
        <v>3047.0176582723002</v>
      </c>
    </row>
    <row r="3233" spans="1:5" hidden="1" x14ac:dyDescent="0.3">
      <c r="A3233" s="18" t="str">
        <f t="shared" si="51"/>
        <v>2021-22Buloke ShireE2</v>
      </c>
      <c r="B3233" s="18" t="s">
        <v>1260</v>
      </c>
      <c r="C3233" s="18" t="s">
        <v>1025</v>
      </c>
      <c r="D3233" s="18" t="s">
        <v>548</v>
      </c>
      <c r="E3233" s="18">
        <v>4646.6666666666697</v>
      </c>
    </row>
    <row r="3234" spans="1:5" hidden="1" x14ac:dyDescent="0.3">
      <c r="A3234" s="18" t="str">
        <f t="shared" si="51"/>
        <v>2021-22Glen Eira CityE2</v>
      </c>
      <c r="B3234" s="18" t="s">
        <v>1260</v>
      </c>
      <c r="C3234" s="18" t="s">
        <v>1058</v>
      </c>
      <c r="D3234" s="18" t="s">
        <v>548</v>
      </c>
      <c r="E3234" s="18">
        <v>2485.1722416375401</v>
      </c>
    </row>
    <row r="3235" spans="1:5" hidden="1" x14ac:dyDescent="0.3">
      <c r="A3235" s="18" t="str">
        <f t="shared" si="51"/>
        <v>2021-22Horsham Rural CityE2</v>
      </c>
      <c r="B3235" s="18" t="s">
        <v>1260</v>
      </c>
      <c r="C3235" s="18" t="s">
        <v>1087</v>
      </c>
      <c r="D3235" s="18" t="s">
        <v>548</v>
      </c>
      <c r="E3235" s="18">
        <v>4339.0769230769201</v>
      </c>
    </row>
    <row r="3236" spans="1:5" hidden="1" x14ac:dyDescent="0.3">
      <c r="A3236" s="18" t="str">
        <f t="shared" si="51"/>
        <v>2021-22Kingston CityE2</v>
      </c>
      <c r="B3236" s="18" t="s">
        <v>1260</v>
      </c>
      <c r="C3236" s="18" t="s">
        <v>1096</v>
      </c>
      <c r="D3236" s="18" t="s">
        <v>548</v>
      </c>
      <c r="E3236" s="18">
        <v>2900.53809193386</v>
      </c>
    </row>
    <row r="3237" spans="1:5" hidden="1" x14ac:dyDescent="0.3">
      <c r="A3237" s="18" t="str">
        <f t="shared" si="51"/>
        <v>2021-22Latrobe CityE2</v>
      </c>
      <c r="B3237" s="18" t="s">
        <v>1260</v>
      </c>
      <c r="C3237" s="18" t="s">
        <v>1102</v>
      </c>
      <c r="D3237" s="18" t="s">
        <v>548</v>
      </c>
      <c r="E3237" s="18">
        <v>3896.4818006691698</v>
      </c>
    </row>
    <row r="3238" spans="1:5" hidden="1" x14ac:dyDescent="0.3">
      <c r="A3238" s="18" t="str">
        <f t="shared" si="51"/>
        <v>2021-22Mildura Rural CityE2</v>
      </c>
      <c r="B3238" s="18" t="s">
        <v>1260</v>
      </c>
      <c r="C3238" s="18" t="s">
        <v>1129</v>
      </c>
      <c r="D3238" s="18" t="s">
        <v>548</v>
      </c>
      <c r="E3238" s="18">
        <v>4022.87689269256</v>
      </c>
    </row>
    <row r="3239" spans="1:5" hidden="1" x14ac:dyDescent="0.3">
      <c r="A3239" s="18" t="str">
        <f t="shared" si="51"/>
        <v>2021-22Mitchell ShireE2</v>
      </c>
      <c r="B3239" s="18" t="s">
        <v>1260</v>
      </c>
      <c r="C3239" s="18" t="s">
        <v>1132</v>
      </c>
      <c r="D3239" s="18" t="s">
        <v>548</v>
      </c>
      <c r="E3239" s="18">
        <v>3580.2083333333298</v>
      </c>
    </row>
    <row r="3240" spans="1:5" hidden="1" x14ac:dyDescent="0.3">
      <c r="A3240" s="18" t="str">
        <f t="shared" si="51"/>
        <v>2021-22Northern Grampians ShireE2</v>
      </c>
      <c r="B3240" s="18" t="s">
        <v>1260</v>
      </c>
      <c r="C3240" s="18" t="s">
        <v>1165</v>
      </c>
      <c r="D3240" s="18" t="s">
        <v>548</v>
      </c>
      <c r="E3240" s="18">
        <v>4554.1000000000004</v>
      </c>
    </row>
    <row r="3241" spans="1:5" hidden="1" x14ac:dyDescent="0.3">
      <c r="A3241" s="18" t="str">
        <f t="shared" si="51"/>
        <v>2021-22Southern Grampians ShireE4</v>
      </c>
      <c r="B3241" s="18" t="s">
        <v>1260</v>
      </c>
      <c r="C3241" s="18" t="s">
        <v>1179</v>
      </c>
      <c r="D3241" s="18" t="s">
        <v>550</v>
      </c>
      <c r="E3241" s="18">
        <v>1746.69642857143</v>
      </c>
    </row>
    <row r="3242" spans="1:5" hidden="1" x14ac:dyDescent="0.3">
      <c r="A3242" s="18" t="str">
        <f t="shared" si="51"/>
        <v>2021-22South Gippsland ShireE4</v>
      </c>
      <c r="B3242" s="18" t="s">
        <v>1260</v>
      </c>
      <c r="C3242" s="18" t="s">
        <v>1176</v>
      </c>
      <c r="D3242" s="18" t="s">
        <v>550</v>
      </c>
      <c r="E3242" s="18">
        <v>2124.6999999999998</v>
      </c>
    </row>
    <row r="3243" spans="1:5" hidden="1" x14ac:dyDescent="0.3">
      <c r="A3243" s="18" t="str">
        <f t="shared" si="51"/>
        <v>2021-22Stonnington CityE4</v>
      </c>
      <c r="B3243" s="18" t="s">
        <v>1260</v>
      </c>
      <c r="C3243" s="18" t="s">
        <v>1182</v>
      </c>
      <c r="D3243" s="18" t="s">
        <v>550</v>
      </c>
      <c r="E3243" s="18">
        <v>1505.92116757538</v>
      </c>
    </row>
    <row r="3244" spans="1:5" hidden="1" x14ac:dyDescent="0.3">
      <c r="A3244" s="18" t="str">
        <f t="shared" si="51"/>
        <v>2021-22Ararat Rural CityE4</v>
      </c>
      <c r="B3244" s="18" t="s">
        <v>1260</v>
      </c>
      <c r="C3244" s="18" t="s">
        <v>998</v>
      </c>
      <c r="D3244" s="18" t="s">
        <v>550</v>
      </c>
      <c r="E3244" s="18">
        <v>2028.3333333333301</v>
      </c>
    </row>
    <row r="3245" spans="1:5" hidden="1" x14ac:dyDescent="0.3">
      <c r="A3245" s="18" t="str">
        <f t="shared" si="51"/>
        <v>2021-22Strathbogie ShireE4</v>
      </c>
      <c r="B3245" s="18" t="s">
        <v>1260</v>
      </c>
      <c r="C3245" s="18" t="s">
        <v>1185</v>
      </c>
      <c r="D3245" s="18" t="s">
        <v>550</v>
      </c>
      <c r="E3245" s="18">
        <v>2156.4300600710999</v>
      </c>
    </row>
    <row r="3246" spans="1:5" hidden="1" x14ac:dyDescent="0.3">
      <c r="A3246" s="18" t="str">
        <f t="shared" si="51"/>
        <v>2021-22Surf Coast ShireE4</v>
      </c>
      <c r="B3246" s="18" t="s">
        <v>1260</v>
      </c>
      <c r="C3246" s="18" t="s">
        <v>1188</v>
      </c>
      <c r="D3246" s="18" t="s">
        <v>550</v>
      </c>
      <c r="E3246" s="18">
        <v>2115.8293041833099</v>
      </c>
    </row>
    <row r="3247" spans="1:5" hidden="1" x14ac:dyDescent="0.3">
      <c r="A3247" s="18" t="str">
        <f t="shared" si="51"/>
        <v>2021-22Swan Hill Rural CityE4</v>
      </c>
      <c r="B3247" s="18" t="s">
        <v>1260</v>
      </c>
      <c r="C3247" s="18" t="s">
        <v>1191</v>
      </c>
      <c r="D3247" s="18" t="s">
        <v>550</v>
      </c>
      <c r="E3247" s="18">
        <v>2113.8565096043299</v>
      </c>
    </row>
    <row r="3248" spans="1:5" hidden="1" x14ac:dyDescent="0.3">
      <c r="A3248" s="18" t="str">
        <f t="shared" si="51"/>
        <v>2021-22Towong ShireE4</v>
      </c>
      <c r="B3248" s="18" t="s">
        <v>1260</v>
      </c>
      <c r="C3248" s="18" t="s">
        <v>1194</v>
      </c>
      <c r="D3248" s="18" t="s">
        <v>550</v>
      </c>
    </row>
    <row r="3249" spans="1:5" hidden="1" x14ac:dyDescent="0.3">
      <c r="A3249" s="18" t="str">
        <f t="shared" si="51"/>
        <v>2021-22Wellington ShireE4</v>
      </c>
      <c r="B3249" s="18" t="s">
        <v>1260</v>
      </c>
      <c r="C3249" s="18" t="s">
        <v>1203</v>
      </c>
      <c r="D3249" s="18" t="s">
        <v>550</v>
      </c>
      <c r="E3249" s="18">
        <v>1793.1790123456799</v>
      </c>
    </row>
    <row r="3250" spans="1:5" hidden="1" x14ac:dyDescent="0.3">
      <c r="A3250" s="18" t="str">
        <f t="shared" si="51"/>
        <v>2021-22West Wimmera ShireE4</v>
      </c>
      <c r="B3250" s="18" t="s">
        <v>1260</v>
      </c>
      <c r="C3250" s="18" t="s">
        <v>1206</v>
      </c>
      <c r="D3250" s="18" t="s">
        <v>550</v>
      </c>
      <c r="E3250" s="18">
        <v>1495.6</v>
      </c>
    </row>
    <row r="3251" spans="1:5" hidden="1" x14ac:dyDescent="0.3">
      <c r="A3251" s="18" t="str">
        <f t="shared" si="51"/>
        <v>2021-22Whitehorse CityE4</v>
      </c>
      <c r="B3251" s="18" t="s">
        <v>1260</v>
      </c>
      <c r="C3251" s="18" t="s">
        <v>1209</v>
      </c>
      <c r="D3251" s="18" t="s">
        <v>550</v>
      </c>
      <c r="E3251" s="18">
        <v>1626.97036266235</v>
      </c>
    </row>
    <row r="3252" spans="1:5" hidden="1" x14ac:dyDescent="0.3">
      <c r="A3252" s="18" t="str">
        <f t="shared" si="51"/>
        <v>2021-22Whittlesea CityE4</v>
      </c>
      <c r="B3252" s="18" t="s">
        <v>1260</v>
      </c>
      <c r="C3252" s="18" t="s">
        <v>1212</v>
      </c>
      <c r="D3252" s="18" t="s">
        <v>550</v>
      </c>
      <c r="E3252" s="18">
        <v>1745.3701772679899</v>
      </c>
    </row>
    <row r="3253" spans="1:5" hidden="1" x14ac:dyDescent="0.3">
      <c r="A3253" s="18" t="str">
        <f t="shared" si="51"/>
        <v>2021-22Wyndham CityE4</v>
      </c>
      <c r="B3253" s="18" t="s">
        <v>1260</v>
      </c>
      <c r="C3253" s="18" t="s">
        <v>1218</v>
      </c>
      <c r="D3253" s="18" t="s">
        <v>550</v>
      </c>
      <c r="E3253" s="18">
        <v>1834.89053723847</v>
      </c>
    </row>
    <row r="3254" spans="1:5" hidden="1" x14ac:dyDescent="0.3">
      <c r="A3254" s="18" t="str">
        <f t="shared" si="51"/>
        <v>2021-22Yarra CityE4</v>
      </c>
      <c r="B3254" s="18" t="s">
        <v>1260</v>
      </c>
      <c r="C3254" s="18" t="s">
        <v>1221</v>
      </c>
      <c r="D3254" s="18" t="s">
        <v>550</v>
      </c>
      <c r="E3254" s="18">
        <v>2075.05154639175</v>
      </c>
    </row>
    <row r="3255" spans="1:5" hidden="1" x14ac:dyDescent="0.3">
      <c r="A3255" s="18" t="str">
        <f t="shared" si="51"/>
        <v>2021-22Yarra Ranges ShireE4</v>
      </c>
      <c r="B3255" s="18" t="s">
        <v>1260</v>
      </c>
      <c r="C3255" s="18" t="s">
        <v>1224</v>
      </c>
      <c r="D3255" s="18" t="s">
        <v>550</v>
      </c>
      <c r="E3255" s="18">
        <v>2014.5677621664399</v>
      </c>
    </row>
    <row r="3256" spans="1:5" hidden="1" x14ac:dyDescent="0.3">
      <c r="A3256" s="18" t="str">
        <f t="shared" si="51"/>
        <v>2021-22Yarriambiack ShireE4</v>
      </c>
      <c r="B3256" s="18" t="s">
        <v>1260</v>
      </c>
      <c r="C3256" s="18" t="s">
        <v>1227</v>
      </c>
      <c r="D3256" s="18" t="s">
        <v>550</v>
      </c>
      <c r="E3256" s="18">
        <v>1876.1428571428601</v>
      </c>
    </row>
    <row r="3257" spans="1:5" hidden="1" x14ac:dyDescent="0.3">
      <c r="A3257" s="18" t="str">
        <f t="shared" si="51"/>
        <v>2021-22Bass Coast ShireE4</v>
      </c>
      <c r="B3257" s="18" t="s">
        <v>1260</v>
      </c>
      <c r="C3257" s="18" t="s">
        <v>1007</v>
      </c>
      <c r="D3257" s="18" t="s">
        <v>550</v>
      </c>
      <c r="E3257" s="18">
        <v>1590.5290815717201</v>
      </c>
    </row>
    <row r="3258" spans="1:5" hidden="1" x14ac:dyDescent="0.3">
      <c r="A3258" s="18" t="str">
        <f t="shared" si="51"/>
        <v>2021-22Borough of QueenscliffeE4</v>
      </c>
      <c r="B3258" s="18" t="s">
        <v>1260</v>
      </c>
      <c r="C3258" s="18" t="s">
        <v>1174</v>
      </c>
      <c r="D3258" s="18" t="s">
        <v>550</v>
      </c>
      <c r="E3258" s="18">
        <v>2186.49243312923</v>
      </c>
    </row>
    <row r="3259" spans="1:5" hidden="1" x14ac:dyDescent="0.3">
      <c r="A3259" s="18" t="str">
        <f t="shared" si="51"/>
        <v>2021-22Merri-bek CityE4</v>
      </c>
      <c r="B3259" s="18" t="s">
        <v>1260</v>
      </c>
      <c r="C3259" s="18" t="s">
        <v>1147</v>
      </c>
      <c r="D3259" s="18" t="s">
        <v>550</v>
      </c>
      <c r="E3259" s="18">
        <v>1775.8125741399799</v>
      </c>
    </row>
    <row r="3260" spans="1:5" hidden="1" x14ac:dyDescent="0.3">
      <c r="A3260" s="18" t="str">
        <f t="shared" si="51"/>
        <v>2021-22Alpine ShireE4</v>
      </c>
      <c r="B3260" s="18" t="s">
        <v>1260</v>
      </c>
      <c r="C3260" s="18" t="s">
        <v>995</v>
      </c>
      <c r="D3260" s="18" t="s">
        <v>550</v>
      </c>
      <c r="E3260" s="18">
        <v>1786.6903677369201</v>
      </c>
    </row>
    <row r="3261" spans="1:5" hidden="1" x14ac:dyDescent="0.3">
      <c r="A3261" s="18" t="str">
        <f t="shared" si="51"/>
        <v>2021-22Ballarat CityE4</v>
      </c>
      <c r="B3261" s="18" t="s">
        <v>1260</v>
      </c>
      <c r="C3261" s="18" t="s">
        <v>1001</v>
      </c>
      <c r="D3261" s="18" t="s">
        <v>550</v>
      </c>
      <c r="E3261" s="18">
        <v>1934.1003460207601</v>
      </c>
    </row>
    <row r="3262" spans="1:5" hidden="1" x14ac:dyDescent="0.3">
      <c r="A3262" s="18" t="str">
        <f t="shared" si="51"/>
        <v>2021-22Banyule CityE4</v>
      </c>
      <c r="B3262" s="18" t="s">
        <v>1260</v>
      </c>
      <c r="C3262" s="18" t="s">
        <v>1004</v>
      </c>
      <c r="D3262" s="18" t="s">
        <v>550</v>
      </c>
      <c r="E3262" s="18">
        <v>1929.92857142857</v>
      </c>
    </row>
    <row r="3263" spans="1:5" hidden="1" x14ac:dyDescent="0.3">
      <c r="A3263" s="18" t="str">
        <f t="shared" si="51"/>
        <v>2021-22Baw Baw ShireE4</v>
      </c>
      <c r="B3263" s="18" t="s">
        <v>1260</v>
      </c>
      <c r="C3263" s="18" t="s">
        <v>1010</v>
      </c>
      <c r="D3263" s="18" t="s">
        <v>550</v>
      </c>
      <c r="E3263" s="18">
        <v>1976.24903379945</v>
      </c>
    </row>
    <row r="3264" spans="1:5" hidden="1" x14ac:dyDescent="0.3">
      <c r="A3264" s="18" t="str">
        <f t="shared" si="51"/>
        <v>2021-22Bayside CityE4</v>
      </c>
      <c r="B3264" s="18" t="s">
        <v>1260</v>
      </c>
      <c r="C3264" s="18" t="s">
        <v>1013</v>
      </c>
      <c r="D3264" s="18" t="s">
        <v>550</v>
      </c>
      <c r="E3264" s="18">
        <v>1903.3404255319099</v>
      </c>
    </row>
    <row r="3265" spans="1:5" hidden="1" x14ac:dyDescent="0.3">
      <c r="A3265" s="18" t="str">
        <f t="shared" si="51"/>
        <v>2021-22Benalla Rural CityE4</v>
      </c>
      <c r="B3265" s="18" t="s">
        <v>1260</v>
      </c>
      <c r="C3265" s="18" t="s">
        <v>1016</v>
      </c>
      <c r="D3265" s="18" t="s">
        <v>550</v>
      </c>
      <c r="E3265" s="18">
        <v>1950.5205143906901</v>
      </c>
    </row>
    <row r="3266" spans="1:5" hidden="1" x14ac:dyDescent="0.3">
      <c r="A3266" s="18" t="str">
        <f t="shared" si="51"/>
        <v>2021-22Brimbank CityE4</v>
      </c>
      <c r="B3266" s="18" t="s">
        <v>1260</v>
      </c>
      <c r="C3266" s="18" t="s">
        <v>1022</v>
      </c>
      <c r="D3266" s="18" t="s">
        <v>550</v>
      </c>
      <c r="E3266" s="18">
        <v>1703.1265822784801</v>
      </c>
    </row>
    <row r="3267" spans="1:5" hidden="1" x14ac:dyDescent="0.3">
      <c r="A3267" s="18" t="str">
        <f t="shared" si="51"/>
        <v>2021-22Campaspe ShireE4</v>
      </c>
      <c r="B3267" s="18" t="s">
        <v>1260</v>
      </c>
      <c r="C3267" s="18" t="s">
        <v>1028</v>
      </c>
      <c r="D3267" s="18" t="s">
        <v>550</v>
      </c>
      <c r="E3267" s="18">
        <v>1865.4737926835001</v>
      </c>
    </row>
    <row r="3268" spans="1:5" hidden="1" x14ac:dyDescent="0.3">
      <c r="A3268" s="18" t="str">
        <f t="shared" si="51"/>
        <v>2021-22Cardinia ShireE4</v>
      </c>
      <c r="B3268" s="18" t="s">
        <v>1260</v>
      </c>
      <c r="C3268" s="18" t="s">
        <v>1031</v>
      </c>
      <c r="D3268" s="18" t="s">
        <v>550</v>
      </c>
      <c r="E3268" s="18">
        <v>1763.2474673219101</v>
      </c>
    </row>
    <row r="3269" spans="1:5" hidden="1" x14ac:dyDescent="0.3">
      <c r="A3269" s="18" t="str">
        <f t="shared" si="51"/>
        <v>2021-22Casey CityE4</v>
      </c>
      <c r="B3269" s="18" t="s">
        <v>1260</v>
      </c>
      <c r="C3269" s="18" t="s">
        <v>1034</v>
      </c>
      <c r="D3269" s="18" t="s">
        <v>550</v>
      </c>
      <c r="E3269" s="18">
        <v>1599.0058479532199</v>
      </c>
    </row>
    <row r="3270" spans="1:5" hidden="1" x14ac:dyDescent="0.3">
      <c r="A3270" s="18" t="str">
        <f t="shared" si="51"/>
        <v>2021-22Central Goldfields ShireE4</v>
      </c>
      <c r="B3270" s="18" t="s">
        <v>1260</v>
      </c>
      <c r="C3270" s="18" t="s">
        <v>1037</v>
      </c>
      <c r="D3270" s="18" t="s">
        <v>550</v>
      </c>
      <c r="E3270" s="18">
        <v>1580.625</v>
      </c>
    </row>
    <row r="3271" spans="1:5" hidden="1" x14ac:dyDescent="0.3">
      <c r="A3271" s="18" t="str">
        <f t="shared" si="51"/>
        <v>2021-22Colac Otway ShireE4</v>
      </c>
      <c r="B3271" s="18" t="s">
        <v>1260</v>
      </c>
      <c r="C3271" s="18" t="s">
        <v>1040</v>
      </c>
      <c r="D3271" s="18" t="s">
        <v>550</v>
      </c>
      <c r="E3271" s="18">
        <v>1831.5</v>
      </c>
    </row>
    <row r="3272" spans="1:5" hidden="1" x14ac:dyDescent="0.3">
      <c r="A3272" s="18" t="str">
        <f t="shared" si="51"/>
        <v>2021-22Corangamite ShireE4</v>
      </c>
      <c r="B3272" s="18" t="s">
        <v>1260</v>
      </c>
      <c r="C3272" s="18" t="s">
        <v>1043</v>
      </c>
      <c r="D3272" s="18" t="s">
        <v>550</v>
      </c>
      <c r="E3272" s="18">
        <v>2139.8537477148102</v>
      </c>
    </row>
    <row r="3273" spans="1:5" hidden="1" x14ac:dyDescent="0.3">
      <c r="A3273" s="18" t="str">
        <f t="shared" si="51"/>
        <v>2021-22Darebin CityE4</v>
      </c>
      <c r="B3273" s="18" t="s">
        <v>1260</v>
      </c>
      <c r="C3273" s="18" t="s">
        <v>1046</v>
      </c>
      <c r="D3273" s="18" t="s">
        <v>550</v>
      </c>
      <c r="E3273" s="18">
        <v>1834.76958682186</v>
      </c>
    </row>
    <row r="3274" spans="1:5" hidden="1" x14ac:dyDescent="0.3">
      <c r="A3274" s="18" t="str">
        <f t="shared" si="51"/>
        <v>2021-22East Gippsland ShireE4</v>
      </c>
      <c r="B3274" s="18" t="s">
        <v>1260</v>
      </c>
      <c r="C3274" s="18" t="s">
        <v>1049</v>
      </c>
      <c r="D3274" s="18" t="s">
        <v>550</v>
      </c>
      <c r="E3274" s="18">
        <v>1653.4601488435301</v>
      </c>
    </row>
    <row r="3275" spans="1:5" hidden="1" x14ac:dyDescent="0.3">
      <c r="A3275" s="18" t="str">
        <f t="shared" si="51"/>
        <v>2021-22Frankston CityE4</v>
      </c>
      <c r="B3275" s="18" t="s">
        <v>1260</v>
      </c>
      <c r="C3275" s="18" t="s">
        <v>1052</v>
      </c>
      <c r="D3275" s="18" t="s">
        <v>550</v>
      </c>
      <c r="E3275" s="18">
        <v>1638</v>
      </c>
    </row>
    <row r="3276" spans="1:5" hidden="1" x14ac:dyDescent="0.3">
      <c r="A3276" s="18" t="str">
        <f t="shared" si="51"/>
        <v>2021-22Gannawarra ShireE4</v>
      </c>
      <c r="B3276" s="18" t="s">
        <v>1260</v>
      </c>
      <c r="C3276" s="18" t="s">
        <v>1055</v>
      </c>
      <c r="D3276" s="18" t="s">
        <v>550</v>
      </c>
      <c r="E3276" s="18">
        <v>1654.7142857142901</v>
      </c>
    </row>
    <row r="3277" spans="1:5" hidden="1" x14ac:dyDescent="0.3">
      <c r="A3277" s="18" t="str">
        <f t="shared" si="51"/>
        <v>2021-22Glenelg ShireE4</v>
      </c>
      <c r="B3277" s="18" t="s">
        <v>1260</v>
      </c>
      <c r="C3277" s="18" t="s">
        <v>1061</v>
      </c>
      <c r="D3277" s="18" t="s">
        <v>550</v>
      </c>
      <c r="E3277" s="18">
        <v>1438.3956218045701</v>
      </c>
    </row>
    <row r="3278" spans="1:5" hidden="1" x14ac:dyDescent="0.3">
      <c r="A3278" s="18" t="str">
        <f t="shared" si="51"/>
        <v>2021-22Golden Plains ShireE4</v>
      </c>
      <c r="B3278" s="18" t="s">
        <v>1260</v>
      </c>
      <c r="C3278" s="18" t="s">
        <v>1064</v>
      </c>
      <c r="D3278" s="18" t="s">
        <v>550</v>
      </c>
      <c r="E3278" s="18">
        <v>1855.75</v>
      </c>
    </row>
    <row r="3279" spans="1:5" hidden="1" x14ac:dyDescent="0.3">
      <c r="A3279" s="18" t="str">
        <f t="shared" si="51"/>
        <v>2021-22Greater Bendigo CityE4</v>
      </c>
      <c r="B3279" s="18" t="s">
        <v>1260</v>
      </c>
      <c r="C3279" s="18" t="s">
        <v>1067</v>
      </c>
      <c r="D3279" s="18" t="s">
        <v>550</v>
      </c>
      <c r="E3279" s="18">
        <v>1778.16198314908</v>
      </c>
    </row>
    <row r="3280" spans="1:5" hidden="1" x14ac:dyDescent="0.3">
      <c r="A3280" s="18" t="str">
        <f t="shared" si="51"/>
        <v>2021-22Greater Dandenong CityE4</v>
      </c>
      <c r="B3280" s="18" t="s">
        <v>1260</v>
      </c>
      <c r="C3280" s="18" t="s">
        <v>1070</v>
      </c>
      <c r="D3280" s="18" t="s">
        <v>550</v>
      </c>
      <c r="E3280" s="18">
        <v>1925.48869524258</v>
      </c>
    </row>
    <row r="3281" spans="1:5" hidden="1" x14ac:dyDescent="0.3">
      <c r="A3281" s="18" t="str">
        <f t="shared" si="51"/>
        <v>2021-22Greater Geelong CityE4</v>
      </c>
      <c r="B3281" s="18" t="s">
        <v>1260</v>
      </c>
      <c r="C3281" s="18" t="s">
        <v>1073</v>
      </c>
      <c r="D3281" s="18" t="s">
        <v>550</v>
      </c>
      <c r="E3281" s="18">
        <v>1661.64666766917</v>
      </c>
    </row>
    <row r="3282" spans="1:5" hidden="1" x14ac:dyDescent="0.3">
      <c r="A3282" s="18" t="str">
        <f t="shared" si="51"/>
        <v>2021-22Hepburn ShireE4</v>
      </c>
      <c r="B3282" s="18" t="s">
        <v>1260</v>
      </c>
      <c r="C3282" s="18" t="s">
        <v>1078</v>
      </c>
      <c r="D3282" s="18" t="s">
        <v>550</v>
      </c>
      <c r="E3282" s="18">
        <v>1612.57571879532</v>
      </c>
    </row>
    <row r="3283" spans="1:5" hidden="1" x14ac:dyDescent="0.3">
      <c r="A3283" s="18" t="str">
        <f t="shared" si="51"/>
        <v>2021-22Hindmarsh ShireE4</v>
      </c>
      <c r="B3283" s="18" t="s">
        <v>1260</v>
      </c>
      <c r="C3283" s="18" t="s">
        <v>1081</v>
      </c>
      <c r="D3283" s="18" t="s">
        <v>550</v>
      </c>
      <c r="E3283" s="18">
        <v>1560.7622010499699</v>
      </c>
    </row>
    <row r="3284" spans="1:5" hidden="1" x14ac:dyDescent="0.3">
      <c r="A3284" s="18" t="str">
        <f t="shared" si="51"/>
        <v>2021-22Hobsons Bay CityE4</v>
      </c>
      <c r="B3284" s="18" t="s">
        <v>1260</v>
      </c>
      <c r="C3284" s="18" t="s">
        <v>1084</v>
      </c>
      <c r="D3284" s="18" t="s">
        <v>550</v>
      </c>
      <c r="E3284" s="18">
        <v>2461.4530144676201</v>
      </c>
    </row>
    <row r="3285" spans="1:5" hidden="1" x14ac:dyDescent="0.3">
      <c r="A3285" s="18" t="str">
        <f t="shared" si="51"/>
        <v>2021-22Hume CityE4</v>
      </c>
      <c r="B3285" s="18" t="s">
        <v>1260</v>
      </c>
      <c r="C3285" s="18" t="s">
        <v>1090</v>
      </c>
      <c r="D3285" s="18" t="s">
        <v>550</v>
      </c>
      <c r="E3285" s="18">
        <v>2013.2394925906899</v>
      </c>
    </row>
    <row r="3286" spans="1:5" hidden="1" x14ac:dyDescent="0.3">
      <c r="A3286" s="18" t="str">
        <f t="shared" si="51"/>
        <v>2021-22Indigo ShireE4</v>
      </c>
      <c r="B3286" s="18" t="s">
        <v>1260</v>
      </c>
      <c r="C3286" s="18" t="s">
        <v>1093</v>
      </c>
      <c r="D3286" s="18" t="s">
        <v>550</v>
      </c>
      <c r="E3286" s="18">
        <v>1622.20849128127</v>
      </c>
    </row>
    <row r="3287" spans="1:5" hidden="1" x14ac:dyDescent="0.3">
      <c r="A3287" s="18" t="str">
        <f t="shared" si="51"/>
        <v>2021-22Knox CityE4</v>
      </c>
      <c r="B3287" s="18" t="s">
        <v>1260</v>
      </c>
      <c r="C3287" s="18" t="s">
        <v>1099</v>
      </c>
      <c r="D3287" s="18" t="s">
        <v>550</v>
      </c>
      <c r="E3287" s="18">
        <v>1573.0131004366799</v>
      </c>
    </row>
    <row r="3288" spans="1:5" hidden="1" x14ac:dyDescent="0.3">
      <c r="A3288" s="18" t="str">
        <f t="shared" ref="A3288:A3351" si="52">CONCATENATE(B3288,C3288,D3288)</f>
        <v>2021-22Loddon ShireE4</v>
      </c>
      <c r="B3288" s="18" t="s">
        <v>1260</v>
      </c>
      <c r="C3288" s="18" t="s">
        <v>1105</v>
      </c>
      <c r="D3288" s="18" t="s">
        <v>550</v>
      </c>
      <c r="E3288" s="18">
        <v>1256.8294699912301</v>
      </c>
    </row>
    <row r="3289" spans="1:5" hidden="1" x14ac:dyDescent="0.3">
      <c r="A3289" s="18" t="str">
        <f t="shared" si="52"/>
        <v>2021-22Macedon Ranges ShireE4</v>
      </c>
      <c r="B3289" s="18" t="s">
        <v>1260</v>
      </c>
      <c r="C3289" s="18" t="s">
        <v>1108</v>
      </c>
      <c r="D3289" s="18" t="s">
        <v>550</v>
      </c>
      <c r="E3289" s="18">
        <v>1890.51186678862</v>
      </c>
    </row>
    <row r="3290" spans="1:5" hidden="1" x14ac:dyDescent="0.3">
      <c r="A3290" s="18" t="str">
        <f t="shared" si="52"/>
        <v>2021-22Manningham CityE4</v>
      </c>
      <c r="B3290" s="18" t="s">
        <v>1260</v>
      </c>
      <c r="C3290" s="18" t="s">
        <v>1111</v>
      </c>
      <c r="D3290" s="18" t="s">
        <v>550</v>
      </c>
      <c r="E3290" s="18">
        <v>1844.8612295159601</v>
      </c>
    </row>
    <row r="3291" spans="1:5" hidden="1" x14ac:dyDescent="0.3">
      <c r="A3291" s="18" t="str">
        <f t="shared" si="52"/>
        <v>2021-22Mansfield ShireE4</v>
      </c>
      <c r="B3291" s="18" t="s">
        <v>1260</v>
      </c>
      <c r="C3291" s="18" t="s">
        <v>1114</v>
      </c>
      <c r="D3291" s="18" t="s">
        <v>550</v>
      </c>
      <c r="E3291" s="18">
        <v>1594.125</v>
      </c>
    </row>
    <row r="3292" spans="1:5" hidden="1" x14ac:dyDescent="0.3">
      <c r="A3292" s="18" t="str">
        <f t="shared" si="52"/>
        <v>2021-22Maribyrnong CityE4</v>
      </c>
      <c r="B3292" s="18" t="s">
        <v>1260</v>
      </c>
      <c r="C3292" s="18" t="s">
        <v>1117</v>
      </c>
      <c r="D3292" s="18" t="s">
        <v>550</v>
      </c>
      <c r="E3292" s="18">
        <v>2262.8222222222198</v>
      </c>
    </row>
    <row r="3293" spans="1:5" hidden="1" x14ac:dyDescent="0.3">
      <c r="A3293" s="18" t="str">
        <f t="shared" si="52"/>
        <v>2021-22Maroondah CityE4</v>
      </c>
      <c r="B3293" s="18" t="s">
        <v>1260</v>
      </c>
      <c r="C3293" s="18" t="s">
        <v>1120</v>
      </c>
      <c r="D3293" s="18" t="s">
        <v>550</v>
      </c>
      <c r="E3293" s="18">
        <v>1600.9607843137301</v>
      </c>
    </row>
    <row r="3294" spans="1:5" hidden="1" x14ac:dyDescent="0.3">
      <c r="A3294" s="18" t="str">
        <f t="shared" si="52"/>
        <v>2021-22Melbourne CityE4</v>
      </c>
      <c r="B3294" s="18" t="s">
        <v>1260</v>
      </c>
      <c r="C3294" s="18" t="s">
        <v>1123</v>
      </c>
      <c r="D3294" s="18" t="s">
        <v>550</v>
      </c>
      <c r="E3294" s="18">
        <v>2462.80303030303</v>
      </c>
    </row>
    <row r="3295" spans="1:5" hidden="1" x14ac:dyDescent="0.3">
      <c r="A3295" s="18" t="str">
        <f t="shared" si="52"/>
        <v>2021-22Melton CityE4</v>
      </c>
      <c r="B3295" s="18" t="s">
        <v>1260</v>
      </c>
      <c r="C3295" s="18" t="s">
        <v>1126</v>
      </c>
      <c r="D3295" s="18" t="s">
        <v>550</v>
      </c>
      <c r="E3295" s="18">
        <v>1671.45454545455</v>
      </c>
    </row>
    <row r="3296" spans="1:5" hidden="1" x14ac:dyDescent="0.3">
      <c r="A3296" s="18" t="str">
        <f t="shared" si="52"/>
        <v>2021-22Moira ShireE4</v>
      </c>
      <c r="B3296" s="18" t="s">
        <v>1260</v>
      </c>
      <c r="C3296" s="18" t="s">
        <v>1135</v>
      </c>
      <c r="D3296" s="18" t="s">
        <v>550</v>
      </c>
      <c r="E3296" s="18">
        <v>1761.0718759215799</v>
      </c>
    </row>
    <row r="3297" spans="1:5" hidden="1" x14ac:dyDescent="0.3">
      <c r="A3297" s="18" t="str">
        <f t="shared" si="52"/>
        <v>2021-22Monash CityE4</v>
      </c>
      <c r="B3297" s="18" t="s">
        <v>1260</v>
      </c>
      <c r="C3297" s="18" t="s">
        <v>1138</v>
      </c>
      <c r="D3297" s="18" t="s">
        <v>550</v>
      </c>
      <c r="E3297" s="18">
        <v>1558.97192940898</v>
      </c>
    </row>
    <row r="3298" spans="1:5" hidden="1" x14ac:dyDescent="0.3">
      <c r="A3298" s="18" t="str">
        <f t="shared" si="52"/>
        <v>2021-22Moonee Valley CityE4</v>
      </c>
      <c r="B3298" s="18" t="s">
        <v>1260</v>
      </c>
      <c r="C3298" s="18" t="s">
        <v>1141</v>
      </c>
      <c r="D3298" s="18" t="s">
        <v>550</v>
      </c>
      <c r="E3298" s="18">
        <v>1889.74135620477</v>
      </c>
    </row>
    <row r="3299" spans="1:5" hidden="1" x14ac:dyDescent="0.3">
      <c r="A3299" s="18" t="str">
        <f t="shared" si="52"/>
        <v>2021-22Moorabool ShireE4</v>
      </c>
      <c r="B3299" s="18" t="s">
        <v>1260</v>
      </c>
      <c r="C3299" s="18" t="s">
        <v>1144</v>
      </c>
      <c r="D3299" s="18" t="s">
        <v>550</v>
      </c>
      <c r="E3299" s="18">
        <v>1822.81235178513</v>
      </c>
    </row>
    <row r="3300" spans="1:5" hidden="1" x14ac:dyDescent="0.3">
      <c r="A3300" s="18" t="str">
        <f t="shared" si="52"/>
        <v>2021-22Mornington Peninsula ShireE4</v>
      </c>
      <c r="B3300" s="18" t="s">
        <v>1260</v>
      </c>
      <c r="C3300" s="18" t="s">
        <v>1150</v>
      </c>
      <c r="D3300" s="18" t="s">
        <v>550</v>
      </c>
      <c r="E3300" s="18">
        <v>1510.4431599229299</v>
      </c>
    </row>
    <row r="3301" spans="1:5" hidden="1" x14ac:dyDescent="0.3">
      <c r="A3301" s="18" t="str">
        <f t="shared" si="52"/>
        <v>2021-22Mount Alexander ShireE4</v>
      </c>
      <c r="B3301" s="18" t="s">
        <v>1260</v>
      </c>
      <c r="C3301" s="18" t="s">
        <v>1153</v>
      </c>
      <c r="D3301" s="18" t="s">
        <v>550</v>
      </c>
      <c r="E3301" s="18">
        <v>1711.32259638848</v>
      </c>
    </row>
    <row r="3302" spans="1:5" hidden="1" x14ac:dyDescent="0.3">
      <c r="A3302" s="18" t="str">
        <f t="shared" si="52"/>
        <v>2021-22Moyne ShireE4</v>
      </c>
      <c r="B3302" s="18" t="s">
        <v>1260</v>
      </c>
      <c r="C3302" s="18" t="s">
        <v>1156</v>
      </c>
      <c r="D3302" s="18" t="s">
        <v>550</v>
      </c>
      <c r="E3302" s="18">
        <v>1504.29212483829</v>
      </c>
    </row>
    <row r="3303" spans="1:5" hidden="1" x14ac:dyDescent="0.3">
      <c r="A3303" s="18" t="str">
        <f t="shared" si="52"/>
        <v>2021-22Murrindindi ShireE4</v>
      </c>
      <c r="B3303" s="18" t="s">
        <v>1260</v>
      </c>
      <c r="C3303" s="18" t="s">
        <v>1159</v>
      </c>
      <c r="D3303" s="18" t="s">
        <v>550</v>
      </c>
      <c r="E3303" s="18">
        <v>1808.4313725490199</v>
      </c>
    </row>
    <row r="3304" spans="1:5" hidden="1" x14ac:dyDescent="0.3">
      <c r="A3304" s="18" t="str">
        <f t="shared" si="52"/>
        <v>2021-22Nillumbik ShireE4</v>
      </c>
      <c r="B3304" s="18" t="s">
        <v>1260</v>
      </c>
      <c r="C3304" s="18" t="s">
        <v>1162</v>
      </c>
      <c r="D3304" s="18" t="s">
        <v>550</v>
      </c>
      <c r="E3304" s="18">
        <v>2456.5833333333298</v>
      </c>
    </row>
    <row r="3305" spans="1:5" hidden="1" x14ac:dyDescent="0.3">
      <c r="A3305" s="18" t="str">
        <f t="shared" si="52"/>
        <v>2021-22Port Phillip CityE4</v>
      </c>
      <c r="B3305" s="18" t="s">
        <v>1260</v>
      </c>
      <c r="C3305" s="18" t="s">
        <v>1168</v>
      </c>
      <c r="D3305" s="18" t="s">
        <v>550</v>
      </c>
      <c r="E3305" s="18">
        <v>1813.13757650918</v>
      </c>
    </row>
    <row r="3306" spans="1:5" hidden="1" x14ac:dyDescent="0.3">
      <c r="A3306" s="18" t="str">
        <f t="shared" si="52"/>
        <v>2021-22Pyrenees ShireE4</v>
      </c>
      <c r="B3306" s="18" t="s">
        <v>1260</v>
      </c>
      <c r="C3306" s="18" t="s">
        <v>1171</v>
      </c>
      <c r="D3306" s="18" t="s">
        <v>550</v>
      </c>
      <c r="E3306" s="18">
        <v>1506.57678395265</v>
      </c>
    </row>
    <row r="3307" spans="1:5" hidden="1" x14ac:dyDescent="0.3">
      <c r="A3307" s="18" t="str">
        <f t="shared" si="52"/>
        <v>2021-22Greater SheppartonE4</v>
      </c>
      <c r="B3307" s="18" t="s">
        <v>1260</v>
      </c>
      <c r="C3307" s="18" t="s">
        <v>1076</v>
      </c>
      <c r="D3307" s="18" t="s">
        <v>550</v>
      </c>
      <c r="E3307" s="18">
        <v>2275.0705781269198</v>
      </c>
    </row>
    <row r="3308" spans="1:5" hidden="1" x14ac:dyDescent="0.3">
      <c r="A3308" s="18" t="str">
        <f t="shared" si="52"/>
        <v>2021-22Wangaratta Rural CityE4</v>
      </c>
      <c r="B3308" s="18" t="s">
        <v>1260</v>
      </c>
      <c r="C3308" s="18" t="s">
        <v>1197</v>
      </c>
      <c r="D3308" s="18" t="s">
        <v>550</v>
      </c>
      <c r="E3308" s="18">
        <v>1826.3125</v>
      </c>
    </row>
    <row r="3309" spans="1:5" hidden="1" x14ac:dyDescent="0.3">
      <c r="A3309" s="18" t="str">
        <f t="shared" si="52"/>
        <v>2021-22Warrnambool CityE4</v>
      </c>
      <c r="B3309" s="18" t="s">
        <v>1260</v>
      </c>
      <c r="C3309" s="18" t="s">
        <v>1200</v>
      </c>
      <c r="D3309" s="18" t="s">
        <v>550</v>
      </c>
      <c r="E3309" s="18">
        <v>2026.28494893688</v>
      </c>
    </row>
    <row r="3310" spans="1:5" hidden="1" x14ac:dyDescent="0.3">
      <c r="A3310" s="18" t="str">
        <f t="shared" si="52"/>
        <v>2021-22Wodonga CityE4</v>
      </c>
      <c r="B3310" s="18" t="s">
        <v>1260</v>
      </c>
      <c r="C3310" s="18" t="s">
        <v>1215</v>
      </c>
      <c r="D3310" s="18" t="s">
        <v>550</v>
      </c>
      <c r="E3310" s="18">
        <v>2307.5238095238101</v>
      </c>
    </row>
    <row r="3311" spans="1:5" hidden="1" x14ac:dyDescent="0.3">
      <c r="A3311" s="18" t="str">
        <f t="shared" si="52"/>
        <v>2021-22Boroondara CityE4</v>
      </c>
      <c r="B3311" s="18" t="s">
        <v>1260</v>
      </c>
      <c r="C3311" s="18" t="s">
        <v>1019</v>
      </c>
      <c r="D3311" s="18" t="s">
        <v>550</v>
      </c>
      <c r="E3311" s="18">
        <v>2081.9945194140701</v>
      </c>
    </row>
    <row r="3312" spans="1:5" hidden="1" x14ac:dyDescent="0.3">
      <c r="A3312" s="18" t="str">
        <f t="shared" si="52"/>
        <v>2021-22Buloke ShireE4</v>
      </c>
      <c r="B3312" s="18" t="s">
        <v>1260</v>
      </c>
      <c r="C3312" s="18" t="s">
        <v>1025</v>
      </c>
      <c r="D3312" s="18" t="s">
        <v>550</v>
      </c>
      <c r="E3312" s="18">
        <v>2001.2698412698401</v>
      </c>
    </row>
    <row r="3313" spans="1:5" hidden="1" x14ac:dyDescent="0.3">
      <c r="A3313" s="18" t="str">
        <f t="shared" si="52"/>
        <v>2021-22Glen Eira CityE4</v>
      </c>
      <c r="B3313" s="18" t="s">
        <v>1260</v>
      </c>
      <c r="C3313" s="18" t="s">
        <v>1058</v>
      </c>
      <c r="D3313" s="18" t="s">
        <v>550</v>
      </c>
      <c r="E3313" s="18">
        <v>1452.32594108837</v>
      </c>
    </row>
    <row r="3314" spans="1:5" hidden="1" x14ac:dyDescent="0.3">
      <c r="A3314" s="18" t="str">
        <f t="shared" si="52"/>
        <v>2021-22Horsham Rural CityE4</v>
      </c>
      <c r="B3314" s="18" t="s">
        <v>1260</v>
      </c>
      <c r="C3314" s="18" t="s">
        <v>1087</v>
      </c>
      <c r="D3314" s="18" t="s">
        <v>550</v>
      </c>
      <c r="E3314" s="18">
        <v>1965.38461538462</v>
      </c>
    </row>
    <row r="3315" spans="1:5" hidden="1" x14ac:dyDescent="0.3">
      <c r="A3315" s="18" t="str">
        <f t="shared" si="52"/>
        <v>2021-22Kingston CityE4</v>
      </c>
      <c r="B3315" s="18" t="s">
        <v>1260</v>
      </c>
      <c r="C3315" s="18" t="s">
        <v>1096</v>
      </c>
      <c r="D3315" s="18" t="s">
        <v>550</v>
      </c>
      <c r="E3315" s="18">
        <v>1796.9783061232499</v>
      </c>
    </row>
    <row r="3316" spans="1:5" hidden="1" x14ac:dyDescent="0.3">
      <c r="A3316" s="18" t="str">
        <f t="shared" si="52"/>
        <v>2021-22Latrobe CityE4</v>
      </c>
      <c r="B3316" s="18" t="s">
        <v>1260</v>
      </c>
      <c r="C3316" s="18" t="s">
        <v>1102</v>
      </c>
      <c r="D3316" s="18" t="s">
        <v>550</v>
      </c>
      <c r="E3316" s="18">
        <v>1600.57791746933</v>
      </c>
    </row>
    <row r="3317" spans="1:5" hidden="1" x14ac:dyDescent="0.3">
      <c r="A3317" s="18" t="str">
        <f t="shared" si="52"/>
        <v>2021-22Mildura Rural CityE4</v>
      </c>
      <c r="B3317" s="18" t="s">
        <v>1260</v>
      </c>
      <c r="C3317" s="18" t="s">
        <v>1129</v>
      </c>
      <c r="D3317" s="18" t="s">
        <v>550</v>
      </c>
      <c r="E3317" s="18">
        <v>2184.3317972350201</v>
      </c>
    </row>
    <row r="3318" spans="1:5" hidden="1" x14ac:dyDescent="0.3">
      <c r="A3318" s="18" t="str">
        <f t="shared" si="52"/>
        <v>2021-22Mitchell ShireE4</v>
      </c>
      <c r="B3318" s="18" t="s">
        <v>1260</v>
      </c>
      <c r="C3318" s="18" t="s">
        <v>1132</v>
      </c>
      <c r="D3318" s="18" t="s">
        <v>550</v>
      </c>
      <c r="E3318" s="18">
        <v>1826.9166666666699</v>
      </c>
    </row>
    <row r="3319" spans="1:5" hidden="1" x14ac:dyDescent="0.3">
      <c r="A3319" s="18" t="str">
        <f t="shared" si="52"/>
        <v>2021-22Northern Grampians ShireE4</v>
      </c>
      <c r="B3319" s="18" t="s">
        <v>1260</v>
      </c>
      <c r="C3319" s="18" t="s">
        <v>1165</v>
      </c>
      <c r="D3319" s="18" t="s">
        <v>550</v>
      </c>
      <c r="E3319" s="18">
        <v>1595.2</v>
      </c>
    </row>
    <row r="3320" spans="1:5" hidden="1" x14ac:dyDescent="0.3">
      <c r="A3320" s="18" t="str">
        <f t="shared" si="52"/>
        <v>2021-22Southern Grampians ShireL1</v>
      </c>
      <c r="B3320" s="18" t="s">
        <v>1260</v>
      </c>
      <c r="C3320" s="18" t="s">
        <v>1179</v>
      </c>
      <c r="D3320" s="18" t="s">
        <v>552</v>
      </c>
      <c r="E3320" s="18">
        <v>2.5296497195918</v>
      </c>
    </row>
    <row r="3321" spans="1:5" hidden="1" x14ac:dyDescent="0.3">
      <c r="A3321" s="18" t="str">
        <f t="shared" si="52"/>
        <v>2021-22South Gippsland ShireL1</v>
      </c>
      <c r="B3321" s="18" t="s">
        <v>1260</v>
      </c>
      <c r="C3321" s="18" t="s">
        <v>1176</v>
      </c>
      <c r="D3321" s="18" t="s">
        <v>552</v>
      </c>
      <c r="E3321" s="18">
        <v>2.6315288697481098</v>
      </c>
    </row>
    <row r="3322" spans="1:5" hidden="1" x14ac:dyDescent="0.3">
      <c r="A3322" s="18" t="str">
        <f t="shared" si="52"/>
        <v>2021-22Stonnington CityL1</v>
      </c>
      <c r="B3322" s="18" t="s">
        <v>1260</v>
      </c>
      <c r="C3322" s="18" t="s">
        <v>1182</v>
      </c>
      <c r="D3322" s="18" t="s">
        <v>552</v>
      </c>
      <c r="E3322" s="18">
        <v>1.99740058125891</v>
      </c>
    </row>
    <row r="3323" spans="1:5" hidden="1" x14ac:dyDescent="0.3">
      <c r="A3323" s="18" t="str">
        <f t="shared" si="52"/>
        <v>2021-22Ararat Rural CityL1</v>
      </c>
      <c r="B3323" s="18" t="s">
        <v>1260</v>
      </c>
      <c r="C3323" s="18" t="s">
        <v>998</v>
      </c>
      <c r="D3323" s="18" t="s">
        <v>552</v>
      </c>
      <c r="E3323" s="18">
        <v>2.2465439816853001</v>
      </c>
    </row>
    <row r="3324" spans="1:5" hidden="1" x14ac:dyDescent="0.3">
      <c r="A3324" s="18" t="str">
        <f t="shared" si="52"/>
        <v>2021-22Strathbogie ShireL1</v>
      </c>
      <c r="B3324" s="18" t="s">
        <v>1260</v>
      </c>
      <c r="C3324" s="18" t="s">
        <v>1185</v>
      </c>
      <c r="D3324" s="18" t="s">
        <v>552</v>
      </c>
      <c r="E3324" s="18">
        <v>2.3208343889874201</v>
      </c>
    </row>
    <row r="3325" spans="1:5" hidden="1" x14ac:dyDescent="0.3">
      <c r="A3325" s="18" t="str">
        <f t="shared" si="52"/>
        <v>2021-22Surf Coast ShireL1</v>
      </c>
      <c r="B3325" s="18" t="s">
        <v>1260</v>
      </c>
      <c r="C3325" s="18" t="s">
        <v>1188</v>
      </c>
      <c r="D3325" s="18" t="s">
        <v>552</v>
      </c>
      <c r="E3325" s="18">
        <v>2.27404426559356</v>
      </c>
    </row>
    <row r="3326" spans="1:5" hidden="1" x14ac:dyDescent="0.3">
      <c r="A3326" s="18" t="str">
        <f t="shared" si="52"/>
        <v>2021-22Swan Hill Rural CityL1</v>
      </c>
      <c r="B3326" s="18" t="s">
        <v>1260</v>
      </c>
      <c r="C3326" s="18" t="s">
        <v>1191</v>
      </c>
      <c r="D3326" s="18" t="s">
        <v>552</v>
      </c>
      <c r="E3326" s="18">
        <v>4.1773672749117701</v>
      </c>
    </row>
    <row r="3327" spans="1:5" hidden="1" x14ac:dyDescent="0.3">
      <c r="A3327" s="18" t="str">
        <f t="shared" si="52"/>
        <v>2021-22Towong ShireL1</v>
      </c>
      <c r="B3327" s="18" t="s">
        <v>1260</v>
      </c>
      <c r="C3327" s="18" t="s">
        <v>1194</v>
      </c>
      <c r="D3327" s="18" t="s">
        <v>552</v>
      </c>
    </row>
    <row r="3328" spans="1:5" hidden="1" x14ac:dyDescent="0.3">
      <c r="A3328" s="18" t="str">
        <f t="shared" si="52"/>
        <v>2021-22Wellington ShireL1</v>
      </c>
      <c r="B3328" s="18" t="s">
        <v>1260</v>
      </c>
      <c r="C3328" s="18" t="s">
        <v>1203</v>
      </c>
      <c r="D3328" s="18" t="s">
        <v>552</v>
      </c>
      <c r="E3328" s="18">
        <v>3.2489253340809299</v>
      </c>
    </row>
    <row r="3329" spans="1:5" hidden="1" x14ac:dyDescent="0.3">
      <c r="A3329" s="18" t="str">
        <f t="shared" si="52"/>
        <v>2021-22West Wimmera ShireL1</v>
      </c>
      <c r="B3329" s="18" t="s">
        <v>1260</v>
      </c>
      <c r="C3329" s="18" t="s">
        <v>1206</v>
      </c>
      <c r="D3329" s="18" t="s">
        <v>552</v>
      </c>
      <c r="E3329" s="18">
        <v>5.0679639029892796</v>
      </c>
    </row>
    <row r="3330" spans="1:5" hidden="1" x14ac:dyDescent="0.3">
      <c r="A3330" s="18" t="str">
        <f t="shared" si="52"/>
        <v>2021-22Whitehorse CityL1</v>
      </c>
      <c r="B3330" s="18" t="s">
        <v>1260</v>
      </c>
      <c r="C3330" s="18" t="s">
        <v>1209</v>
      </c>
      <c r="D3330" s="18" t="s">
        <v>552</v>
      </c>
      <c r="E3330" s="18">
        <v>3.8458695841941402</v>
      </c>
    </row>
    <row r="3331" spans="1:5" hidden="1" x14ac:dyDescent="0.3">
      <c r="A3331" s="18" t="str">
        <f t="shared" si="52"/>
        <v>2021-22Whittlesea CityL1</v>
      </c>
      <c r="B3331" s="18" t="s">
        <v>1260</v>
      </c>
      <c r="C3331" s="18" t="s">
        <v>1212</v>
      </c>
      <c r="D3331" s="18" t="s">
        <v>552</v>
      </c>
      <c r="E3331" s="18">
        <v>3.0142164001756999</v>
      </c>
    </row>
    <row r="3332" spans="1:5" hidden="1" x14ac:dyDescent="0.3">
      <c r="A3332" s="18" t="str">
        <f t="shared" si="52"/>
        <v>2021-22Wyndham CityL1</v>
      </c>
      <c r="B3332" s="18" t="s">
        <v>1260</v>
      </c>
      <c r="C3332" s="18" t="s">
        <v>1218</v>
      </c>
      <c r="D3332" s="18" t="s">
        <v>552</v>
      </c>
      <c r="E3332" s="18">
        <v>4.3178496485487896</v>
      </c>
    </row>
    <row r="3333" spans="1:5" hidden="1" x14ac:dyDescent="0.3">
      <c r="A3333" s="18" t="str">
        <f t="shared" si="52"/>
        <v>2021-22Yarra CityL1</v>
      </c>
      <c r="B3333" s="18" t="s">
        <v>1260</v>
      </c>
      <c r="C3333" s="18" t="s">
        <v>1221</v>
      </c>
      <c r="D3333" s="18" t="s">
        <v>552</v>
      </c>
      <c r="E3333" s="18">
        <v>1.7048921705754201</v>
      </c>
    </row>
    <row r="3334" spans="1:5" hidden="1" x14ac:dyDescent="0.3">
      <c r="A3334" s="18" t="str">
        <f t="shared" si="52"/>
        <v>2021-22Yarra Ranges ShireL1</v>
      </c>
      <c r="B3334" s="18" t="s">
        <v>1260</v>
      </c>
      <c r="C3334" s="18" t="s">
        <v>1224</v>
      </c>
      <c r="D3334" s="18" t="s">
        <v>552</v>
      </c>
      <c r="E3334" s="18">
        <v>1.2237181092782801</v>
      </c>
    </row>
    <row r="3335" spans="1:5" hidden="1" x14ac:dyDescent="0.3">
      <c r="A3335" s="18" t="str">
        <f t="shared" si="52"/>
        <v>2021-22Yarriambiack ShireL1</v>
      </c>
      <c r="B3335" s="18" t="s">
        <v>1260</v>
      </c>
      <c r="C3335" s="18" t="s">
        <v>1227</v>
      </c>
      <c r="D3335" s="18" t="s">
        <v>552</v>
      </c>
      <c r="E3335" s="18">
        <v>2.4264669472641698</v>
      </c>
    </row>
    <row r="3336" spans="1:5" hidden="1" x14ac:dyDescent="0.3">
      <c r="A3336" s="18" t="str">
        <f t="shared" si="52"/>
        <v>2021-22Bass Coast ShireL1</v>
      </c>
      <c r="B3336" s="18" t="s">
        <v>1260</v>
      </c>
      <c r="C3336" s="18" t="s">
        <v>1007</v>
      </c>
      <c r="D3336" s="18" t="s">
        <v>552</v>
      </c>
      <c r="E3336" s="18">
        <v>1.4787628447123</v>
      </c>
    </row>
    <row r="3337" spans="1:5" hidden="1" x14ac:dyDescent="0.3">
      <c r="A3337" s="18" t="str">
        <f t="shared" si="52"/>
        <v>2021-22Borough of QueenscliffeL1</v>
      </c>
      <c r="B3337" s="18" t="s">
        <v>1260</v>
      </c>
      <c r="C3337" s="18" t="s">
        <v>1174</v>
      </c>
      <c r="D3337" s="18" t="s">
        <v>552</v>
      </c>
      <c r="E3337" s="18">
        <v>3.10165967623161</v>
      </c>
    </row>
    <row r="3338" spans="1:5" hidden="1" x14ac:dyDescent="0.3">
      <c r="A3338" s="18" t="str">
        <f t="shared" si="52"/>
        <v>2021-22Merri-bek CityL1</v>
      </c>
      <c r="B3338" s="18" t="s">
        <v>1260</v>
      </c>
      <c r="C3338" s="18" t="s">
        <v>1147</v>
      </c>
      <c r="D3338" s="18" t="s">
        <v>552</v>
      </c>
      <c r="E3338" s="18">
        <v>3.6193641884431398</v>
      </c>
    </row>
    <row r="3339" spans="1:5" hidden="1" x14ac:dyDescent="0.3">
      <c r="A3339" s="18" t="str">
        <f t="shared" si="52"/>
        <v>2021-22Alpine ShireL1</v>
      </c>
      <c r="B3339" s="18" t="s">
        <v>1260</v>
      </c>
      <c r="C3339" s="18" t="s">
        <v>995</v>
      </c>
      <c r="D3339" s="18" t="s">
        <v>552</v>
      </c>
      <c r="E3339" s="18">
        <v>2.3502634824531898</v>
      </c>
    </row>
    <row r="3340" spans="1:5" hidden="1" x14ac:dyDescent="0.3">
      <c r="A3340" s="18" t="str">
        <f t="shared" si="52"/>
        <v>2021-22Ballarat CityL1</v>
      </c>
      <c r="B3340" s="18" t="s">
        <v>1260</v>
      </c>
      <c r="C3340" s="18" t="s">
        <v>1001</v>
      </c>
      <c r="D3340" s="18" t="s">
        <v>552</v>
      </c>
      <c r="E3340" s="18">
        <v>2.34748286217514</v>
      </c>
    </row>
    <row r="3341" spans="1:5" hidden="1" x14ac:dyDescent="0.3">
      <c r="A3341" s="18" t="str">
        <f t="shared" si="52"/>
        <v>2021-22Banyule CityL1</v>
      </c>
      <c r="B3341" s="18" t="s">
        <v>1260</v>
      </c>
      <c r="C3341" s="18" t="s">
        <v>1004</v>
      </c>
      <c r="D3341" s="18" t="s">
        <v>552</v>
      </c>
      <c r="E3341" s="18">
        <v>2.4214297054854299</v>
      </c>
    </row>
    <row r="3342" spans="1:5" hidden="1" x14ac:dyDescent="0.3">
      <c r="A3342" s="18" t="str">
        <f t="shared" si="52"/>
        <v>2021-22Baw Baw ShireL1</v>
      </c>
      <c r="B3342" s="18" t="s">
        <v>1260</v>
      </c>
      <c r="C3342" s="18" t="s">
        <v>1010</v>
      </c>
      <c r="D3342" s="18" t="s">
        <v>552</v>
      </c>
      <c r="E3342" s="18">
        <v>1.78489846385984</v>
      </c>
    </row>
    <row r="3343" spans="1:5" hidden="1" x14ac:dyDescent="0.3">
      <c r="A3343" s="18" t="str">
        <f t="shared" si="52"/>
        <v>2021-22Bayside CityL1</v>
      </c>
      <c r="B3343" s="18" t="s">
        <v>1260</v>
      </c>
      <c r="C3343" s="18" t="s">
        <v>1013</v>
      </c>
      <c r="D3343" s="18" t="s">
        <v>552</v>
      </c>
      <c r="E3343" s="18">
        <v>3.0720256878702301</v>
      </c>
    </row>
    <row r="3344" spans="1:5" hidden="1" x14ac:dyDescent="0.3">
      <c r="A3344" s="18" t="str">
        <f t="shared" si="52"/>
        <v>2021-22Benalla Rural CityL1</v>
      </c>
      <c r="B3344" s="18" t="s">
        <v>1260</v>
      </c>
      <c r="C3344" s="18" t="s">
        <v>1016</v>
      </c>
      <c r="D3344" s="18" t="s">
        <v>552</v>
      </c>
      <c r="E3344" s="18">
        <v>1.98005498040592</v>
      </c>
    </row>
    <row r="3345" spans="1:5" hidden="1" x14ac:dyDescent="0.3">
      <c r="A3345" s="18" t="str">
        <f t="shared" si="52"/>
        <v>2021-22Brimbank CityL1</v>
      </c>
      <c r="B3345" s="18" t="s">
        <v>1260</v>
      </c>
      <c r="C3345" s="18" t="s">
        <v>1022</v>
      </c>
      <c r="D3345" s="18" t="s">
        <v>552</v>
      </c>
      <c r="E3345" s="18">
        <v>1.7565114604421099</v>
      </c>
    </row>
    <row r="3346" spans="1:5" hidden="1" x14ac:dyDescent="0.3">
      <c r="A3346" s="18" t="str">
        <f t="shared" si="52"/>
        <v>2021-22Campaspe ShireL1</v>
      </c>
      <c r="B3346" s="18" t="s">
        <v>1260</v>
      </c>
      <c r="C3346" s="18" t="s">
        <v>1028</v>
      </c>
      <c r="D3346" s="18" t="s">
        <v>552</v>
      </c>
      <c r="E3346" s="18">
        <v>3.1942229828442601</v>
      </c>
    </row>
    <row r="3347" spans="1:5" hidden="1" x14ac:dyDescent="0.3">
      <c r="A3347" s="18" t="str">
        <f t="shared" si="52"/>
        <v>2021-22Cardinia ShireL1</v>
      </c>
      <c r="B3347" s="18" t="s">
        <v>1260</v>
      </c>
      <c r="C3347" s="18" t="s">
        <v>1031</v>
      </c>
      <c r="D3347" s="18" t="s">
        <v>552</v>
      </c>
      <c r="E3347" s="18">
        <v>2.2107679251105901</v>
      </c>
    </row>
    <row r="3348" spans="1:5" hidden="1" x14ac:dyDescent="0.3">
      <c r="A3348" s="18" t="str">
        <f t="shared" si="52"/>
        <v>2021-22Casey CityL1</v>
      </c>
      <c r="B3348" s="18" t="s">
        <v>1260</v>
      </c>
      <c r="C3348" s="18" t="s">
        <v>1034</v>
      </c>
      <c r="D3348" s="18" t="s">
        <v>552</v>
      </c>
      <c r="E3348" s="18">
        <v>2.7646151178482898</v>
      </c>
    </row>
    <row r="3349" spans="1:5" hidden="1" x14ac:dyDescent="0.3">
      <c r="A3349" s="18" t="str">
        <f t="shared" si="52"/>
        <v>2021-22Central Goldfields ShireL1</v>
      </c>
      <c r="B3349" s="18" t="s">
        <v>1260</v>
      </c>
      <c r="C3349" s="18" t="s">
        <v>1037</v>
      </c>
      <c r="D3349" s="18" t="s">
        <v>552</v>
      </c>
      <c r="E3349" s="18">
        <v>1.3142396560988701</v>
      </c>
    </row>
    <row r="3350" spans="1:5" hidden="1" x14ac:dyDescent="0.3">
      <c r="A3350" s="18" t="str">
        <f t="shared" si="52"/>
        <v>2021-22Colac Otway ShireL1</v>
      </c>
      <c r="B3350" s="18" t="s">
        <v>1260</v>
      </c>
      <c r="C3350" s="18" t="s">
        <v>1040</v>
      </c>
      <c r="D3350" s="18" t="s">
        <v>552</v>
      </c>
      <c r="E3350" s="18">
        <v>1.8713749776692701</v>
      </c>
    </row>
    <row r="3351" spans="1:5" hidden="1" x14ac:dyDescent="0.3">
      <c r="A3351" s="18" t="str">
        <f t="shared" si="52"/>
        <v>2021-22Corangamite ShireL1</v>
      </c>
      <c r="B3351" s="18" t="s">
        <v>1260</v>
      </c>
      <c r="C3351" s="18" t="s">
        <v>1043</v>
      </c>
      <c r="D3351" s="18" t="s">
        <v>552</v>
      </c>
      <c r="E3351" s="18">
        <v>2.4692814241262</v>
      </c>
    </row>
    <row r="3352" spans="1:5" hidden="1" x14ac:dyDescent="0.3">
      <c r="A3352" s="18" t="str">
        <f t="shared" ref="A3352:A3415" si="53">CONCATENATE(B3352,C3352,D3352)</f>
        <v>2021-22Darebin CityL1</v>
      </c>
      <c r="B3352" s="18" t="s">
        <v>1260</v>
      </c>
      <c r="C3352" s="18" t="s">
        <v>1046</v>
      </c>
      <c r="D3352" s="18" t="s">
        <v>552</v>
      </c>
      <c r="E3352" s="18">
        <v>1.4019554500338001</v>
      </c>
    </row>
    <row r="3353" spans="1:5" hidden="1" x14ac:dyDescent="0.3">
      <c r="A3353" s="18" t="str">
        <f t="shared" si="53"/>
        <v>2021-22East Gippsland ShireL1</v>
      </c>
      <c r="B3353" s="18" t="s">
        <v>1260</v>
      </c>
      <c r="C3353" s="18" t="s">
        <v>1049</v>
      </c>
      <c r="D3353" s="18" t="s">
        <v>552</v>
      </c>
      <c r="E3353" s="18">
        <v>2.5679617246944901</v>
      </c>
    </row>
    <row r="3354" spans="1:5" hidden="1" x14ac:dyDescent="0.3">
      <c r="A3354" s="18" t="str">
        <f t="shared" si="53"/>
        <v>2021-22Frankston CityL1</v>
      </c>
      <c r="B3354" s="18" t="s">
        <v>1260</v>
      </c>
      <c r="C3354" s="18" t="s">
        <v>1052</v>
      </c>
      <c r="D3354" s="18" t="s">
        <v>552</v>
      </c>
      <c r="E3354" s="18">
        <v>1.9427715203984099</v>
      </c>
    </row>
    <row r="3355" spans="1:5" hidden="1" x14ac:dyDescent="0.3">
      <c r="A3355" s="18" t="str">
        <f t="shared" si="53"/>
        <v>2021-22Gannawarra ShireL1</v>
      </c>
      <c r="B3355" s="18" t="s">
        <v>1260</v>
      </c>
      <c r="C3355" s="18" t="s">
        <v>1055</v>
      </c>
      <c r="D3355" s="18" t="s">
        <v>552</v>
      </c>
      <c r="E3355" s="18">
        <v>1.9999108575503699</v>
      </c>
    </row>
    <row r="3356" spans="1:5" hidden="1" x14ac:dyDescent="0.3">
      <c r="A3356" s="18" t="str">
        <f t="shared" si="53"/>
        <v>2021-22Glenelg ShireL1</v>
      </c>
      <c r="B3356" s="18" t="s">
        <v>1260</v>
      </c>
      <c r="C3356" s="18" t="s">
        <v>1061</v>
      </c>
      <c r="D3356" s="18" t="s">
        <v>552</v>
      </c>
      <c r="E3356" s="18">
        <v>0.84996096122148002</v>
      </c>
    </row>
    <row r="3357" spans="1:5" hidden="1" x14ac:dyDescent="0.3">
      <c r="A3357" s="18" t="str">
        <f t="shared" si="53"/>
        <v>2021-22Golden Plains ShireL1</v>
      </c>
      <c r="B3357" s="18" t="s">
        <v>1260</v>
      </c>
      <c r="C3357" s="18" t="s">
        <v>1064</v>
      </c>
      <c r="D3357" s="18" t="s">
        <v>552</v>
      </c>
      <c r="E3357" s="18">
        <v>1.8160719150095299</v>
      </c>
    </row>
    <row r="3358" spans="1:5" hidden="1" x14ac:dyDescent="0.3">
      <c r="A3358" s="18" t="str">
        <f t="shared" si="53"/>
        <v>2021-22Greater Bendigo CityL1</v>
      </c>
      <c r="B3358" s="18" t="s">
        <v>1260</v>
      </c>
      <c r="C3358" s="18" t="s">
        <v>1067</v>
      </c>
      <c r="D3358" s="18" t="s">
        <v>552</v>
      </c>
      <c r="E3358" s="18">
        <v>1.9567569570534</v>
      </c>
    </row>
    <row r="3359" spans="1:5" hidden="1" x14ac:dyDescent="0.3">
      <c r="A3359" s="18" t="str">
        <f t="shared" si="53"/>
        <v>2021-22Greater Dandenong CityL1</v>
      </c>
      <c r="B3359" s="18" t="s">
        <v>1260</v>
      </c>
      <c r="C3359" s="18" t="s">
        <v>1070</v>
      </c>
      <c r="D3359" s="18" t="s">
        <v>552</v>
      </c>
      <c r="E3359" s="18">
        <v>2.0003187642874698</v>
      </c>
    </row>
    <row r="3360" spans="1:5" hidden="1" x14ac:dyDescent="0.3">
      <c r="A3360" s="18" t="str">
        <f t="shared" si="53"/>
        <v>2021-22Greater Geelong CityL1</v>
      </c>
      <c r="B3360" s="18" t="s">
        <v>1260</v>
      </c>
      <c r="C3360" s="18" t="s">
        <v>1073</v>
      </c>
      <c r="D3360" s="18" t="s">
        <v>552</v>
      </c>
      <c r="E3360" s="18">
        <v>1.48039197118667</v>
      </c>
    </row>
    <row r="3361" spans="1:5" hidden="1" x14ac:dyDescent="0.3">
      <c r="A3361" s="18" t="str">
        <f t="shared" si="53"/>
        <v>2021-22Hepburn ShireL1</v>
      </c>
      <c r="B3361" s="18" t="s">
        <v>1260</v>
      </c>
      <c r="C3361" s="18" t="s">
        <v>1078</v>
      </c>
      <c r="D3361" s="18" t="s">
        <v>552</v>
      </c>
      <c r="E3361" s="18">
        <v>1.9461835198887001</v>
      </c>
    </row>
    <row r="3362" spans="1:5" hidden="1" x14ac:dyDescent="0.3">
      <c r="A3362" s="18" t="str">
        <f t="shared" si="53"/>
        <v>2021-22Hindmarsh ShireL1</v>
      </c>
      <c r="B3362" s="18" t="s">
        <v>1260</v>
      </c>
      <c r="C3362" s="18" t="s">
        <v>1081</v>
      </c>
      <c r="D3362" s="18" t="s">
        <v>552</v>
      </c>
      <c r="E3362" s="18">
        <v>3.4790011350737799</v>
      </c>
    </row>
    <row r="3363" spans="1:5" hidden="1" x14ac:dyDescent="0.3">
      <c r="A3363" s="18" t="str">
        <f t="shared" si="53"/>
        <v>2021-22Hobsons Bay CityL1</v>
      </c>
      <c r="B3363" s="18" t="s">
        <v>1260</v>
      </c>
      <c r="C3363" s="18" t="s">
        <v>1084</v>
      </c>
      <c r="D3363" s="18" t="s">
        <v>552</v>
      </c>
      <c r="E3363" s="18">
        <v>1.3546028063798401</v>
      </c>
    </row>
    <row r="3364" spans="1:5" hidden="1" x14ac:dyDescent="0.3">
      <c r="A3364" s="18" t="str">
        <f t="shared" si="53"/>
        <v>2021-22Hume CityL1</v>
      </c>
      <c r="B3364" s="18" t="s">
        <v>1260</v>
      </c>
      <c r="C3364" s="18" t="s">
        <v>1090</v>
      </c>
      <c r="D3364" s="18" t="s">
        <v>552</v>
      </c>
      <c r="E3364" s="18">
        <v>4.8505094713807004</v>
      </c>
    </row>
    <row r="3365" spans="1:5" hidden="1" x14ac:dyDescent="0.3">
      <c r="A3365" s="18" t="str">
        <f t="shared" si="53"/>
        <v>2021-22Indigo ShireL1</v>
      </c>
      <c r="B3365" s="18" t="s">
        <v>1260</v>
      </c>
      <c r="C3365" s="18" t="s">
        <v>1093</v>
      </c>
      <c r="D3365" s="18" t="s">
        <v>552</v>
      </c>
      <c r="E3365" s="18">
        <v>2.16016991204138</v>
      </c>
    </row>
    <row r="3366" spans="1:5" hidden="1" x14ac:dyDescent="0.3">
      <c r="A3366" s="18" t="str">
        <f t="shared" si="53"/>
        <v>2021-22Knox CityL1</v>
      </c>
      <c r="B3366" s="18" t="s">
        <v>1260</v>
      </c>
      <c r="C3366" s="18" t="s">
        <v>1099</v>
      </c>
      <c r="D3366" s="18" t="s">
        <v>552</v>
      </c>
      <c r="E3366" s="18">
        <v>1.48439640095244</v>
      </c>
    </row>
    <row r="3367" spans="1:5" hidden="1" x14ac:dyDescent="0.3">
      <c r="A3367" s="18" t="str">
        <f t="shared" si="53"/>
        <v>2021-22Loddon ShireL1</v>
      </c>
      <c r="B3367" s="18" t="s">
        <v>1260</v>
      </c>
      <c r="C3367" s="18" t="s">
        <v>1105</v>
      </c>
      <c r="D3367" s="18" t="s">
        <v>552</v>
      </c>
      <c r="E3367" s="18">
        <v>6.0446642617550399</v>
      </c>
    </row>
    <row r="3368" spans="1:5" hidden="1" x14ac:dyDescent="0.3">
      <c r="A3368" s="18" t="str">
        <f t="shared" si="53"/>
        <v>2021-22Macedon Ranges ShireL1</v>
      </c>
      <c r="B3368" s="18" t="s">
        <v>1260</v>
      </c>
      <c r="C3368" s="18" t="s">
        <v>1108</v>
      </c>
      <c r="D3368" s="18" t="s">
        <v>552</v>
      </c>
      <c r="E3368" s="18">
        <v>1.6780734757109701</v>
      </c>
    </row>
    <row r="3369" spans="1:5" hidden="1" x14ac:dyDescent="0.3">
      <c r="A3369" s="18" t="str">
        <f t="shared" si="53"/>
        <v>2021-22Manningham CityL1</v>
      </c>
      <c r="B3369" s="18" t="s">
        <v>1260</v>
      </c>
      <c r="C3369" s="18" t="s">
        <v>1111</v>
      </c>
      <c r="D3369" s="18" t="s">
        <v>552</v>
      </c>
      <c r="E3369" s="18">
        <v>2.1121983533642501</v>
      </c>
    </row>
    <row r="3370" spans="1:5" hidden="1" x14ac:dyDescent="0.3">
      <c r="A3370" s="18" t="str">
        <f t="shared" si="53"/>
        <v>2021-22Mansfield ShireL1</v>
      </c>
      <c r="B3370" s="18" t="s">
        <v>1260</v>
      </c>
      <c r="C3370" s="18" t="s">
        <v>1114</v>
      </c>
      <c r="D3370" s="18" t="s">
        <v>552</v>
      </c>
      <c r="E3370" s="18">
        <v>2.5273039799021602</v>
      </c>
    </row>
    <row r="3371" spans="1:5" hidden="1" x14ac:dyDescent="0.3">
      <c r="A3371" s="18" t="str">
        <f t="shared" si="53"/>
        <v>2021-22Maribyrnong CityL1</v>
      </c>
      <c r="B3371" s="18" t="s">
        <v>1260</v>
      </c>
      <c r="C3371" s="18" t="s">
        <v>1117</v>
      </c>
      <c r="D3371" s="18" t="s">
        <v>552</v>
      </c>
      <c r="E3371" s="18">
        <v>3.7931498692624301</v>
      </c>
    </row>
    <row r="3372" spans="1:5" hidden="1" x14ac:dyDescent="0.3">
      <c r="A3372" s="18" t="str">
        <f t="shared" si="53"/>
        <v>2021-22Maroondah CityL1</v>
      </c>
      <c r="B3372" s="18" t="s">
        <v>1260</v>
      </c>
      <c r="C3372" s="18" t="s">
        <v>1120</v>
      </c>
      <c r="D3372" s="18" t="s">
        <v>552</v>
      </c>
      <c r="E3372" s="18">
        <v>2.0133580480728499</v>
      </c>
    </row>
    <row r="3373" spans="1:5" hidden="1" x14ac:dyDescent="0.3">
      <c r="A3373" s="18" t="str">
        <f t="shared" si="53"/>
        <v>2021-22Melbourne CityL1</v>
      </c>
      <c r="B3373" s="18" t="s">
        <v>1260</v>
      </c>
      <c r="C3373" s="18" t="s">
        <v>1123</v>
      </c>
      <c r="D3373" s="18" t="s">
        <v>552</v>
      </c>
      <c r="E3373" s="18">
        <v>0.58667186335446198</v>
      </c>
    </row>
    <row r="3374" spans="1:5" hidden="1" x14ac:dyDescent="0.3">
      <c r="A3374" s="18" t="str">
        <f t="shared" si="53"/>
        <v>2021-22Melton CityL1</v>
      </c>
      <c r="B3374" s="18" t="s">
        <v>1260</v>
      </c>
      <c r="C3374" s="18" t="s">
        <v>1126</v>
      </c>
      <c r="D3374" s="18" t="s">
        <v>552</v>
      </c>
      <c r="E3374" s="18">
        <v>3.1141035409933702</v>
      </c>
    </row>
    <row r="3375" spans="1:5" hidden="1" x14ac:dyDescent="0.3">
      <c r="A3375" s="18" t="str">
        <f t="shared" si="53"/>
        <v>2021-22Moira ShireL1</v>
      </c>
      <c r="B3375" s="18" t="s">
        <v>1260</v>
      </c>
      <c r="C3375" s="18" t="s">
        <v>1135</v>
      </c>
      <c r="D3375" s="18" t="s">
        <v>552</v>
      </c>
      <c r="E3375" s="18">
        <v>3.4603636363636401</v>
      </c>
    </row>
    <row r="3376" spans="1:5" hidden="1" x14ac:dyDescent="0.3">
      <c r="A3376" s="18" t="str">
        <f t="shared" si="53"/>
        <v>2021-22Monash CityL1</v>
      </c>
      <c r="B3376" s="18" t="s">
        <v>1260</v>
      </c>
      <c r="C3376" s="18" t="s">
        <v>1138</v>
      </c>
      <c r="D3376" s="18" t="s">
        <v>552</v>
      </c>
      <c r="E3376" s="18">
        <v>1.79675017846823</v>
      </c>
    </row>
    <row r="3377" spans="1:5" hidden="1" x14ac:dyDescent="0.3">
      <c r="A3377" s="18" t="str">
        <f t="shared" si="53"/>
        <v>2021-22Moonee Valley CityL1</v>
      </c>
      <c r="B3377" s="18" t="s">
        <v>1260</v>
      </c>
      <c r="C3377" s="18" t="s">
        <v>1141</v>
      </c>
      <c r="D3377" s="18" t="s">
        <v>552</v>
      </c>
      <c r="E3377" s="18">
        <v>1.4684218286669199</v>
      </c>
    </row>
    <row r="3378" spans="1:5" hidden="1" x14ac:dyDescent="0.3">
      <c r="A3378" s="18" t="str">
        <f t="shared" si="53"/>
        <v>2021-22Moorabool ShireL1</v>
      </c>
      <c r="B3378" s="18" t="s">
        <v>1260</v>
      </c>
      <c r="C3378" s="18" t="s">
        <v>1144</v>
      </c>
      <c r="D3378" s="18" t="s">
        <v>552</v>
      </c>
      <c r="E3378" s="18">
        <v>1.2631017323564899</v>
      </c>
    </row>
    <row r="3379" spans="1:5" hidden="1" x14ac:dyDescent="0.3">
      <c r="A3379" s="18" t="str">
        <f t="shared" si="53"/>
        <v>2021-22Mornington Peninsula ShireL1</v>
      </c>
      <c r="B3379" s="18" t="s">
        <v>1260</v>
      </c>
      <c r="C3379" s="18" t="s">
        <v>1150</v>
      </c>
      <c r="D3379" s="18" t="s">
        <v>552</v>
      </c>
      <c r="E3379" s="18">
        <v>1.9301183549654399</v>
      </c>
    </row>
    <row r="3380" spans="1:5" hidden="1" x14ac:dyDescent="0.3">
      <c r="A3380" s="18" t="str">
        <f t="shared" si="53"/>
        <v>2021-22Mount Alexander ShireL1</v>
      </c>
      <c r="B3380" s="18" t="s">
        <v>1260</v>
      </c>
      <c r="C3380" s="18" t="s">
        <v>1153</v>
      </c>
      <c r="D3380" s="18" t="s">
        <v>552</v>
      </c>
      <c r="E3380" s="18">
        <v>1.8619539487841601</v>
      </c>
    </row>
    <row r="3381" spans="1:5" hidden="1" x14ac:dyDescent="0.3">
      <c r="A3381" s="18" t="str">
        <f t="shared" si="53"/>
        <v>2021-22Moyne ShireL1</v>
      </c>
      <c r="B3381" s="18" t="s">
        <v>1260</v>
      </c>
      <c r="C3381" s="18" t="s">
        <v>1156</v>
      </c>
      <c r="D3381" s="18" t="s">
        <v>552</v>
      </c>
      <c r="E3381" s="18">
        <v>2.9484816570124601</v>
      </c>
    </row>
    <row r="3382" spans="1:5" hidden="1" x14ac:dyDescent="0.3">
      <c r="A3382" s="18" t="str">
        <f t="shared" si="53"/>
        <v>2021-22Murrindindi ShireL1</v>
      </c>
      <c r="B3382" s="18" t="s">
        <v>1260</v>
      </c>
      <c r="C3382" s="18" t="s">
        <v>1159</v>
      </c>
      <c r="D3382" s="18" t="s">
        <v>552</v>
      </c>
      <c r="E3382" s="18">
        <v>3.3089356295878001</v>
      </c>
    </row>
    <row r="3383" spans="1:5" hidden="1" x14ac:dyDescent="0.3">
      <c r="A3383" s="18" t="str">
        <f t="shared" si="53"/>
        <v>2021-22Nillumbik ShireL1</v>
      </c>
      <c r="B3383" s="18" t="s">
        <v>1260</v>
      </c>
      <c r="C3383" s="18" t="s">
        <v>1162</v>
      </c>
      <c r="D3383" s="18" t="s">
        <v>552</v>
      </c>
      <c r="E3383" s="18">
        <v>1.7188554460790899</v>
      </c>
    </row>
    <row r="3384" spans="1:5" hidden="1" x14ac:dyDescent="0.3">
      <c r="A3384" s="18" t="str">
        <f t="shared" si="53"/>
        <v>2021-22Port Phillip CityL1</v>
      </c>
      <c r="B3384" s="18" t="s">
        <v>1260</v>
      </c>
      <c r="C3384" s="18" t="s">
        <v>1168</v>
      </c>
      <c r="D3384" s="18" t="s">
        <v>552</v>
      </c>
      <c r="E3384" s="18">
        <v>3.9011234336741998</v>
      </c>
    </row>
    <row r="3385" spans="1:5" hidden="1" x14ac:dyDescent="0.3">
      <c r="A3385" s="18" t="str">
        <f t="shared" si="53"/>
        <v>2021-22Pyrenees ShireL1</v>
      </c>
      <c r="B3385" s="18" t="s">
        <v>1260</v>
      </c>
      <c r="C3385" s="18" t="s">
        <v>1171</v>
      </c>
      <c r="D3385" s="18" t="s">
        <v>552</v>
      </c>
      <c r="E3385" s="18">
        <v>2.4050417787848701</v>
      </c>
    </row>
    <row r="3386" spans="1:5" hidden="1" x14ac:dyDescent="0.3">
      <c r="A3386" s="18" t="str">
        <f t="shared" si="53"/>
        <v>2021-22Greater SheppartonL1</v>
      </c>
      <c r="B3386" s="18" t="s">
        <v>1260</v>
      </c>
      <c r="C3386" s="18" t="s">
        <v>1076</v>
      </c>
      <c r="D3386" s="18" t="s">
        <v>552</v>
      </c>
      <c r="E3386" s="18">
        <v>1.6132202191587099</v>
      </c>
    </row>
    <row r="3387" spans="1:5" hidden="1" x14ac:dyDescent="0.3">
      <c r="A3387" s="18" t="str">
        <f t="shared" si="53"/>
        <v>2021-22Wangaratta Rural CityL1</v>
      </c>
      <c r="B3387" s="18" t="s">
        <v>1260</v>
      </c>
      <c r="C3387" s="18" t="s">
        <v>1197</v>
      </c>
      <c r="D3387" s="18" t="s">
        <v>552</v>
      </c>
      <c r="E3387" s="18">
        <v>1.74115388132029</v>
      </c>
    </row>
    <row r="3388" spans="1:5" hidden="1" x14ac:dyDescent="0.3">
      <c r="A3388" s="18" t="str">
        <f t="shared" si="53"/>
        <v>2021-22Warrnambool CityL1</v>
      </c>
      <c r="B3388" s="18" t="s">
        <v>1260</v>
      </c>
      <c r="C3388" s="18" t="s">
        <v>1200</v>
      </c>
      <c r="D3388" s="18" t="s">
        <v>552</v>
      </c>
      <c r="E3388" s="18">
        <v>1.9616729424421699</v>
      </c>
    </row>
    <row r="3389" spans="1:5" hidden="1" x14ac:dyDescent="0.3">
      <c r="A3389" s="18" t="str">
        <f t="shared" si="53"/>
        <v>2021-22Wodonga CityL1</v>
      </c>
      <c r="B3389" s="18" t="s">
        <v>1260</v>
      </c>
      <c r="C3389" s="18" t="s">
        <v>1215</v>
      </c>
      <c r="D3389" s="18" t="s">
        <v>552</v>
      </c>
      <c r="E3389" s="18">
        <v>4.3918100809468701</v>
      </c>
    </row>
    <row r="3390" spans="1:5" hidden="1" x14ac:dyDescent="0.3">
      <c r="A3390" s="18" t="str">
        <f t="shared" si="53"/>
        <v>2021-22Boroondara CityL1</v>
      </c>
      <c r="B3390" s="18" t="s">
        <v>1260</v>
      </c>
      <c r="C3390" s="18" t="s">
        <v>1019</v>
      </c>
      <c r="D3390" s="18" t="s">
        <v>552</v>
      </c>
      <c r="E3390" s="18">
        <v>2.1388516746411499</v>
      </c>
    </row>
    <row r="3391" spans="1:5" hidden="1" x14ac:dyDescent="0.3">
      <c r="A3391" s="18" t="str">
        <f t="shared" si="53"/>
        <v>2021-22Buloke ShireL1</v>
      </c>
      <c r="B3391" s="18" t="s">
        <v>1260</v>
      </c>
      <c r="C3391" s="18" t="s">
        <v>1025</v>
      </c>
      <c r="D3391" s="18" t="s">
        <v>552</v>
      </c>
      <c r="E3391" s="18">
        <v>3.0318361303060199</v>
      </c>
    </row>
    <row r="3392" spans="1:5" hidden="1" x14ac:dyDescent="0.3">
      <c r="A3392" s="18" t="str">
        <f t="shared" si="53"/>
        <v>2021-22Glen Eira CityL1</v>
      </c>
      <c r="B3392" s="18" t="s">
        <v>1260</v>
      </c>
      <c r="C3392" s="18" t="s">
        <v>1058</v>
      </c>
      <c r="D3392" s="18" t="s">
        <v>552</v>
      </c>
      <c r="E3392" s="18">
        <v>1.0248462511804599</v>
      </c>
    </row>
    <row r="3393" spans="1:5" hidden="1" x14ac:dyDescent="0.3">
      <c r="A3393" s="18" t="str">
        <f t="shared" si="53"/>
        <v>2021-22Horsham Rural CityL1</v>
      </c>
      <c r="B3393" s="18" t="s">
        <v>1260</v>
      </c>
      <c r="C3393" s="18" t="s">
        <v>1087</v>
      </c>
      <c r="D3393" s="18" t="s">
        <v>552</v>
      </c>
      <c r="E3393" s="18">
        <v>2.2896472910498198</v>
      </c>
    </row>
    <row r="3394" spans="1:5" hidden="1" x14ac:dyDescent="0.3">
      <c r="A3394" s="18" t="str">
        <f t="shared" si="53"/>
        <v>2021-22Kingston CityL1</v>
      </c>
      <c r="B3394" s="18" t="s">
        <v>1260</v>
      </c>
      <c r="C3394" s="18" t="s">
        <v>1096</v>
      </c>
      <c r="D3394" s="18" t="s">
        <v>552</v>
      </c>
      <c r="E3394" s="18">
        <v>1.95215503122391</v>
      </c>
    </row>
    <row r="3395" spans="1:5" hidden="1" x14ac:dyDescent="0.3">
      <c r="A3395" s="18" t="str">
        <f t="shared" si="53"/>
        <v>2021-22Latrobe CityL1</v>
      </c>
      <c r="B3395" s="18" t="s">
        <v>1260</v>
      </c>
      <c r="C3395" s="18" t="s">
        <v>1102</v>
      </c>
      <c r="D3395" s="18" t="s">
        <v>552</v>
      </c>
      <c r="E3395" s="18">
        <v>2.59470047570872</v>
      </c>
    </row>
    <row r="3396" spans="1:5" hidden="1" x14ac:dyDescent="0.3">
      <c r="A3396" s="18" t="str">
        <f t="shared" si="53"/>
        <v>2021-22Mildura Rural CityL1</v>
      </c>
      <c r="B3396" s="18" t="s">
        <v>1260</v>
      </c>
      <c r="C3396" s="18" t="s">
        <v>1129</v>
      </c>
      <c r="D3396" s="18" t="s">
        <v>552</v>
      </c>
      <c r="E3396" s="18">
        <v>5.0463503146676496</v>
      </c>
    </row>
    <row r="3397" spans="1:5" hidden="1" x14ac:dyDescent="0.3">
      <c r="A3397" s="18" t="str">
        <f t="shared" si="53"/>
        <v>2021-22Mitchell ShireL1</v>
      </c>
      <c r="B3397" s="18" t="s">
        <v>1260</v>
      </c>
      <c r="C3397" s="18" t="s">
        <v>1132</v>
      </c>
      <c r="D3397" s="18" t="s">
        <v>552</v>
      </c>
      <c r="E3397" s="18">
        <v>2.1993604476866202</v>
      </c>
    </row>
    <row r="3398" spans="1:5" hidden="1" x14ac:dyDescent="0.3">
      <c r="A3398" s="18" t="str">
        <f t="shared" si="53"/>
        <v>2021-22Northern Grampians ShireL1</v>
      </c>
      <c r="B3398" s="18" t="s">
        <v>1260</v>
      </c>
      <c r="C3398" s="18" t="s">
        <v>1165</v>
      </c>
      <c r="D3398" s="18" t="s">
        <v>552</v>
      </c>
      <c r="E3398" s="18">
        <v>2.7948357279212299</v>
      </c>
    </row>
    <row r="3399" spans="1:5" hidden="1" x14ac:dyDescent="0.3">
      <c r="A3399" s="18" t="str">
        <f t="shared" si="53"/>
        <v>2021-22Southern Grampians ShireL2</v>
      </c>
      <c r="B3399" s="18" t="s">
        <v>1260</v>
      </c>
      <c r="C3399" s="18" t="s">
        <v>1179</v>
      </c>
      <c r="D3399" s="18" t="s">
        <v>554</v>
      </c>
      <c r="E3399" s="18">
        <v>0.74386319757286001</v>
      </c>
    </row>
    <row r="3400" spans="1:5" hidden="1" x14ac:dyDescent="0.3">
      <c r="A3400" s="18" t="str">
        <f t="shared" si="53"/>
        <v>2021-22South Gippsland ShireL2</v>
      </c>
      <c r="B3400" s="18" t="s">
        <v>1260</v>
      </c>
      <c r="C3400" s="18" t="s">
        <v>1176</v>
      </c>
      <c r="D3400" s="18" t="s">
        <v>554</v>
      </c>
      <c r="E3400" s="18">
        <v>-0.993139366017327</v>
      </c>
    </row>
    <row r="3401" spans="1:5" hidden="1" x14ac:dyDescent="0.3">
      <c r="A3401" s="18" t="str">
        <f t="shared" si="53"/>
        <v>2021-22Stonnington CityL2</v>
      </c>
      <c r="B3401" s="18" t="s">
        <v>1260</v>
      </c>
      <c r="C3401" s="18" t="s">
        <v>1182</v>
      </c>
      <c r="D3401" s="18" t="s">
        <v>554</v>
      </c>
      <c r="E3401" s="18">
        <v>-0.56373088795422099</v>
      </c>
    </row>
    <row r="3402" spans="1:5" hidden="1" x14ac:dyDescent="0.3">
      <c r="A3402" s="18" t="str">
        <f t="shared" si="53"/>
        <v>2021-22Ararat Rural CityL2</v>
      </c>
      <c r="B3402" s="18" t="s">
        <v>1260</v>
      </c>
      <c r="C3402" s="18" t="s">
        <v>998</v>
      </c>
      <c r="D3402" s="18" t="s">
        <v>554</v>
      </c>
      <c r="E3402" s="18">
        <v>0.64664964339174102</v>
      </c>
    </row>
    <row r="3403" spans="1:5" hidden="1" x14ac:dyDescent="0.3">
      <c r="A3403" s="18" t="str">
        <f t="shared" si="53"/>
        <v>2021-22Strathbogie ShireL2</v>
      </c>
      <c r="B3403" s="18" t="s">
        <v>1260</v>
      </c>
      <c r="C3403" s="18" t="s">
        <v>1185</v>
      </c>
      <c r="D3403" s="18" t="s">
        <v>554</v>
      </c>
      <c r="E3403" s="18">
        <v>-0.850688286462292</v>
      </c>
    </row>
    <row r="3404" spans="1:5" hidden="1" x14ac:dyDescent="0.3">
      <c r="A3404" s="18" t="str">
        <f t="shared" si="53"/>
        <v>2021-22Surf Coast ShireL2</v>
      </c>
      <c r="B3404" s="18" t="s">
        <v>1260</v>
      </c>
      <c r="C3404" s="18" t="s">
        <v>1188</v>
      </c>
      <c r="D3404" s="18" t="s">
        <v>554</v>
      </c>
      <c r="E3404" s="18">
        <v>-0.68864954432477199</v>
      </c>
    </row>
    <row r="3405" spans="1:5" hidden="1" x14ac:dyDescent="0.3">
      <c r="A3405" s="18" t="str">
        <f t="shared" si="53"/>
        <v>2021-22Swan Hill Rural CityL2</v>
      </c>
      <c r="B3405" s="18" t="s">
        <v>1260</v>
      </c>
      <c r="C3405" s="18" t="s">
        <v>1191</v>
      </c>
      <c r="D3405" s="18" t="s">
        <v>554</v>
      </c>
      <c r="E3405" s="18">
        <v>2.6946008860854498</v>
      </c>
    </row>
    <row r="3406" spans="1:5" hidden="1" x14ac:dyDescent="0.3">
      <c r="A3406" s="18" t="str">
        <f t="shared" si="53"/>
        <v>2021-22Towong ShireL2</v>
      </c>
      <c r="B3406" s="18" t="s">
        <v>1260</v>
      </c>
      <c r="C3406" s="18" t="s">
        <v>1194</v>
      </c>
      <c r="D3406" s="18" t="s">
        <v>554</v>
      </c>
    </row>
    <row r="3407" spans="1:5" hidden="1" x14ac:dyDescent="0.3">
      <c r="A3407" s="18" t="str">
        <f t="shared" si="53"/>
        <v>2021-22Wellington ShireL2</v>
      </c>
      <c r="B3407" s="18" t="s">
        <v>1260</v>
      </c>
      <c r="C3407" s="18" t="s">
        <v>1203</v>
      </c>
      <c r="D3407" s="18" t="s">
        <v>554</v>
      </c>
      <c r="E3407" s="18">
        <v>0.56155966732081097</v>
      </c>
    </row>
    <row r="3408" spans="1:5" hidden="1" x14ac:dyDescent="0.3">
      <c r="A3408" s="18" t="str">
        <f t="shared" si="53"/>
        <v>2021-22West Wimmera ShireL2</v>
      </c>
      <c r="B3408" s="18" t="s">
        <v>1260</v>
      </c>
      <c r="C3408" s="18" t="s">
        <v>1206</v>
      </c>
      <c r="D3408" s="18" t="s">
        <v>554</v>
      </c>
      <c r="E3408" s="18">
        <v>4.7645234066553899</v>
      </c>
    </row>
    <row r="3409" spans="1:5" hidden="1" x14ac:dyDescent="0.3">
      <c r="A3409" s="18" t="str">
        <f t="shared" si="53"/>
        <v>2021-22Whitehorse CityL2</v>
      </c>
      <c r="B3409" s="18" t="s">
        <v>1260</v>
      </c>
      <c r="C3409" s="18" t="s">
        <v>1209</v>
      </c>
      <c r="D3409" s="18" t="s">
        <v>554</v>
      </c>
      <c r="E3409" s="18">
        <v>-1.09894666395088</v>
      </c>
    </row>
    <row r="3410" spans="1:5" hidden="1" x14ac:dyDescent="0.3">
      <c r="A3410" s="18" t="str">
        <f t="shared" si="53"/>
        <v>2021-22Whittlesea CityL2</v>
      </c>
      <c r="B3410" s="18" t="s">
        <v>1260</v>
      </c>
      <c r="C3410" s="18" t="s">
        <v>1212</v>
      </c>
      <c r="D3410" s="18" t="s">
        <v>554</v>
      </c>
      <c r="E3410" s="18">
        <v>-1.52404829405223</v>
      </c>
    </row>
    <row r="3411" spans="1:5" hidden="1" x14ac:dyDescent="0.3">
      <c r="A3411" s="18" t="str">
        <f t="shared" si="53"/>
        <v>2021-22Wyndham CityL2</v>
      </c>
      <c r="B3411" s="18" t="s">
        <v>1260</v>
      </c>
      <c r="C3411" s="18" t="s">
        <v>1218</v>
      </c>
      <c r="D3411" s="18" t="s">
        <v>554</v>
      </c>
      <c r="E3411" s="18">
        <v>0.35425978828478899</v>
      </c>
    </row>
    <row r="3412" spans="1:5" hidden="1" x14ac:dyDescent="0.3">
      <c r="A3412" s="18" t="str">
        <f t="shared" si="53"/>
        <v>2021-22Yarra CityL2</v>
      </c>
      <c r="B3412" s="18" t="s">
        <v>1260</v>
      </c>
      <c r="C3412" s="18" t="s">
        <v>1221</v>
      </c>
      <c r="D3412" s="18" t="s">
        <v>554</v>
      </c>
      <c r="E3412" s="18">
        <v>-7.3821682984744494E-2</v>
      </c>
    </row>
    <row r="3413" spans="1:5" hidden="1" x14ac:dyDescent="0.3">
      <c r="A3413" s="18" t="str">
        <f t="shared" si="53"/>
        <v>2021-22Yarra Ranges ShireL2</v>
      </c>
      <c r="B3413" s="18" t="s">
        <v>1260</v>
      </c>
      <c r="C3413" s="18" t="s">
        <v>1224</v>
      </c>
      <c r="D3413" s="18" t="s">
        <v>554</v>
      </c>
      <c r="E3413" s="18">
        <v>0.24511575482162701</v>
      </c>
    </row>
    <row r="3414" spans="1:5" hidden="1" x14ac:dyDescent="0.3">
      <c r="A3414" s="18" t="str">
        <f t="shared" si="53"/>
        <v>2021-22Yarriambiack ShireL2</v>
      </c>
      <c r="B3414" s="18" t="s">
        <v>1260</v>
      </c>
      <c r="C3414" s="18" t="s">
        <v>1227</v>
      </c>
      <c r="D3414" s="18" t="s">
        <v>554</v>
      </c>
      <c r="E3414" s="18">
        <v>2.0336717009160701</v>
      </c>
    </row>
    <row r="3415" spans="1:5" hidden="1" x14ac:dyDescent="0.3">
      <c r="A3415" s="18" t="str">
        <f t="shared" si="53"/>
        <v>2021-22Bass Coast ShireL2</v>
      </c>
      <c r="B3415" s="18" t="s">
        <v>1260</v>
      </c>
      <c r="C3415" s="18" t="s">
        <v>1007</v>
      </c>
      <c r="D3415" s="18" t="s">
        <v>554</v>
      </c>
      <c r="E3415" s="18">
        <v>0.13035161077347601</v>
      </c>
    </row>
    <row r="3416" spans="1:5" hidden="1" x14ac:dyDescent="0.3">
      <c r="A3416" s="18" t="str">
        <f t="shared" ref="A3416:A3479" si="54">CONCATENATE(B3416,C3416,D3416)</f>
        <v>2021-22Borough of QueenscliffeL2</v>
      </c>
      <c r="B3416" s="18" t="s">
        <v>1260</v>
      </c>
      <c r="C3416" s="18" t="s">
        <v>1174</v>
      </c>
      <c r="D3416" s="18" t="s">
        <v>554</v>
      </c>
      <c r="E3416" s="18">
        <v>0.439037580859581</v>
      </c>
    </row>
    <row r="3417" spans="1:5" hidden="1" x14ac:dyDescent="0.3">
      <c r="A3417" s="18" t="str">
        <f t="shared" si="54"/>
        <v>2021-22Merri-bek CityL2</v>
      </c>
      <c r="B3417" s="18" t="s">
        <v>1260</v>
      </c>
      <c r="C3417" s="18" t="s">
        <v>1147</v>
      </c>
      <c r="D3417" s="18" t="s">
        <v>554</v>
      </c>
      <c r="E3417" s="18">
        <v>0.392229481045271</v>
      </c>
    </row>
    <row r="3418" spans="1:5" hidden="1" x14ac:dyDescent="0.3">
      <c r="A3418" s="18" t="str">
        <f t="shared" si="54"/>
        <v>2021-22Alpine ShireL2</v>
      </c>
      <c r="B3418" s="18" t="s">
        <v>1260</v>
      </c>
      <c r="C3418" s="18" t="s">
        <v>995</v>
      </c>
      <c r="D3418" s="18" t="s">
        <v>554</v>
      </c>
      <c r="E3418" s="18">
        <v>0.182195313375939</v>
      </c>
    </row>
    <row r="3419" spans="1:5" hidden="1" x14ac:dyDescent="0.3">
      <c r="A3419" s="18" t="str">
        <f t="shared" si="54"/>
        <v>2021-22Ballarat CityL2</v>
      </c>
      <c r="B3419" s="18" t="s">
        <v>1260</v>
      </c>
      <c r="C3419" s="18" t="s">
        <v>1001</v>
      </c>
      <c r="D3419" s="18" t="s">
        <v>554</v>
      </c>
      <c r="E3419" s="18">
        <v>-0.33225205590542201</v>
      </c>
    </row>
    <row r="3420" spans="1:5" hidden="1" x14ac:dyDescent="0.3">
      <c r="A3420" s="18" t="str">
        <f t="shared" si="54"/>
        <v>2021-22Banyule CityL2</v>
      </c>
      <c r="B3420" s="18" t="s">
        <v>1260</v>
      </c>
      <c r="C3420" s="18" t="s">
        <v>1004</v>
      </c>
      <c r="D3420" s="18" t="s">
        <v>554</v>
      </c>
      <c r="E3420" s="18">
        <v>0.85663253155513197</v>
      </c>
    </row>
    <row r="3421" spans="1:5" hidden="1" x14ac:dyDescent="0.3">
      <c r="A3421" s="18" t="str">
        <f t="shared" si="54"/>
        <v>2021-22Baw Baw ShireL2</v>
      </c>
      <c r="B3421" s="18" t="s">
        <v>1260</v>
      </c>
      <c r="C3421" s="18" t="s">
        <v>1010</v>
      </c>
      <c r="D3421" s="18" t="s">
        <v>554</v>
      </c>
      <c r="E3421" s="18">
        <v>0.422721461952763</v>
      </c>
    </row>
    <row r="3422" spans="1:5" hidden="1" x14ac:dyDescent="0.3">
      <c r="A3422" s="18" t="str">
        <f t="shared" si="54"/>
        <v>2021-22Bayside CityL2</v>
      </c>
      <c r="B3422" s="18" t="s">
        <v>1260</v>
      </c>
      <c r="C3422" s="18" t="s">
        <v>1013</v>
      </c>
      <c r="D3422" s="18" t="s">
        <v>554</v>
      </c>
      <c r="E3422" s="18">
        <v>0.404473232574877</v>
      </c>
    </row>
    <row r="3423" spans="1:5" hidden="1" x14ac:dyDescent="0.3">
      <c r="A3423" s="18" t="str">
        <f t="shared" si="54"/>
        <v>2021-22Benalla Rural CityL2</v>
      </c>
      <c r="B3423" s="18" t="s">
        <v>1260</v>
      </c>
      <c r="C3423" s="18" t="s">
        <v>1016</v>
      </c>
      <c r="D3423" s="18" t="s">
        <v>554</v>
      </c>
      <c r="E3423" s="18">
        <v>0.52219687664502501</v>
      </c>
    </row>
    <row r="3424" spans="1:5" hidden="1" x14ac:dyDescent="0.3">
      <c r="A3424" s="18" t="str">
        <f t="shared" si="54"/>
        <v>2021-22Brimbank CityL2</v>
      </c>
      <c r="B3424" s="18" t="s">
        <v>1260</v>
      </c>
      <c r="C3424" s="18" t="s">
        <v>1022</v>
      </c>
      <c r="D3424" s="18" t="s">
        <v>554</v>
      </c>
      <c r="E3424" s="18">
        <v>0.376339995380498</v>
      </c>
    </row>
    <row r="3425" spans="1:5" hidden="1" x14ac:dyDescent="0.3">
      <c r="A3425" s="18" t="str">
        <f t="shared" si="54"/>
        <v>2021-22Campaspe ShireL2</v>
      </c>
      <c r="B3425" s="18" t="s">
        <v>1260</v>
      </c>
      <c r="C3425" s="18" t="s">
        <v>1028</v>
      </c>
      <c r="D3425" s="18" t="s">
        <v>554</v>
      </c>
      <c r="E3425" s="18">
        <v>2.1331134950119002</v>
      </c>
    </row>
    <row r="3426" spans="1:5" hidden="1" x14ac:dyDescent="0.3">
      <c r="A3426" s="18" t="str">
        <f t="shared" si="54"/>
        <v>2021-22Cardinia ShireL2</v>
      </c>
      <c r="B3426" s="18" t="s">
        <v>1260</v>
      </c>
      <c r="C3426" s="18" t="s">
        <v>1031</v>
      </c>
      <c r="D3426" s="18" t="s">
        <v>554</v>
      </c>
      <c r="E3426" s="18">
        <v>-1.0219113259952699</v>
      </c>
    </row>
    <row r="3427" spans="1:5" hidden="1" x14ac:dyDescent="0.3">
      <c r="A3427" s="18" t="str">
        <f t="shared" si="54"/>
        <v>2021-22Casey CityL2</v>
      </c>
      <c r="B3427" s="18" t="s">
        <v>1260</v>
      </c>
      <c r="C3427" s="18" t="s">
        <v>1034</v>
      </c>
      <c r="D3427" s="18" t="s">
        <v>554</v>
      </c>
      <c r="E3427" s="18">
        <v>2.0417098563720901</v>
      </c>
    </row>
    <row r="3428" spans="1:5" hidden="1" x14ac:dyDescent="0.3">
      <c r="A3428" s="18" t="str">
        <f t="shared" si="54"/>
        <v>2021-22Central Goldfields ShireL2</v>
      </c>
      <c r="B3428" s="18" t="s">
        <v>1260</v>
      </c>
      <c r="C3428" s="18" t="s">
        <v>1037</v>
      </c>
      <c r="D3428" s="18" t="s">
        <v>554</v>
      </c>
      <c r="E3428" s="18">
        <v>0.43277807630306298</v>
      </c>
    </row>
    <row r="3429" spans="1:5" hidden="1" x14ac:dyDescent="0.3">
      <c r="A3429" s="18" t="str">
        <f t="shared" si="54"/>
        <v>2021-22Colac Otway ShireL2</v>
      </c>
      <c r="B3429" s="18" t="s">
        <v>1260</v>
      </c>
      <c r="C3429" s="18" t="s">
        <v>1040</v>
      </c>
      <c r="D3429" s="18" t="s">
        <v>554</v>
      </c>
      <c r="E3429" s="18">
        <v>-0.16721252902995301</v>
      </c>
    </row>
    <row r="3430" spans="1:5" hidden="1" x14ac:dyDescent="0.3">
      <c r="A3430" s="18" t="str">
        <f t="shared" si="54"/>
        <v>2021-22Corangamite ShireL2</v>
      </c>
      <c r="B3430" s="18" t="s">
        <v>1260</v>
      </c>
      <c r="C3430" s="18" t="s">
        <v>1043</v>
      </c>
      <c r="D3430" s="18" t="s">
        <v>554</v>
      </c>
      <c r="E3430" s="18">
        <v>-0.52145596642304104</v>
      </c>
    </row>
    <row r="3431" spans="1:5" hidden="1" x14ac:dyDescent="0.3">
      <c r="A3431" s="18" t="str">
        <f t="shared" si="54"/>
        <v>2021-22Darebin CityL2</v>
      </c>
      <c r="B3431" s="18" t="s">
        <v>1260</v>
      </c>
      <c r="C3431" s="18" t="s">
        <v>1046</v>
      </c>
      <c r="D3431" s="18" t="s">
        <v>554</v>
      </c>
      <c r="E3431" s="18">
        <v>0.25402713887652301</v>
      </c>
    </row>
    <row r="3432" spans="1:5" hidden="1" x14ac:dyDescent="0.3">
      <c r="A3432" s="18" t="str">
        <f t="shared" si="54"/>
        <v>2021-22East Gippsland ShireL2</v>
      </c>
      <c r="B3432" s="18" t="s">
        <v>1260</v>
      </c>
      <c r="C3432" s="18" t="s">
        <v>1049</v>
      </c>
      <c r="D3432" s="18" t="s">
        <v>554</v>
      </c>
      <c r="E3432" s="18">
        <v>0.61382676197064001</v>
      </c>
    </row>
    <row r="3433" spans="1:5" hidden="1" x14ac:dyDescent="0.3">
      <c r="A3433" s="18" t="str">
        <f t="shared" si="54"/>
        <v>2021-22Frankston CityL2</v>
      </c>
      <c r="B3433" s="18" t="s">
        <v>1260</v>
      </c>
      <c r="C3433" s="18" t="s">
        <v>1052</v>
      </c>
      <c r="D3433" s="18" t="s">
        <v>554</v>
      </c>
      <c r="E3433" s="18">
        <v>0.30141587283203503</v>
      </c>
    </row>
    <row r="3434" spans="1:5" hidden="1" x14ac:dyDescent="0.3">
      <c r="A3434" s="18" t="str">
        <f t="shared" si="54"/>
        <v>2021-22Gannawarra ShireL2</v>
      </c>
      <c r="B3434" s="18" t="s">
        <v>1260</v>
      </c>
      <c r="C3434" s="18" t="s">
        <v>1055</v>
      </c>
      <c r="D3434" s="18" t="s">
        <v>554</v>
      </c>
      <c r="E3434" s="18">
        <v>0.54412551256908503</v>
      </c>
    </row>
    <row r="3435" spans="1:5" hidden="1" x14ac:dyDescent="0.3">
      <c r="A3435" s="18" t="str">
        <f t="shared" si="54"/>
        <v>2021-22Glenelg ShireL2</v>
      </c>
      <c r="B3435" s="18" t="s">
        <v>1260</v>
      </c>
      <c r="C3435" s="18" t="s">
        <v>1061</v>
      </c>
      <c r="D3435" s="18" t="s">
        <v>554</v>
      </c>
      <c r="E3435" s="18">
        <v>0.71879066539429204</v>
      </c>
    </row>
    <row r="3436" spans="1:5" hidden="1" x14ac:dyDescent="0.3">
      <c r="A3436" s="18" t="str">
        <f t="shared" si="54"/>
        <v>2021-22Golden Plains ShireL2</v>
      </c>
      <c r="B3436" s="18" t="s">
        <v>1260</v>
      </c>
      <c r="C3436" s="18" t="s">
        <v>1064</v>
      </c>
      <c r="D3436" s="18" t="s">
        <v>554</v>
      </c>
      <c r="E3436" s="18">
        <v>1.01269408880414</v>
      </c>
    </row>
    <row r="3437" spans="1:5" hidden="1" x14ac:dyDescent="0.3">
      <c r="A3437" s="18" t="str">
        <f t="shared" si="54"/>
        <v>2021-22Greater Bendigo CityL2</v>
      </c>
      <c r="B3437" s="18" t="s">
        <v>1260</v>
      </c>
      <c r="C3437" s="18" t="s">
        <v>1067</v>
      </c>
      <c r="D3437" s="18" t="s">
        <v>554</v>
      </c>
      <c r="E3437" s="18">
        <v>0.62079890317560305</v>
      </c>
    </row>
    <row r="3438" spans="1:5" hidden="1" x14ac:dyDescent="0.3">
      <c r="A3438" s="18" t="str">
        <f t="shared" si="54"/>
        <v>2021-22Greater Dandenong CityL2</v>
      </c>
      <c r="B3438" s="18" t="s">
        <v>1260</v>
      </c>
      <c r="C3438" s="18" t="s">
        <v>1070</v>
      </c>
      <c r="D3438" s="18" t="s">
        <v>554</v>
      </c>
      <c r="E3438" s="18">
        <v>-0.29513019244255401</v>
      </c>
    </row>
    <row r="3439" spans="1:5" hidden="1" x14ac:dyDescent="0.3">
      <c r="A3439" s="18" t="str">
        <f t="shared" si="54"/>
        <v>2021-22Greater Geelong CityL2</v>
      </c>
      <c r="B3439" s="18" t="s">
        <v>1260</v>
      </c>
      <c r="C3439" s="18" t="s">
        <v>1073</v>
      </c>
      <c r="D3439" s="18" t="s">
        <v>554</v>
      </c>
      <c r="E3439" s="18">
        <v>0.48078789207758299</v>
      </c>
    </row>
    <row r="3440" spans="1:5" hidden="1" x14ac:dyDescent="0.3">
      <c r="A3440" s="18" t="str">
        <f t="shared" si="54"/>
        <v>2021-22Hepburn ShireL2</v>
      </c>
      <c r="B3440" s="18" t="s">
        <v>1260</v>
      </c>
      <c r="C3440" s="18" t="s">
        <v>1078</v>
      </c>
      <c r="D3440" s="18" t="s">
        <v>554</v>
      </c>
      <c r="E3440" s="18">
        <v>0.16163915765509401</v>
      </c>
    </row>
    <row r="3441" spans="1:5" hidden="1" x14ac:dyDescent="0.3">
      <c r="A3441" s="18" t="str">
        <f t="shared" si="54"/>
        <v>2021-22Hindmarsh ShireL2</v>
      </c>
      <c r="B3441" s="18" t="s">
        <v>1260</v>
      </c>
      <c r="C3441" s="18" t="s">
        <v>1081</v>
      </c>
      <c r="D3441" s="18" t="s">
        <v>554</v>
      </c>
      <c r="E3441" s="18">
        <v>1.3842722583985501</v>
      </c>
    </row>
    <row r="3442" spans="1:5" hidden="1" x14ac:dyDescent="0.3">
      <c r="A3442" s="18" t="str">
        <f t="shared" si="54"/>
        <v>2021-22Hobsons Bay CityL2</v>
      </c>
      <c r="B3442" s="18" t="s">
        <v>1260</v>
      </c>
      <c r="C3442" s="18" t="s">
        <v>1084</v>
      </c>
      <c r="D3442" s="18" t="s">
        <v>554</v>
      </c>
      <c r="E3442" s="18">
        <v>-0.29981548262683499</v>
      </c>
    </row>
    <row r="3443" spans="1:5" hidden="1" x14ac:dyDescent="0.3">
      <c r="A3443" s="18" t="str">
        <f t="shared" si="54"/>
        <v>2021-22Hume CityL2</v>
      </c>
      <c r="B3443" s="18" t="s">
        <v>1260</v>
      </c>
      <c r="C3443" s="18" t="s">
        <v>1090</v>
      </c>
      <c r="D3443" s="18" t="s">
        <v>554</v>
      </c>
      <c r="E3443" s="18">
        <v>-0.84629237046661698</v>
      </c>
    </row>
    <row r="3444" spans="1:5" hidden="1" x14ac:dyDescent="0.3">
      <c r="A3444" s="18" t="str">
        <f t="shared" si="54"/>
        <v>2021-22Indigo ShireL2</v>
      </c>
      <c r="B3444" s="18" t="s">
        <v>1260</v>
      </c>
      <c r="C3444" s="18" t="s">
        <v>1093</v>
      </c>
      <c r="D3444" s="18" t="s">
        <v>554</v>
      </c>
      <c r="E3444" s="18">
        <v>0.81681165352159302</v>
      </c>
    </row>
    <row r="3445" spans="1:5" hidden="1" x14ac:dyDescent="0.3">
      <c r="A3445" s="18" t="str">
        <f t="shared" si="54"/>
        <v>2021-22Knox CityL2</v>
      </c>
      <c r="B3445" s="18" t="s">
        <v>1260</v>
      </c>
      <c r="C3445" s="18" t="s">
        <v>1099</v>
      </c>
      <c r="D3445" s="18" t="s">
        <v>554</v>
      </c>
      <c r="E3445" s="18">
        <v>0.35375181743473</v>
      </c>
    </row>
    <row r="3446" spans="1:5" hidden="1" x14ac:dyDescent="0.3">
      <c r="A3446" s="18" t="str">
        <f t="shared" si="54"/>
        <v>2021-22Loddon ShireL2</v>
      </c>
      <c r="B3446" s="18" t="s">
        <v>1260</v>
      </c>
      <c r="C3446" s="18" t="s">
        <v>1105</v>
      </c>
      <c r="D3446" s="18" t="s">
        <v>554</v>
      </c>
      <c r="E3446" s="18">
        <v>0.53312313643352305</v>
      </c>
    </row>
    <row r="3447" spans="1:5" hidden="1" x14ac:dyDescent="0.3">
      <c r="A3447" s="18" t="str">
        <f t="shared" si="54"/>
        <v>2021-22Macedon Ranges ShireL2</v>
      </c>
      <c r="B3447" s="18" t="s">
        <v>1260</v>
      </c>
      <c r="C3447" s="18" t="s">
        <v>1108</v>
      </c>
      <c r="D3447" s="18" t="s">
        <v>554</v>
      </c>
      <c r="E3447" s="18">
        <v>6.1524842314927497E-2</v>
      </c>
    </row>
    <row r="3448" spans="1:5" hidden="1" x14ac:dyDescent="0.3">
      <c r="A3448" s="18" t="str">
        <f t="shared" si="54"/>
        <v>2021-22Manningham CityL2</v>
      </c>
      <c r="B3448" s="18" t="s">
        <v>1260</v>
      </c>
      <c r="C3448" s="18" t="s">
        <v>1111</v>
      </c>
      <c r="D3448" s="18" t="s">
        <v>554</v>
      </c>
      <c r="E3448" s="18">
        <v>-0.69215482161445996</v>
      </c>
    </row>
    <row r="3449" spans="1:5" hidden="1" x14ac:dyDescent="0.3">
      <c r="A3449" s="18" t="str">
        <f t="shared" si="54"/>
        <v>2021-22Mansfield ShireL2</v>
      </c>
      <c r="B3449" s="18" t="s">
        <v>1260</v>
      </c>
      <c r="C3449" s="18" t="s">
        <v>1114</v>
      </c>
      <c r="D3449" s="18" t="s">
        <v>554</v>
      </c>
      <c r="E3449" s="18">
        <v>0.42231918550839598</v>
      </c>
    </row>
    <row r="3450" spans="1:5" hidden="1" x14ac:dyDescent="0.3">
      <c r="A3450" s="18" t="str">
        <f t="shared" si="54"/>
        <v>2021-22Maribyrnong CityL2</v>
      </c>
      <c r="B3450" s="18" t="s">
        <v>1260</v>
      </c>
      <c r="C3450" s="18" t="s">
        <v>1117</v>
      </c>
      <c r="D3450" s="18" t="s">
        <v>554</v>
      </c>
      <c r="E3450" s="18">
        <v>1.5555699381261801</v>
      </c>
    </row>
    <row r="3451" spans="1:5" hidden="1" x14ac:dyDescent="0.3">
      <c r="A3451" s="18" t="str">
        <f t="shared" si="54"/>
        <v>2021-22Maroondah CityL2</v>
      </c>
      <c r="B3451" s="18" t="s">
        <v>1260</v>
      </c>
      <c r="C3451" s="18" t="s">
        <v>1120</v>
      </c>
      <c r="D3451" s="18" t="s">
        <v>554</v>
      </c>
      <c r="E3451" s="18">
        <v>0.79001873753349605</v>
      </c>
    </row>
    <row r="3452" spans="1:5" hidden="1" x14ac:dyDescent="0.3">
      <c r="A3452" s="18" t="str">
        <f t="shared" si="54"/>
        <v>2021-22Melbourne CityL2</v>
      </c>
      <c r="B3452" s="18" t="s">
        <v>1260</v>
      </c>
      <c r="C3452" s="18" t="s">
        <v>1123</v>
      </c>
      <c r="D3452" s="18" t="s">
        <v>554</v>
      </c>
      <c r="E3452" s="18">
        <v>-0.436747420459907</v>
      </c>
    </row>
    <row r="3453" spans="1:5" hidden="1" x14ac:dyDescent="0.3">
      <c r="A3453" s="18" t="str">
        <f t="shared" si="54"/>
        <v>2021-22Melton CityL2</v>
      </c>
      <c r="B3453" s="18" t="s">
        <v>1260</v>
      </c>
      <c r="C3453" s="18" t="s">
        <v>1126</v>
      </c>
      <c r="D3453" s="18" t="s">
        <v>554</v>
      </c>
      <c r="E3453" s="18">
        <v>-2.9607801921577899</v>
      </c>
    </row>
    <row r="3454" spans="1:5" hidden="1" x14ac:dyDescent="0.3">
      <c r="A3454" s="18" t="str">
        <f t="shared" si="54"/>
        <v>2021-22Moira ShireL2</v>
      </c>
      <c r="B3454" s="18" t="s">
        <v>1260</v>
      </c>
      <c r="C3454" s="18" t="s">
        <v>1135</v>
      </c>
      <c r="D3454" s="18" t="s">
        <v>554</v>
      </c>
      <c r="E3454" s="18">
        <v>2.8573426573426599</v>
      </c>
    </row>
    <row r="3455" spans="1:5" hidden="1" x14ac:dyDescent="0.3">
      <c r="A3455" s="18" t="str">
        <f t="shared" si="54"/>
        <v>2021-22Monash CityL2</v>
      </c>
      <c r="B3455" s="18" t="s">
        <v>1260</v>
      </c>
      <c r="C3455" s="18" t="s">
        <v>1138</v>
      </c>
      <c r="D3455" s="18" t="s">
        <v>554</v>
      </c>
      <c r="E3455" s="18">
        <v>0.25082240269232098</v>
      </c>
    </row>
    <row r="3456" spans="1:5" hidden="1" x14ac:dyDescent="0.3">
      <c r="A3456" s="18" t="str">
        <f t="shared" si="54"/>
        <v>2021-22Moonee Valley CityL2</v>
      </c>
      <c r="B3456" s="18" t="s">
        <v>1260</v>
      </c>
      <c r="C3456" s="18" t="s">
        <v>1141</v>
      </c>
      <c r="D3456" s="18" t="s">
        <v>554</v>
      </c>
      <c r="E3456" s="18">
        <v>0.45117056308261899</v>
      </c>
    </row>
    <row r="3457" spans="1:5" hidden="1" x14ac:dyDescent="0.3">
      <c r="A3457" s="18" t="str">
        <f t="shared" si="54"/>
        <v>2021-22Moorabool ShireL2</v>
      </c>
      <c r="B3457" s="18" t="s">
        <v>1260</v>
      </c>
      <c r="C3457" s="18" t="s">
        <v>1144</v>
      </c>
      <c r="D3457" s="18" t="s">
        <v>554</v>
      </c>
      <c r="E3457" s="18">
        <v>-1.0012203602243299</v>
      </c>
    </row>
    <row r="3458" spans="1:5" hidden="1" x14ac:dyDescent="0.3">
      <c r="A3458" s="18" t="str">
        <f t="shared" si="54"/>
        <v>2021-22Mornington Peninsula ShireL2</v>
      </c>
      <c r="B3458" s="18" t="s">
        <v>1260</v>
      </c>
      <c r="C3458" s="18" t="s">
        <v>1150</v>
      </c>
      <c r="D3458" s="18" t="s">
        <v>554</v>
      </c>
      <c r="E3458" s="18">
        <v>0.70516932716694003</v>
      </c>
    </row>
    <row r="3459" spans="1:5" hidden="1" x14ac:dyDescent="0.3">
      <c r="A3459" s="18" t="str">
        <f t="shared" si="54"/>
        <v>2021-22Mount Alexander ShireL2</v>
      </c>
      <c r="B3459" s="18" t="s">
        <v>1260</v>
      </c>
      <c r="C3459" s="18" t="s">
        <v>1153</v>
      </c>
      <c r="D3459" s="18" t="s">
        <v>554</v>
      </c>
      <c r="E3459" s="18">
        <v>-0.47207876049063902</v>
      </c>
    </row>
    <row r="3460" spans="1:5" hidden="1" x14ac:dyDescent="0.3">
      <c r="A3460" s="18" t="str">
        <f t="shared" si="54"/>
        <v>2021-22Moyne ShireL2</v>
      </c>
      <c r="B3460" s="18" t="s">
        <v>1260</v>
      </c>
      <c r="C3460" s="18" t="s">
        <v>1156</v>
      </c>
      <c r="D3460" s="18" t="s">
        <v>554</v>
      </c>
      <c r="E3460" s="18">
        <v>0.63700193084079304</v>
      </c>
    </row>
    <row r="3461" spans="1:5" hidden="1" x14ac:dyDescent="0.3">
      <c r="A3461" s="18" t="str">
        <f t="shared" si="54"/>
        <v>2021-22Murrindindi ShireL2</v>
      </c>
      <c r="B3461" s="18" t="s">
        <v>1260</v>
      </c>
      <c r="C3461" s="18" t="s">
        <v>1159</v>
      </c>
      <c r="D3461" s="18" t="s">
        <v>554</v>
      </c>
      <c r="E3461" s="18">
        <v>0.32608695652173902</v>
      </c>
    </row>
    <row r="3462" spans="1:5" hidden="1" x14ac:dyDescent="0.3">
      <c r="A3462" s="18" t="str">
        <f t="shared" si="54"/>
        <v>2021-22Nillumbik ShireL2</v>
      </c>
      <c r="B3462" s="18" t="s">
        <v>1260</v>
      </c>
      <c r="C3462" s="18" t="s">
        <v>1162</v>
      </c>
      <c r="D3462" s="18" t="s">
        <v>554</v>
      </c>
      <c r="E3462" s="18">
        <v>-0.22429477662302599</v>
      </c>
    </row>
    <row r="3463" spans="1:5" hidden="1" x14ac:dyDescent="0.3">
      <c r="A3463" s="18" t="str">
        <f t="shared" si="54"/>
        <v>2021-22Port Phillip CityL2</v>
      </c>
      <c r="B3463" s="18" t="s">
        <v>1260</v>
      </c>
      <c r="C3463" s="18" t="s">
        <v>1168</v>
      </c>
      <c r="D3463" s="18" t="s">
        <v>554</v>
      </c>
      <c r="E3463" s="18">
        <v>-1.4112295357434299</v>
      </c>
    </row>
    <row r="3464" spans="1:5" hidden="1" x14ac:dyDescent="0.3">
      <c r="A3464" s="18" t="str">
        <f t="shared" si="54"/>
        <v>2021-22Pyrenees ShireL2</v>
      </c>
      <c r="B3464" s="18" t="s">
        <v>1260</v>
      </c>
      <c r="C3464" s="18" t="s">
        <v>1171</v>
      </c>
      <c r="D3464" s="18" t="s">
        <v>554</v>
      </c>
      <c r="E3464" s="18">
        <v>-0.66831893499504302</v>
      </c>
    </row>
    <row r="3465" spans="1:5" hidden="1" x14ac:dyDescent="0.3">
      <c r="A3465" s="18" t="str">
        <f t="shared" si="54"/>
        <v>2021-22Greater SheppartonL2</v>
      </c>
      <c r="B3465" s="18" t="s">
        <v>1260</v>
      </c>
      <c r="C3465" s="18" t="s">
        <v>1076</v>
      </c>
      <c r="D3465" s="18" t="s">
        <v>554</v>
      </c>
      <c r="E3465" s="18">
        <v>-8.5731118180746996E-2</v>
      </c>
    </row>
    <row r="3466" spans="1:5" hidden="1" x14ac:dyDescent="0.3">
      <c r="A3466" s="18" t="str">
        <f t="shared" si="54"/>
        <v>2021-22Wangaratta Rural CityL2</v>
      </c>
      <c r="B3466" s="18" t="s">
        <v>1260</v>
      </c>
      <c r="C3466" s="18" t="s">
        <v>1197</v>
      </c>
      <c r="D3466" s="18" t="s">
        <v>554</v>
      </c>
      <c r="E3466" s="18">
        <v>0.12255036420712601</v>
      </c>
    </row>
    <row r="3467" spans="1:5" hidden="1" x14ac:dyDescent="0.3">
      <c r="A3467" s="18" t="str">
        <f t="shared" si="54"/>
        <v>2021-22Warrnambool CityL2</v>
      </c>
      <c r="B3467" s="18" t="s">
        <v>1260</v>
      </c>
      <c r="C3467" s="18" t="s">
        <v>1200</v>
      </c>
      <c r="D3467" s="18" t="s">
        <v>554</v>
      </c>
      <c r="E3467" s="18">
        <v>1.0924332078178201</v>
      </c>
    </row>
    <row r="3468" spans="1:5" hidden="1" x14ac:dyDescent="0.3">
      <c r="A3468" s="18" t="str">
        <f t="shared" si="54"/>
        <v>2021-22Wodonga CityL2</v>
      </c>
      <c r="B3468" s="18" t="s">
        <v>1260</v>
      </c>
      <c r="C3468" s="18" t="s">
        <v>1215</v>
      </c>
      <c r="D3468" s="18" t="s">
        <v>554</v>
      </c>
      <c r="E3468" s="18">
        <v>0.29841507380450299</v>
      </c>
    </row>
    <row r="3469" spans="1:5" hidden="1" x14ac:dyDescent="0.3">
      <c r="A3469" s="18" t="str">
        <f t="shared" si="54"/>
        <v>2021-22Boroondara CityL2</v>
      </c>
      <c r="B3469" s="18" t="s">
        <v>1260</v>
      </c>
      <c r="C3469" s="18" t="s">
        <v>1019</v>
      </c>
      <c r="D3469" s="18" t="s">
        <v>554</v>
      </c>
      <c r="E3469" s="18">
        <v>0.22133971291866</v>
      </c>
    </row>
    <row r="3470" spans="1:5" hidden="1" x14ac:dyDescent="0.3">
      <c r="A3470" s="18" t="str">
        <f t="shared" si="54"/>
        <v>2021-22Buloke ShireL2</v>
      </c>
      <c r="B3470" s="18" t="s">
        <v>1260</v>
      </c>
      <c r="C3470" s="18" t="s">
        <v>1025</v>
      </c>
      <c r="D3470" s="18" t="s">
        <v>554</v>
      </c>
      <c r="E3470" s="18">
        <v>1.15975649884831</v>
      </c>
    </row>
    <row r="3471" spans="1:5" hidden="1" x14ac:dyDescent="0.3">
      <c r="A3471" s="18" t="str">
        <f t="shared" si="54"/>
        <v>2021-22Glen Eira CityL2</v>
      </c>
      <c r="B3471" s="18" t="s">
        <v>1260</v>
      </c>
      <c r="C3471" s="18" t="s">
        <v>1058</v>
      </c>
      <c r="D3471" s="18" t="s">
        <v>554</v>
      </c>
      <c r="E3471" s="18">
        <v>0.27477872230123201</v>
      </c>
    </row>
    <row r="3472" spans="1:5" hidden="1" x14ac:dyDescent="0.3">
      <c r="A3472" s="18" t="str">
        <f t="shared" si="54"/>
        <v>2021-22Horsham Rural CityL2</v>
      </c>
      <c r="B3472" s="18" t="s">
        <v>1260</v>
      </c>
      <c r="C3472" s="18" t="s">
        <v>1087</v>
      </c>
      <c r="D3472" s="18" t="s">
        <v>554</v>
      </c>
      <c r="E3472" s="18">
        <v>-0.321437847384551</v>
      </c>
    </row>
    <row r="3473" spans="1:5" hidden="1" x14ac:dyDescent="0.3">
      <c r="A3473" s="18" t="str">
        <f t="shared" si="54"/>
        <v>2021-22Kingston CityL2</v>
      </c>
      <c r="B3473" s="18" t="s">
        <v>1260</v>
      </c>
      <c r="C3473" s="18" t="s">
        <v>1096</v>
      </c>
      <c r="D3473" s="18" t="s">
        <v>554</v>
      </c>
      <c r="E3473" s="18">
        <v>1.51528439649616</v>
      </c>
    </row>
    <row r="3474" spans="1:5" hidden="1" x14ac:dyDescent="0.3">
      <c r="A3474" s="18" t="str">
        <f t="shared" si="54"/>
        <v>2021-22Latrobe CityL2</v>
      </c>
      <c r="B3474" s="18" t="s">
        <v>1260</v>
      </c>
      <c r="C3474" s="18" t="s">
        <v>1102</v>
      </c>
      <c r="D3474" s="18" t="s">
        <v>554</v>
      </c>
      <c r="E3474" s="18">
        <v>7.6242546871300304E-2</v>
      </c>
    </row>
    <row r="3475" spans="1:5" hidden="1" x14ac:dyDescent="0.3">
      <c r="A3475" s="18" t="str">
        <f t="shared" si="54"/>
        <v>2021-22Mildura Rural CityL2</v>
      </c>
      <c r="B3475" s="18" t="s">
        <v>1260</v>
      </c>
      <c r="C3475" s="18" t="s">
        <v>1129</v>
      </c>
      <c r="D3475" s="18" t="s">
        <v>554</v>
      </c>
      <c r="E3475" s="18">
        <v>3.6896044834397501</v>
      </c>
    </row>
    <row r="3476" spans="1:5" hidden="1" x14ac:dyDescent="0.3">
      <c r="A3476" s="18" t="str">
        <f t="shared" si="54"/>
        <v>2021-22Mitchell ShireL2</v>
      </c>
      <c r="B3476" s="18" t="s">
        <v>1260</v>
      </c>
      <c r="C3476" s="18" t="s">
        <v>1132</v>
      </c>
      <c r="D3476" s="18" t="s">
        <v>554</v>
      </c>
      <c r="E3476" s="18">
        <v>-0.64003197761566899</v>
      </c>
    </row>
    <row r="3477" spans="1:5" hidden="1" x14ac:dyDescent="0.3">
      <c r="A3477" s="18" t="str">
        <f t="shared" si="54"/>
        <v>2021-22Northern Grampians ShireL2</v>
      </c>
      <c r="B3477" s="18" t="s">
        <v>1260</v>
      </c>
      <c r="C3477" s="18" t="s">
        <v>1165</v>
      </c>
      <c r="D3477" s="18" t="s">
        <v>554</v>
      </c>
      <c r="E3477" s="18">
        <v>0.95006530694263003</v>
      </c>
    </row>
    <row r="3478" spans="1:5" hidden="1" x14ac:dyDescent="0.3">
      <c r="A3478" s="18" t="str">
        <f t="shared" si="54"/>
        <v>2021-22Southern Grampians ShireO2</v>
      </c>
      <c r="B3478" s="18" t="s">
        <v>1260</v>
      </c>
      <c r="C3478" s="18" t="s">
        <v>1179</v>
      </c>
      <c r="D3478" s="18" t="s">
        <v>556</v>
      </c>
      <c r="E3478" s="18">
        <v>0.10796612472261199</v>
      </c>
    </row>
    <row r="3479" spans="1:5" hidden="1" x14ac:dyDescent="0.3">
      <c r="A3479" s="18" t="str">
        <f t="shared" si="54"/>
        <v>2021-22South Gippsland ShireO2</v>
      </c>
      <c r="B3479" s="18" t="s">
        <v>1260</v>
      </c>
      <c r="C3479" s="18" t="s">
        <v>1176</v>
      </c>
      <c r="D3479" s="18" t="s">
        <v>556</v>
      </c>
      <c r="E3479" s="18">
        <v>0.10558288770053501</v>
      </c>
    </row>
    <row r="3480" spans="1:5" hidden="1" x14ac:dyDescent="0.3">
      <c r="A3480" s="18" t="str">
        <f t="shared" ref="A3480:A3543" si="55">CONCATENATE(B3480,C3480,D3480)</f>
        <v>2021-22Stonnington CityO2</v>
      </c>
      <c r="B3480" s="18" t="s">
        <v>1260</v>
      </c>
      <c r="C3480" s="18" t="s">
        <v>1182</v>
      </c>
      <c r="D3480" s="18" t="s">
        <v>556</v>
      </c>
      <c r="E3480" s="18">
        <v>0.172928890996566</v>
      </c>
    </row>
    <row r="3481" spans="1:5" hidden="1" x14ac:dyDescent="0.3">
      <c r="A3481" s="18" t="str">
        <f t="shared" si="55"/>
        <v>2021-22Ararat Rural CityO2</v>
      </c>
      <c r="B3481" s="18" t="s">
        <v>1260</v>
      </c>
      <c r="C3481" s="18" t="s">
        <v>998</v>
      </c>
      <c r="D3481" s="18" t="s">
        <v>556</v>
      </c>
      <c r="E3481" s="18">
        <v>3.4083124000913401E-2</v>
      </c>
    </row>
    <row r="3482" spans="1:5" hidden="1" x14ac:dyDescent="0.3">
      <c r="A3482" s="18" t="str">
        <f t="shared" si="55"/>
        <v>2021-22Strathbogie ShireO2</v>
      </c>
      <c r="B3482" s="18" t="s">
        <v>1260</v>
      </c>
      <c r="C3482" s="18" t="s">
        <v>1185</v>
      </c>
      <c r="D3482" s="18" t="s">
        <v>556</v>
      </c>
      <c r="E3482" s="18">
        <v>9.2154781433947692E-3</v>
      </c>
    </row>
    <row r="3483" spans="1:5" hidden="1" x14ac:dyDescent="0.3">
      <c r="A3483" s="18" t="str">
        <f t="shared" si="55"/>
        <v>2021-22Surf Coast ShireO2</v>
      </c>
      <c r="B3483" s="18" t="s">
        <v>1260</v>
      </c>
      <c r="C3483" s="18" t="s">
        <v>1188</v>
      </c>
      <c r="D3483" s="18" t="s">
        <v>556</v>
      </c>
      <c r="E3483" s="18">
        <v>0.28495904062156902</v>
      </c>
    </row>
    <row r="3484" spans="1:5" hidden="1" x14ac:dyDescent="0.3">
      <c r="A3484" s="18" t="str">
        <f t="shared" si="55"/>
        <v>2021-22Swan Hill Rural CityO2</v>
      </c>
      <c r="B3484" s="18" t="s">
        <v>1260</v>
      </c>
      <c r="C3484" s="18" t="s">
        <v>1191</v>
      </c>
      <c r="D3484" s="18" t="s">
        <v>556</v>
      </c>
      <c r="E3484" s="18">
        <v>8.80532759316561E-2</v>
      </c>
    </row>
    <row r="3485" spans="1:5" hidden="1" x14ac:dyDescent="0.3">
      <c r="A3485" s="18" t="str">
        <f t="shared" si="55"/>
        <v>2021-22Towong ShireO2</v>
      </c>
      <c r="B3485" s="18" t="s">
        <v>1260</v>
      </c>
      <c r="C3485" s="18" t="s">
        <v>1194</v>
      </c>
      <c r="D3485" s="18" t="s">
        <v>556</v>
      </c>
    </row>
    <row r="3486" spans="1:5" hidden="1" x14ac:dyDescent="0.3">
      <c r="A3486" s="18" t="str">
        <f t="shared" si="55"/>
        <v>2021-22Wellington ShireO2</v>
      </c>
      <c r="B3486" s="18" t="s">
        <v>1260</v>
      </c>
      <c r="C3486" s="18" t="s">
        <v>1203</v>
      </c>
      <c r="D3486" s="18" t="s">
        <v>556</v>
      </c>
      <c r="E3486" s="18">
        <v>1.13377988078412E-2</v>
      </c>
    </row>
    <row r="3487" spans="1:5" hidden="1" x14ac:dyDescent="0.3">
      <c r="A3487" s="18" t="str">
        <f t="shared" si="55"/>
        <v>2021-22West Wimmera ShireO2</v>
      </c>
      <c r="B3487" s="18" t="s">
        <v>1260</v>
      </c>
      <c r="C3487" s="18" t="s">
        <v>1206</v>
      </c>
      <c r="D3487" s="18" t="s">
        <v>556</v>
      </c>
      <c r="E3487" s="18">
        <v>0</v>
      </c>
    </row>
    <row r="3488" spans="1:5" hidden="1" x14ac:dyDescent="0.3">
      <c r="A3488" s="18" t="str">
        <f t="shared" si="55"/>
        <v>2021-22Whitehorse CityO2</v>
      </c>
      <c r="B3488" s="18" t="s">
        <v>1260</v>
      </c>
      <c r="C3488" s="18" t="s">
        <v>1209</v>
      </c>
      <c r="D3488" s="18" t="s">
        <v>556</v>
      </c>
      <c r="E3488" s="18">
        <v>0</v>
      </c>
    </row>
    <row r="3489" spans="1:5" hidden="1" x14ac:dyDescent="0.3">
      <c r="A3489" s="18" t="str">
        <f t="shared" si="55"/>
        <v>2021-22Whittlesea CityO2</v>
      </c>
      <c r="B3489" s="18" t="s">
        <v>1260</v>
      </c>
      <c r="C3489" s="18" t="s">
        <v>1212</v>
      </c>
      <c r="D3489" s="18" t="s">
        <v>556</v>
      </c>
      <c r="E3489" s="18">
        <v>7.8439076447391995E-2</v>
      </c>
    </row>
    <row r="3490" spans="1:5" hidden="1" x14ac:dyDescent="0.3">
      <c r="A3490" s="18" t="str">
        <f t="shared" si="55"/>
        <v>2021-22Wyndham CityO2</v>
      </c>
      <c r="B3490" s="18" t="s">
        <v>1260</v>
      </c>
      <c r="C3490" s="18" t="s">
        <v>1218</v>
      </c>
      <c r="D3490" s="18" t="s">
        <v>556</v>
      </c>
      <c r="E3490" s="18">
        <v>5.9388985215183397E-2</v>
      </c>
    </row>
    <row r="3491" spans="1:5" hidden="1" x14ac:dyDescent="0.3">
      <c r="A3491" s="18" t="str">
        <f t="shared" si="55"/>
        <v>2021-22Yarra CityO2</v>
      </c>
      <c r="B3491" s="18" t="s">
        <v>1260</v>
      </c>
      <c r="C3491" s="18" t="s">
        <v>1221</v>
      </c>
      <c r="D3491" s="18" t="s">
        <v>556</v>
      </c>
      <c r="E3491" s="18">
        <v>0.32422030194676199</v>
      </c>
    </row>
    <row r="3492" spans="1:5" hidden="1" x14ac:dyDescent="0.3">
      <c r="A3492" s="18" t="str">
        <f t="shared" si="55"/>
        <v>2021-22Yarra Ranges ShireO2</v>
      </c>
      <c r="B3492" s="18" t="s">
        <v>1260</v>
      </c>
      <c r="C3492" s="18" t="s">
        <v>1224</v>
      </c>
      <c r="D3492" s="18" t="s">
        <v>556</v>
      </c>
      <c r="E3492" s="18">
        <v>4.0306315189622202E-2</v>
      </c>
    </row>
    <row r="3493" spans="1:5" hidden="1" x14ac:dyDescent="0.3">
      <c r="A3493" s="18" t="str">
        <f t="shared" si="55"/>
        <v>2021-22Yarriambiack ShireO2</v>
      </c>
      <c r="B3493" s="18" t="s">
        <v>1260</v>
      </c>
      <c r="C3493" s="18" t="s">
        <v>1227</v>
      </c>
      <c r="D3493" s="18" t="s">
        <v>556</v>
      </c>
      <c r="E3493" s="18">
        <v>0</v>
      </c>
    </row>
    <row r="3494" spans="1:5" hidden="1" x14ac:dyDescent="0.3">
      <c r="A3494" s="18" t="str">
        <f t="shared" si="55"/>
        <v>2021-22Bass Coast ShireO2</v>
      </c>
      <c r="B3494" s="18" t="s">
        <v>1260</v>
      </c>
      <c r="C3494" s="18" t="s">
        <v>1007</v>
      </c>
      <c r="D3494" s="18" t="s">
        <v>556</v>
      </c>
      <c r="E3494" s="18">
        <v>0.24207063405422899</v>
      </c>
    </row>
    <row r="3495" spans="1:5" hidden="1" x14ac:dyDescent="0.3">
      <c r="A3495" s="18" t="str">
        <f t="shared" si="55"/>
        <v>2021-22Borough of QueenscliffeO2</v>
      </c>
      <c r="B3495" s="18" t="s">
        <v>1260</v>
      </c>
      <c r="C3495" s="18" t="s">
        <v>1174</v>
      </c>
      <c r="D3495" s="18" t="s">
        <v>556</v>
      </c>
      <c r="E3495" s="18">
        <v>0</v>
      </c>
    </row>
    <row r="3496" spans="1:5" hidden="1" x14ac:dyDescent="0.3">
      <c r="A3496" s="18" t="str">
        <f t="shared" si="55"/>
        <v>2021-22Merri-bek CityO2</v>
      </c>
      <c r="B3496" s="18" t="s">
        <v>1260</v>
      </c>
      <c r="C3496" s="18" t="s">
        <v>1147</v>
      </c>
      <c r="D3496" s="18" t="s">
        <v>556</v>
      </c>
      <c r="E3496" s="18">
        <v>0.14225750333810999</v>
      </c>
    </row>
    <row r="3497" spans="1:5" hidden="1" x14ac:dyDescent="0.3">
      <c r="A3497" s="18" t="str">
        <f t="shared" si="55"/>
        <v>2021-22Alpine ShireO2</v>
      </c>
      <c r="B3497" s="18" t="s">
        <v>1260</v>
      </c>
      <c r="C3497" s="18" t="s">
        <v>995</v>
      </c>
      <c r="D3497" s="18" t="s">
        <v>556</v>
      </c>
      <c r="E3497" s="18">
        <v>0</v>
      </c>
    </row>
    <row r="3498" spans="1:5" hidden="1" x14ac:dyDescent="0.3">
      <c r="A3498" s="18" t="str">
        <f t="shared" si="55"/>
        <v>2021-22Ballarat CityO2</v>
      </c>
      <c r="B3498" s="18" t="s">
        <v>1260</v>
      </c>
      <c r="C3498" s="18" t="s">
        <v>1001</v>
      </c>
      <c r="D3498" s="18" t="s">
        <v>556</v>
      </c>
      <c r="E3498" s="18">
        <v>0.26430610403632498</v>
      </c>
    </row>
    <row r="3499" spans="1:5" hidden="1" x14ac:dyDescent="0.3">
      <c r="A3499" s="18" t="str">
        <f t="shared" si="55"/>
        <v>2021-22Banyule CityO2</v>
      </c>
      <c r="B3499" s="18" t="s">
        <v>1260</v>
      </c>
      <c r="C3499" s="18" t="s">
        <v>1004</v>
      </c>
      <c r="D3499" s="18" t="s">
        <v>556</v>
      </c>
      <c r="E3499" s="18">
        <v>0.19147428760707699</v>
      </c>
    </row>
    <row r="3500" spans="1:5" hidden="1" x14ac:dyDescent="0.3">
      <c r="A3500" s="18" t="str">
        <f t="shared" si="55"/>
        <v>2021-22Baw Baw ShireO2</v>
      </c>
      <c r="B3500" s="18" t="s">
        <v>1260</v>
      </c>
      <c r="C3500" s="18" t="s">
        <v>1010</v>
      </c>
      <c r="D3500" s="18" t="s">
        <v>556</v>
      </c>
      <c r="E3500" s="18">
        <v>0.211335663273059</v>
      </c>
    </row>
    <row r="3501" spans="1:5" hidden="1" x14ac:dyDescent="0.3">
      <c r="A3501" s="18" t="str">
        <f t="shared" si="55"/>
        <v>2021-22Bayside CityO2</v>
      </c>
      <c r="B3501" s="18" t="s">
        <v>1260</v>
      </c>
      <c r="C3501" s="18" t="s">
        <v>1013</v>
      </c>
      <c r="D3501" s="18" t="s">
        <v>556</v>
      </c>
      <c r="E3501" s="18">
        <v>0</v>
      </c>
    </row>
    <row r="3502" spans="1:5" hidden="1" x14ac:dyDescent="0.3">
      <c r="A3502" s="18" t="str">
        <f t="shared" si="55"/>
        <v>2021-22Benalla Rural CityO2</v>
      </c>
      <c r="B3502" s="18" t="s">
        <v>1260</v>
      </c>
      <c r="C3502" s="18" t="s">
        <v>1016</v>
      </c>
      <c r="D3502" s="18" t="s">
        <v>556</v>
      </c>
      <c r="E3502" s="18">
        <v>0.18950845930523599</v>
      </c>
    </row>
    <row r="3503" spans="1:5" hidden="1" x14ac:dyDescent="0.3">
      <c r="A3503" s="18" t="str">
        <f t="shared" si="55"/>
        <v>2021-22Brimbank CityO2</v>
      </c>
      <c r="B3503" s="18" t="s">
        <v>1260</v>
      </c>
      <c r="C3503" s="18" t="s">
        <v>1022</v>
      </c>
      <c r="D3503" s="18" t="s">
        <v>556</v>
      </c>
      <c r="E3503" s="18">
        <v>0.54521719343209896</v>
      </c>
    </row>
    <row r="3504" spans="1:5" hidden="1" x14ac:dyDescent="0.3">
      <c r="A3504" s="18" t="str">
        <f t="shared" si="55"/>
        <v>2021-22Campaspe ShireO2</v>
      </c>
      <c r="B3504" s="18" t="s">
        <v>1260</v>
      </c>
      <c r="C3504" s="18" t="s">
        <v>1028</v>
      </c>
      <c r="D3504" s="18" t="s">
        <v>556</v>
      </c>
      <c r="E3504" s="18">
        <v>0.14242027086063799</v>
      </c>
    </row>
    <row r="3505" spans="1:5" hidden="1" x14ac:dyDescent="0.3">
      <c r="A3505" s="18" t="str">
        <f t="shared" si="55"/>
        <v>2021-22Cardinia ShireO2</v>
      </c>
      <c r="B3505" s="18" t="s">
        <v>1260</v>
      </c>
      <c r="C3505" s="18" t="s">
        <v>1031</v>
      </c>
      <c r="D3505" s="18" t="s">
        <v>556</v>
      </c>
      <c r="E3505" s="18">
        <v>0.159355745732806</v>
      </c>
    </row>
    <row r="3506" spans="1:5" hidden="1" x14ac:dyDescent="0.3">
      <c r="A3506" s="18" t="str">
        <f t="shared" si="55"/>
        <v>2021-22Casey CityO2</v>
      </c>
      <c r="B3506" s="18" t="s">
        <v>1260</v>
      </c>
      <c r="C3506" s="18" t="s">
        <v>1034</v>
      </c>
      <c r="D3506" s="18" t="s">
        <v>556</v>
      </c>
      <c r="E3506" s="18">
        <v>0.143586576075767</v>
      </c>
    </row>
    <row r="3507" spans="1:5" hidden="1" x14ac:dyDescent="0.3">
      <c r="A3507" s="18" t="str">
        <f t="shared" si="55"/>
        <v>2021-22Central Goldfields ShireO2</v>
      </c>
      <c r="B3507" s="18" t="s">
        <v>1260</v>
      </c>
      <c r="C3507" s="18" t="s">
        <v>1037</v>
      </c>
      <c r="D3507" s="18" t="s">
        <v>556</v>
      </c>
      <c r="E3507" s="18">
        <v>0.129221823580354</v>
      </c>
    </row>
    <row r="3508" spans="1:5" hidden="1" x14ac:dyDescent="0.3">
      <c r="A3508" s="18" t="str">
        <f t="shared" si="55"/>
        <v>2021-22Colac Otway ShireO2</v>
      </c>
      <c r="B3508" s="18" t="s">
        <v>1260</v>
      </c>
      <c r="C3508" s="18" t="s">
        <v>1040</v>
      </c>
      <c r="D3508" s="18" t="s">
        <v>556</v>
      </c>
      <c r="E3508" s="18">
        <v>1.8072654496937401E-2</v>
      </c>
    </row>
    <row r="3509" spans="1:5" hidden="1" x14ac:dyDescent="0.3">
      <c r="A3509" s="18" t="str">
        <f t="shared" si="55"/>
        <v>2021-22Corangamite ShireO2</v>
      </c>
      <c r="B3509" s="18" t="s">
        <v>1260</v>
      </c>
      <c r="C3509" s="18" t="s">
        <v>1043</v>
      </c>
      <c r="D3509" s="18" t="s">
        <v>556</v>
      </c>
      <c r="E3509" s="18">
        <v>0</v>
      </c>
    </row>
    <row r="3510" spans="1:5" hidden="1" x14ac:dyDescent="0.3">
      <c r="A3510" s="18" t="str">
        <f t="shared" si="55"/>
        <v>2021-22Darebin CityO2</v>
      </c>
      <c r="B3510" s="18" t="s">
        <v>1260</v>
      </c>
      <c r="C3510" s="18" t="s">
        <v>1046</v>
      </c>
      <c r="D3510" s="18" t="s">
        <v>556</v>
      </c>
      <c r="E3510" s="18">
        <v>7.2686039919173107E-2</v>
      </c>
    </row>
    <row r="3511" spans="1:5" hidden="1" x14ac:dyDescent="0.3">
      <c r="A3511" s="18" t="str">
        <f t="shared" si="55"/>
        <v>2021-22East Gippsland ShireO2</v>
      </c>
      <c r="B3511" s="18" t="s">
        <v>1260</v>
      </c>
      <c r="C3511" s="18" t="s">
        <v>1049</v>
      </c>
      <c r="D3511" s="18" t="s">
        <v>556</v>
      </c>
      <c r="E3511" s="18">
        <v>2.6376366775369298E-2</v>
      </c>
    </row>
    <row r="3512" spans="1:5" hidden="1" x14ac:dyDescent="0.3">
      <c r="A3512" s="18" t="str">
        <f t="shared" si="55"/>
        <v>2021-22Frankston CityO2</v>
      </c>
      <c r="B3512" s="18" t="s">
        <v>1260</v>
      </c>
      <c r="C3512" s="18" t="s">
        <v>1052</v>
      </c>
      <c r="D3512" s="18" t="s">
        <v>556</v>
      </c>
      <c r="E3512" s="18">
        <v>0.19976250359563699</v>
      </c>
    </row>
    <row r="3513" spans="1:5" hidden="1" x14ac:dyDescent="0.3">
      <c r="A3513" s="18" t="str">
        <f t="shared" si="55"/>
        <v>2021-22Gannawarra ShireO2</v>
      </c>
      <c r="B3513" s="18" t="s">
        <v>1260</v>
      </c>
      <c r="C3513" s="18" t="s">
        <v>1055</v>
      </c>
      <c r="D3513" s="18" t="s">
        <v>556</v>
      </c>
      <c r="E3513" s="18">
        <v>1.7940437746680998E-2</v>
      </c>
    </row>
    <row r="3514" spans="1:5" hidden="1" x14ac:dyDescent="0.3">
      <c r="A3514" s="18" t="str">
        <f t="shared" si="55"/>
        <v>2021-22Glenelg ShireO2</v>
      </c>
      <c r="B3514" s="18" t="s">
        <v>1260</v>
      </c>
      <c r="C3514" s="18" t="s">
        <v>1061</v>
      </c>
      <c r="D3514" s="18" t="s">
        <v>556</v>
      </c>
      <c r="E3514" s="18">
        <v>5.6393150989548599E-2</v>
      </c>
    </row>
    <row r="3515" spans="1:5" hidden="1" x14ac:dyDescent="0.3">
      <c r="A3515" s="18" t="str">
        <f t="shared" si="55"/>
        <v>2021-22Golden Plains ShireO2</v>
      </c>
      <c r="B3515" s="18" t="s">
        <v>1260</v>
      </c>
      <c r="C3515" s="18" t="s">
        <v>1064</v>
      </c>
      <c r="D3515" s="18" t="s">
        <v>556</v>
      </c>
      <c r="E3515" s="18">
        <v>0.44517291618740901</v>
      </c>
    </row>
    <row r="3516" spans="1:5" hidden="1" x14ac:dyDescent="0.3">
      <c r="A3516" s="18" t="str">
        <f t="shared" si="55"/>
        <v>2021-22Greater Bendigo CityO2</v>
      </c>
      <c r="B3516" s="18" t="s">
        <v>1260</v>
      </c>
      <c r="C3516" s="18" t="s">
        <v>1067</v>
      </c>
      <c r="D3516" s="18" t="s">
        <v>556</v>
      </c>
      <c r="E3516" s="18">
        <v>0.18749906103991701</v>
      </c>
    </row>
    <row r="3517" spans="1:5" hidden="1" x14ac:dyDescent="0.3">
      <c r="A3517" s="18" t="str">
        <f t="shared" si="55"/>
        <v>2021-22Greater Dandenong CityO2</v>
      </c>
      <c r="B3517" s="18" t="s">
        <v>1260</v>
      </c>
      <c r="C3517" s="18" t="s">
        <v>1070</v>
      </c>
      <c r="D3517" s="18" t="s">
        <v>556</v>
      </c>
      <c r="E3517" s="18">
        <v>0.34326463271593</v>
      </c>
    </row>
    <row r="3518" spans="1:5" hidden="1" x14ac:dyDescent="0.3">
      <c r="A3518" s="18" t="str">
        <f t="shared" si="55"/>
        <v>2021-22Greater Geelong CityO2</v>
      </c>
      <c r="B3518" s="18" t="s">
        <v>1260</v>
      </c>
      <c r="C3518" s="18" t="s">
        <v>1073</v>
      </c>
      <c r="D3518" s="18" t="s">
        <v>556</v>
      </c>
      <c r="E3518" s="18">
        <v>0.51846186291080198</v>
      </c>
    </row>
    <row r="3519" spans="1:5" hidden="1" x14ac:dyDescent="0.3">
      <c r="A3519" s="18" t="str">
        <f t="shared" si="55"/>
        <v>2021-22Hepburn ShireO2</v>
      </c>
      <c r="B3519" s="18" t="s">
        <v>1260</v>
      </c>
      <c r="C3519" s="18" t="s">
        <v>1078</v>
      </c>
      <c r="D3519" s="18" t="s">
        <v>556</v>
      </c>
      <c r="E3519" s="18">
        <v>0.19173903833933501</v>
      </c>
    </row>
    <row r="3520" spans="1:5" hidden="1" x14ac:dyDescent="0.3">
      <c r="A3520" s="18" t="str">
        <f t="shared" si="55"/>
        <v>2021-22Hindmarsh ShireO2</v>
      </c>
      <c r="B3520" s="18" t="s">
        <v>1260</v>
      </c>
      <c r="C3520" s="18" t="s">
        <v>1081</v>
      </c>
      <c r="D3520" s="18" t="s">
        <v>556</v>
      </c>
      <c r="E3520" s="18">
        <v>0</v>
      </c>
    </row>
    <row r="3521" spans="1:5" hidden="1" x14ac:dyDescent="0.3">
      <c r="A3521" s="18" t="str">
        <f t="shared" si="55"/>
        <v>2021-22Hobsons Bay CityO2</v>
      </c>
      <c r="B3521" s="18" t="s">
        <v>1260</v>
      </c>
      <c r="C3521" s="18" t="s">
        <v>1084</v>
      </c>
      <c r="D3521" s="18" t="s">
        <v>556</v>
      </c>
      <c r="E3521" s="18">
        <v>0.100283212327013</v>
      </c>
    </row>
    <row r="3522" spans="1:5" hidden="1" x14ac:dyDescent="0.3">
      <c r="A3522" s="18" t="str">
        <f t="shared" si="55"/>
        <v>2021-22Hume CityO2</v>
      </c>
      <c r="B3522" s="18" t="s">
        <v>1260</v>
      </c>
      <c r="C3522" s="18" t="s">
        <v>1090</v>
      </c>
      <c r="D3522" s="18" t="s">
        <v>556</v>
      </c>
      <c r="E3522" s="18">
        <v>0</v>
      </c>
    </row>
    <row r="3523" spans="1:5" hidden="1" x14ac:dyDescent="0.3">
      <c r="A3523" s="18" t="str">
        <f t="shared" si="55"/>
        <v>2021-22Indigo ShireO2</v>
      </c>
      <c r="B3523" s="18" t="s">
        <v>1260</v>
      </c>
      <c r="C3523" s="18" t="s">
        <v>1093</v>
      </c>
      <c r="D3523" s="18" t="s">
        <v>556</v>
      </c>
      <c r="E3523" s="18">
        <v>0.101448680896012</v>
      </c>
    </row>
    <row r="3524" spans="1:5" hidden="1" x14ac:dyDescent="0.3">
      <c r="A3524" s="18" t="str">
        <f t="shared" si="55"/>
        <v>2021-22Knox CityO2</v>
      </c>
      <c r="B3524" s="18" t="s">
        <v>1260</v>
      </c>
      <c r="C3524" s="18" t="s">
        <v>1099</v>
      </c>
      <c r="D3524" s="18" t="s">
        <v>556</v>
      </c>
      <c r="E3524" s="18">
        <v>0.38834982292874298</v>
      </c>
    </row>
    <row r="3525" spans="1:5" hidden="1" x14ac:dyDescent="0.3">
      <c r="A3525" s="18" t="str">
        <f t="shared" si="55"/>
        <v>2021-22Loddon ShireO2</v>
      </c>
      <c r="B3525" s="18" t="s">
        <v>1260</v>
      </c>
      <c r="C3525" s="18" t="s">
        <v>1105</v>
      </c>
      <c r="D3525" s="18" t="s">
        <v>556</v>
      </c>
      <c r="E3525" s="18">
        <v>0</v>
      </c>
    </row>
    <row r="3526" spans="1:5" hidden="1" x14ac:dyDescent="0.3">
      <c r="A3526" s="18" t="str">
        <f t="shared" si="55"/>
        <v>2021-22Macedon Ranges ShireO2</v>
      </c>
      <c r="B3526" s="18" t="s">
        <v>1260</v>
      </c>
      <c r="C3526" s="18" t="s">
        <v>1108</v>
      </c>
      <c r="D3526" s="18" t="s">
        <v>556</v>
      </c>
      <c r="E3526" s="18">
        <v>6.2586857176170699E-2</v>
      </c>
    </row>
    <row r="3527" spans="1:5" hidden="1" x14ac:dyDescent="0.3">
      <c r="A3527" s="18" t="str">
        <f t="shared" si="55"/>
        <v>2021-22Manningham CityO2</v>
      </c>
      <c r="B3527" s="18" t="s">
        <v>1260</v>
      </c>
      <c r="C3527" s="18" t="s">
        <v>1111</v>
      </c>
      <c r="D3527" s="18" t="s">
        <v>556</v>
      </c>
      <c r="E3527" s="18">
        <v>0</v>
      </c>
    </row>
    <row r="3528" spans="1:5" hidden="1" x14ac:dyDescent="0.3">
      <c r="A3528" s="18" t="str">
        <f t="shared" si="55"/>
        <v>2021-22Mansfield ShireO2</v>
      </c>
      <c r="B3528" s="18" t="s">
        <v>1260</v>
      </c>
      <c r="C3528" s="18" t="s">
        <v>1114</v>
      </c>
      <c r="D3528" s="18" t="s">
        <v>556</v>
      </c>
      <c r="E3528" s="18">
        <v>0.28872587893206397</v>
      </c>
    </row>
    <row r="3529" spans="1:5" hidden="1" x14ac:dyDescent="0.3">
      <c r="A3529" s="18" t="str">
        <f t="shared" si="55"/>
        <v>2021-22Maribyrnong CityO2</v>
      </c>
      <c r="B3529" s="18" t="s">
        <v>1260</v>
      </c>
      <c r="C3529" s="18" t="s">
        <v>1117</v>
      </c>
      <c r="D3529" s="18" t="s">
        <v>556</v>
      </c>
      <c r="E3529" s="18">
        <v>0</v>
      </c>
    </row>
    <row r="3530" spans="1:5" hidden="1" x14ac:dyDescent="0.3">
      <c r="A3530" s="18" t="str">
        <f t="shared" si="55"/>
        <v>2021-22Maroondah CityO2</v>
      </c>
      <c r="B3530" s="18" t="s">
        <v>1260</v>
      </c>
      <c r="C3530" s="18" t="s">
        <v>1120</v>
      </c>
      <c r="D3530" s="18" t="s">
        <v>556</v>
      </c>
      <c r="E3530" s="18">
        <v>0.24493769863290099</v>
      </c>
    </row>
    <row r="3531" spans="1:5" hidden="1" x14ac:dyDescent="0.3">
      <c r="A3531" s="18" t="str">
        <f t="shared" si="55"/>
        <v>2021-22Melbourne CityO2</v>
      </c>
      <c r="B3531" s="18" t="s">
        <v>1260</v>
      </c>
      <c r="C3531" s="18" t="s">
        <v>1123</v>
      </c>
      <c r="D3531" s="18" t="s">
        <v>556</v>
      </c>
      <c r="E3531" s="18">
        <v>0</v>
      </c>
    </row>
    <row r="3532" spans="1:5" hidden="1" x14ac:dyDescent="0.3">
      <c r="A3532" s="18" t="str">
        <f t="shared" si="55"/>
        <v>2021-22Melton CityO2</v>
      </c>
      <c r="B3532" s="18" t="s">
        <v>1260</v>
      </c>
      <c r="C3532" s="18" t="s">
        <v>1126</v>
      </c>
      <c r="D3532" s="18" t="s">
        <v>556</v>
      </c>
      <c r="E3532" s="18">
        <v>5.5763785897263003E-2</v>
      </c>
    </row>
    <row r="3533" spans="1:5" hidden="1" x14ac:dyDescent="0.3">
      <c r="A3533" s="18" t="str">
        <f t="shared" si="55"/>
        <v>2021-22Moira ShireO2</v>
      </c>
      <c r="B3533" s="18" t="s">
        <v>1260</v>
      </c>
      <c r="C3533" s="18" t="s">
        <v>1135</v>
      </c>
      <c r="D3533" s="18" t="s">
        <v>556</v>
      </c>
      <c r="E3533" s="18">
        <v>1.9714839690849899E-2</v>
      </c>
    </row>
    <row r="3534" spans="1:5" hidden="1" x14ac:dyDescent="0.3">
      <c r="A3534" s="18" t="str">
        <f t="shared" si="55"/>
        <v>2021-22Monash CityO2</v>
      </c>
      <c r="B3534" s="18" t="s">
        <v>1260</v>
      </c>
      <c r="C3534" s="18" t="s">
        <v>1138</v>
      </c>
      <c r="D3534" s="18" t="s">
        <v>556</v>
      </c>
      <c r="E3534" s="18">
        <v>0</v>
      </c>
    </row>
    <row r="3535" spans="1:5" hidden="1" x14ac:dyDescent="0.3">
      <c r="A3535" s="18" t="str">
        <f t="shared" si="55"/>
        <v>2021-22Moonee Valley CityO2</v>
      </c>
      <c r="B3535" s="18" t="s">
        <v>1260</v>
      </c>
      <c r="C3535" s="18" t="s">
        <v>1141</v>
      </c>
      <c r="D3535" s="18" t="s">
        <v>556</v>
      </c>
      <c r="E3535" s="18">
        <v>7.3293157136438997E-2</v>
      </c>
    </row>
    <row r="3536" spans="1:5" hidden="1" x14ac:dyDescent="0.3">
      <c r="A3536" s="18" t="str">
        <f t="shared" si="55"/>
        <v>2021-22Moorabool ShireO2</v>
      </c>
      <c r="B3536" s="18" t="s">
        <v>1260</v>
      </c>
      <c r="C3536" s="18" t="s">
        <v>1144</v>
      </c>
      <c r="D3536" s="18" t="s">
        <v>556</v>
      </c>
      <c r="E3536" s="18">
        <v>0.29355581799608998</v>
      </c>
    </row>
    <row r="3537" spans="1:5" hidden="1" x14ac:dyDescent="0.3">
      <c r="A3537" s="18" t="str">
        <f t="shared" si="55"/>
        <v>2021-22Mornington Peninsula ShireO2</v>
      </c>
      <c r="B3537" s="18" t="s">
        <v>1260</v>
      </c>
      <c r="C3537" s="18" t="s">
        <v>1150</v>
      </c>
      <c r="D3537" s="18" t="s">
        <v>556</v>
      </c>
      <c r="E3537" s="18">
        <v>0.20079044634606899</v>
      </c>
    </row>
    <row r="3538" spans="1:5" hidden="1" x14ac:dyDescent="0.3">
      <c r="A3538" s="18" t="str">
        <f t="shared" si="55"/>
        <v>2021-22Mount Alexander ShireO2</v>
      </c>
      <c r="B3538" s="18" t="s">
        <v>1260</v>
      </c>
      <c r="C3538" s="18" t="s">
        <v>1153</v>
      </c>
      <c r="D3538" s="18" t="s">
        <v>556</v>
      </c>
      <c r="E3538" s="18">
        <v>7.5190306043187799E-2</v>
      </c>
    </row>
    <row r="3539" spans="1:5" hidden="1" x14ac:dyDescent="0.3">
      <c r="A3539" s="18" t="str">
        <f t="shared" si="55"/>
        <v>2021-22Moyne ShireO2</v>
      </c>
      <c r="B3539" s="18" t="s">
        <v>1260</v>
      </c>
      <c r="C3539" s="18" t="s">
        <v>1156</v>
      </c>
      <c r="D3539" s="18" t="s">
        <v>556</v>
      </c>
      <c r="E3539" s="18">
        <v>0.109840679349143</v>
      </c>
    </row>
    <row r="3540" spans="1:5" hidden="1" x14ac:dyDescent="0.3">
      <c r="A3540" s="18" t="str">
        <f t="shared" si="55"/>
        <v>2021-22Murrindindi ShireO2</v>
      </c>
      <c r="B3540" s="18" t="s">
        <v>1260</v>
      </c>
      <c r="C3540" s="18" t="s">
        <v>1159</v>
      </c>
      <c r="D3540" s="18" t="s">
        <v>556</v>
      </c>
      <c r="E3540" s="18">
        <v>0</v>
      </c>
    </row>
    <row r="3541" spans="1:5" hidden="1" x14ac:dyDescent="0.3">
      <c r="A3541" s="18" t="str">
        <f t="shared" si="55"/>
        <v>2021-22Nillumbik ShireO2</v>
      </c>
      <c r="B3541" s="18" t="s">
        <v>1260</v>
      </c>
      <c r="C3541" s="18" t="s">
        <v>1162</v>
      </c>
      <c r="D3541" s="18" t="s">
        <v>556</v>
      </c>
      <c r="E3541" s="18">
        <v>0.24033517966198001</v>
      </c>
    </row>
    <row r="3542" spans="1:5" hidden="1" x14ac:dyDescent="0.3">
      <c r="A3542" s="18" t="str">
        <f t="shared" si="55"/>
        <v>2021-22Port Phillip CityO2</v>
      </c>
      <c r="B3542" s="18" t="s">
        <v>1260</v>
      </c>
      <c r="C3542" s="18" t="s">
        <v>1168</v>
      </c>
      <c r="D3542" s="18" t="s">
        <v>556</v>
      </c>
      <c r="E3542" s="18">
        <v>0</v>
      </c>
    </row>
    <row r="3543" spans="1:5" hidden="1" x14ac:dyDescent="0.3">
      <c r="A3543" s="18" t="str">
        <f t="shared" si="55"/>
        <v>2021-22Pyrenees ShireO2</v>
      </c>
      <c r="B3543" s="18" t="s">
        <v>1260</v>
      </c>
      <c r="C3543" s="18" t="s">
        <v>1171</v>
      </c>
      <c r="D3543" s="18" t="s">
        <v>556</v>
      </c>
      <c r="E3543" s="18">
        <v>0</v>
      </c>
    </row>
    <row r="3544" spans="1:5" hidden="1" x14ac:dyDescent="0.3">
      <c r="A3544" s="18" t="str">
        <f t="shared" ref="A3544:A3607" si="56">CONCATENATE(B3544,C3544,D3544)</f>
        <v>2021-22Greater SheppartonO2</v>
      </c>
      <c r="B3544" s="18" t="s">
        <v>1260</v>
      </c>
      <c r="C3544" s="18" t="s">
        <v>1076</v>
      </c>
      <c r="D3544" s="18" t="s">
        <v>556</v>
      </c>
      <c r="E3544" s="18">
        <v>0.24939424592439199</v>
      </c>
    </row>
    <row r="3545" spans="1:5" hidden="1" x14ac:dyDescent="0.3">
      <c r="A3545" s="18" t="str">
        <f t="shared" si="56"/>
        <v>2021-22Wangaratta Rural CityO2</v>
      </c>
      <c r="B3545" s="18" t="s">
        <v>1260</v>
      </c>
      <c r="C3545" s="18" t="s">
        <v>1197</v>
      </c>
      <c r="D3545" s="18" t="s">
        <v>556</v>
      </c>
      <c r="E3545" s="18">
        <v>0.82470476449029495</v>
      </c>
    </row>
    <row r="3546" spans="1:5" hidden="1" x14ac:dyDescent="0.3">
      <c r="A3546" s="18" t="str">
        <f t="shared" si="56"/>
        <v>2021-22Warrnambool CityO2</v>
      </c>
      <c r="B3546" s="18" t="s">
        <v>1260</v>
      </c>
      <c r="C3546" s="18" t="s">
        <v>1200</v>
      </c>
      <c r="D3546" s="18" t="s">
        <v>556</v>
      </c>
      <c r="E3546" s="18">
        <v>0.245382158233415</v>
      </c>
    </row>
    <row r="3547" spans="1:5" hidden="1" x14ac:dyDescent="0.3">
      <c r="A3547" s="18" t="str">
        <f t="shared" si="56"/>
        <v>2021-22Wodonga CityO2</v>
      </c>
      <c r="B3547" s="18" t="s">
        <v>1260</v>
      </c>
      <c r="C3547" s="18" t="s">
        <v>1215</v>
      </c>
      <c r="D3547" s="18" t="s">
        <v>556</v>
      </c>
      <c r="E3547" s="18">
        <v>0.30118767784238498</v>
      </c>
    </row>
    <row r="3548" spans="1:5" hidden="1" x14ac:dyDescent="0.3">
      <c r="A3548" s="18" t="str">
        <f t="shared" si="56"/>
        <v>2021-22Boroondara CityO2</v>
      </c>
      <c r="B3548" s="18" t="s">
        <v>1260</v>
      </c>
      <c r="C3548" s="18" t="s">
        <v>1019</v>
      </c>
      <c r="D3548" s="18" t="s">
        <v>556</v>
      </c>
      <c r="E3548" s="18">
        <v>0.460809888216338</v>
      </c>
    </row>
    <row r="3549" spans="1:5" hidden="1" x14ac:dyDescent="0.3">
      <c r="A3549" s="18" t="str">
        <f t="shared" si="56"/>
        <v>2021-22Buloke ShireO2</v>
      </c>
      <c r="B3549" s="18" t="s">
        <v>1260</v>
      </c>
      <c r="C3549" s="18" t="s">
        <v>1025</v>
      </c>
      <c r="D3549" s="18" t="s">
        <v>556</v>
      </c>
      <c r="E3549" s="18">
        <v>0</v>
      </c>
    </row>
    <row r="3550" spans="1:5" hidden="1" x14ac:dyDescent="0.3">
      <c r="A3550" s="18" t="str">
        <f t="shared" si="56"/>
        <v>2021-22Glen Eira CityO2</v>
      </c>
      <c r="B3550" s="18" t="s">
        <v>1260</v>
      </c>
      <c r="C3550" s="18" t="s">
        <v>1058</v>
      </c>
      <c r="D3550" s="18" t="s">
        <v>556</v>
      </c>
      <c r="E3550" s="18">
        <v>5.7149985736468199E-2</v>
      </c>
    </row>
    <row r="3551" spans="1:5" hidden="1" x14ac:dyDescent="0.3">
      <c r="A3551" s="18" t="str">
        <f t="shared" si="56"/>
        <v>2021-22Horsham Rural CityO2</v>
      </c>
      <c r="B3551" s="18" t="s">
        <v>1260</v>
      </c>
      <c r="C3551" s="18" t="s">
        <v>1087</v>
      </c>
      <c r="D3551" s="18" t="s">
        <v>556</v>
      </c>
      <c r="E3551" s="18">
        <v>0.14457467172649999</v>
      </c>
    </row>
    <row r="3552" spans="1:5" hidden="1" x14ac:dyDescent="0.3">
      <c r="A3552" s="18" t="str">
        <f t="shared" si="56"/>
        <v>2021-22Kingston CityO2</v>
      </c>
      <c r="B3552" s="18" t="s">
        <v>1260</v>
      </c>
      <c r="C3552" s="18" t="s">
        <v>1096</v>
      </c>
      <c r="D3552" s="18" t="s">
        <v>556</v>
      </c>
      <c r="E3552" s="18">
        <v>0</v>
      </c>
    </row>
    <row r="3553" spans="1:5" hidden="1" x14ac:dyDescent="0.3">
      <c r="A3553" s="18" t="str">
        <f t="shared" si="56"/>
        <v>2021-22Latrobe CityO2</v>
      </c>
      <c r="B3553" s="18" t="s">
        <v>1260</v>
      </c>
      <c r="C3553" s="18" t="s">
        <v>1102</v>
      </c>
      <c r="D3553" s="18" t="s">
        <v>556</v>
      </c>
      <c r="E3553" s="18">
        <v>0.17895157780835799</v>
      </c>
    </row>
    <row r="3554" spans="1:5" hidden="1" x14ac:dyDescent="0.3">
      <c r="A3554" s="18" t="str">
        <f t="shared" si="56"/>
        <v>2021-22Mildura Rural CityO2</v>
      </c>
      <c r="B3554" s="18" t="s">
        <v>1260</v>
      </c>
      <c r="C3554" s="18" t="s">
        <v>1129</v>
      </c>
      <c r="D3554" s="18" t="s">
        <v>556</v>
      </c>
      <c r="E3554" s="18">
        <v>0.128132863613488</v>
      </c>
    </row>
    <row r="3555" spans="1:5" hidden="1" x14ac:dyDescent="0.3">
      <c r="A3555" s="18" t="str">
        <f t="shared" si="56"/>
        <v>2021-22Mitchell ShireO2</v>
      </c>
      <c r="B3555" s="18" t="s">
        <v>1260</v>
      </c>
      <c r="C3555" s="18" t="s">
        <v>1132</v>
      </c>
      <c r="D3555" s="18" t="s">
        <v>556</v>
      </c>
      <c r="E3555" s="18">
        <v>0.35175607296898598</v>
      </c>
    </row>
    <row r="3556" spans="1:5" hidden="1" x14ac:dyDescent="0.3">
      <c r="A3556" s="18" t="str">
        <f t="shared" si="56"/>
        <v>2021-22Northern Grampians ShireO2</v>
      </c>
      <c r="B3556" s="18" t="s">
        <v>1260</v>
      </c>
      <c r="C3556" s="18" t="s">
        <v>1165</v>
      </c>
      <c r="D3556" s="18" t="s">
        <v>556</v>
      </c>
      <c r="E3556" s="18">
        <v>5.6730620054817202E-2</v>
      </c>
    </row>
    <row r="3557" spans="1:5" hidden="1" x14ac:dyDescent="0.3">
      <c r="A3557" s="18" t="str">
        <f t="shared" si="56"/>
        <v>2021-22Southern Grampians ShireO3</v>
      </c>
      <c r="B3557" s="18" t="s">
        <v>1260</v>
      </c>
      <c r="C3557" s="18" t="s">
        <v>1179</v>
      </c>
      <c r="D3557" s="18" t="s">
        <v>558</v>
      </c>
      <c r="E3557" s="18">
        <v>2.8440740908473299E-2</v>
      </c>
    </row>
    <row r="3558" spans="1:5" hidden="1" x14ac:dyDescent="0.3">
      <c r="A3558" s="18" t="str">
        <f t="shared" si="56"/>
        <v>2021-22South Gippsland ShireO3</v>
      </c>
      <c r="B3558" s="18" t="s">
        <v>1260</v>
      </c>
      <c r="C3558" s="18" t="s">
        <v>1176</v>
      </c>
      <c r="D3558" s="18" t="s">
        <v>558</v>
      </c>
      <c r="E3558" s="18">
        <v>8.1711229946524102E-3</v>
      </c>
    </row>
    <row r="3559" spans="1:5" hidden="1" x14ac:dyDescent="0.3">
      <c r="A3559" s="18" t="str">
        <f t="shared" si="56"/>
        <v>2021-22Stonnington CityO3</v>
      </c>
      <c r="B3559" s="18" t="s">
        <v>1260</v>
      </c>
      <c r="C3559" s="18" t="s">
        <v>1182</v>
      </c>
      <c r="D3559" s="18" t="s">
        <v>558</v>
      </c>
      <c r="E3559" s="18">
        <v>9.2239466137144996E-3</v>
      </c>
    </row>
    <row r="3560" spans="1:5" hidden="1" x14ac:dyDescent="0.3">
      <c r="A3560" s="18" t="str">
        <f t="shared" si="56"/>
        <v>2021-22Ararat Rural CityO3</v>
      </c>
      <c r="B3560" s="18" t="s">
        <v>1260</v>
      </c>
      <c r="C3560" s="18" t="s">
        <v>998</v>
      </c>
      <c r="D3560" s="18" t="s">
        <v>558</v>
      </c>
      <c r="E3560" s="18">
        <v>0.12514272664991999</v>
      </c>
    </row>
    <row r="3561" spans="1:5" hidden="1" x14ac:dyDescent="0.3">
      <c r="A3561" s="18" t="str">
        <f t="shared" si="56"/>
        <v>2021-22Strathbogie ShireO3</v>
      </c>
      <c r="B3561" s="18" t="s">
        <v>1260</v>
      </c>
      <c r="C3561" s="18" t="s">
        <v>1185</v>
      </c>
      <c r="D3561" s="18" t="s">
        <v>558</v>
      </c>
      <c r="E3561" s="18">
        <v>5.0661005500337699E-3</v>
      </c>
    </row>
    <row r="3562" spans="1:5" hidden="1" x14ac:dyDescent="0.3">
      <c r="A3562" s="18" t="str">
        <f t="shared" si="56"/>
        <v>2021-22Surf Coast ShireO3</v>
      </c>
      <c r="B3562" s="18" t="s">
        <v>1260</v>
      </c>
      <c r="C3562" s="18" t="s">
        <v>1188</v>
      </c>
      <c r="D3562" s="18" t="s">
        <v>558</v>
      </c>
      <c r="E3562" s="18">
        <v>4.2597753568110797E-2</v>
      </c>
    </row>
    <row r="3563" spans="1:5" hidden="1" x14ac:dyDescent="0.3">
      <c r="A3563" s="18" t="str">
        <f t="shared" si="56"/>
        <v>2021-22Swan Hill Rural CityO3</v>
      </c>
      <c r="B3563" s="18" t="s">
        <v>1260</v>
      </c>
      <c r="C3563" s="18" t="s">
        <v>1191</v>
      </c>
      <c r="D3563" s="18" t="s">
        <v>558</v>
      </c>
      <c r="E3563" s="18">
        <v>0.17930176241087001</v>
      </c>
    </row>
    <row r="3564" spans="1:5" hidden="1" x14ac:dyDescent="0.3">
      <c r="A3564" s="18" t="str">
        <f t="shared" si="56"/>
        <v>2021-22Towong ShireO3</v>
      </c>
      <c r="B3564" s="18" t="s">
        <v>1260</v>
      </c>
      <c r="C3564" s="18" t="s">
        <v>1194</v>
      </c>
      <c r="D3564" s="18" t="s">
        <v>558</v>
      </c>
    </row>
    <row r="3565" spans="1:5" hidden="1" x14ac:dyDescent="0.3">
      <c r="A3565" s="18" t="str">
        <f t="shared" si="56"/>
        <v>2021-22Wellington ShireO3</v>
      </c>
      <c r="B3565" s="18" t="s">
        <v>1260</v>
      </c>
      <c r="C3565" s="18" t="s">
        <v>1203</v>
      </c>
      <c r="D3565" s="18" t="s">
        <v>558</v>
      </c>
      <c r="E3565" s="18">
        <v>5.5152706937872603E-3</v>
      </c>
    </row>
    <row r="3566" spans="1:5" hidden="1" x14ac:dyDescent="0.3">
      <c r="A3566" s="18" t="str">
        <f t="shared" si="56"/>
        <v>2021-22West Wimmera ShireO3</v>
      </c>
      <c r="B3566" s="18" t="s">
        <v>1260</v>
      </c>
      <c r="C3566" s="18" t="s">
        <v>1206</v>
      </c>
      <c r="D3566" s="18" t="s">
        <v>558</v>
      </c>
      <c r="E3566" s="18">
        <v>0</v>
      </c>
    </row>
    <row r="3567" spans="1:5" hidden="1" x14ac:dyDescent="0.3">
      <c r="A3567" s="18" t="str">
        <f t="shared" si="56"/>
        <v>2021-22Whitehorse CityO3</v>
      </c>
      <c r="B3567" s="18" t="s">
        <v>1260</v>
      </c>
      <c r="C3567" s="18" t="s">
        <v>1209</v>
      </c>
      <c r="D3567" s="18" t="s">
        <v>558</v>
      </c>
      <c r="E3567" s="18">
        <v>0</v>
      </c>
    </row>
    <row r="3568" spans="1:5" hidden="1" x14ac:dyDescent="0.3">
      <c r="A3568" s="18" t="str">
        <f t="shared" si="56"/>
        <v>2021-22Whittlesea CityO3</v>
      </c>
      <c r="B3568" s="18" t="s">
        <v>1260</v>
      </c>
      <c r="C3568" s="18" t="s">
        <v>1212</v>
      </c>
      <c r="D3568" s="18" t="s">
        <v>558</v>
      </c>
      <c r="E3568" s="18">
        <v>9.7631744040150605E-3</v>
      </c>
    </row>
    <row r="3569" spans="1:5" hidden="1" x14ac:dyDescent="0.3">
      <c r="A3569" s="18" t="str">
        <f t="shared" si="56"/>
        <v>2021-22Wyndham CityO3</v>
      </c>
      <c r="B3569" s="18" t="s">
        <v>1260</v>
      </c>
      <c r="C3569" s="18" t="s">
        <v>1218</v>
      </c>
      <c r="D3569" s="18" t="s">
        <v>558</v>
      </c>
      <c r="E3569" s="18">
        <v>0.16345218526284699</v>
      </c>
    </row>
    <row r="3570" spans="1:5" hidden="1" x14ac:dyDescent="0.3">
      <c r="A3570" s="18" t="str">
        <f t="shared" si="56"/>
        <v>2021-22Yarra CityO3</v>
      </c>
      <c r="B3570" s="18" t="s">
        <v>1260</v>
      </c>
      <c r="C3570" s="18" t="s">
        <v>1221</v>
      </c>
      <c r="D3570" s="18" t="s">
        <v>558</v>
      </c>
      <c r="E3570" s="18">
        <v>0.29544927824129302</v>
      </c>
    </row>
    <row r="3571" spans="1:5" hidden="1" x14ac:dyDescent="0.3">
      <c r="A3571" s="18" t="str">
        <f t="shared" si="56"/>
        <v>2021-22Yarra Ranges ShireO3</v>
      </c>
      <c r="B3571" s="18" t="s">
        <v>1260</v>
      </c>
      <c r="C3571" s="18" t="s">
        <v>1224</v>
      </c>
      <c r="D3571" s="18" t="s">
        <v>558</v>
      </c>
      <c r="E3571" s="18">
        <v>2.7205962389309699E-2</v>
      </c>
    </row>
    <row r="3572" spans="1:5" hidden="1" x14ac:dyDescent="0.3">
      <c r="A3572" s="18" t="str">
        <f t="shared" si="56"/>
        <v>2021-22Yarriambiack ShireO3</v>
      </c>
      <c r="B3572" s="18" t="s">
        <v>1260</v>
      </c>
      <c r="C3572" s="18" t="s">
        <v>1227</v>
      </c>
      <c r="D3572" s="18" t="s">
        <v>558</v>
      </c>
      <c r="E3572" s="18">
        <v>4.4163557450696703E-3</v>
      </c>
    </row>
    <row r="3573" spans="1:5" hidden="1" x14ac:dyDescent="0.3">
      <c r="A3573" s="18" t="str">
        <f t="shared" si="56"/>
        <v>2021-22Bass Coast ShireO3</v>
      </c>
      <c r="B3573" s="18" t="s">
        <v>1260</v>
      </c>
      <c r="C3573" s="18" t="s">
        <v>1007</v>
      </c>
      <c r="D3573" s="18" t="s">
        <v>558</v>
      </c>
      <c r="E3573" s="18">
        <v>0.18009618505296099</v>
      </c>
    </row>
    <row r="3574" spans="1:5" hidden="1" x14ac:dyDescent="0.3">
      <c r="A3574" s="18" t="str">
        <f t="shared" si="56"/>
        <v>2021-22Borough of QueenscliffeO3</v>
      </c>
      <c r="B3574" s="18" t="s">
        <v>1260</v>
      </c>
      <c r="C3574" s="18" t="s">
        <v>1174</v>
      </c>
      <c r="D3574" s="18" t="s">
        <v>558</v>
      </c>
      <c r="E3574" s="18">
        <v>0</v>
      </c>
    </row>
    <row r="3575" spans="1:5" hidden="1" x14ac:dyDescent="0.3">
      <c r="A3575" s="18" t="str">
        <f t="shared" si="56"/>
        <v>2021-22Merri-bek CityO3</v>
      </c>
      <c r="B3575" s="18" t="s">
        <v>1260</v>
      </c>
      <c r="C3575" s="18" t="s">
        <v>1147</v>
      </c>
      <c r="D3575" s="18" t="s">
        <v>558</v>
      </c>
      <c r="E3575" s="18">
        <v>6.1902902557416102E-2</v>
      </c>
    </row>
    <row r="3576" spans="1:5" hidden="1" x14ac:dyDescent="0.3">
      <c r="A3576" s="18" t="str">
        <f t="shared" si="56"/>
        <v>2021-22Alpine ShireO3</v>
      </c>
      <c r="B3576" s="18" t="s">
        <v>1260</v>
      </c>
      <c r="C3576" s="18" t="s">
        <v>995</v>
      </c>
      <c r="D3576" s="18" t="s">
        <v>558</v>
      </c>
      <c r="E3576" s="18">
        <v>0</v>
      </c>
    </row>
    <row r="3577" spans="1:5" hidden="1" x14ac:dyDescent="0.3">
      <c r="A3577" s="18" t="str">
        <f t="shared" si="56"/>
        <v>2021-22Ballarat CityO3</v>
      </c>
      <c r="B3577" s="18" t="s">
        <v>1260</v>
      </c>
      <c r="C3577" s="18" t="s">
        <v>1001</v>
      </c>
      <c r="D3577" s="18" t="s">
        <v>558</v>
      </c>
      <c r="E3577" s="18">
        <v>4.4689473606365798E-2</v>
      </c>
    </row>
    <row r="3578" spans="1:5" hidden="1" x14ac:dyDescent="0.3">
      <c r="A3578" s="18" t="str">
        <f t="shared" si="56"/>
        <v>2021-22Banyule CityO3</v>
      </c>
      <c r="B3578" s="18" t="s">
        <v>1260</v>
      </c>
      <c r="C3578" s="18" t="s">
        <v>1004</v>
      </c>
      <c r="D3578" s="18" t="s">
        <v>558</v>
      </c>
      <c r="E3578" s="18">
        <v>0.11191262662974</v>
      </c>
    </row>
    <row r="3579" spans="1:5" hidden="1" x14ac:dyDescent="0.3">
      <c r="A3579" s="18" t="str">
        <f t="shared" si="56"/>
        <v>2021-22Baw Baw ShireO3</v>
      </c>
      <c r="B3579" s="18" t="s">
        <v>1260</v>
      </c>
      <c r="C3579" s="18" t="s">
        <v>1010</v>
      </c>
      <c r="D3579" s="18" t="s">
        <v>558</v>
      </c>
      <c r="E3579" s="18">
        <v>0.124388390822064</v>
      </c>
    </row>
    <row r="3580" spans="1:5" hidden="1" x14ac:dyDescent="0.3">
      <c r="A3580" s="18" t="str">
        <f t="shared" si="56"/>
        <v>2021-22Bayside CityO3</v>
      </c>
      <c r="B3580" s="18" t="s">
        <v>1260</v>
      </c>
      <c r="C3580" s="18" t="s">
        <v>1013</v>
      </c>
      <c r="D3580" s="18" t="s">
        <v>558</v>
      </c>
      <c r="E3580" s="18">
        <v>0</v>
      </c>
    </row>
    <row r="3581" spans="1:5" hidden="1" x14ac:dyDescent="0.3">
      <c r="A3581" s="18" t="str">
        <f t="shared" si="56"/>
        <v>2021-22Benalla Rural CityO3</v>
      </c>
      <c r="B3581" s="18" t="s">
        <v>1260</v>
      </c>
      <c r="C3581" s="18" t="s">
        <v>1016</v>
      </c>
      <c r="D3581" s="18" t="s">
        <v>558</v>
      </c>
      <c r="E3581" s="18">
        <v>6.0516568225047501E-2</v>
      </c>
    </row>
    <row r="3582" spans="1:5" hidden="1" x14ac:dyDescent="0.3">
      <c r="A3582" s="18" t="str">
        <f t="shared" si="56"/>
        <v>2021-22Brimbank CityO3</v>
      </c>
      <c r="B3582" s="18" t="s">
        <v>1260</v>
      </c>
      <c r="C3582" s="18" t="s">
        <v>1022</v>
      </c>
      <c r="D3582" s="18" t="s">
        <v>558</v>
      </c>
      <c r="E3582" s="18">
        <v>6.5858653604321096E-2</v>
      </c>
    </row>
    <row r="3583" spans="1:5" hidden="1" x14ac:dyDescent="0.3">
      <c r="A3583" s="18" t="str">
        <f t="shared" si="56"/>
        <v>2021-22Campaspe ShireO3</v>
      </c>
      <c r="B3583" s="18" t="s">
        <v>1260</v>
      </c>
      <c r="C3583" s="18" t="s">
        <v>1028</v>
      </c>
      <c r="D3583" s="18" t="s">
        <v>558</v>
      </c>
      <c r="E3583" s="18">
        <v>2.5360419397116599E-2</v>
      </c>
    </row>
    <row r="3584" spans="1:5" hidden="1" x14ac:dyDescent="0.3">
      <c r="A3584" s="18" t="str">
        <f t="shared" si="56"/>
        <v>2021-22Cardinia ShireO3</v>
      </c>
      <c r="B3584" s="18" t="s">
        <v>1260</v>
      </c>
      <c r="C3584" s="18" t="s">
        <v>1031</v>
      </c>
      <c r="D3584" s="18" t="s">
        <v>558</v>
      </c>
      <c r="E3584" s="18">
        <v>0.120906183067096</v>
      </c>
    </row>
    <row r="3585" spans="1:5" hidden="1" x14ac:dyDescent="0.3">
      <c r="A3585" s="18" t="str">
        <f t="shared" si="56"/>
        <v>2021-22Casey CityO3</v>
      </c>
      <c r="B3585" s="18" t="s">
        <v>1260</v>
      </c>
      <c r="C3585" s="18" t="s">
        <v>1034</v>
      </c>
      <c r="D3585" s="18" t="s">
        <v>558</v>
      </c>
      <c r="E3585" s="18">
        <v>3.3825593800887198E-2</v>
      </c>
    </row>
    <row r="3586" spans="1:5" hidden="1" x14ac:dyDescent="0.3">
      <c r="A3586" s="18" t="str">
        <f t="shared" si="56"/>
        <v>2021-22Central Goldfields ShireO3</v>
      </c>
      <c r="B3586" s="18" t="s">
        <v>1260</v>
      </c>
      <c r="C3586" s="18" t="s">
        <v>1037</v>
      </c>
      <c r="D3586" s="18" t="s">
        <v>558</v>
      </c>
      <c r="E3586" s="18">
        <v>4.2929605344550301E-2</v>
      </c>
    </row>
    <row r="3587" spans="1:5" hidden="1" x14ac:dyDescent="0.3">
      <c r="A3587" s="18" t="str">
        <f t="shared" si="56"/>
        <v>2021-22Colac Otway ShireO3</v>
      </c>
      <c r="B3587" s="18" t="s">
        <v>1260</v>
      </c>
      <c r="C3587" s="18" t="s">
        <v>1040</v>
      </c>
      <c r="D3587" s="18" t="s">
        <v>558</v>
      </c>
      <c r="E3587" s="18">
        <v>5.4885074898417098E-3</v>
      </c>
    </row>
    <row r="3588" spans="1:5" hidden="1" x14ac:dyDescent="0.3">
      <c r="A3588" s="18" t="str">
        <f t="shared" si="56"/>
        <v>2021-22Corangamite ShireO3</v>
      </c>
      <c r="B3588" s="18" t="s">
        <v>1260</v>
      </c>
      <c r="C3588" s="18" t="s">
        <v>1043</v>
      </c>
      <c r="D3588" s="18" t="s">
        <v>558</v>
      </c>
      <c r="E3588" s="18">
        <v>0</v>
      </c>
    </row>
    <row r="3589" spans="1:5" hidden="1" x14ac:dyDescent="0.3">
      <c r="A3589" s="18" t="str">
        <f t="shared" si="56"/>
        <v>2021-22Darebin CityO3</v>
      </c>
      <c r="B3589" s="18" t="s">
        <v>1260</v>
      </c>
      <c r="C3589" s="18" t="s">
        <v>1046</v>
      </c>
      <c r="D3589" s="18" t="s">
        <v>558</v>
      </c>
      <c r="E3589" s="18">
        <v>0</v>
      </c>
    </row>
    <row r="3590" spans="1:5" hidden="1" x14ac:dyDescent="0.3">
      <c r="A3590" s="18" t="str">
        <f t="shared" si="56"/>
        <v>2021-22East Gippsland ShireO3</v>
      </c>
      <c r="B3590" s="18" t="s">
        <v>1260</v>
      </c>
      <c r="C3590" s="18" t="s">
        <v>1049</v>
      </c>
      <c r="D3590" s="18" t="s">
        <v>558</v>
      </c>
      <c r="E3590" s="18">
        <v>3.2307052880618997E-2</v>
      </c>
    </row>
    <row r="3591" spans="1:5" hidden="1" x14ac:dyDescent="0.3">
      <c r="A3591" s="18" t="str">
        <f t="shared" si="56"/>
        <v>2021-22Frankston CityO3</v>
      </c>
      <c r="B3591" s="18" t="s">
        <v>1260</v>
      </c>
      <c r="C3591" s="18" t="s">
        <v>1052</v>
      </c>
      <c r="D3591" s="18" t="s">
        <v>558</v>
      </c>
      <c r="E3591" s="18">
        <v>3.4518110944748902E-2</v>
      </c>
    </row>
    <row r="3592" spans="1:5" hidden="1" x14ac:dyDescent="0.3">
      <c r="A3592" s="18" t="str">
        <f t="shared" si="56"/>
        <v>2021-22Gannawarra ShireO3</v>
      </c>
      <c r="B3592" s="18" t="s">
        <v>1260</v>
      </c>
      <c r="C3592" s="18" t="s">
        <v>1055</v>
      </c>
      <c r="D3592" s="18" t="s">
        <v>558</v>
      </c>
      <c r="E3592" s="18">
        <v>8.8984571223537905E-3</v>
      </c>
    </row>
    <row r="3593" spans="1:5" hidden="1" x14ac:dyDescent="0.3">
      <c r="A3593" s="18" t="str">
        <f t="shared" si="56"/>
        <v>2021-22Glenelg ShireO3</v>
      </c>
      <c r="B3593" s="18" t="s">
        <v>1260</v>
      </c>
      <c r="C3593" s="18" t="s">
        <v>1061</v>
      </c>
      <c r="D3593" s="18" t="s">
        <v>558</v>
      </c>
      <c r="E3593" s="18">
        <v>0.33649099399599702</v>
      </c>
    </row>
    <row r="3594" spans="1:5" hidden="1" x14ac:dyDescent="0.3">
      <c r="A3594" s="18" t="str">
        <f t="shared" si="56"/>
        <v>2021-22Golden Plains ShireO3</v>
      </c>
      <c r="B3594" s="18" t="s">
        <v>1260</v>
      </c>
      <c r="C3594" s="18" t="s">
        <v>1064</v>
      </c>
      <c r="D3594" s="18" t="s">
        <v>558</v>
      </c>
      <c r="E3594" s="18">
        <v>7.2770493060348093E-2</v>
      </c>
    </row>
    <row r="3595" spans="1:5" hidden="1" x14ac:dyDescent="0.3">
      <c r="A3595" s="18" t="str">
        <f t="shared" si="56"/>
        <v>2021-22Greater Bendigo CityO3</v>
      </c>
      <c r="B3595" s="18" t="s">
        <v>1260</v>
      </c>
      <c r="C3595" s="18" t="s">
        <v>1067</v>
      </c>
      <c r="D3595" s="18" t="s">
        <v>558</v>
      </c>
      <c r="E3595" s="18">
        <v>0.12741312741312699</v>
      </c>
    </row>
    <row r="3596" spans="1:5" hidden="1" x14ac:dyDescent="0.3">
      <c r="A3596" s="18" t="str">
        <f t="shared" si="56"/>
        <v>2021-22Greater Dandenong CityO3</v>
      </c>
      <c r="B3596" s="18" t="s">
        <v>1260</v>
      </c>
      <c r="C3596" s="18" t="s">
        <v>1070</v>
      </c>
      <c r="D3596" s="18" t="s">
        <v>558</v>
      </c>
      <c r="E3596" s="18">
        <v>3.9879870590206597E-2</v>
      </c>
    </row>
    <row r="3597" spans="1:5" hidden="1" x14ac:dyDescent="0.3">
      <c r="A3597" s="18" t="str">
        <f t="shared" si="56"/>
        <v>2021-22Greater Geelong CityO3</v>
      </c>
      <c r="B3597" s="18" t="s">
        <v>1260</v>
      </c>
      <c r="C3597" s="18" t="s">
        <v>1073</v>
      </c>
      <c r="D3597" s="18" t="s">
        <v>558</v>
      </c>
      <c r="E3597" s="18">
        <v>4.4612905974552197E-2</v>
      </c>
    </row>
    <row r="3598" spans="1:5" hidden="1" x14ac:dyDescent="0.3">
      <c r="A3598" s="18" t="str">
        <f t="shared" si="56"/>
        <v>2021-22Hepburn ShireO3</v>
      </c>
      <c r="B3598" s="18" t="s">
        <v>1260</v>
      </c>
      <c r="C3598" s="18" t="s">
        <v>1078</v>
      </c>
      <c r="D3598" s="18" t="s">
        <v>558</v>
      </c>
      <c r="E3598" s="18">
        <v>9.5445880110146195E-2</v>
      </c>
    </row>
    <row r="3599" spans="1:5" hidden="1" x14ac:dyDescent="0.3">
      <c r="A3599" s="18" t="str">
        <f t="shared" si="56"/>
        <v>2021-22Hindmarsh ShireO3</v>
      </c>
      <c r="B3599" s="18" t="s">
        <v>1260</v>
      </c>
      <c r="C3599" s="18" t="s">
        <v>1081</v>
      </c>
      <c r="D3599" s="18" t="s">
        <v>558</v>
      </c>
      <c r="E3599" s="18">
        <v>0</v>
      </c>
    </row>
    <row r="3600" spans="1:5" hidden="1" x14ac:dyDescent="0.3">
      <c r="A3600" s="18" t="str">
        <f t="shared" si="56"/>
        <v>2021-22Hobsons Bay CityO3</v>
      </c>
      <c r="B3600" s="18" t="s">
        <v>1260</v>
      </c>
      <c r="C3600" s="18" t="s">
        <v>1084</v>
      </c>
      <c r="D3600" s="18" t="s">
        <v>558</v>
      </c>
      <c r="E3600" s="18">
        <v>7.9992575699514096E-2</v>
      </c>
    </row>
    <row r="3601" spans="1:5" hidden="1" x14ac:dyDescent="0.3">
      <c r="A3601" s="18" t="str">
        <f t="shared" si="56"/>
        <v>2021-22Hume CityO3</v>
      </c>
      <c r="B3601" s="18" t="s">
        <v>1260</v>
      </c>
      <c r="C3601" s="18" t="s">
        <v>1090</v>
      </c>
      <c r="D3601" s="18" t="s">
        <v>558</v>
      </c>
      <c r="E3601" s="18">
        <v>0</v>
      </c>
    </row>
    <row r="3602" spans="1:5" hidden="1" x14ac:dyDescent="0.3">
      <c r="A3602" s="18" t="str">
        <f t="shared" si="56"/>
        <v>2021-22Indigo ShireO3</v>
      </c>
      <c r="B3602" s="18" t="s">
        <v>1260</v>
      </c>
      <c r="C3602" s="18" t="s">
        <v>1093</v>
      </c>
      <c r="D3602" s="18" t="s">
        <v>558</v>
      </c>
      <c r="E3602" s="18">
        <v>2.9126902128881599E-2</v>
      </c>
    </row>
    <row r="3603" spans="1:5" hidden="1" x14ac:dyDescent="0.3">
      <c r="A3603" s="18" t="str">
        <f t="shared" si="56"/>
        <v>2021-22Knox CityO3</v>
      </c>
      <c r="B3603" s="18" t="s">
        <v>1260</v>
      </c>
      <c r="C3603" s="18" t="s">
        <v>1099</v>
      </c>
      <c r="D3603" s="18" t="s">
        <v>558</v>
      </c>
      <c r="E3603" s="18">
        <v>1.1410376534485201E-2</v>
      </c>
    </row>
    <row r="3604" spans="1:5" hidden="1" x14ac:dyDescent="0.3">
      <c r="A3604" s="18" t="str">
        <f t="shared" si="56"/>
        <v>2021-22Loddon ShireO3</v>
      </c>
      <c r="B3604" s="18" t="s">
        <v>1260</v>
      </c>
      <c r="C3604" s="18" t="s">
        <v>1105</v>
      </c>
      <c r="D3604" s="18" t="s">
        <v>558</v>
      </c>
      <c r="E3604" s="18">
        <v>0</v>
      </c>
    </row>
    <row r="3605" spans="1:5" hidden="1" x14ac:dyDescent="0.3">
      <c r="A3605" s="18" t="str">
        <f t="shared" si="56"/>
        <v>2021-22Macedon Ranges ShireO3</v>
      </c>
      <c r="B3605" s="18" t="s">
        <v>1260</v>
      </c>
      <c r="C3605" s="18" t="s">
        <v>1108</v>
      </c>
      <c r="D3605" s="18" t="s">
        <v>558</v>
      </c>
      <c r="E3605" s="18">
        <v>1.1694984404079701E-2</v>
      </c>
    </row>
    <row r="3606" spans="1:5" hidden="1" x14ac:dyDescent="0.3">
      <c r="A3606" s="18" t="str">
        <f t="shared" si="56"/>
        <v>2021-22Manningham CityO3</v>
      </c>
      <c r="B3606" s="18" t="s">
        <v>1260</v>
      </c>
      <c r="C3606" s="18" t="s">
        <v>1111</v>
      </c>
      <c r="D3606" s="18" t="s">
        <v>558</v>
      </c>
      <c r="E3606" s="18">
        <v>0</v>
      </c>
    </row>
    <row r="3607" spans="1:5" hidden="1" x14ac:dyDescent="0.3">
      <c r="A3607" s="18" t="str">
        <f t="shared" si="56"/>
        <v>2021-22Mansfield ShireO3</v>
      </c>
      <c r="B3607" s="18" t="s">
        <v>1260</v>
      </c>
      <c r="C3607" s="18" t="s">
        <v>1114</v>
      </c>
      <c r="D3607" s="18" t="s">
        <v>558</v>
      </c>
      <c r="E3607" s="18">
        <v>6.6085117631509401E-3</v>
      </c>
    </row>
    <row r="3608" spans="1:5" hidden="1" x14ac:dyDescent="0.3">
      <c r="A3608" s="18" t="str">
        <f t="shared" ref="A3608:A3671" si="57">CONCATENATE(B3608,C3608,D3608)</f>
        <v>2021-22Maribyrnong CityO3</v>
      </c>
      <c r="B3608" s="18" t="s">
        <v>1260</v>
      </c>
      <c r="C3608" s="18" t="s">
        <v>1117</v>
      </c>
      <c r="D3608" s="18" t="s">
        <v>558</v>
      </c>
      <c r="E3608" s="18">
        <v>0</v>
      </c>
    </row>
    <row r="3609" spans="1:5" hidden="1" x14ac:dyDescent="0.3">
      <c r="A3609" s="18" t="str">
        <f t="shared" si="57"/>
        <v>2021-22Maroondah CityO3</v>
      </c>
      <c r="B3609" s="18" t="s">
        <v>1260</v>
      </c>
      <c r="C3609" s="18" t="s">
        <v>1120</v>
      </c>
      <c r="D3609" s="18" t="s">
        <v>558</v>
      </c>
      <c r="E3609" s="18">
        <v>7.6275034051354502E-3</v>
      </c>
    </row>
    <row r="3610" spans="1:5" hidden="1" x14ac:dyDescent="0.3">
      <c r="A3610" s="18" t="str">
        <f t="shared" si="57"/>
        <v>2021-22Melbourne CityO3</v>
      </c>
      <c r="B3610" s="18" t="s">
        <v>1260</v>
      </c>
      <c r="C3610" s="18" t="s">
        <v>1123</v>
      </c>
      <c r="D3610" s="18" t="s">
        <v>558</v>
      </c>
      <c r="E3610" s="18">
        <v>2.7925417653773901E-4</v>
      </c>
    </row>
    <row r="3611" spans="1:5" hidden="1" x14ac:dyDescent="0.3">
      <c r="A3611" s="18" t="str">
        <f t="shared" si="57"/>
        <v>2021-22Melton CityO3</v>
      </c>
      <c r="B3611" s="18" t="s">
        <v>1260</v>
      </c>
      <c r="C3611" s="18" t="s">
        <v>1126</v>
      </c>
      <c r="D3611" s="18" t="s">
        <v>558</v>
      </c>
      <c r="E3611" s="18">
        <v>1.8936227585277101E-2</v>
      </c>
    </row>
    <row r="3612" spans="1:5" hidden="1" x14ac:dyDescent="0.3">
      <c r="A3612" s="18" t="str">
        <f t="shared" si="57"/>
        <v>2021-22Moira ShireO3</v>
      </c>
      <c r="B3612" s="18" t="s">
        <v>1260</v>
      </c>
      <c r="C3612" s="18" t="s">
        <v>1135</v>
      </c>
      <c r="D3612" s="18" t="s">
        <v>558</v>
      </c>
      <c r="E3612" s="18">
        <v>1.6429033075708199E-2</v>
      </c>
    </row>
    <row r="3613" spans="1:5" hidden="1" x14ac:dyDescent="0.3">
      <c r="A3613" s="18" t="str">
        <f t="shared" si="57"/>
        <v>2021-22Monash CityO3</v>
      </c>
      <c r="B3613" s="18" t="s">
        <v>1260</v>
      </c>
      <c r="C3613" s="18" t="s">
        <v>1138</v>
      </c>
      <c r="D3613" s="18" t="s">
        <v>558</v>
      </c>
      <c r="E3613" s="18">
        <v>0</v>
      </c>
    </row>
    <row r="3614" spans="1:5" hidden="1" x14ac:dyDescent="0.3">
      <c r="A3614" s="18" t="str">
        <f t="shared" si="57"/>
        <v>2021-22Moonee Valley CityO3</v>
      </c>
      <c r="B3614" s="18" t="s">
        <v>1260</v>
      </c>
      <c r="C3614" s="18" t="s">
        <v>1141</v>
      </c>
      <c r="D3614" s="18" t="s">
        <v>558</v>
      </c>
      <c r="E3614" s="18">
        <v>4.9807123270693603E-3</v>
      </c>
    </row>
    <row r="3615" spans="1:5" hidden="1" x14ac:dyDescent="0.3">
      <c r="A3615" s="18" t="str">
        <f t="shared" si="57"/>
        <v>2021-22Moorabool ShireO3</v>
      </c>
      <c r="B3615" s="18" t="s">
        <v>1260</v>
      </c>
      <c r="C3615" s="18" t="s">
        <v>1144</v>
      </c>
      <c r="D3615" s="18" t="s">
        <v>558</v>
      </c>
      <c r="E3615" s="18">
        <v>0.141942217422832</v>
      </c>
    </row>
    <row r="3616" spans="1:5" hidden="1" x14ac:dyDescent="0.3">
      <c r="A3616" s="18" t="str">
        <f t="shared" si="57"/>
        <v>2021-22Mornington Peninsula ShireO3</v>
      </c>
      <c r="B3616" s="18" t="s">
        <v>1260</v>
      </c>
      <c r="C3616" s="18" t="s">
        <v>1150</v>
      </c>
      <c r="D3616" s="18" t="s">
        <v>558</v>
      </c>
      <c r="E3616" s="18">
        <v>2.85193443413282E-2</v>
      </c>
    </row>
    <row r="3617" spans="1:5" hidden="1" x14ac:dyDescent="0.3">
      <c r="A3617" s="18" t="str">
        <f t="shared" si="57"/>
        <v>2021-22Mount Alexander ShireO3</v>
      </c>
      <c r="B3617" s="18" t="s">
        <v>1260</v>
      </c>
      <c r="C3617" s="18" t="s">
        <v>1153</v>
      </c>
      <c r="D3617" s="18" t="s">
        <v>558</v>
      </c>
      <c r="E3617" s="18">
        <v>5.3013826316607102E-2</v>
      </c>
    </row>
    <row r="3618" spans="1:5" hidden="1" x14ac:dyDescent="0.3">
      <c r="A3618" s="18" t="str">
        <f t="shared" si="57"/>
        <v>2021-22Moyne ShireO3</v>
      </c>
      <c r="B3618" s="18" t="s">
        <v>1260</v>
      </c>
      <c r="C3618" s="18" t="s">
        <v>1156</v>
      </c>
      <c r="D3618" s="18" t="s">
        <v>558</v>
      </c>
      <c r="E3618" s="18">
        <v>1.33842901873585E-2</v>
      </c>
    </row>
    <row r="3619" spans="1:5" hidden="1" x14ac:dyDescent="0.3">
      <c r="A3619" s="18" t="str">
        <f t="shared" si="57"/>
        <v>2021-22Murrindindi ShireO3</v>
      </c>
      <c r="B3619" s="18" t="s">
        <v>1260</v>
      </c>
      <c r="C3619" s="18" t="s">
        <v>1159</v>
      </c>
      <c r="D3619" s="18" t="s">
        <v>558</v>
      </c>
      <c r="E3619" s="18">
        <v>0</v>
      </c>
    </row>
    <row r="3620" spans="1:5" hidden="1" x14ac:dyDescent="0.3">
      <c r="A3620" s="18" t="str">
        <f t="shared" si="57"/>
        <v>2021-22Nillumbik ShireO3</v>
      </c>
      <c r="B3620" s="18" t="s">
        <v>1260</v>
      </c>
      <c r="C3620" s="18" t="s">
        <v>1162</v>
      </c>
      <c r="D3620" s="18" t="s">
        <v>558</v>
      </c>
      <c r="E3620" s="18">
        <v>5.7023150120721497E-2</v>
      </c>
    </row>
    <row r="3621" spans="1:5" hidden="1" x14ac:dyDescent="0.3">
      <c r="A3621" s="18" t="str">
        <f t="shared" si="57"/>
        <v>2021-22Port Phillip CityO3</v>
      </c>
      <c r="B3621" s="18" t="s">
        <v>1260</v>
      </c>
      <c r="C3621" s="18" t="s">
        <v>1168</v>
      </c>
      <c r="D3621" s="18" t="s">
        <v>558</v>
      </c>
      <c r="E3621" s="18">
        <v>5.55791516620927E-2</v>
      </c>
    </row>
    <row r="3622" spans="1:5" hidden="1" x14ac:dyDescent="0.3">
      <c r="A3622" s="18" t="str">
        <f t="shared" si="57"/>
        <v>2021-22Pyrenees ShireO3</v>
      </c>
      <c r="B3622" s="18" t="s">
        <v>1260</v>
      </c>
      <c r="C3622" s="18" t="s">
        <v>1171</v>
      </c>
      <c r="D3622" s="18" t="s">
        <v>558</v>
      </c>
      <c r="E3622" s="18">
        <v>0</v>
      </c>
    </row>
    <row r="3623" spans="1:5" hidden="1" x14ac:dyDescent="0.3">
      <c r="A3623" s="18" t="str">
        <f t="shared" si="57"/>
        <v>2021-22Greater SheppartonO3</v>
      </c>
      <c r="B3623" s="18" t="s">
        <v>1260</v>
      </c>
      <c r="C3623" s="18" t="s">
        <v>1076</v>
      </c>
      <c r="D3623" s="18" t="s">
        <v>558</v>
      </c>
      <c r="E3623" s="18">
        <v>4.1393975393446102E-2</v>
      </c>
    </row>
    <row r="3624" spans="1:5" hidden="1" x14ac:dyDescent="0.3">
      <c r="A3624" s="18" t="str">
        <f t="shared" si="57"/>
        <v>2021-22Wangaratta Rural CityO3</v>
      </c>
      <c r="B3624" s="18" t="s">
        <v>1260</v>
      </c>
      <c r="C3624" s="18" t="s">
        <v>1197</v>
      </c>
      <c r="D3624" s="18" t="s">
        <v>558</v>
      </c>
      <c r="E3624" s="18">
        <v>9.1054703407085699E-2</v>
      </c>
    </row>
    <row r="3625" spans="1:5" hidden="1" x14ac:dyDescent="0.3">
      <c r="A3625" s="18" t="str">
        <f t="shared" si="57"/>
        <v>2021-22Warrnambool CityO3</v>
      </c>
      <c r="B3625" s="18" t="s">
        <v>1260</v>
      </c>
      <c r="C3625" s="18" t="s">
        <v>1200</v>
      </c>
      <c r="D3625" s="18" t="s">
        <v>558</v>
      </c>
      <c r="E3625" s="18">
        <v>4.4164622008240402E-2</v>
      </c>
    </row>
    <row r="3626" spans="1:5" hidden="1" x14ac:dyDescent="0.3">
      <c r="A3626" s="18" t="str">
        <f t="shared" si="57"/>
        <v>2021-22Wodonga CityO3</v>
      </c>
      <c r="B3626" s="18" t="s">
        <v>1260</v>
      </c>
      <c r="C3626" s="18" t="s">
        <v>1215</v>
      </c>
      <c r="D3626" s="18" t="s">
        <v>558</v>
      </c>
      <c r="E3626" s="18">
        <v>6.5342900738174794E-2</v>
      </c>
    </row>
    <row r="3627" spans="1:5" hidden="1" x14ac:dyDescent="0.3">
      <c r="A3627" s="18" t="str">
        <f t="shared" si="57"/>
        <v>2021-22Boroondara CityO3</v>
      </c>
      <c r="B3627" s="18" t="s">
        <v>1260</v>
      </c>
      <c r="C3627" s="18" t="s">
        <v>1019</v>
      </c>
      <c r="D3627" s="18" t="s">
        <v>558</v>
      </c>
      <c r="E3627" s="18">
        <v>1.47748721519238E-2</v>
      </c>
    </row>
    <row r="3628" spans="1:5" hidden="1" x14ac:dyDescent="0.3">
      <c r="A3628" s="18" t="str">
        <f t="shared" si="57"/>
        <v>2021-22Buloke ShireO3</v>
      </c>
      <c r="B3628" s="18" t="s">
        <v>1260</v>
      </c>
      <c r="C3628" s="18" t="s">
        <v>1025</v>
      </c>
      <c r="D3628" s="18" t="s">
        <v>558</v>
      </c>
      <c r="E3628" s="18">
        <v>0</v>
      </c>
    </row>
    <row r="3629" spans="1:5" hidden="1" x14ac:dyDescent="0.3">
      <c r="A3629" s="18" t="str">
        <f t="shared" si="57"/>
        <v>2021-22Glen Eira CityO3</v>
      </c>
      <c r="B3629" s="18" t="s">
        <v>1260</v>
      </c>
      <c r="C3629" s="18" t="s">
        <v>1058</v>
      </c>
      <c r="D3629" s="18" t="s">
        <v>558</v>
      </c>
      <c r="E3629" s="18">
        <v>3.1976814600805599E-2</v>
      </c>
    </row>
    <row r="3630" spans="1:5" hidden="1" x14ac:dyDescent="0.3">
      <c r="A3630" s="18" t="str">
        <f t="shared" si="57"/>
        <v>2021-22Horsham Rural CityO3</v>
      </c>
      <c r="B3630" s="18" t="s">
        <v>1260</v>
      </c>
      <c r="C3630" s="18" t="s">
        <v>1087</v>
      </c>
      <c r="D3630" s="18" t="s">
        <v>558</v>
      </c>
      <c r="E3630" s="18">
        <v>1.0477885616415401E-2</v>
      </c>
    </row>
    <row r="3631" spans="1:5" hidden="1" x14ac:dyDescent="0.3">
      <c r="A3631" s="18" t="str">
        <f t="shared" si="57"/>
        <v>2021-22Kingston CityO3</v>
      </c>
      <c r="B3631" s="18" t="s">
        <v>1260</v>
      </c>
      <c r="C3631" s="18" t="s">
        <v>1096</v>
      </c>
      <c r="D3631" s="18" t="s">
        <v>558</v>
      </c>
      <c r="E3631" s="18">
        <v>4.4786203790096804E-3</v>
      </c>
    </row>
    <row r="3632" spans="1:5" hidden="1" x14ac:dyDescent="0.3">
      <c r="A3632" s="18" t="str">
        <f t="shared" si="57"/>
        <v>2021-22Latrobe CityO3</v>
      </c>
      <c r="B3632" s="18" t="s">
        <v>1260</v>
      </c>
      <c r="C3632" s="18" t="s">
        <v>1102</v>
      </c>
      <c r="D3632" s="18" t="s">
        <v>558</v>
      </c>
      <c r="E3632" s="18">
        <v>2.0723804147113101E-2</v>
      </c>
    </row>
    <row r="3633" spans="1:5" hidden="1" x14ac:dyDescent="0.3">
      <c r="A3633" s="18" t="str">
        <f t="shared" si="57"/>
        <v>2021-22Mildura Rural CityO3</v>
      </c>
      <c r="B3633" s="18" t="s">
        <v>1260</v>
      </c>
      <c r="C3633" s="18" t="s">
        <v>1129</v>
      </c>
      <c r="D3633" s="18" t="s">
        <v>558</v>
      </c>
      <c r="E3633" s="18">
        <v>0.10189984901862099</v>
      </c>
    </row>
    <row r="3634" spans="1:5" hidden="1" x14ac:dyDescent="0.3">
      <c r="A3634" s="18" t="str">
        <f t="shared" si="57"/>
        <v>2021-22Mitchell ShireO3</v>
      </c>
      <c r="B3634" s="18" t="s">
        <v>1260</v>
      </c>
      <c r="C3634" s="18" t="s">
        <v>1132</v>
      </c>
      <c r="D3634" s="18" t="s">
        <v>558</v>
      </c>
      <c r="E3634" s="18">
        <v>5.39238568254383E-2</v>
      </c>
    </row>
    <row r="3635" spans="1:5" hidden="1" x14ac:dyDescent="0.3">
      <c r="A3635" s="18" t="str">
        <f t="shared" si="57"/>
        <v>2021-22Northern Grampians ShireO3</v>
      </c>
      <c r="B3635" s="18" t="s">
        <v>1260</v>
      </c>
      <c r="C3635" s="18" t="s">
        <v>1165</v>
      </c>
      <c r="D3635" s="18" t="s">
        <v>558</v>
      </c>
      <c r="E3635" s="18">
        <v>6.0195480167554397E-2</v>
      </c>
    </row>
    <row r="3636" spans="1:5" hidden="1" x14ac:dyDescent="0.3">
      <c r="A3636" s="18" t="str">
        <f t="shared" si="57"/>
        <v>2021-22Southern Grampians ShireO4</v>
      </c>
      <c r="B3636" s="18" t="s">
        <v>1260</v>
      </c>
      <c r="C3636" s="18" t="s">
        <v>1179</v>
      </c>
      <c r="D3636" s="18" t="s">
        <v>560</v>
      </c>
      <c r="E3636" s="18">
        <v>0.106860246781116</v>
      </c>
    </row>
    <row r="3637" spans="1:5" hidden="1" x14ac:dyDescent="0.3">
      <c r="A3637" s="18" t="str">
        <f t="shared" si="57"/>
        <v>2021-22South Gippsland ShireO4</v>
      </c>
      <c r="B3637" s="18" t="s">
        <v>1260</v>
      </c>
      <c r="C3637" s="18" t="s">
        <v>1176</v>
      </c>
      <c r="D3637" s="18" t="s">
        <v>560</v>
      </c>
      <c r="E3637" s="18">
        <v>0.201105812939496</v>
      </c>
    </row>
    <row r="3638" spans="1:5" hidden="1" x14ac:dyDescent="0.3">
      <c r="A3638" s="18" t="str">
        <f t="shared" si="57"/>
        <v>2021-22Stonnington CityO4</v>
      </c>
      <c r="B3638" s="18" t="s">
        <v>1260</v>
      </c>
      <c r="C3638" s="18" t="s">
        <v>1182</v>
      </c>
      <c r="D3638" s="18" t="s">
        <v>560</v>
      </c>
      <c r="E3638" s="18">
        <v>0.15005339277178401</v>
      </c>
    </row>
    <row r="3639" spans="1:5" hidden="1" x14ac:dyDescent="0.3">
      <c r="A3639" s="18" t="str">
        <f t="shared" si="57"/>
        <v>2021-22Ararat Rural CityO4</v>
      </c>
      <c r="B3639" s="18" t="s">
        <v>1260</v>
      </c>
      <c r="C3639" s="18" t="s">
        <v>998</v>
      </c>
      <c r="D3639" s="18" t="s">
        <v>560</v>
      </c>
      <c r="E3639" s="18">
        <v>3.2963058641178003E-2</v>
      </c>
    </row>
    <row r="3640" spans="1:5" hidden="1" x14ac:dyDescent="0.3">
      <c r="A3640" s="18" t="str">
        <f t="shared" si="57"/>
        <v>2021-22Strathbogie ShireO4</v>
      </c>
      <c r="B3640" s="18" t="s">
        <v>1260</v>
      </c>
      <c r="C3640" s="18" t="s">
        <v>1185</v>
      </c>
      <c r="D3640" s="18" t="s">
        <v>560</v>
      </c>
      <c r="E3640" s="18">
        <v>0.101532651179131</v>
      </c>
    </row>
    <row r="3641" spans="1:5" hidden="1" x14ac:dyDescent="0.3">
      <c r="A3641" s="18" t="str">
        <f t="shared" si="57"/>
        <v>2021-22Surf Coast ShireO4</v>
      </c>
      <c r="B3641" s="18" t="s">
        <v>1260</v>
      </c>
      <c r="C3641" s="18" t="s">
        <v>1188</v>
      </c>
      <c r="D3641" s="18" t="s">
        <v>560</v>
      </c>
      <c r="E3641" s="18">
        <v>0.44862979712774897</v>
      </c>
    </row>
    <row r="3642" spans="1:5" hidden="1" x14ac:dyDescent="0.3">
      <c r="A3642" s="18" t="str">
        <f t="shared" si="57"/>
        <v>2021-22Swan Hill Rural CityO4</v>
      </c>
      <c r="B3642" s="18" t="s">
        <v>1260</v>
      </c>
      <c r="C3642" s="18" t="s">
        <v>1191</v>
      </c>
      <c r="D3642" s="18" t="s">
        <v>560</v>
      </c>
      <c r="E3642" s="18">
        <v>0.147003170706761</v>
      </c>
    </row>
    <row r="3643" spans="1:5" hidden="1" x14ac:dyDescent="0.3">
      <c r="A3643" s="18" t="str">
        <f t="shared" si="57"/>
        <v>2021-22Towong ShireO4</v>
      </c>
      <c r="B3643" s="18" t="s">
        <v>1260</v>
      </c>
      <c r="C3643" s="18" t="s">
        <v>1194</v>
      </c>
      <c r="D3643" s="18" t="s">
        <v>560</v>
      </c>
    </row>
    <row r="3644" spans="1:5" hidden="1" x14ac:dyDescent="0.3">
      <c r="A3644" s="18" t="str">
        <f t="shared" si="57"/>
        <v>2021-22Wellington ShireO4</v>
      </c>
      <c r="B3644" s="18" t="s">
        <v>1260</v>
      </c>
      <c r="C3644" s="18" t="s">
        <v>1203</v>
      </c>
      <c r="D3644" s="18" t="s">
        <v>560</v>
      </c>
      <c r="E3644" s="18">
        <v>0.22001731116824899</v>
      </c>
    </row>
    <row r="3645" spans="1:5" hidden="1" x14ac:dyDescent="0.3">
      <c r="A3645" s="18" t="str">
        <f t="shared" si="57"/>
        <v>2021-22West Wimmera ShireO4</v>
      </c>
      <c r="B3645" s="18" t="s">
        <v>1260</v>
      </c>
      <c r="C3645" s="18" t="s">
        <v>1206</v>
      </c>
      <c r="D3645" s="18" t="s">
        <v>560</v>
      </c>
      <c r="E3645" s="18">
        <v>1.7483846446218199E-2</v>
      </c>
    </row>
    <row r="3646" spans="1:5" hidden="1" x14ac:dyDescent="0.3">
      <c r="A3646" s="18" t="str">
        <f t="shared" si="57"/>
        <v>2021-22Whitehorse CityO4</v>
      </c>
      <c r="B3646" s="18" t="s">
        <v>1260</v>
      </c>
      <c r="C3646" s="18" t="s">
        <v>1209</v>
      </c>
      <c r="D3646" s="18" t="s">
        <v>560</v>
      </c>
      <c r="E3646" s="18">
        <v>2.9697283341200299E-2</v>
      </c>
    </row>
    <row r="3647" spans="1:5" hidden="1" x14ac:dyDescent="0.3">
      <c r="A3647" s="18" t="str">
        <f t="shared" si="57"/>
        <v>2021-22Whittlesea CityO4</v>
      </c>
      <c r="B3647" s="18" t="s">
        <v>1260</v>
      </c>
      <c r="C3647" s="18" t="s">
        <v>1212</v>
      </c>
      <c r="D3647" s="18" t="s">
        <v>560</v>
      </c>
      <c r="E3647" s="18">
        <v>6.5310780994558407E-2</v>
      </c>
    </row>
    <row r="3648" spans="1:5" hidden="1" x14ac:dyDescent="0.3">
      <c r="A3648" s="18" t="str">
        <f t="shared" si="57"/>
        <v>2021-22Wyndham CityO4</v>
      </c>
      <c r="B3648" s="18" t="s">
        <v>1260</v>
      </c>
      <c r="C3648" s="18" t="s">
        <v>1218</v>
      </c>
      <c r="D3648" s="18" t="s">
        <v>560</v>
      </c>
      <c r="E3648" s="18">
        <v>0.19460023856039099</v>
      </c>
    </row>
    <row r="3649" spans="1:5" hidden="1" x14ac:dyDescent="0.3">
      <c r="A3649" s="18" t="str">
        <f t="shared" si="57"/>
        <v>2021-22Yarra CityO4</v>
      </c>
      <c r="B3649" s="18" t="s">
        <v>1260</v>
      </c>
      <c r="C3649" s="18" t="s">
        <v>1221</v>
      </c>
      <c r="D3649" s="18" t="s">
        <v>560</v>
      </c>
      <c r="E3649" s="18">
        <v>0.225561155972583</v>
      </c>
    </row>
    <row r="3650" spans="1:5" hidden="1" x14ac:dyDescent="0.3">
      <c r="A3650" s="18" t="str">
        <f t="shared" si="57"/>
        <v>2021-22Yarra Ranges ShireO4</v>
      </c>
      <c r="B3650" s="18" t="s">
        <v>1260</v>
      </c>
      <c r="C3650" s="18" t="s">
        <v>1224</v>
      </c>
      <c r="D3650" s="18" t="s">
        <v>560</v>
      </c>
      <c r="E3650" s="18">
        <v>6.0424425134480098E-2</v>
      </c>
    </row>
    <row r="3651" spans="1:5" hidden="1" x14ac:dyDescent="0.3">
      <c r="A3651" s="18" t="str">
        <f t="shared" si="57"/>
        <v>2021-22Yarriambiack ShireO4</v>
      </c>
      <c r="B3651" s="18" t="s">
        <v>1260</v>
      </c>
      <c r="C3651" s="18" t="s">
        <v>1227</v>
      </c>
      <c r="D3651" s="18" t="s">
        <v>560</v>
      </c>
      <c r="E3651" s="18">
        <v>5.0626757873537299E-2</v>
      </c>
    </row>
    <row r="3652" spans="1:5" hidden="1" x14ac:dyDescent="0.3">
      <c r="A3652" s="18" t="str">
        <f t="shared" si="57"/>
        <v>2021-22Bass Coast ShireO4</v>
      </c>
      <c r="B3652" s="18" t="s">
        <v>1260</v>
      </c>
      <c r="C3652" s="18" t="s">
        <v>1007</v>
      </c>
      <c r="D3652" s="18" t="s">
        <v>560</v>
      </c>
      <c r="E3652" s="18">
        <v>0.205892021747376</v>
      </c>
    </row>
    <row r="3653" spans="1:5" hidden="1" x14ac:dyDescent="0.3">
      <c r="A3653" s="18" t="str">
        <f t="shared" si="57"/>
        <v>2021-22Borough of QueenscliffeO4</v>
      </c>
      <c r="B3653" s="18" t="s">
        <v>1260</v>
      </c>
      <c r="C3653" s="18" t="s">
        <v>1174</v>
      </c>
      <c r="D3653" s="18" t="s">
        <v>560</v>
      </c>
      <c r="E3653" s="18">
        <v>1.0858041821813399E-2</v>
      </c>
    </row>
    <row r="3654" spans="1:5" hidden="1" x14ac:dyDescent="0.3">
      <c r="A3654" s="18" t="str">
        <f t="shared" si="57"/>
        <v>2021-22Merri-bek CityO4</v>
      </c>
      <c r="B3654" s="18" t="s">
        <v>1260</v>
      </c>
      <c r="C3654" s="18" t="s">
        <v>1147</v>
      </c>
      <c r="D3654" s="18" t="s">
        <v>560</v>
      </c>
      <c r="E3654" s="18">
        <v>0.12688421942311301</v>
      </c>
    </row>
    <row r="3655" spans="1:5" hidden="1" x14ac:dyDescent="0.3">
      <c r="A3655" s="18" t="str">
        <f t="shared" si="57"/>
        <v>2021-22Alpine ShireO4</v>
      </c>
      <c r="B3655" s="18" t="s">
        <v>1260</v>
      </c>
      <c r="C3655" s="18" t="s">
        <v>995</v>
      </c>
      <c r="D3655" s="18" t="s">
        <v>560</v>
      </c>
      <c r="E3655" s="18">
        <v>0.111274575364451</v>
      </c>
    </row>
    <row r="3656" spans="1:5" hidden="1" x14ac:dyDescent="0.3">
      <c r="A3656" s="18" t="str">
        <f t="shared" si="57"/>
        <v>2021-22Ballarat CityO4</v>
      </c>
      <c r="B3656" s="18" t="s">
        <v>1260</v>
      </c>
      <c r="C3656" s="18" t="s">
        <v>1001</v>
      </c>
      <c r="D3656" s="18" t="s">
        <v>560</v>
      </c>
      <c r="E3656" s="18">
        <v>0.28000023744931901</v>
      </c>
    </row>
    <row r="3657" spans="1:5" hidden="1" x14ac:dyDescent="0.3">
      <c r="A3657" s="18" t="str">
        <f t="shared" si="57"/>
        <v>2021-22Banyule CityO4</v>
      </c>
      <c r="B3657" s="18" t="s">
        <v>1260</v>
      </c>
      <c r="C3657" s="18" t="s">
        <v>1004</v>
      </c>
      <c r="D3657" s="18" t="s">
        <v>560</v>
      </c>
      <c r="E3657" s="18">
        <v>0.155567182921725</v>
      </c>
    </row>
    <row r="3658" spans="1:5" hidden="1" x14ac:dyDescent="0.3">
      <c r="A3658" s="18" t="str">
        <f t="shared" si="57"/>
        <v>2021-22Baw Baw ShireO4</v>
      </c>
      <c r="B3658" s="18" t="s">
        <v>1260</v>
      </c>
      <c r="C3658" s="18" t="s">
        <v>1010</v>
      </c>
      <c r="D3658" s="18" t="s">
        <v>560</v>
      </c>
      <c r="E3658" s="18">
        <v>0.21954970936815901</v>
      </c>
    </row>
    <row r="3659" spans="1:5" hidden="1" x14ac:dyDescent="0.3">
      <c r="A3659" s="18" t="str">
        <f t="shared" si="57"/>
        <v>2021-22Bayside CityO4</v>
      </c>
      <c r="B3659" s="18" t="s">
        <v>1260</v>
      </c>
      <c r="C3659" s="18" t="s">
        <v>1013</v>
      </c>
      <c r="D3659" s="18" t="s">
        <v>560</v>
      </c>
      <c r="E3659" s="18">
        <v>1.1506977469400499E-2</v>
      </c>
    </row>
    <row r="3660" spans="1:5" hidden="1" x14ac:dyDescent="0.3">
      <c r="A3660" s="18" t="str">
        <f t="shared" si="57"/>
        <v>2021-22Benalla Rural CityO4</v>
      </c>
      <c r="B3660" s="18" t="s">
        <v>1260</v>
      </c>
      <c r="C3660" s="18" t="s">
        <v>1016</v>
      </c>
      <c r="D3660" s="18" t="s">
        <v>560</v>
      </c>
      <c r="E3660" s="18">
        <v>0.58574384356363296</v>
      </c>
    </row>
    <row r="3661" spans="1:5" hidden="1" x14ac:dyDescent="0.3">
      <c r="A3661" s="18" t="str">
        <f t="shared" si="57"/>
        <v>2021-22Brimbank CityO4</v>
      </c>
      <c r="B3661" s="18" t="s">
        <v>1260</v>
      </c>
      <c r="C3661" s="18" t="s">
        <v>1022</v>
      </c>
      <c r="D3661" s="18" t="s">
        <v>560</v>
      </c>
      <c r="E3661" s="18">
        <v>0.50930781684496995</v>
      </c>
    </row>
    <row r="3662" spans="1:5" hidden="1" x14ac:dyDescent="0.3">
      <c r="A3662" s="18" t="str">
        <f t="shared" si="57"/>
        <v>2021-22Campaspe ShireO4</v>
      </c>
      <c r="B3662" s="18" t="s">
        <v>1260</v>
      </c>
      <c r="C3662" s="18" t="s">
        <v>1028</v>
      </c>
      <c r="D3662" s="18" t="s">
        <v>560</v>
      </c>
      <c r="E3662" s="18">
        <v>0.111154957144887</v>
      </c>
    </row>
    <row r="3663" spans="1:5" hidden="1" x14ac:dyDescent="0.3">
      <c r="A3663" s="18" t="str">
        <f t="shared" si="57"/>
        <v>2021-22Cardinia ShireO4</v>
      </c>
      <c r="B3663" s="18" t="s">
        <v>1260</v>
      </c>
      <c r="C3663" s="18" t="s">
        <v>1031</v>
      </c>
      <c r="D3663" s="18" t="s">
        <v>560</v>
      </c>
      <c r="E3663" s="18">
        <v>0.25025084607713799</v>
      </c>
    </row>
    <row r="3664" spans="1:5" hidden="1" x14ac:dyDescent="0.3">
      <c r="A3664" s="18" t="str">
        <f t="shared" si="57"/>
        <v>2021-22Casey CityO4</v>
      </c>
      <c r="B3664" s="18" t="s">
        <v>1260</v>
      </c>
      <c r="C3664" s="18" t="s">
        <v>1034</v>
      </c>
      <c r="D3664" s="18" t="s">
        <v>560</v>
      </c>
      <c r="E3664" s="18">
        <v>0.17576539463002699</v>
      </c>
    </row>
    <row r="3665" spans="1:5" hidden="1" x14ac:dyDescent="0.3">
      <c r="A3665" s="18" t="str">
        <f t="shared" si="57"/>
        <v>2021-22Central Goldfields ShireO4</v>
      </c>
      <c r="B3665" s="18" t="s">
        <v>1260</v>
      </c>
      <c r="C3665" s="18" t="s">
        <v>1037</v>
      </c>
      <c r="D3665" s="18" t="s">
        <v>560</v>
      </c>
      <c r="E3665" s="18">
        <v>9.8679638637943004E-2</v>
      </c>
    </row>
    <row r="3666" spans="1:5" hidden="1" x14ac:dyDescent="0.3">
      <c r="A3666" s="18" t="str">
        <f t="shared" si="57"/>
        <v>2021-22Colac Otway ShireO4</v>
      </c>
      <c r="B3666" s="18" t="s">
        <v>1260</v>
      </c>
      <c r="C3666" s="18" t="s">
        <v>1040</v>
      </c>
      <c r="D3666" s="18" t="s">
        <v>560</v>
      </c>
      <c r="E3666" s="18">
        <v>0.11856243949661199</v>
      </c>
    </row>
    <row r="3667" spans="1:5" hidden="1" x14ac:dyDescent="0.3">
      <c r="A3667" s="18" t="str">
        <f t="shared" si="57"/>
        <v>2021-22Corangamite ShireO4</v>
      </c>
      <c r="B3667" s="18" t="s">
        <v>1260</v>
      </c>
      <c r="C3667" s="18" t="s">
        <v>1043</v>
      </c>
      <c r="D3667" s="18" t="s">
        <v>560</v>
      </c>
      <c r="E3667" s="18">
        <v>0.36416295964412598</v>
      </c>
    </row>
    <row r="3668" spans="1:5" hidden="1" x14ac:dyDescent="0.3">
      <c r="A3668" s="18" t="str">
        <f t="shared" si="57"/>
        <v>2021-22Darebin CityO4</v>
      </c>
      <c r="B3668" s="18" t="s">
        <v>1260</v>
      </c>
      <c r="C3668" s="18" t="s">
        <v>1046</v>
      </c>
      <c r="D3668" s="18" t="s">
        <v>560</v>
      </c>
      <c r="E3668" s="18">
        <v>7.1647477306448798E-2</v>
      </c>
    </row>
    <row r="3669" spans="1:5" hidden="1" x14ac:dyDescent="0.3">
      <c r="A3669" s="18" t="str">
        <f t="shared" si="57"/>
        <v>2021-22East Gippsland ShireO4</v>
      </c>
      <c r="B3669" s="18" t="s">
        <v>1260</v>
      </c>
      <c r="C3669" s="18" t="s">
        <v>1049</v>
      </c>
      <c r="D3669" s="18" t="s">
        <v>560</v>
      </c>
      <c r="E3669" s="18">
        <v>9.7862468548740797E-2</v>
      </c>
    </row>
    <row r="3670" spans="1:5" hidden="1" x14ac:dyDescent="0.3">
      <c r="A3670" s="18" t="str">
        <f t="shared" si="57"/>
        <v>2021-22Frankston CityO4</v>
      </c>
      <c r="B3670" s="18" t="s">
        <v>1260</v>
      </c>
      <c r="C3670" s="18" t="s">
        <v>1052</v>
      </c>
      <c r="D3670" s="18" t="s">
        <v>560</v>
      </c>
      <c r="E3670" s="18">
        <v>0.17052007349062301</v>
      </c>
    </row>
    <row r="3671" spans="1:5" hidden="1" x14ac:dyDescent="0.3">
      <c r="A3671" s="18" t="str">
        <f t="shared" si="57"/>
        <v>2021-22Gannawarra ShireO4</v>
      </c>
      <c r="B3671" s="18" t="s">
        <v>1260</v>
      </c>
      <c r="C3671" s="18" t="s">
        <v>1055</v>
      </c>
      <c r="D3671" s="18" t="s">
        <v>560</v>
      </c>
      <c r="E3671" s="18">
        <v>7.4798149324140403E-2</v>
      </c>
    </row>
    <row r="3672" spans="1:5" hidden="1" x14ac:dyDescent="0.3">
      <c r="A3672" s="18" t="str">
        <f t="shared" ref="A3672:A3735" si="58">CONCATENATE(B3672,C3672,D3672)</f>
        <v>2021-22Glenelg ShireO4</v>
      </c>
      <c r="B3672" s="18" t="s">
        <v>1260</v>
      </c>
      <c r="C3672" s="18" t="s">
        <v>1061</v>
      </c>
      <c r="D3672" s="18" t="s">
        <v>560</v>
      </c>
      <c r="E3672" s="18">
        <v>0.33261589907280698</v>
      </c>
    </row>
    <row r="3673" spans="1:5" hidden="1" x14ac:dyDescent="0.3">
      <c r="A3673" s="18" t="str">
        <f t="shared" si="58"/>
        <v>2021-22Golden Plains ShireO4</v>
      </c>
      <c r="B3673" s="18" t="s">
        <v>1260</v>
      </c>
      <c r="C3673" s="18" t="s">
        <v>1064</v>
      </c>
      <c r="D3673" s="18" t="s">
        <v>560</v>
      </c>
      <c r="E3673" s="18">
        <v>0.43456832672755502</v>
      </c>
    </row>
    <row r="3674" spans="1:5" hidden="1" x14ac:dyDescent="0.3">
      <c r="A3674" s="18" t="str">
        <f t="shared" si="58"/>
        <v>2021-22Greater Bendigo CityO4</v>
      </c>
      <c r="B3674" s="18" t="s">
        <v>1260</v>
      </c>
      <c r="C3674" s="18" t="s">
        <v>1067</v>
      </c>
      <c r="D3674" s="18" t="s">
        <v>560</v>
      </c>
      <c r="E3674" s="18">
        <v>0.198059536167671</v>
      </c>
    </row>
    <row r="3675" spans="1:5" hidden="1" x14ac:dyDescent="0.3">
      <c r="A3675" s="18" t="str">
        <f t="shared" si="58"/>
        <v>2021-22Greater Dandenong CityO4</v>
      </c>
      <c r="B3675" s="18" t="s">
        <v>1260</v>
      </c>
      <c r="C3675" s="18" t="s">
        <v>1070</v>
      </c>
      <c r="D3675" s="18" t="s">
        <v>560</v>
      </c>
      <c r="E3675" s="18">
        <v>0.30538597432801101</v>
      </c>
    </row>
    <row r="3676" spans="1:5" hidden="1" x14ac:dyDescent="0.3">
      <c r="A3676" s="18" t="str">
        <f t="shared" si="58"/>
        <v>2021-22Greater Geelong CityO4</v>
      </c>
      <c r="B3676" s="18" t="s">
        <v>1260</v>
      </c>
      <c r="C3676" s="18" t="s">
        <v>1073</v>
      </c>
      <c r="D3676" s="18" t="s">
        <v>560</v>
      </c>
      <c r="E3676" s="18">
        <v>0.41807176632426102</v>
      </c>
    </row>
    <row r="3677" spans="1:5" hidden="1" x14ac:dyDescent="0.3">
      <c r="A3677" s="18" t="str">
        <f t="shared" si="58"/>
        <v>2021-22Hepburn ShireO4</v>
      </c>
      <c r="B3677" s="18" t="s">
        <v>1260</v>
      </c>
      <c r="C3677" s="18" t="s">
        <v>1078</v>
      </c>
      <c r="D3677" s="18" t="s">
        <v>560</v>
      </c>
      <c r="E3677" s="18">
        <v>0.166703952274422</v>
      </c>
    </row>
    <row r="3678" spans="1:5" hidden="1" x14ac:dyDescent="0.3">
      <c r="A3678" s="18" t="str">
        <f t="shared" si="58"/>
        <v>2021-22Hindmarsh ShireO4</v>
      </c>
      <c r="B3678" s="18" t="s">
        <v>1260</v>
      </c>
      <c r="C3678" s="18" t="s">
        <v>1081</v>
      </c>
      <c r="D3678" s="18" t="s">
        <v>560</v>
      </c>
      <c r="E3678" s="18">
        <v>1.7200938232994501E-2</v>
      </c>
    </row>
    <row r="3679" spans="1:5" hidden="1" x14ac:dyDescent="0.3">
      <c r="A3679" s="18" t="str">
        <f t="shared" si="58"/>
        <v>2021-22Hobsons Bay CityO4</v>
      </c>
      <c r="B3679" s="18" t="s">
        <v>1260</v>
      </c>
      <c r="C3679" s="18" t="s">
        <v>1084</v>
      </c>
      <c r="D3679" s="18" t="s">
        <v>560</v>
      </c>
      <c r="E3679" s="18">
        <v>9.5252691141323495E-2</v>
      </c>
    </row>
    <row r="3680" spans="1:5" hidden="1" x14ac:dyDescent="0.3">
      <c r="A3680" s="18" t="str">
        <f t="shared" si="58"/>
        <v>2021-22Hume CityO4</v>
      </c>
      <c r="B3680" s="18" t="s">
        <v>1260</v>
      </c>
      <c r="C3680" s="18" t="s">
        <v>1090</v>
      </c>
      <c r="D3680" s="18" t="s">
        <v>560</v>
      </c>
      <c r="E3680" s="18">
        <v>0.21071607957045299</v>
      </c>
    </row>
    <row r="3681" spans="1:5" hidden="1" x14ac:dyDescent="0.3">
      <c r="A3681" s="18" t="str">
        <f t="shared" si="58"/>
        <v>2021-22Indigo ShireO4</v>
      </c>
      <c r="B3681" s="18" t="s">
        <v>1260</v>
      </c>
      <c r="C3681" s="18" t="s">
        <v>1093</v>
      </c>
      <c r="D3681" s="18" t="s">
        <v>560</v>
      </c>
      <c r="E3681" s="18">
        <v>0.344859465043723</v>
      </c>
    </row>
    <row r="3682" spans="1:5" hidden="1" x14ac:dyDescent="0.3">
      <c r="A3682" s="18" t="str">
        <f t="shared" si="58"/>
        <v>2021-22Knox CityO4</v>
      </c>
      <c r="B3682" s="18" t="s">
        <v>1260</v>
      </c>
      <c r="C3682" s="18" t="s">
        <v>1099</v>
      </c>
      <c r="D3682" s="18" t="s">
        <v>560</v>
      </c>
      <c r="E3682" s="18">
        <v>0.33085340972322402</v>
      </c>
    </row>
    <row r="3683" spans="1:5" hidden="1" x14ac:dyDescent="0.3">
      <c r="A3683" s="18" t="str">
        <f t="shared" si="58"/>
        <v>2021-22Loddon ShireO4</v>
      </c>
      <c r="B3683" s="18" t="s">
        <v>1260</v>
      </c>
      <c r="C3683" s="18" t="s">
        <v>1105</v>
      </c>
      <c r="D3683" s="18" t="s">
        <v>560</v>
      </c>
      <c r="E3683" s="18">
        <v>8.3169523593941197E-2</v>
      </c>
    </row>
    <row r="3684" spans="1:5" hidden="1" x14ac:dyDescent="0.3">
      <c r="A3684" s="18" t="str">
        <f t="shared" si="58"/>
        <v>2021-22Macedon Ranges ShireO4</v>
      </c>
      <c r="B3684" s="18" t="s">
        <v>1260</v>
      </c>
      <c r="C3684" s="18" t="s">
        <v>1108</v>
      </c>
      <c r="D3684" s="18" t="s">
        <v>560</v>
      </c>
      <c r="E3684" s="18">
        <v>9.9088966390562E-2</v>
      </c>
    </row>
    <row r="3685" spans="1:5" hidden="1" x14ac:dyDescent="0.3">
      <c r="A3685" s="18" t="str">
        <f t="shared" si="58"/>
        <v>2021-22Manningham CityO4</v>
      </c>
      <c r="B3685" s="18" t="s">
        <v>1260</v>
      </c>
      <c r="C3685" s="18" t="s">
        <v>1111</v>
      </c>
      <c r="D3685" s="18" t="s">
        <v>560</v>
      </c>
      <c r="E3685" s="18">
        <v>2.61390868323856E-2</v>
      </c>
    </row>
    <row r="3686" spans="1:5" hidden="1" x14ac:dyDescent="0.3">
      <c r="A3686" s="18" t="str">
        <f t="shared" si="58"/>
        <v>2021-22Mansfield ShireO4</v>
      </c>
      <c r="B3686" s="18" t="s">
        <v>1260</v>
      </c>
      <c r="C3686" s="18" t="s">
        <v>1114</v>
      </c>
      <c r="D3686" s="18" t="s">
        <v>560</v>
      </c>
      <c r="E3686" s="18">
        <v>0.28704561241027998</v>
      </c>
    </row>
    <row r="3687" spans="1:5" hidden="1" x14ac:dyDescent="0.3">
      <c r="A3687" s="18" t="str">
        <f t="shared" si="58"/>
        <v>2021-22Maribyrnong CityO4</v>
      </c>
      <c r="B3687" s="18" t="s">
        <v>1260</v>
      </c>
      <c r="C3687" s="18" t="s">
        <v>1117</v>
      </c>
      <c r="D3687" s="18" t="s">
        <v>560</v>
      </c>
      <c r="E3687" s="18">
        <v>2.9042019381774999E-2</v>
      </c>
    </row>
    <row r="3688" spans="1:5" hidden="1" x14ac:dyDescent="0.3">
      <c r="A3688" s="18" t="str">
        <f t="shared" si="58"/>
        <v>2021-22Maroondah CityO4</v>
      </c>
      <c r="B3688" s="18" t="s">
        <v>1260</v>
      </c>
      <c r="C3688" s="18" t="s">
        <v>1120</v>
      </c>
      <c r="D3688" s="18" t="s">
        <v>560</v>
      </c>
      <c r="E3688" s="18">
        <v>0.40143235298894098</v>
      </c>
    </row>
    <row r="3689" spans="1:5" hidden="1" x14ac:dyDescent="0.3">
      <c r="A3689" s="18" t="str">
        <f t="shared" si="58"/>
        <v>2021-22Melbourne CityO4</v>
      </c>
      <c r="B3689" s="18" t="s">
        <v>1260</v>
      </c>
      <c r="C3689" s="18" t="s">
        <v>1123</v>
      </c>
      <c r="D3689" s="18" t="s">
        <v>560</v>
      </c>
      <c r="E3689" s="18">
        <v>2.2928762450631201E-2</v>
      </c>
    </row>
    <row r="3690" spans="1:5" hidden="1" x14ac:dyDescent="0.3">
      <c r="A3690" s="18" t="str">
        <f t="shared" si="58"/>
        <v>2021-22Melton CityO4</v>
      </c>
      <c r="B3690" s="18" t="s">
        <v>1260</v>
      </c>
      <c r="C3690" s="18" t="s">
        <v>1126</v>
      </c>
      <c r="D3690" s="18" t="s">
        <v>560</v>
      </c>
      <c r="E3690" s="18">
        <v>0.122874310729469</v>
      </c>
    </row>
    <row r="3691" spans="1:5" hidden="1" x14ac:dyDescent="0.3">
      <c r="A3691" s="18" t="str">
        <f t="shared" si="58"/>
        <v>2021-22Moira ShireO4</v>
      </c>
      <c r="B3691" s="18" t="s">
        <v>1260</v>
      </c>
      <c r="C3691" s="18" t="s">
        <v>1135</v>
      </c>
      <c r="D3691" s="18" t="s">
        <v>560</v>
      </c>
      <c r="E3691" s="18">
        <v>0.28937656156438002</v>
      </c>
    </row>
    <row r="3692" spans="1:5" hidden="1" x14ac:dyDescent="0.3">
      <c r="A3692" s="18" t="str">
        <f t="shared" si="58"/>
        <v>2021-22Monash CityO4</v>
      </c>
      <c r="B3692" s="18" t="s">
        <v>1260</v>
      </c>
      <c r="C3692" s="18" t="s">
        <v>1138</v>
      </c>
      <c r="D3692" s="18" t="s">
        <v>560</v>
      </c>
      <c r="E3692" s="18">
        <v>5.6175238783934399E-2</v>
      </c>
    </row>
    <row r="3693" spans="1:5" hidden="1" x14ac:dyDescent="0.3">
      <c r="A3693" s="18" t="str">
        <f t="shared" si="58"/>
        <v>2021-22Moonee Valley CityO4</v>
      </c>
      <c r="B3693" s="18" t="s">
        <v>1260</v>
      </c>
      <c r="C3693" s="18" t="s">
        <v>1141</v>
      </c>
      <c r="D3693" s="18" t="s">
        <v>560</v>
      </c>
      <c r="E3693" s="18">
        <v>6.5141289167522903E-2</v>
      </c>
    </row>
    <row r="3694" spans="1:5" hidden="1" x14ac:dyDescent="0.3">
      <c r="A3694" s="18" t="str">
        <f t="shared" si="58"/>
        <v>2021-22Moorabool ShireO4</v>
      </c>
      <c r="B3694" s="18" t="s">
        <v>1260</v>
      </c>
      <c r="C3694" s="18" t="s">
        <v>1144</v>
      </c>
      <c r="D3694" s="18" t="s">
        <v>560</v>
      </c>
      <c r="E3694" s="18">
        <v>0.262633613635472</v>
      </c>
    </row>
    <row r="3695" spans="1:5" hidden="1" x14ac:dyDescent="0.3">
      <c r="A3695" s="18" t="str">
        <f t="shared" si="58"/>
        <v>2021-22Mornington Peninsula ShireO4</v>
      </c>
      <c r="B3695" s="18" t="s">
        <v>1260</v>
      </c>
      <c r="C3695" s="18" t="s">
        <v>1150</v>
      </c>
      <c r="D3695" s="18" t="s">
        <v>560</v>
      </c>
      <c r="E3695" s="18">
        <v>0.21296397311200799</v>
      </c>
    </row>
    <row r="3696" spans="1:5" hidden="1" x14ac:dyDescent="0.3">
      <c r="A3696" s="18" t="str">
        <f t="shared" si="58"/>
        <v>2021-22Mount Alexander ShireO4</v>
      </c>
      <c r="B3696" s="18" t="s">
        <v>1260</v>
      </c>
      <c r="C3696" s="18" t="s">
        <v>1153</v>
      </c>
      <c r="D3696" s="18" t="s">
        <v>560</v>
      </c>
      <c r="E3696" s="18">
        <v>0.148208076565566</v>
      </c>
    </row>
    <row r="3697" spans="1:5" hidden="1" x14ac:dyDescent="0.3">
      <c r="A3697" s="18" t="str">
        <f t="shared" si="58"/>
        <v>2021-22Moyne ShireO4</v>
      </c>
      <c r="B3697" s="18" t="s">
        <v>1260</v>
      </c>
      <c r="C3697" s="18" t="s">
        <v>1156</v>
      </c>
      <c r="D3697" s="18" t="s">
        <v>560</v>
      </c>
      <c r="E3697" s="18">
        <v>0.174456633984651</v>
      </c>
    </row>
    <row r="3698" spans="1:5" hidden="1" x14ac:dyDescent="0.3">
      <c r="A3698" s="18" t="str">
        <f t="shared" si="58"/>
        <v>2021-22Murrindindi ShireO4</v>
      </c>
      <c r="B3698" s="18" t="s">
        <v>1260</v>
      </c>
      <c r="C3698" s="18" t="s">
        <v>1159</v>
      </c>
      <c r="D3698" s="18" t="s">
        <v>560</v>
      </c>
      <c r="E3698" s="18">
        <v>0.29827638804148898</v>
      </c>
    </row>
    <row r="3699" spans="1:5" hidden="1" x14ac:dyDescent="0.3">
      <c r="A3699" s="18" t="str">
        <f t="shared" si="58"/>
        <v>2021-22Nillumbik ShireO4</v>
      </c>
      <c r="B3699" s="18" t="s">
        <v>1260</v>
      </c>
      <c r="C3699" s="18" t="s">
        <v>1162</v>
      </c>
      <c r="D3699" s="18" t="s">
        <v>560</v>
      </c>
      <c r="E3699" s="18">
        <v>0.34162310000968099</v>
      </c>
    </row>
    <row r="3700" spans="1:5" hidden="1" x14ac:dyDescent="0.3">
      <c r="A3700" s="18" t="str">
        <f t="shared" si="58"/>
        <v>2021-22Port Phillip CityO4</v>
      </c>
      <c r="B3700" s="18" t="s">
        <v>1260</v>
      </c>
      <c r="C3700" s="18" t="s">
        <v>1168</v>
      </c>
      <c r="D3700" s="18" t="s">
        <v>560</v>
      </c>
      <c r="E3700" s="18">
        <v>1.11477433999053E-2</v>
      </c>
    </row>
    <row r="3701" spans="1:5" hidden="1" x14ac:dyDescent="0.3">
      <c r="A3701" s="18" t="str">
        <f t="shared" si="58"/>
        <v>2021-22Pyrenees ShireO4</v>
      </c>
      <c r="B3701" s="18" t="s">
        <v>1260</v>
      </c>
      <c r="C3701" s="18" t="s">
        <v>1171</v>
      </c>
      <c r="D3701" s="18" t="s">
        <v>560</v>
      </c>
      <c r="E3701" s="18">
        <v>8.7352006930407206E-3</v>
      </c>
    </row>
    <row r="3702" spans="1:5" hidden="1" x14ac:dyDescent="0.3">
      <c r="A3702" s="18" t="str">
        <f t="shared" si="58"/>
        <v>2021-22Greater SheppartonO4</v>
      </c>
      <c r="B3702" s="18" t="s">
        <v>1260</v>
      </c>
      <c r="C3702" s="18" t="s">
        <v>1076</v>
      </c>
      <c r="D3702" s="18" t="s">
        <v>560</v>
      </c>
      <c r="E3702" s="18">
        <v>0.38758183584705203</v>
      </c>
    </row>
    <row r="3703" spans="1:5" hidden="1" x14ac:dyDescent="0.3">
      <c r="A3703" s="18" t="str">
        <f t="shared" si="58"/>
        <v>2021-22Wangaratta Rural CityO4</v>
      </c>
      <c r="B3703" s="18" t="s">
        <v>1260</v>
      </c>
      <c r="C3703" s="18" t="s">
        <v>1197</v>
      </c>
      <c r="D3703" s="18" t="s">
        <v>560</v>
      </c>
      <c r="E3703" s="18">
        <v>1.0275483182482901</v>
      </c>
    </row>
    <row r="3704" spans="1:5" hidden="1" x14ac:dyDescent="0.3">
      <c r="A3704" s="18" t="str">
        <f t="shared" si="58"/>
        <v>2021-22Warrnambool CityO4</v>
      </c>
      <c r="B3704" s="18" t="s">
        <v>1260</v>
      </c>
      <c r="C3704" s="18" t="s">
        <v>1200</v>
      </c>
      <c r="D3704" s="18" t="s">
        <v>560</v>
      </c>
      <c r="E3704" s="18">
        <v>0.17026482886789501</v>
      </c>
    </row>
    <row r="3705" spans="1:5" hidden="1" x14ac:dyDescent="0.3">
      <c r="A3705" s="18" t="str">
        <f t="shared" si="58"/>
        <v>2021-22Wodonga CityO4</v>
      </c>
      <c r="B3705" s="18" t="s">
        <v>1260</v>
      </c>
      <c r="C3705" s="18" t="s">
        <v>1215</v>
      </c>
      <c r="D3705" s="18" t="s">
        <v>560</v>
      </c>
      <c r="E3705" s="18">
        <v>0.35799488008133801</v>
      </c>
    </row>
    <row r="3706" spans="1:5" hidden="1" x14ac:dyDescent="0.3">
      <c r="A3706" s="18" t="str">
        <f t="shared" si="58"/>
        <v>2021-22Boroondara CityO4</v>
      </c>
      <c r="B3706" s="18" t="s">
        <v>1260</v>
      </c>
      <c r="C3706" s="18" t="s">
        <v>1019</v>
      </c>
      <c r="D3706" s="18" t="s">
        <v>560</v>
      </c>
      <c r="E3706" s="18">
        <v>0.42889988408401097</v>
      </c>
    </row>
    <row r="3707" spans="1:5" hidden="1" x14ac:dyDescent="0.3">
      <c r="A3707" s="18" t="str">
        <f t="shared" si="58"/>
        <v>2021-22Buloke ShireO4</v>
      </c>
      <c r="B3707" s="18" t="s">
        <v>1260</v>
      </c>
      <c r="C3707" s="18" t="s">
        <v>1025</v>
      </c>
      <c r="D3707" s="18" t="s">
        <v>560</v>
      </c>
      <c r="E3707" s="18">
        <v>6.4143401411529605E-2</v>
      </c>
    </row>
    <row r="3708" spans="1:5" hidden="1" x14ac:dyDescent="0.3">
      <c r="A3708" s="18" t="str">
        <f t="shared" si="58"/>
        <v>2021-22Glen Eira CityO4</v>
      </c>
      <c r="B3708" s="18" t="s">
        <v>1260</v>
      </c>
      <c r="C3708" s="18" t="s">
        <v>1058</v>
      </c>
      <c r="D3708" s="18" t="s">
        <v>560</v>
      </c>
      <c r="E3708" s="18">
        <v>6.3811260112629206E-2</v>
      </c>
    </row>
    <row r="3709" spans="1:5" hidden="1" x14ac:dyDescent="0.3">
      <c r="A3709" s="18" t="str">
        <f t="shared" si="58"/>
        <v>2021-22Horsham Rural CityO4</v>
      </c>
      <c r="B3709" s="18" t="s">
        <v>1260</v>
      </c>
      <c r="C3709" s="18" t="s">
        <v>1087</v>
      </c>
      <c r="D3709" s="18" t="s">
        <v>560</v>
      </c>
      <c r="E3709" s="18">
        <v>0.26800543166031199</v>
      </c>
    </row>
    <row r="3710" spans="1:5" hidden="1" x14ac:dyDescent="0.3">
      <c r="A3710" s="18" t="str">
        <f t="shared" si="58"/>
        <v>2021-22Kingston CityO4</v>
      </c>
      <c r="B3710" s="18" t="s">
        <v>1260</v>
      </c>
      <c r="C3710" s="18" t="s">
        <v>1096</v>
      </c>
      <c r="D3710" s="18" t="s">
        <v>560</v>
      </c>
      <c r="E3710" s="18">
        <v>5.7635829662261398E-2</v>
      </c>
    </row>
    <row r="3711" spans="1:5" hidden="1" x14ac:dyDescent="0.3">
      <c r="A3711" s="18" t="str">
        <f t="shared" si="58"/>
        <v>2021-22Latrobe CityO4</v>
      </c>
      <c r="B3711" s="18" t="s">
        <v>1260</v>
      </c>
      <c r="C3711" s="18" t="s">
        <v>1102</v>
      </c>
      <c r="D3711" s="18" t="s">
        <v>560</v>
      </c>
      <c r="E3711" s="18">
        <v>0.25967253942465801</v>
      </c>
    </row>
    <row r="3712" spans="1:5" hidden="1" x14ac:dyDescent="0.3">
      <c r="A3712" s="18" t="str">
        <f t="shared" si="58"/>
        <v>2021-22Mildura Rural CityO4</v>
      </c>
      <c r="B3712" s="18" t="s">
        <v>1260</v>
      </c>
      <c r="C3712" s="18" t="s">
        <v>1129</v>
      </c>
      <c r="D3712" s="18" t="s">
        <v>560</v>
      </c>
      <c r="E3712" s="18">
        <v>0.419398452240417</v>
      </c>
    </row>
    <row r="3713" spans="1:5" hidden="1" x14ac:dyDescent="0.3">
      <c r="A3713" s="18" t="str">
        <f t="shared" si="58"/>
        <v>2021-22Mitchell ShireO4</v>
      </c>
      <c r="B3713" s="18" t="s">
        <v>1260</v>
      </c>
      <c r="C3713" s="18" t="s">
        <v>1132</v>
      </c>
      <c r="D3713" s="18" t="s">
        <v>560</v>
      </c>
      <c r="E3713" s="18">
        <v>0.34586040822567099</v>
      </c>
    </row>
    <row r="3714" spans="1:5" hidden="1" x14ac:dyDescent="0.3">
      <c r="A3714" s="18" t="str">
        <f t="shared" si="58"/>
        <v>2021-22Northern Grampians ShireO4</v>
      </c>
      <c r="B3714" s="18" t="s">
        <v>1260</v>
      </c>
      <c r="C3714" s="18" t="s">
        <v>1165</v>
      </c>
      <c r="D3714" s="18" t="s">
        <v>560</v>
      </c>
      <c r="E3714" s="18">
        <v>8.0688009365572494E-2</v>
      </c>
    </row>
    <row r="3715" spans="1:5" hidden="1" x14ac:dyDescent="0.3">
      <c r="A3715" s="18" t="str">
        <f t="shared" si="58"/>
        <v>2021-22Southern Grampians ShireO5</v>
      </c>
      <c r="B3715" s="18" t="s">
        <v>1260</v>
      </c>
      <c r="C3715" s="18" t="s">
        <v>1179</v>
      </c>
      <c r="D3715" s="18" t="s">
        <v>562</v>
      </c>
      <c r="E3715" s="18">
        <v>0.94347275031685696</v>
      </c>
    </row>
    <row r="3716" spans="1:5" hidden="1" x14ac:dyDescent="0.3">
      <c r="A3716" s="18" t="str">
        <f t="shared" si="58"/>
        <v>2021-22South Gippsland ShireO5</v>
      </c>
      <c r="B3716" s="18" t="s">
        <v>1260</v>
      </c>
      <c r="C3716" s="18" t="s">
        <v>1176</v>
      </c>
      <c r="D3716" s="18" t="s">
        <v>562</v>
      </c>
      <c r="E3716" s="18">
        <v>2.17829987184964</v>
      </c>
    </row>
    <row r="3717" spans="1:5" hidden="1" x14ac:dyDescent="0.3">
      <c r="A3717" s="18" t="str">
        <f t="shared" si="58"/>
        <v>2021-22Stonnington CityO5</v>
      </c>
      <c r="B3717" s="18" t="s">
        <v>1260</v>
      </c>
      <c r="C3717" s="18" t="s">
        <v>1182</v>
      </c>
      <c r="D3717" s="18" t="s">
        <v>562</v>
      </c>
      <c r="E3717" s="18">
        <v>1.53870331742721</v>
      </c>
    </row>
    <row r="3718" spans="1:5" hidden="1" x14ac:dyDescent="0.3">
      <c r="A3718" s="18" t="str">
        <f t="shared" si="58"/>
        <v>2021-22Ararat Rural CityO5</v>
      </c>
      <c r="B3718" s="18" t="s">
        <v>1260</v>
      </c>
      <c r="C3718" s="18" t="s">
        <v>998</v>
      </c>
      <c r="D3718" s="18" t="s">
        <v>562</v>
      </c>
      <c r="E3718" s="18">
        <v>1.7450360440116399</v>
      </c>
    </row>
    <row r="3719" spans="1:5" hidden="1" x14ac:dyDescent="0.3">
      <c r="A3719" s="18" t="str">
        <f t="shared" si="58"/>
        <v>2021-22Strathbogie ShireO5</v>
      </c>
      <c r="B3719" s="18" t="s">
        <v>1260</v>
      </c>
      <c r="C3719" s="18" t="s">
        <v>1185</v>
      </c>
      <c r="D3719" s="18" t="s">
        <v>562</v>
      </c>
      <c r="E3719" s="18">
        <v>0.75621283732276301</v>
      </c>
    </row>
    <row r="3720" spans="1:5" hidden="1" x14ac:dyDescent="0.3">
      <c r="A3720" s="18" t="str">
        <f t="shared" si="58"/>
        <v>2021-22Surf Coast ShireO5</v>
      </c>
      <c r="B3720" s="18" t="s">
        <v>1260</v>
      </c>
      <c r="C3720" s="18" t="s">
        <v>1188</v>
      </c>
      <c r="D3720" s="18" t="s">
        <v>562</v>
      </c>
      <c r="E3720" s="18">
        <v>0.67305895928347703</v>
      </c>
    </row>
    <row r="3721" spans="1:5" hidden="1" x14ac:dyDescent="0.3">
      <c r="A3721" s="18" t="str">
        <f t="shared" si="58"/>
        <v>2021-22Swan Hill Rural CityO5</v>
      </c>
      <c r="B3721" s="18" t="s">
        <v>1260</v>
      </c>
      <c r="C3721" s="18" t="s">
        <v>1191</v>
      </c>
      <c r="D3721" s="18" t="s">
        <v>562</v>
      </c>
      <c r="E3721" s="18">
        <v>0.95146806578549104</v>
      </c>
    </row>
    <row r="3722" spans="1:5" hidden="1" x14ac:dyDescent="0.3">
      <c r="A3722" s="18" t="str">
        <f t="shared" si="58"/>
        <v>2021-22Towong ShireO5</v>
      </c>
      <c r="B3722" s="18" t="s">
        <v>1260</v>
      </c>
      <c r="C3722" s="18" t="s">
        <v>1194</v>
      </c>
      <c r="D3722" s="18" t="s">
        <v>562</v>
      </c>
    </row>
    <row r="3723" spans="1:5" hidden="1" x14ac:dyDescent="0.3">
      <c r="A3723" s="18" t="str">
        <f t="shared" si="58"/>
        <v>2021-22Wellington ShireO5</v>
      </c>
      <c r="B3723" s="18" t="s">
        <v>1260</v>
      </c>
      <c r="C3723" s="18" t="s">
        <v>1203</v>
      </c>
      <c r="D3723" s="18" t="s">
        <v>562</v>
      </c>
      <c r="E3723" s="18">
        <v>1.1167016349313199</v>
      </c>
    </row>
    <row r="3724" spans="1:5" hidden="1" x14ac:dyDescent="0.3">
      <c r="A3724" s="18" t="str">
        <f t="shared" si="58"/>
        <v>2021-22West Wimmera ShireO5</v>
      </c>
      <c r="B3724" s="18" t="s">
        <v>1260</v>
      </c>
      <c r="C3724" s="18" t="s">
        <v>1206</v>
      </c>
      <c r="D3724" s="18" t="s">
        <v>562</v>
      </c>
      <c r="E3724" s="18">
        <v>0.88573178199632596</v>
      </c>
    </row>
    <row r="3725" spans="1:5" hidden="1" x14ac:dyDescent="0.3">
      <c r="A3725" s="18" t="str">
        <f t="shared" si="58"/>
        <v>2021-22Whitehorse CityO5</v>
      </c>
      <c r="B3725" s="18" t="s">
        <v>1260</v>
      </c>
      <c r="C3725" s="18" t="s">
        <v>1209</v>
      </c>
      <c r="D3725" s="18" t="s">
        <v>562</v>
      </c>
      <c r="E3725" s="18">
        <v>1.24630063608972</v>
      </c>
    </row>
    <row r="3726" spans="1:5" hidden="1" x14ac:dyDescent="0.3">
      <c r="A3726" s="18" t="str">
        <f t="shared" si="58"/>
        <v>2021-22Whittlesea CityO5</v>
      </c>
      <c r="B3726" s="18" t="s">
        <v>1260</v>
      </c>
      <c r="C3726" s="18" t="s">
        <v>1212</v>
      </c>
      <c r="D3726" s="18" t="s">
        <v>562</v>
      </c>
      <c r="E3726" s="18">
        <v>0.85559088251569904</v>
      </c>
    </row>
    <row r="3727" spans="1:5" hidden="1" x14ac:dyDescent="0.3">
      <c r="A3727" s="18" t="str">
        <f t="shared" si="58"/>
        <v>2021-22Wyndham CityO5</v>
      </c>
      <c r="B3727" s="18" t="s">
        <v>1260</v>
      </c>
      <c r="C3727" s="18" t="s">
        <v>1218</v>
      </c>
      <c r="D3727" s="18" t="s">
        <v>562</v>
      </c>
      <c r="E3727" s="18">
        <v>0.36368804172098401</v>
      </c>
    </row>
    <row r="3728" spans="1:5" hidden="1" x14ac:dyDescent="0.3">
      <c r="A3728" s="18" t="str">
        <f t="shared" si="58"/>
        <v>2021-22Yarra CityO5</v>
      </c>
      <c r="B3728" s="18" t="s">
        <v>1260</v>
      </c>
      <c r="C3728" s="18" t="s">
        <v>1221</v>
      </c>
      <c r="D3728" s="18" t="s">
        <v>562</v>
      </c>
      <c r="E3728" s="18">
        <v>1.19878964941569</v>
      </c>
    </row>
    <row r="3729" spans="1:5" hidden="1" x14ac:dyDescent="0.3">
      <c r="A3729" s="18" t="str">
        <f t="shared" si="58"/>
        <v>2021-22Yarra Ranges ShireO5</v>
      </c>
      <c r="B3729" s="18" t="s">
        <v>1260</v>
      </c>
      <c r="C3729" s="18" t="s">
        <v>1224</v>
      </c>
      <c r="D3729" s="18" t="s">
        <v>562</v>
      </c>
      <c r="E3729" s="18">
        <v>1.5510025862358501</v>
      </c>
    </row>
    <row r="3730" spans="1:5" hidden="1" x14ac:dyDescent="0.3">
      <c r="A3730" s="18" t="str">
        <f t="shared" si="58"/>
        <v>2021-22Yarriambiack ShireO5</v>
      </c>
      <c r="B3730" s="18" t="s">
        <v>1260</v>
      </c>
      <c r="C3730" s="18" t="s">
        <v>1227</v>
      </c>
      <c r="D3730" s="18" t="s">
        <v>562</v>
      </c>
      <c r="E3730" s="18">
        <v>1.37232960325534</v>
      </c>
    </row>
    <row r="3731" spans="1:5" hidden="1" x14ac:dyDescent="0.3">
      <c r="A3731" s="18" t="str">
        <f t="shared" si="58"/>
        <v>2021-22Bass Coast ShireO5</v>
      </c>
      <c r="B3731" s="18" t="s">
        <v>1260</v>
      </c>
      <c r="C3731" s="18" t="s">
        <v>1007</v>
      </c>
      <c r="D3731" s="18" t="s">
        <v>562</v>
      </c>
      <c r="E3731" s="18">
        <v>1.38137632338787</v>
      </c>
    </row>
    <row r="3732" spans="1:5" hidden="1" x14ac:dyDescent="0.3">
      <c r="A3732" s="18" t="str">
        <f t="shared" si="58"/>
        <v>2021-22Borough of QueenscliffeO5</v>
      </c>
      <c r="B3732" s="18" t="s">
        <v>1260</v>
      </c>
      <c r="C3732" s="18" t="s">
        <v>1174</v>
      </c>
      <c r="D3732" s="18" t="s">
        <v>562</v>
      </c>
      <c r="E3732" s="18">
        <v>5.40621395228382</v>
      </c>
    </row>
    <row r="3733" spans="1:5" hidden="1" x14ac:dyDescent="0.3">
      <c r="A3733" s="18" t="str">
        <f t="shared" si="58"/>
        <v>2021-22Merri-bek CityO5</v>
      </c>
      <c r="B3733" s="18" t="s">
        <v>1260</v>
      </c>
      <c r="C3733" s="18" t="s">
        <v>1147</v>
      </c>
      <c r="D3733" s="18" t="s">
        <v>562</v>
      </c>
      <c r="E3733" s="18">
        <v>0.94994878315848996</v>
      </c>
    </row>
    <row r="3734" spans="1:5" hidden="1" x14ac:dyDescent="0.3">
      <c r="A3734" s="18" t="str">
        <f t="shared" si="58"/>
        <v>2021-22Alpine ShireO5</v>
      </c>
      <c r="B3734" s="18" t="s">
        <v>1260</v>
      </c>
      <c r="C3734" s="18" t="s">
        <v>995</v>
      </c>
      <c r="D3734" s="18" t="s">
        <v>562</v>
      </c>
      <c r="E3734" s="18">
        <v>2.1692563817980002</v>
      </c>
    </row>
    <row r="3735" spans="1:5" hidden="1" x14ac:dyDescent="0.3">
      <c r="A3735" s="18" t="str">
        <f t="shared" si="58"/>
        <v>2021-22Ballarat CityO5</v>
      </c>
      <c r="B3735" s="18" t="s">
        <v>1260</v>
      </c>
      <c r="C3735" s="18" t="s">
        <v>1001</v>
      </c>
      <c r="D3735" s="18" t="s">
        <v>562</v>
      </c>
      <c r="E3735" s="18">
        <v>1.1233484333710799</v>
      </c>
    </row>
    <row r="3736" spans="1:5" hidden="1" x14ac:dyDescent="0.3">
      <c r="A3736" s="18" t="str">
        <f t="shared" ref="A3736:A3799" si="59">CONCATENATE(B3736,C3736,D3736)</f>
        <v>2021-22Banyule CityO5</v>
      </c>
      <c r="B3736" s="18" t="s">
        <v>1260</v>
      </c>
      <c r="C3736" s="18" t="s">
        <v>1004</v>
      </c>
      <c r="D3736" s="18" t="s">
        <v>562</v>
      </c>
      <c r="E3736" s="18">
        <v>1.1046605967727401</v>
      </c>
    </row>
    <row r="3737" spans="1:5" hidden="1" x14ac:dyDescent="0.3">
      <c r="A3737" s="18" t="str">
        <f t="shared" si="59"/>
        <v>2021-22Baw Baw ShireO5</v>
      </c>
      <c r="B3737" s="18" t="s">
        <v>1260</v>
      </c>
      <c r="C3737" s="18" t="s">
        <v>1010</v>
      </c>
      <c r="D3737" s="18" t="s">
        <v>562</v>
      </c>
      <c r="E3737" s="18">
        <v>1.0317101388304599</v>
      </c>
    </row>
    <row r="3738" spans="1:5" hidden="1" x14ac:dyDescent="0.3">
      <c r="A3738" s="18" t="str">
        <f t="shared" si="59"/>
        <v>2021-22Bayside CityO5</v>
      </c>
      <c r="B3738" s="18" t="s">
        <v>1260</v>
      </c>
      <c r="C3738" s="18" t="s">
        <v>1013</v>
      </c>
      <c r="D3738" s="18" t="s">
        <v>562</v>
      </c>
      <c r="E3738" s="18">
        <v>1.4335002526760701</v>
      </c>
    </row>
    <row r="3739" spans="1:5" hidden="1" x14ac:dyDescent="0.3">
      <c r="A3739" s="18" t="str">
        <f t="shared" si="59"/>
        <v>2021-22Benalla Rural CityO5</v>
      </c>
      <c r="B3739" s="18" t="s">
        <v>1260</v>
      </c>
      <c r="C3739" s="18" t="s">
        <v>1016</v>
      </c>
      <c r="D3739" s="18" t="s">
        <v>562</v>
      </c>
      <c r="E3739" s="18">
        <v>0.46514323563503901</v>
      </c>
    </row>
    <row r="3740" spans="1:5" hidden="1" x14ac:dyDescent="0.3">
      <c r="A3740" s="18" t="str">
        <f t="shared" si="59"/>
        <v>2021-22Brimbank CityO5</v>
      </c>
      <c r="B3740" s="18" t="s">
        <v>1260</v>
      </c>
      <c r="C3740" s="18" t="s">
        <v>1022</v>
      </c>
      <c r="D3740" s="18" t="s">
        <v>562</v>
      </c>
      <c r="E3740" s="18">
        <v>1.1249627267931299</v>
      </c>
    </row>
    <row r="3741" spans="1:5" hidden="1" x14ac:dyDescent="0.3">
      <c r="A3741" s="18" t="str">
        <f t="shared" si="59"/>
        <v>2021-22Campaspe ShireO5</v>
      </c>
      <c r="B3741" s="18" t="s">
        <v>1260</v>
      </c>
      <c r="C3741" s="18" t="s">
        <v>1028</v>
      </c>
      <c r="D3741" s="18" t="s">
        <v>562</v>
      </c>
      <c r="E3741" s="18">
        <v>1.1614952002327199</v>
      </c>
    </row>
    <row r="3742" spans="1:5" hidden="1" x14ac:dyDescent="0.3">
      <c r="A3742" s="18" t="str">
        <f t="shared" si="59"/>
        <v>2021-22Cardinia ShireO5</v>
      </c>
      <c r="B3742" s="18" t="s">
        <v>1260</v>
      </c>
      <c r="C3742" s="18" t="s">
        <v>1031</v>
      </c>
      <c r="D3742" s="18" t="s">
        <v>562</v>
      </c>
      <c r="E3742" s="18">
        <v>0.71562878171675504</v>
      </c>
    </row>
    <row r="3743" spans="1:5" hidden="1" x14ac:dyDescent="0.3">
      <c r="A3743" s="18" t="str">
        <f t="shared" si="59"/>
        <v>2021-22Casey CityO5</v>
      </c>
      <c r="B3743" s="18" t="s">
        <v>1260</v>
      </c>
      <c r="C3743" s="18" t="s">
        <v>1034</v>
      </c>
      <c r="D3743" s="18" t="s">
        <v>562</v>
      </c>
      <c r="E3743" s="18">
        <v>0.86928314589549405</v>
      </c>
    </row>
    <row r="3744" spans="1:5" hidden="1" x14ac:dyDescent="0.3">
      <c r="A3744" s="18" t="str">
        <f t="shared" si="59"/>
        <v>2021-22Central Goldfields ShireO5</v>
      </c>
      <c r="B3744" s="18" t="s">
        <v>1260</v>
      </c>
      <c r="C3744" s="18" t="s">
        <v>1037</v>
      </c>
      <c r="D3744" s="18" t="s">
        <v>562</v>
      </c>
      <c r="E3744" s="18">
        <v>1.03660542558596</v>
      </c>
    </row>
    <row r="3745" spans="1:5" hidden="1" x14ac:dyDescent="0.3">
      <c r="A3745" s="18" t="str">
        <f t="shared" si="59"/>
        <v>2021-22Colac Otway ShireO5</v>
      </c>
      <c r="B3745" s="18" t="s">
        <v>1260</v>
      </c>
      <c r="C3745" s="18" t="s">
        <v>1040</v>
      </c>
      <c r="D3745" s="18" t="s">
        <v>562</v>
      </c>
      <c r="E3745" s="18">
        <v>1.0527245676027499</v>
      </c>
    </row>
    <row r="3746" spans="1:5" hidden="1" x14ac:dyDescent="0.3">
      <c r="A3746" s="18" t="str">
        <f t="shared" si="59"/>
        <v>2021-22Corangamite ShireO5</v>
      </c>
      <c r="B3746" s="18" t="s">
        <v>1260</v>
      </c>
      <c r="C3746" s="18" t="s">
        <v>1043</v>
      </c>
      <c r="D3746" s="18" t="s">
        <v>562</v>
      </c>
      <c r="E3746" s="18">
        <v>1.0105876124933799</v>
      </c>
    </row>
    <row r="3747" spans="1:5" hidden="1" x14ac:dyDescent="0.3">
      <c r="A3747" s="18" t="str">
        <f t="shared" si="59"/>
        <v>2021-22Darebin CityO5</v>
      </c>
      <c r="B3747" s="18" t="s">
        <v>1260</v>
      </c>
      <c r="C3747" s="18" t="s">
        <v>1046</v>
      </c>
      <c r="D3747" s="18" t="s">
        <v>562</v>
      </c>
      <c r="E3747" s="18">
        <v>1.4163782186576599</v>
      </c>
    </row>
    <row r="3748" spans="1:5" hidden="1" x14ac:dyDescent="0.3">
      <c r="A3748" s="18" t="str">
        <f t="shared" si="59"/>
        <v>2021-22East Gippsland ShireO5</v>
      </c>
      <c r="B3748" s="18" t="s">
        <v>1260</v>
      </c>
      <c r="C3748" s="18" t="s">
        <v>1049</v>
      </c>
      <c r="D3748" s="18" t="s">
        <v>562</v>
      </c>
      <c r="E3748" s="18">
        <v>1.1274769657957799</v>
      </c>
    </row>
    <row r="3749" spans="1:5" hidden="1" x14ac:dyDescent="0.3">
      <c r="A3749" s="18" t="str">
        <f t="shared" si="59"/>
        <v>2021-22Frankston CityO5</v>
      </c>
      <c r="B3749" s="18" t="s">
        <v>1260</v>
      </c>
      <c r="C3749" s="18" t="s">
        <v>1052</v>
      </c>
      <c r="D3749" s="18" t="s">
        <v>562</v>
      </c>
      <c r="E3749" s="18">
        <v>1.2994098171872701</v>
      </c>
    </row>
    <row r="3750" spans="1:5" hidden="1" x14ac:dyDescent="0.3">
      <c r="A3750" s="18" t="str">
        <f t="shared" si="59"/>
        <v>2021-22Gannawarra ShireO5</v>
      </c>
      <c r="B3750" s="18" t="s">
        <v>1260</v>
      </c>
      <c r="C3750" s="18" t="s">
        <v>1055</v>
      </c>
      <c r="D3750" s="18" t="s">
        <v>562</v>
      </c>
      <c r="E3750" s="18">
        <v>0.94311236483309802</v>
      </c>
    </row>
    <row r="3751" spans="1:5" hidden="1" x14ac:dyDescent="0.3">
      <c r="A3751" s="18" t="str">
        <f t="shared" si="59"/>
        <v>2021-22Glenelg ShireO5</v>
      </c>
      <c r="B3751" s="18" t="s">
        <v>1260</v>
      </c>
      <c r="C3751" s="18" t="s">
        <v>1061</v>
      </c>
      <c r="D3751" s="18" t="s">
        <v>562</v>
      </c>
      <c r="E3751" s="18">
        <v>0.50924236414121404</v>
      </c>
    </row>
    <row r="3752" spans="1:5" hidden="1" x14ac:dyDescent="0.3">
      <c r="A3752" s="18" t="str">
        <f t="shared" si="59"/>
        <v>2021-22Golden Plains ShireO5</v>
      </c>
      <c r="B3752" s="18" t="s">
        <v>1260</v>
      </c>
      <c r="C3752" s="18" t="s">
        <v>1064</v>
      </c>
      <c r="D3752" s="18" t="s">
        <v>562</v>
      </c>
      <c r="E3752" s="18">
        <v>1.1507069778135399</v>
      </c>
    </row>
    <row r="3753" spans="1:5" hidden="1" x14ac:dyDescent="0.3">
      <c r="A3753" s="18" t="str">
        <f t="shared" si="59"/>
        <v>2021-22Greater Bendigo CityO5</v>
      </c>
      <c r="B3753" s="18" t="s">
        <v>1260</v>
      </c>
      <c r="C3753" s="18" t="s">
        <v>1067</v>
      </c>
      <c r="D3753" s="18" t="s">
        <v>562</v>
      </c>
      <c r="E3753" s="18">
        <v>0.83945107398567997</v>
      </c>
    </row>
    <row r="3754" spans="1:5" hidden="1" x14ac:dyDescent="0.3">
      <c r="A3754" s="18" t="str">
        <f t="shared" si="59"/>
        <v>2021-22Greater Dandenong CityO5</v>
      </c>
      <c r="B3754" s="18" t="s">
        <v>1260</v>
      </c>
      <c r="C3754" s="18" t="s">
        <v>1070</v>
      </c>
      <c r="D3754" s="18" t="s">
        <v>562</v>
      </c>
      <c r="E3754" s="18">
        <v>1.10257755826516</v>
      </c>
    </row>
    <row r="3755" spans="1:5" hidden="1" x14ac:dyDescent="0.3">
      <c r="A3755" s="18" t="str">
        <f t="shared" si="59"/>
        <v>2021-22Greater Geelong CityO5</v>
      </c>
      <c r="B3755" s="18" t="s">
        <v>1260</v>
      </c>
      <c r="C3755" s="18" t="s">
        <v>1073</v>
      </c>
      <c r="D3755" s="18" t="s">
        <v>562</v>
      </c>
      <c r="E3755" s="18">
        <v>0.68944292084655601</v>
      </c>
    </row>
    <row r="3756" spans="1:5" hidden="1" x14ac:dyDescent="0.3">
      <c r="A3756" s="18" t="str">
        <f t="shared" si="59"/>
        <v>2021-22Hepburn ShireO5</v>
      </c>
      <c r="B3756" s="18" t="s">
        <v>1260</v>
      </c>
      <c r="C3756" s="18" t="s">
        <v>1078</v>
      </c>
      <c r="D3756" s="18" t="s">
        <v>562</v>
      </c>
      <c r="E3756" s="18">
        <v>1.0342425315857799</v>
      </c>
    </row>
    <row r="3757" spans="1:5" hidden="1" x14ac:dyDescent="0.3">
      <c r="A3757" s="18" t="str">
        <f t="shared" si="59"/>
        <v>2021-22Hindmarsh ShireO5</v>
      </c>
      <c r="B3757" s="18" t="s">
        <v>1260</v>
      </c>
      <c r="C3757" s="18" t="s">
        <v>1081</v>
      </c>
      <c r="D3757" s="18" t="s">
        <v>562</v>
      </c>
      <c r="E3757" s="18">
        <v>2.3561007957559701</v>
      </c>
    </row>
    <row r="3758" spans="1:5" hidden="1" x14ac:dyDescent="0.3">
      <c r="A3758" s="18" t="str">
        <f t="shared" si="59"/>
        <v>2021-22Hobsons Bay CityO5</v>
      </c>
      <c r="B3758" s="18" t="s">
        <v>1260</v>
      </c>
      <c r="C3758" s="18" t="s">
        <v>1084</v>
      </c>
      <c r="D3758" s="18" t="s">
        <v>562</v>
      </c>
      <c r="E3758" s="18">
        <v>1.82455617903283</v>
      </c>
    </row>
    <row r="3759" spans="1:5" hidden="1" x14ac:dyDescent="0.3">
      <c r="A3759" s="18" t="str">
        <f t="shared" si="59"/>
        <v>2021-22Hume CityO5</v>
      </c>
      <c r="B3759" s="18" t="s">
        <v>1260</v>
      </c>
      <c r="C3759" s="18" t="s">
        <v>1090</v>
      </c>
      <c r="D3759" s="18" t="s">
        <v>562</v>
      </c>
      <c r="E3759" s="18">
        <v>0.66890635924896402</v>
      </c>
    </row>
    <row r="3760" spans="1:5" hidden="1" x14ac:dyDescent="0.3">
      <c r="A3760" s="18" t="str">
        <f t="shared" si="59"/>
        <v>2021-22Indigo ShireO5</v>
      </c>
      <c r="B3760" s="18" t="s">
        <v>1260</v>
      </c>
      <c r="C3760" s="18" t="s">
        <v>1093</v>
      </c>
      <c r="D3760" s="18" t="s">
        <v>562</v>
      </c>
      <c r="E3760" s="18">
        <v>0.84618795881840603</v>
      </c>
    </row>
    <row r="3761" spans="1:5" hidden="1" x14ac:dyDescent="0.3">
      <c r="A3761" s="18" t="str">
        <f t="shared" si="59"/>
        <v>2021-22Knox CityO5</v>
      </c>
      <c r="B3761" s="18" t="s">
        <v>1260</v>
      </c>
      <c r="C3761" s="18" t="s">
        <v>1099</v>
      </c>
      <c r="D3761" s="18" t="s">
        <v>562</v>
      </c>
      <c r="E3761" s="18">
        <v>1.70533420422382</v>
      </c>
    </row>
    <row r="3762" spans="1:5" hidden="1" x14ac:dyDescent="0.3">
      <c r="A3762" s="18" t="str">
        <f t="shared" si="59"/>
        <v>2021-22Loddon ShireO5</v>
      </c>
      <c r="B3762" s="18" t="s">
        <v>1260</v>
      </c>
      <c r="C3762" s="18" t="s">
        <v>1105</v>
      </c>
      <c r="D3762" s="18" t="s">
        <v>562</v>
      </c>
      <c r="E3762" s="18">
        <v>0.60112616322538504</v>
      </c>
    </row>
    <row r="3763" spans="1:5" hidden="1" x14ac:dyDescent="0.3">
      <c r="A3763" s="18" t="str">
        <f t="shared" si="59"/>
        <v>2021-22Macedon Ranges ShireO5</v>
      </c>
      <c r="B3763" s="18" t="s">
        <v>1260</v>
      </c>
      <c r="C3763" s="18" t="s">
        <v>1108</v>
      </c>
      <c r="D3763" s="18" t="s">
        <v>562</v>
      </c>
      <c r="E3763" s="18">
        <v>1.3629743452699099</v>
      </c>
    </row>
    <row r="3764" spans="1:5" hidden="1" x14ac:dyDescent="0.3">
      <c r="A3764" s="18" t="str">
        <f t="shared" si="59"/>
        <v>2021-22Manningham CityO5</v>
      </c>
      <c r="B3764" s="18" t="s">
        <v>1260</v>
      </c>
      <c r="C3764" s="18" t="s">
        <v>1111</v>
      </c>
      <c r="D3764" s="18" t="s">
        <v>562</v>
      </c>
      <c r="E3764" s="18">
        <v>1.1797539809588</v>
      </c>
    </row>
    <row r="3765" spans="1:5" hidden="1" x14ac:dyDescent="0.3">
      <c r="A3765" s="18" t="str">
        <f t="shared" si="59"/>
        <v>2021-22Mansfield ShireO5</v>
      </c>
      <c r="B3765" s="18" t="s">
        <v>1260</v>
      </c>
      <c r="C3765" s="18" t="s">
        <v>1114</v>
      </c>
      <c r="D3765" s="18" t="s">
        <v>562</v>
      </c>
      <c r="E3765" s="18">
        <v>1.6201435288295001</v>
      </c>
    </row>
    <row r="3766" spans="1:5" hidden="1" x14ac:dyDescent="0.3">
      <c r="A3766" s="18" t="str">
        <f t="shared" si="59"/>
        <v>2021-22Maribyrnong CityO5</v>
      </c>
      <c r="B3766" s="18" t="s">
        <v>1260</v>
      </c>
      <c r="C3766" s="18" t="s">
        <v>1117</v>
      </c>
      <c r="D3766" s="18" t="s">
        <v>562</v>
      </c>
      <c r="E3766" s="18">
        <v>0.959409395973154</v>
      </c>
    </row>
    <row r="3767" spans="1:5" hidden="1" x14ac:dyDescent="0.3">
      <c r="A3767" s="18" t="str">
        <f t="shared" si="59"/>
        <v>2021-22Maroondah CityO5</v>
      </c>
      <c r="B3767" s="18" t="s">
        <v>1260</v>
      </c>
      <c r="C3767" s="18" t="s">
        <v>1120</v>
      </c>
      <c r="D3767" s="18" t="s">
        <v>562</v>
      </c>
      <c r="E3767" s="18">
        <v>1.35316587568006</v>
      </c>
    </row>
    <row r="3768" spans="1:5" hidden="1" x14ac:dyDescent="0.3">
      <c r="A3768" s="18" t="str">
        <f t="shared" si="59"/>
        <v>2021-22Melbourne CityO5</v>
      </c>
      <c r="B3768" s="18" t="s">
        <v>1260</v>
      </c>
      <c r="C3768" s="18" t="s">
        <v>1123</v>
      </c>
      <c r="D3768" s="18" t="s">
        <v>562</v>
      </c>
      <c r="E3768" s="18">
        <v>1.03246704217695</v>
      </c>
    </row>
    <row r="3769" spans="1:5" hidden="1" x14ac:dyDescent="0.3">
      <c r="A3769" s="18" t="str">
        <f t="shared" si="59"/>
        <v>2021-22Melton CityO5</v>
      </c>
      <c r="B3769" s="18" t="s">
        <v>1260</v>
      </c>
      <c r="C3769" s="18" t="s">
        <v>1126</v>
      </c>
      <c r="D3769" s="18" t="s">
        <v>562</v>
      </c>
      <c r="E3769" s="18">
        <v>0.46398885743810903</v>
      </c>
    </row>
    <row r="3770" spans="1:5" hidden="1" x14ac:dyDescent="0.3">
      <c r="A3770" s="18" t="str">
        <f t="shared" si="59"/>
        <v>2021-22Moira ShireO5</v>
      </c>
      <c r="B3770" s="18" t="s">
        <v>1260</v>
      </c>
      <c r="C3770" s="18" t="s">
        <v>1135</v>
      </c>
      <c r="D3770" s="18" t="s">
        <v>562</v>
      </c>
      <c r="E3770" s="18">
        <v>1.0614747021239901</v>
      </c>
    </row>
    <row r="3771" spans="1:5" hidden="1" x14ac:dyDescent="0.3">
      <c r="A3771" s="18" t="str">
        <f t="shared" si="59"/>
        <v>2021-22Monash CityO5</v>
      </c>
      <c r="B3771" s="18" t="s">
        <v>1260</v>
      </c>
      <c r="C3771" s="18" t="s">
        <v>1138</v>
      </c>
      <c r="D3771" s="18" t="s">
        <v>562</v>
      </c>
      <c r="E3771" s="18">
        <v>1.4841335222592</v>
      </c>
    </row>
    <row r="3772" spans="1:5" hidden="1" x14ac:dyDescent="0.3">
      <c r="A3772" s="18" t="str">
        <f t="shared" si="59"/>
        <v>2021-22Moonee Valley CityO5</v>
      </c>
      <c r="B3772" s="18" t="s">
        <v>1260</v>
      </c>
      <c r="C3772" s="18" t="s">
        <v>1141</v>
      </c>
      <c r="D3772" s="18" t="s">
        <v>562</v>
      </c>
      <c r="E3772" s="18">
        <v>0.569219547775346</v>
      </c>
    </row>
    <row r="3773" spans="1:5" hidden="1" x14ac:dyDescent="0.3">
      <c r="A3773" s="18" t="str">
        <f t="shared" si="59"/>
        <v>2021-22Moorabool ShireO5</v>
      </c>
      <c r="B3773" s="18" t="s">
        <v>1260</v>
      </c>
      <c r="C3773" s="18" t="s">
        <v>1144</v>
      </c>
      <c r="D3773" s="18" t="s">
        <v>562</v>
      </c>
      <c r="E3773" s="18">
        <v>1.04313627581973</v>
      </c>
    </row>
    <row r="3774" spans="1:5" hidden="1" x14ac:dyDescent="0.3">
      <c r="A3774" s="18" t="str">
        <f t="shared" si="59"/>
        <v>2021-22Mornington Peninsula ShireO5</v>
      </c>
      <c r="B3774" s="18" t="s">
        <v>1260</v>
      </c>
      <c r="C3774" s="18" t="s">
        <v>1150</v>
      </c>
      <c r="D3774" s="18" t="s">
        <v>562</v>
      </c>
      <c r="E3774" s="18">
        <v>0.80577022153529099</v>
      </c>
    </row>
    <row r="3775" spans="1:5" hidden="1" x14ac:dyDescent="0.3">
      <c r="A3775" s="18" t="str">
        <f t="shared" si="59"/>
        <v>2021-22Mount Alexander ShireO5</v>
      </c>
      <c r="B3775" s="18" t="s">
        <v>1260</v>
      </c>
      <c r="C3775" s="18" t="s">
        <v>1153</v>
      </c>
      <c r="D3775" s="18" t="s">
        <v>562</v>
      </c>
      <c r="E3775" s="18">
        <v>0.81991918750682502</v>
      </c>
    </row>
    <row r="3776" spans="1:5" hidden="1" x14ac:dyDescent="0.3">
      <c r="A3776" s="18" t="str">
        <f t="shared" si="59"/>
        <v>2021-22Moyne ShireO5</v>
      </c>
      <c r="B3776" s="18" t="s">
        <v>1260</v>
      </c>
      <c r="C3776" s="18" t="s">
        <v>1156</v>
      </c>
      <c r="D3776" s="18" t="s">
        <v>562</v>
      </c>
      <c r="E3776" s="18">
        <v>1.33386616290053</v>
      </c>
    </row>
    <row r="3777" spans="1:5" hidden="1" x14ac:dyDescent="0.3">
      <c r="A3777" s="18" t="str">
        <f t="shared" si="59"/>
        <v>2021-22Murrindindi ShireO5</v>
      </c>
      <c r="B3777" s="18" t="s">
        <v>1260</v>
      </c>
      <c r="C3777" s="18" t="s">
        <v>1159</v>
      </c>
      <c r="D3777" s="18" t="s">
        <v>562</v>
      </c>
      <c r="E3777" s="18">
        <v>1.3366070829071901</v>
      </c>
    </row>
    <row r="3778" spans="1:5" hidden="1" x14ac:dyDescent="0.3">
      <c r="A3778" s="18" t="str">
        <f t="shared" si="59"/>
        <v>2021-22Nillumbik ShireO5</v>
      </c>
      <c r="B3778" s="18" t="s">
        <v>1260</v>
      </c>
      <c r="C3778" s="18" t="s">
        <v>1162</v>
      </c>
      <c r="D3778" s="18" t="s">
        <v>562</v>
      </c>
      <c r="E3778" s="18">
        <v>1.62923743381696</v>
      </c>
    </row>
    <row r="3779" spans="1:5" hidden="1" x14ac:dyDescent="0.3">
      <c r="A3779" s="18" t="str">
        <f t="shared" si="59"/>
        <v>2021-22Port Phillip CityO5</v>
      </c>
      <c r="B3779" s="18" t="s">
        <v>1260</v>
      </c>
      <c r="C3779" s="18" t="s">
        <v>1168</v>
      </c>
      <c r="D3779" s="18" t="s">
        <v>562</v>
      </c>
      <c r="E3779" s="18">
        <v>1.00440461725395</v>
      </c>
    </row>
    <row r="3780" spans="1:5" hidden="1" x14ac:dyDescent="0.3">
      <c r="A3780" s="18" t="str">
        <f t="shared" si="59"/>
        <v>2021-22Pyrenees ShireO5</v>
      </c>
      <c r="B3780" s="18" t="s">
        <v>1260</v>
      </c>
      <c r="C3780" s="18" t="s">
        <v>1171</v>
      </c>
      <c r="D3780" s="18" t="s">
        <v>562</v>
      </c>
      <c r="E3780" s="18">
        <v>1.1058080364976299</v>
      </c>
    </row>
    <row r="3781" spans="1:5" hidden="1" x14ac:dyDescent="0.3">
      <c r="A3781" s="18" t="str">
        <f t="shared" si="59"/>
        <v>2021-22Greater SheppartonO5</v>
      </c>
      <c r="B3781" s="18" t="s">
        <v>1260</v>
      </c>
      <c r="C3781" s="18" t="s">
        <v>1076</v>
      </c>
      <c r="D3781" s="18" t="s">
        <v>562</v>
      </c>
      <c r="E3781" s="18">
        <v>1.19755701270818</v>
      </c>
    </row>
    <row r="3782" spans="1:5" hidden="1" x14ac:dyDescent="0.3">
      <c r="A3782" s="18" t="str">
        <f t="shared" si="59"/>
        <v>2021-22Wangaratta Rural CityO5</v>
      </c>
      <c r="B3782" s="18" t="s">
        <v>1260</v>
      </c>
      <c r="C3782" s="18" t="s">
        <v>1197</v>
      </c>
      <c r="D3782" s="18" t="s">
        <v>562</v>
      </c>
      <c r="E3782" s="18">
        <v>0.69787752077488996</v>
      </c>
    </row>
    <row r="3783" spans="1:5" hidden="1" x14ac:dyDescent="0.3">
      <c r="A3783" s="18" t="str">
        <f t="shared" si="59"/>
        <v>2021-22Warrnambool CityO5</v>
      </c>
      <c r="B3783" s="18" t="s">
        <v>1260</v>
      </c>
      <c r="C3783" s="18" t="s">
        <v>1200</v>
      </c>
      <c r="D3783" s="18" t="s">
        <v>562</v>
      </c>
      <c r="E3783" s="18">
        <v>1.31154000804182</v>
      </c>
    </row>
    <row r="3784" spans="1:5" hidden="1" x14ac:dyDescent="0.3">
      <c r="A3784" s="18" t="str">
        <f t="shared" si="59"/>
        <v>2021-22Wodonga CityO5</v>
      </c>
      <c r="B3784" s="18" t="s">
        <v>1260</v>
      </c>
      <c r="C3784" s="18" t="s">
        <v>1215</v>
      </c>
      <c r="D3784" s="18" t="s">
        <v>562</v>
      </c>
      <c r="E3784" s="18">
        <v>0.79671394249399397</v>
      </c>
    </row>
    <row r="3785" spans="1:5" hidden="1" x14ac:dyDescent="0.3">
      <c r="A3785" s="18" t="str">
        <f t="shared" si="59"/>
        <v>2021-22Boroondara CityO5</v>
      </c>
      <c r="B3785" s="18" t="s">
        <v>1260</v>
      </c>
      <c r="C3785" s="18" t="s">
        <v>1019</v>
      </c>
      <c r="D3785" s="18" t="s">
        <v>562</v>
      </c>
      <c r="E3785" s="18">
        <v>1.4230096716026399</v>
      </c>
    </row>
    <row r="3786" spans="1:5" hidden="1" x14ac:dyDescent="0.3">
      <c r="A3786" s="18" t="str">
        <f t="shared" si="59"/>
        <v>2021-22Buloke ShireO5</v>
      </c>
      <c r="B3786" s="18" t="s">
        <v>1260</v>
      </c>
      <c r="C3786" s="18" t="s">
        <v>1025</v>
      </c>
      <c r="D3786" s="18" t="s">
        <v>562</v>
      </c>
      <c r="E3786" s="18">
        <v>1.4995574242089</v>
      </c>
    </row>
    <row r="3787" spans="1:5" hidden="1" x14ac:dyDescent="0.3">
      <c r="A3787" s="18" t="str">
        <f t="shared" si="59"/>
        <v>2021-22Glen Eira CityO5</v>
      </c>
      <c r="B3787" s="18" t="s">
        <v>1260</v>
      </c>
      <c r="C3787" s="18" t="s">
        <v>1058</v>
      </c>
      <c r="D3787" s="18" t="s">
        <v>562</v>
      </c>
      <c r="E3787" s="18">
        <v>1.1228726067746699</v>
      </c>
    </row>
    <row r="3788" spans="1:5" hidden="1" x14ac:dyDescent="0.3">
      <c r="A3788" s="18" t="str">
        <f t="shared" si="59"/>
        <v>2021-22Horsham Rural CityO5</v>
      </c>
      <c r="B3788" s="18" t="s">
        <v>1260</v>
      </c>
      <c r="C3788" s="18" t="s">
        <v>1087</v>
      </c>
      <c r="D3788" s="18" t="s">
        <v>562</v>
      </c>
      <c r="E3788" s="18">
        <v>0.79215195810208705</v>
      </c>
    </row>
    <row r="3789" spans="1:5" hidden="1" x14ac:dyDescent="0.3">
      <c r="A3789" s="18" t="str">
        <f t="shared" si="59"/>
        <v>2021-22Kingston CityO5</v>
      </c>
      <c r="B3789" s="18" t="s">
        <v>1260</v>
      </c>
      <c r="C3789" s="18" t="s">
        <v>1096</v>
      </c>
      <c r="D3789" s="18" t="s">
        <v>562</v>
      </c>
      <c r="E3789" s="18">
        <v>1.1490549699919399</v>
      </c>
    </row>
    <row r="3790" spans="1:5" hidden="1" x14ac:dyDescent="0.3">
      <c r="A3790" s="18" t="str">
        <f t="shared" si="59"/>
        <v>2021-22Latrobe CityO5</v>
      </c>
      <c r="B3790" s="18" t="s">
        <v>1260</v>
      </c>
      <c r="C3790" s="18" t="s">
        <v>1102</v>
      </c>
      <c r="D3790" s="18" t="s">
        <v>562</v>
      </c>
      <c r="E3790" s="18">
        <v>0.84972668202289703</v>
      </c>
    </row>
    <row r="3791" spans="1:5" hidden="1" x14ac:dyDescent="0.3">
      <c r="A3791" s="18" t="str">
        <f t="shared" si="59"/>
        <v>2021-22Mildura Rural CityO5</v>
      </c>
      <c r="B3791" s="18" t="s">
        <v>1260</v>
      </c>
      <c r="C3791" s="18" t="s">
        <v>1129</v>
      </c>
      <c r="D3791" s="18" t="s">
        <v>562</v>
      </c>
      <c r="E3791" s="18">
        <v>1.0683036832874</v>
      </c>
    </row>
    <row r="3792" spans="1:5" hidden="1" x14ac:dyDescent="0.3">
      <c r="A3792" s="18" t="str">
        <f t="shared" si="59"/>
        <v>2021-22Mitchell ShireO5</v>
      </c>
      <c r="B3792" s="18" t="s">
        <v>1260</v>
      </c>
      <c r="C3792" s="18" t="s">
        <v>1132</v>
      </c>
      <c r="D3792" s="18" t="s">
        <v>562</v>
      </c>
      <c r="E3792" s="18">
        <v>1.0854174004931301</v>
      </c>
    </row>
    <row r="3793" spans="1:5" hidden="1" x14ac:dyDescent="0.3">
      <c r="A3793" s="18" t="str">
        <f t="shared" si="59"/>
        <v>2021-22Northern Grampians ShireO5</v>
      </c>
      <c r="B3793" s="18" t="s">
        <v>1260</v>
      </c>
      <c r="C3793" s="18" t="s">
        <v>1165</v>
      </c>
      <c r="D3793" s="18" t="s">
        <v>562</v>
      </c>
      <c r="E3793" s="18">
        <v>0.91972460785009602</v>
      </c>
    </row>
    <row r="3794" spans="1:5" hidden="1" x14ac:dyDescent="0.3">
      <c r="A3794" s="18" t="str">
        <f t="shared" si="59"/>
        <v>2021-22Southern Grampians ShireOP1</v>
      </c>
      <c r="B3794" s="18" t="s">
        <v>1260</v>
      </c>
      <c r="C3794" s="18" t="s">
        <v>1179</v>
      </c>
      <c r="D3794" s="18" t="s">
        <v>564</v>
      </c>
      <c r="E3794" s="18">
        <v>-6.8257929651671298E-4</v>
      </c>
    </row>
    <row r="3795" spans="1:5" hidden="1" x14ac:dyDescent="0.3">
      <c r="A3795" s="18" t="str">
        <f t="shared" si="59"/>
        <v>2021-22South Gippsland ShireOP1</v>
      </c>
      <c r="B3795" s="18" t="s">
        <v>1260</v>
      </c>
      <c r="C3795" s="18" t="s">
        <v>1176</v>
      </c>
      <c r="D3795" s="18" t="s">
        <v>564</v>
      </c>
      <c r="E3795" s="18">
        <v>-1.6025076160024201E-2</v>
      </c>
    </row>
    <row r="3796" spans="1:5" hidden="1" x14ac:dyDescent="0.3">
      <c r="A3796" s="18" t="str">
        <f t="shared" si="59"/>
        <v>2021-22Stonnington CityOP1</v>
      </c>
      <c r="B3796" s="18" t="s">
        <v>1260</v>
      </c>
      <c r="C3796" s="18" t="s">
        <v>1182</v>
      </c>
      <c r="D3796" s="18" t="s">
        <v>564</v>
      </c>
      <c r="E3796" s="18">
        <v>-1.2750878987294901E-2</v>
      </c>
    </row>
    <row r="3797" spans="1:5" hidden="1" x14ac:dyDescent="0.3">
      <c r="A3797" s="18" t="str">
        <f t="shared" si="59"/>
        <v>2021-22Ararat Rural CityOP1</v>
      </c>
      <c r="B3797" s="18" t="s">
        <v>1260</v>
      </c>
      <c r="C3797" s="18" t="s">
        <v>998</v>
      </c>
      <c r="D3797" s="18" t="s">
        <v>564</v>
      </c>
      <c r="E3797" s="18">
        <v>7.6350093109869593E-2</v>
      </c>
    </row>
    <row r="3798" spans="1:5" hidden="1" x14ac:dyDescent="0.3">
      <c r="A3798" s="18" t="str">
        <f t="shared" si="59"/>
        <v>2021-22Strathbogie ShireOP1</v>
      </c>
      <c r="B3798" s="18" t="s">
        <v>1260</v>
      </c>
      <c r="C3798" s="18" t="s">
        <v>1185</v>
      </c>
      <c r="D3798" s="18" t="s">
        <v>564</v>
      </c>
      <c r="E3798" s="18">
        <v>0.11067002030364601</v>
      </c>
    </row>
    <row r="3799" spans="1:5" hidden="1" x14ac:dyDescent="0.3">
      <c r="A3799" s="18" t="str">
        <f t="shared" si="59"/>
        <v>2021-22Surf Coast ShireOP1</v>
      </c>
      <c r="B3799" s="18" t="s">
        <v>1260</v>
      </c>
      <c r="C3799" s="18" t="s">
        <v>1188</v>
      </c>
      <c r="D3799" s="18" t="s">
        <v>564</v>
      </c>
      <c r="E3799" s="18">
        <v>-0.14835801674179</v>
      </c>
    </row>
    <row r="3800" spans="1:5" hidden="1" x14ac:dyDescent="0.3">
      <c r="A3800" s="18" t="str">
        <f t="shared" ref="A3800:A3863" si="60">CONCATENATE(B3800,C3800,D3800)</f>
        <v>2021-22Swan Hill Rural CityOP1</v>
      </c>
      <c r="B3800" s="18" t="s">
        <v>1260</v>
      </c>
      <c r="C3800" s="18" t="s">
        <v>1191</v>
      </c>
      <c r="D3800" s="18" t="s">
        <v>564</v>
      </c>
      <c r="E3800" s="18">
        <v>5.7609105434177701E-2</v>
      </c>
    </row>
    <row r="3801" spans="1:5" hidden="1" x14ac:dyDescent="0.3">
      <c r="A3801" s="18" t="str">
        <f t="shared" si="60"/>
        <v>2021-22Towong ShireOP1</v>
      </c>
      <c r="B3801" s="18" t="s">
        <v>1260</v>
      </c>
      <c r="C3801" s="18" t="s">
        <v>1194</v>
      </c>
      <c r="D3801" s="18" t="s">
        <v>564</v>
      </c>
    </row>
    <row r="3802" spans="1:5" hidden="1" x14ac:dyDescent="0.3">
      <c r="A3802" s="18" t="str">
        <f t="shared" si="60"/>
        <v>2021-22Wellington ShireOP1</v>
      </c>
      <c r="B3802" s="18" t="s">
        <v>1260</v>
      </c>
      <c r="C3802" s="18" t="s">
        <v>1203</v>
      </c>
      <c r="D3802" s="18" t="s">
        <v>564</v>
      </c>
      <c r="E3802" s="18">
        <v>6.0962177415684299E-2</v>
      </c>
    </row>
    <row r="3803" spans="1:5" hidden="1" x14ac:dyDescent="0.3">
      <c r="A3803" s="18" t="str">
        <f t="shared" si="60"/>
        <v>2021-22West Wimmera ShireOP1</v>
      </c>
      <c r="B3803" s="18" t="s">
        <v>1260</v>
      </c>
      <c r="C3803" s="18" t="s">
        <v>1206</v>
      </c>
      <c r="D3803" s="18" t="s">
        <v>564</v>
      </c>
      <c r="E3803" s="18">
        <v>2.7797875176116701E-2</v>
      </c>
    </row>
    <row r="3804" spans="1:5" hidden="1" x14ac:dyDescent="0.3">
      <c r="A3804" s="18" t="str">
        <f t="shared" si="60"/>
        <v>2021-22Whitehorse CityOP1</v>
      </c>
      <c r="B3804" s="18" t="s">
        <v>1260</v>
      </c>
      <c r="C3804" s="18" t="s">
        <v>1209</v>
      </c>
      <c r="D3804" s="18" t="s">
        <v>564</v>
      </c>
      <c r="E3804" s="18">
        <v>5.77932583602567E-2</v>
      </c>
    </row>
    <row r="3805" spans="1:5" hidden="1" x14ac:dyDescent="0.3">
      <c r="A3805" s="18" t="str">
        <f t="shared" si="60"/>
        <v>2021-22Whittlesea CityOP1</v>
      </c>
      <c r="B3805" s="18" t="s">
        <v>1260</v>
      </c>
      <c r="C3805" s="18" t="s">
        <v>1212</v>
      </c>
      <c r="D3805" s="18" t="s">
        <v>564</v>
      </c>
      <c r="E3805" s="18">
        <v>-2.15898491524879E-3</v>
      </c>
    </row>
    <row r="3806" spans="1:5" hidden="1" x14ac:dyDescent="0.3">
      <c r="A3806" s="18" t="str">
        <f t="shared" si="60"/>
        <v>2021-22Wyndham CityOP1</v>
      </c>
      <c r="B3806" s="18" t="s">
        <v>1260</v>
      </c>
      <c r="C3806" s="18" t="s">
        <v>1218</v>
      </c>
      <c r="D3806" s="18" t="s">
        <v>564</v>
      </c>
      <c r="E3806" s="18">
        <v>-9.9817304634577997E-2</v>
      </c>
    </row>
    <row r="3807" spans="1:5" hidden="1" x14ac:dyDescent="0.3">
      <c r="A3807" s="18" t="str">
        <f t="shared" si="60"/>
        <v>2021-22Yarra CityOP1</v>
      </c>
      <c r="B3807" s="18" t="s">
        <v>1260</v>
      </c>
      <c r="C3807" s="18" t="s">
        <v>1221</v>
      </c>
      <c r="D3807" s="18" t="s">
        <v>564</v>
      </c>
      <c r="E3807" s="18">
        <v>-4.6346986900470601E-2</v>
      </c>
    </row>
    <row r="3808" spans="1:5" hidden="1" x14ac:dyDescent="0.3">
      <c r="A3808" s="18" t="str">
        <f t="shared" si="60"/>
        <v>2021-22Yarra Ranges ShireOP1</v>
      </c>
      <c r="B3808" s="18" t="s">
        <v>1260</v>
      </c>
      <c r="C3808" s="18" t="s">
        <v>1224</v>
      </c>
      <c r="D3808" s="18" t="s">
        <v>564</v>
      </c>
      <c r="E3808" s="18">
        <v>6.5998498829970401E-2</v>
      </c>
    </row>
    <row r="3809" spans="1:5" hidden="1" x14ac:dyDescent="0.3">
      <c r="A3809" s="18" t="str">
        <f t="shared" si="60"/>
        <v>2021-22Yarriambiack ShireOP1</v>
      </c>
      <c r="B3809" s="18" t="s">
        <v>1260</v>
      </c>
      <c r="C3809" s="18" t="s">
        <v>1227</v>
      </c>
      <c r="D3809" s="18" t="s">
        <v>564</v>
      </c>
      <c r="E3809" s="18">
        <v>0.14496650702477401</v>
      </c>
    </row>
    <row r="3810" spans="1:5" hidden="1" x14ac:dyDescent="0.3">
      <c r="A3810" s="18" t="str">
        <f t="shared" si="60"/>
        <v>2021-22Bass Coast ShireOP1</v>
      </c>
      <c r="B3810" s="18" t="s">
        <v>1260</v>
      </c>
      <c r="C3810" s="18" t="s">
        <v>1007</v>
      </c>
      <c r="D3810" s="18" t="s">
        <v>564</v>
      </c>
      <c r="E3810" s="18">
        <v>-5.3647253021730399E-3</v>
      </c>
    </row>
    <row r="3811" spans="1:5" hidden="1" x14ac:dyDescent="0.3">
      <c r="A3811" s="18" t="str">
        <f t="shared" si="60"/>
        <v>2021-22Borough of QueenscliffeOP1</v>
      </c>
      <c r="B3811" s="18" t="s">
        <v>1260</v>
      </c>
      <c r="C3811" s="18" t="s">
        <v>1174</v>
      </c>
      <c r="D3811" s="18" t="s">
        <v>564</v>
      </c>
      <c r="E3811" s="18">
        <v>5.5841030793199797E-2</v>
      </c>
    </row>
    <row r="3812" spans="1:5" hidden="1" x14ac:dyDescent="0.3">
      <c r="A3812" s="18" t="str">
        <f t="shared" si="60"/>
        <v>2021-22Merri-bek CityOP1</v>
      </c>
      <c r="B3812" s="18" t="s">
        <v>1260</v>
      </c>
      <c r="C3812" s="18" t="s">
        <v>1147</v>
      </c>
      <c r="D3812" s="18" t="s">
        <v>564</v>
      </c>
      <c r="E3812" s="18">
        <v>0.160670742600699</v>
      </c>
    </row>
    <row r="3813" spans="1:5" hidden="1" x14ac:dyDescent="0.3">
      <c r="A3813" s="18" t="str">
        <f t="shared" si="60"/>
        <v>2021-22Alpine ShireOP1</v>
      </c>
      <c r="B3813" s="18" t="s">
        <v>1260</v>
      </c>
      <c r="C3813" s="18" t="s">
        <v>995</v>
      </c>
      <c r="D3813" s="18" t="s">
        <v>564</v>
      </c>
      <c r="E3813" s="18">
        <v>4.5365134005409397E-2</v>
      </c>
    </row>
    <row r="3814" spans="1:5" hidden="1" x14ac:dyDescent="0.3">
      <c r="A3814" s="18" t="str">
        <f t="shared" si="60"/>
        <v>2021-22Ballarat CityOP1</v>
      </c>
      <c r="B3814" s="18" t="s">
        <v>1260</v>
      </c>
      <c r="C3814" s="18" t="s">
        <v>1001</v>
      </c>
      <c r="D3814" s="18" t="s">
        <v>564</v>
      </c>
      <c r="E3814" s="18">
        <v>3.3724276141166402E-2</v>
      </c>
    </row>
    <row r="3815" spans="1:5" hidden="1" x14ac:dyDescent="0.3">
      <c r="A3815" s="18" t="str">
        <f t="shared" si="60"/>
        <v>2021-22Banyule CityOP1</v>
      </c>
      <c r="B3815" s="18" t="s">
        <v>1260</v>
      </c>
      <c r="C3815" s="18" t="s">
        <v>1004</v>
      </c>
      <c r="D3815" s="18" t="s">
        <v>564</v>
      </c>
      <c r="E3815" s="18">
        <v>-2.0454204579542001E-2</v>
      </c>
    </row>
    <row r="3816" spans="1:5" hidden="1" x14ac:dyDescent="0.3">
      <c r="A3816" s="18" t="str">
        <f t="shared" si="60"/>
        <v>2021-22Baw Baw ShireOP1</v>
      </c>
      <c r="B3816" s="18" t="s">
        <v>1260</v>
      </c>
      <c r="C3816" s="18" t="s">
        <v>1010</v>
      </c>
      <c r="D3816" s="18" t="s">
        <v>564</v>
      </c>
      <c r="E3816" s="18">
        <v>0.13168149690773701</v>
      </c>
    </row>
    <row r="3817" spans="1:5" hidden="1" x14ac:dyDescent="0.3">
      <c r="A3817" s="18" t="str">
        <f t="shared" si="60"/>
        <v>2021-22Bayside CityOP1</v>
      </c>
      <c r="B3817" s="18" t="s">
        <v>1260</v>
      </c>
      <c r="C3817" s="18" t="s">
        <v>1013</v>
      </c>
      <c r="D3817" s="18" t="s">
        <v>564</v>
      </c>
      <c r="E3817" s="18">
        <v>6.1550131016411498E-2</v>
      </c>
    </row>
    <row r="3818" spans="1:5" hidden="1" x14ac:dyDescent="0.3">
      <c r="A3818" s="18" t="str">
        <f t="shared" si="60"/>
        <v>2021-22Benalla Rural CityOP1</v>
      </c>
      <c r="B3818" s="18" t="s">
        <v>1260</v>
      </c>
      <c r="C3818" s="18" t="s">
        <v>1016</v>
      </c>
      <c r="D3818" s="18" t="s">
        <v>564</v>
      </c>
      <c r="E3818" s="18">
        <v>5.4014718804920897E-2</v>
      </c>
    </row>
    <row r="3819" spans="1:5" hidden="1" x14ac:dyDescent="0.3">
      <c r="A3819" s="18" t="str">
        <f t="shared" si="60"/>
        <v>2021-22Brimbank CityOP1</v>
      </c>
      <c r="B3819" s="18" t="s">
        <v>1260</v>
      </c>
      <c r="C3819" s="18" t="s">
        <v>1022</v>
      </c>
      <c r="D3819" s="18" t="s">
        <v>564</v>
      </c>
      <c r="E3819" s="18">
        <v>8.4943347533275607E-2</v>
      </c>
    </row>
    <row r="3820" spans="1:5" hidden="1" x14ac:dyDescent="0.3">
      <c r="A3820" s="18" t="str">
        <f t="shared" si="60"/>
        <v>2021-22Campaspe ShireOP1</v>
      </c>
      <c r="B3820" s="18" t="s">
        <v>1260</v>
      </c>
      <c r="C3820" s="18" t="s">
        <v>1028</v>
      </c>
      <c r="D3820" s="18" t="s">
        <v>564</v>
      </c>
      <c r="E3820" s="18">
        <v>-7.5453598961196999E-3</v>
      </c>
    </row>
    <row r="3821" spans="1:5" hidden="1" x14ac:dyDescent="0.3">
      <c r="A3821" s="18" t="str">
        <f t="shared" si="60"/>
        <v>2021-22Cardinia ShireOP1</v>
      </c>
      <c r="B3821" s="18" t="s">
        <v>1260</v>
      </c>
      <c r="C3821" s="18" t="s">
        <v>1031</v>
      </c>
      <c r="D3821" s="18" t="s">
        <v>564</v>
      </c>
      <c r="E3821" s="18">
        <v>-3.8950862254115101E-3</v>
      </c>
    </row>
    <row r="3822" spans="1:5" hidden="1" x14ac:dyDescent="0.3">
      <c r="A3822" s="18" t="str">
        <f t="shared" si="60"/>
        <v>2021-22Casey CityOP1</v>
      </c>
      <c r="B3822" s="18" t="s">
        <v>1260</v>
      </c>
      <c r="C3822" s="18" t="s">
        <v>1034</v>
      </c>
      <c r="D3822" s="18" t="s">
        <v>564</v>
      </c>
      <c r="E3822" s="18">
        <v>-9.9125317425128007E-2</v>
      </c>
    </row>
    <row r="3823" spans="1:5" hidden="1" x14ac:dyDescent="0.3">
      <c r="A3823" s="18" t="str">
        <f t="shared" si="60"/>
        <v>2021-22Central Goldfields ShireOP1</v>
      </c>
      <c r="B3823" s="18" t="s">
        <v>1260</v>
      </c>
      <c r="C3823" s="18" t="s">
        <v>1037</v>
      </c>
      <c r="D3823" s="18" t="s">
        <v>564</v>
      </c>
      <c r="E3823" s="18">
        <v>-7.0513000231244405E-2</v>
      </c>
    </row>
    <row r="3824" spans="1:5" hidden="1" x14ac:dyDescent="0.3">
      <c r="A3824" s="18" t="str">
        <f t="shared" si="60"/>
        <v>2021-22Colac Otway ShireOP1</v>
      </c>
      <c r="B3824" s="18" t="s">
        <v>1260</v>
      </c>
      <c r="C3824" s="18" t="s">
        <v>1040</v>
      </c>
      <c r="D3824" s="18" t="s">
        <v>564</v>
      </c>
      <c r="E3824" s="18">
        <v>9.0928059484824998E-3</v>
      </c>
    </row>
    <row r="3825" spans="1:5" hidden="1" x14ac:dyDescent="0.3">
      <c r="A3825" s="18" t="str">
        <f t="shared" si="60"/>
        <v>2021-22Corangamite ShireOP1</v>
      </c>
      <c r="B3825" s="18" t="s">
        <v>1260</v>
      </c>
      <c r="C3825" s="18" t="s">
        <v>1043</v>
      </c>
      <c r="D3825" s="18" t="s">
        <v>564</v>
      </c>
      <c r="E3825" s="18">
        <v>1.7699827024417698E-2</v>
      </c>
    </row>
    <row r="3826" spans="1:5" hidden="1" x14ac:dyDescent="0.3">
      <c r="A3826" s="18" t="str">
        <f t="shared" si="60"/>
        <v>2021-22Darebin CityOP1</v>
      </c>
      <c r="B3826" s="18" t="s">
        <v>1260</v>
      </c>
      <c r="C3826" s="18" t="s">
        <v>1046</v>
      </c>
      <c r="D3826" s="18" t="s">
        <v>564</v>
      </c>
      <c r="E3826" s="18">
        <v>-5.3707686093857499E-3</v>
      </c>
    </row>
    <row r="3827" spans="1:5" hidden="1" x14ac:dyDescent="0.3">
      <c r="A3827" s="18" t="str">
        <f t="shared" si="60"/>
        <v>2021-22East Gippsland ShireOP1</v>
      </c>
      <c r="B3827" s="18" t="s">
        <v>1260</v>
      </c>
      <c r="C3827" s="18" t="s">
        <v>1049</v>
      </c>
      <c r="D3827" s="18" t="s">
        <v>564</v>
      </c>
      <c r="E3827" s="18">
        <v>0.103310710550001</v>
      </c>
    </row>
    <row r="3828" spans="1:5" hidden="1" x14ac:dyDescent="0.3">
      <c r="A3828" s="18" t="str">
        <f t="shared" si="60"/>
        <v>2021-22Frankston CityOP1</v>
      </c>
      <c r="B3828" s="18" t="s">
        <v>1260</v>
      </c>
      <c r="C3828" s="18" t="s">
        <v>1052</v>
      </c>
      <c r="D3828" s="18" t="s">
        <v>564</v>
      </c>
      <c r="E3828" s="18">
        <v>-1.9820955081252801E-2</v>
      </c>
    </row>
    <row r="3829" spans="1:5" hidden="1" x14ac:dyDescent="0.3">
      <c r="A3829" s="18" t="str">
        <f t="shared" si="60"/>
        <v>2021-22Gannawarra ShireOP1</v>
      </c>
      <c r="B3829" s="18" t="s">
        <v>1260</v>
      </c>
      <c r="C3829" s="18" t="s">
        <v>1055</v>
      </c>
      <c r="D3829" s="18" t="s">
        <v>564</v>
      </c>
      <c r="E3829" s="18">
        <v>4.45297058481572E-2</v>
      </c>
    </row>
    <row r="3830" spans="1:5" hidden="1" x14ac:dyDescent="0.3">
      <c r="A3830" s="18" t="str">
        <f t="shared" si="60"/>
        <v>2021-22Glenelg ShireOP1</v>
      </c>
      <c r="B3830" s="18" t="s">
        <v>1260</v>
      </c>
      <c r="C3830" s="18" t="s">
        <v>1061</v>
      </c>
      <c r="D3830" s="18" t="s">
        <v>564</v>
      </c>
      <c r="E3830" s="18">
        <v>-0.18203154337213701</v>
      </c>
    </row>
    <row r="3831" spans="1:5" hidden="1" x14ac:dyDescent="0.3">
      <c r="A3831" s="18" t="str">
        <f t="shared" si="60"/>
        <v>2021-22Golden Plains ShireOP1</v>
      </c>
      <c r="B3831" s="18" t="s">
        <v>1260</v>
      </c>
      <c r="C3831" s="18" t="s">
        <v>1064</v>
      </c>
      <c r="D3831" s="18" t="s">
        <v>564</v>
      </c>
      <c r="E3831" s="18">
        <v>-8.60797918473547E-3</v>
      </c>
    </row>
    <row r="3832" spans="1:5" hidden="1" x14ac:dyDescent="0.3">
      <c r="A3832" s="18" t="str">
        <f t="shared" si="60"/>
        <v>2021-22Greater Bendigo CityOP1</v>
      </c>
      <c r="B3832" s="18" t="s">
        <v>1260</v>
      </c>
      <c r="C3832" s="18" t="s">
        <v>1067</v>
      </c>
      <c r="D3832" s="18" t="s">
        <v>564</v>
      </c>
      <c r="E3832" s="18">
        <v>2.661123431127E-2</v>
      </c>
    </row>
    <row r="3833" spans="1:5" hidden="1" x14ac:dyDescent="0.3">
      <c r="A3833" s="18" t="str">
        <f t="shared" si="60"/>
        <v>2021-22Greater Dandenong CityOP1</v>
      </c>
      <c r="B3833" s="18" t="s">
        <v>1260</v>
      </c>
      <c r="C3833" s="18" t="s">
        <v>1070</v>
      </c>
      <c r="D3833" s="18" t="s">
        <v>564</v>
      </c>
      <c r="E3833" s="18">
        <v>6.38565754007661E-2</v>
      </c>
    </row>
    <row r="3834" spans="1:5" hidden="1" x14ac:dyDescent="0.3">
      <c r="A3834" s="18" t="str">
        <f t="shared" si="60"/>
        <v>2021-22Greater Geelong CityOP1</v>
      </c>
      <c r="B3834" s="18" t="s">
        <v>1260</v>
      </c>
      <c r="C3834" s="18" t="s">
        <v>1073</v>
      </c>
      <c r="D3834" s="18" t="s">
        <v>564</v>
      </c>
      <c r="E3834" s="18">
        <v>9.3250411970348696E-2</v>
      </c>
    </row>
    <row r="3835" spans="1:5" hidden="1" x14ac:dyDescent="0.3">
      <c r="A3835" s="18" t="str">
        <f t="shared" si="60"/>
        <v>2021-22Hepburn ShireOP1</v>
      </c>
      <c r="B3835" s="18" t="s">
        <v>1260</v>
      </c>
      <c r="C3835" s="18" t="s">
        <v>1078</v>
      </c>
      <c r="D3835" s="18" t="s">
        <v>564</v>
      </c>
      <c r="E3835" s="18">
        <v>-0.22184363627935</v>
      </c>
    </row>
    <row r="3836" spans="1:5" hidden="1" x14ac:dyDescent="0.3">
      <c r="A3836" s="18" t="str">
        <f t="shared" si="60"/>
        <v>2021-22Hindmarsh ShireOP1</v>
      </c>
      <c r="B3836" s="18" t="s">
        <v>1260</v>
      </c>
      <c r="C3836" s="18" t="s">
        <v>1081</v>
      </c>
      <c r="D3836" s="18" t="s">
        <v>564</v>
      </c>
      <c r="E3836" s="18">
        <v>0.116030878789959</v>
      </c>
    </row>
    <row r="3837" spans="1:5" hidden="1" x14ac:dyDescent="0.3">
      <c r="A3837" s="18" t="str">
        <f t="shared" si="60"/>
        <v>2021-22Hobsons Bay CityOP1</v>
      </c>
      <c r="B3837" s="18" t="s">
        <v>1260</v>
      </c>
      <c r="C3837" s="18" t="s">
        <v>1084</v>
      </c>
      <c r="D3837" s="18" t="s">
        <v>564</v>
      </c>
      <c r="E3837" s="18">
        <v>0.102233264422623</v>
      </c>
    </row>
    <row r="3838" spans="1:5" hidden="1" x14ac:dyDescent="0.3">
      <c r="A3838" s="18" t="str">
        <f t="shared" si="60"/>
        <v>2021-22Hume CityOP1</v>
      </c>
      <c r="B3838" s="18" t="s">
        <v>1260</v>
      </c>
      <c r="C3838" s="18" t="s">
        <v>1090</v>
      </c>
      <c r="D3838" s="18" t="s">
        <v>564</v>
      </c>
      <c r="E3838" s="18">
        <v>2.1910069693942501E-2</v>
      </c>
    </row>
    <row r="3839" spans="1:5" hidden="1" x14ac:dyDescent="0.3">
      <c r="A3839" s="18" t="str">
        <f t="shared" si="60"/>
        <v>2021-22Indigo ShireOP1</v>
      </c>
      <c r="B3839" s="18" t="s">
        <v>1260</v>
      </c>
      <c r="C3839" s="18" t="s">
        <v>1093</v>
      </c>
      <c r="D3839" s="18" t="s">
        <v>564</v>
      </c>
      <c r="E3839" s="18">
        <v>-4.33130384047236E-2</v>
      </c>
    </row>
    <row r="3840" spans="1:5" hidden="1" x14ac:dyDescent="0.3">
      <c r="A3840" s="18" t="str">
        <f t="shared" si="60"/>
        <v>2021-22Knox CityOP1</v>
      </c>
      <c r="B3840" s="18" t="s">
        <v>1260</v>
      </c>
      <c r="C3840" s="18" t="s">
        <v>1099</v>
      </c>
      <c r="D3840" s="18" t="s">
        <v>564</v>
      </c>
      <c r="E3840" s="18">
        <v>-4.55621969098906E-2</v>
      </c>
    </row>
    <row r="3841" spans="1:5" hidden="1" x14ac:dyDescent="0.3">
      <c r="A3841" s="18" t="str">
        <f t="shared" si="60"/>
        <v>2021-22Loddon ShireOP1</v>
      </c>
      <c r="B3841" s="18" t="s">
        <v>1260</v>
      </c>
      <c r="C3841" s="18" t="s">
        <v>1105</v>
      </c>
      <c r="D3841" s="18" t="s">
        <v>564</v>
      </c>
      <c r="E3841" s="18">
        <v>3.9380809442123299E-2</v>
      </c>
    </row>
    <row r="3842" spans="1:5" hidden="1" x14ac:dyDescent="0.3">
      <c r="A3842" s="18" t="str">
        <f t="shared" si="60"/>
        <v>2021-22Macedon Ranges ShireOP1</v>
      </c>
      <c r="B3842" s="18" t="s">
        <v>1260</v>
      </c>
      <c r="C3842" s="18" t="s">
        <v>1108</v>
      </c>
      <c r="D3842" s="18" t="s">
        <v>564</v>
      </c>
      <c r="E3842" s="18">
        <v>-2.5970102217708702E-3</v>
      </c>
    </row>
    <row r="3843" spans="1:5" hidden="1" x14ac:dyDescent="0.3">
      <c r="A3843" s="18" t="str">
        <f t="shared" si="60"/>
        <v>2021-22Manningham CityOP1</v>
      </c>
      <c r="B3843" s="18" t="s">
        <v>1260</v>
      </c>
      <c r="C3843" s="18" t="s">
        <v>1111</v>
      </c>
      <c r="D3843" s="18" t="s">
        <v>564</v>
      </c>
      <c r="E3843" s="18">
        <v>2.8322547828298499E-2</v>
      </c>
    </row>
    <row r="3844" spans="1:5" hidden="1" x14ac:dyDescent="0.3">
      <c r="A3844" s="18" t="str">
        <f t="shared" si="60"/>
        <v>2021-22Mansfield ShireOP1</v>
      </c>
      <c r="B3844" s="18" t="s">
        <v>1260</v>
      </c>
      <c r="C3844" s="18" t="s">
        <v>1114</v>
      </c>
      <c r="D3844" s="18" t="s">
        <v>564</v>
      </c>
      <c r="E3844" s="18">
        <v>1.1590696222291599E-2</v>
      </c>
    </row>
    <row r="3845" spans="1:5" hidden="1" x14ac:dyDescent="0.3">
      <c r="A3845" s="18" t="str">
        <f t="shared" si="60"/>
        <v>2021-22Maribyrnong CityOP1</v>
      </c>
      <c r="B3845" s="18" t="s">
        <v>1260</v>
      </c>
      <c r="C3845" s="18" t="s">
        <v>1117</v>
      </c>
      <c r="D3845" s="18" t="s">
        <v>564</v>
      </c>
      <c r="E3845" s="18">
        <v>4.5196172589193603E-2</v>
      </c>
    </row>
    <row r="3846" spans="1:5" hidden="1" x14ac:dyDescent="0.3">
      <c r="A3846" s="18" t="str">
        <f t="shared" si="60"/>
        <v>2021-22Maroondah CityOP1</v>
      </c>
      <c r="B3846" s="18" t="s">
        <v>1260</v>
      </c>
      <c r="C3846" s="18" t="s">
        <v>1120</v>
      </c>
      <c r="D3846" s="18" t="s">
        <v>564</v>
      </c>
      <c r="E3846" s="18">
        <v>-2.8035180859837999E-2</v>
      </c>
    </row>
    <row r="3847" spans="1:5" hidden="1" x14ac:dyDescent="0.3">
      <c r="A3847" s="18" t="str">
        <f t="shared" si="60"/>
        <v>2021-22Melbourne CityOP1</v>
      </c>
      <c r="B3847" s="18" t="s">
        <v>1260</v>
      </c>
      <c r="C3847" s="18" t="s">
        <v>1123</v>
      </c>
      <c r="D3847" s="18" t="s">
        <v>564</v>
      </c>
      <c r="E3847" s="18">
        <v>-5.7927855505086702E-2</v>
      </c>
    </row>
    <row r="3848" spans="1:5" hidden="1" x14ac:dyDescent="0.3">
      <c r="A3848" s="18" t="str">
        <f t="shared" si="60"/>
        <v>2021-22Melton CityOP1</v>
      </c>
      <c r="B3848" s="18" t="s">
        <v>1260</v>
      </c>
      <c r="C3848" s="18" t="s">
        <v>1126</v>
      </c>
      <c r="D3848" s="18" t="s">
        <v>564</v>
      </c>
      <c r="E3848" s="18">
        <v>0.33281534634394799</v>
      </c>
    </row>
    <row r="3849" spans="1:5" hidden="1" x14ac:dyDescent="0.3">
      <c r="A3849" s="18" t="str">
        <f t="shared" si="60"/>
        <v>2021-22Moira ShireOP1</v>
      </c>
      <c r="B3849" s="18" t="s">
        <v>1260</v>
      </c>
      <c r="C3849" s="18" t="s">
        <v>1135</v>
      </c>
      <c r="D3849" s="18" t="s">
        <v>564</v>
      </c>
      <c r="E3849" s="18">
        <v>0.11478019469293101</v>
      </c>
    </row>
    <row r="3850" spans="1:5" hidden="1" x14ac:dyDescent="0.3">
      <c r="A3850" s="18" t="str">
        <f t="shared" si="60"/>
        <v>2021-22Monash CityOP1</v>
      </c>
      <c r="B3850" s="18" t="s">
        <v>1260</v>
      </c>
      <c r="C3850" s="18" t="s">
        <v>1138</v>
      </c>
      <c r="D3850" s="18" t="s">
        <v>564</v>
      </c>
      <c r="E3850" s="18">
        <v>1.11126631581494E-2</v>
      </c>
    </row>
    <row r="3851" spans="1:5" hidden="1" x14ac:dyDescent="0.3">
      <c r="A3851" s="18" t="str">
        <f t="shared" si="60"/>
        <v>2021-22Moonee Valley CityOP1</v>
      </c>
      <c r="B3851" s="18" t="s">
        <v>1260</v>
      </c>
      <c r="C3851" s="18" t="s">
        <v>1141</v>
      </c>
      <c r="D3851" s="18" t="s">
        <v>564</v>
      </c>
      <c r="E3851" s="18">
        <v>7.7618099032441698E-2</v>
      </c>
    </row>
    <row r="3852" spans="1:5" hidden="1" x14ac:dyDescent="0.3">
      <c r="A3852" s="18" t="str">
        <f t="shared" si="60"/>
        <v>2021-22Moorabool ShireOP1</v>
      </c>
      <c r="B3852" s="18" t="s">
        <v>1260</v>
      </c>
      <c r="C3852" s="18" t="s">
        <v>1144</v>
      </c>
      <c r="D3852" s="18" t="s">
        <v>564</v>
      </c>
      <c r="E3852" s="18">
        <v>-7.0374885342024296E-2</v>
      </c>
    </row>
    <row r="3853" spans="1:5" hidden="1" x14ac:dyDescent="0.3">
      <c r="A3853" s="18" t="str">
        <f t="shared" si="60"/>
        <v>2021-22Mornington Peninsula ShireOP1</v>
      </c>
      <c r="B3853" s="18" t="s">
        <v>1260</v>
      </c>
      <c r="C3853" s="18" t="s">
        <v>1150</v>
      </c>
      <c r="D3853" s="18" t="s">
        <v>564</v>
      </c>
      <c r="E3853" s="18">
        <v>2.6897492361264599E-3</v>
      </c>
    </row>
    <row r="3854" spans="1:5" hidden="1" x14ac:dyDescent="0.3">
      <c r="A3854" s="18" t="str">
        <f t="shared" si="60"/>
        <v>2021-22Mount Alexander ShireOP1</v>
      </c>
      <c r="B3854" s="18" t="s">
        <v>1260</v>
      </c>
      <c r="C3854" s="18" t="s">
        <v>1153</v>
      </c>
      <c r="D3854" s="18" t="s">
        <v>564</v>
      </c>
      <c r="E3854" s="18">
        <v>-9.0348487021368107E-2</v>
      </c>
    </row>
    <row r="3855" spans="1:5" hidden="1" x14ac:dyDescent="0.3">
      <c r="A3855" s="18" t="str">
        <f t="shared" si="60"/>
        <v>2021-22Moyne ShireOP1</v>
      </c>
      <c r="B3855" s="18" t="s">
        <v>1260</v>
      </c>
      <c r="C3855" s="18" t="s">
        <v>1156</v>
      </c>
      <c r="D3855" s="18" t="s">
        <v>564</v>
      </c>
      <c r="E3855" s="18">
        <v>-3.2541541310397999E-2</v>
      </c>
    </row>
    <row r="3856" spans="1:5" hidden="1" x14ac:dyDescent="0.3">
      <c r="A3856" s="18" t="str">
        <f t="shared" si="60"/>
        <v>2021-22Murrindindi ShireOP1</v>
      </c>
      <c r="B3856" s="18" t="s">
        <v>1260</v>
      </c>
      <c r="C3856" s="18" t="s">
        <v>1159</v>
      </c>
      <c r="D3856" s="18" t="s">
        <v>564</v>
      </c>
      <c r="E3856" s="18">
        <v>-3.4275350416119099E-3</v>
      </c>
    </row>
    <row r="3857" spans="1:5" hidden="1" x14ac:dyDescent="0.3">
      <c r="A3857" s="18" t="str">
        <f t="shared" si="60"/>
        <v>2021-22Nillumbik ShireOP1</v>
      </c>
      <c r="B3857" s="18" t="s">
        <v>1260</v>
      </c>
      <c r="C3857" s="18" t="s">
        <v>1162</v>
      </c>
      <c r="D3857" s="18" t="s">
        <v>564</v>
      </c>
      <c r="E3857" s="18">
        <v>-6.3534826901681898E-2</v>
      </c>
    </row>
    <row r="3858" spans="1:5" hidden="1" x14ac:dyDescent="0.3">
      <c r="A3858" s="18" t="str">
        <f t="shared" si="60"/>
        <v>2021-22Port Phillip CityOP1</v>
      </c>
      <c r="B3858" s="18" t="s">
        <v>1260</v>
      </c>
      <c r="C3858" s="18" t="s">
        <v>1168</v>
      </c>
      <c r="D3858" s="18" t="s">
        <v>564</v>
      </c>
      <c r="E3858" s="18">
        <v>4.9974007227173302E-2</v>
      </c>
    </row>
    <row r="3859" spans="1:5" hidden="1" x14ac:dyDescent="0.3">
      <c r="A3859" s="18" t="str">
        <f t="shared" si="60"/>
        <v>2021-22Pyrenees ShireOP1</v>
      </c>
      <c r="B3859" s="18" t="s">
        <v>1260</v>
      </c>
      <c r="C3859" s="18" t="s">
        <v>1171</v>
      </c>
      <c r="D3859" s="18" t="s">
        <v>564</v>
      </c>
      <c r="E3859" s="18">
        <v>4.2160576805572503E-2</v>
      </c>
    </row>
    <row r="3860" spans="1:5" hidden="1" x14ac:dyDescent="0.3">
      <c r="A3860" s="18" t="str">
        <f t="shared" si="60"/>
        <v>2021-22Greater SheppartonOP1</v>
      </c>
      <c r="B3860" s="18" t="s">
        <v>1260</v>
      </c>
      <c r="C3860" s="18" t="s">
        <v>1076</v>
      </c>
      <c r="D3860" s="18" t="s">
        <v>564</v>
      </c>
      <c r="E3860" s="18">
        <v>2.6293750821896E-2</v>
      </c>
    </row>
    <row r="3861" spans="1:5" hidden="1" x14ac:dyDescent="0.3">
      <c r="A3861" s="18" t="str">
        <f t="shared" si="60"/>
        <v>2021-22Wangaratta Rural CityOP1</v>
      </c>
      <c r="B3861" s="18" t="s">
        <v>1260</v>
      </c>
      <c r="C3861" s="18" t="s">
        <v>1197</v>
      </c>
      <c r="D3861" s="18" t="s">
        <v>564</v>
      </c>
      <c r="E3861" s="18">
        <v>-0.13029816730273899</v>
      </c>
    </row>
    <row r="3862" spans="1:5" hidden="1" x14ac:dyDescent="0.3">
      <c r="A3862" s="18" t="str">
        <f t="shared" si="60"/>
        <v>2021-22Warrnambool CityOP1</v>
      </c>
      <c r="B3862" s="18" t="s">
        <v>1260</v>
      </c>
      <c r="C3862" s="18" t="s">
        <v>1200</v>
      </c>
      <c r="D3862" s="18" t="s">
        <v>564</v>
      </c>
      <c r="E3862" s="18">
        <v>7.5710986799046698E-2</v>
      </c>
    </row>
    <row r="3863" spans="1:5" hidden="1" x14ac:dyDescent="0.3">
      <c r="A3863" s="18" t="str">
        <f t="shared" si="60"/>
        <v>2021-22Wodonga CityOP1</v>
      </c>
      <c r="B3863" s="18" t="s">
        <v>1260</v>
      </c>
      <c r="C3863" s="18" t="s">
        <v>1215</v>
      </c>
      <c r="D3863" s="18" t="s">
        <v>564</v>
      </c>
      <c r="E3863" s="18">
        <v>-2.3249565131309099E-2</v>
      </c>
    </row>
    <row r="3864" spans="1:5" hidden="1" x14ac:dyDescent="0.3">
      <c r="A3864" s="18" t="str">
        <f t="shared" ref="A3864:A3927" si="61">CONCATENATE(B3864,C3864,D3864)</f>
        <v>2021-22Boroondara CityOP1</v>
      </c>
      <c r="B3864" s="18" t="s">
        <v>1260</v>
      </c>
      <c r="C3864" s="18" t="s">
        <v>1019</v>
      </c>
      <c r="D3864" s="18" t="s">
        <v>564</v>
      </c>
      <c r="E3864" s="18">
        <v>8.9932565881806602E-3</v>
      </c>
    </row>
    <row r="3865" spans="1:5" hidden="1" x14ac:dyDescent="0.3">
      <c r="A3865" s="18" t="str">
        <f t="shared" si="61"/>
        <v>2021-22Buloke ShireOP1</v>
      </c>
      <c r="B3865" s="18" t="s">
        <v>1260</v>
      </c>
      <c r="C3865" s="18" t="s">
        <v>1025</v>
      </c>
      <c r="D3865" s="18" t="s">
        <v>564</v>
      </c>
      <c r="E3865" s="18">
        <v>-2.28154152545334E-2</v>
      </c>
    </row>
    <row r="3866" spans="1:5" hidden="1" x14ac:dyDescent="0.3">
      <c r="A3866" s="18" t="str">
        <f t="shared" si="61"/>
        <v>2021-22Glen Eira CityOP1</v>
      </c>
      <c r="B3866" s="18" t="s">
        <v>1260</v>
      </c>
      <c r="C3866" s="18" t="s">
        <v>1058</v>
      </c>
      <c r="D3866" s="18" t="s">
        <v>564</v>
      </c>
      <c r="E3866" s="18">
        <v>2.5039756702194799E-2</v>
      </c>
    </row>
    <row r="3867" spans="1:5" hidden="1" x14ac:dyDescent="0.3">
      <c r="A3867" s="18" t="str">
        <f t="shared" si="61"/>
        <v>2021-22Horsham Rural CityOP1</v>
      </c>
      <c r="B3867" s="18" t="s">
        <v>1260</v>
      </c>
      <c r="C3867" s="18" t="s">
        <v>1087</v>
      </c>
      <c r="D3867" s="18" t="s">
        <v>564</v>
      </c>
      <c r="E3867" s="18">
        <v>-0.11148768472906399</v>
      </c>
    </row>
    <row r="3868" spans="1:5" hidden="1" x14ac:dyDescent="0.3">
      <c r="A3868" s="18" t="str">
        <f t="shared" si="61"/>
        <v>2021-22Kingston CityOP1</v>
      </c>
      <c r="B3868" s="18" t="s">
        <v>1260</v>
      </c>
      <c r="C3868" s="18" t="s">
        <v>1096</v>
      </c>
      <c r="D3868" s="18" t="s">
        <v>564</v>
      </c>
      <c r="E3868" s="18">
        <v>9.1197729081377299E-2</v>
      </c>
    </row>
    <row r="3869" spans="1:5" hidden="1" x14ac:dyDescent="0.3">
      <c r="A3869" s="18" t="str">
        <f t="shared" si="61"/>
        <v>2021-22Latrobe CityOP1</v>
      </c>
      <c r="B3869" s="18" t="s">
        <v>1260</v>
      </c>
      <c r="C3869" s="18" t="s">
        <v>1102</v>
      </c>
      <c r="D3869" s="18" t="s">
        <v>564</v>
      </c>
      <c r="E3869" s="18">
        <v>-4.0200835008086203E-2</v>
      </c>
    </row>
    <row r="3870" spans="1:5" hidden="1" x14ac:dyDescent="0.3">
      <c r="A3870" s="18" t="str">
        <f t="shared" si="61"/>
        <v>2021-22Mildura Rural CityOP1</v>
      </c>
      <c r="B3870" s="18" t="s">
        <v>1260</v>
      </c>
      <c r="C3870" s="18" t="s">
        <v>1129</v>
      </c>
      <c r="D3870" s="18" t="s">
        <v>564</v>
      </c>
      <c r="E3870" s="18">
        <v>0.10161131448565799</v>
      </c>
    </row>
    <row r="3871" spans="1:5" hidden="1" x14ac:dyDescent="0.3">
      <c r="A3871" s="18" t="str">
        <f t="shared" si="61"/>
        <v>2021-22Mitchell ShireOP1</v>
      </c>
      <c r="B3871" s="18" t="s">
        <v>1260</v>
      </c>
      <c r="C3871" s="18" t="s">
        <v>1132</v>
      </c>
      <c r="D3871" s="18" t="s">
        <v>564</v>
      </c>
      <c r="E3871" s="18">
        <v>-1.85031530036508E-2</v>
      </c>
    </row>
    <row r="3872" spans="1:5" hidden="1" x14ac:dyDescent="0.3">
      <c r="A3872" s="18" t="str">
        <f t="shared" si="61"/>
        <v>2021-22Northern Grampians ShireOP1</v>
      </c>
      <c r="B3872" s="18" t="s">
        <v>1260</v>
      </c>
      <c r="C3872" s="18" t="s">
        <v>1165</v>
      </c>
      <c r="D3872" s="18" t="s">
        <v>564</v>
      </c>
      <c r="E3872" s="18">
        <v>-0.21637286324786301</v>
      </c>
    </row>
    <row r="3873" spans="1:5" hidden="1" x14ac:dyDescent="0.3">
      <c r="A3873" s="18" t="str">
        <f t="shared" si="61"/>
        <v>2021-22Southern Grampians ShireS1</v>
      </c>
      <c r="B3873" s="18" t="s">
        <v>1260</v>
      </c>
      <c r="C3873" s="18" t="s">
        <v>1179</v>
      </c>
      <c r="D3873" s="18" t="s">
        <v>567</v>
      </c>
      <c r="E3873" s="18">
        <v>0.471001045199548</v>
      </c>
    </row>
    <row r="3874" spans="1:5" hidden="1" x14ac:dyDescent="0.3">
      <c r="A3874" s="18" t="str">
        <f t="shared" si="61"/>
        <v>2021-22South Gippsland ShireS1</v>
      </c>
      <c r="B3874" s="18" t="s">
        <v>1260</v>
      </c>
      <c r="C3874" s="18" t="s">
        <v>1176</v>
      </c>
      <c r="D3874" s="18" t="s">
        <v>567</v>
      </c>
      <c r="E3874" s="18">
        <v>0.58850927767567196</v>
      </c>
    </row>
    <row r="3875" spans="1:5" hidden="1" x14ac:dyDescent="0.3">
      <c r="A3875" s="18" t="str">
        <f t="shared" si="61"/>
        <v>2021-22Stonnington CityS1</v>
      </c>
      <c r="B3875" s="18" t="s">
        <v>1260</v>
      </c>
      <c r="C3875" s="18" t="s">
        <v>1182</v>
      </c>
      <c r="D3875" s="18" t="s">
        <v>567</v>
      </c>
      <c r="E3875" s="18">
        <v>0.67810390070519699</v>
      </c>
    </row>
    <row r="3876" spans="1:5" hidden="1" x14ac:dyDescent="0.3">
      <c r="A3876" s="18" t="str">
        <f t="shared" si="61"/>
        <v>2021-22Ararat Rural CityS1</v>
      </c>
      <c r="B3876" s="18" t="s">
        <v>1260</v>
      </c>
      <c r="C3876" s="18" t="s">
        <v>998</v>
      </c>
      <c r="D3876" s="18" t="s">
        <v>567</v>
      </c>
      <c r="E3876" s="18">
        <v>0.55285168702458698</v>
      </c>
    </row>
    <row r="3877" spans="1:5" hidden="1" x14ac:dyDescent="0.3">
      <c r="A3877" s="18" t="str">
        <f t="shared" si="61"/>
        <v>2021-22Strathbogie ShireS1</v>
      </c>
      <c r="B3877" s="18" t="s">
        <v>1260</v>
      </c>
      <c r="C3877" s="18" t="s">
        <v>1185</v>
      </c>
      <c r="D3877" s="18" t="s">
        <v>567</v>
      </c>
      <c r="E3877" s="18">
        <v>0.62807963877693296</v>
      </c>
    </row>
    <row r="3878" spans="1:5" hidden="1" x14ac:dyDescent="0.3">
      <c r="A3878" s="18" t="str">
        <f t="shared" si="61"/>
        <v>2021-22Surf Coast ShireS1</v>
      </c>
      <c r="B3878" s="18" t="s">
        <v>1260</v>
      </c>
      <c r="C3878" s="18" t="s">
        <v>1188</v>
      </c>
      <c r="D3878" s="18" t="s">
        <v>567</v>
      </c>
      <c r="E3878" s="18">
        <v>0.69314523210209</v>
      </c>
    </row>
    <row r="3879" spans="1:5" hidden="1" x14ac:dyDescent="0.3">
      <c r="A3879" s="18" t="str">
        <f t="shared" si="61"/>
        <v>2021-22Swan Hill Rural CityS1</v>
      </c>
      <c r="B3879" s="18" t="s">
        <v>1260</v>
      </c>
      <c r="C3879" s="18" t="s">
        <v>1191</v>
      </c>
      <c r="D3879" s="18" t="s">
        <v>567</v>
      </c>
      <c r="E3879" s="18">
        <v>0.53375940254564402</v>
      </c>
    </row>
    <row r="3880" spans="1:5" hidden="1" x14ac:dyDescent="0.3">
      <c r="A3880" s="18" t="str">
        <f t="shared" si="61"/>
        <v>2021-22Towong ShireS1</v>
      </c>
      <c r="B3880" s="18" t="s">
        <v>1260</v>
      </c>
      <c r="C3880" s="18" t="s">
        <v>1194</v>
      </c>
      <c r="D3880" s="18" t="s">
        <v>567</v>
      </c>
    </row>
    <row r="3881" spans="1:5" hidden="1" x14ac:dyDescent="0.3">
      <c r="A3881" s="18" t="str">
        <f t="shared" si="61"/>
        <v>2021-22Wellington ShireS1</v>
      </c>
      <c r="B3881" s="18" t="s">
        <v>1260</v>
      </c>
      <c r="C3881" s="18" t="s">
        <v>1203</v>
      </c>
      <c r="D3881" s="18" t="s">
        <v>567</v>
      </c>
      <c r="E3881" s="18">
        <v>0.592526512220654</v>
      </c>
    </row>
    <row r="3882" spans="1:5" hidden="1" x14ac:dyDescent="0.3">
      <c r="A3882" s="18" t="str">
        <f t="shared" si="61"/>
        <v>2021-22West Wimmera ShireS1</v>
      </c>
      <c r="B3882" s="18" t="s">
        <v>1260</v>
      </c>
      <c r="C3882" s="18" t="s">
        <v>1206</v>
      </c>
      <c r="D3882" s="18" t="s">
        <v>567</v>
      </c>
      <c r="E3882" s="18">
        <v>0.307147481055558</v>
      </c>
    </row>
    <row r="3883" spans="1:5" hidden="1" x14ac:dyDescent="0.3">
      <c r="A3883" s="18" t="str">
        <f t="shared" si="61"/>
        <v>2021-22Whitehorse CityS1</v>
      </c>
      <c r="B3883" s="18" t="s">
        <v>1260</v>
      </c>
      <c r="C3883" s="18" t="s">
        <v>1209</v>
      </c>
      <c r="D3883" s="18" t="s">
        <v>567</v>
      </c>
      <c r="E3883" s="18">
        <v>0.62677063285126899</v>
      </c>
    </row>
    <row r="3884" spans="1:5" hidden="1" x14ac:dyDescent="0.3">
      <c r="A3884" s="18" t="str">
        <f t="shared" si="61"/>
        <v>2021-22Whittlesea CityS1</v>
      </c>
      <c r="B3884" s="18" t="s">
        <v>1260</v>
      </c>
      <c r="C3884" s="18" t="s">
        <v>1212</v>
      </c>
      <c r="D3884" s="18" t="s">
        <v>567</v>
      </c>
      <c r="E3884" s="18">
        <v>0.71776398314624801</v>
      </c>
    </row>
    <row r="3885" spans="1:5" hidden="1" x14ac:dyDescent="0.3">
      <c r="A3885" s="18" t="str">
        <f t="shared" si="61"/>
        <v>2021-22Wyndham CityS1</v>
      </c>
      <c r="B3885" s="18" t="s">
        <v>1260</v>
      </c>
      <c r="C3885" s="18" t="s">
        <v>1218</v>
      </c>
      <c r="D3885" s="18" t="s">
        <v>567</v>
      </c>
      <c r="E3885" s="18">
        <v>0.65581336722359995</v>
      </c>
    </row>
    <row r="3886" spans="1:5" hidden="1" x14ac:dyDescent="0.3">
      <c r="A3886" s="18" t="str">
        <f t="shared" si="61"/>
        <v>2021-22Yarra CityS1</v>
      </c>
      <c r="B3886" s="18" t="s">
        <v>1260</v>
      </c>
      <c r="C3886" s="18" t="s">
        <v>1221</v>
      </c>
      <c r="D3886" s="18" t="s">
        <v>567</v>
      </c>
      <c r="E3886" s="18">
        <v>0.62753082700518403</v>
      </c>
    </row>
    <row r="3887" spans="1:5" hidden="1" x14ac:dyDescent="0.3">
      <c r="A3887" s="18" t="str">
        <f t="shared" si="61"/>
        <v>2021-22Yarra Ranges ShireS1</v>
      </c>
      <c r="B3887" s="18" t="s">
        <v>1260</v>
      </c>
      <c r="C3887" s="18" t="s">
        <v>1224</v>
      </c>
      <c r="D3887" s="18" t="s">
        <v>567</v>
      </c>
      <c r="E3887" s="18">
        <v>0.689562453088437</v>
      </c>
    </row>
    <row r="3888" spans="1:5" hidden="1" x14ac:dyDescent="0.3">
      <c r="A3888" s="18" t="str">
        <f t="shared" si="61"/>
        <v>2021-22Yarriambiack ShireS1</v>
      </c>
      <c r="B3888" s="18" t="s">
        <v>1260</v>
      </c>
      <c r="C3888" s="18" t="s">
        <v>1227</v>
      </c>
      <c r="D3888" s="18" t="s">
        <v>567</v>
      </c>
      <c r="E3888" s="18">
        <v>0.41792232175531802</v>
      </c>
    </row>
    <row r="3889" spans="1:5" hidden="1" x14ac:dyDescent="0.3">
      <c r="A3889" s="18" t="str">
        <f t="shared" si="61"/>
        <v>2021-22Bass Coast ShireS1</v>
      </c>
      <c r="B3889" s="18" t="s">
        <v>1260</v>
      </c>
      <c r="C3889" s="18" t="s">
        <v>1007</v>
      </c>
      <c r="D3889" s="18" t="s">
        <v>567</v>
      </c>
      <c r="E3889" s="18">
        <v>0.73614022132206802</v>
      </c>
    </row>
    <row r="3890" spans="1:5" hidden="1" x14ac:dyDescent="0.3">
      <c r="A3890" s="18" t="str">
        <f t="shared" si="61"/>
        <v>2021-22Borough of QueenscliffeS1</v>
      </c>
      <c r="B3890" s="18" t="s">
        <v>1260</v>
      </c>
      <c r="C3890" s="18" t="s">
        <v>1174</v>
      </c>
      <c r="D3890" s="18" t="s">
        <v>567</v>
      </c>
      <c r="E3890" s="18">
        <v>0.63301014760395002</v>
      </c>
    </row>
    <row r="3891" spans="1:5" hidden="1" x14ac:dyDescent="0.3">
      <c r="A3891" s="18" t="str">
        <f t="shared" si="61"/>
        <v>2021-22Merri-bek CityS1</v>
      </c>
      <c r="B3891" s="18" t="s">
        <v>1260</v>
      </c>
      <c r="C3891" s="18" t="s">
        <v>1147</v>
      </c>
      <c r="D3891" s="18" t="s">
        <v>567</v>
      </c>
      <c r="E3891" s="18">
        <v>0.72090323830793201</v>
      </c>
    </row>
    <row r="3892" spans="1:5" hidden="1" x14ac:dyDescent="0.3">
      <c r="A3892" s="18" t="str">
        <f t="shared" si="61"/>
        <v>2021-22Alpine ShireS1</v>
      </c>
      <c r="B3892" s="18" t="s">
        <v>1260</v>
      </c>
      <c r="C3892" s="18" t="s">
        <v>995</v>
      </c>
      <c r="D3892" s="18" t="s">
        <v>567</v>
      </c>
      <c r="E3892" s="18">
        <v>0.60234816818293602</v>
      </c>
    </row>
    <row r="3893" spans="1:5" hidden="1" x14ac:dyDescent="0.3">
      <c r="A3893" s="18" t="str">
        <f t="shared" si="61"/>
        <v>2021-22Ballarat CityS1</v>
      </c>
      <c r="B3893" s="18" t="s">
        <v>1260</v>
      </c>
      <c r="C3893" s="18" t="s">
        <v>1001</v>
      </c>
      <c r="D3893" s="18" t="s">
        <v>567</v>
      </c>
      <c r="E3893" s="18">
        <v>0.65615310336126698</v>
      </c>
    </row>
    <row r="3894" spans="1:5" hidden="1" x14ac:dyDescent="0.3">
      <c r="A3894" s="18" t="str">
        <f t="shared" si="61"/>
        <v>2021-22Banyule CityS1</v>
      </c>
      <c r="B3894" s="18" t="s">
        <v>1260</v>
      </c>
      <c r="C3894" s="18" t="s">
        <v>1004</v>
      </c>
      <c r="D3894" s="18" t="s">
        <v>567</v>
      </c>
      <c r="E3894" s="18">
        <v>0.67920082991700803</v>
      </c>
    </row>
    <row r="3895" spans="1:5" hidden="1" x14ac:dyDescent="0.3">
      <c r="A3895" s="18" t="str">
        <f t="shared" si="61"/>
        <v>2021-22Baw Baw ShireS1</v>
      </c>
      <c r="B3895" s="18" t="s">
        <v>1260</v>
      </c>
      <c r="C3895" s="18" t="s">
        <v>1010</v>
      </c>
      <c r="D3895" s="18" t="s">
        <v>567</v>
      </c>
      <c r="E3895" s="18">
        <v>0.51913732172157001</v>
      </c>
    </row>
    <row r="3896" spans="1:5" hidden="1" x14ac:dyDescent="0.3">
      <c r="A3896" s="18" t="str">
        <f t="shared" si="61"/>
        <v>2021-22Bayside CityS1</v>
      </c>
      <c r="B3896" s="18" t="s">
        <v>1260</v>
      </c>
      <c r="C3896" s="18" t="s">
        <v>1013</v>
      </c>
      <c r="D3896" s="18" t="s">
        <v>567</v>
      </c>
      <c r="E3896" s="18">
        <v>0.72367259688318897</v>
      </c>
    </row>
    <row r="3897" spans="1:5" hidden="1" x14ac:dyDescent="0.3">
      <c r="A3897" s="18" t="str">
        <f t="shared" si="61"/>
        <v>2021-22Benalla Rural CityS1</v>
      </c>
      <c r="B3897" s="18" t="s">
        <v>1260</v>
      </c>
      <c r="C3897" s="18" t="s">
        <v>1016</v>
      </c>
      <c r="D3897" s="18" t="s">
        <v>567</v>
      </c>
      <c r="E3897" s="18">
        <v>0.54860500878734597</v>
      </c>
    </row>
    <row r="3898" spans="1:5" hidden="1" x14ac:dyDescent="0.3">
      <c r="A3898" s="18" t="str">
        <f t="shared" si="61"/>
        <v>2021-22Brimbank CityS1</v>
      </c>
      <c r="B3898" s="18" t="s">
        <v>1260</v>
      </c>
      <c r="C3898" s="18" t="s">
        <v>1022</v>
      </c>
      <c r="D3898" s="18" t="s">
        <v>567</v>
      </c>
      <c r="E3898" s="18">
        <v>0.73795803651918801</v>
      </c>
    </row>
    <row r="3899" spans="1:5" hidden="1" x14ac:dyDescent="0.3">
      <c r="A3899" s="18" t="str">
        <f t="shared" si="61"/>
        <v>2021-22Campaspe ShireS1</v>
      </c>
      <c r="B3899" s="18" t="s">
        <v>1260</v>
      </c>
      <c r="C3899" s="18" t="s">
        <v>1028</v>
      </c>
      <c r="D3899" s="18" t="s">
        <v>567</v>
      </c>
      <c r="E3899" s="18">
        <v>0.53554507913854199</v>
      </c>
    </row>
    <row r="3900" spans="1:5" hidden="1" x14ac:dyDescent="0.3">
      <c r="A3900" s="18" t="str">
        <f t="shared" si="61"/>
        <v>2021-22Cardinia ShireS1</v>
      </c>
      <c r="B3900" s="18" t="s">
        <v>1260</v>
      </c>
      <c r="C3900" s="18" t="s">
        <v>1031</v>
      </c>
      <c r="D3900" s="18" t="s">
        <v>567</v>
      </c>
      <c r="E3900" s="18">
        <v>0.72148040948007497</v>
      </c>
    </row>
    <row r="3901" spans="1:5" hidden="1" x14ac:dyDescent="0.3">
      <c r="A3901" s="18" t="str">
        <f t="shared" si="61"/>
        <v>2021-22Casey CityS1</v>
      </c>
      <c r="B3901" s="18" t="s">
        <v>1260</v>
      </c>
      <c r="C3901" s="18" t="s">
        <v>1034</v>
      </c>
      <c r="D3901" s="18" t="s">
        <v>567</v>
      </c>
      <c r="E3901" s="18">
        <v>0.71784433068644404</v>
      </c>
    </row>
    <row r="3902" spans="1:5" hidden="1" x14ac:dyDescent="0.3">
      <c r="A3902" s="18" t="str">
        <f t="shared" si="61"/>
        <v>2021-22Central Goldfields ShireS1</v>
      </c>
      <c r="B3902" s="18" t="s">
        <v>1260</v>
      </c>
      <c r="C3902" s="18" t="s">
        <v>1037</v>
      </c>
      <c r="D3902" s="18" t="s">
        <v>567</v>
      </c>
      <c r="E3902" s="18">
        <v>0.53404248290443002</v>
      </c>
    </row>
    <row r="3903" spans="1:5" hidden="1" x14ac:dyDescent="0.3">
      <c r="A3903" s="18" t="str">
        <f t="shared" si="61"/>
        <v>2021-22Colac Otway ShireS1</v>
      </c>
      <c r="B3903" s="18" t="s">
        <v>1260</v>
      </c>
      <c r="C3903" s="18" t="s">
        <v>1040</v>
      </c>
      <c r="D3903" s="18" t="s">
        <v>567</v>
      </c>
      <c r="E3903" s="18">
        <v>0.55666587893724095</v>
      </c>
    </row>
    <row r="3904" spans="1:5" hidden="1" x14ac:dyDescent="0.3">
      <c r="A3904" s="18" t="str">
        <f t="shared" si="61"/>
        <v>2021-22Corangamite ShireS1</v>
      </c>
      <c r="B3904" s="18" t="s">
        <v>1260</v>
      </c>
      <c r="C3904" s="18" t="s">
        <v>1043</v>
      </c>
      <c r="D3904" s="18" t="s">
        <v>567</v>
      </c>
      <c r="E3904" s="18">
        <v>0.46795929039784401</v>
      </c>
    </row>
    <row r="3905" spans="1:5" hidden="1" x14ac:dyDescent="0.3">
      <c r="A3905" s="18" t="str">
        <f t="shared" si="61"/>
        <v>2021-22Darebin CityS1</v>
      </c>
      <c r="B3905" s="18" t="s">
        <v>1260</v>
      </c>
      <c r="C3905" s="18" t="s">
        <v>1046</v>
      </c>
      <c r="D3905" s="18" t="s">
        <v>567</v>
      </c>
      <c r="E3905" s="18">
        <v>0.75091423144519498</v>
      </c>
    </row>
    <row r="3906" spans="1:5" hidden="1" x14ac:dyDescent="0.3">
      <c r="A3906" s="18" t="str">
        <f t="shared" si="61"/>
        <v>2021-22East Gippsland ShireS1</v>
      </c>
      <c r="B3906" s="18" t="s">
        <v>1260</v>
      </c>
      <c r="C3906" s="18" t="s">
        <v>1049</v>
      </c>
      <c r="D3906" s="18" t="s">
        <v>567</v>
      </c>
      <c r="E3906" s="18">
        <v>0.50723685810893004</v>
      </c>
    </row>
    <row r="3907" spans="1:5" hidden="1" x14ac:dyDescent="0.3">
      <c r="A3907" s="18" t="str">
        <f t="shared" si="61"/>
        <v>2021-22Frankston CityS1</v>
      </c>
      <c r="B3907" s="18" t="s">
        <v>1260</v>
      </c>
      <c r="C3907" s="18" t="s">
        <v>1052</v>
      </c>
      <c r="D3907" s="18" t="s">
        <v>567</v>
      </c>
      <c r="E3907" s="18">
        <v>0.71187944658843305</v>
      </c>
    </row>
    <row r="3908" spans="1:5" hidden="1" x14ac:dyDescent="0.3">
      <c r="A3908" s="18" t="str">
        <f t="shared" si="61"/>
        <v>2021-22Gannawarra ShireS1</v>
      </c>
      <c r="B3908" s="18" t="s">
        <v>1260</v>
      </c>
      <c r="C3908" s="18" t="s">
        <v>1055</v>
      </c>
      <c r="D3908" s="18" t="s">
        <v>567</v>
      </c>
      <c r="E3908" s="18">
        <v>0.40504011161492798</v>
      </c>
    </row>
    <row r="3909" spans="1:5" hidden="1" x14ac:dyDescent="0.3">
      <c r="A3909" s="18" t="str">
        <f t="shared" si="61"/>
        <v>2021-22Glenelg ShireS1</v>
      </c>
      <c r="B3909" s="18" t="s">
        <v>1260</v>
      </c>
      <c r="C3909" s="18" t="s">
        <v>1061</v>
      </c>
      <c r="D3909" s="18" t="s">
        <v>567</v>
      </c>
      <c r="E3909" s="18">
        <v>0.42217423957942202</v>
      </c>
    </row>
    <row r="3910" spans="1:5" hidden="1" x14ac:dyDescent="0.3">
      <c r="A3910" s="18" t="str">
        <f t="shared" si="61"/>
        <v>2021-22Golden Plains ShireS1</v>
      </c>
      <c r="B3910" s="18" t="s">
        <v>1260</v>
      </c>
      <c r="C3910" s="18" t="s">
        <v>1064</v>
      </c>
      <c r="D3910" s="18" t="s">
        <v>567</v>
      </c>
      <c r="E3910" s="18">
        <v>0.56552471812662597</v>
      </c>
    </row>
    <row r="3911" spans="1:5" hidden="1" x14ac:dyDescent="0.3">
      <c r="A3911" s="18" t="str">
        <f t="shared" si="61"/>
        <v>2021-22Greater Bendigo CityS1</v>
      </c>
      <c r="B3911" s="18" t="s">
        <v>1260</v>
      </c>
      <c r="C3911" s="18" t="s">
        <v>1067</v>
      </c>
      <c r="D3911" s="18" t="s">
        <v>567</v>
      </c>
      <c r="E3911" s="18">
        <v>0.61632692743947903</v>
      </c>
    </row>
    <row r="3912" spans="1:5" hidden="1" x14ac:dyDescent="0.3">
      <c r="A3912" s="18" t="str">
        <f t="shared" si="61"/>
        <v>2021-22Greater Dandenong CityS1</v>
      </c>
      <c r="B3912" s="18" t="s">
        <v>1260</v>
      </c>
      <c r="C3912" s="18" t="s">
        <v>1070</v>
      </c>
      <c r="D3912" s="18" t="s">
        <v>567</v>
      </c>
      <c r="E3912" s="18">
        <v>0.687890126259044</v>
      </c>
    </row>
    <row r="3913" spans="1:5" hidden="1" x14ac:dyDescent="0.3">
      <c r="A3913" s="18" t="str">
        <f t="shared" si="61"/>
        <v>2021-22Greater Geelong CityS1</v>
      </c>
      <c r="B3913" s="18" t="s">
        <v>1260</v>
      </c>
      <c r="C3913" s="18" t="s">
        <v>1073</v>
      </c>
      <c r="D3913" s="18" t="s">
        <v>567</v>
      </c>
      <c r="E3913" s="18">
        <v>0.57575507224621303</v>
      </c>
    </row>
    <row r="3914" spans="1:5" hidden="1" x14ac:dyDescent="0.3">
      <c r="A3914" s="18" t="str">
        <f t="shared" si="61"/>
        <v>2021-22Hepburn ShireS1</v>
      </c>
      <c r="B3914" s="18" t="s">
        <v>1260</v>
      </c>
      <c r="C3914" s="18" t="s">
        <v>1078</v>
      </c>
      <c r="D3914" s="18" t="s">
        <v>567</v>
      </c>
      <c r="E3914" s="18">
        <v>0.54713394988758302</v>
      </c>
    </row>
    <row r="3915" spans="1:5" hidden="1" x14ac:dyDescent="0.3">
      <c r="A3915" s="18" t="str">
        <f t="shared" si="61"/>
        <v>2021-22Hindmarsh ShireS1</v>
      </c>
      <c r="B3915" s="18" t="s">
        <v>1260</v>
      </c>
      <c r="C3915" s="18" t="s">
        <v>1081</v>
      </c>
      <c r="D3915" s="18" t="s">
        <v>567</v>
      </c>
      <c r="E3915" s="18">
        <v>0.45229383895553599</v>
      </c>
    </row>
    <row r="3916" spans="1:5" hidden="1" x14ac:dyDescent="0.3">
      <c r="A3916" s="18" t="str">
        <f t="shared" si="61"/>
        <v>2021-22Hobsons Bay CityS1</v>
      </c>
      <c r="B3916" s="18" t="s">
        <v>1260</v>
      </c>
      <c r="C3916" s="18" t="s">
        <v>1084</v>
      </c>
      <c r="D3916" s="18" t="s">
        <v>567</v>
      </c>
      <c r="E3916" s="18">
        <v>0.81468927295277505</v>
      </c>
    </row>
    <row r="3917" spans="1:5" hidden="1" x14ac:dyDescent="0.3">
      <c r="A3917" s="18" t="str">
        <f t="shared" si="61"/>
        <v>2021-22Hume CityS1</v>
      </c>
      <c r="B3917" s="18" t="s">
        <v>1260</v>
      </c>
      <c r="C3917" s="18" t="s">
        <v>1090</v>
      </c>
      <c r="D3917" s="18" t="s">
        <v>567</v>
      </c>
      <c r="E3917" s="18">
        <v>0.61146065183990805</v>
      </c>
    </row>
    <row r="3918" spans="1:5" hidden="1" x14ac:dyDescent="0.3">
      <c r="A3918" s="18" t="str">
        <f t="shared" si="61"/>
        <v>2021-22Indigo ShireS1</v>
      </c>
      <c r="B3918" s="18" t="s">
        <v>1260</v>
      </c>
      <c r="C3918" s="18" t="s">
        <v>1093</v>
      </c>
      <c r="D3918" s="18" t="s">
        <v>567</v>
      </c>
      <c r="E3918" s="18">
        <v>0.51152470021223795</v>
      </c>
    </row>
    <row r="3919" spans="1:5" hidden="1" x14ac:dyDescent="0.3">
      <c r="A3919" s="18" t="str">
        <f t="shared" si="61"/>
        <v>2021-22Knox CityS1</v>
      </c>
      <c r="B3919" s="18" t="s">
        <v>1260</v>
      </c>
      <c r="C3919" s="18" t="s">
        <v>1099</v>
      </c>
      <c r="D3919" s="18" t="s">
        <v>567</v>
      </c>
      <c r="E3919" s="18">
        <v>0.67633332796296597</v>
      </c>
    </row>
    <row r="3920" spans="1:5" hidden="1" x14ac:dyDescent="0.3">
      <c r="A3920" s="18" t="str">
        <f t="shared" si="61"/>
        <v>2021-22Loddon ShireS1</v>
      </c>
      <c r="B3920" s="18" t="s">
        <v>1260</v>
      </c>
      <c r="C3920" s="18" t="s">
        <v>1105</v>
      </c>
      <c r="D3920" s="18" t="s">
        <v>567</v>
      </c>
      <c r="E3920" s="18">
        <v>0.36339740849651597</v>
      </c>
    </row>
    <row r="3921" spans="1:5" hidden="1" x14ac:dyDescent="0.3">
      <c r="A3921" s="18" t="str">
        <f t="shared" si="61"/>
        <v>2021-22Macedon Ranges ShireS1</v>
      </c>
      <c r="B3921" s="18" t="s">
        <v>1260</v>
      </c>
      <c r="C3921" s="18" t="s">
        <v>1108</v>
      </c>
      <c r="D3921" s="18" t="s">
        <v>567</v>
      </c>
      <c r="E3921" s="18">
        <v>0.51179281934968801</v>
      </c>
    </row>
    <row r="3922" spans="1:5" hidden="1" x14ac:dyDescent="0.3">
      <c r="A3922" s="18" t="str">
        <f t="shared" si="61"/>
        <v>2021-22Manningham CityS1</v>
      </c>
      <c r="B3922" s="18" t="s">
        <v>1260</v>
      </c>
      <c r="C3922" s="18" t="s">
        <v>1111</v>
      </c>
      <c r="D3922" s="18" t="s">
        <v>567</v>
      </c>
      <c r="E3922" s="18">
        <v>0.80760590047192504</v>
      </c>
    </row>
    <row r="3923" spans="1:5" hidden="1" x14ac:dyDescent="0.3">
      <c r="A3923" s="18" t="str">
        <f t="shared" si="61"/>
        <v>2021-22Mansfield ShireS1</v>
      </c>
      <c r="B3923" s="18" t="s">
        <v>1260</v>
      </c>
      <c r="C3923" s="18" t="s">
        <v>1114</v>
      </c>
      <c r="D3923" s="18" t="s">
        <v>567</v>
      </c>
      <c r="E3923" s="18">
        <v>0.59054011863877598</v>
      </c>
    </row>
    <row r="3924" spans="1:5" hidden="1" x14ac:dyDescent="0.3">
      <c r="A3924" s="18" t="str">
        <f t="shared" si="61"/>
        <v>2021-22Maribyrnong CityS1</v>
      </c>
      <c r="B3924" s="18" t="s">
        <v>1260</v>
      </c>
      <c r="C3924" s="18" t="s">
        <v>1117</v>
      </c>
      <c r="D3924" s="18" t="s">
        <v>567</v>
      </c>
      <c r="E3924" s="18">
        <v>0.78060683669476705</v>
      </c>
    </row>
    <row r="3925" spans="1:5" hidden="1" x14ac:dyDescent="0.3">
      <c r="A3925" s="18" t="str">
        <f t="shared" si="61"/>
        <v>2021-22Maroondah CityS1</v>
      </c>
      <c r="B3925" s="18" t="s">
        <v>1260</v>
      </c>
      <c r="C3925" s="18" t="s">
        <v>1120</v>
      </c>
      <c r="D3925" s="18" t="s">
        <v>567</v>
      </c>
      <c r="E3925" s="18">
        <v>0.68694856635916901</v>
      </c>
    </row>
    <row r="3926" spans="1:5" hidden="1" x14ac:dyDescent="0.3">
      <c r="A3926" s="18" t="str">
        <f t="shared" si="61"/>
        <v>2021-22Melbourne CityS1</v>
      </c>
      <c r="B3926" s="18" t="s">
        <v>1260</v>
      </c>
      <c r="C3926" s="18" t="s">
        <v>1123</v>
      </c>
      <c r="D3926" s="18" t="s">
        <v>567</v>
      </c>
      <c r="E3926" s="18">
        <v>0.64522950566487502</v>
      </c>
    </row>
    <row r="3927" spans="1:5" hidden="1" x14ac:dyDescent="0.3">
      <c r="A3927" s="18" t="str">
        <f t="shared" si="61"/>
        <v>2021-22Melton CityS1</v>
      </c>
      <c r="B3927" s="18" t="s">
        <v>1260</v>
      </c>
      <c r="C3927" s="18" t="s">
        <v>1126</v>
      </c>
      <c r="D3927" s="18" t="s">
        <v>567</v>
      </c>
      <c r="E3927" s="18">
        <v>0.48427430675711902</v>
      </c>
    </row>
    <row r="3928" spans="1:5" hidden="1" x14ac:dyDescent="0.3">
      <c r="A3928" s="18" t="str">
        <f t="shared" ref="A3928:A3991" si="62">CONCATENATE(B3928,C3928,D3928)</f>
        <v>2021-22Moira ShireS1</v>
      </c>
      <c r="B3928" s="18" t="s">
        <v>1260</v>
      </c>
      <c r="C3928" s="18" t="s">
        <v>1135</v>
      </c>
      <c r="D3928" s="18" t="s">
        <v>567</v>
      </c>
      <c r="E3928" s="18">
        <v>0.60547988358734695</v>
      </c>
    </row>
    <row r="3929" spans="1:5" hidden="1" x14ac:dyDescent="0.3">
      <c r="A3929" s="18" t="str">
        <f t="shared" si="62"/>
        <v>2021-22Monash CityS1</v>
      </c>
      <c r="B3929" s="18" t="s">
        <v>1260</v>
      </c>
      <c r="C3929" s="18" t="s">
        <v>1138</v>
      </c>
      <c r="D3929" s="18" t="s">
        <v>567</v>
      </c>
      <c r="E3929" s="18">
        <v>0.67761577612601098</v>
      </c>
    </row>
    <row r="3930" spans="1:5" hidden="1" x14ac:dyDescent="0.3">
      <c r="A3930" s="18" t="str">
        <f t="shared" si="62"/>
        <v>2021-22Moonee Valley CityS1</v>
      </c>
      <c r="B3930" s="18" t="s">
        <v>1260</v>
      </c>
      <c r="C3930" s="18" t="s">
        <v>1141</v>
      </c>
      <c r="D3930" s="18" t="s">
        <v>567</v>
      </c>
      <c r="E3930" s="18">
        <v>0.65603910887063999</v>
      </c>
    </row>
    <row r="3931" spans="1:5" hidden="1" x14ac:dyDescent="0.3">
      <c r="A3931" s="18" t="str">
        <f t="shared" si="62"/>
        <v>2021-22Moorabool ShireS1</v>
      </c>
      <c r="B3931" s="18" t="s">
        <v>1260</v>
      </c>
      <c r="C3931" s="18" t="s">
        <v>1144</v>
      </c>
      <c r="D3931" s="18" t="s">
        <v>567</v>
      </c>
      <c r="E3931" s="18">
        <v>0.64358802970005202</v>
      </c>
    </row>
    <row r="3932" spans="1:5" hidden="1" x14ac:dyDescent="0.3">
      <c r="A3932" s="18" t="str">
        <f t="shared" si="62"/>
        <v>2021-22Mornington Peninsula ShireS1</v>
      </c>
      <c r="B3932" s="18" t="s">
        <v>1260</v>
      </c>
      <c r="C3932" s="18" t="s">
        <v>1150</v>
      </c>
      <c r="D3932" s="18" t="s">
        <v>567</v>
      </c>
      <c r="E3932" s="18">
        <v>0.75864643893964401</v>
      </c>
    </row>
    <row r="3933" spans="1:5" hidden="1" x14ac:dyDescent="0.3">
      <c r="A3933" s="18" t="str">
        <f t="shared" si="62"/>
        <v>2021-22Mount Alexander ShireS1</v>
      </c>
      <c r="B3933" s="18" t="s">
        <v>1260</v>
      </c>
      <c r="C3933" s="18" t="s">
        <v>1153</v>
      </c>
      <c r="D3933" s="18" t="s">
        <v>567</v>
      </c>
      <c r="E3933" s="18">
        <v>0.61542138725560502</v>
      </c>
    </row>
    <row r="3934" spans="1:5" hidden="1" x14ac:dyDescent="0.3">
      <c r="A3934" s="18" t="str">
        <f t="shared" si="62"/>
        <v>2021-22Moyne ShireS1</v>
      </c>
      <c r="B3934" s="18" t="s">
        <v>1260</v>
      </c>
      <c r="C3934" s="18" t="s">
        <v>1156</v>
      </c>
      <c r="D3934" s="18" t="s">
        <v>567</v>
      </c>
      <c r="E3934" s="18">
        <v>0.472494042515754</v>
      </c>
    </row>
    <row r="3935" spans="1:5" hidden="1" x14ac:dyDescent="0.3">
      <c r="A3935" s="18" t="str">
        <f t="shared" si="62"/>
        <v>2021-22Murrindindi ShireS1</v>
      </c>
      <c r="B3935" s="18" t="s">
        <v>1260</v>
      </c>
      <c r="C3935" s="18" t="s">
        <v>1159</v>
      </c>
      <c r="D3935" s="18" t="s">
        <v>567</v>
      </c>
      <c r="E3935" s="18">
        <v>0.60512483574244402</v>
      </c>
    </row>
    <row r="3936" spans="1:5" hidden="1" x14ac:dyDescent="0.3">
      <c r="A3936" s="18" t="str">
        <f t="shared" si="62"/>
        <v>2021-22Nillumbik ShireS1</v>
      </c>
      <c r="B3936" s="18" t="s">
        <v>1260</v>
      </c>
      <c r="C3936" s="18" t="s">
        <v>1162</v>
      </c>
      <c r="D3936" s="18" t="s">
        <v>567</v>
      </c>
      <c r="E3936" s="18">
        <v>0.76798062869483696</v>
      </c>
    </row>
    <row r="3937" spans="1:5" hidden="1" x14ac:dyDescent="0.3">
      <c r="A3937" s="18" t="str">
        <f t="shared" si="62"/>
        <v>2021-22Port Phillip CityS1</v>
      </c>
      <c r="B3937" s="18" t="s">
        <v>1260</v>
      </c>
      <c r="C3937" s="18" t="s">
        <v>1168</v>
      </c>
      <c r="D3937" s="18" t="s">
        <v>567</v>
      </c>
      <c r="E3937" s="18">
        <v>0.60115655795249701</v>
      </c>
    </row>
    <row r="3938" spans="1:5" hidden="1" x14ac:dyDescent="0.3">
      <c r="A3938" s="18" t="str">
        <f t="shared" si="62"/>
        <v>2021-22Pyrenees ShireS1</v>
      </c>
      <c r="B3938" s="18" t="s">
        <v>1260</v>
      </c>
      <c r="C3938" s="18" t="s">
        <v>1171</v>
      </c>
      <c r="D3938" s="18" t="s">
        <v>567</v>
      </c>
      <c r="E3938" s="18">
        <v>0.50629353537822297</v>
      </c>
    </row>
    <row r="3939" spans="1:5" hidden="1" x14ac:dyDescent="0.3">
      <c r="A3939" s="18" t="str">
        <f t="shared" si="62"/>
        <v>2021-22Greater SheppartonS1</v>
      </c>
      <c r="B3939" s="18" t="s">
        <v>1260</v>
      </c>
      <c r="C3939" s="18" t="s">
        <v>1076</v>
      </c>
      <c r="D3939" s="18" t="s">
        <v>567</v>
      </c>
      <c r="E3939" s="18">
        <v>0.58842908854328901</v>
      </c>
    </row>
    <row r="3940" spans="1:5" hidden="1" x14ac:dyDescent="0.3">
      <c r="A3940" s="18" t="str">
        <f t="shared" si="62"/>
        <v>2021-22Wangaratta Rural CityS1</v>
      </c>
      <c r="B3940" s="18" t="s">
        <v>1260</v>
      </c>
      <c r="C3940" s="18" t="s">
        <v>1197</v>
      </c>
      <c r="D3940" s="18" t="s">
        <v>567</v>
      </c>
      <c r="E3940" s="18">
        <v>0.49674322009898503</v>
      </c>
    </row>
    <row r="3941" spans="1:5" hidden="1" x14ac:dyDescent="0.3">
      <c r="A3941" s="18" t="str">
        <f t="shared" si="62"/>
        <v>2021-22Warrnambool CityS1</v>
      </c>
      <c r="B3941" s="18" t="s">
        <v>1260</v>
      </c>
      <c r="C3941" s="18" t="s">
        <v>1200</v>
      </c>
      <c r="D3941" s="18" t="s">
        <v>567</v>
      </c>
      <c r="E3941" s="18">
        <v>0.53349633855691003</v>
      </c>
    </row>
    <row r="3942" spans="1:5" hidden="1" x14ac:dyDescent="0.3">
      <c r="A3942" s="18" t="str">
        <f t="shared" si="62"/>
        <v>2021-22Wodonga CityS1</v>
      </c>
      <c r="B3942" s="18" t="s">
        <v>1260</v>
      </c>
      <c r="C3942" s="18" t="s">
        <v>1215</v>
      </c>
      <c r="D3942" s="18" t="s">
        <v>567</v>
      </c>
      <c r="E3942" s="18">
        <v>0.68586217137361905</v>
      </c>
    </row>
    <row r="3943" spans="1:5" hidden="1" x14ac:dyDescent="0.3">
      <c r="A3943" s="18" t="str">
        <f t="shared" si="62"/>
        <v>2021-22Boroondara CityS1</v>
      </c>
      <c r="B3943" s="18" t="s">
        <v>1260</v>
      </c>
      <c r="C3943" s="18" t="s">
        <v>1019</v>
      </c>
      <c r="D3943" s="18" t="s">
        <v>567</v>
      </c>
      <c r="E3943" s="18">
        <v>0.81027337280595901</v>
      </c>
    </row>
    <row r="3944" spans="1:5" hidden="1" x14ac:dyDescent="0.3">
      <c r="A3944" s="18" t="str">
        <f t="shared" si="62"/>
        <v>2021-22Buloke ShireS1</v>
      </c>
      <c r="B3944" s="18" t="s">
        <v>1260</v>
      </c>
      <c r="C3944" s="18" t="s">
        <v>1025</v>
      </c>
      <c r="D3944" s="18" t="s">
        <v>567</v>
      </c>
      <c r="E3944" s="18">
        <v>0.49917892456587798</v>
      </c>
    </row>
    <row r="3945" spans="1:5" hidden="1" x14ac:dyDescent="0.3">
      <c r="A3945" s="18" t="str">
        <f t="shared" si="62"/>
        <v>2021-22Glen Eira CityS1</v>
      </c>
      <c r="B3945" s="18" t="s">
        <v>1260</v>
      </c>
      <c r="C3945" s="18" t="s">
        <v>1058</v>
      </c>
      <c r="D3945" s="18" t="s">
        <v>567</v>
      </c>
      <c r="E3945" s="18">
        <v>0.69931315731632604</v>
      </c>
    </row>
    <row r="3946" spans="1:5" hidden="1" x14ac:dyDescent="0.3">
      <c r="A3946" s="18" t="str">
        <f t="shared" si="62"/>
        <v>2021-22Horsham Rural CityS1</v>
      </c>
      <c r="B3946" s="18" t="s">
        <v>1260</v>
      </c>
      <c r="C3946" s="18" t="s">
        <v>1087</v>
      </c>
      <c r="D3946" s="18" t="s">
        <v>567</v>
      </c>
      <c r="E3946" s="18">
        <v>0.58673891625615804</v>
      </c>
    </row>
    <row r="3947" spans="1:5" hidden="1" x14ac:dyDescent="0.3">
      <c r="A3947" s="18" t="str">
        <f t="shared" si="62"/>
        <v>2021-22Kingston CityS1</v>
      </c>
      <c r="B3947" s="18" t="s">
        <v>1260</v>
      </c>
      <c r="C3947" s="18" t="s">
        <v>1096</v>
      </c>
      <c r="D3947" s="18" t="s">
        <v>567</v>
      </c>
      <c r="E3947" s="18">
        <v>0.63748574522721502</v>
      </c>
    </row>
    <row r="3948" spans="1:5" hidden="1" x14ac:dyDescent="0.3">
      <c r="A3948" s="18" t="str">
        <f t="shared" si="62"/>
        <v>2021-22Latrobe CityS1</v>
      </c>
      <c r="B3948" s="18" t="s">
        <v>1260</v>
      </c>
      <c r="C3948" s="18" t="s">
        <v>1102</v>
      </c>
      <c r="D3948" s="18" t="s">
        <v>567</v>
      </c>
      <c r="E3948" s="18">
        <v>0.57532327804957295</v>
      </c>
    </row>
    <row r="3949" spans="1:5" hidden="1" x14ac:dyDescent="0.3">
      <c r="A3949" s="18" t="str">
        <f t="shared" si="62"/>
        <v>2021-22Mildura Rural CityS1</v>
      </c>
      <c r="B3949" s="18" t="s">
        <v>1260</v>
      </c>
      <c r="C3949" s="18" t="s">
        <v>1129</v>
      </c>
      <c r="D3949" s="18" t="s">
        <v>567</v>
      </c>
      <c r="E3949" s="18">
        <v>0.58424851879621897</v>
      </c>
    </row>
    <row r="3950" spans="1:5" hidden="1" x14ac:dyDescent="0.3">
      <c r="A3950" s="18" t="str">
        <f t="shared" si="62"/>
        <v>2021-22Mitchell ShireS1</v>
      </c>
      <c r="B3950" s="18" t="s">
        <v>1260</v>
      </c>
      <c r="C3950" s="18" t="s">
        <v>1132</v>
      </c>
      <c r="D3950" s="18" t="s">
        <v>567</v>
      </c>
      <c r="E3950" s="18">
        <v>0.63483239296382299</v>
      </c>
    </row>
    <row r="3951" spans="1:5" hidden="1" x14ac:dyDescent="0.3">
      <c r="A3951" s="18" t="str">
        <f t="shared" si="62"/>
        <v>2021-22Northern Grampians ShireS1</v>
      </c>
      <c r="B3951" s="18" t="s">
        <v>1260</v>
      </c>
      <c r="C3951" s="18" t="s">
        <v>1165</v>
      </c>
      <c r="D3951" s="18" t="s">
        <v>567</v>
      </c>
      <c r="E3951" s="18">
        <v>0.51647970085470096</v>
      </c>
    </row>
    <row r="3952" spans="1:5" hidden="1" x14ac:dyDescent="0.3">
      <c r="A3952" s="18" t="str">
        <f t="shared" si="62"/>
        <v>2021-22Southern Grampians ShireS2</v>
      </c>
      <c r="B3952" s="18" t="s">
        <v>1260</v>
      </c>
      <c r="C3952" s="18" t="s">
        <v>1179</v>
      </c>
      <c r="D3952" s="18" t="s">
        <v>569</v>
      </c>
      <c r="E3952" s="18">
        <v>3.9876043132077996E-3</v>
      </c>
    </row>
    <row r="3953" spans="1:5" hidden="1" x14ac:dyDescent="0.3">
      <c r="A3953" s="18" t="str">
        <f t="shared" si="62"/>
        <v>2021-22South Gippsland ShireS2</v>
      </c>
      <c r="B3953" s="18" t="s">
        <v>1260</v>
      </c>
      <c r="C3953" s="18" t="s">
        <v>1176</v>
      </c>
      <c r="D3953" s="18" t="s">
        <v>569</v>
      </c>
      <c r="E3953" s="18">
        <v>4.4740575481513898E-3</v>
      </c>
    </row>
    <row r="3954" spans="1:5" hidden="1" x14ac:dyDescent="0.3">
      <c r="A3954" s="18" t="str">
        <f t="shared" si="62"/>
        <v>2021-22Stonnington CityS2</v>
      </c>
      <c r="B3954" s="18" t="s">
        <v>1260</v>
      </c>
      <c r="C3954" s="18" t="s">
        <v>1182</v>
      </c>
      <c r="D3954" s="18" t="s">
        <v>569</v>
      </c>
      <c r="E3954" s="18">
        <v>1.3024118006475401E-3</v>
      </c>
    </row>
    <row r="3955" spans="1:5" hidden="1" x14ac:dyDescent="0.3">
      <c r="A3955" s="18" t="str">
        <f t="shared" si="62"/>
        <v>2021-22Ararat Rural CityS2</v>
      </c>
      <c r="B3955" s="18" t="s">
        <v>1260</v>
      </c>
      <c r="C3955" s="18" t="s">
        <v>998</v>
      </c>
      <c r="D3955" s="18" t="s">
        <v>569</v>
      </c>
      <c r="E3955" s="18">
        <v>4.0951517247167796E-3</v>
      </c>
    </row>
    <row r="3956" spans="1:5" hidden="1" x14ac:dyDescent="0.3">
      <c r="A3956" s="18" t="str">
        <f t="shared" si="62"/>
        <v>2021-22Strathbogie ShireS2</v>
      </c>
      <c r="B3956" s="18" t="s">
        <v>1260</v>
      </c>
      <c r="C3956" s="18" t="s">
        <v>1185</v>
      </c>
      <c r="D3956" s="18" t="s">
        <v>569</v>
      </c>
      <c r="E3956" s="18">
        <v>3.9467221078992197E-3</v>
      </c>
    </row>
    <row r="3957" spans="1:5" hidden="1" x14ac:dyDescent="0.3">
      <c r="A3957" s="18" t="str">
        <f t="shared" si="62"/>
        <v>2021-22Surf Coast ShireS2</v>
      </c>
      <c r="B3957" s="18" t="s">
        <v>1260</v>
      </c>
      <c r="C3957" s="18" t="s">
        <v>1188</v>
      </c>
      <c r="D3957" s="18" t="s">
        <v>569</v>
      </c>
      <c r="E3957" s="18">
        <v>1.9077885446583799E-3</v>
      </c>
    </row>
    <row r="3958" spans="1:5" hidden="1" x14ac:dyDescent="0.3">
      <c r="A3958" s="18" t="str">
        <f t="shared" si="62"/>
        <v>2021-22Swan Hill Rural CityS2</v>
      </c>
      <c r="B3958" s="18" t="s">
        <v>1260</v>
      </c>
      <c r="C3958" s="18" t="s">
        <v>1191</v>
      </c>
      <c r="D3958" s="18" t="s">
        <v>569</v>
      </c>
      <c r="E3958" s="18">
        <v>6.1893634627294396E-3</v>
      </c>
    </row>
    <row r="3959" spans="1:5" hidden="1" x14ac:dyDescent="0.3">
      <c r="A3959" s="18" t="str">
        <f t="shared" si="62"/>
        <v>2021-22Towong ShireS2</v>
      </c>
      <c r="B3959" s="18" t="s">
        <v>1260</v>
      </c>
      <c r="C3959" s="18" t="s">
        <v>1194</v>
      </c>
      <c r="D3959" s="18" t="s">
        <v>569</v>
      </c>
    </row>
    <row r="3960" spans="1:5" hidden="1" x14ac:dyDescent="0.3">
      <c r="A3960" s="18" t="str">
        <f t="shared" si="62"/>
        <v>2021-22Wellington ShireS2</v>
      </c>
      <c r="B3960" s="18" t="s">
        <v>1260</v>
      </c>
      <c r="C3960" s="18" t="s">
        <v>1203</v>
      </c>
      <c r="D3960" s="18" t="s">
        <v>569</v>
      </c>
      <c r="E3960" s="18">
        <v>3.99582713167359E-3</v>
      </c>
    </row>
    <row r="3961" spans="1:5" hidden="1" x14ac:dyDescent="0.3">
      <c r="A3961" s="18" t="str">
        <f t="shared" si="62"/>
        <v>2021-22West Wimmera ShireS2</v>
      </c>
      <c r="B3961" s="18" t="s">
        <v>1260</v>
      </c>
      <c r="C3961" s="18" t="s">
        <v>1206</v>
      </c>
      <c r="D3961" s="18" t="s">
        <v>569</v>
      </c>
      <c r="E3961" s="18">
        <v>2.2005465627304502E-3</v>
      </c>
    </row>
    <row r="3962" spans="1:5" hidden="1" x14ac:dyDescent="0.3">
      <c r="A3962" s="18" t="str">
        <f t="shared" si="62"/>
        <v>2021-22Whitehorse CityS2</v>
      </c>
      <c r="B3962" s="18" t="s">
        <v>1260</v>
      </c>
      <c r="C3962" s="18" t="s">
        <v>1209</v>
      </c>
      <c r="D3962" s="18" t="s">
        <v>569</v>
      </c>
      <c r="E3962" s="18">
        <v>1.7136553022015001E-3</v>
      </c>
    </row>
    <row r="3963" spans="1:5" hidden="1" x14ac:dyDescent="0.3">
      <c r="A3963" s="18" t="str">
        <f t="shared" si="62"/>
        <v>2021-22Whittlesea CityS2</v>
      </c>
      <c r="B3963" s="18" t="s">
        <v>1260</v>
      </c>
      <c r="C3963" s="18" t="s">
        <v>1212</v>
      </c>
      <c r="D3963" s="18" t="s">
        <v>569</v>
      </c>
      <c r="E3963" s="18">
        <v>2.8354596103924001E-3</v>
      </c>
    </row>
    <row r="3964" spans="1:5" hidden="1" x14ac:dyDescent="0.3">
      <c r="A3964" s="18" t="str">
        <f t="shared" si="62"/>
        <v>2021-22Wyndham CityS2</v>
      </c>
      <c r="B3964" s="18" t="s">
        <v>1260</v>
      </c>
      <c r="C3964" s="18" t="s">
        <v>1218</v>
      </c>
      <c r="D3964" s="18" t="s">
        <v>569</v>
      </c>
      <c r="E3964" s="18">
        <v>3.4458936082943001E-3</v>
      </c>
    </row>
    <row r="3965" spans="1:5" hidden="1" x14ac:dyDescent="0.3">
      <c r="A3965" s="18" t="str">
        <f t="shared" si="62"/>
        <v>2021-22Yarra CityS2</v>
      </c>
      <c r="B3965" s="18" t="s">
        <v>1260</v>
      </c>
      <c r="C3965" s="18" t="s">
        <v>1221</v>
      </c>
      <c r="D3965" s="18" t="s">
        <v>569</v>
      </c>
      <c r="E3965" s="18">
        <v>2.00700844905106E-3</v>
      </c>
    </row>
    <row r="3966" spans="1:5" hidden="1" x14ac:dyDescent="0.3">
      <c r="A3966" s="18" t="str">
        <f t="shared" si="62"/>
        <v>2021-22Yarra Ranges ShireS2</v>
      </c>
      <c r="B3966" s="18" t="s">
        <v>1260</v>
      </c>
      <c r="C3966" s="18" t="s">
        <v>1224</v>
      </c>
      <c r="D3966" s="18" t="s">
        <v>569</v>
      </c>
      <c r="E3966" s="18">
        <v>3.40224165766605E-3</v>
      </c>
    </row>
    <row r="3967" spans="1:5" hidden="1" x14ac:dyDescent="0.3">
      <c r="A3967" s="18" t="str">
        <f t="shared" si="62"/>
        <v>2021-22Yarriambiack ShireS2</v>
      </c>
      <c r="B3967" s="18" t="s">
        <v>1260</v>
      </c>
      <c r="C3967" s="18" t="s">
        <v>1227</v>
      </c>
      <c r="D3967" s="18" t="s">
        <v>569</v>
      </c>
      <c r="E3967" s="18">
        <v>4.2393343602682102E-3</v>
      </c>
    </row>
    <row r="3968" spans="1:5" hidden="1" x14ac:dyDescent="0.3">
      <c r="A3968" s="18" t="str">
        <f t="shared" si="62"/>
        <v>2021-22Bass Coast ShireS2</v>
      </c>
      <c r="B3968" s="18" t="s">
        <v>1260</v>
      </c>
      <c r="C3968" s="18" t="s">
        <v>1007</v>
      </c>
      <c r="D3968" s="18" t="s">
        <v>569</v>
      </c>
      <c r="E3968" s="18">
        <v>2.6570242496481802E-3</v>
      </c>
    </row>
    <row r="3969" spans="1:5" hidden="1" x14ac:dyDescent="0.3">
      <c r="A3969" s="18" t="str">
        <f t="shared" si="62"/>
        <v>2021-22Borough of QueenscliffeS2</v>
      </c>
      <c r="B3969" s="18" t="s">
        <v>1260</v>
      </c>
      <c r="C3969" s="18" t="s">
        <v>1174</v>
      </c>
      <c r="D3969" s="18" t="s">
        <v>569</v>
      </c>
      <c r="E3969" s="18">
        <v>2.3683882605487101E-3</v>
      </c>
    </row>
    <row r="3970" spans="1:5" hidden="1" x14ac:dyDescent="0.3">
      <c r="A3970" s="18" t="str">
        <f t="shared" si="62"/>
        <v>2021-22Merri-bek CityS2</v>
      </c>
      <c r="B3970" s="18" t="s">
        <v>1260</v>
      </c>
      <c r="C3970" s="18" t="s">
        <v>1147</v>
      </c>
      <c r="D3970" s="18" t="s">
        <v>569</v>
      </c>
      <c r="E3970" s="18">
        <v>2.7818551112401601E-3</v>
      </c>
    </row>
    <row r="3971" spans="1:5" hidden="1" x14ac:dyDescent="0.3">
      <c r="A3971" s="18" t="str">
        <f t="shared" si="62"/>
        <v>2021-22Alpine ShireS2</v>
      </c>
      <c r="B3971" s="18" t="s">
        <v>1260</v>
      </c>
      <c r="C3971" s="18" t="s">
        <v>995</v>
      </c>
      <c r="D3971" s="18" t="s">
        <v>569</v>
      </c>
      <c r="E3971" s="18">
        <v>3.7391094478431601E-3</v>
      </c>
    </row>
    <row r="3972" spans="1:5" hidden="1" x14ac:dyDescent="0.3">
      <c r="A3972" s="18" t="str">
        <f t="shared" si="62"/>
        <v>2021-22Ballarat CityS2</v>
      </c>
      <c r="B3972" s="18" t="s">
        <v>1260</v>
      </c>
      <c r="C3972" s="18" t="s">
        <v>1001</v>
      </c>
      <c r="D3972" s="18" t="s">
        <v>569</v>
      </c>
      <c r="E3972" s="18">
        <v>5.11583320526915E-3</v>
      </c>
    </row>
    <row r="3973" spans="1:5" hidden="1" x14ac:dyDescent="0.3">
      <c r="A3973" s="18" t="str">
        <f t="shared" si="62"/>
        <v>2021-22Banyule CityS2</v>
      </c>
      <c r="B3973" s="18" t="s">
        <v>1260</v>
      </c>
      <c r="C3973" s="18" t="s">
        <v>1004</v>
      </c>
      <c r="D3973" s="18" t="s">
        <v>569</v>
      </c>
      <c r="E3973" s="18">
        <v>2.1430236341495098E-3</v>
      </c>
    </row>
    <row r="3974" spans="1:5" hidden="1" x14ac:dyDescent="0.3">
      <c r="A3974" s="18" t="str">
        <f t="shared" si="62"/>
        <v>2021-22Baw Baw ShireS2</v>
      </c>
      <c r="B3974" s="18" t="s">
        <v>1260</v>
      </c>
      <c r="C3974" s="18" t="s">
        <v>1010</v>
      </c>
      <c r="D3974" s="18" t="s">
        <v>569</v>
      </c>
      <c r="E3974" s="18">
        <v>3.8169067917277299E-3</v>
      </c>
    </row>
    <row r="3975" spans="1:5" hidden="1" x14ac:dyDescent="0.3">
      <c r="A3975" s="18" t="str">
        <f t="shared" si="62"/>
        <v>2021-22Bayside CityS2</v>
      </c>
      <c r="B3975" s="18" t="s">
        <v>1260</v>
      </c>
      <c r="C3975" s="18" t="s">
        <v>1013</v>
      </c>
      <c r="D3975" s="18" t="s">
        <v>569</v>
      </c>
      <c r="E3975" s="18">
        <v>1.44016097329396E-3</v>
      </c>
    </row>
    <row r="3976" spans="1:5" hidden="1" x14ac:dyDescent="0.3">
      <c r="A3976" s="18" t="str">
        <f t="shared" si="62"/>
        <v>2021-22Benalla Rural CityS2</v>
      </c>
      <c r="B3976" s="18" t="s">
        <v>1260</v>
      </c>
      <c r="C3976" s="18" t="s">
        <v>1016</v>
      </c>
      <c r="D3976" s="18" t="s">
        <v>569</v>
      </c>
      <c r="E3976" s="18">
        <v>5.8714856463365998E-3</v>
      </c>
    </row>
    <row r="3977" spans="1:5" hidden="1" x14ac:dyDescent="0.3">
      <c r="A3977" s="18" t="str">
        <f t="shared" si="62"/>
        <v>2021-22Brimbank CityS2</v>
      </c>
      <c r="B3977" s="18" t="s">
        <v>1260</v>
      </c>
      <c r="C3977" s="18" t="s">
        <v>1022</v>
      </c>
      <c r="D3977" s="18" t="s">
        <v>569</v>
      </c>
      <c r="E3977" s="18">
        <v>3.2248107547401999E-3</v>
      </c>
    </row>
    <row r="3978" spans="1:5" hidden="1" x14ac:dyDescent="0.3">
      <c r="A3978" s="18" t="str">
        <f t="shared" si="62"/>
        <v>2021-22Campaspe ShireS2</v>
      </c>
      <c r="B3978" s="18" t="s">
        <v>1260</v>
      </c>
      <c r="C3978" s="18" t="s">
        <v>1028</v>
      </c>
      <c r="D3978" s="18" t="s">
        <v>569</v>
      </c>
      <c r="E3978" s="18">
        <v>5.0352212516693298E-3</v>
      </c>
    </row>
    <row r="3979" spans="1:5" hidden="1" x14ac:dyDescent="0.3">
      <c r="A3979" s="18" t="str">
        <f t="shared" si="62"/>
        <v>2021-22Cardinia ShireS2</v>
      </c>
      <c r="B3979" s="18" t="s">
        <v>1260</v>
      </c>
      <c r="C3979" s="18" t="s">
        <v>1031</v>
      </c>
      <c r="D3979" s="18" t="s">
        <v>569</v>
      </c>
      <c r="E3979" s="18">
        <v>3.4883056530280098E-3</v>
      </c>
    </row>
    <row r="3980" spans="1:5" hidden="1" x14ac:dyDescent="0.3">
      <c r="A3980" s="18" t="str">
        <f t="shared" si="62"/>
        <v>2021-22Casey CityS2</v>
      </c>
      <c r="B3980" s="18" t="s">
        <v>1260</v>
      </c>
      <c r="C3980" s="18" t="s">
        <v>1034</v>
      </c>
      <c r="D3980" s="18" t="s">
        <v>569</v>
      </c>
      <c r="E3980" s="18">
        <v>3.0903715643845302E-3</v>
      </c>
    </row>
    <row r="3981" spans="1:5" hidden="1" x14ac:dyDescent="0.3">
      <c r="A3981" s="18" t="str">
        <f t="shared" si="62"/>
        <v>2021-22Central Goldfields ShireS2</v>
      </c>
      <c r="B3981" s="18" t="s">
        <v>1260</v>
      </c>
      <c r="C3981" s="18" t="s">
        <v>1037</v>
      </c>
      <c r="D3981" s="18" t="s">
        <v>569</v>
      </c>
      <c r="E3981" s="18">
        <v>6.3360174332584103E-3</v>
      </c>
    </row>
    <row r="3982" spans="1:5" hidden="1" x14ac:dyDescent="0.3">
      <c r="A3982" s="18" t="str">
        <f t="shared" si="62"/>
        <v>2021-22Colac Otway ShireS2</v>
      </c>
      <c r="B3982" s="18" t="s">
        <v>1260</v>
      </c>
      <c r="C3982" s="18" t="s">
        <v>1040</v>
      </c>
      <c r="D3982" s="18" t="s">
        <v>569</v>
      </c>
      <c r="E3982" s="18">
        <v>4.09541682893681E-3</v>
      </c>
    </row>
    <row r="3983" spans="1:5" hidden="1" x14ac:dyDescent="0.3">
      <c r="A3983" s="18" t="str">
        <f t="shared" si="62"/>
        <v>2021-22Corangamite ShireS2</v>
      </c>
      <c r="B3983" s="18" t="s">
        <v>1260</v>
      </c>
      <c r="C3983" s="18" t="s">
        <v>1043</v>
      </c>
      <c r="D3983" s="18" t="s">
        <v>569</v>
      </c>
      <c r="E3983" s="18">
        <v>3.7896964431322401E-3</v>
      </c>
    </row>
    <row r="3984" spans="1:5" hidden="1" x14ac:dyDescent="0.3">
      <c r="A3984" s="18" t="str">
        <f t="shared" si="62"/>
        <v>2021-22Darebin CityS2</v>
      </c>
      <c r="B3984" s="18" t="s">
        <v>1260</v>
      </c>
      <c r="C3984" s="18" t="s">
        <v>1046</v>
      </c>
      <c r="D3984" s="18" t="s">
        <v>569</v>
      </c>
      <c r="E3984" s="18">
        <v>2.2179481917301101E-3</v>
      </c>
    </row>
    <row r="3985" spans="1:5" hidden="1" x14ac:dyDescent="0.3">
      <c r="A3985" s="18" t="str">
        <f t="shared" si="62"/>
        <v>2021-22East Gippsland ShireS2</v>
      </c>
      <c r="B3985" s="18" t="s">
        <v>1260</v>
      </c>
      <c r="C3985" s="18" t="s">
        <v>1049</v>
      </c>
      <c r="D3985" s="18" t="s">
        <v>569</v>
      </c>
      <c r="E3985" s="18">
        <v>5.1329339300914701E-3</v>
      </c>
    </row>
    <row r="3986" spans="1:5" hidden="1" x14ac:dyDescent="0.3">
      <c r="A3986" s="18" t="str">
        <f t="shared" si="62"/>
        <v>2021-22Frankston CityS2</v>
      </c>
      <c r="B3986" s="18" t="s">
        <v>1260</v>
      </c>
      <c r="C3986" s="18" t="s">
        <v>1052</v>
      </c>
      <c r="D3986" s="18" t="s">
        <v>569</v>
      </c>
      <c r="E3986" s="18">
        <v>3.36058165444294E-3</v>
      </c>
    </row>
    <row r="3987" spans="1:5" hidden="1" x14ac:dyDescent="0.3">
      <c r="A3987" s="18" t="str">
        <f t="shared" si="62"/>
        <v>2021-22Gannawarra ShireS2</v>
      </c>
      <c r="B3987" s="18" t="s">
        <v>1260</v>
      </c>
      <c r="C3987" s="18" t="s">
        <v>1055</v>
      </c>
      <c r="D3987" s="18" t="s">
        <v>569</v>
      </c>
      <c r="E3987" s="18">
        <v>6.8878216788194196E-3</v>
      </c>
    </row>
    <row r="3988" spans="1:5" hidden="1" x14ac:dyDescent="0.3">
      <c r="A3988" s="18" t="str">
        <f t="shared" si="62"/>
        <v>2021-22Glenelg ShireS2</v>
      </c>
      <c r="B3988" s="18" t="s">
        <v>1260</v>
      </c>
      <c r="C3988" s="18" t="s">
        <v>1061</v>
      </c>
      <c r="D3988" s="18" t="s">
        <v>569</v>
      </c>
      <c r="E3988" s="18">
        <v>4.0151097409758703E-3</v>
      </c>
    </row>
    <row r="3989" spans="1:5" hidden="1" x14ac:dyDescent="0.3">
      <c r="A3989" s="18" t="str">
        <f t="shared" si="62"/>
        <v>2021-22Golden Plains ShireS2</v>
      </c>
      <c r="B3989" s="18" t="s">
        <v>1260</v>
      </c>
      <c r="C3989" s="18" t="s">
        <v>1064</v>
      </c>
      <c r="D3989" s="18" t="s">
        <v>569</v>
      </c>
      <c r="E3989" s="18">
        <v>3.8097235737491598E-3</v>
      </c>
    </row>
    <row r="3990" spans="1:5" hidden="1" x14ac:dyDescent="0.3">
      <c r="A3990" s="18" t="str">
        <f t="shared" si="62"/>
        <v>2021-22Greater Bendigo CityS2</v>
      </c>
      <c r="B3990" s="18" t="s">
        <v>1260</v>
      </c>
      <c r="C3990" s="18" t="s">
        <v>1067</v>
      </c>
      <c r="D3990" s="18" t="s">
        <v>569</v>
      </c>
      <c r="E3990" s="18">
        <v>5.0391096318814698E-3</v>
      </c>
    </row>
    <row r="3991" spans="1:5" hidden="1" x14ac:dyDescent="0.3">
      <c r="A3991" s="18" t="str">
        <f t="shared" si="62"/>
        <v>2021-22Greater Dandenong CityS2</v>
      </c>
      <c r="B3991" s="18" t="s">
        <v>1260</v>
      </c>
      <c r="C3991" s="18" t="s">
        <v>1070</v>
      </c>
      <c r="D3991" s="18" t="s">
        <v>569</v>
      </c>
      <c r="E3991" s="18">
        <v>3.0669673585774801E-3</v>
      </c>
    </row>
    <row r="3992" spans="1:5" hidden="1" x14ac:dyDescent="0.3">
      <c r="A3992" s="18" t="str">
        <f t="shared" ref="A3992:A4055" si="63">CONCATENATE(B3992,C3992,D3992)</f>
        <v>2021-22Greater Geelong CityS2</v>
      </c>
      <c r="B3992" s="18" t="s">
        <v>1260</v>
      </c>
      <c r="C3992" s="18" t="s">
        <v>1073</v>
      </c>
      <c r="D3992" s="18" t="s">
        <v>569</v>
      </c>
      <c r="E3992" s="18">
        <v>3.2842954459943001E-3</v>
      </c>
    </row>
    <row r="3993" spans="1:5" hidden="1" x14ac:dyDescent="0.3">
      <c r="A3993" s="18" t="str">
        <f t="shared" si="63"/>
        <v>2021-22Hepburn ShireS2</v>
      </c>
      <c r="B3993" s="18" t="s">
        <v>1260</v>
      </c>
      <c r="C3993" s="18" t="s">
        <v>1078</v>
      </c>
      <c r="D3993" s="18" t="s">
        <v>569</v>
      </c>
      <c r="E3993" s="18">
        <v>3.5080199980175E-3</v>
      </c>
    </row>
    <row r="3994" spans="1:5" hidden="1" x14ac:dyDescent="0.3">
      <c r="A3994" s="18" t="str">
        <f t="shared" si="63"/>
        <v>2021-22Hindmarsh ShireS2</v>
      </c>
      <c r="B3994" s="18" t="s">
        <v>1260</v>
      </c>
      <c r="C3994" s="18" t="s">
        <v>1081</v>
      </c>
      <c r="D3994" s="18" t="s">
        <v>569</v>
      </c>
      <c r="E3994" s="18">
        <v>4.5269125984831703E-3</v>
      </c>
    </row>
    <row r="3995" spans="1:5" hidden="1" x14ac:dyDescent="0.3">
      <c r="A3995" s="18" t="str">
        <f t="shared" si="63"/>
        <v>2021-22Hobsons Bay CityS2</v>
      </c>
      <c r="B3995" s="18" t="s">
        <v>1260</v>
      </c>
      <c r="C3995" s="18" t="s">
        <v>1084</v>
      </c>
      <c r="D3995" s="18" t="s">
        <v>569</v>
      </c>
      <c r="E3995" s="18">
        <v>3.1741317337123302E-3</v>
      </c>
    </row>
    <row r="3996" spans="1:5" hidden="1" x14ac:dyDescent="0.3">
      <c r="A3996" s="18" t="str">
        <f t="shared" si="63"/>
        <v>2021-22Hume CityS2</v>
      </c>
      <c r="B3996" s="18" t="s">
        <v>1260</v>
      </c>
      <c r="C3996" s="18" t="s">
        <v>1090</v>
      </c>
      <c r="D3996" s="18" t="s">
        <v>569</v>
      </c>
      <c r="E3996" s="18">
        <v>3.59660711860735E-3</v>
      </c>
    </row>
    <row r="3997" spans="1:5" hidden="1" x14ac:dyDescent="0.3">
      <c r="A3997" s="18" t="str">
        <f t="shared" si="63"/>
        <v>2021-22Indigo ShireS2</v>
      </c>
      <c r="B3997" s="18" t="s">
        <v>1260</v>
      </c>
      <c r="C3997" s="18" t="s">
        <v>1093</v>
      </c>
      <c r="D3997" s="18" t="s">
        <v>569</v>
      </c>
      <c r="E3997" s="18">
        <v>4.1439287495260999E-3</v>
      </c>
    </row>
    <row r="3998" spans="1:5" hidden="1" x14ac:dyDescent="0.3">
      <c r="A3998" s="18" t="str">
        <f t="shared" si="63"/>
        <v>2021-22Knox CityS2</v>
      </c>
      <c r="B3998" s="18" t="s">
        <v>1260</v>
      </c>
      <c r="C3998" s="18" t="s">
        <v>1099</v>
      </c>
      <c r="D3998" s="18" t="s">
        <v>569</v>
      </c>
      <c r="E3998" s="18">
        <v>2.39998544054315E-3</v>
      </c>
    </row>
    <row r="3999" spans="1:5" hidden="1" x14ac:dyDescent="0.3">
      <c r="A3999" s="18" t="str">
        <f t="shared" si="63"/>
        <v>2021-22Loddon ShireS2</v>
      </c>
      <c r="B3999" s="18" t="s">
        <v>1260</v>
      </c>
      <c r="C3999" s="18" t="s">
        <v>1105</v>
      </c>
      <c r="D3999" s="18" t="s">
        <v>569</v>
      </c>
      <c r="E3999" s="18">
        <v>4.4138824594527901E-3</v>
      </c>
    </row>
    <row r="4000" spans="1:5" hidden="1" x14ac:dyDescent="0.3">
      <c r="A4000" s="18" t="str">
        <f t="shared" si="63"/>
        <v>2021-22Macedon Ranges ShireS2</v>
      </c>
      <c r="B4000" s="18" t="s">
        <v>1260</v>
      </c>
      <c r="C4000" s="18" t="s">
        <v>1108</v>
      </c>
      <c r="D4000" s="18" t="s">
        <v>569</v>
      </c>
      <c r="E4000" s="18">
        <v>3.20213019048646E-3</v>
      </c>
    </row>
    <row r="4001" spans="1:5" hidden="1" x14ac:dyDescent="0.3">
      <c r="A4001" s="18" t="str">
        <f t="shared" si="63"/>
        <v>2021-22Manningham CityS2</v>
      </c>
      <c r="B4001" s="18" t="s">
        <v>1260</v>
      </c>
      <c r="C4001" s="18" t="s">
        <v>1111</v>
      </c>
      <c r="D4001" s="18" t="s">
        <v>569</v>
      </c>
      <c r="E4001" s="18">
        <v>2.0037352928169499E-3</v>
      </c>
    </row>
    <row r="4002" spans="1:5" hidden="1" x14ac:dyDescent="0.3">
      <c r="A4002" s="18" t="str">
        <f t="shared" si="63"/>
        <v>2021-22Mansfield ShireS2</v>
      </c>
      <c r="B4002" s="18" t="s">
        <v>1260</v>
      </c>
      <c r="C4002" s="18" t="s">
        <v>1114</v>
      </c>
      <c r="D4002" s="18" t="s">
        <v>569</v>
      </c>
      <c r="E4002" s="18">
        <v>3.3746353734578601E-3</v>
      </c>
    </row>
    <row r="4003" spans="1:5" hidden="1" x14ac:dyDescent="0.3">
      <c r="A4003" s="18" t="str">
        <f t="shared" si="63"/>
        <v>2021-22Maribyrnong CityS2</v>
      </c>
      <c r="B4003" s="18" t="s">
        <v>1260</v>
      </c>
      <c r="C4003" s="18" t="s">
        <v>1117</v>
      </c>
      <c r="D4003" s="18" t="s">
        <v>569</v>
      </c>
      <c r="E4003" s="18">
        <v>3.3313525034312798E-3</v>
      </c>
    </row>
    <row r="4004" spans="1:5" hidden="1" x14ac:dyDescent="0.3">
      <c r="A4004" s="18" t="str">
        <f t="shared" si="63"/>
        <v>2021-22Maroondah CityS2</v>
      </c>
      <c r="B4004" s="18" t="s">
        <v>1260</v>
      </c>
      <c r="C4004" s="18" t="s">
        <v>1120</v>
      </c>
      <c r="D4004" s="18" t="s">
        <v>569</v>
      </c>
      <c r="E4004" s="18">
        <v>2.5548401338719201E-3</v>
      </c>
    </row>
    <row r="4005" spans="1:5" hidden="1" x14ac:dyDescent="0.3">
      <c r="A4005" s="18" t="str">
        <f t="shared" si="63"/>
        <v>2021-22Melbourne CityS2</v>
      </c>
      <c r="B4005" s="18" t="s">
        <v>1260</v>
      </c>
      <c r="C4005" s="18" t="s">
        <v>1123</v>
      </c>
      <c r="D4005" s="18" t="s">
        <v>569</v>
      </c>
      <c r="E4005" s="18">
        <v>2.3401069745748399E-3</v>
      </c>
    </row>
    <row r="4006" spans="1:5" hidden="1" x14ac:dyDescent="0.3">
      <c r="A4006" s="18" t="str">
        <f t="shared" si="63"/>
        <v>2021-22Melton CityS2</v>
      </c>
      <c r="B4006" s="18" t="s">
        <v>1260</v>
      </c>
      <c r="C4006" s="18" t="s">
        <v>1126</v>
      </c>
      <c r="D4006" s="18" t="s">
        <v>569</v>
      </c>
      <c r="E4006" s="18">
        <v>3.43133399643774E-3</v>
      </c>
    </row>
    <row r="4007" spans="1:5" hidden="1" x14ac:dyDescent="0.3">
      <c r="A4007" s="18" t="str">
        <f t="shared" si="63"/>
        <v>2021-22Moira ShireS2</v>
      </c>
      <c r="B4007" s="18" t="s">
        <v>1260</v>
      </c>
      <c r="C4007" s="18" t="s">
        <v>1135</v>
      </c>
      <c r="D4007" s="18" t="s">
        <v>569</v>
      </c>
      <c r="E4007" s="18">
        <v>5.3261721903531704E-3</v>
      </c>
    </row>
    <row r="4008" spans="1:5" hidden="1" x14ac:dyDescent="0.3">
      <c r="A4008" s="18" t="str">
        <f t="shared" si="63"/>
        <v>2021-22Monash CityS2</v>
      </c>
      <c r="B4008" s="18" t="s">
        <v>1260</v>
      </c>
      <c r="C4008" s="18" t="s">
        <v>1138</v>
      </c>
      <c r="D4008" s="18" t="s">
        <v>569</v>
      </c>
      <c r="E4008" s="18">
        <v>1.5699926899530401E-3</v>
      </c>
    </row>
    <row r="4009" spans="1:5" hidden="1" x14ac:dyDescent="0.3">
      <c r="A4009" s="18" t="str">
        <f t="shared" si="63"/>
        <v>2021-22Moonee Valley CityS2</v>
      </c>
      <c r="B4009" s="18" t="s">
        <v>1260</v>
      </c>
      <c r="C4009" s="18" t="s">
        <v>1141</v>
      </c>
      <c r="D4009" s="18" t="s">
        <v>569</v>
      </c>
      <c r="E4009" s="18">
        <v>2.3701565967079001E-3</v>
      </c>
    </row>
    <row r="4010" spans="1:5" hidden="1" x14ac:dyDescent="0.3">
      <c r="A4010" s="18" t="str">
        <f t="shared" si="63"/>
        <v>2021-22Moorabool ShireS2</v>
      </c>
      <c r="B4010" s="18" t="s">
        <v>1260</v>
      </c>
      <c r="C4010" s="18" t="s">
        <v>1144</v>
      </c>
      <c r="D4010" s="18" t="s">
        <v>569</v>
      </c>
      <c r="E4010" s="18">
        <v>3.8338517688441699E-3</v>
      </c>
    </row>
    <row r="4011" spans="1:5" hidden="1" x14ac:dyDescent="0.3">
      <c r="A4011" s="18" t="str">
        <f t="shared" si="63"/>
        <v>2021-22Mornington Peninsula ShireS2</v>
      </c>
      <c r="B4011" s="18" t="s">
        <v>1260</v>
      </c>
      <c r="C4011" s="18" t="s">
        <v>1150</v>
      </c>
      <c r="D4011" s="18" t="s">
        <v>569</v>
      </c>
      <c r="E4011" s="18">
        <v>1.93333343430692E-3</v>
      </c>
    </row>
    <row r="4012" spans="1:5" hidden="1" x14ac:dyDescent="0.3">
      <c r="A4012" s="18" t="str">
        <f t="shared" si="63"/>
        <v>2021-22Mount Alexander ShireS2</v>
      </c>
      <c r="B4012" s="18" t="s">
        <v>1260</v>
      </c>
      <c r="C4012" s="18" t="s">
        <v>1153</v>
      </c>
      <c r="D4012" s="18" t="s">
        <v>569</v>
      </c>
      <c r="E4012" s="18">
        <v>3.9605934183514499E-3</v>
      </c>
    </row>
    <row r="4013" spans="1:5" hidden="1" x14ac:dyDescent="0.3">
      <c r="A4013" s="18" t="str">
        <f t="shared" si="63"/>
        <v>2021-22Moyne ShireS2</v>
      </c>
      <c r="B4013" s="18" t="s">
        <v>1260</v>
      </c>
      <c r="C4013" s="18" t="s">
        <v>1156</v>
      </c>
      <c r="D4013" s="18" t="s">
        <v>569</v>
      </c>
      <c r="E4013" s="18">
        <v>2.7909790760508001E-3</v>
      </c>
    </row>
    <row r="4014" spans="1:5" hidden="1" x14ac:dyDescent="0.3">
      <c r="A4014" s="18" t="str">
        <f t="shared" si="63"/>
        <v>2021-22Murrindindi ShireS2</v>
      </c>
      <c r="B4014" s="18" t="s">
        <v>1260</v>
      </c>
      <c r="C4014" s="18" t="s">
        <v>1159</v>
      </c>
      <c r="D4014" s="18" t="s">
        <v>569</v>
      </c>
      <c r="E4014" s="18">
        <v>3.6382927347553902E-3</v>
      </c>
    </row>
    <row r="4015" spans="1:5" hidden="1" x14ac:dyDescent="0.3">
      <c r="A4015" s="18" t="str">
        <f t="shared" si="63"/>
        <v>2021-22Nillumbik ShireS2</v>
      </c>
      <c r="B4015" s="18" t="s">
        <v>1260</v>
      </c>
      <c r="C4015" s="18" t="s">
        <v>1162</v>
      </c>
      <c r="D4015" s="18" t="s">
        <v>569</v>
      </c>
      <c r="E4015" s="18">
        <v>3.2900259505995199E-3</v>
      </c>
    </row>
    <row r="4016" spans="1:5" hidden="1" x14ac:dyDescent="0.3">
      <c r="A4016" s="18" t="str">
        <f t="shared" si="63"/>
        <v>2021-22Port Phillip CityS2</v>
      </c>
      <c r="B4016" s="18" t="s">
        <v>1260</v>
      </c>
      <c r="C4016" s="18" t="s">
        <v>1168</v>
      </c>
      <c r="D4016" s="18" t="s">
        <v>569</v>
      </c>
      <c r="E4016" s="18">
        <v>1.9721104128943498E-3</v>
      </c>
    </row>
    <row r="4017" spans="1:5" hidden="1" x14ac:dyDescent="0.3">
      <c r="A4017" s="18" t="str">
        <f t="shared" si="63"/>
        <v>2021-22Pyrenees ShireS2</v>
      </c>
      <c r="B4017" s="18" t="s">
        <v>1260</v>
      </c>
      <c r="C4017" s="18" t="s">
        <v>1171</v>
      </c>
      <c r="D4017" s="18" t="s">
        <v>569</v>
      </c>
      <c r="E4017" s="18">
        <v>3.9964822981461302E-3</v>
      </c>
    </row>
    <row r="4018" spans="1:5" hidden="1" x14ac:dyDescent="0.3">
      <c r="A4018" s="18" t="str">
        <f t="shared" si="63"/>
        <v>2021-22Greater SheppartonS2</v>
      </c>
      <c r="B4018" s="18" t="s">
        <v>1260</v>
      </c>
      <c r="C4018" s="18" t="s">
        <v>1076</v>
      </c>
      <c r="D4018" s="18" t="s">
        <v>569</v>
      </c>
      <c r="E4018" s="18">
        <v>6.5629112530252503E-3</v>
      </c>
    </row>
    <row r="4019" spans="1:5" hidden="1" x14ac:dyDescent="0.3">
      <c r="A4019" s="18" t="str">
        <f t="shared" si="63"/>
        <v>2021-22Wangaratta Rural CityS2</v>
      </c>
      <c r="B4019" s="18" t="s">
        <v>1260</v>
      </c>
      <c r="C4019" s="18" t="s">
        <v>1197</v>
      </c>
      <c r="D4019" s="18" t="s">
        <v>569</v>
      </c>
      <c r="E4019" s="18">
        <v>5.4274681903360902E-3</v>
      </c>
    </row>
    <row r="4020" spans="1:5" hidden="1" x14ac:dyDescent="0.3">
      <c r="A4020" s="18" t="str">
        <f t="shared" si="63"/>
        <v>2021-22Warrnambool CityS2</v>
      </c>
      <c r="B4020" s="18" t="s">
        <v>1260</v>
      </c>
      <c r="C4020" s="18" t="s">
        <v>1200</v>
      </c>
      <c r="D4020" s="18" t="s">
        <v>569</v>
      </c>
      <c r="E4020" s="18">
        <v>5.74002351706316E-3</v>
      </c>
    </row>
    <row r="4021" spans="1:5" hidden="1" x14ac:dyDescent="0.3">
      <c r="A4021" s="18" t="str">
        <f t="shared" si="63"/>
        <v>2021-22Wodonga CityS2</v>
      </c>
      <c r="B4021" s="18" t="s">
        <v>1260</v>
      </c>
      <c r="C4021" s="18" t="s">
        <v>1215</v>
      </c>
      <c r="D4021" s="18" t="s">
        <v>569</v>
      </c>
      <c r="E4021" s="18">
        <v>6.3599872375364403E-3</v>
      </c>
    </row>
    <row r="4022" spans="1:5" hidden="1" x14ac:dyDescent="0.3">
      <c r="A4022" s="18" t="str">
        <f t="shared" si="63"/>
        <v>2021-22Boroondara CityS2</v>
      </c>
      <c r="B4022" s="18" t="s">
        <v>1260</v>
      </c>
      <c r="C4022" s="18" t="s">
        <v>1019</v>
      </c>
      <c r="D4022" s="18" t="s">
        <v>569</v>
      </c>
      <c r="E4022" s="18">
        <v>1.63150835007716E-3</v>
      </c>
    </row>
    <row r="4023" spans="1:5" hidden="1" x14ac:dyDescent="0.3">
      <c r="A4023" s="18" t="str">
        <f t="shared" si="63"/>
        <v>2021-22Buloke ShireS2</v>
      </c>
      <c r="B4023" s="18" t="s">
        <v>1260</v>
      </c>
      <c r="C4023" s="18" t="s">
        <v>1025</v>
      </c>
      <c r="D4023" s="18" t="s">
        <v>569</v>
      </c>
      <c r="E4023" s="18">
        <v>6.7880988999450302E-3</v>
      </c>
    </row>
    <row r="4024" spans="1:5" hidden="1" x14ac:dyDescent="0.3">
      <c r="A4024" s="18" t="str">
        <f t="shared" si="63"/>
        <v>2021-22Glen Eira CityS2</v>
      </c>
      <c r="B4024" s="18" t="s">
        <v>1260</v>
      </c>
      <c r="C4024" s="18" t="s">
        <v>1058</v>
      </c>
      <c r="D4024" s="18" t="s">
        <v>569</v>
      </c>
      <c r="E4024" s="18">
        <v>1.70470416502987E-3</v>
      </c>
    </row>
    <row r="4025" spans="1:5" hidden="1" x14ac:dyDescent="0.3">
      <c r="A4025" s="18" t="str">
        <f t="shared" si="63"/>
        <v>2021-22Horsham Rural CityS2</v>
      </c>
      <c r="B4025" s="18" t="s">
        <v>1260</v>
      </c>
      <c r="C4025" s="18" t="s">
        <v>1087</v>
      </c>
      <c r="D4025" s="18" t="s">
        <v>569</v>
      </c>
      <c r="E4025" s="18">
        <v>5.5681933992121797E-3</v>
      </c>
    </row>
    <row r="4026" spans="1:5" hidden="1" x14ac:dyDescent="0.3">
      <c r="A4026" s="18" t="str">
        <f t="shared" si="63"/>
        <v>2021-22Kingston CityS2</v>
      </c>
      <c r="B4026" s="18" t="s">
        <v>1260</v>
      </c>
      <c r="C4026" s="18" t="s">
        <v>1096</v>
      </c>
      <c r="D4026" s="18" t="s">
        <v>569</v>
      </c>
      <c r="E4026" s="18">
        <v>2.34572910397895E-3</v>
      </c>
    </row>
    <row r="4027" spans="1:5" hidden="1" x14ac:dyDescent="0.3">
      <c r="A4027" s="18" t="str">
        <f t="shared" si="63"/>
        <v>2021-22Latrobe CityS2</v>
      </c>
      <c r="B4027" s="18" t="s">
        <v>1260</v>
      </c>
      <c r="C4027" s="18" t="s">
        <v>1102</v>
      </c>
      <c r="D4027" s="18" t="s">
        <v>569</v>
      </c>
      <c r="E4027" s="18">
        <v>6.1449178075776304E-3</v>
      </c>
    </row>
    <row r="4028" spans="1:5" hidden="1" x14ac:dyDescent="0.3">
      <c r="A4028" s="18" t="str">
        <f t="shared" si="63"/>
        <v>2021-22Mildura Rural CityS2</v>
      </c>
      <c r="B4028" s="18" t="s">
        <v>1260</v>
      </c>
      <c r="C4028" s="18" t="s">
        <v>1129</v>
      </c>
      <c r="D4028" s="18" t="s">
        <v>569</v>
      </c>
      <c r="E4028" s="18">
        <v>5.8142831068667099E-3</v>
      </c>
    </row>
    <row r="4029" spans="1:5" hidden="1" x14ac:dyDescent="0.3">
      <c r="A4029" s="18" t="str">
        <f t="shared" si="63"/>
        <v>2021-22Mitchell ShireS2</v>
      </c>
      <c r="B4029" s="18" t="s">
        <v>1260</v>
      </c>
      <c r="C4029" s="18" t="s">
        <v>1132</v>
      </c>
      <c r="D4029" s="18" t="s">
        <v>569</v>
      </c>
      <c r="E4029" s="18">
        <v>4.06545197780212E-3</v>
      </c>
    </row>
    <row r="4030" spans="1:5" hidden="1" x14ac:dyDescent="0.3">
      <c r="A4030" s="18" t="str">
        <f t="shared" si="63"/>
        <v>2021-22Northern Grampians ShireS2</v>
      </c>
      <c r="B4030" s="18" t="s">
        <v>1260</v>
      </c>
      <c r="C4030" s="18" t="s">
        <v>1165</v>
      </c>
      <c r="D4030" s="18" t="s">
        <v>569</v>
      </c>
      <c r="E4030" s="18">
        <v>5.41621711252354E-3</v>
      </c>
    </row>
    <row r="4031" spans="1:5" hidden="1" x14ac:dyDescent="0.3">
      <c r="A4031" s="18" t="str">
        <f t="shared" si="63"/>
        <v>2021-22Southern Grampians ShireC1</v>
      </c>
      <c r="B4031" s="18" t="s">
        <v>1260</v>
      </c>
      <c r="C4031" s="18" t="s">
        <v>1179</v>
      </c>
      <c r="D4031" s="18" t="s">
        <v>572</v>
      </c>
      <c r="E4031" s="18">
        <v>2923.4747927961598</v>
      </c>
    </row>
    <row r="4032" spans="1:5" hidden="1" x14ac:dyDescent="0.3">
      <c r="A4032" s="18" t="str">
        <f t="shared" si="63"/>
        <v>2021-22South Gippsland ShireC1</v>
      </c>
      <c r="B4032" s="18" t="s">
        <v>1260</v>
      </c>
      <c r="C4032" s="18" t="s">
        <v>1176</v>
      </c>
      <c r="D4032" s="18" t="s">
        <v>572</v>
      </c>
      <c r="E4032" s="18">
        <v>2650.1723854867801</v>
      </c>
    </row>
    <row r="4033" spans="1:5" hidden="1" x14ac:dyDescent="0.3">
      <c r="A4033" s="18" t="str">
        <f t="shared" si="63"/>
        <v>2021-22Stonnington CityC1</v>
      </c>
      <c r="B4033" s="18" t="s">
        <v>1260</v>
      </c>
      <c r="C4033" s="18" t="s">
        <v>1182</v>
      </c>
      <c r="D4033" s="18" t="s">
        <v>572</v>
      </c>
      <c r="E4033" s="18">
        <v>1623.97411229666</v>
      </c>
    </row>
    <row r="4034" spans="1:5" hidden="1" x14ac:dyDescent="0.3">
      <c r="A4034" s="18" t="str">
        <f t="shared" si="63"/>
        <v>2021-22Ararat Rural CityC1</v>
      </c>
      <c r="B4034" s="18" t="s">
        <v>1260</v>
      </c>
      <c r="C4034" s="18" t="s">
        <v>998</v>
      </c>
      <c r="D4034" s="18" t="s">
        <v>572</v>
      </c>
      <c r="E4034" s="18">
        <v>2454.6217077671499</v>
      </c>
    </row>
    <row r="4035" spans="1:5" hidden="1" x14ac:dyDescent="0.3">
      <c r="A4035" s="18" t="str">
        <f t="shared" si="63"/>
        <v>2021-22Strathbogie ShireC1</v>
      </c>
      <c r="B4035" s="18" t="s">
        <v>1260</v>
      </c>
      <c r="C4035" s="18" t="s">
        <v>1185</v>
      </c>
      <c r="D4035" s="18" t="s">
        <v>572</v>
      </c>
      <c r="E4035" s="18">
        <v>2628.01110414615</v>
      </c>
    </row>
    <row r="4036" spans="1:5" hidden="1" x14ac:dyDescent="0.3">
      <c r="A4036" s="18" t="str">
        <f t="shared" si="63"/>
        <v>2021-22Surf Coast ShireC1</v>
      </c>
      <c r="B4036" s="18" t="s">
        <v>1260</v>
      </c>
      <c r="C4036" s="18" t="s">
        <v>1188</v>
      </c>
      <c r="D4036" s="18" t="s">
        <v>572</v>
      </c>
      <c r="E4036" s="18">
        <v>2703.7598544572502</v>
      </c>
    </row>
    <row r="4037" spans="1:5" hidden="1" x14ac:dyDescent="0.3">
      <c r="A4037" s="18" t="str">
        <f t="shared" si="63"/>
        <v>2021-22Swan Hill Rural CityC1</v>
      </c>
      <c r="B4037" s="18" t="s">
        <v>1260</v>
      </c>
      <c r="C4037" s="18" t="s">
        <v>1191</v>
      </c>
      <c r="D4037" s="18" t="s">
        <v>572</v>
      </c>
      <c r="E4037" s="18">
        <v>2603.99821419713</v>
      </c>
    </row>
    <row r="4038" spans="1:5" hidden="1" x14ac:dyDescent="0.3">
      <c r="A4038" s="18" t="str">
        <f t="shared" si="63"/>
        <v>2021-22Towong ShireC1</v>
      </c>
      <c r="B4038" s="18" t="s">
        <v>1260</v>
      </c>
      <c r="C4038" s="18" t="s">
        <v>1194</v>
      </c>
      <c r="D4038" s="18" t="s">
        <v>572</v>
      </c>
    </row>
    <row r="4039" spans="1:5" hidden="1" x14ac:dyDescent="0.3">
      <c r="A4039" s="18" t="str">
        <f t="shared" si="63"/>
        <v>2021-22Wellington ShireC1</v>
      </c>
      <c r="B4039" s="18" t="s">
        <v>1260</v>
      </c>
      <c r="C4039" s="18" t="s">
        <v>1203</v>
      </c>
      <c r="D4039" s="18" t="s">
        <v>572</v>
      </c>
      <c r="E4039" s="18">
        <v>2287.72287767231</v>
      </c>
    </row>
    <row r="4040" spans="1:5" hidden="1" x14ac:dyDescent="0.3">
      <c r="A4040" s="18" t="str">
        <f t="shared" si="63"/>
        <v>2021-22West Wimmera ShireC1</v>
      </c>
      <c r="B4040" s="18" t="s">
        <v>1260</v>
      </c>
      <c r="C4040" s="18" t="s">
        <v>1206</v>
      </c>
      <c r="D4040" s="18" t="s">
        <v>572</v>
      </c>
      <c r="E4040" s="18">
        <v>6808.2666666666701</v>
      </c>
    </row>
    <row r="4041" spans="1:5" hidden="1" x14ac:dyDescent="0.3">
      <c r="A4041" s="18" t="str">
        <f t="shared" si="63"/>
        <v>2021-22Whitehorse CityC1</v>
      </c>
      <c r="B4041" s="18" t="s">
        <v>1260</v>
      </c>
      <c r="C4041" s="18" t="s">
        <v>1209</v>
      </c>
      <c r="D4041" s="18" t="s">
        <v>572</v>
      </c>
      <c r="E4041" s="18">
        <v>1082.2071944081399</v>
      </c>
    </row>
    <row r="4042" spans="1:5" hidden="1" x14ac:dyDescent="0.3">
      <c r="A4042" s="18" t="str">
        <f t="shared" si="63"/>
        <v>2021-22Whittlesea CityC1</v>
      </c>
      <c r="B4042" s="18" t="s">
        <v>1260</v>
      </c>
      <c r="C4042" s="18" t="s">
        <v>1212</v>
      </c>
      <c r="D4042" s="18" t="s">
        <v>572</v>
      </c>
      <c r="E4042" s="18">
        <v>1047.6312559891101</v>
      </c>
    </row>
    <row r="4043" spans="1:5" hidden="1" x14ac:dyDescent="0.3">
      <c r="A4043" s="18" t="str">
        <f t="shared" si="63"/>
        <v>2021-22Wyndham CityC1</v>
      </c>
      <c r="B4043" s="18" t="s">
        <v>1260</v>
      </c>
      <c r="C4043" s="18" t="s">
        <v>1218</v>
      </c>
      <c r="D4043" s="18" t="s">
        <v>572</v>
      </c>
      <c r="E4043" s="18">
        <v>1462.75156939058</v>
      </c>
    </row>
    <row r="4044" spans="1:5" hidden="1" x14ac:dyDescent="0.3">
      <c r="A4044" s="18" t="str">
        <f t="shared" si="63"/>
        <v>2021-22Yarra CityC1</v>
      </c>
      <c r="B4044" s="18" t="s">
        <v>1260</v>
      </c>
      <c r="C4044" s="18" t="s">
        <v>1221</v>
      </c>
      <c r="D4044" s="18" t="s">
        <v>572</v>
      </c>
      <c r="E4044" s="18">
        <v>2022.1336652546599</v>
      </c>
    </row>
    <row r="4045" spans="1:5" hidden="1" x14ac:dyDescent="0.3">
      <c r="A4045" s="18" t="str">
        <f t="shared" si="63"/>
        <v>2021-22Yarra Ranges ShireC1</v>
      </c>
      <c r="B4045" s="18" t="s">
        <v>1260</v>
      </c>
      <c r="C4045" s="18" t="s">
        <v>1224</v>
      </c>
      <c r="D4045" s="18" t="s">
        <v>572</v>
      </c>
      <c r="E4045" s="18">
        <v>1331.86846396484</v>
      </c>
    </row>
    <row r="4046" spans="1:5" hidden="1" x14ac:dyDescent="0.3">
      <c r="A4046" s="18" t="str">
        <f t="shared" si="63"/>
        <v>2021-22Yarriambiack ShireC1</v>
      </c>
      <c r="B4046" s="18" t="s">
        <v>1260</v>
      </c>
      <c r="C4046" s="18" t="s">
        <v>1227</v>
      </c>
      <c r="D4046" s="18" t="s">
        <v>572</v>
      </c>
      <c r="E4046" s="18">
        <v>4165.0906836149397</v>
      </c>
    </row>
    <row r="4047" spans="1:5" hidden="1" x14ac:dyDescent="0.3">
      <c r="A4047" s="18" t="str">
        <f t="shared" si="63"/>
        <v>2021-22Bass Coast ShireC1</v>
      </c>
      <c r="B4047" s="18" t="s">
        <v>1260</v>
      </c>
      <c r="C4047" s="18" t="s">
        <v>1007</v>
      </c>
      <c r="D4047" s="18" t="s">
        <v>572</v>
      </c>
      <c r="E4047" s="18">
        <v>2277.9213109913599</v>
      </c>
    </row>
    <row r="4048" spans="1:5" hidden="1" x14ac:dyDescent="0.3">
      <c r="A4048" s="18" t="str">
        <f t="shared" si="63"/>
        <v>2021-22Borough of QueenscliffeC1</v>
      </c>
      <c r="B4048" s="18" t="s">
        <v>1260</v>
      </c>
      <c r="C4048" s="18" t="s">
        <v>1174</v>
      </c>
      <c r="D4048" s="18" t="s">
        <v>572</v>
      </c>
      <c r="E4048" s="18">
        <v>3885.56848068107</v>
      </c>
    </row>
    <row r="4049" spans="1:5" hidden="1" x14ac:dyDescent="0.3">
      <c r="A4049" s="18" t="str">
        <f t="shared" si="63"/>
        <v>2021-22Merri-bek CityC1</v>
      </c>
      <c r="B4049" s="18" t="s">
        <v>1260</v>
      </c>
      <c r="C4049" s="18" t="s">
        <v>1147</v>
      </c>
      <c r="D4049" s="18" t="s">
        <v>572</v>
      </c>
      <c r="E4049" s="18">
        <v>1084.82948670056</v>
      </c>
    </row>
    <row r="4050" spans="1:5" hidden="1" x14ac:dyDescent="0.3">
      <c r="A4050" s="18" t="str">
        <f t="shared" si="63"/>
        <v>2021-22Alpine ShireC1</v>
      </c>
      <c r="B4050" s="18" t="s">
        <v>1260</v>
      </c>
      <c r="C4050" s="18" t="s">
        <v>995</v>
      </c>
      <c r="D4050" s="18" t="s">
        <v>572</v>
      </c>
      <c r="E4050" s="18">
        <v>2376.6164205371501</v>
      </c>
    </row>
    <row r="4051" spans="1:5" hidden="1" x14ac:dyDescent="0.3">
      <c r="A4051" s="18" t="str">
        <f t="shared" si="63"/>
        <v>2021-22Ballarat CityC1</v>
      </c>
      <c r="B4051" s="18" t="s">
        <v>1260</v>
      </c>
      <c r="C4051" s="18" t="s">
        <v>1001</v>
      </c>
      <c r="D4051" s="18" t="s">
        <v>572</v>
      </c>
      <c r="E4051" s="18">
        <v>1754.7540579122699</v>
      </c>
    </row>
    <row r="4052" spans="1:5" hidden="1" x14ac:dyDescent="0.3">
      <c r="A4052" s="18" t="str">
        <f t="shared" si="63"/>
        <v>2021-22Banyule CityC1</v>
      </c>
      <c r="B4052" s="18" t="s">
        <v>1260</v>
      </c>
      <c r="C4052" s="18" t="s">
        <v>1004</v>
      </c>
      <c r="D4052" s="18" t="s">
        <v>572</v>
      </c>
      <c r="E4052" s="18">
        <v>1262.02014112701</v>
      </c>
    </row>
    <row r="4053" spans="1:5" hidden="1" x14ac:dyDescent="0.3">
      <c r="A4053" s="18" t="str">
        <f t="shared" si="63"/>
        <v>2021-22Baw Baw ShireC1</v>
      </c>
      <c r="B4053" s="18" t="s">
        <v>1260</v>
      </c>
      <c r="C4053" s="18" t="s">
        <v>1010</v>
      </c>
      <c r="D4053" s="18" t="s">
        <v>572</v>
      </c>
      <c r="E4053" s="18">
        <v>1945.3722849619101</v>
      </c>
    </row>
    <row r="4054" spans="1:5" hidden="1" x14ac:dyDescent="0.3">
      <c r="A4054" s="18" t="str">
        <f t="shared" si="63"/>
        <v>2021-22Bayside CityC1</v>
      </c>
      <c r="B4054" s="18" t="s">
        <v>1260</v>
      </c>
      <c r="C4054" s="18" t="s">
        <v>1013</v>
      </c>
      <c r="D4054" s="18" t="s">
        <v>572</v>
      </c>
      <c r="E4054" s="18">
        <v>1289.01307065732</v>
      </c>
    </row>
    <row r="4055" spans="1:5" hidden="1" x14ac:dyDescent="0.3">
      <c r="A4055" s="18" t="str">
        <f t="shared" si="63"/>
        <v>2021-22Benalla Rural CityC1</v>
      </c>
      <c r="B4055" s="18" t="s">
        <v>1260</v>
      </c>
      <c r="C4055" s="18" t="s">
        <v>1016</v>
      </c>
      <c r="D4055" s="18" t="s">
        <v>572</v>
      </c>
      <c r="E4055" s="18">
        <v>2437.83171750053</v>
      </c>
    </row>
    <row r="4056" spans="1:5" hidden="1" x14ac:dyDescent="0.3">
      <c r="A4056" s="18" t="str">
        <f t="shared" ref="A4056:A4119" si="64">CONCATENATE(B4056,C4056,D4056)</f>
        <v>2021-22Brimbank CityC1</v>
      </c>
      <c r="B4056" s="18" t="s">
        <v>1260</v>
      </c>
      <c r="C4056" s="18" t="s">
        <v>1022</v>
      </c>
      <c r="D4056" s="18" t="s">
        <v>572</v>
      </c>
      <c r="E4056" s="18">
        <v>1026.72550575169</v>
      </c>
    </row>
    <row r="4057" spans="1:5" hidden="1" x14ac:dyDescent="0.3">
      <c r="A4057" s="18" t="str">
        <f t="shared" si="64"/>
        <v>2021-22Campaspe ShireC1</v>
      </c>
      <c r="B4057" s="18" t="s">
        <v>1260</v>
      </c>
      <c r="C4057" s="18" t="s">
        <v>1028</v>
      </c>
      <c r="D4057" s="18" t="s">
        <v>572</v>
      </c>
      <c r="E4057" s="18">
        <v>2280.81139770139</v>
      </c>
    </row>
    <row r="4058" spans="1:5" hidden="1" x14ac:dyDescent="0.3">
      <c r="A4058" s="18" t="str">
        <f t="shared" si="64"/>
        <v>2021-22Cardinia ShireC1</v>
      </c>
      <c r="B4058" s="18" t="s">
        <v>1260</v>
      </c>
      <c r="C4058" s="18" t="s">
        <v>1031</v>
      </c>
      <c r="D4058" s="18" t="s">
        <v>572</v>
      </c>
      <c r="E4058" s="18">
        <v>1242.6269087845001</v>
      </c>
    </row>
    <row r="4059" spans="1:5" hidden="1" x14ac:dyDescent="0.3">
      <c r="A4059" s="18" t="str">
        <f t="shared" si="64"/>
        <v>2021-22Casey CityC1</v>
      </c>
      <c r="B4059" s="18" t="s">
        <v>1260</v>
      </c>
      <c r="C4059" s="18" t="s">
        <v>1034</v>
      </c>
      <c r="D4059" s="18" t="s">
        <v>572</v>
      </c>
      <c r="E4059" s="18">
        <v>1108.8811232415501</v>
      </c>
    </row>
    <row r="4060" spans="1:5" hidden="1" x14ac:dyDescent="0.3">
      <c r="A4060" s="18" t="str">
        <f t="shared" si="64"/>
        <v>2021-22Central Goldfields ShireC1</v>
      </c>
      <c r="B4060" s="18" t="s">
        <v>1260</v>
      </c>
      <c r="C4060" s="18" t="s">
        <v>1037</v>
      </c>
      <c r="D4060" s="18" t="s">
        <v>572</v>
      </c>
      <c r="E4060" s="18">
        <v>2475.2137969752498</v>
      </c>
    </row>
    <row r="4061" spans="1:5" hidden="1" x14ac:dyDescent="0.3">
      <c r="A4061" s="18" t="str">
        <f t="shared" si="64"/>
        <v>2021-22Colac Otway ShireC1</v>
      </c>
      <c r="B4061" s="18" t="s">
        <v>1260</v>
      </c>
      <c r="C4061" s="18" t="s">
        <v>1040</v>
      </c>
      <c r="D4061" s="18" t="s">
        <v>572</v>
      </c>
      <c r="E4061" s="18">
        <v>2726.3293697752201</v>
      </c>
    </row>
    <row r="4062" spans="1:5" hidden="1" x14ac:dyDescent="0.3">
      <c r="A4062" s="18" t="str">
        <f t="shared" si="64"/>
        <v>2021-22Corangamite ShireC1</v>
      </c>
      <c r="B4062" s="18" t="s">
        <v>1260</v>
      </c>
      <c r="C4062" s="18" t="s">
        <v>1043</v>
      </c>
      <c r="D4062" s="18" t="s">
        <v>572</v>
      </c>
      <c r="E4062" s="18">
        <v>3088.4715107822699</v>
      </c>
    </row>
    <row r="4063" spans="1:5" hidden="1" x14ac:dyDescent="0.3">
      <c r="A4063" s="18" t="str">
        <f t="shared" si="64"/>
        <v>2021-22Darebin CityC1</v>
      </c>
      <c r="B4063" s="18" t="s">
        <v>1260</v>
      </c>
      <c r="C4063" s="18" t="s">
        <v>1046</v>
      </c>
      <c r="D4063" s="18" t="s">
        <v>572</v>
      </c>
      <c r="E4063" s="18">
        <v>1133.51917834352</v>
      </c>
    </row>
    <row r="4064" spans="1:5" hidden="1" x14ac:dyDescent="0.3">
      <c r="A4064" s="18" t="str">
        <f t="shared" si="64"/>
        <v>2021-22East Gippsland ShireC1</v>
      </c>
      <c r="B4064" s="18" t="s">
        <v>1260</v>
      </c>
      <c r="C4064" s="18" t="s">
        <v>1049</v>
      </c>
      <c r="D4064" s="18" t="s">
        <v>572</v>
      </c>
      <c r="E4064" s="18">
        <v>2285.96824871837</v>
      </c>
    </row>
    <row r="4065" spans="1:5" hidden="1" x14ac:dyDescent="0.3">
      <c r="A4065" s="18" t="str">
        <f t="shared" si="64"/>
        <v>2021-22Frankston CityC1</v>
      </c>
      <c r="B4065" s="18" t="s">
        <v>1260</v>
      </c>
      <c r="C4065" s="18" t="s">
        <v>1052</v>
      </c>
      <c r="D4065" s="18" t="s">
        <v>572</v>
      </c>
      <c r="E4065" s="18">
        <v>1379.3862608213999</v>
      </c>
    </row>
    <row r="4066" spans="1:5" hidden="1" x14ac:dyDescent="0.3">
      <c r="A4066" s="18" t="str">
        <f t="shared" si="64"/>
        <v>2021-22Gannawarra ShireC1</v>
      </c>
      <c r="B4066" s="18" t="s">
        <v>1260</v>
      </c>
      <c r="C4066" s="18" t="s">
        <v>1055</v>
      </c>
      <c r="D4066" s="18" t="s">
        <v>572</v>
      </c>
      <c r="E4066" s="18">
        <v>3149.2623107875102</v>
      </c>
    </row>
    <row r="4067" spans="1:5" hidden="1" x14ac:dyDescent="0.3">
      <c r="A4067" s="18" t="str">
        <f t="shared" si="64"/>
        <v>2021-22Glenelg ShireC1</v>
      </c>
      <c r="B4067" s="18" t="s">
        <v>1260</v>
      </c>
      <c r="C4067" s="18" t="s">
        <v>1061</v>
      </c>
      <c r="D4067" s="18" t="s">
        <v>572</v>
      </c>
      <c r="E4067" s="18">
        <v>3218.7228385909302</v>
      </c>
    </row>
    <row r="4068" spans="1:5" hidden="1" x14ac:dyDescent="0.3">
      <c r="A4068" s="18" t="str">
        <f t="shared" si="64"/>
        <v>2021-22Golden Plains ShireC1</v>
      </c>
      <c r="B4068" s="18" t="s">
        <v>1260</v>
      </c>
      <c r="C4068" s="18" t="s">
        <v>1064</v>
      </c>
      <c r="D4068" s="18" t="s">
        <v>572</v>
      </c>
      <c r="E4068" s="18">
        <v>1878.33636180093</v>
      </c>
    </row>
    <row r="4069" spans="1:5" hidden="1" x14ac:dyDescent="0.3">
      <c r="A4069" s="18" t="str">
        <f t="shared" si="64"/>
        <v>2021-22Greater Bendigo CityC1</v>
      </c>
      <c r="B4069" s="18" t="s">
        <v>1260</v>
      </c>
      <c r="C4069" s="18" t="s">
        <v>1067</v>
      </c>
      <c r="D4069" s="18" t="s">
        <v>572</v>
      </c>
      <c r="E4069" s="18">
        <v>1732.1431513733501</v>
      </c>
    </row>
    <row r="4070" spans="1:5" hidden="1" x14ac:dyDescent="0.3">
      <c r="A4070" s="18" t="str">
        <f t="shared" si="64"/>
        <v>2021-22Greater Dandenong CityC1</v>
      </c>
      <c r="B4070" s="18" t="s">
        <v>1260</v>
      </c>
      <c r="C4070" s="18" t="s">
        <v>1070</v>
      </c>
      <c r="D4070" s="18" t="s">
        <v>572</v>
      </c>
      <c r="E4070" s="18">
        <v>1293.37400316049</v>
      </c>
    </row>
    <row r="4071" spans="1:5" hidden="1" x14ac:dyDescent="0.3">
      <c r="A4071" s="18" t="str">
        <f t="shared" si="64"/>
        <v>2021-22Greater Geelong CityC1</v>
      </c>
      <c r="B4071" s="18" t="s">
        <v>1260</v>
      </c>
      <c r="C4071" s="18" t="s">
        <v>1073</v>
      </c>
      <c r="D4071" s="18" t="s">
        <v>572</v>
      </c>
      <c r="E4071" s="18">
        <v>1578.96958123692</v>
      </c>
    </row>
    <row r="4072" spans="1:5" hidden="1" x14ac:dyDescent="0.3">
      <c r="A4072" s="18" t="str">
        <f t="shared" si="64"/>
        <v>2021-22Hepburn ShireC1</v>
      </c>
      <c r="B4072" s="18" t="s">
        <v>1260</v>
      </c>
      <c r="C4072" s="18" t="s">
        <v>1078</v>
      </c>
      <c r="D4072" s="18" t="s">
        <v>572</v>
      </c>
      <c r="E4072" s="18">
        <v>3237.7618082427398</v>
      </c>
    </row>
    <row r="4073" spans="1:5" hidden="1" x14ac:dyDescent="0.3">
      <c r="A4073" s="18" t="str">
        <f t="shared" si="64"/>
        <v>2021-22Hindmarsh ShireC1</v>
      </c>
      <c r="B4073" s="18" t="s">
        <v>1260</v>
      </c>
      <c r="C4073" s="18" t="s">
        <v>1081</v>
      </c>
      <c r="D4073" s="18" t="s">
        <v>572</v>
      </c>
      <c r="E4073" s="18">
        <v>3239.3242271746899</v>
      </c>
    </row>
    <row r="4074" spans="1:5" hidden="1" x14ac:dyDescent="0.3">
      <c r="A4074" s="18" t="str">
        <f t="shared" si="64"/>
        <v>2021-22Hobsons Bay CityC1</v>
      </c>
      <c r="B4074" s="18" t="s">
        <v>1260</v>
      </c>
      <c r="C4074" s="18" t="s">
        <v>1084</v>
      </c>
      <c r="D4074" s="18" t="s">
        <v>572</v>
      </c>
      <c r="E4074" s="18">
        <v>1429.02710701707</v>
      </c>
    </row>
    <row r="4075" spans="1:5" hidden="1" x14ac:dyDescent="0.3">
      <c r="A4075" s="18" t="str">
        <f t="shared" si="64"/>
        <v>2021-22Hume CityC1</v>
      </c>
      <c r="B4075" s="18" t="s">
        <v>1260</v>
      </c>
      <c r="C4075" s="18" t="s">
        <v>1090</v>
      </c>
      <c r="D4075" s="18" t="s">
        <v>572</v>
      </c>
      <c r="E4075" s="18">
        <v>1373.82353182516</v>
      </c>
    </row>
    <row r="4076" spans="1:5" hidden="1" x14ac:dyDescent="0.3">
      <c r="A4076" s="18" t="str">
        <f t="shared" si="64"/>
        <v>2021-22Indigo ShireC1</v>
      </c>
      <c r="B4076" s="18" t="s">
        <v>1260</v>
      </c>
      <c r="C4076" s="18" t="s">
        <v>1093</v>
      </c>
      <c r="D4076" s="18" t="s">
        <v>572</v>
      </c>
      <c r="E4076" s="18">
        <v>2193.5189940514801</v>
      </c>
    </row>
    <row r="4077" spans="1:5" hidden="1" x14ac:dyDescent="0.3">
      <c r="A4077" s="18" t="str">
        <f t="shared" si="64"/>
        <v>2021-22Knox CityC1</v>
      </c>
      <c r="B4077" s="18" t="s">
        <v>1260</v>
      </c>
      <c r="C4077" s="18" t="s">
        <v>1099</v>
      </c>
      <c r="D4077" s="18" t="s">
        <v>572</v>
      </c>
      <c r="E4077" s="18">
        <v>1196.1184254987099</v>
      </c>
    </row>
    <row r="4078" spans="1:5" hidden="1" x14ac:dyDescent="0.3">
      <c r="A4078" s="18" t="str">
        <f t="shared" si="64"/>
        <v>2021-22Loddon ShireC1</v>
      </c>
      <c r="B4078" s="18" t="s">
        <v>1260</v>
      </c>
      <c r="C4078" s="18" t="s">
        <v>1105</v>
      </c>
      <c r="D4078" s="18" t="s">
        <v>572</v>
      </c>
      <c r="E4078" s="18">
        <v>4192.7462985194097</v>
      </c>
    </row>
    <row r="4079" spans="1:5" hidden="1" x14ac:dyDescent="0.3">
      <c r="A4079" s="18" t="str">
        <f t="shared" si="64"/>
        <v>2021-22Macedon Ranges ShireC1</v>
      </c>
      <c r="B4079" s="18" t="s">
        <v>1260</v>
      </c>
      <c r="C4079" s="18" t="s">
        <v>1108</v>
      </c>
      <c r="D4079" s="18" t="s">
        <v>572</v>
      </c>
      <c r="E4079" s="18">
        <v>2126.8963917824599</v>
      </c>
    </row>
    <row r="4080" spans="1:5" hidden="1" x14ac:dyDescent="0.3">
      <c r="A4080" s="18" t="str">
        <f t="shared" si="64"/>
        <v>2021-22Manningham CityC1</v>
      </c>
      <c r="B4080" s="18" t="s">
        <v>1260</v>
      </c>
      <c r="C4080" s="18" t="s">
        <v>1111</v>
      </c>
      <c r="D4080" s="18" t="s">
        <v>572</v>
      </c>
      <c r="E4080" s="18">
        <v>1083.63272509533</v>
      </c>
    </row>
    <row r="4081" spans="1:5" hidden="1" x14ac:dyDescent="0.3">
      <c r="A4081" s="18" t="str">
        <f t="shared" si="64"/>
        <v>2021-22Mansfield ShireC1</v>
      </c>
      <c r="B4081" s="18" t="s">
        <v>1260</v>
      </c>
      <c r="C4081" s="18" t="s">
        <v>1114</v>
      </c>
      <c r="D4081" s="18" t="s">
        <v>572</v>
      </c>
      <c r="E4081" s="18">
        <v>2600.3080082135498</v>
      </c>
    </row>
    <row r="4082" spans="1:5" hidden="1" x14ac:dyDescent="0.3">
      <c r="A4082" s="18" t="str">
        <f t="shared" si="64"/>
        <v>2021-22Maribyrnong CityC1</v>
      </c>
      <c r="B4082" s="18" t="s">
        <v>1260</v>
      </c>
      <c r="C4082" s="18" t="s">
        <v>1117</v>
      </c>
      <c r="D4082" s="18" t="s">
        <v>572</v>
      </c>
      <c r="E4082" s="18">
        <v>1435.92925845486</v>
      </c>
    </row>
    <row r="4083" spans="1:5" hidden="1" x14ac:dyDescent="0.3">
      <c r="A4083" s="18" t="str">
        <f t="shared" si="64"/>
        <v>2021-22Maroondah CityC1</v>
      </c>
      <c r="B4083" s="18" t="s">
        <v>1260</v>
      </c>
      <c r="C4083" s="18" t="s">
        <v>1120</v>
      </c>
      <c r="D4083" s="18" t="s">
        <v>572</v>
      </c>
      <c r="E4083" s="18">
        <v>1262.53787749821</v>
      </c>
    </row>
    <row r="4084" spans="1:5" hidden="1" x14ac:dyDescent="0.3">
      <c r="A4084" s="18" t="str">
        <f t="shared" si="64"/>
        <v>2021-22Melbourne CityC1</v>
      </c>
      <c r="B4084" s="18" t="s">
        <v>1260</v>
      </c>
      <c r="C4084" s="18" t="s">
        <v>1123</v>
      </c>
      <c r="D4084" s="18" t="s">
        <v>572</v>
      </c>
      <c r="E4084" s="18">
        <v>3145.51983986813</v>
      </c>
    </row>
    <row r="4085" spans="1:5" hidden="1" x14ac:dyDescent="0.3">
      <c r="A4085" s="18" t="str">
        <f t="shared" si="64"/>
        <v>2021-22Melton CityC1</v>
      </c>
      <c r="B4085" s="18" t="s">
        <v>1260</v>
      </c>
      <c r="C4085" s="18" t="s">
        <v>1126</v>
      </c>
      <c r="D4085" s="18" t="s">
        <v>572</v>
      </c>
      <c r="E4085" s="18">
        <v>1090.86444794363</v>
      </c>
    </row>
    <row r="4086" spans="1:5" hidden="1" x14ac:dyDescent="0.3">
      <c r="A4086" s="18" t="str">
        <f t="shared" si="64"/>
        <v>2021-22Moira ShireC1</v>
      </c>
      <c r="B4086" s="18" t="s">
        <v>1260</v>
      </c>
      <c r="C4086" s="18" t="s">
        <v>1135</v>
      </c>
      <c r="D4086" s="18" t="s">
        <v>572</v>
      </c>
      <c r="E4086" s="18">
        <v>2002.19992666911</v>
      </c>
    </row>
    <row r="4087" spans="1:5" hidden="1" x14ac:dyDescent="0.3">
      <c r="A4087" s="18" t="str">
        <f t="shared" si="64"/>
        <v>2021-22Monash CityC1</v>
      </c>
      <c r="B4087" s="18" t="s">
        <v>1260</v>
      </c>
      <c r="C4087" s="18" t="s">
        <v>1138</v>
      </c>
      <c r="D4087" s="18" t="s">
        <v>572</v>
      </c>
      <c r="E4087" s="18">
        <v>1002.9194868168501</v>
      </c>
    </row>
    <row r="4088" spans="1:5" hidden="1" x14ac:dyDescent="0.3">
      <c r="A4088" s="18" t="str">
        <f t="shared" si="64"/>
        <v>2021-22Moonee Valley CityC1</v>
      </c>
      <c r="B4088" s="18" t="s">
        <v>1260</v>
      </c>
      <c r="C4088" s="18" t="s">
        <v>1141</v>
      </c>
      <c r="D4088" s="18" t="s">
        <v>572</v>
      </c>
      <c r="E4088" s="18">
        <v>1402.9324697207401</v>
      </c>
    </row>
    <row r="4089" spans="1:5" hidden="1" x14ac:dyDescent="0.3">
      <c r="A4089" s="18" t="str">
        <f t="shared" si="64"/>
        <v>2021-22Moorabool ShireC1</v>
      </c>
      <c r="B4089" s="18" t="s">
        <v>1260</v>
      </c>
      <c r="C4089" s="18" t="s">
        <v>1144</v>
      </c>
      <c r="D4089" s="18" t="s">
        <v>572</v>
      </c>
      <c r="E4089" s="18">
        <v>1831.5711345280499</v>
      </c>
    </row>
    <row r="4090" spans="1:5" hidden="1" x14ac:dyDescent="0.3">
      <c r="A4090" s="18" t="str">
        <f t="shared" si="64"/>
        <v>2021-22Mornington Peninsula ShireC1</v>
      </c>
      <c r="B4090" s="18" t="s">
        <v>1260</v>
      </c>
      <c r="C4090" s="18" t="s">
        <v>1150</v>
      </c>
      <c r="D4090" s="18" t="s">
        <v>572</v>
      </c>
      <c r="E4090" s="18">
        <v>1550.18505907086</v>
      </c>
    </row>
    <row r="4091" spans="1:5" hidden="1" x14ac:dyDescent="0.3">
      <c r="A4091" s="18" t="str">
        <f t="shared" si="64"/>
        <v>2021-22Mount Alexander ShireC1</v>
      </c>
      <c r="B4091" s="18" t="s">
        <v>1260</v>
      </c>
      <c r="C4091" s="18" t="s">
        <v>1153</v>
      </c>
      <c r="D4091" s="18" t="s">
        <v>572</v>
      </c>
      <c r="E4091" s="18">
        <v>2268.8749626977001</v>
      </c>
    </row>
    <row r="4092" spans="1:5" hidden="1" x14ac:dyDescent="0.3">
      <c r="A4092" s="18" t="str">
        <f t="shared" si="64"/>
        <v>2021-22Moyne ShireC1</v>
      </c>
      <c r="B4092" s="18" t="s">
        <v>1260</v>
      </c>
      <c r="C4092" s="18" t="s">
        <v>1156</v>
      </c>
      <c r="D4092" s="18" t="s">
        <v>572</v>
      </c>
      <c r="E4092" s="18">
        <v>3119.2729806631401</v>
      </c>
    </row>
    <row r="4093" spans="1:5" hidden="1" x14ac:dyDescent="0.3">
      <c r="A4093" s="18" t="str">
        <f t="shared" si="64"/>
        <v>2021-22Murrindindi ShireC1</v>
      </c>
      <c r="B4093" s="18" t="s">
        <v>1260</v>
      </c>
      <c r="C4093" s="18" t="s">
        <v>1159</v>
      </c>
      <c r="D4093" s="18" t="s">
        <v>572</v>
      </c>
      <c r="E4093" s="18">
        <v>2462.0945119903299</v>
      </c>
    </row>
    <row r="4094" spans="1:5" hidden="1" x14ac:dyDescent="0.3">
      <c r="A4094" s="18" t="str">
        <f t="shared" si="64"/>
        <v>2021-22Nillumbik ShireC1</v>
      </c>
      <c r="B4094" s="18" t="s">
        <v>1260</v>
      </c>
      <c r="C4094" s="18" t="s">
        <v>1162</v>
      </c>
      <c r="D4094" s="18" t="s">
        <v>572</v>
      </c>
      <c r="E4094" s="18">
        <v>1508.0189919423401</v>
      </c>
    </row>
    <row r="4095" spans="1:5" hidden="1" x14ac:dyDescent="0.3">
      <c r="A4095" s="18" t="str">
        <f t="shared" si="64"/>
        <v>2021-22Port Phillip CityC1</v>
      </c>
      <c r="B4095" s="18" t="s">
        <v>1260</v>
      </c>
      <c r="C4095" s="18" t="s">
        <v>1168</v>
      </c>
      <c r="D4095" s="18" t="s">
        <v>572</v>
      </c>
      <c r="E4095" s="18">
        <v>1935.2139314134799</v>
      </c>
    </row>
    <row r="4096" spans="1:5" hidden="1" x14ac:dyDescent="0.3">
      <c r="A4096" s="18" t="str">
        <f t="shared" si="64"/>
        <v>2021-22Pyrenees ShireC1</v>
      </c>
      <c r="B4096" s="18" t="s">
        <v>1260</v>
      </c>
      <c r="C4096" s="18" t="s">
        <v>1171</v>
      </c>
      <c r="D4096" s="18" t="s">
        <v>572</v>
      </c>
      <c r="E4096" s="18">
        <v>3085.0170558908399</v>
      </c>
    </row>
    <row r="4097" spans="1:5" hidden="1" x14ac:dyDescent="0.3">
      <c r="A4097" s="18" t="str">
        <f t="shared" si="64"/>
        <v>2021-22Greater SheppartonC1</v>
      </c>
      <c r="B4097" s="18" t="s">
        <v>1260</v>
      </c>
      <c r="C4097" s="18" t="s">
        <v>1076</v>
      </c>
      <c r="D4097" s="18" t="s">
        <v>572</v>
      </c>
      <c r="E4097" s="18">
        <v>2106.4893840026398</v>
      </c>
    </row>
    <row r="4098" spans="1:5" hidden="1" x14ac:dyDescent="0.3">
      <c r="A4098" s="18" t="str">
        <f t="shared" si="64"/>
        <v>2021-22Wangaratta Rural CityC1</v>
      </c>
      <c r="B4098" s="18" t="s">
        <v>1260</v>
      </c>
      <c r="C4098" s="18" t="s">
        <v>1197</v>
      </c>
      <c r="D4098" s="18" t="s">
        <v>572</v>
      </c>
      <c r="E4098" s="18">
        <v>2852.8881173627401</v>
      </c>
    </row>
    <row r="4099" spans="1:5" hidden="1" x14ac:dyDescent="0.3">
      <c r="A4099" s="18" t="str">
        <f t="shared" si="64"/>
        <v>2021-22Warrnambool CityC1</v>
      </c>
      <c r="B4099" s="18" t="s">
        <v>1260</v>
      </c>
      <c r="C4099" s="18" t="s">
        <v>1200</v>
      </c>
      <c r="D4099" s="18" t="s">
        <v>572</v>
      </c>
      <c r="E4099" s="18">
        <v>2102.0585839862902</v>
      </c>
    </row>
    <row r="4100" spans="1:5" hidden="1" x14ac:dyDescent="0.3">
      <c r="A4100" s="18" t="str">
        <f t="shared" si="64"/>
        <v>2021-22Wodonga CityC1</v>
      </c>
      <c r="B4100" s="18" t="s">
        <v>1260</v>
      </c>
      <c r="C4100" s="18" t="s">
        <v>1215</v>
      </c>
      <c r="D4100" s="18" t="s">
        <v>572</v>
      </c>
      <c r="E4100" s="18">
        <v>1675.42722178484</v>
      </c>
    </row>
    <row r="4101" spans="1:5" hidden="1" x14ac:dyDescent="0.3">
      <c r="A4101" s="18" t="str">
        <f t="shared" si="64"/>
        <v>2021-22Boroondara CityC1</v>
      </c>
      <c r="B4101" s="18" t="s">
        <v>1260</v>
      </c>
      <c r="C4101" s="18" t="s">
        <v>1019</v>
      </c>
      <c r="D4101" s="18" t="s">
        <v>572</v>
      </c>
      <c r="E4101" s="18">
        <v>1375.4982109697</v>
      </c>
    </row>
    <row r="4102" spans="1:5" hidden="1" x14ac:dyDescent="0.3">
      <c r="A4102" s="18" t="str">
        <f t="shared" si="64"/>
        <v>2021-22Buloke ShireC1</v>
      </c>
      <c r="B4102" s="18" t="s">
        <v>1260</v>
      </c>
      <c r="C4102" s="18" t="s">
        <v>1025</v>
      </c>
      <c r="D4102" s="18" t="s">
        <v>572</v>
      </c>
      <c r="E4102" s="18">
        <v>4821.9403722615698</v>
      </c>
    </row>
    <row r="4103" spans="1:5" hidden="1" x14ac:dyDescent="0.3">
      <c r="A4103" s="18" t="str">
        <f t="shared" si="64"/>
        <v>2021-22Glen Eira CityC1</v>
      </c>
      <c r="B4103" s="18" t="s">
        <v>1260</v>
      </c>
      <c r="C4103" s="18" t="s">
        <v>1058</v>
      </c>
      <c r="D4103" s="18" t="s">
        <v>572</v>
      </c>
      <c r="E4103" s="18">
        <v>1123.12809834776</v>
      </c>
    </row>
    <row r="4104" spans="1:5" hidden="1" x14ac:dyDescent="0.3">
      <c r="A4104" s="18" t="str">
        <f t="shared" si="64"/>
        <v>2021-22Horsham Rural CityC1</v>
      </c>
      <c r="B4104" s="18" t="s">
        <v>1260</v>
      </c>
      <c r="C4104" s="18" t="s">
        <v>1087</v>
      </c>
      <c r="D4104" s="18" t="s">
        <v>572</v>
      </c>
      <c r="E4104" s="18">
        <v>2825.91052552477</v>
      </c>
    </row>
    <row r="4105" spans="1:5" hidden="1" x14ac:dyDescent="0.3">
      <c r="A4105" s="18" t="str">
        <f t="shared" si="64"/>
        <v>2021-22Kingston CityC1</v>
      </c>
      <c r="B4105" s="18" t="s">
        <v>1260</v>
      </c>
      <c r="C4105" s="18" t="s">
        <v>1096</v>
      </c>
      <c r="D4105" s="18" t="s">
        <v>572</v>
      </c>
      <c r="E4105" s="18">
        <v>1388.4199113851901</v>
      </c>
    </row>
    <row r="4106" spans="1:5" hidden="1" x14ac:dyDescent="0.3">
      <c r="A4106" s="18" t="str">
        <f t="shared" si="64"/>
        <v>2021-22Latrobe CityC1</v>
      </c>
      <c r="B4106" s="18" t="s">
        <v>1260</v>
      </c>
      <c r="C4106" s="18" t="s">
        <v>1102</v>
      </c>
      <c r="D4106" s="18" t="s">
        <v>572</v>
      </c>
      <c r="E4106" s="18">
        <v>2018.5408897526099</v>
      </c>
    </row>
    <row r="4107" spans="1:5" hidden="1" x14ac:dyDescent="0.3">
      <c r="A4107" s="18" t="str">
        <f t="shared" si="64"/>
        <v>2021-22Mildura Rural CityC1</v>
      </c>
      <c r="B4107" s="18" t="s">
        <v>1260</v>
      </c>
      <c r="C4107" s="18" t="s">
        <v>1129</v>
      </c>
      <c r="D4107" s="18" t="s">
        <v>572</v>
      </c>
      <c r="E4107" s="18">
        <v>2212.6369149995498</v>
      </c>
    </row>
    <row r="4108" spans="1:5" hidden="1" x14ac:dyDescent="0.3">
      <c r="A4108" s="18" t="str">
        <f t="shared" si="64"/>
        <v>2021-22Mitchell ShireC1</v>
      </c>
      <c r="B4108" s="18" t="s">
        <v>1260</v>
      </c>
      <c r="C4108" s="18" t="s">
        <v>1132</v>
      </c>
      <c r="D4108" s="18" t="s">
        <v>572</v>
      </c>
      <c r="E4108" s="18">
        <v>1745.8753250975301</v>
      </c>
    </row>
    <row r="4109" spans="1:5" hidden="1" x14ac:dyDescent="0.3">
      <c r="A4109" s="18" t="str">
        <f t="shared" si="64"/>
        <v>2021-22Northern Grampians ShireC1</v>
      </c>
      <c r="B4109" s="18" t="s">
        <v>1260</v>
      </c>
      <c r="C4109" s="18" t="s">
        <v>1165</v>
      </c>
      <c r="D4109" s="18" t="s">
        <v>572</v>
      </c>
      <c r="E4109" s="18">
        <v>4001.4937175995101</v>
      </c>
    </row>
    <row r="4110" spans="1:5" hidden="1" x14ac:dyDescent="0.3">
      <c r="A4110" s="18" t="str">
        <f t="shared" si="64"/>
        <v>2021-22Southern Grampians ShireC2</v>
      </c>
      <c r="B4110" s="18" t="s">
        <v>1260</v>
      </c>
      <c r="C4110" s="18" t="s">
        <v>1179</v>
      </c>
      <c r="D4110" s="18" t="s">
        <v>575</v>
      </c>
      <c r="E4110" s="18">
        <v>23064.373403128298</v>
      </c>
    </row>
    <row r="4111" spans="1:5" hidden="1" x14ac:dyDescent="0.3">
      <c r="A4111" s="18" t="str">
        <f t="shared" si="64"/>
        <v>2021-22South Gippsland ShireC2</v>
      </c>
      <c r="B4111" s="18" t="s">
        <v>1260</v>
      </c>
      <c r="C4111" s="18" t="s">
        <v>1176</v>
      </c>
      <c r="D4111" s="18" t="s">
        <v>575</v>
      </c>
      <c r="E4111" s="18">
        <v>18060.285667378099</v>
      </c>
    </row>
    <row r="4112" spans="1:5" hidden="1" x14ac:dyDescent="0.3">
      <c r="A4112" s="18" t="str">
        <f t="shared" si="64"/>
        <v>2021-22Stonnington CityC2</v>
      </c>
      <c r="B4112" s="18" t="s">
        <v>1260</v>
      </c>
      <c r="C4112" s="18" t="s">
        <v>1182</v>
      </c>
      <c r="D4112" s="18" t="s">
        <v>575</v>
      </c>
      <c r="E4112" s="18">
        <v>6990.6594367675398</v>
      </c>
    </row>
    <row r="4113" spans="1:5" hidden="1" x14ac:dyDescent="0.3">
      <c r="A4113" s="18" t="str">
        <f t="shared" si="64"/>
        <v>2021-22Ararat Rural CityC2</v>
      </c>
      <c r="B4113" s="18" t="s">
        <v>1260</v>
      </c>
      <c r="C4113" s="18" t="s">
        <v>998</v>
      </c>
      <c r="D4113" s="18" t="s">
        <v>575</v>
      </c>
      <c r="E4113" s="18">
        <v>21849.186378124501</v>
      </c>
    </row>
    <row r="4114" spans="1:5" hidden="1" x14ac:dyDescent="0.3">
      <c r="A4114" s="18" t="str">
        <f t="shared" si="64"/>
        <v>2021-22Strathbogie ShireC2</v>
      </c>
      <c r="B4114" s="18" t="s">
        <v>1260</v>
      </c>
      <c r="C4114" s="18" t="s">
        <v>1185</v>
      </c>
      <c r="D4114" s="18" t="s">
        <v>575</v>
      </c>
      <c r="E4114" s="18">
        <v>26428.4946718008</v>
      </c>
    </row>
    <row r="4115" spans="1:5" hidden="1" x14ac:dyDescent="0.3">
      <c r="A4115" s="18" t="str">
        <f t="shared" si="64"/>
        <v>2021-22Surf Coast ShireC2</v>
      </c>
      <c r="B4115" s="18" t="s">
        <v>1260</v>
      </c>
      <c r="C4115" s="18" t="s">
        <v>1188</v>
      </c>
      <c r="D4115" s="18" t="s">
        <v>575</v>
      </c>
      <c r="E4115" s="18">
        <v>17690.859474061399</v>
      </c>
    </row>
    <row r="4116" spans="1:5" hidden="1" x14ac:dyDescent="0.3">
      <c r="A4116" s="18" t="str">
        <f t="shared" si="64"/>
        <v>2021-22Swan Hill Rural CityC2</v>
      </c>
      <c r="B4116" s="18" t="s">
        <v>1260</v>
      </c>
      <c r="C4116" s="18" t="s">
        <v>1191</v>
      </c>
      <c r="D4116" s="18" t="s">
        <v>575</v>
      </c>
      <c r="E4116" s="18">
        <v>24532.169254427299</v>
      </c>
    </row>
    <row r="4117" spans="1:5" hidden="1" x14ac:dyDescent="0.3">
      <c r="A4117" s="18" t="str">
        <f t="shared" si="64"/>
        <v>2021-22Towong ShireC2</v>
      </c>
      <c r="B4117" s="18" t="s">
        <v>1260</v>
      </c>
      <c r="C4117" s="18" t="s">
        <v>1194</v>
      </c>
      <c r="D4117" s="18" t="s">
        <v>575</v>
      </c>
    </row>
    <row r="4118" spans="1:5" hidden="1" x14ac:dyDescent="0.3">
      <c r="A4118" s="18" t="str">
        <f t="shared" si="64"/>
        <v>2021-22Wellington ShireC2</v>
      </c>
      <c r="B4118" s="18" t="s">
        <v>1260</v>
      </c>
      <c r="C4118" s="18" t="s">
        <v>1203</v>
      </c>
      <c r="D4118" s="18" t="s">
        <v>575</v>
      </c>
      <c r="E4118" s="18">
        <v>21028.519471303101</v>
      </c>
    </row>
    <row r="4119" spans="1:5" hidden="1" x14ac:dyDescent="0.3">
      <c r="A4119" s="18" t="str">
        <f t="shared" si="64"/>
        <v>2021-22West Wimmera ShireC2</v>
      </c>
      <c r="B4119" s="18" t="s">
        <v>1260</v>
      </c>
      <c r="C4119" s="18" t="s">
        <v>1206</v>
      </c>
      <c r="D4119" s="18" t="s">
        <v>575</v>
      </c>
      <c r="E4119" s="18">
        <v>60227.466666666704</v>
      </c>
    </row>
    <row r="4120" spans="1:5" hidden="1" x14ac:dyDescent="0.3">
      <c r="A4120" s="18" t="str">
        <f t="shared" ref="A4120:A4183" si="65">CONCATENATE(B4120,C4120,D4120)</f>
        <v>2021-22Whitehorse CityC2</v>
      </c>
      <c r="B4120" s="18" t="s">
        <v>1260</v>
      </c>
      <c r="C4120" s="18" t="s">
        <v>1209</v>
      </c>
      <c r="D4120" s="18" t="s">
        <v>575</v>
      </c>
      <c r="E4120" s="18">
        <v>6092.0270500653496</v>
      </c>
    </row>
    <row r="4121" spans="1:5" hidden="1" x14ac:dyDescent="0.3">
      <c r="A4121" s="18" t="str">
        <f t="shared" si="65"/>
        <v>2021-22Whittlesea CityC2</v>
      </c>
      <c r="B4121" s="18" t="s">
        <v>1260</v>
      </c>
      <c r="C4121" s="18" t="s">
        <v>1212</v>
      </c>
      <c r="D4121" s="18" t="s">
        <v>575</v>
      </c>
      <c r="E4121" s="18">
        <v>10847.6371400232</v>
      </c>
    </row>
    <row r="4122" spans="1:5" hidden="1" x14ac:dyDescent="0.3">
      <c r="A4122" s="18" t="str">
        <f t="shared" si="65"/>
        <v>2021-22Wyndham CityC2</v>
      </c>
      <c r="B4122" s="18" t="s">
        <v>1260</v>
      </c>
      <c r="C4122" s="18" t="s">
        <v>1218</v>
      </c>
      <c r="D4122" s="18" t="s">
        <v>575</v>
      </c>
      <c r="E4122" s="18">
        <v>16295.9550507475</v>
      </c>
    </row>
    <row r="4123" spans="1:5" hidden="1" x14ac:dyDescent="0.3">
      <c r="A4123" s="18" t="str">
        <f t="shared" si="65"/>
        <v>2021-22Yarra CityC2</v>
      </c>
      <c r="B4123" s="18" t="s">
        <v>1260</v>
      </c>
      <c r="C4123" s="18" t="s">
        <v>1221</v>
      </c>
      <c r="D4123" s="18" t="s">
        <v>575</v>
      </c>
      <c r="E4123" s="18">
        <v>9945.7649916685095</v>
      </c>
    </row>
    <row r="4124" spans="1:5" hidden="1" x14ac:dyDescent="0.3">
      <c r="A4124" s="18" t="str">
        <f t="shared" si="65"/>
        <v>2021-22Yarra Ranges ShireC2</v>
      </c>
      <c r="B4124" s="18" t="s">
        <v>1260</v>
      </c>
      <c r="C4124" s="18" t="s">
        <v>1224</v>
      </c>
      <c r="D4124" s="18" t="s">
        <v>575</v>
      </c>
      <c r="E4124" s="18">
        <v>5347.6399443433602</v>
      </c>
    </row>
    <row r="4125" spans="1:5" hidden="1" x14ac:dyDescent="0.3">
      <c r="A4125" s="18" t="str">
        <f t="shared" si="65"/>
        <v>2021-22Yarriambiack ShireC2</v>
      </c>
      <c r="B4125" s="18" t="s">
        <v>1260</v>
      </c>
      <c r="C4125" s="18" t="s">
        <v>1227</v>
      </c>
      <c r="D4125" s="18" t="s">
        <v>575</v>
      </c>
      <c r="E4125" s="18">
        <v>21461.3238257634</v>
      </c>
    </row>
    <row r="4126" spans="1:5" hidden="1" x14ac:dyDescent="0.3">
      <c r="A4126" s="18" t="str">
        <f t="shared" si="65"/>
        <v>2021-22Bass Coast ShireC2</v>
      </c>
      <c r="B4126" s="18" t="s">
        <v>1260</v>
      </c>
      <c r="C4126" s="18" t="s">
        <v>1007</v>
      </c>
      <c r="D4126" s="18" t="s">
        <v>575</v>
      </c>
      <c r="E4126" s="18">
        <v>15228.439260845</v>
      </c>
    </row>
    <row r="4127" spans="1:5" hidden="1" x14ac:dyDescent="0.3">
      <c r="A4127" s="18" t="str">
        <f t="shared" si="65"/>
        <v>2021-22Borough of QueenscliffeC2</v>
      </c>
      <c r="B4127" s="18" t="s">
        <v>1260</v>
      </c>
      <c r="C4127" s="18" t="s">
        <v>1174</v>
      </c>
      <c r="D4127" s="18" t="s">
        <v>575</v>
      </c>
      <c r="E4127" s="18">
        <v>15360.697871643701</v>
      </c>
    </row>
    <row r="4128" spans="1:5" hidden="1" x14ac:dyDescent="0.3">
      <c r="A4128" s="18" t="str">
        <f t="shared" si="65"/>
        <v>2021-22Merri-bek CityC2</v>
      </c>
      <c r="B4128" s="18" t="s">
        <v>1260</v>
      </c>
      <c r="C4128" s="18" t="s">
        <v>1147</v>
      </c>
      <c r="D4128" s="18" t="s">
        <v>575</v>
      </c>
      <c r="E4128" s="18">
        <v>5858.0995847477398</v>
      </c>
    </row>
    <row r="4129" spans="1:5" hidden="1" x14ac:dyDescent="0.3">
      <c r="A4129" s="18" t="str">
        <f t="shared" si="65"/>
        <v>2021-22Alpine ShireC2</v>
      </c>
      <c r="B4129" s="18" t="s">
        <v>1260</v>
      </c>
      <c r="C4129" s="18" t="s">
        <v>995</v>
      </c>
      <c r="D4129" s="18" t="s">
        <v>575</v>
      </c>
      <c r="E4129" s="18">
        <v>16857.525441885398</v>
      </c>
    </row>
    <row r="4130" spans="1:5" hidden="1" x14ac:dyDescent="0.3">
      <c r="A4130" s="18" t="str">
        <f t="shared" si="65"/>
        <v>2021-22Ballarat CityC2</v>
      </c>
      <c r="B4130" s="18" t="s">
        <v>1260</v>
      </c>
      <c r="C4130" s="18" t="s">
        <v>1001</v>
      </c>
      <c r="D4130" s="18" t="s">
        <v>575</v>
      </c>
      <c r="E4130" s="18">
        <v>15737.077245730599</v>
      </c>
    </row>
    <row r="4131" spans="1:5" hidden="1" x14ac:dyDescent="0.3">
      <c r="A4131" s="18" t="str">
        <f t="shared" si="65"/>
        <v>2021-22Banyule CityC2</v>
      </c>
      <c r="B4131" s="18" t="s">
        <v>1260</v>
      </c>
      <c r="C4131" s="18" t="s">
        <v>1004</v>
      </c>
      <c r="D4131" s="18" t="s">
        <v>575</v>
      </c>
      <c r="E4131" s="18">
        <v>5451.6914373159598</v>
      </c>
    </row>
    <row r="4132" spans="1:5" hidden="1" x14ac:dyDescent="0.3">
      <c r="A4132" s="18" t="str">
        <f t="shared" si="65"/>
        <v>2021-22Baw Baw ShireC2</v>
      </c>
      <c r="B4132" s="18" t="s">
        <v>1260</v>
      </c>
      <c r="C4132" s="18" t="s">
        <v>1010</v>
      </c>
      <c r="D4132" s="18" t="s">
        <v>575</v>
      </c>
      <c r="E4132" s="18">
        <v>15009.8262729088</v>
      </c>
    </row>
    <row r="4133" spans="1:5" hidden="1" x14ac:dyDescent="0.3">
      <c r="A4133" s="18" t="str">
        <f t="shared" si="65"/>
        <v>2021-22Bayside CityC2</v>
      </c>
      <c r="B4133" s="18" t="s">
        <v>1260</v>
      </c>
      <c r="C4133" s="18" t="s">
        <v>1013</v>
      </c>
      <c r="D4133" s="18" t="s">
        <v>575</v>
      </c>
      <c r="E4133" s="18">
        <v>5841.4283008145503</v>
      </c>
    </row>
    <row r="4134" spans="1:5" hidden="1" x14ac:dyDescent="0.3">
      <c r="A4134" s="18" t="str">
        <f t="shared" si="65"/>
        <v>2021-22Benalla Rural CityC2</v>
      </c>
      <c r="B4134" s="18" t="s">
        <v>1260</v>
      </c>
      <c r="C4134" s="18" t="s">
        <v>1016</v>
      </c>
      <c r="D4134" s="18" t="s">
        <v>575</v>
      </c>
      <c r="E4134" s="18">
        <v>17312.221357299601</v>
      </c>
    </row>
    <row r="4135" spans="1:5" hidden="1" x14ac:dyDescent="0.3">
      <c r="A4135" s="18" t="str">
        <f t="shared" si="65"/>
        <v>2021-22Brimbank CityC2</v>
      </c>
      <c r="B4135" s="18" t="s">
        <v>1260</v>
      </c>
      <c r="C4135" s="18" t="s">
        <v>1022</v>
      </c>
      <c r="D4135" s="18" t="s">
        <v>575</v>
      </c>
      <c r="E4135" s="18">
        <v>8973.6909956366508</v>
      </c>
    </row>
    <row r="4136" spans="1:5" hidden="1" x14ac:dyDescent="0.3">
      <c r="A4136" s="18" t="str">
        <f t="shared" si="65"/>
        <v>2021-22Campaspe ShireC2</v>
      </c>
      <c r="B4136" s="18" t="s">
        <v>1260</v>
      </c>
      <c r="C4136" s="18" t="s">
        <v>1028</v>
      </c>
      <c r="D4136" s="18" t="s">
        <v>575</v>
      </c>
      <c r="E4136" s="18">
        <v>16752.449552460101</v>
      </c>
    </row>
    <row r="4137" spans="1:5" hidden="1" x14ac:dyDescent="0.3">
      <c r="A4137" s="18" t="str">
        <f t="shared" si="65"/>
        <v>2021-22Cardinia ShireC2</v>
      </c>
      <c r="B4137" s="18" t="s">
        <v>1260</v>
      </c>
      <c r="C4137" s="18" t="s">
        <v>1031</v>
      </c>
      <c r="D4137" s="18" t="s">
        <v>575</v>
      </c>
      <c r="E4137" s="18">
        <v>9987.4758795028392</v>
      </c>
    </row>
    <row r="4138" spans="1:5" hidden="1" x14ac:dyDescent="0.3">
      <c r="A4138" s="18" t="str">
        <f t="shared" si="65"/>
        <v>2021-22Casey CityC2</v>
      </c>
      <c r="B4138" s="18" t="s">
        <v>1260</v>
      </c>
      <c r="C4138" s="18" t="s">
        <v>1034</v>
      </c>
      <c r="D4138" s="18" t="s">
        <v>575</v>
      </c>
      <c r="E4138" s="18">
        <v>8398.8412979415007</v>
      </c>
    </row>
    <row r="4139" spans="1:5" hidden="1" x14ac:dyDescent="0.3">
      <c r="A4139" s="18" t="str">
        <f t="shared" si="65"/>
        <v>2021-22Central Goldfields ShireC2</v>
      </c>
      <c r="B4139" s="18" t="s">
        <v>1260</v>
      </c>
      <c r="C4139" s="18" t="s">
        <v>1037</v>
      </c>
      <c r="D4139" s="18" t="s">
        <v>575</v>
      </c>
      <c r="E4139" s="18">
        <v>25188.8175985335</v>
      </c>
    </row>
    <row r="4140" spans="1:5" hidden="1" x14ac:dyDescent="0.3">
      <c r="A4140" s="18" t="str">
        <f t="shared" si="65"/>
        <v>2021-22Colac Otway ShireC2</v>
      </c>
      <c r="B4140" s="18" t="s">
        <v>1260</v>
      </c>
      <c r="C4140" s="18" t="s">
        <v>1040</v>
      </c>
      <c r="D4140" s="18" t="s">
        <v>575</v>
      </c>
      <c r="E4140" s="18">
        <v>17967.211592049</v>
      </c>
    </row>
    <row r="4141" spans="1:5" hidden="1" x14ac:dyDescent="0.3">
      <c r="A4141" s="18" t="str">
        <f t="shared" si="65"/>
        <v>2021-22Corangamite ShireC2</v>
      </c>
      <c r="B4141" s="18" t="s">
        <v>1260</v>
      </c>
      <c r="C4141" s="18" t="s">
        <v>1043</v>
      </c>
      <c r="D4141" s="18" t="s">
        <v>575</v>
      </c>
      <c r="E4141" s="18">
        <v>29425.409473218198</v>
      </c>
    </row>
    <row r="4142" spans="1:5" hidden="1" x14ac:dyDescent="0.3">
      <c r="A4142" s="18" t="str">
        <f t="shared" si="65"/>
        <v>2021-22Darebin CityC2</v>
      </c>
      <c r="B4142" s="18" t="s">
        <v>1260</v>
      </c>
      <c r="C4142" s="18" t="s">
        <v>1046</v>
      </c>
      <c r="D4142" s="18" t="s">
        <v>575</v>
      </c>
      <c r="E4142" s="18">
        <v>4747.3800161229801</v>
      </c>
    </row>
    <row r="4143" spans="1:5" hidden="1" x14ac:dyDescent="0.3">
      <c r="A4143" s="18" t="str">
        <f t="shared" si="65"/>
        <v>2021-22East Gippsland ShireC2</v>
      </c>
      <c r="B4143" s="18" t="s">
        <v>1260</v>
      </c>
      <c r="C4143" s="18" t="s">
        <v>1049</v>
      </c>
      <c r="D4143" s="18" t="s">
        <v>575</v>
      </c>
      <c r="E4143" s="18">
        <v>23419.567554159101</v>
      </c>
    </row>
    <row r="4144" spans="1:5" hidden="1" x14ac:dyDescent="0.3">
      <c r="A4144" s="18" t="str">
        <f t="shared" si="65"/>
        <v>2021-22Frankston CityC2</v>
      </c>
      <c r="B4144" s="18" t="s">
        <v>1260</v>
      </c>
      <c r="C4144" s="18" t="s">
        <v>1052</v>
      </c>
      <c r="D4144" s="18" t="s">
        <v>575</v>
      </c>
      <c r="E4144" s="18">
        <v>7115.0991768991998</v>
      </c>
    </row>
    <row r="4145" spans="1:5" hidden="1" x14ac:dyDescent="0.3">
      <c r="A4145" s="18" t="str">
        <f t="shared" si="65"/>
        <v>2021-22Gannawarra ShireC2</v>
      </c>
      <c r="B4145" s="18" t="s">
        <v>1260</v>
      </c>
      <c r="C4145" s="18" t="s">
        <v>1055</v>
      </c>
      <c r="D4145" s="18" t="s">
        <v>575</v>
      </c>
      <c r="E4145" s="18">
        <v>21806.763747844401</v>
      </c>
    </row>
    <row r="4146" spans="1:5" hidden="1" x14ac:dyDescent="0.3">
      <c r="A4146" s="18" t="str">
        <f t="shared" si="65"/>
        <v>2021-22Glenelg ShireC2</v>
      </c>
      <c r="B4146" s="18" t="s">
        <v>1260</v>
      </c>
      <c r="C4146" s="18" t="s">
        <v>1061</v>
      </c>
      <c r="D4146" s="18" t="s">
        <v>575</v>
      </c>
      <c r="E4146" s="18">
        <v>23522.7261107419</v>
      </c>
    </row>
    <row r="4147" spans="1:5" hidden="1" x14ac:dyDescent="0.3">
      <c r="A4147" s="18" t="str">
        <f t="shared" si="65"/>
        <v>2021-22Golden Plains ShireC2</v>
      </c>
      <c r="B4147" s="18" t="s">
        <v>1260</v>
      </c>
      <c r="C4147" s="18" t="s">
        <v>1064</v>
      </c>
      <c r="D4147" s="18" t="s">
        <v>575</v>
      </c>
      <c r="E4147" s="18">
        <v>19490.894407429802</v>
      </c>
    </row>
    <row r="4148" spans="1:5" hidden="1" x14ac:dyDescent="0.3">
      <c r="A4148" s="18" t="str">
        <f t="shared" si="65"/>
        <v>2021-22Greater Bendigo CityC2</v>
      </c>
      <c r="B4148" s="18" t="s">
        <v>1260</v>
      </c>
      <c r="C4148" s="18" t="s">
        <v>1067</v>
      </c>
      <c r="D4148" s="18" t="s">
        <v>575</v>
      </c>
      <c r="E4148" s="18">
        <v>11809.6999555123</v>
      </c>
    </row>
    <row r="4149" spans="1:5" hidden="1" x14ac:dyDescent="0.3">
      <c r="A4149" s="18" t="str">
        <f t="shared" si="65"/>
        <v>2021-22Greater Dandenong CityC2</v>
      </c>
      <c r="B4149" s="18" t="s">
        <v>1260</v>
      </c>
      <c r="C4149" s="18" t="s">
        <v>1070</v>
      </c>
      <c r="D4149" s="18" t="s">
        <v>575</v>
      </c>
      <c r="E4149" s="18">
        <v>6772.0468438009102</v>
      </c>
    </row>
    <row r="4150" spans="1:5" hidden="1" x14ac:dyDescent="0.3">
      <c r="A4150" s="18" t="str">
        <f t="shared" si="65"/>
        <v>2021-22Greater Geelong CityC2</v>
      </c>
      <c r="B4150" s="18" t="s">
        <v>1260</v>
      </c>
      <c r="C4150" s="18" t="s">
        <v>1073</v>
      </c>
      <c r="D4150" s="18" t="s">
        <v>575</v>
      </c>
      <c r="E4150" s="18">
        <v>11311.6605072948</v>
      </c>
    </row>
    <row r="4151" spans="1:5" hidden="1" x14ac:dyDescent="0.3">
      <c r="A4151" s="18" t="str">
        <f t="shared" si="65"/>
        <v>2021-22Hepburn ShireC2</v>
      </c>
      <c r="B4151" s="18" t="s">
        <v>1260</v>
      </c>
      <c r="C4151" s="18" t="s">
        <v>1078</v>
      </c>
      <c r="D4151" s="18" t="s">
        <v>575</v>
      </c>
      <c r="E4151" s="18">
        <v>21088.8151833425</v>
      </c>
    </row>
    <row r="4152" spans="1:5" hidden="1" x14ac:dyDescent="0.3">
      <c r="A4152" s="18" t="str">
        <f t="shared" si="65"/>
        <v>2021-22Hindmarsh ShireC2</v>
      </c>
      <c r="B4152" s="18" t="s">
        <v>1260</v>
      </c>
      <c r="C4152" s="18" t="s">
        <v>1081</v>
      </c>
      <c r="D4152" s="18" t="s">
        <v>575</v>
      </c>
      <c r="E4152" s="18">
        <v>35763.191948238702</v>
      </c>
    </row>
    <row r="4153" spans="1:5" hidden="1" x14ac:dyDescent="0.3">
      <c r="A4153" s="18" t="str">
        <f t="shared" si="65"/>
        <v>2021-22Hobsons Bay CityC2</v>
      </c>
      <c r="B4153" s="18" t="s">
        <v>1260</v>
      </c>
      <c r="C4153" s="18" t="s">
        <v>1084</v>
      </c>
      <c r="D4153" s="18" t="s">
        <v>575</v>
      </c>
      <c r="E4153" s="18">
        <v>9161.1796499593602</v>
      </c>
    </row>
    <row r="4154" spans="1:5" hidden="1" x14ac:dyDescent="0.3">
      <c r="A4154" s="18" t="str">
        <f t="shared" si="65"/>
        <v>2021-22Hume CityC2</v>
      </c>
      <c r="B4154" s="18" t="s">
        <v>1260</v>
      </c>
      <c r="C4154" s="18" t="s">
        <v>1090</v>
      </c>
      <c r="D4154" s="18" t="s">
        <v>575</v>
      </c>
      <c r="E4154" s="18">
        <v>9553.3441646358006</v>
      </c>
    </row>
    <row r="4155" spans="1:5" hidden="1" x14ac:dyDescent="0.3">
      <c r="A4155" s="18" t="str">
        <f t="shared" si="65"/>
        <v>2021-22Indigo ShireC2</v>
      </c>
      <c r="B4155" s="18" t="s">
        <v>1260</v>
      </c>
      <c r="C4155" s="18" t="s">
        <v>1093</v>
      </c>
      <c r="D4155" s="18" t="s">
        <v>575</v>
      </c>
      <c r="E4155" s="18">
        <v>14495.9156605218</v>
      </c>
    </row>
    <row r="4156" spans="1:5" hidden="1" x14ac:dyDescent="0.3">
      <c r="A4156" s="18" t="str">
        <f t="shared" si="65"/>
        <v>2021-22Knox CityC2</v>
      </c>
      <c r="B4156" s="18" t="s">
        <v>1260</v>
      </c>
      <c r="C4156" s="18" t="s">
        <v>1099</v>
      </c>
      <c r="D4156" s="18" t="s">
        <v>575</v>
      </c>
      <c r="E4156" s="18">
        <v>6854.0508327752796</v>
      </c>
    </row>
    <row r="4157" spans="1:5" hidden="1" x14ac:dyDescent="0.3">
      <c r="A4157" s="18" t="str">
        <f t="shared" si="65"/>
        <v>2021-22Loddon ShireC2</v>
      </c>
      <c r="B4157" s="18" t="s">
        <v>1260</v>
      </c>
      <c r="C4157" s="18" t="s">
        <v>1105</v>
      </c>
      <c r="D4157" s="18" t="s">
        <v>575</v>
      </c>
      <c r="E4157" s="18">
        <v>43982.818594104298</v>
      </c>
    </row>
    <row r="4158" spans="1:5" hidden="1" x14ac:dyDescent="0.3">
      <c r="A4158" s="18" t="str">
        <f t="shared" si="65"/>
        <v>2021-22Macedon Ranges ShireC2</v>
      </c>
      <c r="B4158" s="18" t="s">
        <v>1260</v>
      </c>
      <c r="C4158" s="18" t="s">
        <v>1108</v>
      </c>
      <c r="D4158" s="18" t="s">
        <v>575</v>
      </c>
      <c r="E4158" s="18">
        <v>13738.0708501633</v>
      </c>
    </row>
    <row r="4159" spans="1:5" hidden="1" x14ac:dyDescent="0.3">
      <c r="A4159" s="18" t="str">
        <f t="shared" si="65"/>
        <v>2021-22Manningham CityC2</v>
      </c>
      <c r="B4159" s="18" t="s">
        <v>1260</v>
      </c>
      <c r="C4159" s="18" t="s">
        <v>1111</v>
      </c>
      <c r="D4159" s="18" t="s">
        <v>575</v>
      </c>
      <c r="E4159" s="18">
        <v>7702.5070120702103</v>
      </c>
    </row>
    <row r="4160" spans="1:5" hidden="1" x14ac:dyDescent="0.3">
      <c r="A4160" s="18" t="str">
        <f t="shared" si="65"/>
        <v>2021-22Mansfield ShireC2</v>
      </c>
      <c r="B4160" s="18" t="s">
        <v>1260</v>
      </c>
      <c r="C4160" s="18" t="s">
        <v>1114</v>
      </c>
      <c r="D4160" s="18" t="s">
        <v>575</v>
      </c>
      <c r="E4160" s="18">
        <v>18531.8275154004</v>
      </c>
    </row>
    <row r="4161" spans="1:5" hidden="1" x14ac:dyDescent="0.3">
      <c r="A4161" s="18" t="str">
        <f t="shared" si="65"/>
        <v>2021-22Maribyrnong CityC2</v>
      </c>
      <c r="B4161" s="18" t="s">
        <v>1260</v>
      </c>
      <c r="C4161" s="18" t="s">
        <v>1117</v>
      </c>
      <c r="D4161" s="18" t="s">
        <v>575</v>
      </c>
      <c r="E4161" s="18">
        <v>7165.5022628307297</v>
      </c>
    </row>
    <row r="4162" spans="1:5" hidden="1" x14ac:dyDescent="0.3">
      <c r="A4162" s="18" t="str">
        <f t="shared" si="65"/>
        <v>2021-22Maroondah CityC2</v>
      </c>
      <c r="B4162" s="18" t="s">
        <v>1260</v>
      </c>
      <c r="C4162" s="18" t="s">
        <v>1120</v>
      </c>
      <c r="D4162" s="18" t="s">
        <v>575</v>
      </c>
      <c r="E4162" s="18">
        <v>8440.2812297844794</v>
      </c>
    </row>
    <row r="4163" spans="1:5" hidden="1" x14ac:dyDescent="0.3">
      <c r="A4163" s="18" t="str">
        <f t="shared" si="65"/>
        <v>2021-22Melbourne CityC2</v>
      </c>
      <c r="B4163" s="18" t="s">
        <v>1260</v>
      </c>
      <c r="C4163" s="18" t="s">
        <v>1123</v>
      </c>
      <c r="D4163" s="18" t="s">
        <v>575</v>
      </c>
      <c r="E4163" s="18">
        <v>26411.185682326599</v>
      </c>
    </row>
    <row r="4164" spans="1:5" hidden="1" x14ac:dyDescent="0.3">
      <c r="A4164" s="18" t="str">
        <f t="shared" si="65"/>
        <v>2021-22Melton CityC2</v>
      </c>
      <c r="B4164" s="18" t="s">
        <v>1260</v>
      </c>
      <c r="C4164" s="18" t="s">
        <v>1126</v>
      </c>
      <c r="D4164" s="18" t="s">
        <v>575</v>
      </c>
      <c r="E4164" s="18">
        <v>12260.4553097227</v>
      </c>
    </row>
    <row r="4165" spans="1:5" hidden="1" x14ac:dyDescent="0.3">
      <c r="A4165" s="18" t="str">
        <f t="shared" si="65"/>
        <v>2021-22Moira ShireC2</v>
      </c>
      <c r="B4165" s="18" t="s">
        <v>1260</v>
      </c>
      <c r="C4165" s="18" t="s">
        <v>1135</v>
      </c>
      <c r="D4165" s="18" t="s">
        <v>575</v>
      </c>
      <c r="E4165" s="18">
        <v>16989.033698876701</v>
      </c>
    </row>
    <row r="4166" spans="1:5" hidden="1" x14ac:dyDescent="0.3">
      <c r="A4166" s="18" t="str">
        <f t="shared" si="65"/>
        <v>2021-22Monash CityC2</v>
      </c>
      <c r="B4166" s="18" t="s">
        <v>1260</v>
      </c>
      <c r="C4166" s="18" t="s">
        <v>1138</v>
      </c>
      <c r="D4166" s="18" t="s">
        <v>575</v>
      </c>
      <c r="E4166" s="18">
        <v>5114.1832508334201</v>
      </c>
    </row>
    <row r="4167" spans="1:5" hidden="1" x14ac:dyDescent="0.3">
      <c r="A4167" s="18" t="str">
        <f t="shared" si="65"/>
        <v>2021-22Moonee Valley CityC2</v>
      </c>
      <c r="B4167" s="18" t="s">
        <v>1260</v>
      </c>
      <c r="C4167" s="18" t="s">
        <v>1141</v>
      </c>
      <c r="D4167" s="18" t="s">
        <v>575</v>
      </c>
      <c r="E4167" s="18">
        <v>6540.7600924415901</v>
      </c>
    </row>
    <row r="4168" spans="1:5" hidden="1" x14ac:dyDescent="0.3">
      <c r="A4168" s="18" t="str">
        <f t="shared" si="65"/>
        <v>2021-22Moorabool ShireC2</v>
      </c>
      <c r="B4168" s="18" t="s">
        <v>1260</v>
      </c>
      <c r="C4168" s="18" t="s">
        <v>1144</v>
      </c>
      <c r="D4168" s="18" t="s">
        <v>575</v>
      </c>
      <c r="E4168" s="18">
        <v>15641.584858455901</v>
      </c>
    </row>
    <row r="4169" spans="1:5" hidden="1" x14ac:dyDescent="0.3">
      <c r="A4169" s="18" t="str">
        <f t="shared" si="65"/>
        <v>2021-22Mornington Peninsula ShireC2</v>
      </c>
      <c r="B4169" s="18" t="s">
        <v>1260</v>
      </c>
      <c r="C4169" s="18" t="s">
        <v>1150</v>
      </c>
      <c r="D4169" s="18" t="s">
        <v>575</v>
      </c>
      <c r="E4169" s="18">
        <v>8972.1493500725392</v>
      </c>
    </row>
    <row r="4170" spans="1:5" hidden="1" x14ac:dyDescent="0.3">
      <c r="A4170" s="18" t="str">
        <f t="shared" si="65"/>
        <v>2021-22Mount Alexander ShireC2</v>
      </c>
      <c r="B4170" s="18" t="s">
        <v>1260</v>
      </c>
      <c r="C4170" s="18" t="s">
        <v>1153</v>
      </c>
      <c r="D4170" s="18" t="s">
        <v>575</v>
      </c>
      <c r="E4170" s="18">
        <v>18075.101959613999</v>
      </c>
    </row>
    <row r="4171" spans="1:5" hidden="1" x14ac:dyDescent="0.3">
      <c r="A4171" s="18" t="str">
        <f t="shared" si="65"/>
        <v>2021-22Moyne ShireC2</v>
      </c>
      <c r="B4171" s="18" t="s">
        <v>1260</v>
      </c>
      <c r="C4171" s="18" t="s">
        <v>1156</v>
      </c>
      <c r="D4171" s="18" t="s">
        <v>575</v>
      </c>
      <c r="E4171" s="18">
        <v>33954.7064630393</v>
      </c>
    </row>
    <row r="4172" spans="1:5" hidden="1" x14ac:dyDescent="0.3">
      <c r="A4172" s="18" t="str">
        <f t="shared" si="65"/>
        <v>2021-22Murrindindi ShireC2</v>
      </c>
      <c r="B4172" s="18" t="s">
        <v>1260</v>
      </c>
      <c r="C4172" s="18" t="s">
        <v>1159</v>
      </c>
      <c r="D4172" s="18" t="s">
        <v>575</v>
      </c>
      <c r="E4172" s="18">
        <v>26425.001679317498</v>
      </c>
    </row>
    <row r="4173" spans="1:5" hidden="1" x14ac:dyDescent="0.3">
      <c r="A4173" s="18" t="str">
        <f t="shared" si="65"/>
        <v>2021-22Nillumbik ShireC2</v>
      </c>
      <c r="B4173" s="18" t="s">
        <v>1260</v>
      </c>
      <c r="C4173" s="18" t="s">
        <v>1162</v>
      </c>
      <c r="D4173" s="18" t="s">
        <v>575</v>
      </c>
      <c r="E4173" s="18">
        <v>6931.34753089284</v>
      </c>
    </row>
    <row r="4174" spans="1:5" hidden="1" x14ac:dyDescent="0.3">
      <c r="A4174" s="18" t="str">
        <f t="shared" si="65"/>
        <v>2021-22Port Phillip CityC2</v>
      </c>
      <c r="B4174" s="18" t="s">
        <v>1260</v>
      </c>
      <c r="C4174" s="18" t="s">
        <v>1168</v>
      </c>
      <c r="D4174" s="18" t="s">
        <v>575</v>
      </c>
      <c r="E4174" s="18">
        <v>6599.5878385611804</v>
      </c>
    </row>
    <row r="4175" spans="1:5" hidden="1" x14ac:dyDescent="0.3">
      <c r="A4175" s="18" t="str">
        <f t="shared" si="65"/>
        <v>2021-22Pyrenees ShireC2</v>
      </c>
      <c r="B4175" s="18" t="s">
        <v>1260</v>
      </c>
      <c r="C4175" s="18" t="s">
        <v>1171</v>
      </c>
      <c r="D4175" s="18" t="s">
        <v>575</v>
      </c>
      <c r="E4175" s="18">
        <v>31852.400944633999</v>
      </c>
    </row>
    <row r="4176" spans="1:5" hidden="1" x14ac:dyDescent="0.3">
      <c r="A4176" s="18" t="str">
        <f t="shared" si="65"/>
        <v>2021-22Greater SheppartonC2</v>
      </c>
      <c r="B4176" s="18" t="s">
        <v>1260</v>
      </c>
      <c r="C4176" s="18" t="s">
        <v>1076</v>
      </c>
      <c r="D4176" s="18" t="s">
        <v>575</v>
      </c>
      <c r="E4176" s="18">
        <v>17571.257449166002</v>
      </c>
    </row>
    <row r="4177" spans="1:5" hidden="1" x14ac:dyDescent="0.3">
      <c r="A4177" s="18" t="str">
        <f t="shared" si="65"/>
        <v>2021-22Wangaratta Rural CityC2</v>
      </c>
      <c r="B4177" s="18" t="s">
        <v>1260</v>
      </c>
      <c r="C4177" s="18" t="s">
        <v>1197</v>
      </c>
      <c r="D4177" s="18" t="s">
        <v>575</v>
      </c>
      <c r="E4177" s="18">
        <v>20358.3512032404</v>
      </c>
    </row>
    <row r="4178" spans="1:5" hidden="1" x14ac:dyDescent="0.3">
      <c r="A4178" s="18" t="str">
        <f t="shared" si="65"/>
        <v>2021-22Warrnambool CityC2</v>
      </c>
      <c r="B4178" s="18" t="s">
        <v>1260</v>
      </c>
      <c r="C4178" s="18" t="s">
        <v>1200</v>
      </c>
      <c r="D4178" s="18" t="s">
        <v>575</v>
      </c>
      <c r="E4178" s="18">
        <v>16094.8689864353</v>
      </c>
    </row>
    <row r="4179" spans="1:5" hidden="1" x14ac:dyDescent="0.3">
      <c r="A4179" s="18" t="str">
        <f t="shared" si="65"/>
        <v>2021-22Wodonga CityC2</v>
      </c>
      <c r="B4179" s="18" t="s">
        <v>1260</v>
      </c>
      <c r="C4179" s="18" t="s">
        <v>1215</v>
      </c>
      <c r="D4179" s="18" t="s">
        <v>575</v>
      </c>
      <c r="E4179" s="18">
        <v>10654.0545547168</v>
      </c>
    </row>
    <row r="4180" spans="1:5" hidden="1" x14ac:dyDescent="0.3">
      <c r="A4180" s="18" t="str">
        <f t="shared" si="65"/>
        <v>2021-22Boroondara CityC2</v>
      </c>
      <c r="B4180" s="18" t="s">
        <v>1260</v>
      </c>
      <c r="C4180" s="18" t="s">
        <v>1019</v>
      </c>
      <c r="D4180" s="18" t="s">
        <v>575</v>
      </c>
      <c r="E4180" s="18">
        <v>5752.3891480592401</v>
      </c>
    </row>
    <row r="4181" spans="1:5" hidden="1" x14ac:dyDescent="0.3">
      <c r="A4181" s="18" t="str">
        <f t="shared" si="65"/>
        <v>2021-22Buloke ShireC2</v>
      </c>
      <c r="B4181" s="18" t="s">
        <v>1260</v>
      </c>
      <c r="C4181" s="18" t="s">
        <v>1025</v>
      </c>
      <c r="D4181" s="18" t="s">
        <v>575</v>
      </c>
      <c r="E4181" s="18">
        <v>41215.450502388398</v>
      </c>
    </row>
    <row r="4182" spans="1:5" hidden="1" x14ac:dyDescent="0.3">
      <c r="A4182" s="18" t="str">
        <f t="shared" si="65"/>
        <v>2021-22Glen Eira CityC2</v>
      </c>
      <c r="B4182" s="18" t="s">
        <v>1260</v>
      </c>
      <c r="C4182" s="18" t="s">
        <v>1058</v>
      </c>
      <c r="D4182" s="18" t="s">
        <v>575</v>
      </c>
      <c r="E4182" s="18">
        <v>4009.12745369803</v>
      </c>
    </row>
    <row r="4183" spans="1:5" hidden="1" x14ac:dyDescent="0.3">
      <c r="A4183" s="18" t="str">
        <f t="shared" si="65"/>
        <v>2021-22Horsham Rural CityC2</v>
      </c>
      <c r="B4183" s="18" t="s">
        <v>1260</v>
      </c>
      <c r="C4183" s="18" t="s">
        <v>1087</v>
      </c>
      <c r="D4183" s="18" t="s">
        <v>575</v>
      </c>
      <c r="E4183" s="18">
        <v>26502.2794449176</v>
      </c>
    </row>
    <row r="4184" spans="1:5" hidden="1" x14ac:dyDescent="0.3">
      <c r="A4184" s="18" t="str">
        <f t="shared" ref="A4184:A4247" si="66">CONCATENATE(B4184,C4184,D4184)</f>
        <v>2021-22Kingston CityC2</v>
      </c>
      <c r="B4184" s="18" t="s">
        <v>1260</v>
      </c>
      <c r="C4184" s="18" t="s">
        <v>1096</v>
      </c>
      <c r="D4184" s="18" t="s">
        <v>575</v>
      </c>
      <c r="E4184" s="18">
        <v>7405.5349790370201</v>
      </c>
    </row>
    <row r="4185" spans="1:5" hidden="1" x14ac:dyDescent="0.3">
      <c r="A4185" s="18" t="str">
        <f t="shared" si="66"/>
        <v>2021-22Latrobe CityC2</v>
      </c>
      <c r="B4185" s="18" t="s">
        <v>1260</v>
      </c>
      <c r="C4185" s="18" t="s">
        <v>1102</v>
      </c>
      <c r="D4185" s="18" t="s">
        <v>575</v>
      </c>
      <c r="E4185" s="18">
        <v>14342.363044277499</v>
      </c>
    </row>
    <row r="4186" spans="1:5" hidden="1" x14ac:dyDescent="0.3">
      <c r="A4186" s="18" t="str">
        <f t="shared" si="66"/>
        <v>2021-22Mildura Rural CityC2</v>
      </c>
      <c r="B4186" s="18" t="s">
        <v>1260</v>
      </c>
      <c r="C4186" s="18" t="s">
        <v>1129</v>
      </c>
      <c r="D4186" s="18" t="s">
        <v>575</v>
      </c>
      <c r="E4186" s="18">
        <v>15217.796686883299</v>
      </c>
    </row>
    <row r="4187" spans="1:5" hidden="1" x14ac:dyDescent="0.3">
      <c r="A4187" s="18" t="str">
        <f t="shared" si="66"/>
        <v>2021-22Mitchell ShireC2</v>
      </c>
      <c r="B4187" s="18" t="s">
        <v>1260</v>
      </c>
      <c r="C4187" s="18" t="s">
        <v>1132</v>
      </c>
      <c r="D4187" s="18" t="s">
        <v>575</v>
      </c>
      <c r="E4187" s="18">
        <v>11824.7114759428</v>
      </c>
    </row>
    <row r="4188" spans="1:5" hidden="1" x14ac:dyDescent="0.3">
      <c r="A4188" s="18" t="str">
        <f t="shared" si="66"/>
        <v>2021-22Northern Grampians ShireC2</v>
      </c>
      <c r="B4188" s="18" t="s">
        <v>1260</v>
      </c>
      <c r="C4188" s="18" t="s">
        <v>1165</v>
      </c>
      <c r="D4188" s="18" t="s">
        <v>575</v>
      </c>
      <c r="E4188" s="18">
        <v>39285.739390211798</v>
      </c>
    </row>
    <row r="4189" spans="1:5" hidden="1" x14ac:dyDescent="0.3">
      <c r="A4189" s="18" t="str">
        <f t="shared" si="66"/>
        <v>2021-22Southern Grampians ShireC3</v>
      </c>
      <c r="B4189" s="18" t="s">
        <v>1260</v>
      </c>
      <c r="C4189" s="18" t="s">
        <v>1179</v>
      </c>
      <c r="D4189" s="18" t="s">
        <v>579</v>
      </c>
      <c r="E4189" s="18">
        <v>5.8289139120959002</v>
      </c>
    </row>
    <row r="4190" spans="1:5" hidden="1" x14ac:dyDescent="0.3">
      <c r="A4190" s="18" t="str">
        <f t="shared" si="66"/>
        <v>2021-22South Gippsland ShireC3</v>
      </c>
      <c r="B4190" s="18" t="s">
        <v>1260</v>
      </c>
      <c r="C4190" s="18" t="s">
        <v>1176</v>
      </c>
      <c r="D4190" s="18" t="s">
        <v>579</v>
      </c>
      <c r="E4190" s="18">
        <v>14.5196524246461</v>
      </c>
    </row>
    <row r="4191" spans="1:5" hidden="1" x14ac:dyDescent="0.3">
      <c r="A4191" s="18" t="str">
        <f t="shared" si="66"/>
        <v>2021-22Stonnington CityC3</v>
      </c>
      <c r="B4191" s="18" t="s">
        <v>1260</v>
      </c>
      <c r="C4191" s="18" t="s">
        <v>1182</v>
      </c>
      <c r="D4191" s="18" t="s">
        <v>579</v>
      </c>
      <c r="E4191" s="18">
        <v>348.59756097561001</v>
      </c>
    </row>
    <row r="4192" spans="1:5" hidden="1" x14ac:dyDescent="0.3">
      <c r="A4192" s="18" t="str">
        <f t="shared" si="66"/>
        <v>2021-22Ararat Rural CityC3</v>
      </c>
      <c r="B4192" s="18" t="s">
        <v>1260</v>
      </c>
      <c r="C4192" s="18" t="s">
        <v>998</v>
      </c>
      <c r="D4192" s="18" t="s">
        <v>579</v>
      </c>
      <c r="E4192" s="18">
        <v>4.85621181262729</v>
      </c>
    </row>
    <row r="4193" spans="1:5" hidden="1" x14ac:dyDescent="0.3">
      <c r="A4193" s="18" t="str">
        <f t="shared" si="66"/>
        <v>2021-22Strathbogie ShireC3</v>
      </c>
      <c r="B4193" s="18" t="s">
        <v>1260</v>
      </c>
      <c r="C4193" s="18" t="s">
        <v>1185</v>
      </c>
      <c r="D4193" s="18" t="s">
        <v>579</v>
      </c>
      <c r="E4193" s="18">
        <v>5.2903485603969997</v>
      </c>
    </row>
    <row r="4194" spans="1:5" hidden="1" x14ac:dyDescent="0.3">
      <c r="A4194" s="18" t="str">
        <f t="shared" si="66"/>
        <v>2021-22Surf Coast ShireC3</v>
      </c>
      <c r="B4194" s="18" t="s">
        <v>1260</v>
      </c>
      <c r="C4194" s="18" t="s">
        <v>1188</v>
      </c>
      <c r="D4194" s="18" t="s">
        <v>579</v>
      </c>
      <c r="E4194" s="18">
        <v>33.490579101391198</v>
      </c>
    </row>
    <row r="4195" spans="1:5" hidden="1" x14ac:dyDescent="0.3">
      <c r="A4195" s="18" t="str">
        <f t="shared" si="66"/>
        <v>2021-22Swan Hill Rural CityC3</v>
      </c>
      <c r="B4195" s="18" t="s">
        <v>1260</v>
      </c>
      <c r="C4195" s="18" t="s">
        <v>1191</v>
      </c>
      <c r="D4195" s="18" t="s">
        <v>579</v>
      </c>
      <c r="E4195" s="18">
        <v>6.4529449423815599</v>
      </c>
    </row>
    <row r="4196" spans="1:5" hidden="1" x14ac:dyDescent="0.3">
      <c r="A4196" s="18" t="str">
        <f t="shared" si="66"/>
        <v>2021-22Towong ShireC3</v>
      </c>
      <c r="B4196" s="18" t="s">
        <v>1260</v>
      </c>
      <c r="C4196" s="18" t="s">
        <v>1194</v>
      </c>
      <c r="D4196" s="18" t="s">
        <v>579</v>
      </c>
    </row>
    <row r="4197" spans="1:5" hidden="1" x14ac:dyDescent="0.3">
      <c r="A4197" s="18" t="str">
        <f t="shared" si="66"/>
        <v>2021-22Wellington ShireC3</v>
      </c>
      <c r="B4197" s="18" t="s">
        <v>1260</v>
      </c>
      <c r="C4197" s="18" t="s">
        <v>1203</v>
      </c>
      <c r="D4197" s="18" t="s">
        <v>579</v>
      </c>
      <c r="E4197" s="18">
        <v>14.475762439807401</v>
      </c>
    </row>
    <row r="4198" spans="1:5" hidden="1" x14ac:dyDescent="0.3">
      <c r="A4198" s="18" t="str">
        <f t="shared" si="66"/>
        <v>2021-22West Wimmera ShireC3</v>
      </c>
      <c r="B4198" s="18" t="s">
        <v>1260</v>
      </c>
      <c r="C4198" s="18" t="s">
        <v>1206</v>
      </c>
      <c r="D4198" s="18" t="s">
        <v>579</v>
      </c>
      <c r="E4198" s="18">
        <v>1.36314067611778</v>
      </c>
    </row>
    <row r="4199" spans="1:5" hidden="1" x14ac:dyDescent="0.3">
      <c r="A4199" s="18" t="str">
        <f t="shared" si="66"/>
        <v>2021-22Whitehorse CityC3</v>
      </c>
      <c r="B4199" s="18" t="s">
        <v>1260</v>
      </c>
      <c r="C4199" s="18" t="s">
        <v>1209</v>
      </c>
      <c r="D4199" s="18" t="s">
        <v>579</v>
      </c>
      <c r="E4199" s="18">
        <v>276.24803767660899</v>
      </c>
    </row>
    <row r="4200" spans="1:5" hidden="1" x14ac:dyDescent="0.3">
      <c r="A4200" s="18" t="str">
        <f t="shared" si="66"/>
        <v>2021-22Whittlesea CityC3</v>
      </c>
      <c r="B4200" s="18" t="s">
        <v>1260</v>
      </c>
      <c r="C4200" s="18" t="s">
        <v>1212</v>
      </c>
      <c r="D4200" s="18" t="s">
        <v>579</v>
      </c>
      <c r="E4200" s="18">
        <v>171.77717454083401</v>
      </c>
    </row>
    <row r="4201" spans="1:5" hidden="1" x14ac:dyDescent="0.3">
      <c r="A4201" s="18" t="str">
        <f t="shared" si="66"/>
        <v>2021-22Wyndham CityC3</v>
      </c>
      <c r="B4201" s="18" t="s">
        <v>1260</v>
      </c>
      <c r="C4201" s="18" t="s">
        <v>1218</v>
      </c>
      <c r="D4201" s="18" t="s">
        <v>579</v>
      </c>
      <c r="E4201" s="18">
        <v>168.64938846825899</v>
      </c>
    </row>
    <row r="4202" spans="1:5" hidden="1" x14ac:dyDescent="0.3">
      <c r="A4202" s="18" t="str">
        <f t="shared" si="66"/>
        <v>2021-22Yarra CityC3</v>
      </c>
      <c r="B4202" s="18" t="s">
        <v>1260</v>
      </c>
      <c r="C4202" s="18" t="s">
        <v>1221</v>
      </c>
      <c r="D4202" s="18" t="s">
        <v>579</v>
      </c>
      <c r="E4202" s="18">
        <v>316.31755587519001</v>
      </c>
    </row>
    <row r="4203" spans="1:5" hidden="1" x14ac:dyDescent="0.3">
      <c r="A4203" s="18" t="str">
        <f t="shared" si="66"/>
        <v>2021-22Yarra Ranges ShireC3</v>
      </c>
      <c r="B4203" s="18" t="s">
        <v>1260</v>
      </c>
      <c r="C4203" s="18" t="s">
        <v>1224</v>
      </c>
      <c r="D4203" s="18" t="s">
        <v>579</v>
      </c>
      <c r="E4203" s="18">
        <v>90.169062379362799</v>
      </c>
    </row>
    <row r="4204" spans="1:5" hidden="1" x14ac:dyDescent="0.3">
      <c r="A4204" s="18" t="str">
        <f t="shared" si="66"/>
        <v>2021-22Yarriambiack ShireC3</v>
      </c>
      <c r="B4204" s="18" t="s">
        <v>1260</v>
      </c>
      <c r="C4204" s="18" t="s">
        <v>1227</v>
      </c>
      <c r="D4204" s="18" t="s">
        <v>579</v>
      </c>
      <c r="E4204" s="18">
        <v>1.3367177786987201</v>
      </c>
    </row>
    <row r="4205" spans="1:5" hidden="1" x14ac:dyDescent="0.3">
      <c r="A4205" s="18" t="str">
        <f t="shared" si="66"/>
        <v>2021-22Bass Coast ShireC3</v>
      </c>
      <c r="B4205" s="18" t="s">
        <v>1260</v>
      </c>
      <c r="C4205" s="18" t="s">
        <v>1007</v>
      </c>
      <c r="D4205" s="18" t="s">
        <v>579</v>
      </c>
      <c r="E4205" s="18">
        <v>41.999255937002701</v>
      </c>
    </row>
    <row r="4206" spans="1:5" hidden="1" x14ac:dyDescent="0.3">
      <c r="A4206" s="18" t="str">
        <f t="shared" si="66"/>
        <v>2021-22Borough of QueenscliffeC3</v>
      </c>
      <c r="B4206" s="18" t="s">
        <v>1260</v>
      </c>
      <c r="C4206" s="18" t="s">
        <v>1174</v>
      </c>
      <c r="D4206" s="18" t="s">
        <v>579</v>
      </c>
      <c r="E4206" s="18">
        <v>71.023255813953497</v>
      </c>
    </row>
    <row r="4207" spans="1:5" hidden="1" x14ac:dyDescent="0.3">
      <c r="A4207" s="18" t="str">
        <f t="shared" si="66"/>
        <v>2021-22Merri-bek CityC3</v>
      </c>
      <c r="B4207" s="18" t="s">
        <v>1260</v>
      </c>
      <c r="C4207" s="18" t="s">
        <v>1147</v>
      </c>
      <c r="D4207" s="18" t="s">
        <v>579</v>
      </c>
      <c r="E4207" s="18">
        <v>293.18571428571403</v>
      </c>
    </row>
    <row r="4208" spans="1:5" hidden="1" x14ac:dyDescent="0.3">
      <c r="A4208" s="18" t="str">
        <f t="shared" si="66"/>
        <v>2021-22Alpine ShireC3</v>
      </c>
      <c r="B4208" s="18" t="s">
        <v>1260</v>
      </c>
      <c r="C4208" s="18" t="s">
        <v>995</v>
      </c>
      <c r="D4208" s="18" t="s">
        <v>579</v>
      </c>
      <c r="E4208" s="18">
        <v>22.649913344887299</v>
      </c>
    </row>
    <row r="4209" spans="1:5" hidden="1" x14ac:dyDescent="0.3">
      <c r="A4209" s="18" t="str">
        <f t="shared" si="66"/>
        <v>2021-22Ballarat CityC3</v>
      </c>
      <c r="B4209" s="18" t="s">
        <v>1260</v>
      </c>
      <c r="C4209" s="18" t="s">
        <v>1001</v>
      </c>
      <c r="D4209" s="18" t="s">
        <v>579</v>
      </c>
      <c r="E4209" s="18">
        <v>77.014224442152099</v>
      </c>
    </row>
    <row r="4210" spans="1:5" hidden="1" x14ac:dyDescent="0.3">
      <c r="A4210" s="18" t="str">
        <f t="shared" si="66"/>
        <v>2021-22Banyule CityC3</v>
      </c>
      <c r="B4210" s="18" t="s">
        <v>1260</v>
      </c>
      <c r="C4210" s="18" t="s">
        <v>1004</v>
      </c>
      <c r="D4210" s="18" t="s">
        <v>579</v>
      </c>
      <c r="E4210" s="18">
        <v>236.97252747252699</v>
      </c>
    </row>
    <row r="4211" spans="1:5" hidden="1" x14ac:dyDescent="0.3">
      <c r="A4211" s="18" t="str">
        <f t="shared" si="66"/>
        <v>2021-22Baw Baw ShireC3</v>
      </c>
      <c r="B4211" s="18" t="s">
        <v>1260</v>
      </c>
      <c r="C4211" s="18" t="s">
        <v>1010</v>
      </c>
      <c r="D4211" s="18" t="s">
        <v>579</v>
      </c>
      <c r="E4211" s="18">
        <v>31.0724876441516</v>
      </c>
    </row>
    <row r="4212" spans="1:5" hidden="1" x14ac:dyDescent="0.3">
      <c r="A4212" s="18" t="str">
        <f t="shared" si="66"/>
        <v>2021-22Bayside CityC3</v>
      </c>
      <c r="B4212" s="18" t="s">
        <v>1260</v>
      </c>
      <c r="C4212" s="18" t="s">
        <v>1013</v>
      </c>
      <c r="D4212" s="18" t="s">
        <v>579</v>
      </c>
      <c r="E4212" s="18">
        <v>286.12466124661199</v>
      </c>
    </row>
    <row r="4213" spans="1:5" hidden="1" x14ac:dyDescent="0.3">
      <c r="A4213" s="18" t="str">
        <f t="shared" si="66"/>
        <v>2021-22Benalla Rural CityC3</v>
      </c>
      <c r="B4213" s="18" t="s">
        <v>1260</v>
      </c>
      <c r="C4213" s="18" t="s">
        <v>1016</v>
      </c>
      <c r="D4213" s="18" t="s">
        <v>579</v>
      </c>
      <c r="E4213" s="18">
        <v>10.5929535232384</v>
      </c>
    </row>
    <row r="4214" spans="1:5" hidden="1" x14ac:dyDescent="0.3">
      <c r="A4214" s="18" t="str">
        <f t="shared" si="66"/>
        <v>2021-22Brimbank CityC3</v>
      </c>
      <c r="B4214" s="18" t="s">
        <v>1260</v>
      </c>
      <c r="C4214" s="18" t="s">
        <v>1022</v>
      </c>
      <c r="D4214" s="18" t="s">
        <v>579</v>
      </c>
      <c r="E4214" s="18">
        <v>225.59284116331099</v>
      </c>
    </row>
    <row r="4215" spans="1:5" hidden="1" x14ac:dyDescent="0.3">
      <c r="A4215" s="18" t="str">
        <f t="shared" si="66"/>
        <v>2021-22Campaspe ShireC3</v>
      </c>
      <c r="B4215" s="18" t="s">
        <v>1260</v>
      </c>
      <c r="C4215" s="18" t="s">
        <v>1028</v>
      </c>
      <c r="D4215" s="18" t="s">
        <v>579</v>
      </c>
      <c r="E4215" s="18">
        <v>9.4169576059850399</v>
      </c>
    </row>
    <row r="4216" spans="1:5" hidden="1" x14ac:dyDescent="0.3">
      <c r="A4216" s="18" t="str">
        <f t="shared" si="66"/>
        <v>2021-22Cardinia ShireC3</v>
      </c>
      <c r="B4216" s="18" t="s">
        <v>1260</v>
      </c>
      <c r="C4216" s="18" t="s">
        <v>1031</v>
      </c>
      <c r="D4216" s="18" t="s">
        <v>579</v>
      </c>
      <c r="E4216" s="18">
        <v>73.4375</v>
      </c>
    </row>
    <row r="4217" spans="1:5" hidden="1" x14ac:dyDescent="0.3">
      <c r="A4217" s="18" t="str">
        <f t="shared" si="66"/>
        <v>2021-22Casey CityC3</v>
      </c>
      <c r="B4217" s="18" t="s">
        <v>1260</v>
      </c>
      <c r="C4217" s="18" t="s">
        <v>1034</v>
      </c>
      <c r="D4217" s="18" t="s">
        <v>579</v>
      </c>
      <c r="E4217" s="18">
        <v>196.259031849574</v>
      </c>
    </row>
    <row r="4218" spans="1:5" hidden="1" x14ac:dyDescent="0.3">
      <c r="A4218" s="18" t="str">
        <f t="shared" si="66"/>
        <v>2021-22Central Goldfields ShireC3</v>
      </c>
      <c r="B4218" s="18" t="s">
        <v>1260</v>
      </c>
      <c r="C4218" s="18" t="s">
        <v>1037</v>
      </c>
      <c r="D4218" s="18" t="s">
        <v>579</v>
      </c>
      <c r="E4218" s="18">
        <v>9.8807547169811301</v>
      </c>
    </row>
    <row r="4219" spans="1:5" hidden="1" x14ac:dyDescent="0.3">
      <c r="A4219" s="18" t="str">
        <f t="shared" si="66"/>
        <v>2021-22Colac Otway ShireC3</v>
      </c>
      <c r="B4219" s="18" t="s">
        <v>1260</v>
      </c>
      <c r="C4219" s="18" t="s">
        <v>1040</v>
      </c>
      <c r="D4219" s="18" t="s">
        <v>579</v>
      </c>
      <c r="E4219" s="18">
        <v>13.201716738197399</v>
      </c>
    </row>
    <row r="4220" spans="1:5" hidden="1" x14ac:dyDescent="0.3">
      <c r="A4220" s="18" t="str">
        <f t="shared" si="66"/>
        <v>2021-22Corangamite ShireC3</v>
      </c>
      <c r="B4220" s="18" t="s">
        <v>1260</v>
      </c>
      <c r="C4220" s="18" t="s">
        <v>1043</v>
      </c>
      <c r="D4220" s="18" t="s">
        <v>579</v>
      </c>
      <c r="E4220" s="18">
        <v>6.6721518987341799</v>
      </c>
    </row>
    <row r="4221" spans="1:5" hidden="1" x14ac:dyDescent="0.3">
      <c r="A4221" s="18" t="str">
        <f t="shared" si="66"/>
        <v>2021-22Darebin CityC3</v>
      </c>
      <c r="B4221" s="18" t="s">
        <v>1260</v>
      </c>
      <c r="C4221" s="18" t="s">
        <v>1046</v>
      </c>
      <c r="D4221" s="18" t="s">
        <v>579</v>
      </c>
      <c r="E4221" s="18">
        <v>259.58626198083101</v>
      </c>
    </row>
    <row r="4222" spans="1:5" hidden="1" x14ac:dyDescent="0.3">
      <c r="A4222" s="18" t="str">
        <f t="shared" si="66"/>
        <v>2021-22East Gippsland ShireC3</v>
      </c>
      <c r="B4222" s="18" t="s">
        <v>1260</v>
      </c>
      <c r="C4222" s="18" t="s">
        <v>1049</v>
      </c>
      <c r="D4222" s="18" t="s">
        <v>579</v>
      </c>
      <c r="E4222" s="18">
        <v>15.9498846027036</v>
      </c>
    </row>
    <row r="4223" spans="1:5" hidden="1" x14ac:dyDescent="0.3">
      <c r="A4223" s="18" t="str">
        <f t="shared" si="66"/>
        <v>2021-22Frankston CityC3</v>
      </c>
      <c r="B4223" s="18" t="s">
        <v>1260</v>
      </c>
      <c r="C4223" s="18" t="s">
        <v>1052</v>
      </c>
      <c r="D4223" s="18" t="s">
        <v>579</v>
      </c>
      <c r="E4223" s="18">
        <v>199.44617563739399</v>
      </c>
    </row>
    <row r="4224" spans="1:5" hidden="1" x14ac:dyDescent="0.3">
      <c r="A4224" s="18" t="str">
        <f t="shared" si="66"/>
        <v>2021-22Gannawarra ShireC3</v>
      </c>
      <c r="B4224" s="18" t="s">
        <v>1260</v>
      </c>
      <c r="C4224" s="18" t="s">
        <v>1055</v>
      </c>
      <c r="D4224" s="18" t="s">
        <v>579</v>
      </c>
      <c r="E4224" s="18">
        <v>4.5820895522388101</v>
      </c>
    </row>
    <row r="4225" spans="1:5" hidden="1" x14ac:dyDescent="0.3">
      <c r="A4225" s="18" t="str">
        <f t="shared" si="66"/>
        <v>2021-22Glenelg ShireC3</v>
      </c>
      <c r="B4225" s="18" t="s">
        <v>1260</v>
      </c>
      <c r="C4225" s="18" t="s">
        <v>1061</v>
      </c>
      <c r="D4225" s="18" t="s">
        <v>579</v>
      </c>
      <c r="E4225" s="18">
        <v>7.4284086593239698</v>
      </c>
    </row>
    <row r="4226" spans="1:5" hidden="1" x14ac:dyDescent="0.3">
      <c r="A4226" s="18" t="str">
        <f t="shared" si="66"/>
        <v>2021-22Golden Plains ShireC3</v>
      </c>
      <c r="B4226" s="18" t="s">
        <v>1260</v>
      </c>
      <c r="C4226" s="18" t="s">
        <v>1064</v>
      </c>
      <c r="D4226" s="18" t="s">
        <v>579</v>
      </c>
      <c r="E4226" s="18">
        <v>14.2409430707303</v>
      </c>
    </row>
    <row r="4227" spans="1:5" hidden="1" x14ac:dyDescent="0.3">
      <c r="A4227" s="18" t="str">
        <f t="shared" si="66"/>
        <v>2021-22Greater Bendigo CityC3</v>
      </c>
      <c r="B4227" s="18" t="s">
        <v>1260</v>
      </c>
      <c r="C4227" s="18" t="s">
        <v>1067</v>
      </c>
      <c r="D4227" s="18" t="s">
        <v>579</v>
      </c>
      <c r="E4227" s="18">
        <v>38.546205144490301</v>
      </c>
    </row>
    <row r="4228" spans="1:5" hidden="1" x14ac:dyDescent="0.3">
      <c r="A4228" s="18" t="str">
        <f t="shared" si="66"/>
        <v>2021-22Greater Dandenong CityC3</v>
      </c>
      <c r="B4228" s="18" t="s">
        <v>1260</v>
      </c>
      <c r="C4228" s="18" t="s">
        <v>1070</v>
      </c>
      <c r="D4228" s="18" t="s">
        <v>579</v>
      </c>
      <c r="E4228" s="18">
        <v>235.16549995678901</v>
      </c>
    </row>
    <row r="4229" spans="1:5" hidden="1" x14ac:dyDescent="0.3">
      <c r="A4229" s="18" t="str">
        <f t="shared" si="66"/>
        <v>2021-22Greater Geelong CityC3</v>
      </c>
      <c r="B4229" s="18" t="s">
        <v>1260</v>
      </c>
      <c r="C4229" s="18" t="s">
        <v>1073</v>
      </c>
      <c r="D4229" s="18" t="s">
        <v>579</v>
      </c>
      <c r="E4229" s="18">
        <v>114.128183954774</v>
      </c>
    </row>
    <row r="4230" spans="1:5" hidden="1" x14ac:dyDescent="0.3">
      <c r="A4230" s="18" t="str">
        <f t="shared" si="66"/>
        <v>2021-22Hepburn ShireC3</v>
      </c>
      <c r="B4230" s="18" t="s">
        <v>1260</v>
      </c>
      <c r="C4230" s="18" t="s">
        <v>1078</v>
      </c>
      <c r="D4230" s="18" t="s">
        <v>579</v>
      </c>
      <c r="E4230" s="18">
        <v>11.369413407821201</v>
      </c>
    </row>
    <row r="4231" spans="1:5" hidden="1" x14ac:dyDescent="0.3">
      <c r="A4231" s="18" t="str">
        <f t="shared" si="66"/>
        <v>2021-22Hindmarsh ShireC3</v>
      </c>
      <c r="B4231" s="18" t="s">
        <v>1260</v>
      </c>
      <c r="C4231" s="18" t="s">
        <v>1081</v>
      </c>
      <c r="D4231" s="18" t="s">
        <v>579</v>
      </c>
      <c r="E4231" s="18">
        <v>1.83933884297521</v>
      </c>
    </row>
    <row r="4232" spans="1:5" hidden="1" x14ac:dyDescent="0.3">
      <c r="A4232" s="18" t="str">
        <f t="shared" si="66"/>
        <v>2021-22Hobsons Bay CityC3</v>
      </c>
      <c r="B4232" s="18" t="s">
        <v>1260</v>
      </c>
      <c r="C4232" s="18" t="s">
        <v>1084</v>
      </c>
      <c r="D4232" s="18" t="s">
        <v>579</v>
      </c>
      <c r="E4232" s="18">
        <v>213.10623556581999</v>
      </c>
    </row>
    <row r="4233" spans="1:5" hidden="1" x14ac:dyDescent="0.3">
      <c r="A4233" s="18" t="str">
        <f t="shared" si="66"/>
        <v>2021-22Hume CityC3</v>
      </c>
      <c r="B4233" s="18" t="s">
        <v>1260</v>
      </c>
      <c r="C4233" s="18" t="s">
        <v>1090</v>
      </c>
      <c r="D4233" s="18" t="s">
        <v>579</v>
      </c>
      <c r="E4233" s="18">
        <v>168.36222974373101</v>
      </c>
    </row>
    <row r="4234" spans="1:5" hidden="1" x14ac:dyDescent="0.3">
      <c r="A4234" s="18" t="str">
        <f t="shared" si="66"/>
        <v>2021-22Indigo ShireC3</v>
      </c>
      <c r="B4234" s="18" t="s">
        <v>1260</v>
      </c>
      <c r="C4234" s="18" t="s">
        <v>1093</v>
      </c>
      <c r="D4234" s="18" t="s">
        <v>579</v>
      </c>
      <c r="E4234" s="18">
        <v>11.236929185969601</v>
      </c>
    </row>
    <row r="4235" spans="1:5" hidden="1" x14ac:dyDescent="0.3">
      <c r="A4235" s="18" t="str">
        <f t="shared" si="66"/>
        <v>2021-22Knox CityC3</v>
      </c>
      <c r="B4235" s="18" t="s">
        <v>1260</v>
      </c>
      <c r="C4235" s="18" t="s">
        <v>1099</v>
      </c>
      <c r="D4235" s="18" t="s">
        <v>579</v>
      </c>
      <c r="E4235" s="18">
        <v>224.50896551724099</v>
      </c>
    </row>
    <row r="4236" spans="1:5" hidden="1" x14ac:dyDescent="0.3">
      <c r="A4236" s="18" t="str">
        <f t="shared" si="66"/>
        <v>2021-22Loddon ShireC3</v>
      </c>
      <c r="B4236" s="18" t="s">
        <v>1260</v>
      </c>
      <c r="C4236" s="18" t="s">
        <v>1105</v>
      </c>
      <c r="D4236" s="18" t="s">
        <v>579</v>
      </c>
      <c r="E4236" s="18">
        <v>1.5883474576271199</v>
      </c>
    </row>
    <row r="4237" spans="1:5" hidden="1" x14ac:dyDescent="0.3">
      <c r="A4237" s="18" t="str">
        <f t="shared" si="66"/>
        <v>2021-22Macedon Ranges ShireC3</v>
      </c>
      <c r="B4237" s="18" t="s">
        <v>1260</v>
      </c>
      <c r="C4237" s="18" t="s">
        <v>1108</v>
      </c>
      <c r="D4237" s="18" t="s">
        <v>579</v>
      </c>
      <c r="E4237" s="18">
        <v>29.0527793374509</v>
      </c>
    </row>
    <row r="4238" spans="1:5" hidden="1" x14ac:dyDescent="0.3">
      <c r="A4238" s="18" t="str">
        <f t="shared" si="66"/>
        <v>2021-22Manningham CityC3</v>
      </c>
      <c r="B4238" s="18" t="s">
        <v>1260</v>
      </c>
      <c r="C4238" s="18" t="s">
        <v>1111</v>
      </c>
      <c r="D4238" s="18" t="s">
        <v>579</v>
      </c>
      <c r="E4238" s="18">
        <v>207.51829543448</v>
      </c>
    </row>
    <row r="4239" spans="1:5" hidden="1" x14ac:dyDescent="0.3">
      <c r="A4239" s="18" t="str">
        <f t="shared" si="66"/>
        <v>2021-22Mansfield ShireC3</v>
      </c>
      <c r="B4239" s="18" t="s">
        <v>1260</v>
      </c>
      <c r="C4239" s="18" t="s">
        <v>1114</v>
      </c>
      <c r="D4239" s="18" t="s">
        <v>579</v>
      </c>
      <c r="E4239" s="18">
        <v>11.668863064574101</v>
      </c>
    </row>
    <row r="4240" spans="1:5" hidden="1" x14ac:dyDescent="0.3">
      <c r="A4240" s="18" t="str">
        <f t="shared" si="66"/>
        <v>2021-22Maribyrnong CityC3</v>
      </c>
      <c r="B4240" s="18" t="s">
        <v>1260</v>
      </c>
      <c r="C4240" s="18" t="s">
        <v>1117</v>
      </c>
      <c r="D4240" s="18" t="s">
        <v>579</v>
      </c>
      <c r="E4240" s="18">
        <v>268.826667817133</v>
      </c>
    </row>
    <row r="4241" spans="1:5" hidden="1" x14ac:dyDescent="0.3">
      <c r="A4241" s="18" t="str">
        <f t="shared" si="66"/>
        <v>2021-22Maroondah CityC3</v>
      </c>
      <c r="B4241" s="18" t="s">
        <v>1260</v>
      </c>
      <c r="C4241" s="18" t="s">
        <v>1120</v>
      </c>
      <c r="D4241" s="18" t="s">
        <v>579</v>
      </c>
      <c r="E4241" s="18">
        <v>241.438553226469</v>
      </c>
    </row>
    <row r="4242" spans="1:5" hidden="1" x14ac:dyDescent="0.3">
      <c r="A4242" s="18" t="str">
        <f t="shared" si="66"/>
        <v>2021-22Melbourne CityC3</v>
      </c>
      <c r="B4242" s="18" t="s">
        <v>1260</v>
      </c>
      <c r="C4242" s="18" t="s">
        <v>1123</v>
      </c>
      <c r="D4242" s="18" t="s">
        <v>579</v>
      </c>
      <c r="E4242" s="18">
        <v>696.43296432964303</v>
      </c>
    </row>
    <row r="4243" spans="1:5" hidden="1" x14ac:dyDescent="0.3">
      <c r="A4243" s="18" t="str">
        <f t="shared" si="66"/>
        <v>2021-22Melton CityC3</v>
      </c>
      <c r="B4243" s="18" t="s">
        <v>1260</v>
      </c>
      <c r="C4243" s="18" t="s">
        <v>1126</v>
      </c>
      <c r="D4243" s="18" t="s">
        <v>579</v>
      </c>
      <c r="E4243" s="18">
        <v>135.36488439306399</v>
      </c>
    </row>
    <row r="4244" spans="1:5" hidden="1" x14ac:dyDescent="0.3">
      <c r="A4244" s="18" t="str">
        <f t="shared" si="66"/>
        <v>2021-22Moira ShireC3</v>
      </c>
      <c r="B4244" s="18" t="s">
        <v>1260</v>
      </c>
      <c r="C4244" s="18" t="s">
        <v>1135</v>
      </c>
      <c r="D4244" s="18" t="s">
        <v>579</v>
      </c>
      <c r="E4244" s="18">
        <v>8.2080731916849494</v>
      </c>
    </row>
    <row r="4245" spans="1:5" hidden="1" x14ac:dyDescent="0.3">
      <c r="A4245" s="18" t="str">
        <f t="shared" si="66"/>
        <v>2021-22Monash CityC3</v>
      </c>
      <c r="B4245" s="18" t="s">
        <v>1260</v>
      </c>
      <c r="C4245" s="18" t="s">
        <v>1138</v>
      </c>
      <c r="D4245" s="18" t="s">
        <v>579</v>
      </c>
      <c r="E4245" s="18">
        <v>257.78645833333297</v>
      </c>
    </row>
    <row r="4246" spans="1:5" hidden="1" x14ac:dyDescent="0.3">
      <c r="A4246" s="18" t="str">
        <f t="shared" si="66"/>
        <v>2021-22Moonee Valley CityC3</v>
      </c>
      <c r="B4246" s="18" t="s">
        <v>1260</v>
      </c>
      <c r="C4246" s="18" t="s">
        <v>1141</v>
      </c>
      <c r="D4246" s="18" t="s">
        <v>579</v>
      </c>
      <c r="E4246" s="18">
        <v>275.86140724946699</v>
      </c>
    </row>
    <row r="4247" spans="1:5" hidden="1" x14ac:dyDescent="0.3">
      <c r="A4247" s="18" t="str">
        <f t="shared" si="66"/>
        <v>2021-22Moorabool ShireC3</v>
      </c>
      <c r="B4247" s="18" t="s">
        <v>1260</v>
      </c>
      <c r="C4247" s="18" t="s">
        <v>1144</v>
      </c>
      <c r="D4247" s="18" t="s">
        <v>579</v>
      </c>
      <c r="E4247" s="18">
        <v>25.0258608956036</v>
      </c>
    </row>
    <row r="4248" spans="1:5" hidden="1" x14ac:dyDescent="0.3">
      <c r="A4248" s="18" t="str">
        <f t="shared" ref="A4248:A4311" si="67">CONCATENATE(B4248,C4248,D4248)</f>
        <v>2021-22Mornington Peninsula ShireC3</v>
      </c>
      <c r="B4248" s="18" t="s">
        <v>1260</v>
      </c>
      <c r="C4248" s="18" t="s">
        <v>1150</v>
      </c>
      <c r="D4248" s="18" t="s">
        <v>579</v>
      </c>
      <c r="E4248" s="18">
        <v>98.521003500583404</v>
      </c>
    </row>
    <row r="4249" spans="1:5" hidden="1" x14ac:dyDescent="0.3">
      <c r="A4249" s="18" t="str">
        <f t="shared" si="67"/>
        <v>2021-22Mount Alexander ShireC3</v>
      </c>
      <c r="B4249" s="18" t="s">
        <v>1260</v>
      </c>
      <c r="C4249" s="18" t="s">
        <v>1153</v>
      </c>
      <c r="D4249" s="18" t="s">
        <v>579</v>
      </c>
      <c r="E4249" s="18">
        <v>14.1019342458775</v>
      </c>
    </row>
    <row r="4250" spans="1:5" hidden="1" x14ac:dyDescent="0.3">
      <c r="A4250" s="18" t="str">
        <f t="shared" si="67"/>
        <v>2021-22Moyne ShireC3</v>
      </c>
      <c r="B4250" s="18" t="s">
        <v>1260</v>
      </c>
      <c r="C4250" s="18" t="s">
        <v>1156</v>
      </c>
      <c r="D4250" s="18" t="s">
        <v>579</v>
      </c>
      <c r="E4250" s="18">
        <v>6.2716577228503398</v>
      </c>
    </row>
    <row r="4251" spans="1:5" hidden="1" x14ac:dyDescent="0.3">
      <c r="A4251" s="18" t="str">
        <f t="shared" si="67"/>
        <v>2021-22Murrindindi ShireC3</v>
      </c>
      <c r="B4251" s="18" t="s">
        <v>1260</v>
      </c>
      <c r="C4251" s="18" t="s">
        <v>1159</v>
      </c>
      <c r="D4251" s="18" t="s">
        <v>579</v>
      </c>
      <c r="E4251" s="18">
        <v>11.957429718875501</v>
      </c>
    </row>
    <row r="4252" spans="1:5" hidden="1" x14ac:dyDescent="0.3">
      <c r="A4252" s="18" t="str">
        <f t="shared" si="67"/>
        <v>2021-22Nillumbik ShireC3</v>
      </c>
      <c r="B4252" s="18" t="s">
        <v>1260</v>
      </c>
      <c r="C4252" s="18" t="s">
        <v>1162</v>
      </c>
      <c r="D4252" s="18" t="s">
        <v>579</v>
      </c>
      <c r="E4252" s="18">
        <v>82.263358778625999</v>
      </c>
    </row>
    <row r="4253" spans="1:5" hidden="1" x14ac:dyDescent="0.3">
      <c r="A4253" s="18" t="str">
        <f t="shared" si="67"/>
        <v>2021-22Port Phillip CityC3</v>
      </c>
      <c r="B4253" s="18" t="s">
        <v>1260</v>
      </c>
      <c r="C4253" s="18" t="s">
        <v>1168</v>
      </c>
      <c r="D4253" s="18" t="s">
        <v>579</v>
      </c>
      <c r="E4253" s="18">
        <v>421.39849624060201</v>
      </c>
    </row>
    <row r="4254" spans="1:5" hidden="1" x14ac:dyDescent="0.3">
      <c r="A4254" s="18" t="str">
        <f t="shared" si="67"/>
        <v>2021-22Pyrenees ShireC3</v>
      </c>
      <c r="B4254" s="18" t="s">
        <v>1260</v>
      </c>
      <c r="C4254" s="18" t="s">
        <v>1171</v>
      </c>
      <c r="D4254" s="18" t="s">
        <v>579</v>
      </c>
      <c r="E4254" s="18">
        <v>3.87690742624619</v>
      </c>
    </row>
    <row r="4255" spans="1:5" hidden="1" x14ac:dyDescent="0.3">
      <c r="A4255" s="18" t="str">
        <f t="shared" si="67"/>
        <v>2021-22Greater SheppartonC3</v>
      </c>
      <c r="B4255" s="18" t="s">
        <v>1260</v>
      </c>
      <c r="C4255" s="18" t="s">
        <v>1076</v>
      </c>
      <c r="D4255" s="18" t="s">
        <v>579</v>
      </c>
      <c r="E4255" s="18">
        <v>28.239323467230399</v>
      </c>
    </row>
    <row r="4256" spans="1:5" hidden="1" x14ac:dyDescent="0.3">
      <c r="A4256" s="18" t="str">
        <f t="shared" si="67"/>
        <v>2021-22Wangaratta Rural CityC3</v>
      </c>
      <c r="B4256" s="18" t="s">
        <v>1260</v>
      </c>
      <c r="C4256" s="18" t="s">
        <v>1197</v>
      </c>
      <c r="D4256" s="18" t="s">
        <v>579</v>
      </c>
      <c r="E4256" s="18">
        <v>15.610902285603199</v>
      </c>
    </row>
    <row r="4257" spans="1:5" hidden="1" x14ac:dyDescent="0.3">
      <c r="A4257" s="18" t="str">
        <f t="shared" si="67"/>
        <v>2021-22Warrnambool CityC3</v>
      </c>
      <c r="B4257" s="18" t="s">
        <v>1260</v>
      </c>
      <c r="C4257" s="18" t="s">
        <v>1200</v>
      </c>
      <c r="D4257" s="18" t="s">
        <v>579</v>
      </c>
      <c r="E4257" s="18">
        <v>104.114035087719</v>
      </c>
    </row>
    <row r="4258" spans="1:5" hidden="1" x14ac:dyDescent="0.3">
      <c r="A4258" s="18" t="str">
        <f t="shared" si="67"/>
        <v>2021-22Wodonga CityC3</v>
      </c>
      <c r="B4258" s="18" t="s">
        <v>1260</v>
      </c>
      <c r="C4258" s="18" t="s">
        <v>1215</v>
      </c>
      <c r="D4258" s="18" t="s">
        <v>579</v>
      </c>
      <c r="E4258" s="18">
        <v>77.953068592057804</v>
      </c>
    </row>
    <row r="4259" spans="1:5" hidden="1" x14ac:dyDescent="0.3">
      <c r="A4259" s="18" t="str">
        <f t="shared" si="67"/>
        <v>2021-22Boroondara CityC3</v>
      </c>
      <c r="B4259" s="18" t="s">
        <v>1260</v>
      </c>
      <c r="C4259" s="18" t="s">
        <v>1019</v>
      </c>
      <c r="D4259" s="18" t="s">
        <v>579</v>
      </c>
      <c r="E4259" s="18">
        <v>269.92098371583302</v>
      </c>
    </row>
    <row r="4260" spans="1:5" hidden="1" x14ac:dyDescent="0.3">
      <c r="A4260" s="18" t="str">
        <f t="shared" si="67"/>
        <v>2021-22Buloke ShireC3</v>
      </c>
      <c r="B4260" s="18" t="s">
        <v>1260</v>
      </c>
      <c r="C4260" s="18" t="s">
        <v>1025</v>
      </c>
      <c r="D4260" s="18" t="s">
        <v>579</v>
      </c>
      <c r="E4260" s="18">
        <v>1.1450396076952101</v>
      </c>
    </row>
    <row r="4261" spans="1:5" hidden="1" x14ac:dyDescent="0.3">
      <c r="A4261" s="18" t="str">
        <f t="shared" si="67"/>
        <v>2021-22Glen Eira CityC3</v>
      </c>
      <c r="B4261" s="18" t="s">
        <v>1260</v>
      </c>
      <c r="C4261" s="18" t="s">
        <v>1058</v>
      </c>
      <c r="D4261" s="18" t="s">
        <v>579</v>
      </c>
      <c r="E4261" s="18">
        <v>310.86773547094202</v>
      </c>
    </row>
    <row r="4262" spans="1:5" hidden="1" x14ac:dyDescent="0.3">
      <c r="A4262" s="18" t="str">
        <f t="shared" si="67"/>
        <v>2021-22Horsham Rural CityC3</v>
      </c>
      <c r="B4262" s="18" t="s">
        <v>1260</v>
      </c>
      <c r="C4262" s="18" t="s">
        <v>1087</v>
      </c>
      <c r="D4262" s="18" t="s">
        <v>579</v>
      </c>
      <c r="E4262" s="18">
        <v>6.6905987718874904</v>
      </c>
    </row>
    <row r="4263" spans="1:5" hidden="1" x14ac:dyDescent="0.3">
      <c r="A4263" s="18" t="str">
        <f t="shared" si="67"/>
        <v>2021-22Kingston CityC3</v>
      </c>
      <c r="B4263" s="18" t="s">
        <v>1260</v>
      </c>
      <c r="C4263" s="18" t="s">
        <v>1096</v>
      </c>
      <c r="D4263" s="18" t="s">
        <v>579</v>
      </c>
      <c r="E4263" s="18">
        <v>258.11549660304098</v>
      </c>
    </row>
    <row r="4264" spans="1:5" hidden="1" x14ac:dyDescent="0.3">
      <c r="A4264" s="18" t="str">
        <f t="shared" si="67"/>
        <v>2021-22Latrobe CityC3</v>
      </c>
      <c r="B4264" s="18" t="s">
        <v>1260</v>
      </c>
      <c r="C4264" s="18" t="s">
        <v>1102</v>
      </c>
      <c r="D4264" s="18" t="s">
        <v>579</v>
      </c>
      <c r="E4264" s="18">
        <v>52.528262324028702</v>
      </c>
    </row>
    <row r="4265" spans="1:5" hidden="1" x14ac:dyDescent="0.3">
      <c r="A4265" s="18" t="str">
        <f t="shared" si="67"/>
        <v>2021-22Mildura Rural CityC3</v>
      </c>
      <c r="B4265" s="18" t="s">
        <v>1260</v>
      </c>
      <c r="C4265" s="18" t="s">
        <v>1129</v>
      </c>
      <c r="D4265" s="18" t="s">
        <v>579</v>
      </c>
      <c r="E4265" s="18">
        <v>10.6651863294072</v>
      </c>
    </row>
    <row r="4266" spans="1:5" hidden="1" x14ac:dyDescent="0.3">
      <c r="A4266" s="18" t="str">
        <f t="shared" si="67"/>
        <v>2021-22Mitchell ShireC3</v>
      </c>
      <c r="B4266" s="18" t="s">
        <v>1260</v>
      </c>
      <c r="C4266" s="18" t="s">
        <v>1132</v>
      </c>
      <c r="D4266" s="18" t="s">
        <v>579</v>
      </c>
      <c r="E4266" s="18">
        <v>34.629646568768898</v>
      </c>
    </row>
    <row r="4267" spans="1:5" hidden="1" x14ac:dyDescent="0.3">
      <c r="A4267" s="18" t="str">
        <f t="shared" si="67"/>
        <v>2021-22Northern Grampians ShireC3</v>
      </c>
      <c r="B4267" s="18" t="s">
        <v>1260</v>
      </c>
      <c r="C4267" s="18" t="s">
        <v>1165</v>
      </c>
      <c r="D4267" s="18" t="s">
        <v>579</v>
      </c>
      <c r="E4267" s="18">
        <v>3.3729276692094801</v>
      </c>
    </row>
    <row r="4268" spans="1:5" hidden="1" x14ac:dyDescent="0.3">
      <c r="A4268" s="18" t="str">
        <f t="shared" si="67"/>
        <v>2021-22Southern Grampians ShireC4</v>
      </c>
      <c r="B4268" s="18" t="s">
        <v>1260</v>
      </c>
      <c r="C4268" s="18" t="s">
        <v>1179</v>
      </c>
      <c r="D4268" s="18" t="s">
        <v>583</v>
      </c>
      <c r="E4268" s="18">
        <v>1858.5405371720601</v>
      </c>
    </row>
    <row r="4269" spans="1:5" hidden="1" x14ac:dyDescent="0.3">
      <c r="A4269" s="18" t="str">
        <f t="shared" si="67"/>
        <v>2021-22South Gippsland ShireC4</v>
      </c>
      <c r="B4269" s="18" t="s">
        <v>1260</v>
      </c>
      <c r="C4269" s="18" t="s">
        <v>1176</v>
      </c>
      <c r="D4269" s="18" t="s">
        <v>583</v>
      </c>
      <c r="E4269" s="18">
        <v>1769.72582498769</v>
      </c>
    </row>
    <row r="4270" spans="1:5" hidden="1" x14ac:dyDescent="0.3">
      <c r="A4270" s="18" t="str">
        <f t="shared" si="67"/>
        <v>2021-22Stonnington CityC4</v>
      </c>
      <c r="B4270" s="18" t="s">
        <v>1260</v>
      </c>
      <c r="C4270" s="18" t="s">
        <v>1182</v>
      </c>
      <c r="D4270" s="18" t="s">
        <v>583</v>
      </c>
      <c r="E4270" s="18">
        <v>1504.6856743047099</v>
      </c>
    </row>
    <row r="4271" spans="1:5" hidden="1" x14ac:dyDescent="0.3">
      <c r="A4271" s="18" t="str">
        <f t="shared" si="67"/>
        <v>2021-22Ararat Rural CityC4</v>
      </c>
      <c r="B4271" s="18" t="s">
        <v>1260</v>
      </c>
      <c r="C4271" s="18" t="s">
        <v>998</v>
      </c>
      <c r="D4271" s="18" t="s">
        <v>583</v>
      </c>
      <c r="E4271" s="18">
        <v>1623.4692165744</v>
      </c>
    </row>
    <row r="4272" spans="1:5" hidden="1" x14ac:dyDescent="0.3">
      <c r="A4272" s="18" t="str">
        <f t="shared" si="67"/>
        <v>2021-22Strathbogie ShireC4</v>
      </c>
      <c r="B4272" s="18" t="s">
        <v>1260</v>
      </c>
      <c r="C4272" s="18" t="s">
        <v>1185</v>
      </c>
      <c r="D4272" s="18" t="s">
        <v>583</v>
      </c>
      <c r="E4272" s="18">
        <v>2039.1331602041701</v>
      </c>
    </row>
    <row r="4273" spans="1:5" hidden="1" x14ac:dyDescent="0.3">
      <c r="A4273" s="18" t="str">
        <f t="shared" si="67"/>
        <v>2021-22Surf Coast ShireC4</v>
      </c>
      <c r="B4273" s="18" t="s">
        <v>1260</v>
      </c>
      <c r="C4273" s="18" t="s">
        <v>1188</v>
      </c>
      <c r="D4273" s="18" t="s">
        <v>583</v>
      </c>
      <c r="E4273" s="18">
        <v>1944.3464358564399</v>
      </c>
    </row>
    <row r="4274" spans="1:5" hidden="1" x14ac:dyDescent="0.3">
      <c r="A4274" s="18" t="str">
        <f t="shared" si="67"/>
        <v>2021-22Swan Hill Rural CityC4</v>
      </c>
      <c r="B4274" s="18" t="s">
        <v>1260</v>
      </c>
      <c r="C4274" s="18" t="s">
        <v>1191</v>
      </c>
      <c r="D4274" s="18" t="s">
        <v>583</v>
      </c>
      <c r="E4274" s="18">
        <v>1939.9771814078099</v>
      </c>
    </row>
    <row r="4275" spans="1:5" hidden="1" x14ac:dyDescent="0.3">
      <c r="A4275" s="18" t="str">
        <f t="shared" si="67"/>
        <v>2021-22Towong ShireC4</v>
      </c>
      <c r="B4275" s="18" t="s">
        <v>1260</v>
      </c>
      <c r="C4275" s="18" t="s">
        <v>1194</v>
      </c>
      <c r="D4275" s="18" t="s">
        <v>583</v>
      </c>
    </row>
    <row r="4276" spans="1:5" hidden="1" x14ac:dyDescent="0.3">
      <c r="A4276" s="18" t="str">
        <f t="shared" si="67"/>
        <v>2021-22Wellington ShireC4</v>
      </c>
      <c r="B4276" s="18" t="s">
        <v>1260</v>
      </c>
      <c r="C4276" s="18" t="s">
        <v>1203</v>
      </c>
      <c r="D4276" s="18" t="s">
        <v>583</v>
      </c>
      <c r="E4276" s="18">
        <v>1742.2602678967401</v>
      </c>
    </row>
    <row r="4277" spans="1:5" hidden="1" x14ac:dyDescent="0.3">
      <c r="A4277" s="18" t="str">
        <f t="shared" si="67"/>
        <v>2021-22West Wimmera ShireC4</v>
      </c>
      <c r="B4277" s="18" t="s">
        <v>1260</v>
      </c>
      <c r="C4277" s="18" t="s">
        <v>1206</v>
      </c>
      <c r="D4277" s="18" t="s">
        <v>583</v>
      </c>
      <c r="E4277" s="18">
        <v>2806.4</v>
      </c>
    </row>
    <row r="4278" spans="1:5" hidden="1" x14ac:dyDescent="0.3">
      <c r="A4278" s="18" t="str">
        <f t="shared" si="67"/>
        <v>2021-22Whitehorse CityC4</v>
      </c>
      <c r="B4278" s="18" t="s">
        <v>1260</v>
      </c>
      <c r="C4278" s="18" t="s">
        <v>1209</v>
      </c>
      <c r="D4278" s="18" t="s">
        <v>583</v>
      </c>
      <c r="E4278" s="18">
        <v>999.26692049781195</v>
      </c>
    </row>
    <row r="4279" spans="1:5" hidden="1" x14ac:dyDescent="0.3">
      <c r="A4279" s="18" t="str">
        <f t="shared" si="67"/>
        <v>2021-22Whittlesea CityC4</v>
      </c>
      <c r="B4279" s="18" t="s">
        <v>1260</v>
      </c>
      <c r="C4279" s="18" t="s">
        <v>1212</v>
      </c>
      <c r="D4279" s="18" t="s">
        <v>583</v>
      </c>
      <c r="E4279" s="18">
        <v>892.08261183867705</v>
      </c>
    </row>
    <row r="4280" spans="1:5" hidden="1" x14ac:dyDescent="0.3">
      <c r="A4280" s="18" t="str">
        <f t="shared" si="67"/>
        <v>2021-22Wyndham CityC4</v>
      </c>
      <c r="B4280" s="18" t="s">
        <v>1260</v>
      </c>
      <c r="C4280" s="18" t="s">
        <v>1218</v>
      </c>
      <c r="D4280" s="18" t="s">
        <v>583</v>
      </c>
      <c r="E4280" s="18">
        <v>1127.0423771717501</v>
      </c>
    </row>
    <row r="4281" spans="1:5" hidden="1" x14ac:dyDescent="0.3">
      <c r="A4281" s="18" t="str">
        <f t="shared" si="67"/>
        <v>2021-22Yarra CityC4</v>
      </c>
      <c r="B4281" s="18" t="s">
        <v>1260</v>
      </c>
      <c r="C4281" s="18" t="s">
        <v>1221</v>
      </c>
      <c r="D4281" s="18" t="s">
        <v>583</v>
      </c>
      <c r="E4281" s="18">
        <v>1726.63668667563</v>
      </c>
    </row>
    <row r="4282" spans="1:5" hidden="1" x14ac:dyDescent="0.3">
      <c r="A4282" s="18" t="str">
        <f t="shared" si="67"/>
        <v>2021-22Yarra Ranges ShireC4</v>
      </c>
      <c r="B4282" s="18" t="s">
        <v>1260</v>
      </c>
      <c r="C4282" s="18" t="s">
        <v>1224</v>
      </c>
      <c r="D4282" s="18" t="s">
        <v>583</v>
      </c>
      <c r="E4282" s="18">
        <v>1065.0943455622601</v>
      </c>
    </row>
    <row r="4283" spans="1:5" hidden="1" x14ac:dyDescent="0.3">
      <c r="A4283" s="18" t="str">
        <f t="shared" si="67"/>
        <v>2021-22Yarriambiack ShireC4</v>
      </c>
      <c r="B4283" s="18" t="s">
        <v>1260</v>
      </c>
      <c r="C4283" s="18" t="s">
        <v>1227</v>
      </c>
      <c r="D4283" s="18" t="s">
        <v>583</v>
      </c>
      <c r="E4283" s="18">
        <v>2232.1345527825101</v>
      </c>
    </row>
    <row r="4284" spans="1:5" hidden="1" x14ac:dyDescent="0.3">
      <c r="A4284" s="18" t="str">
        <f t="shared" si="67"/>
        <v>2021-22Bass Coast ShireC4</v>
      </c>
      <c r="B4284" s="18" t="s">
        <v>1260</v>
      </c>
      <c r="C4284" s="18" t="s">
        <v>1007</v>
      </c>
      <c r="D4284" s="18" t="s">
        <v>583</v>
      </c>
      <c r="E4284" s="18">
        <v>1946.06431928348</v>
      </c>
    </row>
    <row r="4285" spans="1:5" hidden="1" x14ac:dyDescent="0.3">
      <c r="A4285" s="18" t="str">
        <f t="shared" si="67"/>
        <v>2021-22Borough of QueenscliffeC4</v>
      </c>
      <c r="B4285" s="18" t="s">
        <v>1260</v>
      </c>
      <c r="C4285" s="18" t="s">
        <v>1174</v>
      </c>
      <c r="D4285" s="18" t="s">
        <v>583</v>
      </c>
      <c r="E4285" s="18">
        <v>3415.7400392927302</v>
      </c>
    </row>
    <row r="4286" spans="1:5" hidden="1" x14ac:dyDescent="0.3">
      <c r="A4286" s="18" t="str">
        <f t="shared" si="67"/>
        <v>2021-22Merri-bek CityC4</v>
      </c>
      <c r="B4286" s="18" t="s">
        <v>1260</v>
      </c>
      <c r="C4286" s="18" t="s">
        <v>1147</v>
      </c>
      <c r="D4286" s="18" t="s">
        <v>583</v>
      </c>
      <c r="E4286" s="18">
        <v>1084.2107229287501</v>
      </c>
    </row>
    <row r="4287" spans="1:5" hidden="1" x14ac:dyDescent="0.3">
      <c r="A4287" s="18" t="str">
        <f t="shared" si="67"/>
        <v>2021-22Alpine ShireC4</v>
      </c>
      <c r="B4287" s="18" t="s">
        <v>1260</v>
      </c>
      <c r="C4287" s="18" t="s">
        <v>995</v>
      </c>
      <c r="D4287" s="18" t="s">
        <v>583</v>
      </c>
      <c r="E4287" s="18">
        <v>1716.3516718953199</v>
      </c>
    </row>
    <row r="4288" spans="1:5" hidden="1" x14ac:dyDescent="0.3">
      <c r="A4288" s="18" t="str">
        <f t="shared" si="67"/>
        <v>2021-22Ballarat CityC4</v>
      </c>
      <c r="B4288" s="18" t="s">
        <v>1260</v>
      </c>
      <c r="C4288" s="18" t="s">
        <v>1001</v>
      </c>
      <c r="D4288" s="18" t="s">
        <v>583</v>
      </c>
      <c r="E4288" s="18">
        <v>1484.4380606616</v>
      </c>
    </row>
    <row r="4289" spans="1:5" hidden="1" x14ac:dyDescent="0.3">
      <c r="A4289" s="18" t="str">
        <f t="shared" si="67"/>
        <v>2021-22Banyule CityC4</v>
      </c>
      <c r="B4289" s="18" t="s">
        <v>1260</v>
      </c>
      <c r="C4289" s="18" t="s">
        <v>1004</v>
      </c>
      <c r="D4289" s="18" t="s">
        <v>583</v>
      </c>
      <c r="E4289" s="18">
        <v>1107.83927287904</v>
      </c>
    </row>
    <row r="4290" spans="1:5" hidden="1" x14ac:dyDescent="0.3">
      <c r="A4290" s="18" t="str">
        <f t="shared" si="67"/>
        <v>2021-22Baw Baw ShireC4</v>
      </c>
      <c r="B4290" s="18" t="s">
        <v>1260</v>
      </c>
      <c r="C4290" s="18" t="s">
        <v>1010</v>
      </c>
      <c r="D4290" s="18" t="s">
        <v>583</v>
      </c>
      <c r="E4290" s="18">
        <v>1872.9300319884101</v>
      </c>
    </row>
    <row r="4291" spans="1:5" hidden="1" x14ac:dyDescent="0.3">
      <c r="A4291" s="18" t="str">
        <f t="shared" si="67"/>
        <v>2021-22Bayside CityC4</v>
      </c>
      <c r="B4291" s="18" t="s">
        <v>1260</v>
      </c>
      <c r="C4291" s="18" t="s">
        <v>1013</v>
      </c>
      <c r="D4291" s="18" t="s">
        <v>583</v>
      </c>
      <c r="E4291" s="18">
        <v>1214.9081265391201</v>
      </c>
    </row>
    <row r="4292" spans="1:5" hidden="1" x14ac:dyDescent="0.3">
      <c r="A4292" s="18" t="str">
        <f t="shared" si="67"/>
        <v>2021-22Benalla Rural CityC4</v>
      </c>
      <c r="B4292" s="18" t="s">
        <v>1260</v>
      </c>
      <c r="C4292" s="18" t="s">
        <v>1016</v>
      </c>
      <c r="D4292" s="18" t="s">
        <v>583</v>
      </c>
      <c r="E4292" s="18">
        <v>1744.3209963909101</v>
      </c>
    </row>
    <row r="4293" spans="1:5" hidden="1" x14ac:dyDescent="0.3">
      <c r="A4293" s="18" t="str">
        <f t="shared" si="67"/>
        <v>2021-22Brimbank CityC4</v>
      </c>
      <c r="B4293" s="18" t="s">
        <v>1260</v>
      </c>
      <c r="C4293" s="18" t="s">
        <v>1022</v>
      </c>
      <c r="D4293" s="18" t="s">
        <v>583</v>
      </c>
      <c r="E4293" s="18">
        <v>921.85144783815997</v>
      </c>
    </row>
    <row r="4294" spans="1:5" hidden="1" x14ac:dyDescent="0.3">
      <c r="A4294" s="18" t="str">
        <f t="shared" si="67"/>
        <v>2021-22Campaspe ShireC4</v>
      </c>
      <c r="B4294" s="18" t="s">
        <v>1260</v>
      </c>
      <c r="C4294" s="18" t="s">
        <v>1028</v>
      </c>
      <c r="D4294" s="18" t="s">
        <v>583</v>
      </c>
      <c r="E4294" s="18">
        <v>1677.6918595413399</v>
      </c>
    </row>
    <row r="4295" spans="1:5" hidden="1" x14ac:dyDescent="0.3">
      <c r="A4295" s="18" t="str">
        <f t="shared" si="67"/>
        <v>2021-22Cardinia ShireC4</v>
      </c>
      <c r="B4295" s="18" t="s">
        <v>1260</v>
      </c>
      <c r="C4295" s="18" t="s">
        <v>1031</v>
      </c>
      <c r="D4295" s="18" t="s">
        <v>583</v>
      </c>
      <c r="E4295" s="18">
        <v>996.48854013060895</v>
      </c>
    </row>
    <row r="4296" spans="1:5" hidden="1" x14ac:dyDescent="0.3">
      <c r="A4296" s="18" t="str">
        <f t="shared" si="67"/>
        <v>2021-22Casey CityC4</v>
      </c>
      <c r="B4296" s="18" t="s">
        <v>1260</v>
      </c>
      <c r="C4296" s="18" t="s">
        <v>1034</v>
      </c>
      <c r="D4296" s="18" t="s">
        <v>583</v>
      </c>
      <c r="E4296" s="18">
        <v>804.83705243980796</v>
      </c>
    </row>
    <row r="4297" spans="1:5" hidden="1" x14ac:dyDescent="0.3">
      <c r="A4297" s="18" t="str">
        <f t="shared" si="67"/>
        <v>2021-22Central Goldfields ShireC4</v>
      </c>
      <c r="B4297" s="18" t="s">
        <v>1260</v>
      </c>
      <c r="C4297" s="18" t="s">
        <v>1037</v>
      </c>
      <c r="D4297" s="18" t="s">
        <v>583</v>
      </c>
      <c r="E4297" s="18">
        <v>1428.8878704552401</v>
      </c>
    </row>
    <row r="4298" spans="1:5" hidden="1" x14ac:dyDescent="0.3">
      <c r="A4298" s="18" t="str">
        <f t="shared" si="67"/>
        <v>2021-22Colac Otway ShireC4</v>
      </c>
      <c r="B4298" s="18" t="s">
        <v>1260</v>
      </c>
      <c r="C4298" s="18" t="s">
        <v>1040</v>
      </c>
      <c r="D4298" s="18" t="s">
        <v>583</v>
      </c>
      <c r="E4298" s="18">
        <v>1919.0042727103801</v>
      </c>
    </row>
    <row r="4299" spans="1:5" hidden="1" x14ac:dyDescent="0.3">
      <c r="A4299" s="18" t="str">
        <f t="shared" si="67"/>
        <v>2021-22Corangamite ShireC4</v>
      </c>
      <c r="B4299" s="18" t="s">
        <v>1260</v>
      </c>
      <c r="C4299" s="18" t="s">
        <v>1043</v>
      </c>
      <c r="D4299" s="18" t="s">
        <v>583</v>
      </c>
      <c r="E4299" s="18">
        <v>1976.0323784228201</v>
      </c>
    </row>
    <row r="4300" spans="1:5" hidden="1" x14ac:dyDescent="0.3">
      <c r="A4300" s="18" t="str">
        <f t="shared" si="67"/>
        <v>2021-22Darebin CityC4</v>
      </c>
      <c r="B4300" s="18" t="s">
        <v>1260</v>
      </c>
      <c r="C4300" s="18" t="s">
        <v>1046</v>
      </c>
      <c r="D4300" s="18" t="s">
        <v>583</v>
      </c>
      <c r="E4300" s="18">
        <v>949.77261678389698</v>
      </c>
    </row>
    <row r="4301" spans="1:5" hidden="1" x14ac:dyDescent="0.3">
      <c r="A4301" s="18" t="str">
        <f t="shared" si="67"/>
        <v>2021-22East Gippsland ShireC4</v>
      </c>
      <c r="B4301" s="18" t="s">
        <v>1260</v>
      </c>
      <c r="C4301" s="18" t="s">
        <v>1049</v>
      </c>
      <c r="D4301" s="18" t="s">
        <v>583</v>
      </c>
      <c r="E4301" s="18">
        <v>1791.01207210187</v>
      </c>
    </row>
    <row r="4302" spans="1:5" hidden="1" x14ac:dyDescent="0.3">
      <c r="A4302" s="18" t="str">
        <f t="shared" si="67"/>
        <v>2021-22Frankston CityC4</v>
      </c>
      <c r="B4302" s="18" t="s">
        <v>1260</v>
      </c>
      <c r="C4302" s="18" t="s">
        <v>1052</v>
      </c>
      <c r="D4302" s="18" t="s">
        <v>583</v>
      </c>
      <c r="E4302" s="18">
        <v>1171.22485068426</v>
      </c>
    </row>
    <row r="4303" spans="1:5" hidden="1" x14ac:dyDescent="0.3">
      <c r="A4303" s="18" t="str">
        <f t="shared" si="67"/>
        <v>2021-22Gannawarra ShireC4</v>
      </c>
      <c r="B4303" s="18" t="s">
        <v>1260</v>
      </c>
      <c r="C4303" s="18" t="s">
        <v>1055</v>
      </c>
      <c r="D4303" s="18" t="s">
        <v>583</v>
      </c>
      <c r="E4303" s="18">
        <v>2112.0904387813798</v>
      </c>
    </row>
    <row r="4304" spans="1:5" hidden="1" x14ac:dyDescent="0.3">
      <c r="A4304" s="18" t="str">
        <f t="shared" si="67"/>
        <v>2021-22Glenelg ShireC4</v>
      </c>
      <c r="B4304" s="18" t="s">
        <v>1260</v>
      </c>
      <c r="C4304" s="18" t="s">
        <v>1061</v>
      </c>
      <c r="D4304" s="18" t="s">
        <v>583</v>
      </c>
      <c r="E4304" s="18">
        <v>1681.83444961399</v>
      </c>
    </row>
    <row r="4305" spans="1:5" hidden="1" x14ac:dyDescent="0.3">
      <c r="A4305" s="18" t="str">
        <f t="shared" si="67"/>
        <v>2021-22Golden Plains ShireC4</v>
      </c>
      <c r="B4305" s="18" t="s">
        <v>1260</v>
      </c>
      <c r="C4305" s="18" t="s">
        <v>1064</v>
      </c>
      <c r="D4305" s="18" t="s">
        <v>583</v>
      </c>
      <c r="E4305" s="18">
        <v>1171.61316373915</v>
      </c>
    </row>
    <row r="4306" spans="1:5" hidden="1" x14ac:dyDescent="0.3">
      <c r="A4306" s="18" t="str">
        <f t="shared" si="67"/>
        <v>2021-22Greater Bendigo CityC4</v>
      </c>
      <c r="B4306" s="18" t="s">
        <v>1260</v>
      </c>
      <c r="C4306" s="18" t="s">
        <v>1067</v>
      </c>
      <c r="D4306" s="18" t="s">
        <v>583</v>
      </c>
      <c r="E4306" s="18">
        <v>1420.58130530062</v>
      </c>
    </row>
    <row r="4307" spans="1:5" hidden="1" x14ac:dyDescent="0.3">
      <c r="A4307" s="18" t="str">
        <f t="shared" si="67"/>
        <v>2021-22Greater Dandenong CityC4</v>
      </c>
      <c r="B4307" s="18" t="s">
        <v>1260</v>
      </c>
      <c r="C4307" s="18" t="s">
        <v>1070</v>
      </c>
      <c r="D4307" s="18" t="s">
        <v>583</v>
      </c>
      <c r="E4307" s="18">
        <v>1095.5863437580399</v>
      </c>
    </row>
    <row r="4308" spans="1:5" hidden="1" x14ac:dyDescent="0.3">
      <c r="A4308" s="18" t="str">
        <f t="shared" si="67"/>
        <v>2021-22Greater Geelong CityC4</v>
      </c>
      <c r="B4308" s="18" t="s">
        <v>1260</v>
      </c>
      <c r="C4308" s="18" t="s">
        <v>1073</v>
      </c>
      <c r="D4308" s="18" t="s">
        <v>583</v>
      </c>
      <c r="E4308" s="18">
        <v>1290.1593307063199</v>
      </c>
    </row>
    <row r="4309" spans="1:5" hidden="1" x14ac:dyDescent="0.3">
      <c r="A4309" s="18" t="str">
        <f t="shared" si="67"/>
        <v>2021-22Hepburn ShireC4</v>
      </c>
      <c r="B4309" s="18" t="s">
        <v>1260</v>
      </c>
      <c r="C4309" s="18" t="s">
        <v>1078</v>
      </c>
      <c r="D4309" s="18" t="s">
        <v>583</v>
      </c>
      <c r="E4309" s="18">
        <v>1647.3189607518</v>
      </c>
    </row>
    <row r="4310" spans="1:5" hidden="1" x14ac:dyDescent="0.3">
      <c r="A4310" s="18" t="str">
        <f t="shared" si="67"/>
        <v>2021-22Hindmarsh ShireC4</v>
      </c>
      <c r="B4310" s="18" t="s">
        <v>1260</v>
      </c>
      <c r="C4310" s="18" t="s">
        <v>1081</v>
      </c>
      <c r="D4310" s="18" t="s">
        <v>583</v>
      </c>
      <c r="E4310" s="18">
        <v>2068.8353702372401</v>
      </c>
    </row>
    <row r="4311" spans="1:5" hidden="1" x14ac:dyDescent="0.3">
      <c r="A4311" s="18" t="str">
        <f t="shared" si="67"/>
        <v>2021-22Hobsons Bay CityC4</v>
      </c>
      <c r="B4311" s="18" t="s">
        <v>1260</v>
      </c>
      <c r="C4311" s="18" t="s">
        <v>1084</v>
      </c>
      <c r="D4311" s="18" t="s">
        <v>583</v>
      </c>
      <c r="E4311" s="18">
        <v>1416.4810512056399</v>
      </c>
    </row>
    <row r="4312" spans="1:5" hidden="1" x14ac:dyDescent="0.3">
      <c r="A4312" s="18" t="str">
        <f t="shared" ref="A4312:A4375" si="68">CONCATENATE(B4312,C4312,D4312)</f>
        <v>2021-22Hume CityC4</v>
      </c>
      <c r="B4312" s="18" t="s">
        <v>1260</v>
      </c>
      <c r="C4312" s="18" t="s">
        <v>1090</v>
      </c>
      <c r="D4312" s="18" t="s">
        <v>583</v>
      </c>
      <c r="E4312" s="18">
        <v>1053.7093108173499</v>
      </c>
    </row>
    <row r="4313" spans="1:5" hidden="1" x14ac:dyDescent="0.3">
      <c r="A4313" s="18" t="str">
        <f t="shared" si="68"/>
        <v>2021-22Indigo ShireC4</v>
      </c>
      <c r="B4313" s="18" t="s">
        <v>1260</v>
      </c>
      <c r="C4313" s="18" t="s">
        <v>1093</v>
      </c>
      <c r="D4313" s="18" t="s">
        <v>583</v>
      </c>
      <c r="E4313" s="18">
        <v>1467.49166617586</v>
      </c>
    </row>
    <row r="4314" spans="1:5" hidden="1" x14ac:dyDescent="0.3">
      <c r="A4314" s="18" t="str">
        <f t="shared" si="68"/>
        <v>2021-22Knox CityC4</v>
      </c>
      <c r="B4314" s="18" t="s">
        <v>1260</v>
      </c>
      <c r="C4314" s="18" t="s">
        <v>1099</v>
      </c>
      <c r="D4314" s="18" t="s">
        <v>583</v>
      </c>
      <c r="E4314" s="18">
        <v>894.32877267784397</v>
      </c>
    </row>
    <row r="4315" spans="1:5" hidden="1" x14ac:dyDescent="0.3">
      <c r="A4315" s="18" t="str">
        <f t="shared" si="68"/>
        <v>2021-22Loddon ShireC4</v>
      </c>
      <c r="B4315" s="18" t="s">
        <v>1260</v>
      </c>
      <c r="C4315" s="18" t="s">
        <v>1105</v>
      </c>
      <c r="D4315" s="18" t="s">
        <v>583</v>
      </c>
      <c r="E4315" s="18">
        <v>1998.7813792183499</v>
      </c>
    </row>
    <row r="4316" spans="1:5" hidden="1" x14ac:dyDescent="0.3">
      <c r="A4316" s="18" t="str">
        <f t="shared" si="68"/>
        <v>2021-22Macedon Ranges ShireC4</v>
      </c>
      <c r="B4316" s="18" t="s">
        <v>1260</v>
      </c>
      <c r="C4316" s="18" t="s">
        <v>1108</v>
      </c>
      <c r="D4316" s="18" t="s">
        <v>583</v>
      </c>
      <c r="E4316" s="18">
        <v>1499.6605173646701</v>
      </c>
    </row>
    <row r="4317" spans="1:5" hidden="1" x14ac:dyDescent="0.3">
      <c r="A4317" s="18" t="str">
        <f t="shared" si="68"/>
        <v>2021-22Manningham CityC4</v>
      </c>
      <c r="B4317" s="18" t="s">
        <v>1260</v>
      </c>
      <c r="C4317" s="18" t="s">
        <v>1111</v>
      </c>
      <c r="D4317" s="18" t="s">
        <v>583</v>
      </c>
      <c r="E4317" s="18">
        <v>996.17881566921903</v>
      </c>
    </row>
    <row r="4318" spans="1:5" hidden="1" x14ac:dyDescent="0.3">
      <c r="A4318" s="18" t="str">
        <f t="shared" si="68"/>
        <v>2021-22Mansfield ShireC4</v>
      </c>
      <c r="B4318" s="18" t="s">
        <v>1260</v>
      </c>
      <c r="C4318" s="18" t="s">
        <v>1114</v>
      </c>
      <c r="D4318" s="18" t="s">
        <v>583</v>
      </c>
      <c r="E4318" s="18">
        <v>1773.71663244353</v>
      </c>
    </row>
    <row r="4319" spans="1:5" hidden="1" x14ac:dyDescent="0.3">
      <c r="A4319" s="18" t="str">
        <f t="shared" si="68"/>
        <v>2021-22Maribyrnong CityC4</v>
      </c>
      <c r="B4319" s="18" t="s">
        <v>1260</v>
      </c>
      <c r="C4319" s="18" t="s">
        <v>1117</v>
      </c>
      <c r="D4319" s="18" t="s">
        <v>583</v>
      </c>
      <c r="E4319" s="18">
        <v>1396.58917050938</v>
      </c>
    </row>
    <row r="4320" spans="1:5" hidden="1" x14ac:dyDescent="0.3">
      <c r="A4320" s="18" t="str">
        <f t="shared" si="68"/>
        <v>2021-22Maroondah CityC4</v>
      </c>
      <c r="B4320" s="18" t="s">
        <v>1260</v>
      </c>
      <c r="C4320" s="18" t="s">
        <v>1120</v>
      </c>
      <c r="D4320" s="18" t="s">
        <v>583</v>
      </c>
      <c r="E4320" s="18">
        <v>1048.2618909809</v>
      </c>
    </row>
    <row r="4321" spans="1:5" hidden="1" x14ac:dyDescent="0.3">
      <c r="A4321" s="18" t="str">
        <f t="shared" si="68"/>
        <v>2021-22Melbourne CityC4</v>
      </c>
      <c r="B4321" s="18" t="s">
        <v>1260</v>
      </c>
      <c r="C4321" s="18" t="s">
        <v>1123</v>
      </c>
      <c r="D4321" s="18" t="s">
        <v>583</v>
      </c>
      <c r="E4321" s="18">
        <v>2613.0519251147998</v>
      </c>
    </row>
    <row r="4322" spans="1:5" hidden="1" x14ac:dyDescent="0.3">
      <c r="A4322" s="18" t="str">
        <f t="shared" si="68"/>
        <v>2021-22Melton CityC4</v>
      </c>
      <c r="B4322" s="18" t="s">
        <v>1260</v>
      </c>
      <c r="C4322" s="18" t="s">
        <v>1126</v>
      </c>
      <c r="D4322" s="18" t="s">
        <v>583</v>
      </c>
      <c r="E4322" s="18">
        <v>1014.47062905335</v>
      </c>
    </row>
    <row r="4323" spans="1:5" hidden="1" x14ac:dyDescent="0.3">
      <c r="A4323" s="18" t="str">
        <f t="shared" si="68"/>
        <v>2021-22Moira ShireC4</v>
      </c>
      <c r="B4323" s="18" t="s">
        <v>1260</v>
      </c>
      <c r="C4323" s="18" t="s">
        <v>1135</v>
      </c>
      <c r="D4323" s="18" t="s">
        <v>583</v>
      </c>
      <c r="E4323" s="18">
        <v>1569.87440418653</v>
      </c>
    </row>
    <row r="4324" spans="1:5" hidden="1" x14ac:dyDescent="0.3">
      <c r="A4324" s="18" t="str">
        <f t="shared" si="68"/>
        <v>2021-22Monash CityC4</v>
      </c>
      <c r="B4324" s="18" t="s">
        <v>1260</v>
      </c>
      <c r="C4324" s="18" t="s">
        <v>1138</v>
      </c>
      <c r="D4324" s="18" t="s">
        <v>583</v>
      </c>
      <c r="E4324" s="18">
        <v>838.19072633599399</v>
      </c>
    </row>
    <row r="4325" spans="1:5" hidden="1" x14ac:dyDescent="0.3">
      <c r="A4325" s="18" t="str">
        <f t="shared" si="68"/>
        <v>2021-22Moonee Valley CityC4</v>
      </c>
      <c r="B4325" s="18" t="s">
        <v>1260</v>
      </c>
      <c r="C4325" s="18" t="s">
        <v>1141</v>
      </c>
      <c r="D4325" s="18" t="s">
        <v>583</v>
      </c>
      <c r="E4325" s="18">
        <v>1256.3012544539699</v>
      </c>
    </row>
    <row r="4326" spans="1:5" hidden="1" x14ac:dyDescent="0.3">
      <c r="A4326" s="18" t="str">
        <f t="shared" si="68"/>
        <v>2021-22Moorabool ShireC4</v>
      </c>
      <c r="B4326" s="18" t="s">
        <v>1260</v>
      </c>
      <c r="C4326" s="18" t="s">
        <v>1144</v>
      </c>
      <c r="D4326" s="18" t="s">
        <v>583</v>
      </c>
      <c r="E4326" s="18">
        <v>1285.1629747369</v>
      </c>
    </row>
    <row r="4327" spans="1:5" hidden="1" x14ac:dyDescent="0.3">
      <c r="A4327" s="18" t="str">
        <f t="shared" si="68"/>
        <v>2021-22Mornington Peninsula ShireC4</v>
      </c>
      <c r="B4327" s="18" t="s">
        <v>1260</v>
      </c>
      <c r="C4327" s="18" t="s">
        <v>1150</v>
      </c>
      <c r="D4327" s="18" t="s">
        <v>583</v>
      </c>
      <c r="E4327" s="18">
        <v>1411.31673230095</v>
      </c>
    </row>
    <row r="4328" spans="1:5" hidden="1" x14ac:dyDescent="0.3">
      <c r="A4328" s="18" t="str">
        <f t="shared" si="68"/>
        <v>2021-22Mount Alexander ShireC4</v>
      </c>
      <c r="B4328" s="18" t="s">
        <v>1260</v>
      </c>
      <c r="C4328" s="18" t="s">
        <v>1153</v>
      </c>
      <c r="D4328" s="18" t="s">
        <v>583</v>
      </c>
      <c r="E4328" s="18">
        <v>1444.6931264299201</v>
      </c>
    </row>
    <row r="4329" spans="1:5" hidden="1" x14ac:dyDescent="0.3">
      <c r="A4329" s="18" t="str">
        <f t="shared" si="68"/>
        <v>2021-22Moyne ShireC4</v>
      </c>
      <c r="B4329" s="18" t="s">
        <v>1260</v>
      </c>
      <c r="C4329" s="18" t="s">
        <v>1156</v>
      </c>
      <c r="D4329" s="18" t="s">
        <v>583</v>
      </c>
      <c r="E4329" s="18">
        <v>1884.62092793682</v>
      </c>
    </row>
    <row r="4330" spans="1:5" hidden="1" x14ac:dyDescent="0.3">
      <c r="A4330" s="18" t="str">
        <f t="shared" si="68"/>
        <v>2021-22Murrindindi ShireC4</v>
      </c>
      <c r="B4330" s="18" t="s">
        <v>1260</v>
      </c>
      <c r="C4330" s="18" t="s">
        <v>1159</v>
      </c>
      <c r="D4330" s="18" t="s">
        <v>583</v>
      </c>
      <c r="E4330" s="18">
        <v>1761.5369113992101</v>
      </c>
    </row>
    <row r="4331" spans="1:5" hidden="1" x14ac:dyDescent="0.3">
      <c r="A4331" s="18" t="str">
        <f t="shared" si="68"/>
        <v>2021-22Nillumbik ShireC4</v>
      </c>
      <c r="B4331" s="18" t="s">
        <v>1260</v>
      </c>
      <c r="C4331" s="18" t="s">
        <v>1162</v>
      </c>
      <c r="D4331" s="18" t="s">
        <v>583</v>
      </c>
      <c r="E4331" s="18">
        <v>1277.96594441609</v>
      </c>
    </row>
    <row r="4332" spans="1:5" hidden="1" x14ac:dyDescent="0.3">
      <c r="A4332" s="18" t="str">
        <f t="shared" si="68"/>
        <v>2021-22Port Phillip CityC4</v>
      </c>
      <c r="B4332" s="18" t="s">
        <v>1260</v>
      </c>
      <c r="C4332" s="18" t="s">
        <v>1168</v>
      </c>
      <c r="D4332" s="18" t="s">
        <v>583</v>
      </c>
      <c r="E4332" s="18">
        <v>1881.4429218855901</v>
      </c>
    </row>
    <row r="4333" spans="1:5" hidden="1" x14ac:dyDescent="0.3">
      <c r="A4333" s="18" t="str">
        <f t="shared" si="68"/>
        <v>2021-22Pyrenees ShireC4</v>
      </c>
      <c r="B4333" s="18" t="s">
        <v>1260</v>
      </c>
      <c r="C4333" s="18" t="s">
        <v>1171</v>
      </c>
      <c r="D4333" s="18" t="s">
        <v>583</v>
      </c>
      <c r="E4333" s="18">
        <v>1817.3707688270799</v>
      </c>
    </row>
    <row r="4334" spans="1:5" hidden="1" x14ac:dyDescent="0.3">
      <c r="A4334" s="18" t="str">
        <f t="shared" si="68"/>
        <v>2021-22Greater SheppartonC4</v>
      </c>
      <c r="B4334" s="18" t="s">
        <v>1260</v>
      </c>
      <c r="C4334" s="18" t="s">
        <v>1076</v>
      </c>
      <c r="D4334" s="18" t="s">
        <v>583</v>
      </c>
      <c r="E4334" s="18">
        <v>1648.9833198574599</v>
      </c>
    </row>
    <row r="4335" spans="1:5" hidden="1" x14ac:dyDescent="0.3">
      <c r="A4335" s="18" t="str">
        <f t="shared" si="68"/>
        <v>2021-22Wangaratta Rural CityC4</v>
      </c>
      <c r="B4335" s="18" t="s">
        <v>1260</v>
      </c>
      <c r="C4335" s="18" t="s">
        <v>1197</v>
      </c>
      <c r="D4335" s="18" t="s">
        <v>583</v>
      </c>
      <c r="E4335" s="18">
        <v>1722.3867388270501</v>
      </c>
    </row>
    <row r="4336" spans="1:5" hidden="1" x14ac:dyDescent="0.3">
      <c r="A4336" s="18" t="str">
        <f t="shared" si="68"/>
        <v>2021-22Warrnambool CityC4</v>
      </c>
      <c r="B4336" s="18" t="s">
        <v>1260</v>
      </c>
      <c r="C4336" s="18" t="s">
        <v>1200</v>
      </c>
      <c r="D4336" s="18" t="s">
        <v>583</v>
      </c>
      <c r="E4336" s="18">
        <v>1813.40747605808</v>
      </c>
    </row>
    <row r="4337" spans="1:5" hidden="1" x14ac:dyDescent="0.3">
      <c r="A4337" s="18" t="str">
        <f t="shared" si="68"/>
        <v>2021-22Wodonga CityC4</v>
      </c>
      <c r="B4337" s="18" t="s">
        <v>1260</v>
      </c>
      <c r="C4337" s="18" t="s">
        <v>1215</v>
      </c>
      <c r="D4337" s="18" t="s">
        <v>583</v>
      </c>
      <c r="E4337" s="18">
        <v>1275.3901727411701</v>
      </c>
    </row>
    <row r="4338" spans="1:5" hidden="1" x14ac:dyDescent="0.3">
      <c r="A4338" s="18" t="str">
        <f t="shared" si="68"/>
        <v>2021-22Boroondara CityC4</v>
      </c>
      <c r="B4338" s="18" t="s">
        <v>1260</v>
      </c>
      <c r="C4338" s="18" t="s">
        <v>1019</v>
      </c>
      <c r="D4338" s="18" t="s">
        <v>583</v>
      </c>
      <c r="E4338" s="18">
        <v>1287.88663435844</v>
      </c>
    </row>
    <row r="4339" spans="1:5" hidden="1" x14ac:dyDescent="0.3">
      <c r="A4339" s="18" t="str">
        <f t="shared" si="68"/>
        <v>2021-22Buloke ShireC4</v>
      </c>
      <c r="B4339" s="18" t="s">
        <v>1260</v>
      </c>
      <c r="C4339" s="18" t="s">
        <v>1025</v>
      </c>
      <c r="D4339" s="18" t="s">
        <v>583</v>
      </c>
      <c r="E4339" s="18">
        <v>2637.2920441442898</v>
      </c>
    </row>
    <row r="4340" spans="1:5" hidden="1" x14ac:dyDescent="0.3">
      <c r="A4340" s="18" t="str">
        <f t="shared" si="68"/>
        <v>2021-22Glen Eira CityC4</v>
      </c>
      <c r="B4340" s="18" t="s">
        <v>1260</v>
      </c>
      <c r="C4340" s="18" t="s">
        <v>1058</v>
      </c>
      <c r="D4340" s="18" t="s">
        <v>583</v>
      </c>
      <c r="E4340" s="18">
        <v>975.64218716760297</v>
      </c>
    </row>
    <row r="4341" spans="1:5" hidden="1" x14ac:dyDescent="0.3">
      <c r="A4341" s="18" t="str">
        <f t="shared" si="68"/>
        <v>2021-22Horsham Rural CityC4</v>
      </c>
      <c r="B4341" s="18" t="s">
        <v>1260</v>
      </c>
      <c r="C4341" s="18" t="s">
        <v>1087</v>
      </c>
      <c r="D4341" s="18" t="s">
        <v>583</v>
      </c>
      <c r="E4341" s="18">
        <v>1918.44095987175</v>
      </c>
    </row>
    <row r="4342" spans="1:5" hidden="1" x14ac:dyDescent="0.3">
      <c r="A4342" s="18" t="str">
        <f t="shared" si="68"/>
        <v>2021-22Kingston CityC4</v>
      </c>
      <c r="B4342" s="18" t="s">
        <v>1260</v>
      </c>
      <c r="C4342" s="18" t="s">
        <v>1096</v>
      </c>
      <c r="D4342" s="18" t="s">
        <v>583</v>
      </c>
      <c r="E4342" s="18">
        <v>1177.9127263155899</v>
      </c>
    </row>
    <row r="4343" spans="1:5" hidden="1" x14ac:dyDescent="0.3">
      <c r="A4343" s="18" t="str">
        <f t="shared" si="68"/>
        <v>2021-22Latrobe CityC4</v>
      </c>
      <c r="B4343" s="18" t="s">
        <v>1260</v>
      </c>
      <c r="C4343" s="18" t="s">
        <v>1102</v>
      </c>
      <c r="D4343" s="18" t="s">
        <v>583</v>
      </c>
      <c r="E4343" s="18">
        <v>1349.7426335416801</v>
      </c>
    </row>
    <row r="4344" spans="1:5" hidden="1" x14ac:dyDescent="0.3">
      <c r="A4344" s="18" t="str">
        <f t="shared" si="68"/>
        <v>2021-22Mildura Rural CityC4</v>
      </c>
      <c r="B4344" s="18" t="s">
        <v>1260</v>
      </c>
      <c r="C4344" s="18" t="s">
        <v>1129</v>
      </c>
      <c r="D4344" s="18" t="s">
        <v>583</v>
      </c>
      <c r="E4344" s="18">
        <v>1794.3514076219799</v>
      </c>
    </row>
    <row r="4345" spans="1:5" hidden="1" x14ac:dyDescent="0.3">
      <c r="A4345" s="18" t="str">
        <f t="shared" si="68"/>
        <v>2021-22Mitchell ShireC4</v>
      </c>
      <c r="B4345" s="18" t="s">
        <v>1260</v>
      </c>
      <c r="C4345" s="18" t="s">
        <v>1132</v>
      </c>
      <c r="D4345" s="18" t="s">
        <v>583</v>
      </c>
      <c r="E4345" s="18">
        <v>1328.93774382315</v>
      </c>
    </row>
    <row r="4346" spans="1:5" hidden="1" x14ac:dyDescent="0.3">
      <c r="A4346" s="18" t="str">
        <f t="shared" si="68"/>
        <v>2021-22Northern Grampians ShireC4</v>
      </c>
      <c r="B4346" s="18" t="s">
        <v>1260</v>
      </c>
      <c r="C4346" s="18" t="s">
        <v>1165</v>
      </c>
      <c r="D4346" s="18" t="s">
        <v>583</v>
      </c>
      <c r="E4346" s="18">
        <v>1951.41024514542</v>
      </c>
    </row>
    <row r="4347" spans="1:5" hidden="1" x14ac:dyDescent="0.3">
      <c r="A4347" s="18" t="str">
        <f t="shared" si="68"/>
        <v>2021-22Southern Grampians ShireC5</v>
      </c>
      <c r="B4347" s="18" t="s">
        <v>1260</v>
      </c>
      <c r="C4347" s="18" t="s">
        <v>1179</v>
      </c>
      <c r="D4347" s="18" t="s">
        <v>586</v>
      </c>
      <c r="E4347" s="18">
        <v>989.96697201969198</v>
      </c>
    </row>
    <row r="4348" spans="1:5" hidden="1" x14ac:dyDescent="0.3">
      <c r="A4348" s="18" t="str">
        <f t="shared" si="68"/>
        <v>2021-22South Gippsland ShireC5</v>
      </c>
      <c r="B4348" s="18" t="s">
        <v>1260</v>
      </c>
      <c r="C4348" s="18" t="s">
        <v>1176</v>
      </c>
      <c r="D4348" s="18" t="s">
        <v>586</v>
      </c>
      <c r="E4348" s="18">
        <v>599.868658676736</v>
      </c>
    </row>
    <row r="4349" spans="1:5" hidden="1" x14ac:dyDescent="0.3">
      <c r="A4349" s="18" t="str">
        <f t="shared" si="68"/>
        <v>2021-22Stonnington CityC5</v>
      </c>
      <c r="B4349" s="18" t="s">
        <v>1260</v>
      </c>
      <c r="C4349" s="18" t="s">
        <v>1182</v>
      </c>
      <c r="D4349" s="18" t="s">
        <v>586</v>
      </c>
      <c r="E4349" s="18">
        <v>86.420325345460896</v>
      </c>
    </row>
    <row r="4350" spans="1:5" hidden="1" x14ac:dyDescent="0.3">
      <c r="A4350" s="18" t="str">
        <f t="shared" si="68"/>
        <v>2021-22Ararat Rural CityC5</v>
      </c>
      <c r="B4350" s="18" t="s">
        <v>1260</v>
      </c>
      <c r="C4350" s="18" t="s">
        <v>998</v>
      </c>
      <c r="D4350" s="18" t="s">
        <v>586</v>
      </c>
      <c r="E4350" s="18">
        <v>921.74131857070995</v>
      </c>
    </row>
    <row r="4351" spans="1:5" hidden="1" x14ac:dyDescent="0.3">
      <c r="A4351" s="18" t="str">
        <f t="shared" si="68"/>
        <v>2021-22Strathbogie ShireC5</v>
      </c>
      <c r="B4351" s="18" t="s">
        <v>1260</v>
      </c>
      <c r="C4351" s="18" t="s">
        <v>1185</v>
      </c>
      <c r="D4351" s="18" t="s">
        <v>586</v>
      </c>
      <c r="E4351" s="18">
        <v>826.99023909734001</v>
      </c>
    </row>
    <row r="4352" spans="1:5" hidden="1" x14ac:dyDescent="0.3">
      <c r="A4352" s="18" t="str">
        <f t="shared" si="68"/>
        <v>2021-22Surf Coast ShireC5</v>
      </c>
      <c r="B4352" s="18" t="s">
        <v>1260</v>
      </c>
      <c r="C4352" s="18" t="s">
        <v>1188</v>
      </c>
      <c r="D4352" s="18" t="s">
        <v>586</v>
      </c>
      <c r="E4352" s="18">
        <v>282.70577209328002</v>
      </c>
    </row>
    <row r="4353" spans="1:5" hidden="1" x14ac:dyDescent="0.3">
      <c r="A4353" s="18" t="str">
        <f t="shared" si="68"/>
        <v>2021-22Swan Hill Rural CityC5</v>
      </c>
      <c r="B4353" s="18" t="s">
        <v>1260</v>
      </c>
      <c r="C4353" s="18" t="s">
        <v>1191</v>
      </c>
      <c r="D4353" s="18" t="s">
        <v>586</v>
      </c>
      <c r="E4353" s="18">
        <v>662.68168063892097</v>
      </c>
    </row>
    <row r="4354" spans="1:5" hidden="1" x14ac:dyDescent="0.3">
      <c r="A4354" s="18" t="str">
        <f t="shared" si="68"/>
        <v>2021-22Towong ShireC5</v>
      </c>
      <c r="B4354" s="18" t="s">
        <v>1260</v>
      </c>
      <c r="C4354" s="18" t="s">
        <v>1194</v>
      </c>
      <c r="D4354" s="18" t="s">
        <v>586</v>
      </c>
    </row>
    <row r="4355" spans="1:5" hidden="1" x14ac:dyDescent="0.3">
      <c r="A4355" s="18" t="str">
        <f t="shared" si="68"/>
        <v>2021-22Wellington ShireC5</v>
      </c>
      <c r="B4355" s="18" t="s">
        <v>1260</v>
      </c>
      <c r="C4355" s="18" t="s">
        <v>1203</v>
      </c>
      <c r="D4355" s="18" t="s">
        <v>586</v>
      </c>
      <c r="E4355" s="18">
        <v>525.50341523995405</v>
      </c>
    </row>
    <row r="4356" spans="1:5" hidden="1" x14ac:dyDescent="0.3">
      <c r="A4356" s="18" t="str">
        <f t="shared" si="68"/>
        <v>2021-22West Wimmera ShireC5</v>
      </c>
      <c r="B4356" s="18" t="s">
        <v>1260</v>
      </c>
      <c r="C4356" s="18" t="s">
        <v>1206</v>
      </c>
      <c r="D4356" s="18" t="s">
        <v>586</v>
      </c>
      <c r="E4356" s="18">
        <v>3380.5333333333301</v>
      </c>
    </row>
    <row r="4357" spans="1:5" hidden="1" x14ac:dyDescent="0.3">
      <c r="A4357" s="18" t="str">
        <f t="shared" si="68"/>
        <v>2021-22Whitehorse CityC5</v>
      </c>
      <c r="B4357" s="18" t="s">
        <v>1260</v>
      </c>
      <c r="C4357" s="18" t="s">
        <v>1209</v>
      </c>
      <c r="D4357" s="18" t="s">
        <v>586</v>
      </c>
      <c r="E4357" s="18">
        <v>135.11393987611501</v>
      </c>
    </row>
    <row r="4358" spans="1:5" hidden="1" x14ac:dyDescent="0.3">
      <c r="A4358" s="18" t="str">
        <f t="shared" si="68"/>
        <v>2021-22Whittlesea CityC5</v>
      </c>
      <c r="B4358" s="18" t="s">
        <v>1260</v>
      </c>
      <c r="C4358" s="18" t="s">
        <v>1212</v>
      </c>
      <c r="D4358" s="18" t="s">
        <v>586</v>
      </c>
      <c r="E4358" s="18">
        <v>137.52248541600099</v>
      </c>
    </row>
    <row r="4359" spans="1:5" hidden="1" x14ac:dyDescent="0.3">
      <c r="A4359" s="18" t="str">
        <f t="shared" si="68"/>
        <v>2021-22Wyndham CityC5</v>
      </c>
      <c r="B4359" s="18" t="s">
        <v>1260</v>
      </c>
      <c r="C4359" s="18" t="s">
        <v>1218</v>
      </c>
      <c r="D4359" s="18" t="s">
        <v>586</v>
      </c>
      <c r="E4359" s="18">
        <v>174.356116358337</v>
      </c>
    </row>
    <row r="4360" spans="1:5" hidden="1" x14ac:dyDescent="0.3">
      <c r="A4360" s="18" t="str">
        <f t="shared" si="68"/>
        <v>2021-22Yarra CityC5</v>
      </c>
      <c r="B4360" s="18" t="s">
        <v>1260</v>
      </c>
      <c r="C4360" s="18" t="s">
        <v>1221</v>
      </c>
      <c r="D4360" s="18" t="s">
        <v>586</v>
      </c>
      <c r="E4360" s="18">
        <v>169.16946056091999</v>
      </c>
    </row>
    <row r="4361" spans="1:5" hidden="1" x14ac:dyDescent="0.3">
      <c r="A4361" s="18" t="str">
        <f t="shared" si="68"/>
        <v>2021-22Yarra Ranges ShireC5</v>
      </c>
      <c r="B4361" s="18" t="s">
        <v>1260</v>
      </c>
      <c r="C4361" s="18" t="s">
        <v>1224</v>
      </c>
      <c r="D4361" s="18" t="s">
        <v>586</v>
      </c>
      <c r="E4361" s="18">
        <v>266.33339839200198</v>
      </c>
    </row>
    <row r="4362" spans="1:5" hidden="1" x14ac:dyDescent="0.3">
      <c r="A4362" s="18" t="str">
        <f t="shared" si="68"/>
        <v>2021-22Yarriambiack ShireC5</v>
      </c>
      <c r="B4362" s="18" t="s">
        <v>1260</v>
      </c>
      <c r="C4362" s="18" t="s">
        <v>1227</v>
      </c>
      <c r="D4362" s="18" t="s">
        <v>586</v>
      </c>
      <c r="E4362" s="18">
        <v>1864.2070996744701</v>
      </c>
    </row>
    <row r="4363" spans="1:5" hidden="1" x14ac:dyDescent="0.3">
      <c r="A4363" s="18" t="str">
        <f t="shared" si="68"/>
        <v>2021-22Bass Coast ShireC5</v>
      </c>
      <c r="B4363" s="18" t="s">
        <v>1260</v>
      </c>
      <c r="C4363" s="18" t="s">
        <v>1007</v>
      </c>
      <c r="D4363" s="18" t="s">
        <v>586</v>
      </c>
      <c r="E4363" s="18">
        <v>269.161684013681</v>
      </c>
    </row>
    <row r="4364" spans="1:5" hidden="1" x14ac:dyDescent="0.3">
      <c r="A4364" s="18" t="str">
        <f t="shared" si="68"/>
        <v>2021-22Borough of QueenscliffeC5</v>
      </c>
      <c r="B4364" s="18" t="s">
        <v>1260</v>
      </c>
      <c r="C4364" s="18" t="s">
        <v>1174</v>
      </c>
      <c r="D4364" s="18" t="s">
        <v>586</v>
      </c>
      <c r="E4364" s="18">
        <v>505.872930582842</v>
      </c>
    </row>
    <row r="4365" spans="1:5" hidden="1" x14ac:dyDescent="0.3">
      <c r="A4365" s="18" t="str">
        <f t="shared" si="68"/>
        <v>2021-22Merri-bek CityC5</v>
      </c>
      <c r="B4365" s="18" t="s">
        <v>1260</v>
      </c>
      <c r="C4365" s="18" t="s">
        <v>1147</v>
      </c>
      <c r="D4365" s="18" t="s">
        <v>586</v>
      </c>
      <c r="E4365" s="18">
        <v>112.399638346137</v>
      </c>
    </row>
    <row r="4366" spans="1:5" hidden="1" x14ac:dyDescent="0.3">
      <c r="A4366" s="18" t="str">
        <f t="shared" si="68"/>
        <v>2021-22Alpine ShireC5</v>
      </c>
      <c r="B4366" s="18" t="s">
        <v>1260</v>
      </c>
      <c r="C4366" s="18" t="s">
        <v>995</v>
      </c>
      <c r="D4366" s="18" t="s">
        <v>586</v>
      </c>
      <c r="E4366" s="18">
        <v>534.01178361006998</v>
      </c>
    </row>
    <row r="4367" spans="1:5" hidden="1" x14ac:dyDescent="0.3">
      <c r="A4367" s="18" t="str">
        <f t="shared" si="68"/>
        <v>2021-22Ballarat CityC5</v>
      </c>
      <c r="B4367" s="18" t="s">
        <v>1260</v>
      </c>
      <c r="C4367" s="18" t="s">
        <v>1001</v>
      </c>
      <c r="D4367" s="18" t="s">
        <v>586</v>
      </c>
      <c r="E4367" s="18">
        <v>325.12645177208702</v>
      </c>
    </row>
    <row r="4368" spans="1:5" hidden="1" x14ac:dyDescent="0.3">
      <c r="A4368" s="18" t="str">
        <f t="shared" si="68"/>
        <v>2021-22Banyule CityC5</v>
      </c>
      <c r="B4368" s="18" t="s">
        <v>1260</v>
      </c>
      <c r="C4368" s="18" t="s">
        <v>1004</v>
      </c>
      <c r="D4368" s="18" t="s">
        <v>586</v>
      </c>
      <c r="E4368" s="18">
        <v>116.75052362293</v>
      </c>
    </row>
    <row r="4369" spans="1:5" hidden="1" x14ac:dyDescent="0.3">
      <c r="A4369" s="18" t="str">
        <f t="shared" si="68"/>
        <v>2021-22Baw Baw ShireC5</v>
      </c>
      <c r="B4369" s="18" t="s">
        <v>1260</v>
      </c>
      <c r="C4369" s="18" t="s">
        <v>1010</v>
      </c>
      <c r="D4369" s="18" t="s">
        <v>586</v>
      </c>
      <c r="E4369" s="18">
        <v>346.16404220348898</v>
      </c>
    </row>
    <row r="4370" spans="1:5" hidden="1" x14ac:dyDescent="0.3">
      <c r="A4370" s="18" t="str">
        <f t="shared" si="68"/>
        <v>2021-22Bayside CityC5</v>
      </c>
      <c r="B4370" s="18" t="s">
        <v>1260</v>
      </c>
      <c r="C4370" s="18" t="s">
        <v>1013</v>
      </c>
      <c r="D4370" s="18" t="s">
        <v>586</v>
      </c>
      <c r="E4370" s="18">
        <v>123.205152491002</v>
      </c>
    </row>
    <row r="4371" spans="1:5" hidden="1" x14ac:dyDescent="0.3">
      <c r="A4371" s="18" t="str">
        <f t="shared" si="68"/>
        <v>2021-22Benalla Rural CityC5</v>
      </c>
      <c r="B4371" s="18" t="s">
        <v>1260</v>
      </c>
      <c r="C4371" s="18" t="s">
        <v>1016</v>
      </c>
      <c r="D4371" s="18" t="s">
        <v>586</v>
      </c>
      <c r="E4371" s="18">
        <v>655.86299624938101</v>
      </c>
    </row>
    <row r="4372" spans="1:5" hidden="1" x14ac:dyDescent="0.3">
      <c r="A4372" s="18" t="str">
        <f t="shared" si="68"/>
        <v>2021-22Brimbank CityC5</v>
      </c>
      <c r="B4372" s="18" t="s">
        <v>1260</v>
      </c>
      <c r="C4372" s="18" t="s">
        <v>1022</v>
      </c>
      <c r="D4372" s="18" t="s">
        <v>586</v>
      </c>
      <c r="E4372" s="18">
        <v>151.91888139627099</v>
      </c>
    </row>
    <row r="4373" spans="1:5" hidden="1" x14ac:dyDescent="0.3">
      <c r="A4373" s="18" t="str">
        <f t="shared" si="68"/>
        <v>2021-22Campaspe ShireC5</v>
      </c>
      <c r="B4373" s="18" t="s">
        <v>1260</v>
      </c>
      <c r="C4373" s="18" t="s">
        <v>1028</v>
      </c>
      <c r="D4373" s="18" t="s">
        <v>586</v>
      </c>
      <c r="E4373" s="18">
        <v>552.433663471214</v>
      </c>
    </row>
    <row r="4374" spans="1:5" hidden="1" x14ac:dyDescent="0.3">
      <c r="A4374" s="18" t="str">
        <f t="shared" si="68"/>
        <v>2021-22Cardinia ShireC5</v>
      </c>
      <c r="B4374" s="18" t="s">
        <v>1260</v>
      </c>
      <c r="C4374" s="18" t="s">
        <v>1031</v>
      </c>
      <c r="D4374" s="18" t="s">
        <v>586</v>
      </c>
      <c r="E4374" s="18">
        <v>178.57510848957199</v>
      </c>
    </row>
    <row r="4375" spans="1:5" hidden="1" x14ac:dyDescent="0.3">
      <c r="A4375" s="18" t="str">
        <f t="shared" si="68"/>
        <v>2021-22Casey CityC5</v>
      </c>
      <c r="B4375" s="18" t="s">
        <v>1260</v>
      </c>
      <c r="C4375" s="18" t="s">
        <v>1034</v>
      </c>
      <c r="D4375" s="18" t="s">
        <v>586</v>
      </c>
      <c r="E4375" s="18">
        <v>189.89266959640599</v>
      </c>
    </row>
    <row r="4376" spans="1:5" hidden="1" x14ac:dyDescent="0.3">
      <c r="A4376" s="18" t="str">
        <f t="shared" ref="A4376:A4439" si="69">CONCATENATE(B4376,C4376,D4376)</f>
        <v>2021-22Central Goldfields ShireC5</v>
      </c>
      <c r="B4376" s="18" t="s">
        <v>1260</v>
      </c>
      <c r="C4376" s="18" t="s">
        <v>1037</v>
      </c>
      <c r="D4376" s="18" t="s">
        <v>586</v>
      </c>
      <c r="E4376" s="18">
        <v>809.96028108768701</v>
      </c>
    </row>
    <row r="4377" spans="1:5" hidden="1" x14ac:dyDescent="0.3">
      <c r="A4377" s="18" t="str">
        <f t="shared" si="69"/>
        <v>2021-22Colac Otway ShireC5</v>
      </c>
      <c r="B4377" s="18" t="s">
        <v>1260</v>
      </c>
      <c r="C4377" s="18" t="s">
        <v>1040</v>
      </c>
      <c r="D4377" s="18" t="s">
        <v>586</v>
      </c>
      <c r="E4377" s="18">
        <v>653.39959130596299</v>
      </c>
    </row>
    <row r="4378" spans="1:5" hidden="1" x14ac:dyDescent="0.3">
      <c r="A4378" s="18" t="str">
        <f t="shared" si="69"/>
        <v>2021-22Corangamite ShireC5</v>
      </c>
      <c r="B4378" s="18" t="s">
        <v>1260</v>
      </c>
      <c r="C4378" s="18" t="s">
        <v>1043</v>
      </c>
      <c r="D4378" s="18" t="s">
        <v>586</v>
      </c>
      <c r="E4378" s="18">
        <v>1074.93834187061</v>
      </c>
    </row>
    <row r="4379" spans="1:5" hidden="1" x14ac:dyDescent="0.3">
      <c r="A4379" s="18" t="str">
        <f t="shared" si="69"/>
        <v>2021-22Darebin CityC5</v>
      </c>
      <c r="B4379" s="18" t="s">
        <v>1260</v>
      </c>
      <c r="C4379" s="18" t="s">
        <v>1046</v>
      </c>
      <c r="D4379" s="18" t="s">
        <v>586</v>
      </c>
      <c r="E4379" s="18">
        <v>134.83609331634901</v>
      </c>
    </row>
    <row r="4380" spans="1:5" hidden="1" x14ac:dyDescent="0.3">
      <c r="A4380" s="18" t="str">
        <f t="shared" si="69"/>
        <v>2021-22East Gippsland ShireC5</v>
      </c>
      <c r="B4380" s="18" t="s">
        <v>1260</v>
      </c>
      <c r="C4380" s="18" t="s">
        <v>1049</v>
      </c>
      <c r="D4380" s="18" t="s">
        <v>586</v>
      </c>
      <c r="E4380" s="18">
        <v>564.45344799073905</v>
      </c>
    </row>
    <row r="4381" spans="1:5" hidden="1" x14ac:dyDescent="0.3">
      <c r="A4381" s="18" t="str">
        <f t="shared" si="69"/>
        <v>2021-22Frankston CityC5</v>
      </c>
      <c r="B4381" s="18" t="s">
        <v>1260</v>
      </c>
      <c r="C4381" s="18" t="s">
        <v>1052</v>
      </c>
      <c r="D4381" s="18" t="s">
        <v>586</v>
      </c>
      <c r="E4381" s="18">
        <v>159.897449736878</v>
      </c>
    </row>
    <row r="4382" spans="1:5" hidden="1" x14ac:dyDescent="0.3">
      <c r="A4382" s="18" t="str">
        <f t="shared" si="69"/>
        <v>2021-22Gannawarra ShireC5</v>
      </c>
      <c r="B4382" s="18" t="s">
        <v>1260</v>
      </c>
      <c r="C4382" s="18" t="s">
        <v>1055</v>
      </c>
      <c r="D4382" s="18" t="s">
        <v>586</v>
      </c>
      <c r="E4382" s="18">
        <v>1144.08890592067</v>
      </c>
    </row>
    <row r="4383" spans="1:5" hidden="1" x14ac:dyDescent="0.3">
      <c r="A4383" s="18" t="str">
        <f t="shared" si="69"/>
        <v>2021-22Glenelg ShireC5</v>
      </c>
      <c r="B4383" s="18" t="s">
        <v>1260</v>
      </c>
      <c r="C4383" s="18" t="s">
        <v>1061</v>
      </c>
      <c r="D4383" s="18" t="s">
        <v>586</v>
      </c>
      <c r="E4383" s="18">
        <v>887.366429776573</v>
      </c>
    </row>
    <row r="4384" spans="1:5" hidden="1" x14ac:dyDescent="0.3">
      <c r="A4384" s="18" t="str">
        <f t="shared" si="69"/>
        <v>2021-22Golden Plains ShireC5</v>
      </c>
      <c r="B4384" s="18" t="s">
        <v>1260</v>
      </c>
      <c r="C4384" s="18" t="s">
        <v>1064</v>
      </c>
      <c r="D4384" s="18" t="s">
        <v>586</v>
      </c>
      <c r="E4384" s="18">
        <v>550.93882495457296</v>
      </c>
    </row>
    <row r="4385" spans="1:5" hidden="1" x14ac:dyDescent="0.3">
      <c r="A4385" s="18" t="str">
        <f t="shared" si="69"/>
        <v>2021-22Greater Bendigo CityC5</v>
      </c>
      <c r="B4385" s="18" t="s">
        <v>1260</v>
      </c>
      <c r="C4385" s="18" t="s">
        <v>1067</v>
      </c>
      <c r="D4385" s="18" t="s">
        <v>586</v>
      </c>
      <c r="E4385" s="18">
        <v>289.80408956846998</v>
      </c>
    </row>
    <row r="4386" spans="1:5" hidden="1" x14ac:dyDescent="0.3">
      <c r="A4386" s="18" t="str">
        <f t="shared" si="69"/>
        <v>2021-22Greater Dandenong CityC5</v>
      </c>
      <c r="B4386" s="18" t="s">
        <v>1260</v>
      </c>
      <c r="C4386" s="18" t="s">
        <v>1070</v>
      </c>
      <c r="D4386" s="18" t="s">
        <v>586</v>
      </c>
      <c r="E4386" s="18">
        <v>235.45012433697201</v>
      </c>
    </row>
    <row r="4387" spans="1:5" hidden="1" x14ac:dyDescent="0.3">
      <c r="A4387" s="18" t="str">
        <f t="shared" si="69"/>
        <v>2021-22Greater Geelong CityC5</v>
      </c>
      <c r="B4387" s="18" t="s">
        <v>1260</v>
      </c>
      <c r="C4387" s="18" t="s">
        <v>1073</v>
      </c>
      <c r="D4387" s="18" t="s">
        <v>586</v>
      </c>
      <c r="E4387" s="18">
        <v>291.32354449589599</v>
      </c>
    </row>
    <row r="4388" spans="1:5" hidden="1" x14ac:dyDescent="0.3">
      <c r="A4388" s="18" t="str">
        <f t="shared" si="69"/>
        <v>2021-22Hepburn ShireC5</v>
      </c>
      <c r="B4388" s="18" t="s">
        <v>1260</v>
      </c>
      <c r="C4388" s="18" t="s">
        <v>1078</v>
      </c>
      <c r="D4388" s="18" t="s">
        <v>586</v>
      </c>
      <c r="E4388" s="18">
        <v>594.98802284871897</v>
      </c>
    </row>
    <row r="4389" spans="1:5" hidden="1" x14ac:dyDescent="0.3">
      <c r="A4389" s="18" t="str">
        <f t="shared" si="69"/>
        <v>2021-22Hindmarsh ShireC5</v>
      </c>
      <c r="B4389" s="18" t="s">
        <v>1260</v>
      </c>
      <c r="C4389" s="18" t="s">
        <v>1081</v>
      </c>
      <c r="D4389" s="18" t="s">
        <v>586</v>
      </c>
      <c r="E4389" s="18">
        <v>1504.9245147376</v>
      </c>
    </row>
    <row r="4390" spans="1:5" hidden="1" x14ac:dyDescent="0.3">
      <c r="A4390" s="18" t="str">
        <f t="shared" si="69"/>
        <v>2021-22Hobsons Bay CityC5</v>
      </c>
      <c r="B4390" s="18" t="s">
        <v>1260</v>
      </c>
      <c r="C4390" s="18" t="s">
        <v>1084</v>
      </c>
      <c r="D4390" s="18" t="s">
        <v>586</v>
      </c>
      <c r="E4390" s="18">
        <v>113.065835816852</v>
      </c>
    </row>
    <row r="4391" spans="1:5" hidden="1" x14ac:dyDescent="0.3">
      <c r="A4391" s="18" t="str">
        <f t="shared" si="69"/>
        <v>2021-22Hume CityC5</v>
      </c>
      <c r="B4391" s="18" t="s">
        <v>1260</v>
      </c>
      <c r="C4391" s="18" t="s">
        <v>1090</v>
      </c>
      <c r="D4391" s="18" t="s">
        <v>586</v>
      </c>
      <c r="E4391" s="18">
        <v>235.125421559215</v>
      </c>
    </row>
    <row r="4392" spans="1:5" hidden="1" x14ac:dyDescent="0.3">
      <c r="A4392" s="18" t="str">
        <f t="shared" si="69"/>
        <v>2021-22Indigo ShireC5</v>
      </c>
      <c r="B4392" s="18" t="s">
        <v>1260</v>
      </c>
      <c r="C4392" s="18" t="s">
        <v>1093</v>
      </c>
      <c r="D4392" s="18" t="s">
        <v>586</v>
      </c>
      <c r="E4392" s="18">
        <v>489.59974085635201</v>
      </c>
    </row>
    <row r="4393" spans="1:5" hidden="1" x14ac:dyDescent="0.3">
      <c r="A4393" s="18" t="str">
        <f t="shared" si="69"/>
        <v>2021-22Knox CityC5</v>
      </c>
      <c r="B4393" s="18" t="s">
        <v>1260</v>
      </c>
      <c r="C4393" s="18" t="s">
        <v>1099</v>
      </c>
      <c r="D4393" s="18" t="s">
        <v>586</v>
      </c>
      <c r="E4393" s="18">
        <v>194.91426500132101</v>
      </c>
    </row>
    <row r="4394" spans="1:5" hidden="1" x14ac:dyDescent="0.3">
      <c r="A4394" s="18" t="str">
        <f t="shared" si="69"/>
        <v>2021-22Loddon ShireC5</v>
      </c>
      <c r="B4394" s="18" t="s">
        <v>1260</v>
      </c>
      <c r="C4394" s="18" t="s">
        <v>1105</v>
      </c>
      <c r="D4394" s="18" t="s">
        <v>586</v>
      </c>
      <c r="E4394" s="18">
        <v>2244.6917433640101</v>
      </c>
    </row>
    <row r="4395" spans="1:5" hidden="1" x14ac:dyDescent="0.3">
      <c r="A4395" s="18" t="str">
        <f t="shared" si="69"/>
        <v>2021-22Macedon Ranges ShireC5</v>
      </c>
      <c r="B4395" s="18" t="s">
        <v>1260</v>
      </c>
      <c r="C4395" s="18" t="s">
        <v>1108</v>
      </c>
      <c r="D4395" s="18" t="s">
        <v>586</v>
      </c>
      <c r="E4395" s="18">
        <v>370.63950679318901</v>
      </c>
    </row>
    <row r="4396" spans="1:5" hidden="1" x14ac:dyDescent="0.3">
      <c r="A4396" s="18" t="str">
        <f t="shared" si="69"/>
        <v>2021-22Manningham CityC5</v>
      </c>
      <c r="B4396" s="18" t="s">
        <v>1260</v>
      </c>
      <c r="C4396" s="18" t="s">
        <v>1111</v>
      </c>
      <c r="D4396" s="18" t="s">
        <v>586</v>
      </c>
      <c r="E4396" s="18">
        <v>111.893731681951</v>
      </c>
    </row>
    <row r="4397" spans="1:5" hidden="1" x14ac:dyDescent="0.3">
      <c r="A4397" s="18" t="str">
        <f t="shared" si="69"/>
        <v>2021-22Mansfield ShireC5</v>
      </c>
      <c r="B4397" s="18" t="s">
        <v>1260</v>
      </c>
      <c r="C4397" s="18" t="s">
        <v>1114</v>
      </c>
      <c r="D4397" s="18" t="s">
        <v>586</v>
      </c>
      <c r="E4397" s="18">
        <v>683.26488706365501</v>
      </c>
    </row>
    <row r="4398" spans="1:5" hidden="1" x14ac:dyDescent="0.3">
      <c r="A4398" s="18" t="str">
        <f t="shared" si="69"/>
        <v>2021-22Maribyrnong CityC5</v>
      </c>
      <c r="B4398" s="18" t="s">
        <v>1260</v>
      </c>
      <c r="C4398" s="18" t="s">
        <v>1117</v>
      </c>
      <c r="D4398" s="18" t="s">
        <v>586</v>
      </c>
      <c r="E4398" s="18">
        <v>77.845656755860404</v>
      </c>
    </row>
    <row r="4399" spans="1:5" hidden="1" x14ac:dyDescent="0.3">
      <c r="A4399" s="18" t="str">
        <f t="shared" si="69"/>
        <v>2021-22Maroondah CityC5</v>
      </c>
      <c r="B4399" s="18" t="s">
        <v>1260</v>
      </c>
      <c r="C4399" s="18" t="s">
        <v>1120</v>
      </c>
      <c r="D4399" s="18" t="s">
        <v>586</v>
      </c>
      <c r="E4399" s="18">
        <v>85.100949916584398</v>
      </c>
    </row>
    <row r="4400" spans="1:5" hidden="1" x14ac:dyDescent="0.3">
      <c r="A4400" s="18" t="str">
        <f t="shared" si="69"/>
        <v>2021-22Melbourne CityC5</v>
      </c>
      <c r="B4400" s="18" t="s">
        <v>1260</v>
      </c>
      <c r="C4400" s="18" t="s">
        <v>1123</v>
      </c>
      <c r="D4400" s="18" t="s">
        <v>586</v>
      </c>
      <c r="E4400" s="18">
        <v>115.49511362298399</v>
      </c>
    </row>
    <row r="4401" spans="1:5" hidden="1" x14ac:dyDescent="0.3">
      <c r="A4401" s="18" t="str">
        <f t="shared" si="69"/>
        <v>2021-22Melton CityC5</v>
      </c>
      <c r="B4401" s="18" t="s">
        <v>1260</v>
      </c>
      <c r="C4401" s="18" t="s">
        <v>1126</v>
      </c>
      <c r="D4401" s="18" t="s">
        <v>586</v>
      </c>
      <c r="E4401" s="18">
        <v>193.45058581760901</v>
      </c>
    </row>
    <row r="4402" spans="1:5" hidden="1" x14ac:dyDescent="0.3">
      <c r="A4402" s="18" t="str">
        <f t="shared" si="69"/>
        <v>2021-22Moira ShireC5</v>
      </c>
      <c r="B4402" s="18" t="s">
        <v>1260</v>
      </c>
      <c r="C4402" s="18" t="s">
        <v>1135</v>
      </c>
      <c r="D4402" s="18" t="s">
        <v>586</v>
      </c>
      <c r="E4402" s="18">
        <v>654.811506283124</v>
      </c>
    </row>
    <row r="4403" spans="1:5" hidden="1" x14ac:dyDescent="0.3">
      <c r="A4403" s="18" t="str">
        <f t="shared" si="69"/>
        <v>2021-22Monash CityC5</v>
      </c>
      <c r="B4403" s="18" t="s">
        <v>1260</v>
      </c>
      <c r="C4403" s="18" t="s">
        <v>1138</v>
      </c>
      <c r="D4403" s="18" t="s">
        <v>586</v>
      </c>
      <c r="E4403" s="18">
        <v>114.127689665623</v>
      </c>
    </row>
    <row r="4404" spans="1:5" hidden="1" x14ac:dyDescent="0.3">
      <c r="A4404" s="18" t="str">
        <f t="shared" si="69"/>
        <v>2021-22Moonee Valley CityC5</v>
      </c>
      <c r="B4404" s="18" t="s">
        <v>1260</v>
      </c>
      <c r="C4404" s="18" t="s">
        <v>1141</v>
      </c>
      <c r="D4404" s="18" t="s">
        <v>586</v>
      </c>
      <c r="E4404" s="18">
        <v>190.26271651504501</v>
      </c>
    </row>
    <row r="4405" spans="1:5" hidden="1" x14ac:dyDescent="0.3">
      <c r="A4405" s="18" t="str">
        <f t="shared" si="69"/>
        <v>2021-22Moorabool ShireC5</v>
      </c>
      <c r="B4405" s="18" t="s">
        <v>1260</v>
      </c>
      <c r="C4405" s="18" t="s">
        <v>1144</v>
      </c>
      <c r="D4405" s="18" t="s">
        <v>586</v>
      </c>
      <c r="E4405" s="18">
        <v>377.29413346748998</v>
      </c>
    </row>
    <row r="4406" spans="1:5" hidden="1" x14ac:dyDescent="0.3">
      <c r="A4406" s="18" t="str">
        <f t="shared" si="69"/>
        <v>2021-22Mornington Peninsula ShireC5</v>
      </c>
      <c r="B4406" s="18" t="s">
        <v>1260</v>
      </c>
      <c r="C4406" s="18" t="s">
        <v>1150</v>
      </c>
      <c r="D4406" s="18" t="s">
        <v>586</v>
      </c>
      <c r="E4406" s="18">
        <v>127.391703431735</v>
      </c>
    </row>
    <row r="4407" spans="1:5" hidden="1" x14ac:dyDescent="0.3">
      <c r="A4407" s="18" t="str">
        <f t="shared" si="69"/>
        <v>2021-22Mount Alexander ShireC5</v>
      </c>
      <c r="B4407" s="18" t="s">
        <v>1260</v>
      </c>
      <c r="C4407" s="18" t="s">
        <v>1153</v>
      </c>
      <c r="D4407" s="18" t="s">
        <v>586</v>
      </c>
      <c r="E4407" s="18">
        <v>543.37013826718396</v>
      </c>
    </row>
    <row r="4408" spans="1:5" hidden="1" x14ac:dyDescent="0.3">
      <c r="A4408" s="18" t="str">
        <f t="shared" si="69"/>
        <v>2021-22Moyne ShireC5</v>
      </c>
      <c r="B4408" s="18" t="s">
        <v>1260</v>
      </c>
      <c r="C4408" s="18" t="s">
        <v>1156</v>
      </c>
      <c r="D4408" s="18" t="s">
        <v>586</v>
      </c>
      <c r="E4408" s="18">
        <v>1106.2075373091</v>
      </c>
    </row>
    <row r="4409" spans="1:5" hidden="1" x14ac:dyDescent="0.3">
      <c r="A4409" s="18" t="str">
        <f t="shared" si="69"/>
        <v>2021-22Murrindindi ShireC5</v>
      </c>
      <c r="B4409" s="18" t="s">
        <v>1260</v>
      </c>
      <c r="C4409" s="18" t="s">
        <v>1159</v>
      </c>
      <c r="D4409" s="18" t="s">
        <v>586</v>
      </c>
      <c r="E4409" s="18">
        <v>608.18163498354295</v>
      </c>
    </row>
    <row r="4410" spans="1:5" hidden="1" x14ac:dyDescent="0.3">
      <c r="A4410" s="18" t="str">
        <f t="shared" si="69"/>
        <v>2021-22Nillumbik ShireC5</v>
      </c>
      <c r="B4410" s="18" t="s">
        <v>1260</v>
      </c>
      <c r="C4410" s="18" t="s">
        <v>1162</v>
      </c>
      <c r="D4410" s="18" t="s">
        <v>586</v>
      </c>
      <c r="E4410" s="18">
        <v>109.234599978348</v>
      </c>
    </row>
    <row r="4411" spans="1:5" hidden="1" x14ac:dyDescent="0.3">
      <c r="A4411" s="18" t="str">
        <f t="shared" si="69"/>
        <v>2021-22Port Phillip CityC5</v>
      </c>
      <c r="B4411" s="18" t="s">
        <v>1260</v>
      </c>
      <c r="C4411" s="18" t="s">
        <v>1168</v>
      </c>
      <c r="D4411" s="18" t="s">
        <v>586</v>
      </c>
      <c r="E4411" s="18">
        <v>111.854548049816</v>
      </c>
    </row>
    <row r="4412" spans="1:5" hidden="1" x14ac:dyDescent="0.3">
      <c r="A4412" s="18" t="str">
        <f t="shared" si="69"/>
        <v>2021-22Pyrenees ShireC5</v>
      </c>
      <c r="B4412" s="18" t="s">
        <v>1260</v>
      </c>
      <c r="C4412" s="18" t="s">
        <v>1171</v>
      </c>
      <c r="D4412" s="18" t="s">
        <v>586</v>
      </c>
      <c r="E4412" s="18">
        <v>1283.12778798216</v>
      </c>
    </row>
    <row r="4413" spans="1:5" hidden="1" x14ac:dyDescent="0.3">
      <c r="A4413" s="18" t="str">
        <f t="shared" si="69"/>
        <v>2021-22Greater SheppartonC5</v>
      </c>
      <c r="B4413" s="18" t="s">
        <v>1260</v>
      </c>
      <c r="C4413" s="18" t="s">
        <v>1076</v>
      </c>
      <c r="D4413" s="18" t="s">
        <v>586</v>
      </c>
      <c r="E4413" s="18">
        <v>452.08576647800402</v>
      </c>
    </row>
    <row r="4414" spans="1:5" hidden="1" x14ac:dyDescent="0.3">
      <c r="A4414" s="18" t="str">
        <f t="shared" si="69"/>
        <v>2021-22Wangaratta Rural CityC5</v>
      </c>
      <c r="B4414" s="18" t="s">
        <v>1260</v>
      </c>
      <c r="C4414" s="18" t="s">
        <v>1197</v>
      </c>
      <c r="D4414" s="18" t="s">
        <v>586</v>
      </c>
      <c r="E4414" s="18">
        <v>688.92746519622904</v>
      </c>
    </row>
    <row r="4415" spans="1:5" hidden="1" x14ac:dyDescent="0.3">
      <c r="A4415" s="18" t="str">
        <f t="shared" si="69"/>
        <v>2021-22Warrnambool CityC5</v>
      </c>
      <c r="B4415" s="18" t="s">
        <v>1260</v>
      </c>
      <c r="C4415" s="18" t="s">
        <v>1200</v>
      </c>
      <c r="D4415" s="18" t="s">
        <v>586</v>
      </c>
      <c r="E4415" s="18">
        <v>389.44589546999202</v>
      </c>
    </row>
    <row r="4416" spans="1:5" hidden="1" x14ac:dyDescent="0.3">
      <c r="A4416" s="18" t="str">
        <f t="shared" si="69"/>
        <v>2021-22Wodonga CityC5</v>
      </c>
      <c r="B4416" s="18" t="s">
        <v>1260</v>
      </c>
      <c r="C4416" s="18" t="s">
        <v>1215</v>
      </c>
      <c r="D4416" s="18" t="s">
        <v>586</v>
      </c>
      <c r="E4416" s="18">
        <v>325.42953735006699</v>
      </c>
    </row>
    <row r="4417" spans="1:5" hidden="1" x14ac:dyDescent="0.3">
      <c r="A4417" s="18" t="str">
        <f t="shared" si="69"/>
        <v>2021-22Boroondara CityC5</v>
      </c>
      <c r="B4417" s="18" t="s">
        <v>1260</v>
      </c>
      <c r="C4417" s="18" t="s">
        <v>1019</v>
      </c>
      <c r="D4417" s="18" t="s">
        <v>586</v>
      </c>
      <c r="E4417" s="18">
        <v>89.291923320802596</v>
      </c>
    </row>
    <row r="4418" spans="1:5" hidden="1" x14ac:dyDescent="0.3">
      <c r="A4418" s="18" t="str">
        <f t="shared" si="69"/>
        <v>2021-22Buloke ShireC5</v>
      </c>
      <c r="B4418" s="18" t="s">
        <v>1260</v>
      </c>
      <c r="C4418" s="18" t="s">
        <v>1025</v>
      </c>
      <c r="D4418" s="18" t="s">
        <v>586</v>
      </c>
      <c r="E4418" s="18">
        <v>1993.24658211168</v>
      </c>
    </row>
    <row r="4419" spans="1:5" hidden="1" x14ac:dyDescent="0.3">
      <c r="A4419" s="18" t="str">
        <f t="shared" si="69"/>
        <v>2021-22Glen Eira CityC5</v>
      </c>
      <c r="B4419" s="18" t="s">
        <v>1260</v>
      </c>
      <c r="C4419" s="18" t="s">
        <v>1058</v>
      </c>
      <c r="D4419" s="18" t="s">
        <v>586</v>
      </c>
      <c r="E4419" s="18">
        <v>145.83266182319801</v>
      </c>
    </row>
    <row r="4420" spans="1:5" hidden="1" x14ac:dyDescent="0.3">
      <c r="A4420" s="18" t="str">
        <f t="shared" si="69"/>
        <v>2021-22Horsham Rural CityC5</v>
      </c>
      <c r="B4420" s="18" t="s">
        <v>1260</v>
      </c>
      <c r="C4420" s="18" t="s">
        <v>1087</v>
      </c>
      <c r="D4420" s="18" t="s">
        <v>586</v>
      </c>
      <c r="E4420" s="18">
        <v>559.94188667902404</v>
      </c>
    </row>
    <row r="4421" spans="1:5" hidden="1" x14ac:dyDescent="0.3">
      <c r="A4421" s="18" t="str">
        <f t="shared" si="69"/>
        <v>2021-22Kingston CityC5</v>
      </c>
      <c r="B4421" s="18" t="s">
        <v>1260</v>
      </c>
      <c r="C4421" s="18" t="s">
        <v>1096</v>
      </c>
      <c r="D4421" s="18" t="s">
        <v>586</v>
      </c>
      <c r="E4421" s="18">
        <v>282.60229245395402</v>
      </c>
    </row>
    <row r="4422" spans="1:5" hidden="1" x14ac:dyDescent="0.3">
      <c r="A4422" s="18" t="str">
        <f t="shared" si="69"/>
        <v>2021-22Latrobe CityC5</v>
      </c>
      <c r="B4422" s="18" t="s">
        <v>1260</v>
      </c>
      <c r="C4422" s="18" t="s">
        <v>1102</v>
      </c>
      <c r="D4422" s="18" t="s">
        <v>586</v>
      </c>
      <c r="E4422" s="18">
        <v>445.59850832501701</v>
      </c>
    </row>
    <row r="4423" spans="1:5" hidden="1" x14ac:dyDescent="0.3">
      <c r="A4423" s="18" t="str">
        <f t="shared" si="69"/>
        <v>2021-22Mildura Rural CityC5</v>
      </c>
      <c r="B4423" s="18" t="s">
        <v>1260</v>
      </c>
      <c r="C4423" s="18" t="s">
        <v>1129</v>
      </c>
      <c r="D4423" s="18" t="s">
        <v>586</v>
      </c>
      <c r="E4423" s="18">
        <v>571.57599348239296</v>
      </c>
    </row>
    <row r="4424" spans="1:5" hidden="1" x14ac:dyDescent="0.3">
      <c r="A4424" s="18" t="str">
        <f t="shared" si="69"/>
        <v>2021-22Mitchell ShireC5</v>
      </c>
      <c r="B4424" s="18" t="s">
        <v>1260</v>
      </c>
      <c r="C4424" s="18" t="s">
        <v>1132</v>
      </c>
      <c r="D4424" s="18" t="s">
        <v>586</v>
      </c>
      <c r="E4424" s="18">
        <v>331.39629388816599</v>
      </c>
    </row>
    <row r="4425" spans="1:5" hidden="1" x14ac:dyDescent="0.3">
      <c r="A4425" s="18" t="str">
        <f t="shared" si="69"/>
        <v>2021-22Northern Grampians ShireC5</v>
      </c>
      <c r="B4425" s="18" t="s">
        <v>1260</v>
      </c>
      <c r="C4425" s="18" t="s">
        <v>1165</v>
      </c>
      <c r="D4425" s="18" t="s">
        <v>586</v>
      </c>
      <c r="E4425" s="18">
        <v>1264.9152095597899</v>
      </c>
    </row>
    <row r="4426" spans="1:5" hidden="1" x14ac:dyDescent="0.3">
      <c r="A4426" s="18" t="str">
        <f t="shared" si="69"/>
        <v>2021-22Southern Grampians ShireC6</v>
      </c>
      <c r="B4426" s="18" t="s">
        <v>1260</v>
      </c>
      <c r="C4426" s="18" t="s">
        <v>1179</v>
      </c>
      <c r="D4426" s="18" t="s">
        <v>590</v>
      </c>
      <c r="E4426" s="18">
        <v>5</v>
      </c>
    </row>
    <row r="4427" spans="1:5" hidden="1" x14ac:dyDescent="0.3">
      <c r="A4427" s="18" t="str">
        <f t="shared" si="69"/>
        <v>2021-22South Gippsland ShireC6</v>
      </c>
      <c r="B4427" s="18" t="s">
        <v>1260</v>
      </c>
      <c r="C4427" s="18" t="s">
        <v>1176</v>
      </c>
      <c r="D4427" s="18" t="s">
        <v>590</v>
      </c>
      <c r="E4427" s="18">
        <v>5</v>
      </c>
    </row>
    <row r="4428" spans="1:5" hidden="1" x14ac:dyDescent="0.3">
      <c r="A4428" s="18" t="str">
        <f t="shared" si="69"/>
        <v>2021-22Stonnington CityC6</v>
      </c>
      <c r="B4428" s="18" t="s">
        <v>1260</v>
      </c>
      <c r="C4428" s="18" t="s">
        <v>1182</v>
      </c>
      <c r="D4428" s="18" t="s">
        <v>590</v>
      </c>
      <c r="E4428" s="18">
        <v>10</v>
      </c>
    </row>
    <row r="4429" spans="1:5" hidden="1" x14ac:dyDescent="0.3">
      <c r="A4429" s="18" t="str">
        <f t="shared" si="69"/>
        <v>2021-22Ararat Rural CityC6</v>
      </c>
      <c r="B4429" s="18" t="s">
        <v>1260</v>
      </c>
      <c r="C4429" s="18" t="s">
        <v>998</v>
      </c>
      <c r="D4429" s="18" t="s">
        <v>590</v>
      </c>
      <c r="E4429" s="18">
        <v>1</v>
      </c>
    </row>
    <row r="4430" spans="1:5" hidden="1" x14ac:dyDescent="0.3">
      <c r="A4430" s="18" t="str">
        <f t="shared" si="69"/>
        <v>2021-22Strathbogie ShireC6</v>
      </c>
      <c r="B4430" s="18" t="s">
        <v>1260</v>
      </c>
      <c r="C4430" s="18" t="s">
        <v>1185</v>
      </c>
      <c r="D4430" s="18" t="s">
        <v>590</v>
      </c>
      <c r="E4430" s="18">
        <v>4</v>
      </c>
    </row>
    <row r="4431" spans="1:5" hidden="1" x14ac:dyDescent="0.3">
      <c r="A4431" s="18" t="str">
        <f t="shared" si="69"/>
        <v>2021-22Surf Coast ShireC6</v>
      </c>
      <c r="B4431" s="18" t="s">
        <v>1260</v>
      </c>
      <c r="C4431" s="18" t="s">
        <v>1188</v>
      </c>
      <c r="D4431" s="18" t="s">
        <v>590</v>
      </c>
      <c r="E4431" s="18">
        <v>10</v>
      </c>
    </row>
    <row r="4432" spans="1:5" hidden="1" x14ac:dyDescent="0.3">
      <c r="A4432" s="18" t="str">
        <f t="shared" si="69"/>
        <v>2021-22Swan Hill Rural CityC6</v>
      </c>
      <c r="B4432" s="18" t="s">
        <v>1260</v>
      </c>
      <c r="C4432" s="18" t="s">
        <v>1191</v>
      </c>
      <c r="D4432" s="18" t="s">
        <v>590</v>
      </c>
      <c r="E4432" s="18">
        <v>2</v>
      </c>
    </row>
    <row r="4433" spans="1:5" hidden="1" x14ac:dyDescent="0.3">
      <c r="A4433" s="18" t="str">
        <f t="shared" si="69"/>
        <v>2021-22Towong ShireC6</v>
      </c>
      <c r="B4433" s="18" t="s">
        <v>1260</v>
      </c>
      <c r="C4433" s="18" t="s">
        <v>1194</v>
      </c>
      <c r="D4433" s="18" t="s">
        <v>590</v>
      </c>
    </row>
    <row r="4434" spans="1:5" hidden="1" x14ac:dyDescent="0.3">
      <c r="A4434" s="18" t="str">
        <f t="shared" si="69"/>
        <v>2021-22Wellington ShireC6</v>
      </c>
      <c r="B4434" s="18" t="s">
        <v>1260</v>
      </c>
      <c r="C4434" s="18" t="s">
        <v>1203</v>
      </c>
      <c r="D4434" s="18" t="s">
        <v>590</v>
      </c>
      <c r="E4434" s="18">
        <v>4</v>
      </c>
    </row>
    <row r="4435" spans="1:5" hidden="1" x14ac:dyDescent="0.3">
      <c r="A4435" s="18" t="str">
        <f t="shared" si="69"/>
        <v>2021-22West Wimmera ShireC6</v>
      </c>
      <c r="B4435" s="18" t="s">
        <v>1260</v>
      </c>
      <c r="C4435" s="18" t="s">
        <v>1206</v>
      </c>
      <c r="D4435" s="18" t="s">
        <v>590</v>
      </c>
      <c r="E4435" s="18">
        <v>5</v>
      </c>
    </row>
    <row r="4436" spans="1:5" hidden="1" x14ac:dyDescent="0.3">
      <c r="A4436" s="18" t="str">
        <f t="shared" si="69"/>
        <v>2021-22Whitehorse CityC6</v>
      </c>
      <c r="B4436" s="18" t="s">
        <v>1260</v>
      </c>
      <c r="C4436" s="18" t="s">
        <v>1209</v>
      </c>
      <c r="D4436" s="18" t="s">
        <v>590</v>
      </c>
      <c r="E4436" s="18">
        <v>9</v>
      </c>
    </row>
    <row r="4437" spans="1:5" hidden="1" x14ac:dyDescent="0.3">
      <c r="A4437" s="18" t="str">
        <f t="shared" si="69"/>
        <v>2021-22Whittlesea CityC6</v>
      </c>
      <c r="B4437" s="18" t="s">
        <v>1260</v>
      </c>
      <c r="C4437" s="18" t="s">
        <v>1212</v>
      </c>
      <c r="D4437" s="18" t="s">
        <v>590</v>
      </c>
      <c r="E4437" s="18">
        <v>5</v>
      </c>
    </row>
    <row r="4438" spans="1:5" hidden="1" x14ac:dyDescent="0.3">
      <c r="A4438" s="18" t="str">
        <f t="shared" si="69"/>
        <v>2021-22Wyndham CityC6</v>
      </c>
      <c r="B4438" s="18" t="s">
        <v>1260</v>
      </c>
      <c r="C4438" s="18" t="s">
        <v>1218</v>
      </c>
      <c r="D4438" s="18" t="s">
        <v>590</v>
      </c>
      <c r="E4438" s="18">
        <v>7</v>
      </c>
    </row>
    <row r="4439" spans="1:5" hidden="1" x14ac:dyDescent="0.3">
      <c r="A4439" s="18" t="str">
        <f t="shared" si="69"/>
        <v>2021-22Yarra CityC6</v>
      </c>
      <c r="B4439" s="18" t="s">
        <v>1260</v>
      </c>
      <c r="C4439" s="18" t="s">
        <v>1221</v>
      </c>
      <c r="D4439" s="18" t="s">
        <v>590</v>
      </c>
      <c r="E4439" s="18">
        <v>8</v>
      </c>
    </row>
    <row r="4440" spans="1:5" hidden="1" x14ac:dyDescent="0.3">
      <c r="A4440" s="18" t="str">
        <f t="shared" ref="A4440:A4503" si="70">CONCATENATE(B4440,C4440,D4440)</f>
        <v>2021-22Yarra Ranges ShireC6</v>
      </c>
      <c r="B4440" s="18" t="s">
        <v>1260</v>
      </c>
      <c r="C4440" s="18" t="s">
        <v>1224</v>
      </c>
      <c r="D4440" s="18" t="s">
        <v>590</v>
      </c>
      <c r="E4440" s="18">
        <v>8</v>
      </c>
    </row>
    <row r="4441" spans="1:5" hidden="1" x14ac:dyDescent="0.3">
      <c r="A4441" s="18" t="str">
        <f t="shared" si="70"/>
        <v>2021-22Yarriambiack ShireC6</v>
      </c>
      <c r="B4441" s="18" t="s">
        <v>1260</v>
      </c>
      <c r="C4441" s="18" t="s">
        <v>1227</v>
      </c>
      <c r="D4441" s="18" t="s">
        <v>590</v>
      </c>
      <c r="E4441" s="18">
        <v>1</v>
      </c>
    </row>
    <row r="4442" spans="1:5" hidden="1" x14ac:dyDescent="0.3">
      <c r="A4442" s="18" t="str">
        <f t="shared" si="70"/>
        <v>2021-22Bass Coast ShireC6</v>
      </c>
      <c r="B4442" s="18" t="s">
        <v>1260</v>
      </c>
      <c r="C4442" s="18" t="s">
        <v>1007</v>
      </c>
      <c r="D4442" s="18" t="s">
        <v>590</v>
      </c>
      <c r="E4442" s="18">
        <v>3</v>
      </c>
    </row>
    <row r="4443" spans="1:5" hidden="1" x14ac:dyDescent="0.3">
      <c r="A4443" s="18" t="str">
        <f t="shared" si="70"/>
        <v>2021-22Borough of QueenscliffeC6</v>
      </c>
      <c r="B4443" s="18" t="s">
        <v>1260</v>
      </c>
      <c r="C4443" s="18" t="s">
        <v>1174</v>
      </c>
      <c r="D4443" s="18" t="s">
        <v>590</v>
      </c>
      <c r="E4443" s="18">
        <v>10</v>
      </c>
    </row>
    <row r="4444" spans="1:5" hidden="1" x14ac:dyDescent="0.3">
      <c r="A4444" s="18" t="str">
        <f t="shared" si="70"/>
        <v>2021-22Merri-bek CityC6</v>
      </c>
      <c r="B4444" s="18" t="s">
        <v>1260</v>
      </c>
      <c r="C4444" s="18" t="s">
        <v>1147</v>
      </c>
      <c r="D4444" s="18" t="s">
        <v>590</v>
      </c>
      <c r="E4444" s="18">
        <v>7</v>
      </c>
    </row>
    <row r="4445" spans="1:5" hidden="1" x14ac:dyDescent="0.3">
      <c r="A4445" s="18" t="str">
        <f t="shared" si="70"/>
        <v>2021-22Alpine ShireC6</v>
      </c>
      <c r="B4445" s="18" t="s">
        <v>1260</v>
      </c>
      <c r="C4445" s="18" t="s">
        <v>995</v>
      </c>
      <c r="D4445" s="18" t="s">
        <v>590</v>
      </c>
      <c r="E4445" s="18">
        <v>5</v>
      </c>
    </row>
    <row r="4446" spans="1:5" hidden="1" x14ac:dyDescent="0.3">
      <c r="A4446" s="18" t="str">
        <f t="shared" si="70"/>
        <v>2021-22Ballarat CityC6</v>
      </c>
      <c r="B4446" s="18" t="s">
        <v>1260</v>
      </c>
      <c r="C4446" s="18" t="s">
        <v>1001</v>
      </c>
      <c r="D4446" s="18" t="s">
        <v>590</v>
      </c>
      <c r="E4446" s="18">
        <v>4</v>
      </c>
    </row>
    <row r="4447" spans="1:5" hidden="1" x14ac:dyDescent="0.3">
      <c r="A4447" s="18" t="str">
        <f t="shared" si="70"/>
        <v>2021-22Banyule CityC6</v>
      </c>
      <c r="B4447" s="18" t="s">
        <v>1260</v>
      </c>
      <c r="C4447" s="18" t="s">
        <v>1004</v>
      </c>
      <c r="D4447" s="18" t="s">
        <v>590</v>
      </c>
      <c r="E4447" s="18">
        <v>9</v>
      </c>
    </row>
    <row r="4448" spans="1:5" hidden="1" x14ac:dyDescent="0.3">
      <c r="A4448" s="18" t="str">
        <f t="shared" si="70"/>
        <v>2021-22Baw Baw ShireC6</v>
      </c>
      <c r="B4448" s="18" t="s">
        <v>1260</v>
      </c>
      <c r="C4448" s="18" t="s">
        <v>1010</v>
      </c>
      <c r="D4448" s="18" t="s">
        <v>590</v>
      </c>
      <c r="E4448" s="18">
        <v>6</v>
      </c>
    </row>
    <row r="4449" spans="1:5" hidden="1" x14ac:dyDescent="0.3">
      <c r="A4449" s="18" t="str">
        <f t="shared" si="70"/>
        <v>2021-22Bayside CityC6</v>
      </c>
      <c r="B4449" s="18" t="s">
        <v>1260</v>
      </c>
      <c r="C4449" s="18" t="s">
        <v>1013</v>
      </c>
      <c r="D4449" s="18" t="s">
        <v>590</v>
      </c>
      <c r="E4449" s="18">
        <v>10</v>
      </c>
    </row>
    <row r="4450" spans="1:5" hidden="1" x14ac:dyDescent="0.3">
      <c r="A4450" s="18" t="str">
        <f t="shared" si="70"/>
        <v>2021-22Benalla Rural CityC6</v>
      </c>
      <c r="B4450" s="18" t="s">
        <v>1260</v>
      </c>
      <c r="C4450" s="18" t="s">
        <v>1016</v>
      </c>
      <c r="D4450" s="18" t="s">
        <v>590</v>
      </c>
      <c r="E4450" s="18">
        <v>2</v>
      </c>
    </row>
    <row r="4451" spans="1:5" hidden="1" x14ac:dyDescent="0.3">
      <c r="A4451" s="18" t="str">
        <f t="shared" si="70"/>
        <v>2021-22Brimbank CityC6</v>
      </c>
      <c r="B4451" s="18" t="s">
        <v>1260</v>
      </c>
      <c r="C4451" s="18" t="s">
        <v>1022</v>
      </c>
      <c r="D4451" s="18" t="s">
        <v>590</v>
      </c>
      <c r="E4451" s="18">
        <v>1</v>
      </c>
    </row>
    <row r="4452" spans="1:5" hidden="1" x14ac:dyDescent="0.3">
      <c r="A4452" s="18" t="str">
        <f t="shared" si="70"/>
        <v>2021-22Campaspe ShireC6</v>
      </c>
      <c r="B4452" s="18" t="s">
        <v>1260</v>
      </c>
      <c r="C4452" s="18" t="s">
        <v>1028</v>
      </c>
      <c r="D4452" s="18" t="s">
        <v>590</v>
      </c>
      <c r="E4452" s="18">
        <v>3</v>
      </c>
    </row>
    <row r="4453" spans="1:5" hidden="1" x14ac:dyDescent="0.3">
      <c r="A4453" s="18" t="str">
        <f t="shared" si="70"/>
        <v>2021-22Cardinia ShireC6</v>
      </c>
      <c r="B4453" s="18" t="s">
        <v>1260</v>
      </c>
      <c r="C4453" s="18" t="s">
        <v>1031</v>
      </c>
      <c r="D4453" s="18" t="s">
        <v>590</v>
      </c>
      <c r="E4453" s="18">
        <v>8</v>
      </c>
    </row>
    <row r="4454" spans="1:5" hidden="1" x14ac:dyDescent="0.3">
      <c r="A4454" s="18" t="str">
        <f t="shared" si="70"/>
        <v>2021-22Casey CityC6</v>
      </c>
      <c r="B4454" s="18" t="s">
        <v>1260</v>
      </c>
      <c r="C4454" s="18" t="s">
        <v>1034</v>
      </c>
      <c r="D4454" s="18" t="s">
        <v>590</v>
      </c>
      <c r="E4454" s="18">
        <v>7</v>
      </c>
    </row>
    <row r="4455" spans="1:5" hidden="1" x14ac:dyDescent="0.3">
      <c r="A4455" s="18" t="str">
        <f t="shared" si="70"/>
        <v>2021-22Central Goldfields ShireC6</v>
      </c>
      <c r="B4455" s="18" t="s">
        <v>1260</v>
      </c>
      <c r="C4455" s="18" t="s">
        <v>1037</v>
      </c>
      <c r="D4455" s="18" t="s">
        <v>590</v>
      </c>
      <c r="E4455" s="18">
        <v>1</v>
      </c>
    </row>
    <row r="4456" spans="1:5" hidden="1" x14ac:dyDescent="0.3">
      <c r="A4456" s="18" t="str">
        <f t="shared" si="70"/>
        <v>2021-22Colac Otway ShireC6</v>
      </c>
      <c r="B4456" s="18" t="s">
        <v>1260</v>
      </c>
      <c r="C4456" s="18" t="s">
        <v>1040</v>
      </c>
      <c r="D4456" s="18" t="s">
        <v>590</v>
      </c>
      <c r="E4456" s="18">
        <v>3</v>
      </c>
    </row>
    <row r="4457" spans="1:5" hidden="1" x14ac:dyDescent="0.3">
      <c r="A4457" s="18" t="str">
        <f t="shared" si="70"/>
        <v>2021-22Corangamite ShireC6</v>
      </c>
      <c r="B4457" s="18" t="s">
        <v>1260</v>
      </c>
      <c r="C4457" s="18" t="s">
        <v>1043</v>
      </c>
      <c r="D4457" s="18" t="s">
        <v>590</v>
      </c>
      <c r="E4457" s="18">
        <v>4</v>
      </c>
    </row>
    <row r="4458" spans="1:5" hidden="1" x14ac:dyDescent="0.3">
      <c r="A4458" s="18" t="str">
        <f t="shared" si="70"/>
        <v>2021-22Darebin CityC6</v>
      </c>
      <c r="B4458" s="18" t="s">
        <v>1260</v>
      </c>
      <c r="C4458" s="18" t="s">
        <v>1046</v>
      </c>
      <c r="D4458" s="18" t="s">
        <v>590</v>
      </c>
      <c r="E4458" s="18">
        <v>7</v>
      </c>
    </row>
    <row r="4459" spans="1:5" hidden="1" x14ac:dyDescent="0.3">
      <c r="A4459" s="18" t="str">
        <f t="shared" si="70"/>
        <v>2021-22East Gippsland ShireC6</v>
      </c>
      <c r="B4459" s="18" t="s">
        <v>1260</v>
      </c>
      <c r="C4459" s="18" t="s">
        <v>1049</v>
      </c>
      <c r="D4459" s="18" t="s">
        <v>590</v>
      </c>
      <c r="E4459" s="18">
        <v>3</v>
      </c>
    </row>
    <row r="4460" spans="1:5" hidden="1" x14ac:dyDescent="0.3">
      <c r="A4460" s="18" t="str">
        <f t="shared" si="70"/>
        <v>2021-22Frankston CityC6</v>
      </c>
      <c r="B4460" s="18" t="s">
        <v>1260</v>
      </c>
      <c r="C4460" s="18" t="s">
        <v>1052</v>
      </c>
      <c r="D4460" s="18" t="s">
        <v>590</v>
      </c>
      <c r="E4460" s="18">
        <v>6</v>
      </c>
    </row>
    <row r="4461" spans="1:5" hidden="1" x14ac:dyDescent="0.3">
      <c r="A4461" s="18" t="str">
        <f t="shared" si="70"/>
        <v>2021-22Gannawarra ShireC6</v>
      </c>
      <c r="B4461" s="18" t="s">
        <v>1260</v>
      </c>
      <c r="C4461" s="18" t="s">
        <v>1055</v>
      </c>
      <c r="D4461" s="18" t="s">
        <v>590</v>
      </c>
      <c r="E4461" s="18">
        <v>3</v>
      </c>
    </row>
    <row r="4462" spans="1:5" hidden="1" x14ac:dyDescent="0.3">
      <c r="A4462" s="18" t="str">
        <f t="shared" si="70"/>
        <v>2021-22Glenelg ShireC6</v>
      </c>
      <c r="B4462" s="18" t="s">
        <v>1260</v>
      </c>
      <c r="C4462" s="18" t="s">
        <v>1061</v>
      </c>
      <c r="D4462" s="18" t="s">
        <v>590</v>
      </c>
      <c r="E4462" s="18">
        <v>2</v>
      </c>
    </row>
    <row r="4463" spans="1:5" hidden="1" x14ac:dyDescent="0.3">
      <c r="A4463" s="18" t="str">
        <f t="shared" si="70"/>
        <v>2021-22Golden Plains ShireC6</v>
      </c>
      <c r="B4463" s="18" t="s">
        <v>1260</v>
      </c>
      <c r="C4463" s="18" t="s">
        <v>1064</v>
      </c>
      <c r="D4463" s="18" t="s">
        <v>590</v>
      </c>
      <c r="E4463" s="18">
        <v>8</v>
      </c>
    </row>
    <row r="4464" spans="1:5" hidden="1" x14ac:dyDescent="0.3">
      <c r="A4464" s="18" t="str">
        <f t="shared" si="70"/>
        <v>2021-22Greater Bendigo CityC6</v>
      </c>
      <c r="B4464" s="18" t="s">
        <v>1260</v>
      </c>
      <c r="C4464" s="18" t="s">
        <v>1067</v>
      </c>
      <c r="D4464" s="18" t="s">
        <v>590</v>
      </c>
      <c r="E4464" s="18">
        <v>4</v>
      </c>
    </row>
    <row r="4465" spans="1:5" hidden="1" x14ac:dyDescent="0.3">
      <c r="A4465" s="18" t="str">
        <f t="shared" si="70"/>
        <v>2021-22Greater Dandenong CityC6</v>
      </c>
      <c r="B4465" s="18" t="s">
        <v>1260</v>
      </c>
      <c r="C4465" s="18" t="s">
        <v>1070</v>
      </c>
      <c r="D4465" s="18" t="s">
        <v>590</v>
      </c>
      <c r="E4465" s="18">
        <v>1</v>
      </c>
    </row>
    <row r="4466" spans="1:5" hidden="1" x14ac:dyDescent="0.3">
      <c r="A4466" s="18" t="str">
        <f t="shared" si="70"/>
        <v>2021-22Greater Geelong CityC6</v>
      </c>
      <c r="B4466" s="18" t="s">
        <v>1260</v>
      </c>
      <c r="C4466" s="18" t="s">
        <v>1073</v>
      </c>
      <c r="D4466" s="18" t="s">
        <v>590</v>
      </c>
      <c r="E4466" s="18">
        <v>6</v>
      </c>
    </row>
    <row r="4467" spans="1:5" hidden="1" x14ac:dyDescent="0.3">
      <c r="A4467" s="18" t="str">
        <f t="shared" si="70"/>
        <v>2021-22Hepburn ShireC6</v>
      </c>
      <c r="B4467" s="18" t="s">
        <v>1260</v>
      </c>
      <c r="C4467" s="18" t="s">
        <v>1078</v>
      </c>
      <c r="D4467" s="18" t="s">
        <v>590</v>
      </c>
      <c r="E4467" s="18">
        <v>6</v>
      </c>
    </row>
    <row r="4468" spans="1:5" hidden="1" x14ac:dyDescent="0.3">
      <c r="A4468" s="18" t="str">
        <f t="shared" si="70"/>
        <v>2021-22Hindmarsh ShireC6</v>
      </c>
      <c r="B4468" s="18" t="s">
        <v>1260</v>
      </c>
      <c r="C4468" s="18" t="s">
        <v>1081</v>
      </c>
      <c r="D4468" s="18" t="s">
        <v>590</v>
      </c>
      <c r="E4468" s="18">
        <v>2</v>
      </c>
    </row>
    <row r="4469" spans="1:5" hidden="1" x14ac:dyDescent="0.3">
      <c r="A4469" s="18" t="str">
        <f t="shared" si="70"/>
        <v>2021-22Hobsons Bay CityC6</v>
      </c>
      <c r="B4469" s="18" t="s">
        <v>1260</v>
      </c>
      <c r="C4469" s="18" t="s">
        <v>1084</v>
      </c>
      <c r="D4469" s="18" t="s">
        <v>590</v>
      </c>
      <c r="E4469" s="18">
        <v>7</v>
      </c>
    </row>
    <row r="4470" spans="1:5" hidden="1" x14ac:dyDescent="0.3">
      <c r="A4470" s="18" t="str">
        <f t="shared" si="70"/>
        <v>2021-22Hume CityC6</v>
      </c>
      <c r="B4470" s="18" t="s">
        <v>1260</v>
      </c>
      <c r="C4470" s="18" t="s">
        <v>1090</v>
      </c>
      <c r="D4470" s="18" t="s">
        <v>590</v>
      </c>
      <c r="E4470" s="18">
        <v>2</v>
      </c>
    </row>
    <row r="4471" spans="1:5" hidden="1" x14ac:dyDescent="0.3">
      <c r="A4471" s="18" t="str">
        <f t="shared" si="70"/>
        <v>2021-22Indigo ShireC6</v>
      </c>
      <c r="B4471" s="18" t="s">
        <v>1260</v>
      </c>
      <c r="C4471" s="18" t="s">
        <v>1093</v>
      </c>
      <c r="D4471" s="18" t="s">
        <v>590</v>
      </c>
      <c r="E4471" s="18">
        <v>8</v>
      </c>
    </row>
    <row r="4472" spans="1:5" hidden="1" x14ac:dyDescent="0.3">
      <c r="A4472" s="18" t="str">
        <f t="shared" si="70"/>
        <v>2021-22Knox CityC6</v>
      </c>
      <c r="B4472" s="18" t="s">
        <v>1260</v>
      </c>
      <c r="C4472" s="18" t="s">
        <v>1099</v>
      </c>
      <c r="D4472" s="18" t="s">
        <v>590</v>
      </c>
      <c r="E4472" s="18">
        <v>9</v>
      </c>
    </row>
    <row r="4473" spans="1:5" hidden="1" x14ac:dyDescent="0.3">
      <c r="A4473" s="18" t="str">
        <f t="shared" si="70"/>
        <v>2021-22Loddon ShireC6</v>
      </c>
      <c r="B4473" s="18" t="s">
        <v>1260</v>
      </c>
      <c r="C4473" s="18" t="s">
        <v>1105</v>
      </c>
      <c r="D4473" s="18" t="s">
        <v>590</v>
      </c>
      <c r="E4473" s="18">
        <v>2</v>
      </c>
    </row>
    <row r="4474" spans="1:5" hidden="1" x14ac:dyDescent="0.3">
      <c r="A4474" s="18" t="str">
        <f t="shared" si="70"/>
        <v>2021-22Macedon Ranges ShireC6</v>
      </c>
      <c r="B4474" s="18" t="s">
        <v>1260</v>
      </c>
      <c r="C4474" s="18" t="s">
        <v>1108</v>
      </c>
      <c r="D4474" s="18" t="s">
        <v>590</v>
      </c>
      <c r="E4474" s="18">
        <v>9</v>
      </c>
    </row>
    <row r="4475" spans="1:5" hidden="1" x14ac:dyDescent="0.3">
      <c r="A4475" s="18" t="str">
        <f t="shared" si="70"/>
        <v>2021-22Manningham CityC6</v>
      </c>
      <c r="B4475" s="18" t="s">
        <v>1260</v>
      </c>
      <c r="C4475" s="18" t="s">
        <v>1111</v>
      </c>
      <c r="D4475" s="18" t="s">
        <v>590</v>
      </c>
      <c r="E4475" s="18">
        <v>9</v>
      </c>
    </row>
    <row r="4476" spans="1:5" hidden="1" x14ac:dyDescent="0.3">
      <c r="A4476" s="18" t="str">
        <f t="shared" si="70"/>
        <v>2021-22Mansfield ShireC6</v>
      </c>
      <c r="B4476" s="18" t="s">
        <v>1260</v>
      </c>
      <c r="C4476" s="18" t="s">
        <v>1114</v>
      </c>
      <c r="D4476" s="18" t="s">
        <v>590</v>
      </c>
      <c r="E4476" s="18">
        <v>7</v>
      </c>
    </row>
    <row r="4477" spans="1:5" hidden="1" x14ac:dyDescent="0.3">
      <c r="A4477" s="18" t="str">
        <f t="shared" si="70"/>
        <v>2021-22Maribyrnong CityC6</v>
      </c>
      <c r="B4477" s="18" t="s">
        <v>1260</v>
      </c>
      <c r="C4477" s="18" t="s">
        <v>1117</v>
      </c>
      <c r="D4477" s="18" t="s">
        <v>590</v>
      </c>
      <c r="E4477" s="18">
        <v>6</v>
      </c>
    </row>
    <row r="4478" spans="1:5" hidden="1" x14ac:dyDescent="0.3">
      <c r="A4478" s="18" t="str">
        <f t="shared" si="70"/>
        <v>2021-22Maroondah CityC6</v>
      </c>
      <c r="B4478" s="18" t="s">
        <v>1260</v>
      </c>
      <c r="C4478" s="18" t="s">
        <v>1120</v>
      </c>
      <c r="D4478" s="18" t="s">
        <v>590</v>
      </c>
      <c r="E4478" s="18">
        <v>9</v>
      </c>
    </row>
    <row r="4479" spans="1:5" hidden="1" x14ac:dyDescent="0.3">
      <c r="A4479" s="18" t="str">
        <f t="shared" si="70"/>
        <v>2021-22Melbourne CityC6</v>
      </c>
      <c r="B4479" s="18" t="s">
        <v>1260</v>
      </c>
      <c r="C4479" s="18" t="s">
        <v>1123</v>
      </c>
      <c r="D4479" s="18" t="s">
        <v>590</v>
      </c>
      <c r="E4479" s="18">
        <v>7</v>
      </c>
    </row>
    <row r="4480" spans="1:5" hidden="1" x14ac:dyDescent="0.3">
      <c r="A4480" s="18" t="str">
        <f t="shared" si="70"/>
        <v>2021-22Melton CityC6</v>
      </c>
      <c r="B4480" s="18" t="s">
        <v>1260</v>
      </c>
      <c r="C4480" s="18" t="s">
        <v>1126</v>
      </c>
      <c r="D4480" s="18" t="s">
        <v>590</v>
      </c>
      <c r="E4480" s="18">
        <v>5</v>
      </c>
    </row>
    <row r="4481" spans="1:5" hidden="1" x14ac:dyDescent="0.3">
      <c r="A4481" s="18" t="str">
        <f t="shared" si="70"/>
        <v>2021-22Moira ShireC6</v>
      </c>
      <c r="B4481" s="18" t="s">
        <v>1260</v>
      </c>
      <c r="C4481" s="18" t="s">
        <v>1135</v>
      </c>
      <c r="D4481" s="18" t="s">
        <v>590</v>
      </c>
      <c r="E4481" s="18">
        <v>2</v>
      </c>
    </row>
    <row r="4482" spans="1:5" hidden="1" x14ac:dyDescent="0.3">
      <c r="A4482" s="18" t="str">
        <f t="shared" si="70"/>
        <v>2021-22Monash CityC6</v>
      </c>
      <c r="B4482" s="18" t="s">
        <v>1260</v>
      </c>
      <c r="C4482" s="18" t="s">
        <v>1138</v>
      </c>
      <c r="D4482" s="18" t="s">
        <v>590</v>
      </c>
      <c r="E4482" s="18">
        <v>9</v>
      </c>
    </row>
    <row r="4483" spans="1:5" hidden="1" x14ac:dyDescent="0.3">
      <c r="A4483" s="18" t="str">
        <f t="shared" si="70"/>
        <v>2021-22Moonee Valley CityC6</v>
      </c>
      <c r="B4483" s="18" t="s">
        <v>1260</v>
      </c>
      <c r="C4483" s="18" t="s">
        <v>1141</v>
      </c>
      <c r="D4483" s="18" t="s">
        <v>590</v>
      </c>
      <c r="E4483" s="18">
        <v>8</v>
      </c>
    </row>
    <row r="4484" spans="1:5" hidden="1" x14ac:dyDescent="0.3">
      <c r="A4484" s="18" t="str">
        <f t="shared" si="70"/>
        <v>2021-22Moorabool ShireC6</v>
      </c>
      <c r="B4484" s="18" t="s">
        <v>1260</v>
      </c>
      <c r="C4484" s="18" t="s">
        <v>1144</v>
      </c>
      <c r="D4484" s="18" t="s">
        <v>590</v>
      </c>
      <c r="E4484" s="18">
        <v>7</v>
      </c>
    </row>
    <row r="4485" spans="1:5" hidden="1" x14ac:dyDescent="0.3">
      <c r="A4485" s="18" t="str">
        <f t="shared" si="70"/>
        <v>2021-22Mornington Peninsula ShireC6</v>
      </c>
      <c r="B4485" s="18" t="s">
        <v>1260</v>
      </c>
      <c r="C4485" s="18" t="s">
        <v>1150</v>
      </c>
      <c r="D4485" s="18" t="s">
        <v>590</v>
      </c>
      <c r="E4485" s="18">
        <v>8</v>
      </c>
    </row>
    <row r="4486" spans="1:5" hidden="1" x14ac:dyDescent="0.3">
      <c r="A4486" s="18" t="str">
        <f t="shared" si="70"/>
        <v>2021-22Mount Alexander ShireC6</v>
      </c>
      <c r="B4486" s="18" t="s">
        <v>1260</v>
      </c>
      <c r="C4486" s="18" t="s">
        <v>1153</v>
      </c>
      <c r="D4486" s="18" t="s">
        <v>590</v>
      </c>
      <c r="E4486" s="18">
        <v>6</v>
      </c>
    </row>
    <row r="4487" spans="1:5" hidden="1" x14ac:dyDescent="0.3">
      <c r="A4487" s="18" t="str">
        <f t="shared" si="70"/>
        <v>2021-22Moyne ShireC6</v>
      </c>
      <c r="B4487" s="18" t="s">
        <v>1260</v>
      </c>
      <c r="C4487" s="18" t="s">
        <v>1156</v>
      </c>
      <c r="D4487" s="18" t="s">
        <v>590</v>
      </c>
      <c r="E4487" s="18">
        <v>8</v>
      </c>
    </row>
    <row r="4488" spans="1:5" hidden="1" x14ac:dyDescent="0.3">
      <c r="A4488" s="18" t="str">
        <f t="shared" si="70"/>
        <v>2021-22Murrindindi ShireC6</v>
      </c>
      <c r="B4488" s="18" t="s">
        <v>1260</v>
      </c>
      <c r="C4488" s="18" t="s">
        <v>1159</v>
      </c>
      <c r="D4488" s="18" t="s">
        <v>590</v>
      </c>
      <c r="E4488" s="18">
        <v>6</v>
      </c>
    </row>
    <row r="4489" spans="1:5" hidden="1" x14ac:dyDescent="0.3">
      <c r="A4489" s="18" t="str">
        <f t="shared" si="70"/>
        <v>2021-22Nillumbik ShireC6</v>
      </c>
      <c r="B4489" s="18" t="s">
        <v>1260</v>
      </c>
      <c r="C4489" s="18" t="s">
        <v>1162</v>
      </c>
      <c r="D4489" s="18" t="s">
        <v>590</v>
      </c>
      <c r="E4489" s="18">
        <v>10</v>
      </c>
    </row>
    <row r="4490" spans="1:5" hidden="1" x14ac:dyDescent="0.3">
      <c r="A4490" s="18" t="str">
        <f t="shared" si="70"/>
        <v>2021-22Port Phillip CityC6</v>
      </c>
      <c r="B4490" s="18" t="s">
        <v>1260</v>
      </c>
      <c r="C4490" s="18" t="s">
        <v>1168</v>
      </c>
      <c r="D4490" s="18" t="s">
        <v>590</v>
      </c>
      <c r="E4490" s="18">
        <v>10</v>
      </c>
    </row>
    <row r="4491" spans="1:5" hidden="1" x14ac:dyDescent="0.3">
      <c r="A4491" s="18" t="str">
        <f t="shared" si="70"/>
        <v>2021-22Pyrenees ShireC6</v>
      </c>
      <c r="B4491" s="18" t="s">
        <v>1260</v>
      </c>
      <c r="C4491" s="18" t="s">
        <v>1171</v>
      </c>
      <c r="D4491" s="18" t="s">
        <v>590</v>
      </c>
      <c r="E4491" s="18">
        <v>3</v>
      </c>
    </row>
    <row r="4492" spans="1:5" hidden="1" x14ac:dyDescent="0.3">
      <c r="A4492" s="18" t="str">
        <f t="shared" si="70"/>
        <v>2021-22Greater SheppartonC6</v>
      </c>
      <c r="B4492" s="18" t="s">
        <v>1260</v>
      </c>
      <c r="C4492" s="18" t="s">
        <v>1076</v>
      </c>
      <c r="D4492" s="18" t="s">
        <v>590</v>
      </c>
      <c r="E4492" s="18">
        <v>2</v>
      </c>
    </row>
    <row r="4493" spans="1:5" hidden="1" x14ac:dyDescent="0.3">
      <c r="A4493" s="18" t="str">
        <f t="shared" si="70"/>
        <v>2021-22Wangaratta Rural CityC6</v>
      </c>
      <c r="B4493" s="18" t="s">
        <v>1260</v>
      </c>
      <c r="C4493" s="18" t="s">
        <v>1197</v>
      </c>
      <c r="D4493" s="18" t="s">
        <v>590</v>
      </c>
      <c r="E4493" s="18">
        <v>4</v>
      </c>
    </row>
    <row r="4494" spans="1:5" hidden="1" x14ac:dyDescent="0.3">
      <c r="A4494" s="18" t="str">
        <f t="shared" si="70"/>
        <v>2021-22Warrnambool CityC6</v>
      </c>
      <c r="B4494" s="18" t="s">
        <v>1260</v>
      </c>
      <c r="C4494" s="18" t="s">
        <v>1200</v>
      </c>
      <c r="D4494" s="18" t="s">
        <v>590</v>
      </c>
      <c r="E4494" s="18">
        <v>5</v>
      </c>
    </row>
    <row r="4495" spans="1:5" hidden="1" x14ac:dyDescent="0.3">
      <c r="A4495" s="18" t="str">
        <f t="shared" si="70"/>
        <v>2021-22Wodonga CityC6</v>
      </c>
      <c r="B4495" s="18" t="s">
        <v>1260</v>
      </c>
      <c r="C4495" s="18" t="s">
        <v>1215</v>
      </c>
      <c r="D4495" s="18" t="s">
        <v>590</v>
      </c>
      <c r="E4495" s="18">
        <v>4</v>
      </c>
    </row>
    <row r="4496" spans="1:5" hidden="1" x14ac:dyDescent="0.3">
      <c r="A4496" s="18" t="str">
        <f t="shared" si="70"/>
        <v>2021-22Boroondara CityC6</v>
      </c>
      <c r="B4496" s="18" t="s">
        <v>1260</v>
      </c>
      <c r="C4496" s="18" t="s">
        <v>1019</v>
      </c>
      <c r="D4496" s="18" t="s">
        <v>590</v>
      </c>
      <c r="E4496" s="18">
        <v>10</v>
      </c>
    </row>
    <row r="4497" spans="1:5" hidden="1" x14ac:dyDescent="0.3">
      <c r="A4497" s="18" t="str">
        <f t="shared" si="70"/>
        <v>2021-22Buloke ShireC6</v>
      </c>
      <c r="B4497" s="18" t="s">
        <v>1260</v>
      </c>
      <c r="C4497" s="18" t="s">
        <v>1025</v>
      </c>
      <c r="D4497" s="18" t="s">
        <v>590</v>
      </c>
      <c r="E4497" s="18">
        <v>3</v>
      </c>
    </row>
    <row r="4498" spans="1:5" hidden="1" x14ac:dyDescent="0.3">
      <c r="A4498" s="18" t="str">
        <f t="shared" si="70"/>
        <v>2021-22Glen Eira CityC6</v>
      </c>
      <c r="B4498" s="18" t="s">
        <v>1260</v>
      </c>
      <c r="C4498" s="18" t="s">
        <v>1058</v>
      </c>
      <c r="D4498" s="18" t="s">
        <v>590</v>
      </c>
      <c r="E4498" s="18">
        <v>10</v>
      </c>
    </row>
    <row r="4499" spans="1:5" hidden="1" x14ac:dyDescent="0.3">
      <c r="A4499" s="18" t="str">
        <f t="shared" si="70"/>
        <v>2021-22Horsham Rural CityC6</v>
      </c>
      <c r="B4499" s="18" t="s">
        <v>1260</v>
      </c>
      <c r="C4499" s="18" t="s">
        <v>1087</v>
      </c>
      <c r="D4499" s="18" t="s">
        <v>590</v>
      </c>
      <c r="E4499" s="18">
        <v>4</v>
      </c>
    </row>
    <row r="4500" spans="1:5" hidden="1" x14ac:dyDescent="0.3">
      <c r="A4500" s="18" t="str">
        <f t="shared" si="70"/>
        <v>2021-22Kingston CityC6</v>
      </c>
      <c r="B4500" s="18" t="s">
        <v>1260</v>
      </c>
      <c r="C4500" s="18" t="s">
        <v>1096</v>
      </c>
      <c r="D4500" s="18" t="s">
        <v>590</v>
      </c>
      <c r="E4500" s="18">
        <v>9</v>
      </c>
    </row>
    <row r="4501" spans="1:5" hidden="1" x14ac:dyDescent="0.3">
      <c r="A4501" s="18" t="str">
        <f t="shared" si="70"/>
        <v>2021-22Latrobe CityC6</v>
      </c>
      <c r="B4501" s="18" t="s">
        <v>1260</v>
      </c>
      <c r="C4501" s="18" t="s">
        <v>1102</v>
      </c>
      <c r="D4501" s="18" t="s">
        <v>590</v>
      </c>
      <c r="E4501" s="18">
        <v>1</v>
      </c>
    </row>
    <row r="4502" spans="1:5" hidden="1" x14ac:dyDescent="0.3">
      <c r="A4502" s="18" t="str">
        <f t="shared" si="70"/>
        <v>2021-22Mildura Rural CityC6</v>
      </c>
      <c r="B4502" s="18" t="s">
        <v>1260</v>
      </c>
      <c r="C4502" s="18" t="s">
        <v>1129</v>
      </c>
      <c r="D4502" s="18" t="s">
        <v>590</v>
      </c>
      <c r="E4502" s="18">
        <v>1</v>
      </c>
    </row>
    <row r="4503" spans="1:5" hidden="1" x14ac:dyDescent="0.3">
      <c r="A4503" s="18" t="str">
        <f t="shared" si="70"/>
        <v>2021-22Mitchell ShireC6</v>
      </c>
      <c r="B4503" s="18" t="s">
        <v>1260</v>
      </c>
      <c r="C4503" s="18" t="s">
        <v>1132</v>
      </c>
      <c r="D4503" s="18" t="s">
        <v>590</v>
      </c>
      <c r="E4503" s="18">
        <v>6</v>
      </c>
    </row>
    <row r="4504" spans="1:5" hidden="1" x14ac:dyDescent="0.3">
      <c r="A4504" s="18" t="str">
        <f t="shared" ref="A4504:A4567" si="71">CONCATENATE(B4504,C4504,D4504)</f>
        <v>2021-22Northern Grampians ShireC6</v>
      </c>
      <c r="B4504" s="18" t="s">
        <v>1260</v>
      </c>
      <c r="C4504" s="18" t="s">
        <v>1165</v>
      </c>
      <c r="D4504" s="18" t="s">
        <v>590</v>
      </c>
      <c r="E4504" s="18">
        <v>1</v>
      </c>
    </row>
    <row r="4505" spans="1:5" hidden="1" x14ac:dyDescent="0.3">
      <c r="A4505" s="18" t="str">
        <f t="shared" si="71"/>
        <v>2021-22Southern Grampians ShireC7</v>
      </c>
      <c r="B4505" s="18" t="s">
        <v>1260</v>
      </c>
      <c r="C4505" s="18" t="s">
        <v>1179</v>
      </c>
      <c r="D4505" s="18" t="s">
        <v>594</v>
      </c>
      <c r="E4505" s="18">
        <v>0.156626506024096</v>
      </c>
    </row>
    <row r="4506" spans="1:5" hidden="1" x14ac:dyDescent="0.3">
      <c r="A4506" s="18" t="str">
        <f t="shared" si="71"/>
        <v>2021-22South Gippsland ShireC7</v>
      </c>
      <c r="B4506" s="18" t="s">
        <v>1260</v>
      </c>
      <c r="C4506" s="18" t="s">
        <v>1176</v>
      </c>
      <c r="D4506" s="18" t="s">
        <v>594</v>
      </c>
      <c r="E4506" s="18">
        <v>0.110929853181077</v>
      </c>
    </row>
    <row r="4507" spans="1:5" hidden="1" x14ac:dyDescent="0.3">
      <c r="A4507" s="18" t="str">
        <f t="shared" si="71"/>
        <v>2021-22Stonnington CityC7</v>
      </c>
      <c r="B4507" s="18" t="s">
        <v>1260</v>
      </c>
      <c r="C4507" s="18" t="s">
        <v>1182</v>
      </c>
      <c r="D4507" s="18" t="s">
        <v>594</v>
      </c>
      <c r="E4507" s="18">
        <v>0.18312905551550099</v>
      </c>
    </row>
    <row r="4508" spans="1:5" hidden="1" x14ac:dyDescent="0.3">
      <c r="A4508" s="18" t="str">
        <f t="shared" si="71"/>
        <v>2021-22Ararat Rural CityC7</v>
      </c>
      <c r="B4508" s="18" t="s">
        <v>1260</v>
      </c>
      <c r="C4508" s="18" t="s">
        <v>998</v>
      </c>
      <c r="D4508" s="18" t="s">
        <v>594</v>
      </c>
      <c r="E4508" s="18">
        <v>0.16793893129771001</v>
      </c>
    </row>
    <row r="4509" spans="1:5" hidden="1" x14ac:dyDescent="0.3">
      <c r="A4509" s="18" t="str">
        <f t="shared" si="71"/>
        <v>2021-22Strathbogie ShireC7</v>
      </c>
      <c r="B4509" s="18" t="s">
        <v>1260</v>
      </c>
      <c r="C4509" s="18" t="s">
        <v>1185</v>
      </c>
      <c r="D4509" s="18" t="s">
        <v>594</v>
      </c>
      <c r="E4509" s="18">
        <v>0.28956228956229002</v>
      </c>
    </row>
    <row r="4510" spans="1:5" hidden="1" x14ac:dyDescent="0.3">
      <c r="A4510" s="18" t="str">
        <f t="shared" si="71"/>
        <v>2021-22Surf Coast ShireC7</v>
      </c>
      <c r="B4510" s="18" t="s">
        <v>1260</v>
      </c>
      <c r="C4510" s="18" t="s">
        <v>1188</v>
      </c>
      <c r="D4510" s="18" t="s">
        <v>594</v>
      </c>
      <c r="E4510" s="18">
        <v>0.177278401997503</v>
      </c>
    </row>
    <row r="4511" spans="1:5" hidden="1" x14ac:dyDescent="0.3">
      <c r="A4511" s="18" t="str">
        <f t="shared" si="71"/>
        <v>2021-22Swan Hill Rural CityC7</v>
      </c>
      <c r="B4511" s="18" t="s">
        <v>1260</v>
      </c>
      <c r="C4511" s="18" t="s">
        <v>1191</v>
      </c>
      <c r="D4511" s="18" t="s">
        <v>594</v>
      </c>
      <c r="E4511" s="18">
        <v>0.21161825726141101</v>
      </c>
    </row>
    <row r="4512" spans="1:5" hidden="1" x14ac:dyDescent="0.3">
      <c r="A4512" s="18" t="str">
        <f t="shared" si="71"/>
        <v>2021-22Towong ShireC7</v>
      </c>
      <c r="B4512" s="18" t="s">
        <v>1260</v>
      </c>
      <c r="C4512" s="18" t="s">
        <v>1194</v>
      </c>
      <c r="D4512" s="18" t="s">
        <v>594</v>
      </c>
    </row>
    <row r="4513" spans="1:5" hidden="1" x14ac:dyDescent="0.3">
      <c r="A4513" s="18" t="str">
        <f t="shared" si="71"/>
        <v>2021-22Wellington ShireC7</v>
      </c>
      <c r="B4513" s="18" t="s">
        <v>1260</v>
      </c>
      <c r="C4513" s="18" t="s">
        <v>1203</v>
      </c>
      <c r="D4513" s="18" t="s">
        <v>594</v>
      </c>
      <c r="E4513" s="18">
        <v>0.151142355008787</v>
      </c>
    </row>
    <row r="4514" spans="1:5" hidden="1" x14ac:dyDescent="0.3">
      <c r="A4514" s="18" t="str">
        <f t="shared" si="71"/>
        <v>2021-22West Wimmera ShireC7</v>
      </c>
      <c r="B4514" s="18" t="s">
        <v>1260</v>
      </c>
      <c r="C4514" s="18" t="s">
        <v>1206</v>
      </c>
      <c r="D4514" s="18" t="s">
        <v>594</v>
      </c>
      <c r="E4514" s="18">
        <v>0.10666666666666701</v>
      </c>
    </row>
    <row r="4515" spans="1:5" hidden="1" x14ac:dyDescent="0.3">
      <c r="A4515" s="18" t="str">
        <f t="shared" si="71"/>
        <v>2021-22Whitehorse CityC7</v>
      </c>
      <c r="B4515" s="18" t="s">
        <v>1260</v>
      </c>
      <c r="C4515" s="18" t="s">
        <v>1209</v>
      </c>
      <c r="D4515" s="18" t="s">
        <v>594</v>
      </c>
      <c r="E4515" s="18">
        <v>0.128242074927954</v>
      </c>
    </row>
    <row r="4516" spans="1:5" hidden="1" x14ac:dyDescent="0.3">
      <c r="A4516" s="18" t="str">
        <f t="shared" si="71"/>
        <v>2021-22Whittlesea CityC7</v>
      </c>
      <c r="B4516" s="18" t="s">
        <v>1260</v>
      </c>
      <c r="C4516" s="18" t="s">
        <v>1212</v>
      </c>
      <c r="D4516" s="18" t="s">
        <v>594</v>
      </c>
      <c r="E4516" s="18">
        <v>0.17706666666666701</v>
      </c>
    </row>
    <row r="4517" spans="1:5" hidden="1" x14ac:dyDescent="0.3">
      <c r="A4517" s="18" t="str">
        <f t="shared" si="71"/>
        <v>2021-22Wyndham CityC7</v>
      </c>
      <c r="B4517" s="18" t="s">
        <v>1260</v>
      </c>
      <c r="C4517" s="18" t="s">
        <v>1218</v>
      </c>
      <c r="D4517" s="18" t="s">
        <v>594</v>
      </c>
      <c r="E4517" s="18">
        <v>0.13004179914972699</v>
      </c>
    </row>
    <row r="4518" spans="1:5" hidden="1" x14ac:dyDescent="0.3">
      <c r="A4518" s="18" t="str">
        <f t="shared" si="71"/>
        <v>2021-22Yarra CityC7</v>
      </c>
      <c r="B4518" s="18" t="s">
        <v>1260</v>
      </c>
      <c r="C4518" s="18" t="s">
        <v>1221</v>
      </c>
      <c r="D4518" s="18" t="s">
        <v>594</v>
      </c>
      <c r="E4518" s="18">
        <v>0.14075887392900899</v>
      </c>
    </row>
    <row r="4519" spans="1:5" hidden="1" x14ac:dyDescent="0.3">
      <c r="A4519" s="18" t="str">
        <f t="shared" si="71"/>
        <v>2021-22Yarra Ranges ShireC7</v>
      </c>
      <c r="B4519" s="18" t="s">
        <v>1260</v>
      </c>
      <c r="C4519" s="18" t="s">
        <v>1224</v>
      </c>
      <c r="D4519" s="18" t="s">
        <v>594</v>
      </c>
      <c r="E4519" s="18">
        <v>0.211382113821138</v>
      </c>
    </row>
    <row r="4520" spans="1:5" hidden="1" x14ac:dyDescent="0.3">
      <c r="A4520" s="18" t="str">
        <f t="shared" si="71"/>
        <v>2021-22Yarriambiack ShireC7</v>
      </c>
      <c r="B4520" s="18" t="s">
        <v>1260</v>
      </c>
      <c r="C4520" s="18" t="s">
        <v>1227</v>
      </c>
      <c r="D4520" s="18" t="s">
        <v>594</v>
      </c>
      <c r="E4520" s="18">
        <v>0.184931506849315</v>
      </c>
    </row>
    <row r="4521" spans="1:5" hidden="1" x14ac:dyDescent="0.3">
      <c r="A4521" s="18" t="str">
        <f t="shared" si="71"/>
        <v>2021-22Bass Coast ShireC7</v>
      </c>
      <c r="B4521" s="18" t="s">
        <v>1260</v>
      </c>
      <c r="C4521" s="18" t="s">
        <v>1007</v>
      </c>
      <c r="D4521" s="18" t="s">
        <v>594</v>
      </c>
      <c r="E4521" s="18">
        <v>0.150170648464164</v>
      </c>
    </row>
    <row r="4522" spans="1:5" hidden="1" x14ac:dyDescent="0.3">
      <c r="A4522" s="18" t="str">
        <f t="shared" si="71"/>
        <v>2021-22Borough of QueenscliffeC7</v>
      </c>
      <c r="B4522" s="18" t="s">
        <v>1260</v>
      </c>
      <c r="C4522" s="18" t="s">
        <v>1174</v>
      </c>
      <c r="D4522" s="18" t="s">
        <v>594</v>
      </c>
      <c r="E4522" s="18">
        <v>0.163636363636364</v>
      </c>
    </row>
    <row r="4523" spans="1:5" hidden="1" x14ac:dyDescent="0.3">
      <c r="A4523" s="18" t="str">
        <f t="shared" si="71"/>
        <v>2021-22Merri-bek CityC7</v>
      </c>
      <c r="B4523" s="18" t="s">
        <v>1260</v>
      </c>
      <c r="C4523" s="18" t="s">
        <v>1147</v>
      </c>
      <c r="D4523" s="18" t="s">
        <v>594</v>
      </c>
      <c r="E4523" s="18">
        <v>0.164577656675749</v>
      </c>
    </row>
    <row r="4524" spans="1:5" hidden="1" x14ac:dyDescent="0.3">
      <c r="A4524" s="18" t="str">
        <f t="shared" si="71"/>
        <v>2021-22Alpine ShireC7</v>
      </c>
      <c r="B4524" s="18" t="s">
        <v>1260</v>
      </c>
      <c r="C4524" s="18" t="s">
        <v>995</v>
      </c>
      <c r="D4524" s="18" t="s">
        <v>594</v>
      </c>
      <c r="E4524" s="18">
        <v>0.26470588235294101</v>
      </c>
    </row>
    <row r="4525" spans="1:5" hidden="1" x14ac:dyDescent="0.3">
      <c r="A4525" s="18" t="str">
        <f t="shared" si="71"/>
        <v>2021-22Ballarat CityC7</v>
      </c>
      <c r="B4525" s="18" t="s">
        <v>1260</v>
      </c>
      <c r="C4525" s="18" t="s">
        <v>1001</v>
      </c>
      <c r="D4525" s="18" t="s">
        <v>594</v>
      </c>
      <c r="E4525" s="18">
        <v>0.22140672782874601</v>
      </c>
    </row>
    <row r="4526" spans="1:5" hidden="1" x14ac:dyDescent="0.3">
      <c r="A4526" s="18" t="str">
        <f t="shared" si="71"/>
        <v>2021-22Banyule CityC7</v>
      </c>
      <c r="B4526" s="18" t="s">
        <v>1260</v>
      </c>
      <c r="C4526" s="18" t="s">
        <v>1004</v>
      </c>
      <c r="D4526" s="18" t="s">
        <v>594</v>
      </c>
      <c r="E4526" s="18">
        <v>0.199598796389167</v>
      </c>
    </row>
    <row r="4527" spans="1:5" hidden="1" x14ac:dyDescent="0.3">
      <c r="A4527" s="18" t="str">
        <f t="shared" si="71"/>
        <v>2021-22Baw Baw ShireC7</v>
      </c>
      <c r="B4527" s="18" t="s">
        <v>1260</v>
      </c>
      <c r="C4527" s="18" t="s">
        <v>1010</v>
      </c>
      <c r="D4527" s="18" t="s">
        <v>594</v>
      </c>
      <c r="E4527" s="18">
        <v>0.41901931649331398</v>
      </c>
    </row>
    <row r="4528" spans="1:5" hidden="1" x14ac:dyDescent="0.3">
      <c r="A4528" s="18" t="str">
        <f t="shared" si="71"/>
        <v>2021-22Bayside CityC7</v>
      </c>
      <c r="B4528" s="18" t="s">
        <v>1260</v>
      </c>
      <c r="C4528" s="18" t="s">
        <v>1013</v>
      </c>
      <c r="D4528" s="18" t="s">
        <v>594</v>
      </c>
      <c r="E4528" s="18">
        <v>0.121276595744681</v>
      </c>
    </row>
    <row r="4529" spans="1:5" hidden="1" x14ac:dyDescent="0.3">
      <c r="A4529" s="18" t="str">
        <f t="shared" si="71"/>
        <v>2021-22Benalla Rural CityC7</v>
      </c>
      <c r="B4529" s="18" t="s">
        <v>1260</v>
      </c>
      <c r="C4529" s="18" t="s">
        <v>1016</v>
      </c>
      <c r="D4529" s="18" t="s">
        <v>594</v>
      </c>
      <c r="E4529" s="18">
        <v>8.4690553745928293E-2</v>
      </c>
    </row>
    <row r="4530" spans="1:5" hidden="1" x14ac:dyDescent="0.3">
      <c r="A4530" s="18" t="str">
        <f t="shared" si="71"/>
        <v>2021-22Brimbank CityC7</v>
      </c>
      <c r="B4530" s="18" t="s">
        <v>1260</v>
      </c>
      <c r="C4530" s="18" t="s">
        <v>1022</v>
      </c>
      <c r="D4530" s="18" t="s">
        <v>594</v>
      </c>
      <c r="E4530" s="18">
        <v>0.13805309734513299</v>
      </c>
    </row>
    <row r="4531" spans="1:5" hidden="1" x14ac:dyDescent="0.3">
      <c r="A4531" s="18" t="str">
        <f t="shared" si="71"/>
        <v>2021-22Campaspe ShireC7</v>
      </c>
      <c r="B4531" s="18" t="s">
        <v>1260</v>
      </c>
      <c r="C4531" s="18" t="s">
        <v>1028</v>
      </c>
      <c r="D4531" s="18" t="s">
        <v>594</v>
      </c>
      <c r="E4531" s="18">
        <v>0.173354735152488</v>
      </c>
    </row>
    <row r="4532" spans="1:5" hidden="1" x14ac:dyDescent="0.3">
      <c r="A4532" s="18" t="str">
        <f t="shared" si="71"/>
        <v>2021-22Cardinia ShireC7</v>
      </c>
      <c r="B4532" s="18" t="s">
        <v>1260</v>
      </c>
      <c r="C4532" s="18" t="s">
        <v>1031</v>
      </c>
      <c r="D4532" s="18" t="s">
        <v>594</v>
      </c>
      <c r="E4532" s="18">
        <v>0.149189189189189</v>
      </c>
    </row>
    <row r="4533" spans="1:5" hidden="1" x14ac:dyDescent="0.3">
      <c r="A4533" s="18" t="str">
        <f t="shared" si="71"/>
        <v>2021-22Casey CityC7</v>
      </c>
      <c r="B4533" s="18" t="s">
        <v>1260</v>
      </c>
      <c r="C4533" s="18" t="s">
        <v>1034</v>
      </c>
      <c r="D4533" s="18" t="s">
        <v>594</v>
      </c>
      <c r="E4533" s="18">
        <v>0.43145902241822898</v>
      </c>
    </row>
    <row r="4534" spans="1:5" hidden="1" x14ac:dyDescent="0.3">
      <c r="A4534" s="18" t="str">
        <f t="shared" si="71"/>
        <v>2021-22Central Goldfields ShireC7</v>
      </c>
      <c r="B4534" s="18" t="s">
        <v>1260</v>
      </c>
      <c r="C4534" s="18" t="s">
        <v>1037</v>
      </c>
      <c r="D4534" s="18" t="s">
        <v>594</v>
      </c>
      <c r="E4534" s="18">
        <v>0.21590909090909099</v>
      </c>
    </row>
    <row r="4535" spans="1:5" hidden="1" x14ac:dyDescent="0.3">
      <c r="A4535" s="18" t="str">
        <f t="shared" si="71"/>
        <v>2021-22Colac Otway ShireC7</v>
      </c>
      <c r="B4535" s="18" t="s">
        <v>1260</v>
      </c>
      <c r="C4535" s="18" t="s">
        <v>1040</v>
      </c>
      <c r="D4535" s="18" t="s">
        <v>594</v>
      </c>
      <c r="E4535" s="18">
        <v>0.23149905123339701</v>
      </c>
    </row>
    <row r="4536" spans="1:5" hidden="1" x14ac:dyDescent="0.3">
      <c r="A4536" s="18" t="str">
        <f t="shared" si="71"/>
        <v>2021-22Corangamite ShireC7</v>
      </c>
      <c r="B4536" s="18" t="s">
        <v>1260</v>
      </c>
      <c r="C4536" s="18" t="s">
        <v>1043</v>
      </c>
      <c r="D4536" s="18" t="s">
        <v>594</v>
      </c>
      <c r="E4536" s="18">
        <v>0.125</v>
      </c>
    </row>
    <row r="4537" spans="1:5" hidden="1" x14ac:dyDescent="0.3">
      <c r="A4537" s="18" t="str">
        <f t="shared" si="71"/>
        <v>2021-22Darebin CityC7</v>
      </c>
      <c r="B4537" s="18" t="s">
        <v>1260</v>
      </c>
      <c r="C4537" s="18" t="s">
        <v>1046</v>
      </c>
      <c r="D4537" s="18" t="s">
        <v>594</v>
      </c>
      <c r="E4537" s="18">
        <v>0.20868890612878199</v>
      </c>
    </row>
    <row r="4538" spans="1:5" hidden="1" x14ac:dyDescent="0.3">
      <c r="A4538" s="18" t="str">
        <f t="shared" si="71"/>
        <v>2021-22East Gippsland ShireC7</v>
      </c>
      <c r="B4538" s="18" t="s">
        <v>1260</v>
      </c>
      <c r="C4538" s="18" t="s">
        <v>1049</v>
      </c>
      <c r="D4538" s="18" t="s">
        <v>594</v>
      </c>
      <c r="E4538" s="18">
        <v>0.20506329113924099</v>
      </c>
    </row>
    <row r="4539" spans="1:5" hidden="1" x14ac:dyDescent="0.3">
      <c r="A4539" s="18" t="str">
        <f t="shared" si="71"/>
        <v>2021-22Frankston CityC7</v>
      </c>
      <c r="B4539" s="18" t="s">
        <v>1260</v>
      </c>
      <c r="C4539" s="18" t="s">
        <v>1052</v>
      </c>
      <c r="D4539" s="18" t="s">
        <v>594</v>
      </c>
      <c r="E4539" s="18">
        <v>0.18193979933110399</v>
      </c>
    </row>
    <row r="4540" spans="1:5" hidden="1" x14ac:dyDescent="0.3">
      <c r="A4540" s="18" t="str">
        <f t="shared" si="71"/>
        <v>2021-22Gannawarra ShireC7</v>
      </c>
      <c r="B4540" s="18" t="s">
        <v>1260</v>
      </c>
      <c r="C4540" s="18" t="s">
        <v>1055</v>
      </c>
      <c r="D4540" s="18" t="s">
        <v>594</v>
      </c>
      <c r="E4540" s="18">
        <v>0.114790286975717</v>
      </c>
    </row>
    <row r="4541" spans="1:5" hidden="1" x14ac:dyDescent="0.3">
      <c r="A4541" s="18" t="str">
        <f t="shared" si="71"/>
        <v>2021-22Glenelg ShireC7</v>
      </c>
      <c r="B4541" s="18" t="s">
        <v>1260</v>
      </c>
      <c r="C4541" s="18" t="s">
        <v>1061</v>
      </c>
      <c r="D4541" s="18" t="s">
        <v>594</v>
      </c>
      <c r="E4541" s="18">
        <v>0.116152450090744</v>
      </c>
    </row>
    <row r="4542" spans="1:5" hidden="1" x14ac:dyDescent="0.3">
      <c r="A4542" s="18" t="str">
        <f t="shared" si="71"/>
        <v>2021-22Golden Plains ShireC7</v>
      </c>
      <c r="B4542" s="18" t="s">
        <v>1260</v>
      </c>
      <c r="C4542" s="18" t="s">
        <v>1064</v>
      </c>
      <c r="D4542" s="18" t="s">
        <v>594</v>
      </c>
      <c r="E4542" s="18">
        <v>0.229007633587786</v>
      </c>
    </row>
    <row r="4543" spans="1:5" hidden="1" x14ac:dyDescent="0.3">
      <c r="A4543" s="18" t="str">
        <f t="shared" si="71"/>
        <v>2021-22Greater Bendigo CityC7</v>
      </c>
      <c r="B4543" s="18" t="s">
        <v>1260</v>
      </c>
      <c r="C4543" s="18" t="s">
        <v>1067</v>
      </c>
      <c r="D4543" s="18" t="s">
        <v>594</v>
      </c>
      <c r="E4543" s="18">
        <v>0.14341953527828999</v>
      </c>
    </row>
    <row r="4544" spans="1:5" hidden="1" x14ac:dyDescent="0.3">
      <c r="A4544" s="18" t="str">
        <f t="shared" si="71"/>
        <v>2021-22Greater Dandenong CityC7</v>
      </c>
      <c r="B4544" s="18" t="s">
        <v>1260</v>
      </c>
      <c r="C4544" s="18" t="s">
        <v>1070</v>
      </c>
      <c r="D4544" s="18" t="s">
        <v>594</v>
      </c>
      <c r="E4544" s="18">
        <v>0.170605187319885</v>
      </c>
    </row>
    <row r="4545" spans="1:5" hidden="1" x14ac:dyDescent="0.3">
      <c r="A4545" s="18" t="str">
        <f t="shared" si="71"/>
        <v>2021-22Greater Geelong CityC7</v>
      </c>
      <c r="B4545" s="18" t="s">
        <v>1260</v>
      </c>
      <c r="C4545" s="18" t="s">
        <v>1073</v>
      </c>
      <c r="D4545" s="18" t="s">
        <v>594</v>
      </c>
      <c r="E4545" s="18">
        <v>0.15771144278606999</v>
      </c>
    </row>
    <row r="4546" spans="1:5" hidden="1" x14ac:dyDescent="0.3">
      <c r="A4546" s="18" t="str">
        <f t="shared" si="71"/>
        <v>2021-22Hepburn ShireC7</v>
      </c>
      <c r="B4546" s="18" t="s">
        <v>1260</v>
      </c>
      <c r="C4546" s="18" t="s">
        <v>1078</v>
      </c>
      <c r="D4546" s="18" t="s">
        <v>594</v>
      </c>
      <c r="E4546" s="18">
        <v>0.35256410256410298</v>
      </c>
    </row>
    <row r="4547" spans="1:5" hidden="1" x14ac:dyDescent="0.3">
      <c r="A4547" s="18" t="str">
        <f t="shared" si="71"/>
        <v>2021-22Hindmarsh ShireC7</v>
      </c>
      <c r="B4547" s="18" t="s">
        <v>1260</v>
      </c>
      <c r="C4547" s="18" t="s">
        <v>1081</v>
      </c>
      <c r="D4547" s="18" t="s">
        <v>594</v>
      </c>
      <c r="E4547" s="18">
        <v>0.23130300693909001</v>
      </c>
    </row>
    <row r="4548" spans="1:5" hidden="1" x14ac:dyDescent="0.3">
      <c r="A4548" s="18" t="str">
        <f t="shared" si="71"/>
        <v>2021-22Hobsons Bay CityC7</v>
      </c>
      <c r="B4548" s="18" t="s">
        <v>1260</v>
      </c>
      <c r="C4548" s="18" t="s">
        <v>1084</v>
      </c>
      <c r="D4548" s="18" t="s">
        <v>594</v>
      </c>
      <c r="E4548" s="18">
        <v>0.25773195876288701</v>
      </c>
    </row>
    <row r="4549" spans="1:5" hidden="1" x14ac:dyDescent="0.3">
      <c r="A4549" s="18" t="str">
        <f t="shared" si="71"/>
        <v>2021-22Hume CityC7</v>
      </c>
      <c r="B4549" s="18" t="s">
        <v>1260</v>
      </c>
      <c r="C4549" s="18" t="s">
        <v>1090</v>
      </c>
      <c r="D4549" s="18" t="s">
        <v>594</v>
      </c>
      <c r="E4549" s="18">
        <v>0.12825817128671901</v>
      </c>
    </row>
    <row r="4550" spans="1:5" hidden="1" x14ac:dyDescent="0.3">
      <c r="A4550" s="18" t="str">
        <f t="shared" si="71"/>
        <v>2021-22Indigo ShireC7</v>
      </c>
      <c r="B4550" s="18" t="s">
        <v>1260</v>
      </c>
      <c r="C4550" s="18" t="s">
        <v>1093</v>
      </c>
      <c r="D4550" s="18" t="s">
        <v>594</v>
      </c>
      <c r="E4550" s="18">
        <v>0.22857142857142901</v>
      </c>
    </row>
    <row r="4551" spans="1:5" hidden="1" x14ac:dyDescent="0.3">
      <c r="A4551" s="18" t="str">
        <f t="shared" si="71"/>
        <v>2021-22Knox CityC7</v>
      </c>
      <c r="B4551" s="18" t="s">
        <v>1260</v>
      </c>
      <c r="C4551" s="18" t="s">
        <v>1099</v>
      </c>
      <c r="D4551" s="18" t="s">
        <v>594</v>
      </c>
      <c r="E4551" s="18">
        <v>0.13493653974615899</v>
      </c>
    </row>
    <row r="4552" spans="1:5" hidden="1" x14ac:dyDescent="0.3">
      <c r="A4552" s="18" t="str">
        <f t="shared" si="71"/>
        <v>2021-22Loddon ShireC7</v>
      </c>
      <c r="B4552" s="18" t="s">
        <v>1260</v>
      </c>
      <c r="C4552" s="18" t="s">
        <v>1105</v>
      </c>
      <c r="D4552" s="18" t="s">
        <v>594</v>
      </c>
      <c r="E4552" s="18">
        <v>0.21333333333333299</v>
      </c>
    </row>
    <row r="4553" spans="1:5" hidden="1" x14ac:dyDescent="0.3">
      <c r="A4553" s="18" t="str">
        <f t="shared" si="71"/>
        <v>2021-22Macedon Ranges ShireC7</v>
      </c>
      <c r="B4553" s="18" t="s">
        <v>1260</v>
      </c>
      <c r="C4553" s="18" t="s">
        <v>1108</v>
      </c>
      <c r="D4553" s="18" t="s">
        <v>594</v>
      </c>
      <c r="E4553" s="18">
        <v>0.17718446601941701</v>
      </c>
    </row>
    <row r="4554" spans="1:5" hidden="1" x14ac:dyDescent="0.3">
      <c r="A4554" s="18" t="str">
        <f t="shared" si="71"/>
        <v>2021-22Manningham CityC7</v>
      </c>
      <c r="B4554" s="18" t="s">
        <v>1260</v>
      </c>
      <c r="C4554" s="18" t="s">
        <v>1111</v>
      </c>
      <c r="D4554" s="18" t="s">
        <v>594</v>
      </c>
      <c r="E4554" s="18">
        <v>0.178181818181818</v>
      </c>
    </row>
    <row r="4555" spans="1:5" hidden="1" x14ac:dyDescent="0.3">
      <c r="A4555" s="18" t="str">
        <f t="shared" si="71"/>
        <v>2021-22Mansfield ShireC7</v>
      </c>
      <c r="B4555" s="18" t="s">
        <v>1260</v>
      </c>
      <c r="C4555" s="18" t="s">
        <v>1114</v>
      </c>
      <c r="D4555" s="18" t="s">
        <v>594</v>
      </c>
      <c r="E4555" s="18">
        <v>0.27941176470588203</v>
      </c>
    </row>
    <row r="4556" spans="1:5" hidden="1" x14ac:dyDescent="0.3">
      <c r="A4556" s="18" t="str">
        <f t="shared" si="71"/>
        <v>2021-22Maribyrnong CityC7</v>
      </c>
      <c r="B4556" s="18" t="s">
        <v>1260</v>
      </c>
      <c r="C4556" s="18" t="s">
        <v>1117</v>
      </c>
      <c r="D4556" s="18" t="s">
        <v>594</v>
      </c>
      <c r="E4556" s="18">
        <v>0.16945812807881799</v>
      </c>
    </row>
    <row r="4557" spans="1:5" hidden="1" x14ac:dyDescent="0.3">
      <c r="A4557" s="18" t="str">
        <f t="shared" si="71"/>
        <v>2021-22Maroondah CityC7</v>
      </c>
      <c r="B4557" s="18" t="s">
        <v>1260</v>
      </c>
      <c r="C4557" s="18" t="s">
        <v>1120</v>
      </c>
      <c r="D4557" s="18" t="s">
        <v>594</v>
      </c>
      <c r="E4557" s="18">
        <v>0.206845238095238</v>
      </c>
    </row>
    <row r="4558" spans="1:5" hidden="1" x14ac:dyDescent="0.3">
      <c r="A4558" s="18" t="str">
        <f t="shared" si="71"/>
        <v>2021-22Melbourne CityC7</v>
      </c>
      <c r="B4558" s="18" t="s">
        <v>1260</v>
      </c>
      <c r="C4558" s="18" t="s">
        <v>1123</v>
      </c>
      <c r="D4558" s="18" t="s">
        <v>594</v>
      </c>
      <c r="E4558" s="18">
        <v>0.157052474879047</v>
      </c>
    </row>
    <row r="4559" spans="1:5" hidden="1" x14ac:dyDescent="0.3">
      <c r="A4559" s="18" t="str">
        <f t="shared" si="71"/>
        <v>2021-22Melton CityC7</v>
      </c>
      <c r="B4559" s="18" t="s">
        <v>1260</v>
      </c>
      <c r="C4559" s="18" t="s">
        <v>1126</v>
      </c>
      <c r="D4559" s="18" t="s">
        <v>594</v>
      </c>
      <c r="E4559" s="18">
        <v>0.21548821548821501</v>
      </c>
    </row>
    <row r="4560" spans="1:5" hidden="1" x14ac:dyDescent="0.3">
      <c r="A4560" s="18" t="str">
        <f t="shared" si="71"/>
        <v>2021-22Moira ShireC7</v>
      </c>
      <c r="B4560" s="18" t="s">
        <v>1260</v>
      </c>
      <c r="C4560" s="18" t="s">
        <v>1135</v>
      </c>
      <c r="D4560" s="18" t="s">
        <v>594</v>
      </c>
      <c r="E4560" s="18">
        <v>0.183529411764706</v>
      </c>
    </row>
    <row r="4561" spans="1:5" hidden="1" x14ac:dyDescent="0.3">
      <c r="A4561" s="18" t="str">
        <f t="shared" si="71"/>
        <v>2021-22Monash CityC7</v>
      </c>
      <c r="B4561" s="18" t="s">
        <v>1260</v>
      </c>
      <c r="C4561" s="18" t="s">
        <v>1138</v>
      </c>
      <c r="D4561" s="18" t="s">
        <v>594</v>
      </c>
      <c r="E4561" s="18">
        <v>0.171604938271605</v>
      </c>
    </row>
    <row r="4562" spans="1:5" hidden="1" x14ac:dyDescent="0.3">
      <c r="A4562" s="18" t="str">
        <f t="shared" si="71"/>
        <v>2021-22Moonee Valley CityC7</v>
      </c>
      <c r="B4562" s="18" t="s">
        <v>1260</v>
      </c>
      <c r="C4562" s="18" t="s">
        <v>1141</v>
      </c>
      <c r="D4562" s="18" t="s">
        <v>594</v>
      </c>
      <c r="E4562" s="18">
        <v>0.185721953837896</v>
      </c>
    </row>
    <row r="4563" spans="1:5" hidden="1" x14ac:dyDescent="0.3">
      <c r="A4563" s="18" t="str">
        <f t="shared" si="71"/>
        <v>2021-22Moorabool ShireC7</v>
      </c>
      <c r="B4563" s="18" t="s">
        <v>1260</v>
      </c>
      <c r="C4563" s="18" t="s">
        <v>1144</v>
      </c>
      <c r="D4563" s="18" t="s">
        <v>594</v>
      </c>
      <c r="E4563" s="18">
        <v>0.33273703041144898</v>
      </c>
    </row>
    <row r="4564" spans="1:5" hidden="1" x14ac:dyDescent="0.3">
      <c r="A4564" s="18" t="str">
        <f t="shared" si="71"/>
        <v>2021-22Mornington Peninsula ShireC7</v>
      </c>
      <c r="B4564" s="18" t="s">
        <v>1260</v>
      </c>
      <c r="C4564" s="18" t="s">
        <v>1150</v>
      </c>
      <c r="D4564" s="18" t="s">
        <v>594</v>
      </c>
      <c r="E4564" s="18">
        <v>0.32483474976392801</v>
      </c>
    </row>
    <row r="4565" spans="1:5" hidden="1" x14ac:dyDescent="0.3">
      <c r="A4565" s="18" t="str">
        <f t="shared" si="71"/>
        <v>2021-22Mount Alexander ShireC7</v>
      </c>
      <c r="B4565" s="18" t="s">
        <v>1260</v>
      </c>
      <c r="C4565" s="18" t="s">
        <v>1153</v>
      </c>
      <c r="D4565" s="18" t="s">
        <v>594</v>
      </c>
      <c r="E4565" s="18">
        <v>0.34243176178660101</v>
      </c>
    </row>
    <row r="4566" spans="1:5" hidden="1" x14ac:dyDescent="0.3">
      <c r="A4566" s="18" t="str">
        <f t="shared" si="71"/>
        <v>2021-22Moyne ShireC7</v>
      </c>
      <c r="B4566" s="18" t="s">
        <v>1260</v>
      </c>
      <c r="C4566" s="18" t="s">
        <v>1156</v>
      </c>
      <c r="D4566" s="18" t="s">
        <v>594</v>
      </c>
      <c r="E4566" s="18">
        <v>0.24979524979525</v>
      </c>
    </row>
    <row r="4567" spans="1:5" hidden="1" x14ac:dyDescent="0.3">
      <c r="A4567" s="18" t="str">
        <f t="shared" si="71"/>
        <v>2021-22Murrindindi ShireC7</v>
      </c>
      <c r="B4567" s="18" t="s">
        <v>1260</v>
      </c>
      <c r="C4567" s="18" t="s">
        <v>1159</v>
      </c>
      <c r="D4567" s="18" t="s">
        <v>594</v>
      </c>
      <c r="E4567" s="18">
        <v>0.14067278287461801</v>
      </c>
    </row>
    <row r="4568" spans="1:5" hidden="1" x14ac:dyDescent="0.3">
      <c r="A4568" s="18" t="str">
        <f t="shared" ref="A4568:A4631" si="72">CONCATENATE(B4568,C4568,D4568)</f>
        <v>2021-22Nillumbik ShireC7</v>
      </c>
      <c r="B4568" s="18" t="s">
        <v>1260</v>
      </c>
      <c r="C4568" s="18" t="s">
        <v>1162</v>
      </c>
      <c r="D4568" s="18" t="s">
        <v>594</v>
      </c>
      <c r="E4568" s="18">
        <v>0.16714697406340101</v>
      </c>
    </row>
    <row r="4569" spans="1:5" hidden="1" x14ac:dyDescent="0.3">
      <c r="A4569" s="18" t="str">
        <f t="shared" si="72"/>
        <v>2021-22Port Phillip CityC7</v>
      </c>
      <c r="B4569" s="18" t="s">
        <v>1260</v>
      </c>
      <c r="C4569" s="18" t="s">
        <v>1168</v>
      </c>
      <c r="D4569" s="18" t="s">
        <v>594</v>
      </c>
      <c r="E4569" s="18">
        <v>0.202469135802469</v>
      </c>
    </row>
    <row r="4570" spans="1:5" hidden="1" x14ac:dyDescent="0.3">
      <c r="A4570" s="18" t="str">
        <f t="shared" si="72"/>
        <v>2021-22Pyrenees ShireC7</v>
      </c>
      <c r="B4570" s="18" t="s">
        <v>1260</v>
      </c>
      <c r="C4570" s="18" t="s">
        <v>1171</v>
      </c>
      <c r="D4570" s="18" t="s">
        <v>594</v>
      </c>
      <c r="E4570" s="18">
        <v>0.31020408163265301</v>
      </c>
    </row>
    <row r="4571" spans="1:5" hidden="1" x14ac:dyDescent="0.3">
      <c r="A4571" s="18" t="str">
        <f t="shared" si="72"/>
        <v>2021-22Greater SheppartonC7</v>
      </c>
      <c r="B4571" s="18" t="s">
        <v>1260</v>
      </c>
      <c r="C4571" s="18" t="s">
        <v>1076</v>
      </c>
      <c r="D4571" s="18" t="s">
        <v>594</v>
      </c>
      <c r="E4571" s="18">
        <v>0.16255562619198999</v>
      </c>
    </row>
    <row r="4572" spans="1:5" hidden="1" x14ac:dyDescent="0.3">
      <c r="A4572" s="18" t="str">
        <f t="shared" si="72"/>
        <v>2021-22Wangaratta Rural CityC7</v>
      </c>
      <c r="B4572" s="18" t="s">
        <v>1260</v>
      </c>
      <c r="C4572" s="18" t="s">
        <v>1197</v>
      </c>
      <c r="D4572" s="18" t="s">
        <v>594</v>
      </c>
      <c r="E4572" s="18">
        <v>0.239819004524887</v>
      </c>
    </row>
    <row r="4573" spans="1:5" hidden="1" x14ac:dyDescent="0.3">
      <c r="A4573" s="18" t="str">
        <f t="shared" si="72"/>
        <v>2021-22Warrnambool CityC7</v>
      </c>
      <c r="B4573" s="18" t="s">
        <v>1260</v>
      </c>
      <c r="C4573" s="18" t="s">
        <v>1200</v>
      </c>
      <c r="D4573" s="18" t="s">
        <v>594</v>
      </c>
      <c r="E4573" s="18">
        <v>0.13093980992608201</v>
      </c>
    </row>
    <row r="4574" spans="1:5" hidden="1" x14ac:dyDescent="0.3">
      <c r="A4574" s="18" t="str">
        <f t="shared" si="72"/>
        <v>2021-22Wodonga CityC7</v>
      </c>
      <c r="B4574" s="18" t="s">
        <v>1260</v>
      </c>
      <c r="C4574" s="18" t="s">
        <v>1215</v>
      </c>
      <c r="D4574" s="18" t="s">
        <v>594</v>
      </c>
      <c r="E4574" s="18">
        <v>0.159468438538206</v>
      </c>
    </row>
    <row r="4575" spans="1:5" hidden="1" x14ac:dyDescent="0.3">
      <c r="A4575" s="18" t="str">
        <f t="shared" si="72"/>
        <v>2021-22Boroondara CityC7</v>
      </c>
      <c r="B4575" s="18" t="s">
        <v>1260</v>
      </c>
      <c r="C4575" s="18" t="s">
        <v>1019</v>
      </c>
      <c r="D4575" s="18" t="s">
        <v>594</v>
      </c>
      <c r="E4575" s="18">
        <v>0.17146144994246301</v>
      </c>
    </row>
    <row r="4576" spans="1:5" hidden="1" x14ac:dyDescent="0.3">
      <c r="A4576" s="18" t="str">
        <f t="shared" si="72"/>
        <v>2021-22Buloke ShireC7</v>
      </c>
      <c r="B4576" s="18" t="s">
        <v>1260</v>
      </c>
      <c r="C4576" s="18" t="s">
        <v>1025</v>
      </c>
      <c r="D4576" s="18" t="s">
        <v>594</v>
      </c>
      <c r="E4576" s="18">
        <v>0.18233618233618201</v>
      </c>
    </row>
    <row r="4577" spans="1:5" hidden="1" x14ac:dyDescent="0.3">
      <c r="A4577" s="18" t="str">
        <f t="shared" si="72"/>
        <v>2021-22Glen Eira CityC7</v>
      </c>
      <c r="B4577" s="18" t="s">
        <v>1260</v>
      </c>
      <c r="C4577" s="18" t="s">
        <v>1058</v>
      </c>
      <c r="D4577" s="18" t="s">
        <v>594</v>
      </c>
      <c r="E4577" s="18">
        <v>0.22183507549361201</v>
      </c>
    </row>
    <row r="4578" spans="1:5" hidden="1" x14ac:dyDescent="0.3">
      <c r="A4578" s="18" t="str">
        <f t="shared" si="72"/>
        <v>2021-22Horsham Rural CityC7</v>
      </c>
      <c r="B4578" s="18" t="s">
        <v>1260</v>
      </c>
      <c r="C4578" s="18" t="s">
        <v>1087</v>
      </c>
      <c r="D4578" s="18" t="s">
        <v>594</v>
      </c>
      <c r="E4578" s="18">
        <v>0.22004889975550099</v>
      </c>
    </row>
    <row r="4579" spans="1:5" hidden="1" x14ac:dyDescent="0.3">
      <c r="A4579" s="18" t="str">
        <f t="shared" si="72"/>
        <v>2021-22Kingston CityC7</v>
      </c>
      <c r="B4579" s="18" t="s">
        <v>1260</v>
      </c>
      <c r="C4579" s="18" t="s">
        <v>1096</v>
      </c>
      <c r="D4579" s="18" t="s">
        <v>594</v>
      </c>
      <c r="E4579" s="18">
        <v>0.16507936507936499</v>
      </c>
    </row>
    <row r="4580" spans="1:5" hidden="1" x14ac:dyDescent="0.3">
      <c r="A4580" s="18" t="str">
        <f t="shared" si="72"/>
        <v>2021-22Latrobe CityC7</v>
      </c>
      <c r="B4580" s="18" t="s">
        <v>1260</v>
      </c>
      <c r="C4580" s="18" t="s">
        <v>1102</v>
      </c>
      <c r="D4580" s="18" t="s">
        <v>594</v>
      </c>
      <c r="E4580" s="18">
        <v>0.26603884638022401</v>
      </c>
    </row>
    <row r="4581" spans="1:5" hidden="1" x14ac:dyDescent="0.3">
      <c r="A4581" s="18" t="str">
        <f t="shared" si="72"/>
        <v>2021-22Mildura Rural CityC7</v>
      </c>
      <c r="B4581" s="18" t="s">
        <v>1260</v>
      </c>
      <c r="C4581" s="18" t="s">
        <v>1129</v>
      </c>
      <c r="D4581" s="18" t="s">
        <v>594</v>
      </c>
      <c r="E4581" s="18">
        <v>0.16393442622950799</v>
      </c>
    </row>
    <row r="4582" spans="1:5" hidden="1" x14ac:dyDescent="0.3">
      <c r="A4582" s="18" t="str">
        <f t="shared" si="72"/>
        <v>2021-22Mitchell ShireC7</v>
      </c>
      <c r="B4582" s="18" t="s">
        <v>1260</v>
      </c>
      <c r="C4582" s="18" t="s">
        <v>1132</v>
      </c>
      <c r="D4582" s="18" t="s">
        <v>594</v>
      </c>
      <c r="E4582" s="18">
        <v>0.230769230769231</v>
      </c>
    </row>
    <row r="4583" spans="1:5" hidden="1" x14ac:dyDescent="0.3">
      <c r="A4583" s="18" t="str">
        <f t="shared" si="72"/>
        <v>2021-22Northern Grampians ShireC7</v>
      </c>
      <c r="B4583" s="18" t="s">
        <v>1260</v>
      </c>
      <c r="C4583" s="18" t="s">
        <v>1165</v>
      </c>
      <c r="D4583" s="18" t="s">
        <v>594</v>
      </c>
      <c r="E4583" s="18">
        <v>0.25766871165644201</v>
      </c>
    </row>
    <row r="4584" spans="1:5" hidden="1" x14ac:dyDescent="0.3">
      <c r="A4584" s="18" t="str">
        <f t="shared" si="72"/>
        <v>2021-22Southern Grampians ShirePOP</v>
      </c>
      <c r="B4584" s="18" t="s">
        <v>1260</v>
      </c>
      <c r="C4584" s="18" t="s">
        <v>1179</v>
      </c>
      <c r="D4584" s="18" t="s">
        <v>1259</v>
      </c>
      <c r="E4584" s="18">
        <v>16047</v>
      </c>
    </row>
    <row r="4585" spans="1:5" hidden="1" x14ac:dyDescent="0.3">
      <c r="A4585" s="18" t="str">
        <f t="shared" si="72"/>
        <v>2021-22South Gippsland ShirePOP</v>
      </c>
      <c r="B4585" s="18" t="s">
        <v>1260</v>
      </c>
      <c r="C4585" s="18" t="s">
        <v>1176</v>
      </c>
      <c r="D4585" s="18" t="s">
        <v>1259</v>
      </c>
      <c r="E4585" s="18">
        <v>30455</v>
      </c>
    </row>
    <row r="4586" spans="1:5" hidden="1" x14ac:dyDescent="0.3">
      <c r="A4586" s="18" t="str">
        <f t="shared" si="72"/>
        <v>2021-22Stonnington CityPOP</v>
      </c>
      <c r="B4586" s="18" t="s">
        <v>1260</v>
      </c>
      <c r="C4586" s="18" t="s">
        <v>1182</v>
      </c>
      <c r="D4586" s="18" t="s">
        <v>1259</v>
      </c>
      <c r="E4586" s="18">
        <v>114340</v>
      </c>
    </row>
    <row r="4587" spans="1:5" hidden="1" x14ac:dyDescent="0.3">
      <c r="A4587" s="18" t="str">
        <f t="shared" si="72"/>
        <v>2021-22Ararat Rural CityPOP</v>
      </c>
      <c r="B4587" s="18" t="s">
        <v>1260</v>
      </c>
      <c r="C4587" s="18" t="s">
        <v>998</v>
      </c>
      <c r="D4587" s="18" t="s">
        <v>1259</v>
      </c>
      <c r="E4587" s="18">
        <v>11922</v>
      </c>
    </row>
    <row r="4588" spans="1:5" hidden="1" x14ac:dyDescent="0.3">
      <c r="A4588" s="18" t="str">
        <f t="shared" si="72"/>
        <v>2021-22Strathbogie ShirePOP</v>
      </c>
      <c r="B4588" s="18" t="s">
        <v>1260</v>
      </c>
      <c r="C4588" s="18" t="s">
        <v>1185</v>
      </c>
      <c r="D4588" s="18" t="s">
        <v>1259</v>
      </c>
      <c r="E4588" s="18">
        <v>11167</v>
      </c>
    </row>
    <row r="4589" spans="1:5" hidden="1" x14ac:dyDescent="0.3">
      <c r="A4589" s="18" t="str">
        <f t="shared" si="72"/>
        <v>2021-22Surf Coast ShirePOP</v>
      </c>
      <c r="B4589" s="18" t="s">
        <v>1260</v>
      </c>
      <c r="C4589" s="18" t="s">
        <v>1188</v>
      </c>
      <c r="D4589" s="18" t="s">
        <v>1259</v>
      </c>
      <c r="E4589" s="18">
        <v>36278</v>
      </c>
    </row>
    <row r="4590" spans="1:5" hidden="1" x14ac:dyDescent="0.3">
      <c r="A4590" s="18" t="str">
        <f t="shared" si="72"/>
        <v>2021-22Swan Hill Rural CityPOP</v>
      </c>
      <c r="B4590" s="18" t="s">
        <v>1260</v>
      </c>
      <c r="C4590" s="18" t="s">
        <v>1191</v>
      </c>
      <c r="D4590" s="18" t="s">
        <v>1259</v>
      </c>
      <c r="E4590" s="18">
        <v>20159</v>
      </c>
    </row>
    <row r="4591" spans="1:5" hidden="1" x14ac:dyDescent="0.3">
      <c r="A4591" s="18" t="str">
        <f t="shared" si="72"/>
        <v>2021-22Towong ShirePOP</v>
      </c>
      <c r="B4591" s="18" t="s">
        <v>1260</v>
      </c>
      <c r="C4591" s="18" t="s">
        <v>1194</v>
      </c>
      <c r="D4591" s="18" t="s">
        <v>1259</v>
      </c>
      <c r="E4591" s="18">
        <v>6073</v>
      </c>
    </row>
    <row r="4592" spans="1:5" hidden="1" x14ac:dyDescent="0.3">
      <c r="A4592" s="18" t="str">
        <f t="shared" si="72"/>
        <v>2021-22Wellington ShirePOP</v>
      </c>
      <c r="B4592" s="18" t="s">
        <v>1260</v>
      </c>
      <c r="C4592" s="18" t="s">
        <v>1203</v>
      </c>
      <c r="D4592" s="18" t="s">
        <v>1259</v>
      </c>
      <c r="E4592" s="18">
        <v>45092</v>
      </c>
    </row>
    <row r="4593" spans="1:5" hidden="1" x14ac:dyDescent="0.3">
      <c r="A4593" s="18" t="str">
        <f t="shared" si="72"/>
        <v>2021-22West Wimmera ShirePOP</v>
      </c>
      <c r="B4593" s="18" t="s">
        <v>1260</v>
      </c>
      <c r="C4593" s="18" t="s">
        <v>1206</v>
      </c>
      <c r="D4593" s="18" t="s">
        <v>1259</v>
      </c>
      <c r="E4593" s="18">
        <v>3750</v>
      </c>
    </row>
    <row r="4594" spans="1:5" hidden="1" x14ac:dyDescent="0.3">
      <c r="A4594" s="18" t="str">
        <f t="shared" si="72"/>
        <v>2021-22Whitehorse CityPOP</v>
      </c>
      <c r="B4594" s="18" t="s">
        <v>1260</v>
      </c>
      <c r="C4594" s="18" t="s">
        <v>1209</v>
      </c>
      <c r="D4594" s="18" t="s">
        <v>1259</v>
      </c>
      <c r="E4594" s="18">
        <v>175970</v>
      </c>
    </row>
    <row r="4595" spans="1:5" hidden="1" x14ac:dyDescent="0.3">
      <c r="A4595" s="18" t="str">
        <f t="shared" si="72"/>
        <v>2021-22Whittlesea CityPOP</v>
      </c>
      <c r="B4595" s="18" t="s">
        <v>1260</v>
      </c>
      <c r="C4595" s="18" t="s">
        <v>1212</v>
      </c>
      <c r="D4595" s="18" t="s">
        <v>1259</v>
      </c>
      <c r="E4595" s="18">
        <v>237932</v>
      </c>
    </row>
    <row r="4596" spans="1:5" hidden="1" x14ac:dyDescent="0.3">
      <c r="A4596" s="18" t="str">
        <f t="shared" si="72"/>
        <v>2021-22Wyndham CityPOP</v>
      </c>
      <c r="B4596" s="18" t="s">
        <v>1260</v>
      </c>
      <c r="C4596" s="18" t="s">
        <v>1218</v>
      </c>
      <c r="D4596" s="18" t="s">
        <v>1259</v>
      </c>
      <c r="E4596" s="18">
        <v>289571</v>
      </c>
    </row>
    <row r="4597" spans="1:5" hidden="1" x14ac:dyDescent="0.3">
      <c r="A4597" s="18" t="str">
        <f t="shared" si="72"/>
        <v>2021-22Yarra CityPOP</v>
      </c>
      <c r="B4597" s="18" t="s">
        <v>1260</v>
      </c>
      <c r="C4597" s="18" t="s">
        <v>1221</v>
      </c>
      <c r="D4597" s="18" t="s">
        <v>1259</v>
      </c>
      <c r="E4597" s="18">
        <v>99622</v>
      </c>
    </row>
    <row r="4598" spans="1:5" hidden="1" x14ac:dyDescent="0.3">
      <c r="A4598" s="18" t="str">
        <f t="shared" si="72"/>
        <v>2021-22Yarra Ranges ShirePOP</v>
      </c>
      <c r="B4598" s="18" t="s">
        <v>1260</v>
      </c>
      <c r="C4598" s="18" t="s">
        <v>1224</v>
      </c>
      <c r="D4598" s="18" t="s">
        <v>1259</v>
      </c>
      <c r="E4598" s="18">
        <v>158831</v>
      </c>
    </row>
    <row r="4599" spans="1:5" hidden="1" x14ac:dyDescent="0.3">
      <c r="A4599" s="18" t="str">
        <f t="shared" si="72"/>
        <v>2021-22Yarriambiack ShirePOP</v>
      </c>
      <c r="B4599" s="18" t="s">
        <v>1260</v>
      </c>
      <c r="C4599" s="18" t="s">
        <v>1227</v>
      </c>
      <c r="D4599" s="18" t="s">
        <v>1259</v>
      </c>
      <c r="E4599" s="18">
        <v>6451</v>
      </c>
    </row>
    <row r="4600" spans="1:5" hidden="1" x14ac:dyDescent="0.3">
      <c r="A4600" s="18" t="str">
        <f t="shared" si="72"/>
        <v>2021-22Bass Coast ShirePOP</v>
      </c>
      <c r="B4600" s="18" t="s">
        <v>1260</v>
      </c>
      <c r="C4600" s="18" t="s">
        <v>1007</v>
      </c>
      <c r="D4600" s="18" t="s">
        <v>1259</v>
      </c>
      <c r="E4600" s="18">
        <v>40641</v>
      </c>
    </row>
    <row r="4601" spans="1:5" hidden="1" x14ac:dyDescent="0.3">
      <c r="A4601" s="18" t="str">
        <f t="shared" si="72"/>
        <v>2021-22Borough of QueenscliffePOP</v>
      </c>
      <c r="B4601" s="18" t="s">
        <v>1260</v>
      </c>
      <c r="C4601" s="18" t="s">
        <v>1174</v>
      </c>
      <c r="D4601" s="18" t="s">
        <v>1259</v>
      </c>
      <c r="E4601" s="18">
        <v>3054</v>
      </c>
    </row>
    <row r="4602" spans="1:5" hidden="1" x14ac:dyDescent="0.3">
      <c r="A4602" s="18" t="str">
        <f t="shared" si="72"/>
        <v>2021-22Merri-bek CityPOP</v>
      </c>
      <c r="B4602" s="18" t="s">
        <v>1260</v>
      </c>
      <c r="C4602" s="18" t="s">
        <v>1147</v>
      </c>
      <c r="D4602" s="18" t="s">
        <v>1259</v>
      </c>
      <c r="E4602" s="18">
        <v>184707</v>
      </c>
    </row>
    <row r="4603" spans="1:5" hidden="1" x14ac:dyDescent="0.3">
      <c r="A4603" s="18" t="str">
        <f t="shared" si="72"/>
        <v>2021-22Alpine ShirePOP</v>
      </c>
      <c r="B4603" s="18" t="s">
        <v>1260</v>
      </c>
      <c r="C4603" s="18" t="s">
        <v>995</v>
      </c>
      <c r="D4603" s="18" t="s">
        <v>1259</v>
      </c>
      <c r="E4603" s="18">
        <v>13069</v>
      </c>
    </row>
    <row r="4604" spans="1:5" hidden="1" x14ac:dyDescent="0.3">
      <c r="A4604" s="18" t="str">
        <f t="shared" si="72"/>
        <v>2021-22Ballarat CityPOP</v>
      </c>
      <c r="B4604" s="18" t="s">
        <v>1260</v>
      </c>
      <c r="C4604" s="18" t="s">
        <v>1001</v>
      </c>
      <c r="D4604" s="18" t="s">
        <v>1259</v>
      </c>
      <c r="E4604" s="18">
        <v>113482</v>
      </c>
    </row>
    <row r="4605" spans="1:5" hidden="1" x14ac:dyDescent="0.3">
      <c r="A4605" s="18" t="str">
        <f t="shared" si="72"/>
        <v>2021-22Banyule CityPOP</v>
      </c>
      <c r="B4605" s="18" t="s">
        <v>1260</v>
      </c>
      <c r="C4605" s="18" t="s">
        <v>1004</v>
      </c>
      <c r="D4605" s="18" t="s">
        <v>1259</v>
      </c>
      <c r="E4605" s="18">
        <v>129387</v>
      </c>
    </row>
    <row r="4606" spans="1:5" hidden="1" x14ac:dyDescent="0.3">
      <c r="A4606" s="18" t="str">
        <f t="shared" si="72"/>
        <v>2021-22Baw Baw ShirePOP</v>
      </c>
      <c r="B4606" s="18" t="s">
        <v>1260</v>
      </c>
      <c r="C4606" s="18" t="s">
        <v>1010</v>
      </c>
      <c r="D4606" s="18" t="s">
        <v>1259</v>
      </c>
      <c r="E4606" s="18">
        <v>56583</v>
      </c>
    </row>
    <row r="4607" spans="1:5" hidden="1" x14ac:dyDescent="0.3">
      <c r="A4607" s="18" t="str">
        <f t="shared" si="72"/>
        <v>2021-22Bayside CityPOP</v>
      </c>
      <c r="B4607" s="18" t="s">
        <v>1260</v>
      </c>
      <c r="C4607" s="18" t="s">
        <v>1013</v>
      </c>
      <c r="D4607" s="18" t="s">
        <v>1259</v>
      </c>
      <c r="E4607" s="18">
        <v>105580</v>
      </c>
    </row>
    <row r="4608" spans="1:5" hidden="1" x14ac:dyDescent="0.3">
      <c r="A4608" s="18" t="str">
        <f t="shared" si="72"/>
        <v>2021-22Benalla Rural CityPOP</v>
      </c>
      <c r="B4608" s="18" t="s">
        <v>1260</v>
      </c>
      <c r="C4608" s="18" t="s">
        <v>1016</v>
      </c>
      <c r="D4608" s="18" t="s">
        <v>1259</v>
      </c>
      <c r="E4608" s="18">
        <v>14131</v>
      </c>
    </row>
    <row r="4609" spans="1:5" hidden="1" x14ac:dyDescent="0.3">
      <c r="A4609" s="18" t="str">
        <f t="shared" si="72"/>
        <v>2021-22Brimbank CityPOP</v>
      </c>
      <c r="B4609" s="18" t="s">
        <v>1260</v>
      </c>
      <c r="C4609" s="18" t="s">
        <v>1022</v>
      </c>
      <c r="D4609" s="18" t="s">
        <v>1259</v>
      </c>
      <c r="E4609" s="18">
        <v>201680</v>
      </c>
    </row>
    <row r="4610" spans="1:5" hidden="1" x14ac:dyDescent="0.3">
      <c r="A4610" s="18" t="str">
        <f t="shared" si="72"/>
        <v>2021-22Campaspe ShirePOP</v>
      </c>
      <c r="B4610" s="18" t="s">
        <v>1260</v>
      </c>
      <c r="C4610" s="18" t="s">
        <v>1028</v>
      </c>
      <c r="D4610" s="18" t="s">
        <v>1259</v>
      </c>
      <c r="E4610" s="18">
        <v>37762</v>
      </c>
    </row>
    <row r="4611" spans="1:5" hidden="1" x14ac:dyDescent="0.3">
      <c r="A4611" s="18" t="str">
        <f t="shared" si="72"/>
        <v>2021-22Cardinia ShirePOP</v>
      </c>
      <c r="B4611" s="18" t="s">
        <v>1260</v>
      </c>
      <c r="C4611" s="18" t="s">
        <v>1031</v>
      </c>
      <c r="D4611" s="18" t="s">
        <v>1259</v>
      </c>
      <c r="E4611" s="18">
        <v>118675</v>
      </c>
    </row>
    <row r="4612" spans="1:5" hidden="1" x14ac:dyDescent="0.3">
      <c r="A4612" s="18" t="str">
        <f t="shared" si="72"/>
        <v>2021-22Casey CityPOP</v>
      </c>
      <c r="B4612" s="18" t="s">
        <v>1260</v>
      </c>
      <c r="C4612" s="18" t="s">
        <v>1034</v>
      </c>
      <c r="D4612" s="18" t="s">
        <v>1259</v>
      </c>
      <c r="E4612" s="18">
        <v>368861</v>
      </c>
    </row>
    <row r="4613" spans="1:5" hidden="1" x14ac:dyDescent="0.3">
      <c r="A4613" s="18" t="str">
        <f t="shared" si="72"/>
        <v>2021-22Central Goldfields ShirePOP</v>
      </c>
      <c r="B4613" s="18" t="s">
        <v>1260</v>
      </c>
      <c r="C4613" s="18" t="s">
        <v>1037</v>
      </c>
      <c r="D4613" s="18" t="s">
        <v>1259</v>
      </c>
      <c r="E4613" s="18">
        <v>13092</v>
      </c>
    </row>
    <row r="4614" spans="1:5" hidden="1" x14ac:dyDescent="0.3">
      <c r="A4614" s="18" t="str">
        <f t="shared" si="72"/>
        <v>2021-22Colac Otway ShirePOP</v>
      </c>
      <c r="B4614" s="18" t="s">
        <v>1260</v>
      </c>
      <c r="C4614" s="18" t="s">
        <v>1040</v>
      </c>
      <c r="D4614" s="18" t="s">
        <v>1259</v>
      </c>
      <c r="E4614" s="18">
        <v>21532</v>
      </c>
    </row>
    <row r="4615" spans="1:5" hidden="1" x14ac:dyDescent="0.3">
      <c r="A4615" s="18" t="str">
        <f t="shared" si="72"/>
        <v>2021-22Corangamite ShirePOP</v>
      </c>
      <c r="B4615" s="18" t="s">
        <v>1260</v>
      </c>
      <c r="C4615" s="18" t="s">
        <v>1043</v>
      </c>
      <c r="D4615" s="18" t="s">
        <v>1259</v>
      </c>
      <c r="E4615" s="18">
        <v>15813</v>
      </c>
    </row>
    <row r="4616" spans="1:5" hidden="1" x14ac:dyDescent="0.3">
      <c r="A4616" s="18" t="str">
        <f t="shared" si="72"/>
        <v>2021-22Darebin CityPOP</v>
      </c>
      <c r="B4616" s="18" t="s">
        <v>1260</v>
      </c>
      <c r="C4616" s="18" t="s">
        <v>1046</v>
      </c>
      <c r="D4616" s="18" t="s">
        <v>1259</v>
      </c>
      <c r="E4616" s="18">
        <v>162501</v>
      </c>
    </row>
    <row r="4617" spans="1:5" hidden="1" x14ac:dyDescent="0.3">
      <c r="A4617" s="18" t="str">
        <f t="shared" si="72"/>
        <v>2021-22East Gippsland ShirePOP</v>
      </c>
      <c r="B4617" s="18" t="s">
        <v>1260</v>
      </c>
      <c r="C4617" s="18" t="s">
        <v>1049</v>
      </c>
      <c r="D4617" s="18" t="s">
        <v>1259</v>
      </c>
      <c r="E4617" s="18">
        <v>48376</v>
      </c>
    </row>
    <row r="4618" spans="1:5" hidden="1" x14ac:dyDescent="0.3">
      <c r="A4618" s="18" t="str">
        <f t="shared" si="72"/>
        <v>2021-22Frankston CityPOP</v>
      </c>
      <c r="B4618" s="18" t="s">
        <v>1260</v>
      </c>
      <c r="C4618" s="18" t="s">
        <v>1052</v>
      </c>
      <c r="D4618" s="18" t="s">
        <v>1259</v>
      </c>
      <c r="E4618" s="18">
        <v>140809</v>
      </c>
    </row>
    <row r="4619" spans="1:5" hidden="1" x14ac:dyDescent="0.3">
      <c r="A4619" s="18" t="str">
        <f t="shared" si="72"/>
        <v>2021-22Gannawarra ShirePOP</v>
      </c>
      <c r="B4619" s="18" t="s">
        <v>1260</v>
      </c>
      <c r="C4619" s="18" t="s">
        <v>1055</v>
      </c>
      <c r="D4619" s="18" t="s">
        <v>1259</v>
      </c>
      <c r="E4619" s="18">
        <v>10438</v>
      </c>
    </row>
    <row r="4620" spans="1:5" hidden="1" x14ac:dyDescent="0.3">
      <c r="A4620" s="18" t="str">
        <f t="shared" si="72"/>
        <v>2021-22Glenelg ShirePOP</v>
      </c>
      <c r="B4620" s="18" t="s">
        <v>1260</v>
      </c>
      <c r="C4620" s="18" t="s">
        <v>1061</v>
      </c>
      <c r="D4620" s="18" t="s">
        <v>1259</v>
      </c>
      <c r="E4620" s="18">
        <v>19559</v>
      </c>
    </row>
    <row r="4621" spans="1:5" hidden="1" x14ac:dyDescent="0.3">
      <c r="A4621" s="18" t="str">
        <f t="shared" si="72"/>
        <v>2021-22Golden Plains ShirePOP</v>
      </c>
      <c r="B4621" s="18" t="s">
        <v>1260</v>
      </c>
      <c r="C4621" s="18" t="s">
        <v>1064</v>
      </c>
      <c r="D4621" s="18" t="s">
        <v>1259</v>
      </c>
      <c r="E4621" s="18">
        <v>24765</v>
      </c>
    </row>
    <row r="4622" spans="1:5" hidden="1" x14ac:dyDescent="0.3">
      <c r="A4622" s="18" t="str">
        <f t="shared" si="72"/>
        <v>2021-22Greater Bendigo CityPOP</v>
      </c>
      <c r="B4622" s="18" t="s">
        <v>1260</v>
      </c>
      <c r="C4622" s="18" t="s">
        <v>1067</v>
      </c>
      <c r="D4622" s="18" t="s">
        <v>1259</v>
      </c>
      <c r="E4622" s="18">
        <v>121382</v>
      </c>
    </row>
    <row r="4623" spans="1:5" hidden="1" x14ac:dyDescent="0.3">
      <c r="A4623" s="18" t="str">
        <f t="shared" si="72"/>
        <v>2021-22Greater Dandenong CityPOP</v>
      </c>
      <c r="B4623" s="18" t="s">
        <v>1260</v>
      </c>
      <c r="C4623" s="18" t="s">
        <v>1070</v>
      </c>
      <c r="D4623" s="18" t="s">
        <v>1259</v>
      </c>
      <c r="E4623" s="18">
        <v>163266</v>
      </c>
    </row>
    <row r="4624" spans="1:5" hidden="1" x14ac:dyDescent="0.3">
      <c r="A4624" s="18" t="str">
        <f t="shared" si="72"/>
        <v>2021-22Greater Geelong CityPOP</v>
      </c>
      <c r="B4624" s="18" t="s">
        <v>1260</v>
      </c>
      <c r="C4624" s="18" t="s">
        <v>1073</v>
      </c>
      <c r="D4624" s="18" t="s">
        <v>1259</v>
      </c>
      <c r="E4624" s="18">
        <v>269508</v>
      </c>
    </row>
    <row r="4625" spans="1:5" hidden="1" x14ac:dyDescent="0.3">
      <c r="A4625" s="18" t="str">
        <f t="shared" si="72"/>
        <v>2021-22Hepburn ShirePOP</v>
      </c>
      <c r="B4625" s="18" t="s">
        <v>1260</v>
      </c>
      <c r="C4625" s="18" t="s">
        <v>1078</v>
      </c>
      <c r="D4625" s="18" t="s">
        <v>1259</v>
      </c>
      <c r="E4625" s="18">
        <v>16281</v>
      </c>
    </row>
    <row r="4626" spans="1:5" hidden="1" x14ac:dyDescent="0.3">
      <c r="A4626" s="18" t="str">
        <f t="shared" si="72"/>
        <v>2021-22Hindmarsh ShirePOP</v>
      </c>
      <c r="B4626" s="18" t="s">
        <v>1260</v>
      </c>
      <c r="C4626" s="18" t="s">
        <v>1081</v>
      </c>
      <c r="D4626" s="18" t="s">
        <v>1259</v>
      </c>
      <c r="E4626" s="18">
        <v>5564</v>
      </c>
    </row>
    <row r="4627" spans="1:5" hidden="1" x14ac:dyDescent="0.3">
      <c r="A4627" s="18" t="str">
        <f t="shared" si="72"/>
        <v>2021-22Hobsons Bay CityPOP</v>
      </c>
      <c r="B4627" s="18" t="s">
        <v>1260</v>
      </c>
      <c r="C4627" s="18" t="s">
        <v>1084</v>
      </c>
      <c r="D4627" s="18" t="s">
        <v>1259</v>
      </c>
      <c r="E4627" s="18">
        <v>92275</v>
      </c>
    </row>
    <row r="4628" spans="1:5" hidden="1" x14ac:dyDescent="0.3">
      <c r="A4628" s="18" t="str">
        <f t="shared" si="72"/>
        <v>2021-22Hume CityPOP</v>
      </c>
      <c r="B4628" s="18" t="s">
        <v>1260</v>
      </c>
      <c r="C4628" s="18" t="s">
        <v>1090</v>
      </c>
      <c r="D4628" s="18" t="s">
        <v>1259</v>
      </c>
      <c r="E4628" s="18">
        <v>243738</v>
      </c>
    </row>
    <row r="4629" spans="1:5" hidden="1" x14ac:dyDescent="0.3">
      <c r="A4629" s="18" t="str">
        <f t="shared" si="72"/>
        <v>2021-22Indigo ShirePOP</v>
      </c>
      <c r="B4629" s="18" t="s">
        <v>1260</v>
      </c>
      <c r="C4629" s="18" t="s">
        <v>1093</v>
      </c>
      <c r="D4629" s="18" t="s">
        <v>1259</v>
      </c>
      <c r="E4629" s="18">
        <v>16979</v>
      </c>
    </row>
    <row r="4630" spans="1:5" hidden="1" x14ac:dyDescent="0.3">
      <c r="A4630" s="18" t="str">
        <f t="shared" si="72"/>
        <v>2021-22Knox CityPOP</v>
      </c>
      <c r="B4630" s="18" t="s">
        <v>1260</v>
      </c>
      <c r="C4630" s="18" t="s">
        <v>1099</v>
      </c>
      <c r="D4630" s="18" t="s">
        <v>1259</v>
      </c>
      <c r="E4630" s="18">
        <v>162769</v>
      </c>
    </row>
    <row r="4631" spans="1:5" hidden="1" x14ac:dyDescent="0.3">
      <c r="A4631" s="18" t="str">
        <f t="shared" si="72"/>
        <v>2021-22Loddon ShirePOP</v>
      </c>
      <c r="B4631" s="18" t="s">
        <v>1260</v>
      </c>
      <c r="C4631" s="18" t="s">
        <v>1105</v>
      </c>
      <c r="D4631" s="18" t="s">
        <v>1259</v>
      </c>
      <c r="E4631" s="18">
        <v>7497</v>
      </c>
    </row>
    <row r="4632" spans="1:5" hidden="1" x14ac:dyDescent="0.3">
      <c r="A4632" s="18" t="str">
        <f t="shared" ref="A4632:A4695" si="73">CONCATENATE(B4632,C4632,D4632)</f>
        <v>2021-22Macedon Ranges ShirePOP</v>
      </c>
      <c r="B4632" s="18" t="s">
        <v>1260</v>
      </c>
      <c r="C4632" s="18" t="s">
        <v>1108</v>
      </c>
      <c r="D4632" s="18" t="s">
        <v>1259</v>
      </c>
      <c r="E4632" s="18">
        <v>51743</v>
      </c>
    </row>
    <row r="4633" spans="1:5" hidden="1" x14ac:dyDescent="0.3">
      <c r="A4633" s="18" t="str">
        <f t="shared" si="73"/>
        <v>2021-22Manningham CityPOP</v>
      </c>
      <c r="B4633" s="18" t="s">
        <v>1260</v>
      </c>
      <c r="C4633" s="18" t="s">
        <v>1111</v>
      </c>
      <c r="D4633" s="18" t="s">
        <v>1259</v>
      </c>
      <c r="E4633" s="18">
        <v>126924</v>
      </c>
    </row>
    <row r="4634" spans="1:5" hidden="1" x14ac:dyDescent="0.3">
      <c r="A4634" s="18" t="str">
        <f t="shared" si="73"/>
        <v>2021-22Mansfield ShirePOP</v>
      </c>
      <c r="B4634" s="18" t="s">
        <v>1260</v>
      </c>
      <c r="C4634" s="18" t="s">
        <v>1114</v>
      </c>
      <c r="D4634" s="18" t="s">
        <v>1259</v>
      </c>
      <c r="E4634" s="18">
        <v>9740</v>
      </c>
    </row>
    <row r="4635" spans="1:5" hidden="1" x14ac:dyDescent="0.3">
      <c r="A4635" s="18" t="str">
        <f t="shared" si="73"/>
        <v>2021-22Maribyrnong CityPOP</v>
      </c>
      <c r="B4635" s="18" t="s">
        <v>1260</v>
      </c>
      <c r="C4635" s="18" t="s">
        <v>1117</v>
      </c>
      <c r="D4635" s="18" t="s">
        <v>1259</v>
      </c>
      <c r="E4635" s="18">
        <v>93467</v>
      </c>
    </row>
    <row r="4636" spans="1:5" hidden="1" x14ac:dyDescent="0.3">
      <c r="A4636" s="18" t="str">
        <f t="shared" si="73"/>
        <v>2021-22Maroondah CityPOP</v>
      </c>
      <c r="B4636" s="18" t="s">
        <v>1260</v>
      </c>
      <c r="C4636" s="18" t="s">
        <v>1120</v>
      </c>
      <c r="D4636" s="18" t="s">
        <v>1259</v>
      </c>
      <c r="E4636" s="18">
        <v>117484</v>
      </c>
    </row>
    <row r="4637" spans="1:5" hidden="1" x14ac:dyDescent="0.3">
      <c r="A4637" s="18" t="str">
        <f t="shared" si="73"/>
        <v>2021-22Melbourne CityPOP</v>
      </c>
      <c r="B4637" s="18" t="s">
        <v>1260</v>
      </c>
      <c r="C4637" s="18" t="s">
        <v>1123</v>
      </c>
      <c r="D4637" s="18" t="s">
        <v>1259</v>
      </c>
      <c r="E4637" s="18">
        <v>169860</v>
      </c>
    </row>
    <row r="4638" spans="1:5" hidden="1" x14ac:dyDescent="0.3">
      <c r="A4638" s="18" t="str">
        <f t="shared" si="73"/>
        <v>2021-22Melton CityPOP</v>
      </c>
      <c r="B4638" s="18" t="s">
        <v>1260</v>
      </c>
      <c r="C4638" s="18" t="s">
        <v>1126</v>
      </c>
      <c r="D4638" s="18" t="s">
        <v>1259</v>
      </c>
      <c r="E4638" s="18">
        <v>187345</v>
      </c>
    </row>
    <row r="4639" spans="1:5" hidden="1" x14ac:dyDescent="0.3">
      <c r="A4639" s="18" t="str">
        <f t="shared" si="73"/>
        <v>2021-22Moira ShirePOP</v>
      </c>
      <c r="B4639" s="18" t="s">
        <v>1260</v>
      </c>
      <c r="C4639" s="18" t="s">
        <v>1135</v>
      </c>
      <c r="D4639" s="18" t="s">
        <v>1259</v>
      </c>
      <c r="E4639" s="18">
        <v>30001</v>
      </c>
    </row>
    <row r="4640" spans="1:5" hidden="1" x14ac:dyDescent="0.3">
      <c r="A4640" s="18" t="str">
        <f t="shared" si="73"/>
        <v>2021-22Monash CityPOP</v>
      </c>
      <c r="B4640" s="18" t="s">
        <v>1260</v>
      </c>
      <c r="C4640" s="18" t="s">
        <v>1138</v>
      </c>
      <c r="D4640" s="18" t="s">
        <v>1259</v>
      </c>
      <c r="E4640" s="18">
        <v>197980</v>
      </c>
    </row>
    <row r="4641" spans="1:5" hidden="1" x14ac:dyDescent="0.3">
      <c r="A4641" s="18" t="str">
        <f t="shared" si="73"/>
        <v>2021-22Moonee Valley CityPOP</v>
      </c>
      <c r="B4641" s="18" t="s">
        <v>1260</v>
      </c>
      <c r="C4641" s="18" t="s">
        <v>1141</v>
      </c>
      <c r="D4641" s="18" t="s">
        <v>1259</v>
      </c>
      <c r="E4641" s="18">
        <v>129379</v>
      </c>
    </row>
    <row r="4642" spans="1:5" hidden="1" x14ac:dyDescent="0.3">
      <c r="A4642" s="18" t="str">
        <f t="shared" si="73"/>
        <v>2021-22Moorabool ShirePOP</v>
      </c>
      <c r="B4642" s="18" t="s">
        <v>1260</v>
      </c>
      <c r="C4642" s="18" t="s">
        <v>1144</v>
      </c>
      <c r="D4642" s="18" t="s">
        <v>1259</v>
      </c>
      <c r="E4642" s="18">
        <v>36773</v>
      </c>
    </row>
    <row r="4643" spans="1:5" hidden="1" x14ac:dyDescent="0.3">
      <c r="A4643" s="18" t="str">
        <f t="shared" si="73"/>
        <v>2021-22Mornington Peninsula ShirePOP</v>
      </c>
      <c r="B4643" s="18" t="s">
        <v>1260</v>
      </c>
      <c r="C4643" s="18" t="s">
        <v>1150</v>
      </c>
      <c r="D4643" s="18" t="s">
        <v>1259</v>
      </c>
      <c r="E4643" s="18">
        <v>168865</v>
      </c>
    </row>
    <row r="4644" spans="1:5" hidden="1" x14ac:dyDescent="0.3">
      <c r="A4644" s="18" t="str">
        <f t="shared" si="73"/>
        <v>2021-22Mount Alexander ShirePOP</v>
      </c>
      <c r="B4644" s="18" t="s">
        <v>1260</v>
      </c>
      <c r="C4644" s="18" t="s">
        <v>1153</v>
      </c>
      <c r="D4644" s="18" t="s">
        <v>1259</v>
      </c>
      <c r="E4644" s="18">
        <v>20106</v>
      </c>
    </row>
    <row r="4645" spans="1:5" hidden="1" x14ac:dyDescent="0.3">
      <c r="A4645" s="18" t="str">
        <f t="shared" si="73"/>
        <v>2021-22Moyne ShirePOP</v>
      </c>
      <c r="B4645" s="18" t="s">
        <v>1260</v>
      </c>
      <c r="C4645" s="18" t="s">
        <v>1156</v>
      </c>
      <c r="D4645" s="18" t="s">
        <v>1259</v>
      </c>
      <c r="E4645" s="18">
        <v>17221</v>
      </c>
    </row>
    <row r="4646" spans="1:5" hidden="1" x14ac:dyDescent="0.3">
      <c r="A4646" s="18" t="str">
        <f t="shared" si="73"/>
        <v>2021-22Murrindindi ShirePOP</v>
      </c>
      <c r="B4646" s="18" t="s">
        <v>1260</v>
      </c>
      <c r="C4646" s="18" t="s">
        <v>1159</v>
      </c>
      <c r="D4646" s="18" t="s">
        <v>1259</v>
      </c>
      <c r="E4646" s="18">
        <v>14887</v>
      </c>
    </row>
    <row r="4647" spans="1:5" hidden="1" x14ac:dyDescent="0.3">
      <c r="A4647" s="18" t="str">
        <f t="shared" si="73"/>
        <v>2021-22Nillumbik ShirePOP</v>
      </c>
      <c r="B4647" s="18" t="s">
        <v>1260</v>
      </c>
      <c r="C4647" s="18" t="s">
        <v>1162</v>
      </c>
      <c r="D4647" s="18" t="s">
        <v>1259</v>
      </c>
      <c r="E4647" s="18">
        <v>64659</v>
      </c>
    </row>
    <row r="4648" spans="1:5" hidden="1" x14ac:dyDescent="0.3">
      <c r="A4648" s="18" t="str">
        <f t="shared" si="73"/>
        <v>2021-22Port Phillip CityPOP</v>
      </c>
      <c r="B4648" s="18" t="s">
        <v>1260</v>
      </c>
      <c r="C4648" s="18" t="s">
        <v>1168</v>
      </c>
      <c r="D4648" s="18" t="s">
        <v>1259</v>
      </c>
      <c r="E4648" s="18">
        <v>112092</v>
      </c>
    </row>
    <row r="4649" spans="1:5" hidden="1" x14ac:dyDescent="0.3">
      <c r="A4649" s="18" t="str">
        <f t="shared" si="73"/>
        <v>2021-22Pyrenees ShirePOP</v>
      </c>
      <c r="B4649" s="18" t="s">
        <v>1260</v>
      </c>
      <c r="C4649" s="18" t="s">
        <v>1171</v>
      </c>
      <c r="D4649" s="18" t="s">
        <v>1259</v>
      </c>
      <c r="E4649" s="18">
        <v>7622</v>
      </c>
    </row>
    <row r="4650" spans="1:5" hidden="1" x14ac:dyDescent="0.3">
      <c r="A4650" s="18" t="str">
        <f t="shared" si="73"/>
        <v>2021-22Greater SheppartonPOP</v>
      </c>
      <c r="B4650" s="18" t="s">
        <v>1260</v>
      </c>
      <c r="C4650" s="18" t="s">
        <v>1076</v>
      </c>
      <c r="D4650" s="18" t="s">
        <v>1259</v>
      </c>
      <c r="E4650" s="18">
        <v>66786</v>
      </c>
    </row>
    <row r="4651" spans="1:5" hidden="1" x14ac:dyDescent="0.3">
      <c r="A4651" s="18" t="str">
        <f t="shared" si="73"/>
        <v>2021-22Wangaratta Rural CityPOP</v>
      </c>
      <c r="B4651" s="18" t="s">
        <v>1260</v>
      </c>
      <c r="C4651" s="18" t="s">
        <v>1197</v>
      </c>
      <c r="D4651" s="18" t="s">
        <v>1259</v>
      </c>
      <c r="E4651" s="18">
        <v>29379</v>
      </c>
    </row>
    <row r="4652" spans="1:5" hidden="1" x14ac:dyDescent="0.3">
      <c r="A4652" s="18" t="str">
        <f t="shared" si="73"/>
        <v>2021-22Warrnambool CityPOP</v>
      </c>
      <c r="B4652" s="18" t="s">
        <v>1260</v>
      </c>
      <c r="C4652" s="18" t="s">
        <v>1200</v>
      </c>
      <c r="D4652" s="18" t="s">
        <v>1259</v>
      </c>
      <c r="E4652" s="18">
        <v>35607</v>
      </c>
    </row>
    <row r="4653" spans="1:5" hidden="1" x14ac:dyDescent="0.3">
      <c r="A4653" s="18" t="str">
        <f t="shared" si="73"/>
        <v>2021-22Wodonga CityPOP</v>
      </c>
      <c r="B4653" s="18" t="s">
        <v>1260</v>
      </c>
      <c r="C4653" s="18" t="s">
        <v>1215</v>
      </c>
      <c r="D4653" s="18" t="s">
        <v>1259</v>
      </c>
      <c r="E4653" s="18">
        <v>43186</v>
      </c>
    </row>
    <row r="4654" spans="1:5" hidden="1" x14ac:dyDescent="0.3">
      <c r="A4654" s="18" t="str">
        <f t="shared" si="73"/>
        <v>2021-22Boroondara CityPOP</v>
      </c>
      <c r="B4654" s="18" t="s">
        <v>1260</v>
      </c>
      <c r="C4654" s="18" t="s">
        <v>1019</v>
      </c>
      <c r="D4654" s="18" t="s">
        <v>1259</v>
      </c>
      <c r="E4654" s="18">
        <v>176632</v>
      </c>
    </row>
    <row r="4655" spans="1:5" hidden="1" x14ac:dyDescent="0.3">
      <c r="A4655" s="18" t="str">
        <f t="shared" si="73"/>
        <v>2021-22Buloke ShirePOP</v>
      </c>
      <c r="B4655" s="18" t="s">
        <v>1260</v>
      </c>
      <c r="C4655" s="18" t="s">
        <v>1025</v>
      </c>
      <c r="D4655" s="18" t="s">
        <v>1259</v>
      </c>
      <c r="E4655" s="18">
        <v>6071</v>
      </c>
    </row>
    <row r="4656" spans="1:5" hidden="1" x14ac:dyDescent="0.3">
      <c r="A4656" s="18" t="str">
        <f t="shared" si="73"/>
        <v>2021-22Glen Eira CityPOP</v>
      </c>
      <c r="B4656" s="18" t="s">
        <v>1260</v>
      </c>
      <c r="C4656" s="18" t="s">
        <v>1058</v>
      </c>
      <c r="D4656" s="18" t="s">
        <v>1259</v>
      </c>
      <c r="E4656" s="18">
        <v>155123</v>
      </c>
    </row>
    <row r="4657" spans="1:5" hidden="1" x14ac:dyDescent="0.3">
      <c r="A4657" s="18" t="str">
        <f t="shared" si="73"/>
        <v>2021-22Horsham Rural CityPOP</v>
      </c>
      <c r="B4657" s="18" t="s">
        <v>1260</v>
      </c>
      <c r="C4657" s="18" t="s">
        <v>1087</v>
      </c>
      <c r="D4657" s="18" t="s">
        <v>1259</v>
      </c>
      <c r="E4657" s="18">
        <v>19961</v>
      </c>
    </row>
    <row r="4658" spans="1:5" hidden="1" x14ac:dyDescent="0.3">
      <c r="A4658" s="18" t="str">
        <f t="shared" si="73"/>
        <v>2021-22Kingston CityPOP</v>
      </c>
      <c r="B4658" s="18" t="s">
        <v>1260</v>
      </c>
      <c r="C4658" s="18" t="s">
        <v>1096</v>
      </c>
      <c r="D4658" s="18" t="s">
        <v>1259</v>
      </c>
      <c r="E4658" s="18">
        <v>159567</v>
      </c>
    </row>
    <row r="4659" spans="1:5" hidden="1" x14ac:dyDescent="0.3">
      <c r="A4659" s="18" t="str">
        <f t="shared" si="73"/>
        <v>2021-22Latrobe CityPOP</v>
      </c>
      <c r="B4659" s="18" t="s">
        <v>1260</v>
      </c>
      <c r="C4659" s="18" t="s">
        <v>1102</v>
      </c>
      <c r="D4659" s="18" t="s">
        <v>1259</v>
      </c>
      <c r="E4659" s="18">
        <v>76156</v>
      </c>
    </row>
    <row r="4660" spans="1:5" hidden="1" x14ac:dyDescent="0.3">
      <c r="A4660" s="18" t="str">
        <f t="shared" si="73"/>
        <v>2021-22Mildura Rural CityPOP</v>
      </c>
      <c r="B4660" s="18" t="s">
        <v>1260</v>
      </c>
      <c r="C4660" s="18" t="s">
        <v>1129</v>
      </c>
      <c r="D4660" s="18" t="s">
        <v>1259</v>
      </c>
      <c r="E4660" s="18">
        <v>55235</v>
      </c>
    </row>
    <row r="4661" spans="1:5" hidden="1" x14ac:dyDescent="0.3">
      <c r="A4661" s="18" t="str">
        <f t="shared" si="73"/>
        <v>2021-22Mitchell ShirePOP</v>
      </c>
      <c r="B4661" s="18" t="s">
        <v>1260</v>
      </c>
      <c r="C4661" s="18" t="s">
        <v>1132</v>
      </c>
      <c r="D4661" s="18" t="s">
        <v>1259</v>
      </c>
      <c r="E4661" s="18">
        <v>49216</v>
      </c>
    </row>
    <row r="4662" spans="1:5" hidden="1" x14ac:dyDescent="0.3">
      <c r="A4662" s="18" t="str">
        <f t="shared" si="73"/>
        <v>2021-22Northern Grampians ShirePOP</v>
      </c>
      <c r="B4662" s="18" t="s">
        <v>1260</v>
      </c>
      <c r="C4662" s="18" t="s">
        <v>1165</v>
      </c>
      <c r="D4662" s="18" t="s">
        <v>1259</v>
      </c>
      <c r="E4662" s="18">
        <v>11381</v>
      </c>
    </row>
    <row r="4663" spans="1:5" hidden="1" x14ac:dyDescent="0.3">
      <c r="A4663" s="18" t="str">
        <f t="shared" si="73"/>
        <v>2022-23Ballarat CityMC5</v>
      </c>
      <c r="B4663" s="18" t="s">
        <v>1261</v>
      </c>
      <c r="C4663" s="18" t="s">
        <v>1001</v>
      </c>
      <c r="D4663" s="18" t="s">
        <v>207</v>
      </c>
      <c r="E4663" s="18">
        <v>0.74060150375939804</v>
      </c>
    </row>
    <row r="4664" spans="1:5" hidden="1" x14ac:dyDescent="0.3">
      <c r="A4664" s="18" t="str">
        <f t="shared" si="73"/>
        <v>2022-23Ballarat CityMC6</v>
      </c>
      <c r="B4664" s="18" t="s">
        <v>1261</v>
      </c>
      <c r="C4664" s="18" t="s">
        <v>1001</v>
      </c>
      <c r="D4664" s="18" t="s">
        <v>211</v>
      </c>
      <c r="E4664" s="18">
        <v>0.94762288477034695</v>
      </c>
    </row>
    <row r="4665" spans="1:5" hidden="1" x14ac:dyDescent="0.3">
      <c r="A4665" s="18" t="str">
        <f t="shared" si="73"/>
        <v>2022-23Ballarat CityR1</v>
      </c>
      <c r="B4665" s="18" t="s">
        <v>1261</v>
      </c>
      <c r="C4665" s="18" t="s">
        <v>1001</v>
      </c>
      <c r="D4665" s="18" t="s">
        <v>215</v>
      </c>
      <c r="E4665" s="18">
        <v>178.17252052213701</v>
      </c>
    </row>
    <row r="4666" spans="1:5" hidden="1" x14ac:dyDescent="0.3">
      <c r="A4666" s="18" t="str">
        <f t="shared" si="73"/>
        <v>2022-23Ballarat CityR2</v>
      </c>
      <c r="B4666" s="18" t="s">
        <v>1261</v>
      </c>
      <c r="C4666" s="18" t="s">
        <v>1001</v>
      </c>
      <c r="D4666" s="18" t="s">
        <v>220</v>
      </c>
      <c r="E4666" s="18">
        <v>0.99604360113040002</v>
      </c>
    </row>
    <row r="4667" spans="1:5" hidden="1" x14ac:dyDescent="0.3">
      <c r="A4667" s="18" t="str">
        <f t="shared" si="73"/>
        <v>2022-23Ballarat CityR3</v>
      </c>
      <c r="B4667" s="18" t="s">
        <v>1261</v>
      </c>
      <c r="C4667" s="18" t="s">
        <v>1001</v>
      </c>
      <c r="D4667" s="18" t="s">
        <v>223</v>
      </c>
      <c r="E4667" s="18">
        <v>149.72614723646299</v>
      </c>
    </row>
    <row r="4668" spans="1:5" hidden="1" x14ac:dyDescent="0.3">
      <c r="A4668" s="18" t="str">
        <f t="shared" si="73"/>
        <v>2022-23Ballarat CityR4</v>
      </c>
      <c r="B4668" s="18" t="s">
        <v>1261</v>
      </c>
      <c r="C4668" s="18" t="s">
        <v>1001</v>
      </c>
      <c r="D4668" s="18" t="s">
        <v>228</v>
      </c>
      <c r="E4668" s="18">
        <v>9.4004126738794405</v>
      </c>
    </row>
    <row r="4669" spans="1:5" hidden="1" x14ac:dyDescent="0.3">
      <c r="A4669" s="18" t="str">
        <f t="shared" si="73"/>
        <v>2022-23Ballarat CityR5</v>
      </c>
      <c r="B4669" s="18" t="s">
        <v>1261</v>
      </c>
      <c r="C4669" s="18" t="s">
        <v>1001</v>
      </c>
      <c r="D4669" s="18" t="s">
        <v>232</v>
      </c>
      <c r="E4669" s="18">
        <v>37</v>
      </c>
    </row>
    <row r="4670" spans="1:5" hidden="1" x14ac:dyDescent="0.3">
      <c r="A4670" s="18" t="str">
        <f t="shared" si="73"/>
        <v>2022-23Ballarat CitySP1</v>
      </c>
      <c r="B4670" s="18" t="s">
        <v>1261</v>
      </c>
      <c r="C4670" s="18" t="s">
        <v>1001</v>
      </c>
      <c r="D4670" s="18" t="s">
        <v>236</v>
      </c>
      <c r="E4670" s="18">
        <v>107</v>
      </c>
    </row>
    <row r="4671" spans="1:5" hidden="1" x14ac:dyDescent="0.3">
      <c r="A4671" s="18" t="str">
        <f t="shared" si="73"/>
        <v>2022-23Ballarat CitySP2</v>
      </c>
      <c r="B4671" s="18" t="s">
        <v>1261</v>
      </c>
      <c r="C4671" s="18" t="s">
        <v>1001</v>
      </c>
      <c r="D4671" s="18" t="s">
        <v>239</v>
      </c>
      <c r="E4671" s="18">
        <v>0.42905180180180202</v>
      </c>
    </row>
    <row r="4672" spans="1:5" hidden="1" x14ac:dyDescent="0.3">
      <c r="A4672" s="18" t="str">
        <f t="shared" si="73"/>
        <v>2022-23Ballarat CitySP3</v>
      </c>
      <c r="B4672" s="18" t="s">
        <v>1261</v>
      </c>
      <c r="C4672" s="18" t="s">
        <v>1001</v>
      </c>
      <c r="D4672" s="18" t="s">
        <v>245</v>
      </c>
      <c r="E4672" s="18">
        <v>2884.0277107061502</v>
      </c>
    </row>
    <row r="4673" spans="1:5" hidden="1" x14ac:dyDescent="0.3">
      <c r="A4673" s="18" t="str">
        <f t="shared" si="73"/>
        <v>2022-23Ballarat CitySP4</v>
      </c>
      <c r="B4673" s="18" t="s">
        <v>1261</v>
      </c>
      <c r="C4673" s="18" t="s">
        <v>1001</v>
      </c>
      <c r="D4673" s="18" t="s">
        <v>251</v>
      </c>
      <c r="E4673" s="18">
        <v>0.54545454545454497</v>
      </c>
    </row>
    <row r="4674" spans="1:5" hidden="1" x14ac:dyDescent="0.3">
      <c r="A4674" s="18" t="str">
        <f t="shared" si="73"/>
        <v>2022-23Ballarat CityWC1</v>
      </c>
      <c r="B4674" s="18" t="s">
        <v>1261</v>
      </c>
      <c r="C4674" s="18" t="s">
        <v>1001</v>
      </c>
      <c r="D4674" s="18" t="s">
        <v>1258</v>
      </c>
      <c r="E4674" s="18">
        <v>202.65067971287601</v>
      </c>
    </row>
    <row r="4675" spans="1:5" hidden="1" x14ac:dyDescent="0.3">
      <c r="A4675" s="18" t="str">
        <f t="shared" si="73"/>
        <v>2022-23Ballarat CityWC2</v>
      </c>
      <c r="B4675" s="18" t="s">
        <v>1261</v>
      </c>
      <c r="C4675" s="18" t="s">
        <v>1001</v>
      </c>
      <c r="D4675" s="18" t="s">
        <v>256</v>
      </c>
      <c r="E4675" s="18">
        <v>9.4999504921484608</v>
      </c>
    </row>
    <row r="4676" spans="1:5" hidden="1" x14ac:dyDescent="0.3">
      <c r="A4676" s="18" t="str">
        <f t="shared" si="73"/>
        <v>2022-23Ballarat CityWC3</v>
      </c>
      <c r="B4676" s="18" t="s">
        <v>1261</v>
      </c>
      <c r="C4676" s="18" t="s">
        <v>1001</v>
      </c>
      <c r="D4676" s="18" t="s">
        <v>262</v>
      </c>
      <c r="E4676" s="18">
        <v>152.63139910758599</v>
      </c>
    </row>
    <row r="4677" spans="1:5" hidden="1" x14ac:dyDescent="0.3">
      <c r="A4677" s="18" t="str">
        <f t="shared" si="73"/>
        <v>2022-23Alpine ShireAF2</v>
      </c>
      <c r="B4677" s="18" t="s">
        <v>1261</v>
      </c>
      <c r="C4677" s="18" t="s">
        <v>995</v>
      </c>
      <c r="D4677" s="18" t="s">
        <v>76</v>
      </c>
      <c r="E4677" s="18">
        <v>0</v>
      </c>
    </row>
    <row r="4678" spans="1:5" hidden="1" x14ac:dyDescent="0.3">
      <c r="A4678" s="18" t="str">
        <f t="shared" si="73"/>
        <v>2022-23Alpine ShireAF6</v>
      </c>
      <c r="B4678" s="18" t="s">
        <v>1261</v>
      </c>
      <c r="C4678" s="18" t="s">
        <v>995</v>
      </c>
      <c r="D4678" s="18" t="s">
        <v>85</v>
      </c>
      <c r="E4678" s="18">
        <v>2.3527893738140402</v>
      </c>
    </row>
    <row r="4679" spans="1:5" hidden="1" x14ac:dyDescent="0.3">
      <c r="A4679" s="18" t="str">
        <f t="shared" si="73"/>
        <v>2022-23Alpine ShireAF7</v>
      </c>
      <c r="B4679" s="18" t="s">
        <v>1261</v>
      </c>
      <c r="C4679" s="18" t="s">
        <v>995</v>
      </c>
      <c r="D4679" s="18" t="s">
        <v>90</v>
      </c>
      <c r="E4679" s="18">
        <v>19.036841086521701</v>
      </c>
    </row>
    <row r="4680" spans="1:5" hidden="1" x14ac:dyDescent="0.3">
      <c r="A4680" s="18" t="str">
        <f t="shared" si="73"/>
        <v>2022-23Alpine ShireAM1</v>
      </c>
      <c r="B4680" s="18" t="s">
        <v>1261</v>
      </c>
      <c r="C4680" s="18" t="s">
        <v>995</v>
      </c>
      <c r="D4680" s="18" t="s">
        <v>97</v>
      </c>
      <c r="E4680" s="18">
        <v>2.5353535353535399</v>
      </c>
    </row>
    <row r="4681" spans="1:5" hidden="1" x14ac:dyDescent="0.3">
      <c r="A4681" s="18" t="str">
        <f t="shared" si="73"/>
        <v>2022-23Alpine ShireAM2</v>
      </c>
      <c r="B4681" s="18" t="s">
        <v>1261</v>
      </c>
      <c r="C4681" s="18" t="s">
        <v>995</v>
      </c>
      <c r="D4681" s="18" t="s">
        <v>103</v>
      </c>
      <c r="E4681" s="18">
        <v>0.48749999999999999</v>
      </c>
    </row>
    <row r="4682" spans="1:5" hidden="1" x14ac:dyDescent="0.3">
      <c r="A4682" s="18" t="str">
        <f t="shared" si="73"/>
        <v>2022-23Alpine ShireAM5</v>
      </c>
      <c r="B4682" s="18" t="s">
        <v>1261</v>
      </c>
      <c r="C4682" s="18" t="s">
        <v>995</v>
      </c>
      <c r="D4682" s="18" t="s">
        <v>109</v>
      </c>
      <c r="E4682" s="18">
        <v>0.33750000000000002</v>
      </c>
    </row>
    <row r="4683" spans="1:5" hidden="1" x14ac:dyDescent="0.3">
      <c r="A4683" s="18" t="str">
        <f t="shared" si="73"/>
        <v>2022-23Alpine ShireAM6</v>
      </c>
      <c r="B4683" s="18" t="s">
        <v>1261</v>
      </c>
      <c r="C4683" s="18" t="s">
        <v>995</v>
      </c>
      <c r="D4683" s="18" t="s">
        <v>115</v>
      </c>
      <c r="E4683" s="18">
        <v>9.9833017077798907</v>
      </c>
    </row>
    <row r="4684" spans="1:5" hidden="1" x14ac:dyDescent="0.3">
      <c r="A4684" s="18" t="str">
        <f t="shared" si="73"/>
        <v>2022-23Alpine ShireAM7</v>
      </c>
      <c r="B4684" s="18" t="s">
        <v>1261</v>
      </c>
      <c r="C4684" s="18" t="s">
        <v>995</v>
      </c>
      <c r="D4684" s="18" t="s">
        <v>118</v>
      </c>
      <c r="E4684" s="18">
        <v>0</v>
      </c>
    </row>
    <row r="4685" spans="1:5" hidden="1" x14ac:dyDescent="0.3">
      <c r="A4685" s="18" t="str">
        <f t="shared" si="73"/>
        <v>2022-23Alpine ShireFS1</v>
      </c>
      <c r="B4685" s="18" t="s">
        <v>1261</v>
      </c>
      <c r="C4685" s="18" t="s">
        <v>995</v>
      </c>
      <c r="D4685" s="18" t="s">
        <v>124</v>
      </c>
      <c r="E4685" s="18">
        <v>3.7272727272727302</v>
      </c>
    </row>
    <row r="4686" spans="1:5" hidden="1" x14ac:dyDescent="0.3">
      <c r="A4686" s="18" t="str">
        <f t="shared" si="73"/>
        <v>2022-23Alpine ShireFS2</v>
      </c>
      <c r="B4686" s="18" t="s">
        <v>1261</v>
      </c>
      <c r="C4686" s="18" t="s">
        <v>995</v>
      </c>
      <c r="D4686" s="18" t="s">
        <v>130</v>
      </c>
      <c r="E4686" s="18">
        <v>0.78321678321678301</v>
      </c>
    </row>
    <row r="4687" spans="1:5" hidden="1" x14ac:dyDescent="0.3">
      <c r="A4687" s="18" t="str">
        <f t="shared" si="73"/>
        <v>2022-23Alpine ShireFS3</v>
      </c>
      <c r="B4687" s="18" t="s">
        <v>1261</v>
      </c>
      <c r="C4687" s="18" t="s">
        <v>995</v>
      </c>
      <c r="D4687" s="18" t="s">
        <v>135</v>
      </c>
      <c r="E4687" s="18">
        <v>264.09433962264097</v>
      </c>
    </row>
    <row r="4688" spans="1:5" hidden="1" x14ac:dyDescent="0.3">
      <c r="A4688" s="18" t="str">
        <f t="shared" si="73"/>
        <v>2022-23Alpine ShireFS4</v>
      </c>
      <c r="B4688" s="18" t="s">
        <v>1261</v>
      </c>
      <c r="C4688" s="18" t="s">
        <v>995</v>
      </c>
      <c r="D4688" s="18" t="s">
        <v>139</v>
      </c>
      <c r="E4688" s="18">
        <v>1</v>
      </c>
    </row>
    <row r="4689" spans="1:5" hidden="1" x14ac:dyDescent="0.3">
      <c r="A4689" s="18" t="str">
        <f t="shared" si="73"/>
        <v>2022-23Alpine ShireG1</v>
      </c>
      <c r="B4689" s="18" t="s">
        <v>1261</v>
      </c>
      <c r="C4689" s="18" t="s">
        <v>995</v>
      </c>
      <c r="D4689" s="18" t="s">
        <v>149</v>
      </c>
      <c r="E4689" s="18">
        <v>2.0565552699228801E-2</v>
      </c>
    </row>
    <row r="4690" spans="1:5" hidden="1" x14ac:dyDescent="0.3">
      <c r="A4690" s="18" t="str">
        <f t="shared" si="73"/>
        <v>2022-23Alpine ShireG2</v>
      </c>
      <c r="B4690" s="18" t="s">
        <v>1261</v>
      </c>
      <c r="C4690" s="18" t="s">
        <v>995</v>
      </c>
      <c r="D4690" s="18" t="s">
        <v>154</v>
      </c>
      <c r="E4690" s="18">
        <v>50</v>
      </c>
    </row>
    <row r="4691" spans="1:5" hidden="1" x14ac:dyDescent="0.3">
      <c r="A4691" s="18" t="str">
        <f t="shared" si="73"/>
        <v>2022-23Alpine ShireG3</v>
      </c>
      <c r="B4691" s="18" t="s">
        <v>1261</v>
      </c>
      <c r="C4691" s="18" t="s">
        <v>995</v>
      </c>
      <c r="D4691" s="18" t="s">
        <v>159</v>
      </c>
      <c r="E4691" s="18">
        <v>0.91836734693877597</v>
      </c>
    </row>
    <row r="4692" spans="1:5" hidden="1" x14ac:dyDescent="0.3">
      <c r="A4692" s="18" t="str">
        <f t="shared" si="73"/>
        <v>2022-23Alpine ShireG4</v>
      </c>
      <c r="B4692" s="18" t="s">
        <v>1261</v>
      </c>
      <c r="C4692" s="18" t="s">
        <v>995</v>
      </c>
      <c r="D4692" s="18" t="s">
        <v>166</v>
      </c>
      <c r="E4692" s="18">
        <v>40178.857142857101</v>
      </c>
    </row>
    <row r="4693" spans="1:5" hidden="1" x14ac:dyDescent="0.3">
      <c r="A4693" s="18" t="str">
        <f t="shared" si="73"/>
        <v>2022-23Alpine ShireG5</v>
      </c>
      <c r="B4693" s="18" t="s">
        <v>1261</v>
      </c>
      <c r="C4693" s="18" t="s">
        <v>995</v>
      </c>
      <c r="D4693" s="18" t="s">
        <v>169</v>
      </c>
      <c r="E4693" s="18">
        <v>51</v>
      </c>
    </row>
    <row r="4694" spans="1:5" hidden="1" x14ac:dyDescent="0.3">
      <c r="A4694" s="18" t="str">
        <f t="shared" si="73"/>
        <v>2022-23Alpine ShireLB1</v>
      </c>
      <c r="B4694" s="18" t="s">
        <v>1261</v>
      </c>
      <c r="C4694" s="18" t="s">
        <v>995</v>
      </c>
      <c r="D4694" s="18" t="s">
        <v>1256</v>
      </c>
      <c r="E4694" s="18">
        <v>2.4357174787661999</v>
      </c>
    </row>
    <row r="4695" spans="1:5" hidden="1" x14ac:dyDescent="0.3">
      <c r="A4695" s="18" t="str">
        <f t="shared" si="73"/>
        <v>2022-23Alpine ShireLB2</v>
      </c>
      <c r="B4695" s="18" t="s">
        <v>1261</v>
      </c>
      <c r="C4695" s="18" t="s">
        <v>995</v>
      </c>
      <c r="D4695" s="18" t="s">
        <v>172</v>
      </c>
      <c r="E4695" s="18">
        <v>0.58764729548502503</v>
      </c>
    </row>
    <row r="4696" spans="1:5" hidden="1" x14ac:dyDescent="0.3">
      <c r="A4696" s="18" t="str">
        <f t="shared" ref="A4696:A4759" si="74">CONCATENATE(B4696,C4696,D4696)</f>
        <v>2022-23Alpine ShireLB4</v>
      </c>
      <c r="B4696" s="18" t="s">
        <v>1261</v>
      </c>
      <c r="C4696" s="18" t="s">
        <v>995</v>
      </c>
      <c r="D4696" s="18" t="s">
        <v>1257</v>
      </c>
      <c r="E4696" s="18">
        <v>0.13894484534768101</v>
      </c>
    </row>
    <row r="4697" spans="1:5" hidden="1" x14ac:dyDescent="0.3">
      <c r="A4697" s="18" t="str">
        <f t="shared" si="74"/>
        <v>2022-23Alpine ShireLB5</v>
      </c>
      <c r="B4697" s="18" t="s">
        <v>1261</v>
      </c>
      <c r="C4697" s="18" t="s">
        <v>995</v>
      </c>
      <c r="D4697" s="18" t="s">
        <v>177</v>
      </c>
      <c r="E4697" s="18">
        <v>32.303145351043597</v>
      </c>
    </row>
    <row r="4698" spans="1:5" hidden="1" x14ac:dyDescent="0.3">
      <c r="A4698" s="18" t="str">
        <f t="shared" si="74"/>
        <v>2022-23Alpine ShireMC2</v>
      </c>
      <c r="B4698" s="18" t="s">
        <v>1261</v>
      </c>
      <c r="C4698" s="18" t="s">
        <v>995</v>
      </c>
      <c r="D4698" s="18" t="s">
        <v>192</v>
      </c>
      <c r="E4698" s="18">
        <v>1.01941747572816</v>
      </c>
    </row>
    <row r="4699" spans="1:5" hidden="1" x14ac:dyDescent="0.3">
      <c r="A4699" s="18" t="str">
        <f t="shared" si="74"/>
        <v>2022-23Alpine ShireMC3</v>
      </c>
      <c r="B4699" s="18" t="s">
        <v>1261</v>
      </c>
      <c r="C4699" s="18" t="s">
        <v>995</v>
      </c>
      <c r="D4699" s="18" t="s">
        <v>197</v>
      </c>
      <c r="E4699" s="18">
        <v>73.4397630799605</v>
      </c>
    </row>
    <row r="4700" spans="1:5" hidden="1" x14ac:dyDescent="0.3">
      <c r="A4700" s="18" t="str">
        <f t="shared" si="74"/>
        <v>2022-23Alpine ShireMC4</v>
      </c>
      <c r="B4700" s="18" t="s">
        <v>1261</v>
      </c>
      <c r="C4700" s="18" t="s">
        <v>995</v>
      </c>
      <c r="D4700" s="18" t="s">
        <v>202</v>
      </c>
      <c r="E4700" s="18">
        <v>0.83429895712630397</v>
      </c>
    </row>
    <row r="4701" spans="1:5" hidden="1" x14ac:dyDescent="0.3">
      <c r="A4701" s="18" t="str">
        <f t="shared" si="74"/>
        <v>2022-23Alpine ShireMC5</v>
      </c>
      <c r="B4701" s="18" t="s">
        <v>1261</v>
      </c>
      <c r="C4701" s="18" t="s">
        <v>995</v>
      </c>
      <c r="D4701" s="18" t="s">
        <v>207</v>
      </c>
      <c r="E4701" s="18">
        <v>0.82608695652173902</v>
      </c>
    </row>
    <row r="4702" spans="1:5" hidden="1" x14ac:dyDescent="0.3">
      <c r="A4702" s="18" t="str">
        <f t="shared" si="74"/>
        <v>2022-23Alpine ShireMC6</v>
      </c>
      <c r="B4702" s="18" t="s">
        <v>1261</v>
      </c>
      <c r="C4702" s="18" t="s">
        <v>995</v>
      </c>
      <c r="D4702" s="18" t="s">
        <v>211</v>
      </c>
      <c r="E4702" s="18">
        <v>1.0485436893203901</v>
      </c>
    </row>
    <row r="4703" spans="1:5" hidden="1" x14ac:dyDescent="0.3">
      <c r="A4703" s="18" t="str">
        <f t="shared" si="74"/>
        <v>2022-23Alpine ShireR1</v>
      </c>
      <c r="B4703" s="18" t="s">
        <v>1261</v>
      </c>
      <c r="C4703" s="18" t="s">
        <v>995</v>
      </c>
      <c r="D4703" s="18" t="s">
        <v>215</v>
      </c>
      <c r="E4703" s="18">
        <v>127.702507927357</v>
      </c>
    </row>
    <row r="4704" spans="1:5" hidden="1" x14ac:dyDescent="0.3">
      <c r="A4704" s="18" t="str">
        <f t="shared" si="74"/>
        <v>2022-23Alpine ShireR2</v>
      </c>
      <c r="B4704" s="18" t="s">
        <v>1261</v>
      </c>
      <c r="C4704" s="18" t="s">
        <v>995</v>
      </c>
      <c r="D4704" s="18" t="s">
        <v>220</v>
      </c>
      <c r="E4704" s="18">
        <v>0.99357113231024496</v>
      </c>
    </row>
    <row r="4705" spans="1:5" hidden="1" x14ac:dyDescent="0.3">
      <c r="A4705" s="18" t="str">
        <f t="shared" si="74"/>
        <v>2022-23Alpine ShireR3</v>
      </c>
      <c r="B4705" s="18" t="s">
        <v>1261</v>
      </c>
      <c r="C4705" s="18" t="s">
        <v>995</v>
      </c>
      <c r="D4705" s="18" t="s">
        <v>223</v>
      </c>
      <c r="E4705" s="18">
        <v>53.027744133232403</v>
      </c>
    </row>
    <row r="4706" spans="1:5" hidden="1" x14ac:dyDescent="0.3">
      <c r="A4706" s="18" t="str">
        <f t="shared" si="74"/>
        <v>2022-23Alpine ShireR4</v>
      </c>
      <c r="B4706" s="18" t="s">
        <v>1261</v>
      </c>
      <c r="C4706" s="18" t="s">
        <v>995</v>
      </c>
      <c r="D4706" s="18" t="s">
        <v>228</v>
      </c>
      <c r="E4706" s="18">
        <v>6.8709410915783904</v>
      </c>
    </row>
    <row r="4707" spans="1:5" hidden="1" x14ac:dyDescent="0.3">
      <c r="A4707" s="18" t="str">
        <f t="shared" si="74"/>
        <v>2022-23Alpine ShireR5</v>
      </c>
      <c r="B4707" s="18" t="s">
        <v>1261</v>
      </c>
      <c r="C4707" s="18" t="s">
        <v>995</v>
      </c>
      <c r="D4707" s="18" t="s">
        <v>232</v>
      </c>
      <c r="E4707" s="18">
        <v>49</v>
      </c>
    </row>
    <row r="4708" spans="1:5" hidden="1" x14ac:dyDescent="0.3">
      <c r="A4708" s="18" t="str">
        <f t="shared" si="74"/>
        <v>2022-23Alpine ShireSP1</v>
      </c>
      <c r="B4708" s="18" t="s">
        <v>1261</v>
      </c>
      <c r="C4708" s="18" t="s">
        <v>995</v>
      </c>
      <c r="D4708" s="18" t="s">
        <v>236</v>
      </c>
      <c r="E4708" s="18">
        <v>145</v>
      </c>
    </row>
    <row r="4709" spans="1:5" hidden="1" x14ac:dyDescent="0.3">
      <c r="A4709" s="18" t="str">
        <f t="shared" si="74"/>
        <v>2022-23Alpine ShireSP2</v>
      </c>
      <c r="B4709" s="18" t="s">
        <v>1261</v>
      </c>
      <c r="C4709" s="18" t="s">
        <v>995</v>
      </c>
      <c r="D4709" s="18" t="s">
        <v>239</v>
      </c>
      <c r="E4709" s="18">
        <v>0.194444444444444</v>
      </c>
    </row>
    <row r="4710" spans="1:5" hidden="1" x14ac:dyDescent="0.3">
      <c r="A4710" s="18" t="str">
        <f t="shared" si="74"/>
        <v>2022-23Alpine ShireSP3</v>
      </c>
      <c r="B4710" s="18" t="s">
        <v>1261</v>
      </c>
      <c r="C4710" s="18" t="s">
        <v>995</v>
      </c>
      <c r="D4710" s="18" t="s">
        <v>245</v>
      </c>
      <c r="E4710" s="18">
        <v>2846.72972972973</v>
      </c>
    </row>
    <row r="4711" spans="1:5" hidden="1" x14ac:dyDescent="0.3">
      <c r="A4711" s="18" t="str">
        <f t="shared" si="74"/>
        <v>2022-23Alpine ShireSP4</v>
      </c>
      <c r="B4711" s="18" t="s">
        <v>1261</v>
      </c>
      <c r="C4711" s="18" t="s">
        <v>995</v>
      </c>
      <c r="D4711" s="18" t="s">
        <v>251</v>
      </c>
      <c r="E4711" s="18">
        <v>0</v>
      </c>
    </row>
    <row r="4712" spans="1:5" hidden="1" x14ac:dyDescent="0.3">
      <c r="A4712" s="18" t="str">
        <f t="shared" si="74"/>
        <v>2022-23Alpine ShireWC1</v>
      </c>
      <c r="B4712" s="18" t="s">
        <v>1261</v>
      </c>
      <c r="C4712" s="18" t="s">
        <v>995</v>
      </c>
      <c r="D4712" s="18" t="s">
        <v>1258</v>
      </c>
      <c r="E4712" s="18">
        <v>126.64070387999401</v>
      </c>
    </row>
    <row r="4713" spans="1:5" hidden="1" x14ac:dyDescent="0.3">
      <c r="A4713" s="18" t="str">
        <f t="shared" si="74"/>
        <v>2022-23Alpine ShireWC2</v>
      </c>
      <c r="B4713" s="18" t="s">
        <v>1261</v>
      </c>
      <c r="C4713" s="18" t="s">
        <v>995</v>
      </c>
      <c r="D4713" s="18" t="s">
        <v>256</v>
      </c>
      <c r="E4713" s="18">
        <v>2.03221671420085</v>
      </c>
    </row>
    <row r="4714" spans="1:5" hidden="1" x14ac:dyDescent="0.3">
      <c r="A4714" s="18" t="str">
        <f t="shared" si="74"/>
        <v>2022-23Alpine ShireWC3</v>
      </c>
      <c r="B4714" s="18" t="s">
        <v>1261</v>
      </c>
      <c r="C4714" s="18" t="s">
        <v>995</v>
      </c>
      <c r="D4714" s="18" t="s">
        <v>262</v>
      </c>
      <c r="E4714" s="18">
        <v>123.691167010309</v>
      </c>
    </row>
    <row r="4715" spans="1:5" hidden="1" x14ac:dyDescent="0.3">
      <c r="A4715" s="18" t="str">
        <f t="shared" si="74"/>
        <v>2022-23Alpine ShireWC4</v>
      </c>
      <c r="B4715" s="18" t="s">
        <v>1261</v>
      </c>
      <c r="C4715" s="18" t="s">
        <v>995</v>
      </c>
      <c r="D4715" s="18" t="s">
        <v>266</v>
      </c>
      <c r="E4715" s="18">
        <v>78.9146071971617</v>
      </c>
    </row>
    <row r="4716" spans="1:5" hidden="1" x14ac:dyDescent="0.3">
      <c r="A4716" s="18" t="str">
        <f t="shared" si="74"/>
        <v>2022-23Alpine ShireWC5</v>
      </c>
      <c r="B4716" s="18" t="s">
        <v>1261</v>
      </c>
      <c r="C4716" s="18" t="s">
        <v>995</v>
      </c>
      <c r="D4716" s="18" t="s">
        <v>270</v>
      </c>
      <c r="E4716" s="18">
        <v>0.39832421637579202</v>
      </c>
    </row>
    <row r="4717" spans="1:5" hidden="1" x14ac:dyDescent="0.3">
      <c r="A4717" s="18" t="str">
        <f t="shared" si="74"/>
        <v>2022-23Alpine ShireE2</v>
      </c>
      <c r="B4717" s="18" t="s">
        <v>1261</v>
      </c>
      <c r="C4717" s="18" t="s">
        <v>995</v>
      </c>
      <c r="D4717" s="18" t="s">
        <v>548</v>
      </c>
      <c r="E4717" s="18">
        <v>3740.6015037594002</v>
      </c>
    </row>
    <row r="4718" spans="1:5" hidden="1" x14ac:dyDescent="0.3">
      <c r="A4718" s="18" t="str">
        <f t="shared" si="74"/>
        <v>2022-23Alpine ShireE4</v>
      </c>
      <c r="B4718" s="18" t="s">
        <v>1261</v>
      </c>
      <c r="C4718" s="18" t="s">
        <v>995</v>
      </c>
      <c r="D4718" s="18" t="s">
        <v>550</v>
      </c>
      <c r="E4718" s="18">
        <v>1851.5037593985001</v>
      </c>
    </row>
    <row r="4719" spans="1:5" hidden="1" x14ac:dyDescent="0.3">
      <c r="A4719" s="18" t="str">
        <f t="shared" si="74"/>
        <v>2022-23Alpine ShireL1</v>
      </c>
      <c r="B4719" s="18" t="s">
        <v>1261</v>
      </c>
      <c r="C4719" s="18" t="s">
        <v>995</v>
      </c>
      <c r="D4719" s="18" t="s">
        <v>552</v>
      </c>
      <c r="E4719" s="18">
        <v>2.20167750447649</v>
      </c>
    </row>
    <row r="4720" spans="1:5" hidden="1" x14ac:dyDescent="0.3">
      <c r="A4720" s="18" t="str">
        <f t="shared" si="74"/>
        <v>2022-23Alpine ShireL2</v>
      </c>
      <c r="B4720" s="18" t="s">
        <v>1261</v>
      </c>
      <c r="C4720" s="18" t="s">
        <v>995</v>
      </c>
      <c r="D4720" s="18" t="s">
        <v>554</v>
      </c>
      <c r="E4720" s="18">
        <v>-0.44830835924983498</v>
      </c>
    </row>
    <row r="4721" spans="1:5" hidden="1" x14ac:dyDescent="0.3">
      <c r="A4721" s="18" t="str">
        <f t="shared" si="74"/>
        <v>2022-23Alpine ShireO2</v>
      </c>
      <c r="B4721" s="18" t="s">
        <v>1261</v>
      </c>
      <c r="C4721" s="18" t="s">
        <v>995</v>
      </c>
      <c r="D4721" s="18" t="s">
        <v>556</v>
      </c>
      <c r="E4721" s="18">
        <v>0</v>
      </c>
    </row>
    <row r="4722" spans="1:5" hidden="1" x14ac:dyDescent="0.3">
      <c r="A4722" s="18" t="str">
        <f t="shared" si="74"/>
        <v>2022-23Alpine ShireO3</v>
      </c>
      <c r="B4722" s="18" t="s">
        <v>1261</v>
      </c>
      <c r="C4722" s="18" t="s">
        <v>995</v>
      </c>
      <c r="D4722" s="18" t="s">
        <v>558</v>
      </c>
      <c r="E4722" s="18">
        <v>0</v>
      </c>
    </row>
    <row r="4723" spans="1:5" hidden="1" x14ac:dyDescent="0.3">
      <c r="A4723" s="18" t="str">
        <f t="shared" si="74"/>
        <v>2022-23Alpine ShireO4</v>
      </c>
      <c r="B4723" s="18" t="s">
        <v>1261</v>
      </c>
      <c r="C4723" s="18" t="s">
        <v>995</v>
      </c>
      <c r="D4723" s="18" t="s">
        <v>560</v>
      </c>
      <c r="E4723" s="18">
        <v>0.16061885720692101</v>
      </c>
    </row>
    <row r="4724" spans="1:5" hidden="1" x14ac:dyDescent="0.3">
      <c r="A4724" s="18" t="str">
        <f t="shared" si="74"/>
        <v>2022-23Alpine ShireO5</v>
      </c>
      <c r="B4724" s="18" t="s">
        <v>1261</v>
      </c>
      <c r="C4724" s="18" t="s">
        <v>995</v>
      </c>
      <c r="D4724" s="18" t="s">
        <v>562</v>
      </c>
      <c r="E4724" s="18">
        <v>1.5854616895874301</v>
      </c>
    </row>
    <row r="4725" spans="1:5" hidden="1" x14ac:dyDescent="0.3">
      <c r="A4725" s="18" t="str">
        <f t="shared" si="74"/>
        <v>2022-23Alpine ShireOP1</v>
      </c>
      <c r="B4725" s="18" t="s">
        <v>1261</v>
      </c>
      <c r="C4725" s="18" t="s">
        <v>995</v>
      </c>
      <c r="D4725" s="18" t="s">
        <v>564</v>
      </c>
      <c r="E4725" s="18">
        <v>0.10587799978856099</v>
      </c>
    </row>
    <row r="4726" spans="1:5" hidden="1" x14ac:dyDescent="0.3">
      <c r="A4726" s="18" t="str">
        <f t="shared" si="74"/>
        <v>2022-23Alpine ShireS1</v>
      </c>
      <c r="B4726" s="18" t="s">
        <v>1261</v>
      </c>
      <c r="C4726" s="18" t="s">
        <v>995</v>
      </c>
      <c r="D4726" s="18" t="s">
        <v>567</v>
      </c>
      <c r="E4726" s="18">
        <v>0.54627867639285299</v>
      </c>
    </row>
    <row r="4727" spans="1:5" hidden="1" x14ac:dyDescent="0.3">
      <c r="A4727" s="18" t="str">
        <f t="shared" si="74"/>
        <v>2022-23Alpine ShireS2</v>
      </c>
      <c r="B4727" s="18" t="s">
        <v>1261</v>
      </c>
      <c r="C4727" s="18" t="s">
        <v>995</v>
      </c>
      <c r="D4727" s="18" t="s">
        <v>569</v>
      </c>
      <c r="E4727" s="18">
        <v>3.4440373015117102E-3</v>
      </c>
    </row>
    <row r="4728" spans="1:5" hidden="1" x14ac:dyDescent="0.3">
      <c r="A4728" s="18" t="str">
        <f t="shared" si="74"/>
        <v>2022-23Alpine ShireC1</v>
      </c>
      <c r="B4728" s="18" t="s">
        <v>1261</v>
      </c>
      <c r="C4728" s="18" t="s">
        <v>995</v>
      </c>
      <c r="D4728" s="18" t="s">
        <v>572</v>
      </c>
      <c r="E4728" s="18">
        <v>2567.7419354838698</v>
      </c>
    </row>
    <row r="4729" spans="1:5" hidden="1" x14ac:dyDescent="0.3">
      <c r="A4729" s="18" t="str">
        <f t="shared" si="74"/>
        <v>2022-23Alpine ShireC2</v>
      </c>
      <c r="B4729" s="18" t="s">
        <v>1261</v>
      </c>
      <c r="C4729" s="18" t="s">
        <v>995</v>
      </c>
      <c r="D4729" s="18" t="s">
        <v>575</v>
      </c>
      <c r="E4729" s="18">
        <v>16528.273244781802</v>
      </c>
    </row>
    <row r="4730" spans="1:5" hidden="1" x14ac:dyDescent="0.3">
      <c r="A4730" s="18" t="str">
        <f t="shared" si="74"/>
        <v>2022-23Alpine ShireC3</v>
      </c>
      <c r="B4730" s="18" t="s">
        <v>1261</v>
      </c>
      <c r="C4730" s="18" t="s">
        <v>995</v>
      </c>
      <c r="D4730" s="18" t="s">
        <v>579</v>
      </c>
      <c r="E4730" s="18">
        <v>23.033216783216801</v>
      </c>
    </row>
    <row r="4731" spans="1:5" hidden="1" x14ac:dyDescent="0.3">
      <c r="A4731" s="18" t="str">
        <f t="shared" si="74"/>
        <v>2022-23Alpine ShireC4</v>
      </c>
      <c r="B4731" s="18" t="s">
        <v>1261</v>
      </c>
      <c r="C4731" s="18" t="s">
        <v>995</v>
      </c>
      <c r="D4731" s="18" t="s">
        <v>583</v>
      </c>
      <c r="E4731" s="18">
        <v>2031.04364326376</v>
      </c>
    </row>
    <row r="4732" spans="1:5" hidden="1" x14ac:dyDescent="0.3">
      <c r="A4732" s="18" t="str">
        <f t="shared" si="74"/>
        <v>2022-23Alpine ShireC5</v>
      </c>
      <c r="B4732" s="18" t="s">
        <v>1261</v>
      </c>
      <c r="C4732" s="18" t="s">
        <v>995</v>
      </c>
      <c r="D4732" s="18" t="s">
        <v>586</v>
      </c>
      <c r="E4732" s="18">
        <v>539.96204933586296</v>
      </c>
    </row>
    <row r="4733" spans="1:5" hidden="1" x14ac:dyDescent="0.3">
      <c r="A4733" s="18" t="str">
        <f t="shared" si="74"/>
        <v>2022-23Alpine ShireC6</v>
      </c>
      <c r="B4733" s="18" t="s">
        <v>1261</v>
      </c>
      <c r="C4733" s="18" t="s">
        <v>995</v>
      </c>
      <c r="D4733" s="18" t="s">
        <v>590</v>
      </c>
      <c r="E4733" s="18">
        <v>7</v>
      </c>
    </row>
    <row r="4734" spans="1:5" hidden="1" x14ac:dyDescent="0.3">
      <c r="A4734" s="18" t="str">
        <f t="shared" si="74"/>
        <v>2022-23Alpine ShireC7</v>
      </c>
      <c r="B4734" s="18" t="s">
        <v>1261</v>
      </c>
      <c r="C4734" s="18" t="s">
        <v>995</v>
      </c>
      <c r="D4734" s="18" t="s">
        <v>594</v>
      </c>
      <c r="E4734" s="18">
        <v>0.27860696517412897</v>
      </c>
    </row>
    <row r="4735" spans="1:5" hidden="1" x14ac:dyDescent="0.3">
      <c r="A4735" s="18" t="str">
        <f t="shared" si="74"/>
        <v>2022-23Ararat Rural CityAF2</v>
      </c>
      <c r="B4735" s="18" t="s">
        <v>1261</v>
      </c>
      <c r="C4735" s="18" t="s">
        <v>998</v>
      </c>
      <c r="D4735" s="18" t="s">
        <v>76</v>
      </c>
      <c r="E4735" s="18">
        <v>1</v>
      </c>
    </row>
    <row r="4736" spans="1:5" hidden="1" x14ac:dyDescent="0.3">
      <c r="A4736" s="18" t="str">
        <f t="shared" si="74"/>
        <v>2022-23Ararat Rural CityAF6</v>
      </c>
      <c r="B4736" s="18" t="s">
        <v>1261</v>
      </c>
      <c r="C4736" s="18" t="s">
        <v>998</v>
      </c>
      <c r="D4736" s="18" t="s">
        <v>85</v>
      </c>
      <c r="E4736" s="18">
        <v>3.0523805468018099</v>
      </c>
    </row>
    <row r="4737" spans="1:5" hidden="1" x14ac:dyDescent="0.3">
      <c r="A4737" s="18" t="str">
        <f t="shared" si="74"/>
        <v>2022-23Ararat Rural CityAF7</v>
      </c>
      <c r="B4737" s="18" t="s">
        <v>1261</v>
      </c>
      <c r="C4737" s="18" t="s">
        <v>998</v>
      </c>
      <c r="D4737" s="18" t="s">
        <v>90</v>
      </c>
      <c r="E4737" s="18">
        <v>16.2415592387968</v>
      </c>
    </row>
    <row r="4738" spans="1:5" hidden="1" x14ac:dyDescent="0.3">
      <c r="A4738" s="18" t="str">
        <f t="shared" si="74"/>
        <v>2022-23Ararat Rural CityAM1</v>
      </c>
      <c r="B4738" s="18" t="s">
        <v>1261</v>
      </c>
      <c r="C4738" s="18" t="s">
        <v>998</v>
      </c>
      <c r="D4738" s="18" t="s">
        <v>97</v>
      </c>
      <c r="E4738" s="18">
        <v>1</v>
      </c>
    </row>
    <row r="4739" spans="1:5" hidden="1" x14ac:dyDescent="0.3">
      <c r="A4739" s="18" t="str">
        <f t="shared" si="74"/>
        <v>2022-23Ararat Rural CityAM2</v>
      </c>
      <c r="B4739" s="18" t="s">
        <v>1261</v>
      </c>
      <c r="C4739" s="18" t="s">
        <v>998</v>
      </c>
      <c r="D4739" s="18" t="s">
        <v>103</v>
      </c>
      <c r="E4739" s="18">
        <v>0.30952380952380998</v>
      </c>
    </row>
    <row r="4740" spans="1:5" hidden="1" x14ac:dyDescent="0.3">
      <c r="A4740" s="18" t="str">
        <f t="shared" si="74"/>
        <v>2022-23Ararat Rural CityAM5</v>
      </c>
      <c r="B4740" s="18" t="s">
        <v>1261</v>
      </c>
      <c r="C4740" s="18" t="s">
        <v>998</v>
      </c>
      <c r="D4740" s="18" t="s">
        <v>109</v>
      </c>
      <c r="E4740" s="18">
        <v>0.11111111111111099</v>
      </c>
    </row>
    <row r="4741" spans="1:5" hidden="1" x14ac:dyDescent="0.3">
      <c r="A4741" s="18" t="str">
        <f t="shared" si="74"/>
        <v>2022-23Ararat Rural CityAM6</v>
      </c>
      <c r="B4741" s="18" t="s">
        <v>1261</v>
      </c>
      <c r="C4741" s="18" t="s">
        <v>998</v>
      </c>
      <c r="D4741" s="18" t="s">
        <v>115</v>
      </c>
      <c r="E4741" s="18">
        <v>20.022570479516201</v>
      </c>
    </row>
    <row r="4742" spans="1:5" hidden="1" x14ac:dyDescent="0.3">
      <c r="A4742" s="18" t="str">
        <f t="shared" si="74"/>
        <v>2022-23Ararat Rural CityAM7</v>
      </c>
      <c r="B4742" s="18" t="s">
        <v>1261</v>
      </c>
      <c r="C4742" s="18" t="s">
        <v>998</v>
      </c>
      <c r="D4742" s="18" t="s">
        <v>118</v>
      </c>
      <c r="E4742" s="18">
        <v>1</v>
      </c>
    </row>
    <row r="4743" spans="1:5" hidden="1" x14ac:dyDescent="0.3">
      <c r="A4743" s="18" t="str">
        <f t="shared" si="74"/>
        <v>2022-23Ararat Rural CityFS1</v>
      </c>
      <c r="B4743" s="18" t="s">
        <v>1261</v>
      </c>
      <c r="C4743" s="18" t="s">
        <v>998</v>
      </c>
      <c r="D4743" s="18" t="s">
        <v>124</v>
      </c>
      <c r="E4743" s="18">
        <v>1</v>
      </c>
    </row>
    <row r="4744" spans="1:5" hidden="1" x14ac:dyDescent="0.3">
      <c r="A4744" s="18" t="str">
        <f t="shared" si="74"/>
        <v>2022-23Ararat Rural CityFS2</v>
      </c>
      <c r="B4744" s="18" t="s">
        <v>1261</v>
      </c>
      <c r="C4744" s="18" t="s">
        <v>998</v>
      </c>
      <c r="D4744" s="18" t="s">
        <v>130</v>
      </c>
      <c r="E4744" s="18">
        <v>1</v>
      </c>
    </row>
    <row r="4745" spans="1:5" hidden="1" x14ac:dyDescent="0.3">
      <c r="A4745" s="18" t="str">
        <f t="shared" si="74"/>
        <v>2022-23Ararat Rural CityFS3</v>
      </c>
      <c r="B4745" s="18" t="s">
        <v>1261</v>
      </c>
      <c r="C4745" s="18" t="s">
        <v>998</v>
      </c>
      <c r="D4745" s="18" t="s">
        <v>135</v>
      </c>
      <c r="E4745" s="18">
        <v>746.52791878172604</v>
      </c>
    </row>
    <row r="4746" spans="1:5" hidden="1" x14ac:dyDescent="0.3">
      <c r="A4746" s="18" t="str">
        <f t="shared" si="74"/>
        <v>2022-23Ararat Rural CityFS4</v>
      </c>
      <c r="B4746" s="18" t="s">
        <v>1261</v>
      </c>
      <c r="C4746" s="18" t="s">
        <v>998</v>
      </c>
      <c r="D4746" s="18" t="s">
        <v>139</v>
      </c>
      <c r="E4746" s="18">
        <v>0</v>
      </c>
    </row>
    <row r="4747" spans="1:5" hidden="1" x14ac:dyDescent="0.3">
      <c r="A4747" s="18" t="str">
        <f t="shared" si="74"/>
        <v>2022-23Ararat Rural CityG1</v>
      </c>
      <c r="B4747" s="18" t="s">
        <v>1261</v>
      </c>
      <c r="C4747" s="18" t="s">
        <v>998</v>
      </c>
      <c r="D4747" s="18" t="s">
        <v>149</v>
      </c>
      <c r="E4747" s="18">
        <v>0.203252032520325</v>
      </c>
    </row>
    <row r="4748" spans="1:5" hidden="1" x14ac:dyDescent="0.3">
      <c r="A4748" s="18" t="str">
        <f t="shared" si="74"/>
        <v>2022-23Ararat Rural CityG2</v>
      </c>
      <c r="B4748" s="18" t="s">
        <v>1261</v>
      </c>
      <c r="C4748" s="18" t="s">
        <v>998</v>
      </c>
      <c r="D4748" s="18" t="s">
        <v>154</v>
      </c>
      <c r="E4748" s="18">
        <v>60</v>
      </c>
    </row>
    <row r="4749" spans="1:5" hidden="1" x14ac:dyDescent="0.3">
      <c r="A4749" s="18" t="str">
        <f t="shared" si="74"/>
        <v>2022-23Ararat Rural CityG3</v>
      </c>
      <c r="B4749" s="18" t="s">
        <v>1261</v>
      </c>
      <c r="C4749" s="18" t="s">
        <v>998</v>
      </c>
      <c r="D4749" s="18" t="s">
        <v>159</v>
      </c>
      <c r="E4749" s="18">
        <v>0.96428571428571397</v>
      </c>
    </row>
    <row r="4750" spans="1:5" hidden="1" x14ac:dyDescent="0.3">
      <c r="A4750" s="18" t="str">
        <f t="shared" si="74"/>
        <v>2022-23Ararat Rural CityG4</v>
      </c>
      <c r="B4750" s="18" t="s">
        <v>1261</v>
      </c>
      <c r="C4750" s="18" t="s">
        <v>998</v>
      </c>
      <c r="D4750" s="18" t="s">
        <v>166</v>
      </c>
      <c r="E4750" s="18">
        <v>39746.142857142899</v>
      </c>
    </row>
    <row r="4751" spans="1:5" hidden="1" x14ac:dyDescent="0.3">
      <c r="A4751" s="18" t="str">
        <f t="shared" si="74"/>
        <v>2022-23Ararat Rural CityG5</v>
      </c>
      <c r="B4751" s="18" t="s">
        <v>1261</v>
      </c>
      <c r="C4751" s="18" t="s">
        <v>998</v>
      </c>
      <c r="D4751" s="18" t="s">
        <v>169</v>
      </c>
      <c r="E4751" s="18">
        <v>60</v>
      </c>
    </row>
    <row r="4752" spans="1:5" hidden="1" x14ac:dyDescent="0.3">
      <c r="A4752" s="18" t="str">
        <f t="shared" si="74"/>
        <v>2022-23Ararat Rural CityLB1</v>
      </c>
      <c r="B4752" s="18" t="s">
        <v>1261</v>
      </c>
      <c r="C4752" s="18" t="s">
        <v>998</v>
      </c>
      <c r="D4752" s="18" t="s">
        <v>1256</v>
      </c>
      <c r="E4752" s="18">
        <v>2.2606973873688498</v>
      </c>
    </row>
    <row r="4753" spans="1:5" hidden="1" x14ac:dyDescent="0.3">
      <c r="A4753" s="18" t="str">
        <f t="shared" si="74"/>
        <v>2022-23Ararat Rural CityLB2</v>
      </c>
      <c r="B4753" s="18" t="s">
        <v>1261</v>
      </c>
      <c r="C4753" s="18" t="s">
        <v>998</v>
      </c>
      <c r="D4753" s="18" t="s">
        <v>172</v>
      </c>
      <c r="E4753" s="18">
        <v>0.54916211461901698</v>
      </c>
    </row>
    <row r="4754" spans="1:5" hidden="1" x14ac:dyDescent="0.3">
      <c r="A4754" s="18" t="str">
        <f t="shared" si="74"/>
        <v>2022-23Ararat Rural CityLB4</v>
      </c>
      <c r="B4754" s="18" t="s">
        <v>1261</v>
      </c>
      <c r="C4754" s="18" t="s">
        <v>998</v>
      </c>
      <c r="D4754" s="18" t="s">
        <v>1257</v>
      </c>
      <c r="E4754" s="18">
        <v>7.8477601886157003E-2</v>
      </c>
    </row>
    <row r="4755" spans="1:5" hidden="1" x14ac:dyDescent="0.3">
      <c r="A4755" s="18" t="str">
        <f t="shared" si="74"/>
        <v>2022-23Ararat Rural CityLB5</v>
      </c>
      <c r="B4755" s="18" t="s">
        <v>1261</v>
      </c>
      <c r="C4755" s="18" t="s">
        <v>998</v>
      </c>
      <c r="D4755" s="18" t="s">
        <v>177</v>
      </c>
      <c r="E4755" s="18">
        <v>29.8294864151265</v>
      </c>
    </row>
    <row r="4756" spans="1:5" hidden="1" x14ac:dyDescent="0.3">
      <c r="A4756" s="18" t="str">
        <f t="shared" si="74"/>
        <v>2022-23Ararat Rural CityMC2</v>
      </c>
      <c r="B4756" s="18" t="s">
        <v>1261</v>
      </c>
      <c r="C4756" s="18" t="s">
        <v>998</v>
      </c>
      <c r="D4756" s="18" t="s">
        <v>192</v>
      </c>
      <c r="E4756" s="18">
        <v>1</v>
      </c>
    </row>
    <row r="4757" spans="1:5" hidden="1" x14ac:dyDescent="0.3">
      <c r="A4757" s="18" t="str">
        <f t="shared" si="74"/>
        <v>2022-23Ararat Rural CityMC3</v>
      </c>
      <c r="B4757" s="18" t="s">
        <v>1261</v>
      </c>
      <c r="C4757" s="18" t="s">
        <v>998</v>
      </c>
      <c r="D4757" s="18" t="s">
        <v>197</v>
      </c>
      <c r="E4757" s="18">
        <v>80.818049912942499</v>
      </c>
    </row>
    <row r="4758" spans="1:5" hidden="1" x14ac:dyDescent="0.3">
      <c r="A4758" s="18" t="str">
        <f t="shared" si="74"/>
        <v>2022-23Ararat Rural CityMC4</v>
      </c>
      <c r="B4758" s="18" t="s">
        <v>1261</v>
      </c>
      <c r="C4758" s="18" t="s">
        <v>998</v>
      </c>
      <c r="D4758" s="18" t="s">
        <v>202</v>
      </c>
      <c r="E4758" s="18">
        <v>0.84873949579831898</v>
      </c>
    </row>
    <row r="4759" spans="1:5" hidden="1" x14ac:dyDescent="0.3">
      <c r="A4759" s="18" t="str">
        <f t="shared" si="74"/>
        <v>2022-23Ararat Rural CityMC5</v>
      </c>
      <c r="B4759" s="18" t="s">
        <v>1261</v>
      </c>
      <c r="C4759" s="18" t="s">
        <v>998</v>
      </c>
      <c r="D4759" s="18" t="s">
        <v>207</v>
      </c>
      <c r="E4759" s="18">
        <v>0.90476190476190499</v>
      </c>
    </row>
    <row r="4760" spans="1:5" hidden="1" x14ac:dyDescent="0.3">
      <c r="A4760" s="18" t="str">
        <f t="shared" ref="A4760:A4823" si="75">CONCATENATE(B4760,C4760,D4760)</f>
        <v>2022-23Ararat Rural CityMC6</v>
      </c>
      <c r="B4760" s="18" t="s">
        <v>1261</v>
      </c>
      <c r="C4760" s="18" t="s">
        <v>998</v>
      </c>
      <c r="D4760" s="18" t="s">
        <v>211</v>
      </c>
      <c r="E4760" s="18">
        <v>1.04672897196262</v>
      </c>
    </row>
    <row r="4761" spans="1:5" hidden="1" x14ac:dyDescent="0.3">
      <c r="A4761" s="18" t="str">
        <f t="shared" si="75"/>
        <v>2022-23Ararat Rural CityR1</v>
      </c>
      <c r="B4761" s="18" t="s">
        <v>1261</v>
      </c>
      <c r="C4761" s="18" t="s">
        <v>998</v>
      </c>
      <c r="D4761" s="18" t="s">
        <v>215</v>
      </c>
      <c r="E4761" s="18">
        <v>7.0748299319727899</v>
      </c>
    </row>
    <row r="4762" spans="1:5" hidden="1" x14ac:dyDescent="0.3">
      <c r="A4762" s="18" t="str">
        <f t="shared" si="75"/>
        <v>2022-23Ararat Rural CityR2</v>
      </c>
      <c r="B4762" s="18" t="s">
        <v>1261</v>
      </c>
      <c r="C4762" s="18" t="s">
        <v>998</v>
      </c>
      <c r="D4762" s="18" t="s">
        <v>220</v>
      </c>
      <c r="E4762" s="18">
        <v>1</v>
      </c>
    </row>
    <row r="4763" spans="1:5" hidden="1" x14ac:dyDescent="0.3">
      <c r="A4763" s="18" t="str">
        <f t="shared" si="75"/>
        <v>2022-23Ararat Rural CityR3</v>
      </c>
      <c r="B4763" s="18" t="s">
        <v>1261</v>
      </c>
      <c r="C4763" s="18" t="s">
        <v>998</v>
      </c>
      <c r="D4763" s="18" t="s">
        <v>223</v>
      </c>
      <c r="E4763" s="18">
        <v>53.323251336898402</v>
      </c>
    </row>
    <row r="4764" spans="1:5" hidden="1" x14ac:dyDescent="0.3">
      <c r="A4764" s="18" t="str">
        <f t="shared" si="75"/>
        <v>2022-23Ararat Rural CityR4</v>
      </c>
      <c r="B4764" s="18" t="s">
        <v>1261</v>
      </c>
      <c r="C4764" s="18" t="s">
        <v>998</v>
      </c>
      <c r="D4764" s="18" t="s">
        <v>228</v>
      </c>
      <c r="E4764" s="18">
        <v>5.5676993220414497</v>
      </c>
    </row>
    <row r="4765" spans="1:5" hidden="1" x14ac:dyDescent="0.3">
      <c r="A4765" s="18" t="str">
        <f t="shared" si="75"/>
        <v>2022-23Ararat Rural CityR5</v>
      </c>
      <c r="B4765" s="18" t="s">
        <v>1261</v>
      </c>
      <c r="C4765" s="18" t="s">
        <v>998</v>
      </c>
      <c r="D4765" s="18" t="s">
        <v>232</v>
      </c>
      <c r="E4765" s="18">
        <v>51</v>
      </c>
    </row>
    <row r="4766" spans="1:5" hidden="1" x14ac:dyDescent="0.3">
      <c r="A4766" s="18" t="str">
        <f t="shared" si="75"/>
        <v>2022-23Ararat Rural CitySP1</v>
      </c>
      <c r="B4766" s="18" t="s">
        <v>1261</v>
      </c>
      <c r="C4766" s="18" t="s">
        <v>998</v>
      </c>
      <c r="D4766" s="18" t="s">
        <v>236</v>
      </c>
      <c r="E4766" s="18">
        <v>44</v>
      </c>
    </row>
    <row r="4767" spans="1:5" hidden="1" x14ac:dyDescent="0.3">
      <c r="A4767" s="18" t="str">
        <f t="shared" si="75"/>
        <v>2022-23Ararat Rural CitySP2</v>
      </c>
      <c r="B4767" s="18" t="s">
        <v>1261</v>
      </c>
      <c r="C4767" s="18" t="s">
        <v>998</v>
      </c>
      <c r="D4767" s="18" t="s">
        <v>239</v>
      </c>
      <c r="E4767" s="18">
        <v>0.74782608695652197</v>
      </c>
    </row>
    <row r="4768" spans="1:5" hidden="1" x14ac:dyDescent="0.3">
      <c r="A4768" s="18" t="str">
        <f t="shared" si="75"/>
        <v>2022-23Ararat Rural CitySP3</v>
      </c>
      <c r="B4768" s="18" t="s">
        <v>1261</v>
      </c>
      <c r="C4768" s="18" t="s">
        <v>998</v>
      </c>
      <c r="D4768" s="18" t="s">
        <v>245</v>
      </c>
      <c r="E4768" s="18">
        <v>1854.7735849056601</v>
      </c>
    </row>
    <row r="4769" spans="1:5" hidden="1" x14ac:dyDescent="0.3">
      <c r="A4769" s="18" t="str">
        <f t="shared" si="75"/>
        <v>2022-23Ararat Rural CitySP4</v>
      </c>
      <c r="B4769" s="18" t="s">
        <v>1261</v>
      </c>
      <c r="C4769" s="18" t="s">
        <v>998</v>
      </c>
      <c r="D4769" s="18" t="s">
        <v>251</v>
      </c>
      <c r="E4769" s="18">
        <v>1</v>
      </c>
    </row>
    <row r="4770" spans="1:5" hidden="1" x14ac:dyDescent="0.3">
      <c r="A4770" s="18" t="str">
        <f t="shared" si="75"/>
        <v>2022-23Ararat Rural CityWC1</v>
      </c>
      <c r="B4770" s="18" t="s">
        <v>1261</v>
      </c>
      <c r="C4770" s="18" t="s">
        <v>998</v>
      </c>
      <c r="D4770" s="18" t="s">
        <v>1258</v>
      </c>
      <c r="E4770" s="18">
        <v>256.46348367616503</v>
      </c>
    </row>
    <row r="4771" spans="1:5" hidden="1" x14ac:dyDescent="0.3">
      <c r="A4771" s="18" t="str">
        <f t="shared" si="75"/>
        <v>2022-23Ararat Rural CityWC2</v>
      </c>
      <c r="B4771" s="18" t="s">
        <v>1261</v>
      </c>
      <c r="C4771" s="18" t="s">
        <v>998</v>
      </c>
      <c r="D4771" s="18" t="s">
        <v>256</v>
      </c>
      <c r="E4771" s="18">
        <v>16.6347385483853</v>
      </c>
    </row>
    <row r="4772" spans="1:5" hidden="1" x14ac:dyDescent="0.3">
      <c r="A4772" s="18" t="str">
        <f t="shared" si="75"/>
        <v>2022-23Ararat Rural CityWC3</v>
      </c>
      <c r="B4772" s="18" t="s">
        <v>1261</v>
      </c>
      <c r="C4772" s="18" t="s">
        <v>998</v>
      </c>
      <c r="D4772" s="18" t="s">
        <v>262</v>
      </c>
      <c r="E4772" s="18">
        <v>186.98980939800001</v>
      </c>
    </row>
    <row r="4773" spans="1:5" hidden="1" x14ac:dyDescent="0.3">
      <c r="A4773" s="18" t="str">
        <f t="shared" si="75"/>
        <v>2022-23Ararat Rural CityWC4</v>
      </c>
      <c r="B4773" s="18" t="s">
        <v>1261</v>
      </c>
      <c r="C4773" s="18" t="s">
        <v>998</v>
      </c>
      <c r="D4773" s="18" t="s">
        <v>266</v>
      </c>
      <c r="E4773" s="18">
        <v>78.526703151538001</v>
      </c>
    </row>
    <row r="4774" spans="1:5" hidden="1" x14ac:dyDescent="0.3">
      <c r="A4774" s="18" t="str">
        <f t="shared" si="75"/>
        <v>2022-23Ararat Rural CityWC5</v>
      </c>
      <c r="B4774" s="18" t="s">
        <v>1261</v>
      </c>
      <c r="C4774" s="18" t="s">
        <v>998</v>
      </c>
      <c r="D4774" s="18" t="s">
        <v>270</v>
      </c>
      <c r="E4774" s="18">
        <v>0.229016362702997</v>
      </c>
    </row>
    <row r="4775" spans="1:5" hidden="1" x14ac:dyDescent="0.3">
      <c r="A4775" s="18" t="str">
        <f t="shared" si="75"/>
        <v>2022-23Ararat Rural CityE2</v>
      </c>
      <c r="B4775" s="18" t="s">
        <v>1261</v>
      </c>
      <c r="C4775" s="18" t="s">
        <v>998</v>
      </c>
      <c r="D4775" s="18" t="s">
        <v>548</v>
      </c>
      <c r="E4775" s="18">
        <v>4615.8695354255196</v>
      </c>
    </row>
    <row r="4776" spans="1:5" hidden="1" x14ac:dyDescent="0.3">
      <c r="A4776" s="18" t="str">
        <f t="shared" si="75"/>
        <v>2022-23Ararat Rural CityE4</v>
      </c>
      <c r="B4776" s="18" t="s">
        <v>1261</v>
      </c>
      <c r="C4776" s="18" t="s">
        <v>998</v>
      </c>
      <c r="D4776" s="18" t="s">
        <v>550</v>
      </c>
      <c r="E4776" s="18">
        <v>2006.3039605317299</v>
      </c>
    </row>
    <row r="4777" spans="1:5" hidden="1" x14ac:dyDescent="0.3">
      <c r="A4777" s="18" t="str">
        <f t="shared" si="75"/>
        <v>2022-23Ararat Rural CityL1</v>
      </c>
      <c r="B4777" s="18" t="s">
        <v>1261</v>
      </c>
      <c r="C4777" s="18" t="s">
        <v>998</v>
      </c>
      <c r="D4777" s="18" t="s">
        <v>552</v>
      </c>
      <c r="E4777" s="18">
        <v>3.2183277591973201</v>
      </c>
    </row>
    <row r="4778" spans="1:5" hidden="1" x14ac:dyDescent="0.3">
      <c r="A4778" s="18" t="str">
        <f t="shared" si="75"/>
        <v>2022-23Ararat Rural CityL2</v>
      </c>
      <c r="B4778" s="18" t="s">
        <v>1261</v>
      </c>
      <c r="C4778" s="18" t="s">
        <v>998</v>
      </c>
      <c r="D4778" s="18" t="s">
        <v>554</v>
      </c>
      <c r="E4778" s="18">
        <v>0.64428093645484996</v>
      </c>
    </row>
    <row r="4779" spans="1:5" hidden="1" x14ac:dyDescent="0.3">
      <c r="A4779" s="18" t="str">
        <f t="shared" si="75"/>
        <v>2022-23Ararat Rural CityO2</v>
      </c>
      <c r="B4779" s="18" t="s">
        <v>1261</v>
      </c>
      <c r="C4779" s="18" t="s">
        <v>998</v>
      </c>
      <c r="D4779" s="18" t="s">
        <v>556</v>
      </c>
      <c r="E4779" s="18">
        <v>7.0693942133815593E-2</v>
      </c>
    </row>
    <row r="4780" spans="1:5" hidden="1" x14ac:dyDescent="0.3">
      <c r="A4780" s="18" t="str">
        <f t="shared" si="75"/>
        <v>2022-23Ararat Rural CityO3</v>
      </c>
      <c r="B4780" s="18" t="s">
        <v>1261</v>
      </c>
      <c r="C4780" s="18" t="s">
        <v>998</v>
      </c>
      <c r="D4780" s="18" t="s">
        <v>558</v>
      </c>
      <c r="E4780" s="18">
        <v>1.2036618444846299E-2</v>
      </c>
    </row>
    <row r="4781" spans="1:5" hidden="1" x14ac:dyDescent="0.3">
      <c r="A4781" s="18" t="str">
        <f t="shared" si="75"/>
        <v>2022-23Ararat Rural CityO4</v>
      </c>
      <c r="B4781" s="18" t="s">
        <v>1261</v>
      </c>
      <c r="C4781" s="18" t="s">
        <v>998</v>
      </c>
      <c r="D4781" s="18" t="s">
        <v>560</v>
      </c>
      <c r="E4781" s="18">
        <v>5.4749694749694801E-2</v>
      </c>
    </row>
    <row r="4782" spans="1:5" hidden="1" x14ac:dyDescent="0.3">
      <c r="A4782" s="18" t="str">
        <f t="shared" si="75"/>
        <v>2022-23Ararat Rural CityO5</v>
      </c>
      <c r="B4782" s="18" t="s">
        <v>1261</v>
      </c>
      <c r="C4782" s="18" t="s">
        <v>998</v>
      </c>
      <c r="D4782" s="18" t="s">
        <v>562</v>
      </c>
      <c r="E4782" s="18">
        <v>0.90934999451934695</v>
      </c>
    </row>
    <row r="4783" spans="1:5" hidden="1" x14ac:dyDescent="0.3">
      <c r="A4783" s="18" t="str">
        <f t="shared" si="75"/>
        <v>2022-23Ararat Rural CityOP1</v>
      </c>
      <c r="B4783" s="18" t="s">
        <v>1261</v>
      </c>
      <c r="C4783" s="18" t="s">
        <v>998</v>
      </c>
      <c r="D4783" s="18" t="s">
        <v>564</v>
      </c>
      <c r="E4783" s="18">
        <v>2.0587380052340801E-2</v>
      </c>
    </row>
    <row r="4784" spans="1:5" hidden="1" x14ac:dyDescent="0.3">
      <c r="A4784" s="18" t="str">
        <f t="shared" si="75"/>
        <v>2022-23Ararat Rural CityS1</v>
      </c>
      <c r="B4784" s="18" t="s">
        <v>1261</v>
      </c>
      <c r="C4784" s="18" t="s">
        <v>998</v>
      </c>
      <c r="D4784" s="18" t="s">
        <v>567</v>
      </c>
      <c r="E4784" s="18">
        <v>0.51456818842686802</v>
      </c>
    </row>
    <row r="4785" spans="1:5" hidden="1" x14ac:dyDescent="0.3">
      <c r="A4785" s="18" t="str">
        <f t="shared" si="75"/>
        <v>2022-23Ararat Rural CityS2</v>
      </c>
      <c r="B4785" s="18" t="s">
        <v>1261</v>
      </c>
      <c r="C4785" s="18" t="s">
        <v>998</v>
      </c>
      <c r="D4785" s="18" t="s">
        <v>569</v>
      </c>
      <c r="E4785" s="18">
        <v>2.85611958645015E-3</v>
      </c>
    </row>
    <row r="4786" spans="1:5" hidden="1" x14ac:dyDescent="0.3">
      <c r="A4786" s="18" t="str">
        <f t="shared" si="75"/>
        <v>2022-23Ararat Rural CityC1</v>
      </c>
      <c r="B4786" s="18" t="s">
        <v>1261</v>
      </c>
      <c r="C4786" s="18" t="s">
        <v>998</v>
      </c>
      <c r="D4786" s="18" t="s">
        <v>572</v>
      </c>
      <c r="E4786" s="18">
        <v>2868.7505323226301</v>
      </c>
    </row>
    <row r="4787" spans="1:5" hidden="1" x14ac:dyDescent="0.3">
      <c r="A4787" s="18" t="str">
        <f t="shared" si="75"/>
        <v>2022-23Ararat Rural CityC2</v>
      </c>
      <c r="B4787" s="18" t="s">
        <v>1261</v>
      </c>
      <c r="C4787" s="18" t="s">
        <v>998</v>
      </c>
      <c r="D4787" s="18" t="s">
        <v>575</v>
      </c>
      <c r="E4787" s="18">
        <v>23628.311046759201</v>
      </c>
    </row>
    <row r="4788" spans="1:5" hidden="1" x14ac:dyDescent="0.3">
      <c r="A4788" s="18" t="str">
        <f t="shared" si="75"/>
        <v>2022-23Ararat Rural CityC3</v>
      </c>
      <c r="B4788" s="18" t="s">
        <v>1261</v>
      </c>
      <c r="C4788" s="18" t="s">
        <v>998</v>
      </c>
      <c r="D4788" s="18" t="s">
        <v>579</v>
      </c>
      <c r="E4788" s="18">
        <v>4.7824847250509199</v>
      </c>
    </row>
    <row r="4789" spans="1:5" hidden="1" x14ac:dyDescent="0.3">
      <c r="A4789" s="18" t="str">
        <f t="shared" si="75"/>
        <v>2022-23Ararat Rural CityC4</v>
      </c>
      <c r="B4789" s="18" t="s">
        <v>1261</v>
      </c>
      <c r="C4789" s="18" t="s">
        <v>998</v>
      </c>
      <c r="D4789" s="18" t="s">
        <v>583</v>
      </c>
      <c r="E4789" s="18">
        <v>1743.8889362064599</v>
      </c>
    </row>
    <row r="4790" spans="1:5" hidden="1" x14ac:dyDescent="0.3">
      <c r="A4790" s="18" t="str">
        <f t="shared" si="75"/>
        <v>2022-23Ararat Rural CityC5</v>
      </c>
      <c r="B4790" s="18" t="s">
        <v>1261</v>
      </c>
      <c r="C4790" s="18" t="s">
        <v>998</v>
      </c>
      <c r="D4790" s="18" t="s">
        <v>586</v>
      </c>
      <c r="E4790" s="18">
        <v>916.70215484200696</v>
      </c>
    </row>
    <row r="4791" spans="1:5" hidden="1" x14ac:dyDescent="0.3">
      <c r="A4791" s="18" t="str">
        <f t="shared" si="75"/>
        <v>2022-23Ararat Rural CityC6</v>
      </c>
      <c r="B4791" s="18" t="s">
        <v>1261</v>
      </c>
      <c r="C4791" s="18" t="s">
        <v>998</v>
      </c>
      <c r="D4791" s="18" t="s">
        <v>590</v>
      </c>
      <c r="E4791" s="18">
        <v>2</v>
      </c>
    </row>
    <row r="4792" spans="1:5" hidden="1" x14ac:dyDescent="0.3">
      <c r="A4792" s="18" t="str">
        <f t="shared" si="75"/>
        <v>2022-23Ararat Rural CityC7</v>
      </c>
      <c r="B4792" s="18" t="s">
        <v>1261</v>
      </c>
      <c r="C4792" s="18" t="s">
        <v>998</v>
      </c>
      <c r="D4792" s="18" t="s">
        <v>594</v>
      </c>
      <c r="E4792" s="18">
        <v>0.234375</v>
      </c>
    </row>
    <row r="4793" spans="1:5" hidden="1" x14ac:dyDescent="0.3">
      <c r="A4793" s="18" t="str">
        <f t="shared" si="75"/>
        <v>2022-23Ballarat CityAF2</v>
      </c>
      <c r="B4793" s="18" t="s">
        <v>1261</v>
      </c>
      <c r="C4793" s="18" t="s">
        <v>1001</v>
      </c>
      <c r="D4793" s="18" t="s">
        <v>76</v>
      </c>
      <c r="E4793" s="18">
        <v>0.42857142857142899</v>
      </c>
    </row>
    <row r="4794" spans="1:5" hidden="1" x14ac:dyDescent="0.3">
      <c r="A4794" s="18" t="str">
        <f t="shared" si="75"/>
        <v>2022-23Ballarat CityAF6</v>
      </c>
      <c r="B4794" s="18" t="s">
        <v>1261</v>
      </c>
      <c r="C4794" s="18" t="s">
        <v>1001</v>
      </c>
      <c r="D4794" s="18" t="s">
        <v>85</v>
      </c>
      <c r="E4794" s="18">
        <v>5.83160547964125</v>
      </c>
    </row>
    <row r="4795" spans="1:5" hidden="1" x14ac:dyDescent="0.3">
      <c r="A4795" s="18" t="str">
        <f t="shared" si="75"/>
        <v>2022-23Ballarat CityAF7</v>
      </c>
      <c r="B4795" s="18" t="s">
        <v>1261</v>
      </c>
      <c r="C4795" s="18" t="s">
        <v>1001</v>
      </c>
      <c r="D4795" s="18" t="s">
        <v>90</v>
      </c>
      <c r="E4795" s="18">
        <v>2.5105950199386</v>
      </c>
    </row>
    <row r="4796" spans="1:5" hidden="1" x14ac:dyDescent="0.3">
      <c r="A4796" s="18" t="str">
        <f t="shared" si="75"/>
        <v>2022-23Ballarat CityAM1</v>
      </c>
      <c r="B4796" s="18" t="s">
        <v>1261</v>
      </c>
      <c r="C4796" s="18" t="s">
        <v>1001</v>
      </c>
      <c r="D4796" s="18" t="s">
        <v>97</v>
      </c>
      <c r="E4796" s="18">
        <v>4.65877168824015</v>
      </c>
    </row>
    <row r="4797" spans="1:5" hidden="1" x14ac:dyDescent="0.3">
      <c r="A4797" s="18" t="str">
        <f t="shared" si="75"/>
        <v>2022-23Ballarat CityAM2</v>
      </c>
      <c r="B4797" s="18" t="s">
        <v>1261</v>
      </c>
      <c r="C4797" s="18" t="s">
        <v>1001</v>
      </c>
      <c r="D4797" s="18" t="s">
        <v>103</v>
      </c>
      <c r="E4797" s="18">
        <v>0.34767441860465098</v>
      </c>
    </row>
    <row r="4798" spans="1:5" hidden="1" x14ac:dyDescent="0.3">
      <c r="A4798" s="18" t="str">
        <f t="shared" si="75"/>
        <v>2022-23Ballarat CityAM5</v>
      </c>
      <c r="B4798" s="18" t="s">
        <v>1261</v>
      </c>
      <c r="C4798" s="18" t="s">
        <v>1001</v>
      </c>
      <c r="D4798" s="18" t="s">
        <v>109</v>
      </c>
      <c r="E4798" s="18">
        <v>0.59263565891472902</v>
      </c>
    </row>
    <row r="4799" spans="1:5" hidden="1" x14ac:dyDescent="0.3">
      <c r="A4799" s="18" t="str">
        <f t="shared" si="75"/>
        <v>2022-23Ballarat CityAM6</v>
      </c>
      <c r="B4799" s="18" t="s">
        <v>1261</v>
      </c>
      <c r="C4799" s="18" t="s">
        <v>1001</v>
      </c>
      <c r="D4799" s="18" t="s">
        <v>115</v>
      </c>
      <c r="E4799" s="18">
        <v>20.7933306861636</v>
      </c>
    </row>
    <row r="4800" spans="1:5" hidden="1" x14ac:dyDescent="0.3">
      <c r="A4800" s="18" t="str">
        <f t="shared" si="75"/>
        <v>2022-23Ballarat CityAM7</v>
      </c>
      <c r="B4800" s="18" t="s">
        <v>1261</v>
      </c>
      <c r="C4800" s="18" t="s">
        <v>1001</v>
      </c>
      <c r="D4800" s="18" t="s">
        <v>118</v>
      </c>
      <c r="E4800" s="18">
        <v>0.94117647058823495</v>
      </c>
    </row>
    <row r="4801" spans="1:5" hidden="1" x14ac:dyDescent="0.3">
      <c r="A4801" s="18" t="str">
        <f t="shared" si="75"/>
        <v>2022-23Ballarat CityFS1</v>
      </c>
      <c r="B4801" s="18" t="s">
        <v>1261</v>
      </c>
      <c r="C4801" s="18" t="s">
        <v>1001</v>
      </c>
      <c r="D4801" s="18" t="s">
        <v>124</v>
      </c>
      <c r="E4801" s="18">
        <v>4.3707865168539302</v>
      </c>
    </row>
    <row r="4802" spans="1:5" hidden="1" x14ac:dyDescent="0.3">
      <c r="A4802" s="18" t="str">
        <f t="shared" si="75"/>
        <v>2022-23Ballarat CityFS2</v>
      </c>
      <c r="B4802" s="18" t="s">
        <v>1261</v>
      </c>
      <c r="C4802" s="18" t="s">
        <v>1001</v>
      </c>
      <c r="D4802" s="18" t="s">
        <v>130</v>
      </c>
      <c r="E4802" s="18">
        <v>0.74069478908188602</v>
      </c>
    </row>
    <row r="4803" spans="1:5" hidden="1" x14ac:dyDescent="0.3">
      <c r="A4803" s="18" t="str">
        <f t="shared" si="75"/>
        <v>2022-23Ballarat CityFS3</v>
      </c>
      <c r="B4803" s="18" t="s">
        <v>1261</v>
      </c>
      <c r="C4803" s="18" t="s">
        <v>1001</v>
      </c>
      <c r="D4803" s="18" t="s">
        <v>135</v>
      </c>
      <c r="E4803" s="18">
        <v>530.571065088757</v>
      </c>
    </row>
    <row r="4804" spans="1:5" hidden="1" x14ac:dyDescent="0.3">
      <c r="A4804" s="18" t="str">
        <f t="shared" si="75"/>
        <v>2022-23Ballarat CityFS4</v>
      </c>
      <c r="B4804" s="18" t="s">
        <v>1261</v>
      </c>
      <c r="C4804" s="18" t="s">
        <v>1001</v>
      </c>
      <c r="D4804" s="18" t="s">
        <v>139</v>
      </c>
      <c r="E4804" s="18">
        <v>0.88744588744588704</v>
      </c>
    </row>
    <row r="4805" spans="1:5" hidden="1" x14ac:dyDescent="0.3">
      <c r="A4805" s="18" t="str">
        <f t="shared" si="75"/>
        <v>2022-23Ballarat CityG1</v>
      </c>
      <c r="B4805" s="18" t="s">
        <v>1261</v>
      </c>
      <c r="C4805" s="18" t="s">
        <v>1001</v>
      </c>
      <c r="D4805" s="18" t="s">
        <v>149</v>
      </c>
      <c r="E4805" s="18">
        <v>2.7777777777777801E-2</v>
      </c>
    </row>
    <row r="4806" spans="1:5" hidden="1" x14ac:dyDescent="0.3">
      <c r="A4806" s="18" t="str">
        <f t="shared" si="75"/>
        <v>2022-23Ballarat CityG2</v>
      </c>
      <c r="B4806" s="18" t="s">
        <v>1261</v>
      </c>
      <c r="C4806" s="18" t="s">
        <v>1001</v>
      </c>
      <c r="D4806" s="18" t="s">
        <v>154</v>
      </c>
      <c r="E4806" s="18">
        <v>49</v>
      </c>
    </row>
    <row r="4807" spans="1:5" hidden="1" x14ac:dyDescent="0.3">
      <c r="A4807" s="18" t="str">
        <f t="shared" si="75"/>
        <v>2022-23Ballarat CityG3</v>
      </c>
      <c r="B4807" s="18" t="s">
        <v>1261</v>
      </c>
      <c r="C4807" s="18" t="s">
        <v>1001</v>
      </c>
      <c r="D4807" s="18" t="s">
        <v>159</v>
      </c>
      <c r="E4807" s="18">
        <v>0.99206349206349198</v>
      </c>
    </row>
    <row r="4808" spans="1:5" hidden="1" x14ac:dyDescent="0.3">
      <c r="A4808" s="18" t="str">
        <f t="shared" si="75"/>
        <v>2022-23Ballarat CityG4</v>
      </c>
      <c r="B4808" s="18" t="s">
        <v>1261</v>
      </c>
      <c r="C4808" s="18" t="s">
        <v>1001</v>
      </c>
      <c r="D4808" s="18" t="s">
        <v>166</v>
      </c>
      <c r="E4808" s="18">
        <v>52345.471111111103</v>
      </c>
    </row>
    <row r="4809" spans="1:5" hidden="1" x14ac:dyDescent="0.3">
      <c r="A4809" s="18" t="str">
        <f t="shared" si="75"/>
        <v>2022-23Ballarat CityG5</v>
      </c>
      <c r="B4809" s="18" t="s">
        <v>1261</v>
      </c>
      <c r="C4809" s="18" t="s">
        <v>1001</v>
      </c>
      <c r="D4809" s="18" t="s">
        <v>169</v>
      </c>
      <c r="E4809" s="18">
        <v>49</v>
      </c>
    </row>
    <row r="4810" spans="1:5" hidden="1" x14ac:dyDescent="0.3">
      <c r="A4810" s="18" t="str">
        <f t="shared" si="75"/>
        <v>2022-23Ballarat CityLB1</v>
      </c>
      <c r="B4810" s="18" t="s">
        <v>1261</v>
      </c>
      <c r="C4810" s="18" t="s">
        <v>1001</v>
      </c>
      <c r="D4810" s="18" t="s">
        <v>1256</v>
      </c>
      <c r="E4810" s="18">
        <v>3.9352412371134</v>
      </c>
    </row>
    <row r="4811" spans="1:5" hidden="1" x14ac:dyDescent="0.3">
      <c r="A4811" s="18" t="str">
        <f t="shared" si="75"/>
        <v>2022-23Ballarat CityLB2</v>
      </c>
      <c r="B4811" s="18" t="s">
        <v>1261</v>
      </c>
      <c r="C4811" s="18" t="s">
        <v>1001</v>
      </c>
      <c r="D4811" s="18" t="s">
        <v>172</v>
      </c>
      <c r="E4811" s="18">
        <v>0.70019793814432996</v>
      </c>
    </row>
    <row r="4812" spans="1:5" hidden="1" x14ac:dyDescent="0.3">
      <c r="A4812" s="18" t="str">
        <f t="shared" si="75"/>
        <v>2022-23Ballarat CityLB4</v>
      </c>
      <c r="B4812" s="18" t="s">
        <v>1261</v>
      </c>
      <c r="C4812" s="18" t="s">
        <v>1001</v>
      </c>
      <c r="D4812" s="18" t="s">
        <v>1257</v>
      </c>
      <c r="E4812" s="18">
        <v>9.4059115324782103E-2</v>
      </c>
    </row>
    <row r="4813" spans="1:5" hidden="1" x14ac:dyDescent="0.3">
      <c r="A4813" s="18" t="str">
        <f t="shared" si="75"/>
        <v>2022-23Ballarat CityLB5</v>
      </c>
      <c r="B4813" s="18" t="s">
        <v>1261</v>
      </c>
      <c r="C4813" s="18" t="s">
        <v>1001</v>
      </c>
      <c r="D4813" s="18" t="s">
        <v>177</v>
      </c>
      <c r="E4813" s="18">
        <v>31.762982381934801</v>
      </c>
    </row>
    <row r="4814" spans="1:5" hidden="1" x14ac:dyDescent="0.3">
      <c r="A4814" s="18" t="str">
        <f t="shared" si="75"/>
        <v>2022-23Ballarat CityMC2</v>
      </c>
      <c r="B4814" s="18" t="s">
        <v>1261</v>
      </c>
      <c r="C4814" s="18" t="s">
        <v>1001</v>
      </c>
      <c r="D4814" s="18" t="s">
        <v>192</v>
      </c>
      <c r="E4814" s="18">
        <v>1.02739726027397</v>
      </c>
    </row>
    <row r="4815" spans="1:5" hidden="1" x14ac:dyDescent="0.3">
      <c r="A4815" s="18" t="str">
        <f t="shared" si="75"/>
        <v>2022-23Ballarat CityMC3</v>
      </c>
      <c r="B4815" s="18" t="s">
        <v>1261</v>
      </c>
      <c r="C4815" s="18" t="s">
        <v>1001</v>
      </c>
      <c r="D4815" s="18" t="s">
        <v>197</v>
      </c>
      <c r="E4815" s="18">
        <v>64.982594507472299</v>
      </c>
    </row>
    <row r="4816" spans="1:5" hidden="1" x14ac:dyDescent="0.3">
      <c r="A4816" s="18" t="str">
        <f t="shared" si="75"/>
        <v>2022-23Ballarat CityMC4</v>
      </c>
      <c r="B4816" s="18" t="s">
        <v>1261</v>
      </c>
      <c r="C4816" s="18" t="s">
        <v>1001</v>
      </c>
      <c r="D4816" s="18" t="s">
        <v>202</v>
      </c>
      <c r="E4816" s="18">
        <v>0.71964117091595803</v>
      </c>
    </row>
    <row r="4817" spans="1:5" hidden="1" x14ac:dyDescent="0.3">
      <c r="A4817" s="18" t="str">
        <f t="shared" si="75"/>
        <v>2022-23Ballarat CityWC4</v>
      </c>
      <c r="B4817" s="18" t="s">
        <v>1261</v>
      </c>
      <c r="C4817" s="18" t="s">
        <v>1001</v>
      </c>
      <c r="D4817" s="18" t="s">
        <v>266</v>
      </c>
      <c r="E4817" s="18">
        <v>47.020445612295497</v>
      </c>
    </row>
    <row r="4818" spans="1:5" hidden="1" x14ac:dyDescent="0.3">
      <c r="A4818" s="18" t="str">
        <f t="shared" si="75"/>
        <v>2022-23Ballarat CityWC5</v>
      </c>
      <c r="B4818" s="18" t="s">
        <v>1261</v>
      </c>
      <c r="C4818" s="18" t="s">
        <v>1001</v>
      </c>
      <c r="D4818" s="18" t="s">
        <v>270</v>
      </c>
      <c r="E4818" s="18">
        <v>0.43419040720580199</v>
      </c>
    </row>
    <row r="4819" spans="1:5" hidden="1" x14ac:dyDescent="0.3">
      <c r="A4819" s="18" t="str">
        <f t="shared" si="75"/>
        <v>2022-23Ballarat CityE2</v>
      </c>
      <c r="B4819" s="18" t="s">
        <v>1261</v>
      </c>
      <c r="C4819" s="18" t="s">
        <v>1001</v>
      </c>
      <c r="D4819" s="18" t="s">
        <v>548</v>
      </c>
      <c r="E4819" s="18">
        <v>3759.7663746349599</v>
      </c>
    </row>
    <row r="4820" spans="1:5" hidden="1" x14ac:dyDescent="0.3">
      <c r="A4820" s="18" t="str">
        <f t="shared" si="75"/>
        <v>2022-23Ballarat CityE4</v>
      </c>
      <c r="B4820" s="18" t="s">
        <v>1261</v>
      </c>
      <c r="C4820" s="18" t="s">
        <v>1001</v>
      </c>
      <c r="D4820" s="18" t="s">
        <v>550</v>
      </c>
      <c r="E4820" s="18">
        <v>1961.7021276595699</v>
      </c>
    </row>
    <row r="4821" spans="1:5" hidden="1" x14ac:dyDescent="0.3">
      <c r="A4821" s="18" t="str">
        <f t="shared" si="75"/>
        <v>2022-23Ballarat CityL1</v>
      </c>
      <c r="B4821" s="18" t="s">
        <v>1261</v>
      </c>
      <c r="C4821" s="18" t="s">
        <v>1001</v>
      </c>
      <c r="D4821" s="18" t="s">
        <v>552</v>
      </c>
      <c r="E4821" s="18">
        <v>2.3720576972172598</v>
      </c>
    </row>
    <row r="4822" spans="1:5" hidden="1" x14ac:dyDescent="0.3">
      <c r="A4822" s="18" t="str">
        <f t="shared" si="75"/>
        <v>2022-23Ballarat CityL2</v>
      </c>
      <c r="B4822" s="18" t="s">
        <v>1261</v>
      </c>
      <c r="C4822" s="18" t="s">
        <v>1001</v>
      </c>
      <c r="D4822" s="18" t="s">
        <v>554</v>
      </c>
      <c r="E4822" s="18">
        <v>-0.70070206790911405</v>
      </c>
    </row>
    <row r="4823" spans="1:5" hidden="1" x14ac:dyDescent="0.3">
      <c r="A4823" s="18" t="str">
        <f t="shared" si="75"/>
        <v>2022-23Ballarat CityO2</v>
      </c>
      <c r="B4823" s="18" t="s">
        <v>1261</v>
      </c>
      <c r="C4823" s="18" t="s">
        <v>1001</v>
      </c>
      <c r="D4823" s="18" t="s">
        <v>556</v>
      </c>
      <c r="E4823" s="18">
        <v>0.21725257501119599</v>
      </c>
    </row>
    <row r="4824" spans="1:5" hidden="1" x14ac:dyDescent="0.3">
      <c r="A4824" s="18" t="str">
        <f t="shared" ref="A4824:A4887" si="76">CONCATENATE(B4824,C4824,D4824)</f>
        <v>2022-23Ballarat CityO3</v>
      </c>
      <c r="B4824" s="18" t="s">
        <v>1261</v>
      </c>
      <c r="C4824" s="18" t="s">
        <v>1001</v>
      </c>
      <c r="D4824" s="18" t="s">
        <v>558</v>
      </c>
      <c r="E4824" s="18">
        <v>4.2319749216300898E-2</v>
      </c>
    </row>
    <row r="4825" spans="1:5" hidden="1" x14ac:dyDescent="0.3">
      <c r="A4825" s="18" t="str">
        <f t="shared" si="76"/>
        <v>2022-23Campaspe ShireS2</v>
      </c>
      <c r="B4825" s="18" t="s">
        <v>1261</v>
      </c>
      <c r="C4825" s="18" t="s">
        <v>1028</v>
      </c>
      <c r="D4825" s="18" t="s">
        <v>569</v>
      </c>
      <c r="E4825" s="18">
        <v>4.1692854325781096E-3</v>
      </c>
    </row>
    <row r="4826" spans="1:5" hidden="1" x14ac:dyDescent="0.3">
      <c r="A4826" s="18" t="str">
        <f t="shared" si="76"/>
        <v>2022-23Campaspe ShireC1</v>
      </c>
      <c r="B4826" s="18" t="s">
        <v>1261</v>
      </c>
      <c r="C4826" s="18" t="s">
        <v>1028</v>
      </c>
      <c r="D4826" s="18" t="s">
        <v>572</v>
      </c>
      <c r="E4826" s="18">
        <v>2736.7492541185602</v>
      </c>
    </row>
    <row r="4827" spans="1:5" hidden="1" x14ac:dyDescent="0.3">
      <c r="A4827" s="18" t="str">
        <f t="shared" si="76"/>
        <v>2022-23Campaspe ShireC2</v>
      </c>
      <c r="B4827" s="18" t="s">
        <v>1261</v>
      </c>
      <c r="C4827" s="18" t="s">
        <v>1028</v>
      </c>
      <c r="D4827" s="18" t="s">
        <v>575</v>
      </c>
      <c r="E4827" s="18">
        <v>16655.701128551002</v>
      </c>
    </row>
    <row r="4828" spans="1:5" hidden="1" x14ac:dyDescent="0.3">
      <c r="A4828" s="18" t="str">
        <f t="shared" si="76"/>
        <v>2022-23Campaspe ShireC3</v>
      </c>
      <c r="B4828" s="18" t="s">
        <v>1261</v>
      </c>
      <c r="C4828" s="18" t="s">
        <v>1028</v>
      </c>
      <c r="D4828" s="18" t="s">
        <v>579</v>
      </c>
      <c r="E4828" s="18">
        <v>9.6074277168494504</v>
      </c>
    </row>
    <row r="4829" spans="1:5" hidden="1" x14ac:dyDescent="0.3">
      <c r="A4829" s="18" t="str">
        <f t="shared" si="76"/>
        <v>2022-23Campaspe ShireC4</v>
      </c>
      <c r="B4829" s="18" t="s">
        <v>1261</v>
      </c>
      <c r="C4829" s="18" t="s">
        <v>1028</v>
      </c>
      <c r="D4829" s="18" t="s">
        <v>583</v>
      </c>
      <c r="E4829" s="18">
        <v>1755.3249448696299</v>
      </c>
    </row>
    <row r="4830" spans="1:5" hidden="1" x14ac:dyDescent="0.3">
      <c r="A4830" s="18" t="str">
        <f t="shared" si="76"/>
        <v>2022-23Campaspe ShireC5</v>
      </c>
      <c r="B4830" s="18" t="s">
        <v>1261</v>
      </c>
      <c r="C4830" s="18" t="s">
        <v>1028</v>
      </c>
      <c r="D4830" s="18" t="s">
        <v>586</v>
      </c>
      <c r="E4830" s="18">
        <v>579.400700479958</v>
      </c>
    </row>
    <row r="4831" spans="1:5" hidden="1" x14ac:dyDescent="0.3">
      <c r="A4831" s="18" t="str">
        <f t="shared" si="76"/>
        <v>2022-23Campaspe ShireC6</v>
      </c>
      <c r="B4831" s="18" t="s">
        <v>1261</v>
      </c>
      <c r="C4831" s="18" t="s">
        <v>1028</v>
      </c>
      <c r="D4831" s="18" t="s">
        <v>590</v>
      </c>
      <c r="E4831" s="18">
        <v>3</v>
      </c>
    </row>
    <row r="4832" spans="1:5" hidden="1" x14ac:dyDescent="0.3">
      <c r="A4832" s="18" t="str">
        <f t="shared" si="76"/>
        <v>2022-23Campaspe ShireC7</v>
      </c>
      <c r="B4832" s="18" t="s">
        <v>1261</v>
      </c>
      <c r="C4832" s="18" t="s">
        <v>1028</v>
      </c>
      <c r="D4832" s="18" t="s">
        <v>594</v>
      </c>
      <c r="E4832" s="18">
        <v>0.136212624584718</v>
      </c>
    </row>
    <row r="4833" spans="1:5" hidden="1" x14ac:dyDescent="0.3">
      <c r="A4833" s="18" t="str">
        <f t="shared" si="76"/>
        <v>2022-23Cardinia ShireAF2</v>
      </c>
      <c r="B4833" s="18" t="s">
        <v>1261</v>
      </c>
      <c r="C4833" s="18" t="s">
        <v>1031</v>
      </c>
      <c r="D4833" s="18" t="s">
        <v>76</v>
      </c>
      <c r="E4833" s="18">
        <v>2.2000000000000002</v>
      </c>
    </row>
    <row r="4834" spans="1:5" hidden="1" x14ac:dyDescent="0.3">
      <c r="A4834" s="18" t="str">
        <f t="shared" si="76"/>
        <v>2022-23Cardinia ShireAF6</v>
      </c>
      <c r="B4834" s="18" t="s">
        <v>1261</v>
      </c>
      <c r="C4834" s="18" t="s">
        <v>1031</v>
      </c>
      <c r="D4834" s="18" t="s">
        <v>85</v>
      </c>
      <c r="E4834" s="18">
        <v>5.5039668346610302</v>
      </c>
    </row>
    <row r="4835" spans="1:5" hidden="1" x14ac:dyDescent="0.3">
      <c r="A4835" s="18" t="str">
        <f t="shared" si="76"/>
        <v>2022-23Cardinia ShireAF7</v>
      </c>
      <c r="B4835" s="18" t="s">
        <v>1261</v>
      </c>
      <c r="C4835" s="18" t="s">
        <v>1031</v>
      </c>
      <c r="D4835" s="18" t="s">
        <v>90</v>
      </c>
      <c r="E4835" s="18">
        <v>0.63651406443380398</v>
      </c>
    </row>
    <row r="4836" spans="1:5" hidden="1" x14ac:dyDescent="0.3">
      <c r="A4836" s="18" t="str">
        <f t="shared" si="76"/>
        <v>2022-23Cardinia ShireAM1</v>
      </c>
      <c r="B4836" s="18" t="s">
        <v>1261</v>
      </c>
      <c r="C4836" s="18" t="s">
        <v>1031</v>
      </c>
      <c r="D4836" s="18" t="s">
        <v>97</v>
      </c>
      <c r="E4836" s="18">
        <v>4.9000000000000004</v>
      </c>
    </row>
    <row r="4837" spans="1:5" hidden="1" x14ac:dyDescent="0.3">
      <c r="A4837" s="18" t="str">
        <f t="shared" si="76"/>
        <v>2022-23Cardinia ShireAM2</v>
      </c>
      <c r="B4837" s="18" t="s">
        <v>1261</v>
      </c>
      <c r="C4837" s="18" t="s">
        <v>1031</v>
      </c>
      <c r="D4837" s="18" t="s">
        <v>103</v>
      </c>
      <c r="E4837" s="18">
        <v>0.38199513381995098</v>
      </c>
    </row>
    <row r="4838" spans="1:5" hidden="1" x14ac:dyDescent="0.3">
      <c r="A4838" s="18" t="str">
        <f t="shared" si="76"/>
        <v>2022-23Colac Otway ShireE2</v>
      </c>
      <c r="B4838" s="18" t="s">
        <v>1261</v>
      </c>
      <c r="C4838" s="18" t="s">
        <v>1040</v>
      </c>
      <c r="D4838" s="18" t="s">
        <v>548</v>
      </c>
      <c r="E4838" s="18">
        <v>3825.4732690627702</v>
      </c>
    </row>
    <row r="4839" spans="1:5" hidden="1" x14ac:dyDescent="0.3">
      <c r="A4839" s="18" t="str">
        <f t="shared" si="76"/>
        <v>2022-23Colac Otway ShireE4</v>
      </c>
      <c r="B4839" s="18" t="s">
        <v>1261</v>
      </c>
      <c r="C4839" s="18" t="s">
        <v>1040</v>
      </c>
      <c r="D4839" s="18" t="s">
        <v>550</v>
      </c>
      <c r="E4839" s="18">
        <v>1871.9580681392699</v>
      </c>
    </row>
    <row r="4840" spans="1:5" hidden="1" x14ac:dyDescent="0.3">
      <c r="A4840" s="18" t="str">
        <f t="shared" si="76"/>
        <v>2022-23Colac Otway ShireL1</v>
      </c>
      <c r="B4840" s="18" t="s">
        <v>1261</v>
      </c>
      <c r="C4840" s="18" t="s">
        <v>1040</v>
      </c>
      <c r="D4840" s="18" t="s">
        <v>552</v>
      </c>
      <c r="E4840" s="18">
        <v>2.4390830097984799</v>
      </c>
    </row>
    <row r="4841" spans="1:5" hidden="1" x14ac:dyDescent="0.3">
      <c r="A4841" s="18" t="str">
        <f t="shared" si="76"/>
        <v>2022-23Colac Otway ShireL2</v>
      </c>
      <c r="B4841" s="18" t="s">
        <v>1261</v>
      </c>
      <c r="C4841" s="18" t="s">
        <v>1040</v>
      </c>
      <c r="D4841" s="18" t="s">
        <v>554</v>
      </c>
      <c r="E4841" s="18">
        <v>0.64417329142786695</v>
      </c>
    </row>
    <row r="4842" spans="1:5" hidden="1" x14ac:dyDescent="0.3">
      <c r="A4842" s="18" t="str">
        <f t="shared" si="76"/>
        <v>2022-23Colac Otway ShireO2</v>
      </c>
      <c r="B4842" s="18" t="s">
        <v>1261</v>
      </c>
      <c r="C4842" s="18" t="s">
        <v>1040</v>
      </c>
      <c r="D4842" s="18" t="s">
        <v>556</v>
      </c>
      <c r="E4842" s="18">
        <v>0</v>
      </c>
    </row>
    <row r="4843" spans="1:5" hidden="1" x14ac:dyDescent="0.3">
      <c r="A4843" s="18" t="str">
        <f t="shared" si="76"/>
        <v>2022-23Colac Otway ShireO3</v>
      </c>
      <c r="B4843" s="18" t="s">
        <v>1261</v>
      </c>
      <c r="C4843" s="18" t="s">
        <v>1040</v>
      </c>
      <c r="D4843" s="18" t="s">
        <v>558</v>
      </c>
      <c r="E4843" s="18">
        <v>1.85837303583582E-2</v>
      </c>
    </row>
    <row r="4844" spans="1:5" hidden="1" x14ac:dyDescent="0.3">
      <c r="A4844" s="18" t="str">
        <f t="shared" si="76"/>
        <v>2022-23Colac Otway ShireO4</v>
      </c>
      <c r="B4844" s="18" t="s">
        <v>1261</v>
      </c>
      <c r="C4844" s="18" t="s">
        <v>1040</v>
      </c>
      <c r="D4844" s="18" t="s">
        <v>560</v>
      </c>
      <c r="E4844" s="18">
        <v>0.109765448804691</v>
      </c>
    </row>
    <row r="4845" spans="1:5" hidden="1" x14ac:dyDescent="0.3">
      <c r="A4845" s="18" t="str">
        <f t="shared" si="76"/>
        <v>2022-23Frankston CityAF6</v>
      </c>
      <c r="B4845" s="18" t="s">
        <v>1261</v>
      </c>
      <c r="C4845" s="18" t="s">
        <v>1052</v>
      </c>
      <c r="D4845" s="18" t="s">
        <v>85</v>
      </c>
      <c r="E4845" s="18">
        <v>7.2647338335626399</v>
      </c>
    </row>
    <row r="4846" spans="1:5" hidden="1" x14ac:dyDescent="0.3">
      <c r="A4846" s="18" t="str">
        <f t="shared" si="76"/>
        <v>2022-23Frankston CityAF7</v>
      </c>
      <c r="B4846" s="18" t="s">
        <v>1261</v>
      </c>
      <c r="C4846" s="18" t="s">
        <v>1052</v>
      </c>
      <c r="D4846" s="18" t="s">
        <v>90</v>
      </c>
      <c r="E4846" s="18">
        <v>-0.34724242489324902</v>
      </c>
    </row>
    <row r="4847" spans="1:5" hidden="1" x14ac:dyDescent="0.3">
      <c r="A4847" s="18" t="str">
        <f t="shared" si="76"/>
        <v>2022-23Frankston CityAM1</v>
      </c>
      <c r="B4847" s="18" t="s">
        <v>1261</v>
      </c>
      <c r="C4847" s="18" t="s">
        <v>1052</v>
      </c>
      <c r="D4847" s="18" t="s">
        <v>97</v>
      </c>
      <c r="E4847" s="18">
        <v>3.5369249394673101</v>
      </c>
    </row>
    <row r="4848" spans="1:5" hidden="1" x14ac:dyDescent="0.3">
      <c r="A4848" s="18" t="str">
        <f t="shared" si="76"/>
        <v>2022-23Frankston CityAM2</v>
      </c>
      <c r="B4848" s="18" t="s">
        <v>1261</v>
      </c>
      <c r="C4848" s="18" t="s">
        <v>1052</v>
      </c>
      <c r="D4848" s="18" t="s">
        <v>103</v>
      </c>
      <c r="E4848" s="18">
        <v>0.51565557729941303</v>
      </c>
    </row>
    <row r="4849" spans="1:5" hidden="1" x14ac:dyDescent="0.3">
      <c r="A4849" s="18" t="str">
        <f t="shared" si="76"/>
        <v>2022-23Frankston CityAM5</v>
      </c>
      <c r="B4849" s="18" t="s">
        <v>1261</v>
      </c>
      <c r="C4849" s="18" t="s">
        <v>1052</v>
      </c>
      <c r="D4849" s="18" t="s">
        <v>109</v>
      </c>
      <c r="E4849" s="18">
        <v>0.181996086105675</v>
      </c>
    </row>
    <row r="4850" spans="1:5" hidden="1" x14ac:dyDescent="0.3">
      <c r="A4850" s="18" t="str">
        <f t="shared" si="76"/>
        <v>2022-23Frankston CityAM6</v>
      </c>
      <c r="B4850" s="18" t="s">
        <v>1261</v>
      </c>
      <c r="C4850" s="18" t="s">
        <v>1052</v>
      </c>
      <c r="D4850" s="18" t="s">
        <v>115</v>
      </c>
      <c r="E4850" s="18">
        <v>15.663806187146299</v>
      </c>
    </row>
    <row r="4851" spans="1:5" hidden="1" x14ac:dyDescent="0.3">
      <c r="A4851" s="18" t="str">
        <f t="shared" si="76"/>
        <v>2022-23Frankston CityAM7</v>
      </c>
      <c r="B4851" s="18" t="s">
        <v>1261</v>
      </c>
      <c r="C4851" s="18" t="s">
        <v>1052</v>
      </c>
      <c r="D4851" s="18" t="s">
        <v>118</v>
      </c>
      <c r="E4851" s="18">
        <v>1</v>
      </c>
    </row>
    <row r="4852" spans="1:5" hidden="1" x14ac:dyDescent="0.3">
      <c r="A4852" s="18" t="str">
        <f t="shared" si="76"/>
        <v>2022-23Frankston CityFS1</v>
      </c>
      <c r="B4852" s="18" t="s">
        <v>1261</v>
      </c>
      <c r="C4852" s="18" t="s">
        <v>1052</v>
      </c>
      <c r="D4852" s="18" t="s">
        <v>124</v>
      </c>
      <c r="E4852" s="18">
        <v>1.78494623655914</v>
      </c>
    </row>
    <row r="4853" spans="1:5" hidden="1" x14ac:dyDescent="0.3">
      <c r="A4853" s="18" t="str">
        <f t="shared" si="76"/>
        <v>2022-23Frankston CityFS2</v>
      </c>
      <c r="B4853" s="18" t="s">
        <v>1261</v>
      </c>
      <c r="C4853" s="18" t="s">
        <v>1052</v>
      </c>
      <c r="D4853" s="18" t="s">
        <v>130</v>
      </c>
      <c r="E4853" s="18">
        <v>1.05271084337349</v>
      </c>
    </row>
    <row r="4854" spans="1:5" hidden="1" x14ac:dyDescent="0.3">
      <c r="A4854" s="18" t="str">
        <f t="shared" si="76"/>
        <v>2022-23Frankston CityFS3</v>
      </c>
      <c r="B4854" s="18" t="s">
        <v>1261</v>
      </c>
      <c r="C4854" s="18" t="s">
        <v>1052</v>
      </c>
      <c r="D4854" s="18" t="s">
        <v>135</v>
      </c>
      <c r="E4854" s="18">
        <v>540.26577437858498</v>
      </c>
    </row>
    <row r="4855" spans="1:5" hidden="1" x14ac:dyDescent="0.3">
      <c r="A4855" s="18" t="str">
        <f t="shared" si="76"/>
        <v>2022-23Frankston CityFS4</v>
      </c>
      <c r="B4855" s="18" t="s">
        <v>1261</v>
      </c>
      <c r="C4855" s="18" t="s">
        <v>1052</v>
      </c>
      <c r="D4855" s="18" t="s">
        <v>139</v>
      </c>
      <c r="E4855" s="18">
        <v>0.97093023255813904</v>
      </c>
    </row>
    <row r="4856" spans="1:5" hidden="1" x14ac:dyDescent="0.3">
      <c r="A4856" s="18" t="str">
        <f t="shared" si="76"/>
        <v>2022-23Frankston CityG1</v>
      </c>
      <c r="B4856" s="18" t="s">
        <v>1261</v>
      </c>
      <c r="C4856" s="18" t="s">
        <v>1052</v>
      </c>
      <c r="D4856" s="18" t="s">
        <v>149</v>
      </c>
      <c r="E4856" s="18">
        <v>2.33644859813084E-2</v>
      </c>
    </row>
    <row r="4857" spans="1:5" hidden="1" x14ac:dyDescent="0.3">
      <c r="A4857" s="18" t="str">
        <f t="shared" si="76"/>
        <v>2022-23Frankston CityG2</v>
      </c>
      <c r="B4857" s="18" t="s">
        <v>1261</v>
      </c>
      <c r="C4857" s="18" t="s">
        <v>1052</v>
      </c>
      <c r="D4857" s="18" t="s">
        <v>154</v>
      </c>
      <c r="E4857" s="18">
        <v>70</v>
      </c>
    </row>
    <row r="4858" spans="1:5" hidden="1" x14ac:dyDescent="0.3">
      <c r="A4858" s="18" t="str">
        <f t="shared" si="76"/>
        <v>2022-23Frankston CityG3</v>
      </c>
      <c r="B4858" s="18" t="s">
        <v>1261</v>
      </c>
      <c r="C4858" s="18" t="s">
        <v>1052</v>
      </c>
      <c r="D4858" s="18" t="s">
        <v>159</v>
      </c>
      <c r="E4858" s="18">
        <v>0.93209876543209902</v>
      </c>
    </row>
    <row r="4859" spans="1:5" hidden="1" x14ac:dyDescent="0.3">
      <c r="A4859" s="18" t="str">
        <f t="shared" si="76"/>
        <v>2022-23Banyule CityC5</v>
      </c>
      <c r="B4859" s="18" t="s">
        <v>1261</v>
      </c>
      <c r="C4859" s="18" t="s">
        <v>1004</v>
      </c>
      <c r="D4859" s="18" t="s">
        <v>586</v>
      </c>
      <c r="E4859" s="18">
        <v>117.044347361473</v>
      </c>
    </row>
    <row r="4860" spans="1:5" hidden="1" x14ac:dyDescent="0.3">
      <c r="A4860" s="18" t="str">
        <f t="shared" si="76"/>
        <v>2022-23Banyule CityC6</v>
      </c>
      <c r="B4860" s="18" t="s">
        <v>1261</v>
      </c>
      <c r="C4860" s="18" t="s">
        <v>1004</v>
      </c>
      <c r="D4860" s="18" t="s">
        <v>590</v>
      </c>
      <c r="E4860" s="18">
        <v>9</v>
      </c>
    </row>
    <row r="4861" spans="1:5" hidden="1" x14ac:dyDescent="0.3">
      <c r="A4861" s="18" t="str">
        <f t="shared" si="76"/>
        <v>2022-23Banyule CityC7</v>
      </c>
      <c r="B4861" s="18" t="s">
        <v>1261</v>
      </c>
      <c r="C4861" s="18" t="s">
        <v>1004</v>
      </c>
      <c r="D4861" s="18" t="s">
        <v>594</v>
      </c>
      <c r="E4861" s="18">
        <v>0.19963257807715901</v>
      </c>
    </row>
    <row r="4862" spans="1:5" hidden="1" x14ac:dyDescent="0.3">
      <c r="A4862" s="18" t="str">
        <f t="shared" si="76"/>
        <v>2022-23Bass Coast ShireAF2</v>
      </c>
      <c r="B4862" s="18" t="s">
        <v>1261</v>
      </c>
      <c r="C4862" s="18" t="s">
        <v>1007</v>
      </c>
      <c r="D4862" s="18" t="s">
        <v>76</v>
      </c>
      <c r="E4862" s="18">
        <v>4</v>
      </c>
    </row>
    <row r="4863" spans="1:5" hidden="1" x14ac:dyDescent="0.3">
      <c r="A4863" s="18" t="str">
        <f t="shared" si="76"/>
        <v>2022-23Bass Coast ShireAF6</v>
      </c>
      <c r="B4863" s="18" t="s">
        <v>1261</v>
      </c>
      <c r="C4863" s="18" t="s">
        <v>1007</v>
      </c>
      <c r="D4863" s="18" t="s">
        <v>85</v>
      </c>
      <c r="E4863" s="18">
        <v>2.9462399080041202</v>
      </c>
    </row>
    <row r="4864" spans="1:5" hidden="1" x14ac:dyDescent="0.3">
      <c r="A4864" s="18" t="str">
        <f t="shared" si="76"/>
        <v>2022-23Bass Coast ShireAF7</v>
      </c>
      <c r="B4864" s="18" t="s">
        <v>1261</v>
      </c>
      <c r="C4864" s="18" t="s">
        <v>1007</v>
      </c>
      <c r="D4864" s="18" t="s">
        <v>90</v>
      </c>
      <c r="E4864" s="18">
        <v>5.1178591466835801</v>
      </c>
    </row>
    <row r="4865" spans="1:5" hidden="1" x14ac:dyDescent="0.3">
      <c r="A4865" s="18" t="str">
        <f t="shared" si="76"/>
        <v>2022-23Bass Coast ShireAM1</v>
      </c>
      <c r="B4865" s="18" t="s">
        <v>1261</v>
      </c>
      <c r="C4865" s="18" t="s">
        <v>1007</v>
      </c>
      <c r="D4865" s="18" t="s">
        <v>97</v>
      </c>
      <c r="E4865" s="18">
        <v>0</v>
      </c>
    </row>
    <row r="4866" spans="1:5" hidden="1" x14ac:dyDescent="0.3">
      <c r="A4866" s="18" t="str">
        <f t="shared" si="76"/>
        <v>2022-23Bass Coast ShireAM2</v>
      </c>
      <c r="B4866" s="18" t="s">
        <v>1261</v>
      </c>
      <c r="C4866" s="18" t="s">
        <v>1007</v>
      </c>
      <c r="D4866" s="18" t="s">
        <v>103</v>
      </c>
      <c r="E4866" s="18">
        <v>0.221276595744681</v>
      </c>
    </row>
    <row r="4867" spans="1:5" hidden="1" x14ac:dyDescent="0.3">
      <c r="A4867" s="18" t="str">
        <f t="shared" si="76"/>
        <v>2022-23Bass Coast ShireAM5</v>
      </c>
      <c r="B4867" s="18" t="s">
        <v>1261</v>
      </c>
      <c r="C4867" s="18" t="s">
        <v>1007</v>
      </c>
      <c r="D4867" s="18" t="s">
        <v>109</v>
      </c>
      <c r="E4867" s="18">
        <v>0.159574468085106</v>
      </c>
    </row>
    <row r="4868" spans="1:5" hidden="1" x14ac:dyDescent="0.3">
      <c r="A4868" s="18" t="str">
        <f t="shared" si="76"/>
        <v>2022-23Bass Coast ShireAM6</v>
      </c>
      <c r="B4868" s="18" t="s">
        <v>1261</v>
      </c>
      <c r="C4868" s="18" t="s">
        <v>1007</v>
      </c>
      <c r="D4868" s="18" t="s">
        <v>115</v>
      </c>
      <c r="E4868" s="18">
        <v>8.6257341702402908</v>
      </c>
    </row>
    <row r="4869" spans="1:5" hidden="1" x14ac:dyDescent="0.3">
      <c r="A4869" s="18" t="str">
        <f t="shared" si="76"/>
        <v>2022-23Bass Coast ShireAM7</v>
      </c>
      <c r="B4869" s="18" t="s">
        <v>1261</v>
      </c>
      <c r="C4869" s="18" t="s">
        <v>1007</v>
      </c>
      <c r="D4869" s="18" t="s">
        <v>118</v>
      </c>
      <c r="E4869" s="18">
        <v>0.82352941176470595</v>
      </c>
    </row>
    <row r="4870" spans="1:5" hidden="1" x14ac:dyDescent="0.3">
      <c r="A4870" s="18" t="str">
        <f t="shared" si="76"/>
        <v>2022-23Bass Coast ShireFS1</v>
      </c>
      <c r="B4870" s="18" t="s">
        <v>1261</v>
      </c>
      <c r="C4870" s="18" t="s">
        <v>1007</v>
      </c>
      <c r="D4870" s="18" t="s">
        <v>124</v>
      </c>
      <c r="E4870" s="18">
        <v>1.2222222222222201</v>
      </c>
    </row>
    <row r="4871" spans="1:5" hidden="1" x14ac:dyDescent="0.3">
      <c r="A4871" s="18" t="str">
        <f t="shared" si="76"/>
        <v>2022-23Bass Coast ShireFS2</v>
      </c>
      <c r="B4871" s="18" t="s">
        <v>1261</v>
      </c>
      <c r="C4871" s="18" t="s">
        <v>1007</v>
      </c>
      <c r="D4871" s="18" t="s">
        <v>130</v>
      </c>
      <c r="E4871" s="18">
        <v>1</v>
      </c>
    </row>
    <row r="4872" spans="1:5" hidden="1" x14ac:dyDescent="0.3">
      <c r="A4872" s="18" t="str">
        <f t="shared" si="76"/>
        <v>2022-23Bass Coast ShireFS3</v>
      </c>
      <c r="B4872" s="18" t="s">
        <v>1261</v>
      </c>
      <c r="C4872" s="18" t="s">
        <v>1007</v>
      </c>
      <c r="D4872" s="18" t="s">
        <v>135</v>
      </c>
      <c r="E4872" s="18">
        <v>406.96462585033998</v>
      </c>
    </row>
    <row r="4873" spans="1:5" hidden="1" x14ac:dyDescent="0.3">
      <c r="A4873" s="18" t="str">
        <f t="shared" si="76"/>
        <v>2022-23Campaspe ShireFS4</v>
      </c>
      <c r="B4873" s="18" t="s">
        <v>1261</v>
      </c>
      <c r="C4873" s="18" t="s">
        <v>1028</v>
      </c>
      <c r="D4873" s="18" t="s">
        <v>139</v>
      </c>
      <c r="E4873" s="18">
        <v>1</v>
      </c>
    </row>
    <row r="4874" spans="1:5" hidden="1" x14ac:dyDescent="0.3">
      <c r="A4874" s="18" t="str">
        <f t="shared" si="76"/>
        <v>2022-23Campaspe ShireG1</v>
      </c>
      <c r="B4874" s="18" t="s">
        <v>1261</v>
      </c>
      <c r="C4874" s="18" t="s">
        <v>1028</v>
      </c>
      <c r="D4874" s="18" t="s">
        <v>149</v>
      </c>
      <c r="E4874" s="18">
        <v>7.2916666666666699E-2</v>
      </c>
    </row>
    <row r="4875" spans="1:5" hidden="1" x14ac:dyDescent="0.3">
      <c r="A4875" s="18" t="str">
        <f t="shared" si="76"/>
        <v>2022-23Campaspe ShireG2</v>
      </c>
      <c r="B4875" s="18" t="s">
        <v>1261</v>
      </c>
      <c r="C4875" s="18" t="s">
        <v>1028</v>
      </c>
      <c r="D4875" s="18" t="s">
        <v>154</v>
      </c>
      <c r="E4875" s="18">
        <v>49</v>
      </c>
    </row>
    <row r="4876" spans="1:5" hidden="1" x14ac:dyDescent="0.3">
      <c r="A4876" s="18" t="str">
        <f t="shared" si="76"/>
        <v>2022-23Campaspe ShireG3</v>
      </c>
      <c r="B4876" s="18" t="s">
        <v>1261</v>
      </c>
      <c r="C4876" s="18" t="s">
        <v>1028</v>
      </c>
      <c r="D4876" s="18" t="s">
        <v>159</v>
      </c>
      <c r="E4876" s="18">
        <v>0.865079365079365</v>
      </c>
    </row>
    <row r="4877" spans="1:5" hidden="1" x14ac:dyDescent="0.3">
      <c r="A4877" s="18" t="str">
        <f t="shared" si="76"/>
        <v>2022-23Campaspe ShireG4</v>
      </c>
      <c r="B4877" s="18" t="s">
        <v>1261</v>
      </c>
      <c r="C4877" s="18" t="s">
        <v>1028</v>
      </c>
      <c r="D4877" s="18" t="s">
        <v>166</v>
      </c>
      <c r="E4877" s="18">
        <v>61364</v>
      </c>
    </row>
    <row r="4878" spans="1:5" hidden="1" x14ac:dyDescent="0.3">
      <c r="A4878" s="18" t="str">
        <f t="shared" si="76"/>
        <v>2022-23Campaspe ShireG5</v>
      </c>
      <c r="B4878" s="18" t="s">
        <v>1261</v>
      </c>
      <c r="C4878" s="18" t="s">
        <v>1028</v>
      </c>
      <c r="D4878" s="18" t="s">
        <v>169</v>
      </c>
      <c r="E4878" s="18">
        <v>47</v>
      </c>
    </row>
    <row r="4879" spans="1:5" hidden="1" x14ac:dyDescent="0.3">
      <c r="A4879" s="18" t="str">
        <f t="shared" si="76"/>
        <v>2022-23Campaspe ShireLB1</v>
      </c>
      <c r="B4879" s="18" t="s">
        <v>1261</v>
      </c>
      <c r="C4879" s="18" t="s">
        <v>1028</v>
      </c>
      <c r="D4879" s="18" t="s">
        <v>1256</v>
      </c>
      <c r="E4879" s="18">
        <v>1.3044886922713901</v>
      </c>
    </row>
    <row r="4880" spans="1:5" hidden="1" x14ac:dyDescent="0.3">
      <c r="A4880" s="18" t="str">
        <f t="shared" si="76"/>
        <v>2022-23Campaspe ShireLB2</v>
      </c>
      <c r="B4880" s="18" t="s">
        <v>1261</v>
      </c>
      <c r="C4880" s="18" t="s">
        <v>1028</v>
      </c>
      <c r="D4880" s="18" t="s">
        <v>172</v>
      </c>
      <c r="E4880" s="18">
        <v>0.28643312560498502</v>
      </c>
    </row>
    <row r="4881" spans="1:5" hidden="1" x14ac:dyDescent="0.3">
      <c r="A4881" s="18" t="str">
        <f t="shared" si="76"/>
        <v>2022-23Campaspe ShireLB4</v>
      </c>
      <c r="B4881" s="18" t="s">
        <v>1261</v>
      </c>
      <c r="C4881" s="18" t="s">
        <v>1028</v>
      </c>
      <c r="D4881" s="18" t="s">
        <v>1257</v>
      </c>
      <c r="E4881" s="18">
        <v>0.11533400010528</v>
      </c>
    </row>
    <row r="4882" spans="1:5" hidden="1" x14ac:dyDescent="0.3">
      <c r="A4882" s="18" t="str">
        <f t="shared" si="76"/>
        <v>2022-23Campaspe ShireLB5</v>
      </c>
      <c r="B4882" s="18" t="s">
        <v>1261</v>
      </c>
      <c r="C4882" s="18" t="s">
        <v>1028</v>
      </c>
      <c r="D4882" s="18" t="s">
        <v>177</v>
      </c>
      <c r="E4882" s="18">
        <v>29.209028408353898</v>
      </c>
    </row>
    <row r="4883" spans="1:5" hidden="1" x14ac:dyDescent="0.3">
      <c r="A4883" s="18" t="str">
        <f t="shared" si="76"/>
        <v>2022-23Campaspe ShireMC2</v>
      </c>
      <c r="B4883" s="18" t="s">
        <v>1261</v>
      </c>
      <c r="C4883" s="18" t="s">
        <v>1028</v>
      </c>
      <c r="D4883" s="18" t="s">
        <v>192</v>
      </c>
      <c r="E4883" s="18">
        <v>1.0161290322580601</v>
      </c>
    </row>
    <row r="4884" spans="1:5" hidden="1" x14ac:dyDescent="0.3">
      <c r="A4884" s="18" t="str">
        <f t="shared" si="76"/>
        <v>2022-23Campaspe ShireMC3</v>
      </c>
      <c r="B4884" s="18" t="s">
        <v>1261</v>
      </c>
      <c r="C4884" s="18" t="s">
        <v>1028</v>
      </c>
      <c r="D4884" s="18" t="s">
        <v>197</v>
      </c>
      <c r="E4884" s="18">
        <v>90.752174319648404</v>
      </c>
    </row>
    <row r="4885" spans="1:5" hidden="1" x14ac:dyDescent="0.3">
      <c r="A4885" s="18" t="str">
        <f t="shared" si="76"/>
        <v>2022-23Campaspe ShireMC4</v>
      </c>
      <c r="B4885" s="18" t="s">
        <v>1261</v>
      </c>
      <c r="C4885" s="18" t="s">
        <v>1028</v>
      </c>
      <c r="D4885" s="18" t="s">
        <v>202</v>
      </c>
      <c r="E4885" s="18">
        <v>0.69361702127659597</v>
      </c>
    </row>
    <row r="4886" spans="1:5" hidden="1" x14ac:dyDescent="0.3">
      <c r="A4886" s="18" t="str">
        <f t="shared" si="76"/>
        <v>2022-23Campaspe ShireMC5</v>
      </c>
      <c r="B4886" s="18" t="s">
        <v>1261</v>
      </c>
      <c r="C4886" s="18" t="s">
        <v>1028</v>
      </c>
      <c r="D4886" s="18" t="s">
        <v>207</v>
      </c>
      <c r="E4886" s="18">
        <v>0.80898876404494402</v>
      </c>
    </row>
    <row r="4887" spans="1:5" hidden="1" x14ac:dyDescent="0.3">
      <c r="A4887" s="18" t="str">
        <f t="shared" si="76"/>
        <v>2022-23Central Goldfields ShireC5</v>
      </c>
      <c r="B4887" s="18" t="s">
        <v>1261</v>
      </c>
      <c r="C4887" s="18" t="s">
        <v>1037</v>
      </c>
      <c r="D4887" s="18" t="s">
        <v>586</v>
      </c>
      <c r="E4887" s="18">
        <v>769.24712169468899</v>
      </c>
    </row>
    <row r="4888" spans="1:5" hidden="1" x14ac:dyDescent="0.3">
      <c r="A4888" s="18" t="str">
        <f t="shared" ref="A4888:A4951" si="77">CONCATENATE(B4888,C4888,D4888)</f>
        <v>2022-23Central Goldfields ShireC6</v>
      </c>
      <c r="B4888" s="18" t="s">
        <v>1261</v>
      </c>
      <c r="C4888" s="18" t="s">
        <v>1037</v>
      </c>
      <c r="D4888" s="18" t="s">
        <v>590</v>
      </c>
      <c r="E4888" s="18">
        <v>1</v>
      </c>
    </row>
    <row r="4889" spans="1:5" hidden="1" x14ac:dyDescent="0.3">
      <c r="A4889" s="18" t="str">
        <f t="shared" si="77"/>
        <v>2022-23Central Goldfields ShireC7</v>
      </c>
      <c r="B4889" s="18" t="s">
        <v>1261</v>
      </c>
      <c r="C4889" s="18" t="s">
        <v>1037</v>
      </c>
      <c r="D4889" s="18" t="s">
        <v>594</v>
      </c>
      <c r="E4889" s="18">
        <v>0.17728531855955701</v>
      </c>
    </row>
    <row r="4890" spans="1:5" hidden="1" x14ac:dyDescent="0.3">
      <c r="A4890" s="18" t="str">
        <f t="shared" si="77"/>
        <v>2022-23Colac Otway ShireAF2</v>
      </c>
      <c r="B4890" s="18" t="s">
        <v>1261</v>
      </c>
      <c r="C4890" s="18" t="s">
        <v>1040</v>
      </c>
      <c r="D4890" s="18" t="s">
        <v>76</v>
      </c>
      <c r="E4890" s="18">
        <v>1</v>
      </c>
    </row>
    <row r="4891" spans="1:5" hidden="1" x14ac:dyDescent="0.3">
      <c r="A4891" s="18" t="str">
        <f t="shared" si="77"/>
        <v>2022-23Colac Otway ShireAF6</v>
      </c>
      <c r="B4891" s="18" t="s">
        <v>1261</v>
      </c>
      <c r="C4891" s="18" t="s">
        <v>1040</v>
      </c>
      <c r="D4891" s="18" t="s">
        <v>85</v>
      </c>
      <c r="E4891" s="18">
        <v>4.6357938404653503</v>
      </c>
    </row>
    <row r="4892" spans="1:5" hidden="1" x14ac:dyDescent="0.3">
      <c r="A4892" s="18" t="str">
        <f t="shared" si="77"/>
        <v>2022-23Colac Otway ShireAF7</v>
      </c>
      <c r="B4892" s="18" t="s">
        <v>1261</v>
      </c>
      <c r="C4892" s="18" t="s">
        <v>1040</v>
      </c>
      <c r="D4892" s="18" t="s">
        <v>90</v>
      </c>
      <c r="E4892" s="18">
        <v>4.0232762863136502</v>
      </c>
    </row>
    <row r="4893" spans="1:5" hidden="1" x14ac:dyDescent="0.3">
      <c r="A4893" s="18" t="str">
        <f t="shared" si="77"/>
        <v>2022-23Colac Otway ShireAM1</v>
      </c>
      <c r="B4893" s="18" t="s">
        <v>1261</v>
      </c>
      <c r="C4893" s="18" t="s">
        <v>1040</v>
      </c>
      <c r="D4893" s="18" t="s">
        <v>97</v>
      </c>
      <c r="E4893" s="18">
        <v>1.01795096322242</v>
      </c>
    </row>
    <row r="4894" spans="1:5" hidden="1" x14ac:dyDescent="0.3">
      <c r="A4894" s="18" t="str">
        <f t="shared" si="77"/>
        <v>2022-23Colac Otway ShireAM2</v>
      </c>
      <c r="B4894" s="18" t="s">
        <v>1261</v>
      </c>
      <c r="C4894" s="18" t="s">
        <v>1040</v>
      </c>
      <c r="D4894" s="18" t="s">
        <v>103</v>
      </c>
      <c r="E4894" s="18">
        <v>0.49238578680202999</v>
      </c>
    </row>
    <row r="4895" spans="1:5" hidden="1" x14ac:dyDescent="0.3">
      <c r="A4895" s="18" t="str">
        <f t="shared" si="77"/>
        <v>2022-23Colac Otway ShireAM5</v>
      </c>
      <c r="B4895" s="18" t="s">
        <v>1261</v>
      </c>
      <c r="C4895" s="18" t="s">
        <v>1040</v>
      </c>
      <c r="D4895" s="18" t="s">
        <v>109</v>
      </c>
      <c r="E4895" s="18">
        <v>0.220812182741117</v>
      </c>
    </row>
    <row r="4896" spans="1:5" hidden="1" x14ac:dyDescent="0.3">
      <c r="A4896" s="18" t="str">
        <f t="shared" si="77"/>
        <v>2022-23Colac Otway ShireAM6</v>
      </c>
      <c r="B4896" s="18" t="s">
        <v>1261</v>
      </c>
      <c r="C4896" s="18" t="s">
        <v>1040</v>
      </c>
      <c r="D4896" s="18" t="s">
        <v>115</v>
      </c>
      <c r="E4896" s="18">
        <v>13.2800020291293</v>
      </c>
    </row>
    <row r="4897" spans="1:5" hidden="1" x14ac:dyDescent="0.3">
      <c r="A4897" s="18" t="str">
        <f t="shared" si="77"/>
        <v>2022-23Colac Otway ShireAM7</v>
      </c>
      <c r="B4897" s="18" t="s">
        <v>1261</v>
      </c>
      <c r="C4897" s="18" t="s">
        <v>1040</v>
      </c>
      <c r="D4897" s="18" t="s">
        <v>118</v>
      </c>
      <c r="E4897" s="18">
        <v>0</v>
      </c>
    </row>
    <row r="4898" spans="1:5" hidden="1" x14ac:dyDescent="0.3">
      <c r="A4898" s="18" t="str">
        <f t="shared" si="77"/>
        <v>2022-23Colac Otway ShireFS1</v>
      </c>
      <c r="B4898" s="18" t="s">
        <v>1261</v>
      </c>
      <c r="C4898" s="18" t="s">
        <v>1040</v>
      </c>
      <c r="D4898" s="18" t="s">
        <v>124</v>
      </c>
      <c r="E4898" s="18">
        <v>3.2</v>
      </c>
    </row>
    <row r="4899" spans="1:5" hidden="1" x14ac:dyDescent="0.3">
      <c r="A4899" s="18" t="str">
        <f t="shared" si="77"/>
        <v>2022-23Colac Otway ShireFS2</v>
      </c>
      <c r="B4899" s="18" t="s">
        <v>1261</v>
      </c>
      <c r="C4899" s="18" t="s">
        <v>1040</v>
      </c>
      <c r="D4899" s="18" t="s">
        <v>130</v>
      </c>
      <c r="E4899" s="18">
        <v>0.79487179487179505</v>
      </c>
    </row>
    <row r="4900" spans="1:5" hidden="1" x14ac:dyDescent="0.3">
      <c r="A4900" s="18" t="str">
        <f t="shared" si="77"/>
        <v>2022-23Colac Otway ShireFS3</v>
      </c>
      <c r="B4900" s="18" t="s">
        <v>1261</v>
      </c>
      <c r="C4900" s="18" t="s">
        <v>1040</v>
      </c>
      <c r="D4900" s="18" t="s">
        <v>135</v>
      </c>
      <c r="E4900" s="18">
        <v>395.11484140969202</v>
      </c>
    </row>
    <row r="4901" spans="1:5" hidden="1" x14ac:dyDescent="0.3">
      <c r="A4901" s="18" t="str">
        <f t="shared" si="77"/>
        <v>2022-23East Gippsland ShireWC2</v>
      </c>
      <c r="B4901" s="18" t="s">
        <v>1261</v>
      </c>
      <c r="C4901" s="18" t="s">
        <v>1049</v>
      </c>
      <c r="D4901" s="18" t="s">
        <v>256</v>
      </c>
      <c r="E4901" s="18">
        <v>1.75057987958511</v>
      </c>
    </row>
    <row r="4902" spans="1:5" hidden="1" x14ac:dyDescent="0.3">
      <c r="A4902" s="18" t="str">
        <f t="shared" si="77"/>
        <v>2022-23East Gippsland ShireWC3</v>
      </c>
      <c r="B4902" s="18" t="s">
        <v>1261</v>
      </c>
      <c r="C4902" s="18" t="s">
        <v>1049</v>
      </c>
      <c r="D4902" s="18" t="s">
        <v>262</v>
      </c>
      <c r="E4902" s="18">
        <v>70.549289986758595</v>
      </c>
    </row>
    <row r="4903" spans="1:5" hidden="1" x14ac:dyDescent="0.3">
      <c r="A4903" s="18" t="str">
        <f t="shared" si="77"/>
        <v>2022-23East Gippsland ShireWC4</v>
      </c>
      <c r="B4903" s="18" t="s">
        <v>1261</v>
      </c>
      <c r="C4903" s="18" t="s">
        <v>1049</v>
      </c>
      <c r="D4903" s="18" t="s">
        <v>266</v>
      </c>
      <c r="E4903" s="18">
        <v>75.588948849222803</v>
      </c>
    </row>
    <row r="4904" spans="1:5" hidden="1" x14ac:dyDescent="0.3">
      <c r="A4904" s="18" t="str">
        <f t="shared" si="77"/>
        <v>2022-23East Gippsland ShireWC5</v>
      </c>
      <c r="B4904" s="18" t="s">
        <v>1261</v>
      </c>
      <c r="C4904" s="18" t="s">
        <v>1049</v>
      </c>
      <c r="D4904" s="18" t="s">
        <v>270</v>
      </c>
      <c r="E4904" s="18">
        <v>0.53057295032391405</v>
      </c>
    </row>
    <row r="4905" spans="1:5" hidden="1" x14ac:dyDescent="0.3">
      <c r="A4905" s="18" t="str">
        <f t="shared" si="77"/>
        <v>2022-23East Gippsland ShireE2</v>
      </c>
      <c r="B4905" s="18" t="s">
        <v>1261</v>
      </c>
      <c r="C4905" s="18" t="s">
        <v>1049</v>
      </c>
      <c r="D4905" s="18" t="s">
        <v>548</v>
      </c>
      <c r="E4905" s="18">
        <v>3617.9603330068599</v>
      </c>
    </row>
    <row r="4906" spans="1:5" hidden="1" x14ac:dyDescent="0.3">
      <c r="A4906" s="18" t="str">
        <f t="shared" si="77"/>
        <v>2022-23East Gippsland ShireE4</v>
      </c>
      <c r="B4906" s="18" t="s">
        <v>1261</v>
      </c>
      <c r="C4906" s="18" t="s">
        <v>1049</v>
      </c>
      <c r="D4906" s="18" t="s">
        <v>550</v>
      </c>
      <c r="E4906" s="18">
        <v>1691.66258570029</v>
      </c>
    </row>
    <row r="4907" spans="1:5" hidden="1" x14ac:dyDescent="0.3">
      <c r="A4907" s="18" t="str">
        <f t="shared" si="77"/>
        <v>2022-23East Gippsland ShireL1</v>
      </c>
      <c r="B4907" s="18" t="s">
        <v>1261</v>
      </c>
      <c r="C4907" s="18" t="s">
        <v>1049</v>
      </c>
      <c r="D4907" s="18" t="s">
        <v>552</v>
      </c>
      <c r="E4907" s="18">
        <v>3.0746108427267802</v>
      </c>
    </row>
    <row r="4908" spans="1:5" hidden="1" x14ac:dyDescent="0.3">
      <c r="A4908" s="18" t="str">
        <f t="shared" si="77"/>
        <v>2022-23East Gippsland ShireL2</v>
      </c>
      <c r="B4908" s="18" t="s">
        <v>1261</v>
      </c>
      <c r="C4908" s="18" t="s">
        <v>1049</v>
      </c>
      <c r="D4908" s="18" t="s">
        <v>554</v>
      </c>
      <c r="E4908" s="18">
        <v>0.896244607463072</v>
      </c>
    </row>
    <row r="4909" spans="1:5" hidden="1" x14ac:dyDescent="0.3">
      <c r="A4909" s="18" t="str">
        <f t="shared" si="77"/>
        <v>2022-23East Gippsland ShireO2</v>
      </c>
      <c r="B4909" s="18" t="s">
        <v>1261</v>
      </c>
      <c r="C4909" s="18" t="s">
        <v>1049</v>
      </c>
      <c r="D4909" s="18" t="s">
        <v>556</v>
      </c>
      <c r="E4909" s="18">
        <v>4.4395658007073999E-2</v>
      </c>
    </row>
    <row r="4910" spans="1:5" hidden="1" x14ac:dyDescent="0.3">
      <c r="A4910" s="18" t="str">
        <f t="shared" si="77"/>
        <v>2022-23Glen Eira CityC4</v>
      </c>
      <c r="B4910" s="18" t="s">
        <v>1261</v>
      </c>
      <c r="C4910" s="18" t="s">
        <v>1058</v>
      </c>
      <c r="D4910" s="18" t="s">
        <v>583</v>
      </c>
      <c r="E4910" s="18">
        <v>1101.2616464750399</v>
      </c>
    </row>
    <row r="4911" spans="1:5" hidden="1" x14ac:dyDescent="0.3">
      <c r="A4911" s="18" t="str">
        <f t="shared" si="77"/>
        <v>2022-23Glen Eira CityC5</v>
      </c>
      <c r="B4911" s="18" t="s">
        <v>1261</v>
      </c>
      <c r="C4911" s="18" t="s">
        <v>1058</v>
      </c>
      <c r="D4911" s="18" t="s">
        <v>586</v>
      </c>
      <c r="E4911" s="18">
        <v>154.38013038773201</v>
      </c>
    </row>
    <row r="4912" spans="1:5" hidden="1" x14ac:dyDescent="0.3">
      <c r="A4912" s="18" t="str">
        <f t="shared" si="77"/>
        <v>2022-23Glen Eira CityC6</v>
      </c>
      <c r="B4912" s="18" t="s">
        <v>1261</v>
      </c>
      <c r="C4912" s="18" t="s">
        <v>1058</v>
      </c>
      <c r="D4912" s="18" t="s">
        <v>590</v>
      </c>
      <c r="E4912" s="18">
        <v>10</v>
      </c>
    </row>
    <row r="4913" spans="1:5" hidden="1" x14ac:dyDescent="0.3">
      <c r="A4913" s="18" t="str">
        <f t="shared" si="77"/>
        <v>2022-23Glen Eira CityC7</v>
      </c>
      <c r="B4913" s="18" t="s">
        <v>1261</v>
      </c>
      <c r="C4913" s="18" t="s">
        <v>1058</v>
      </c>
      <c r="D4913" s="18" t="s">
        <v>594</v>
      </c>
      <c r="E4913" s="18">
        <v>0.19650391802290501</v>
      </c>
    </row>
    <row r="4914" spans="1:5" hidden="1" x14ac:dyDescent="0.3">
      <c r="A4914" s="18" t="str">
        <f t="shared" si="77"/>
        <v>2022-23Glenelg ShireAF2</v>
      </c>
      <c r="B4914" s="18" t="s">
        <v>1261</v>
      </c>
      <c r="C4914" s="18" t="s">
        <v>1061</v>
      </c>
      <c r="D4914" s="18" t="s">
        <v>76</v>
      </c>
      <c r="E4914" s="18">
        <v>1</v>
      </c>
    </row>
    <row r="4915" spans="1:5" hidden="1" x14ac:dyDescent="0.3">
      <c r="A4915" s="18" t="str">
        <f t="shared" si="77"/>
        <v>2022-23Glenelg ShireAF6</v>
      </c>
      <c r="B4915" s="18" t="s">
        <v>1261</v>
      </c>
      <c r="C4915" s="18" t="s">
        <v>1061</v>
      </c>
      <c r="D4915" s="18" t="s">
        <v>85</v>
      </c>
      <c r="E4915" s="18">
        <v>3.7330474670921401</v>
      </c>
    </row>
    <row r="4916" spans="1:5" hidden="1" x14ac:dyDescent="0.3">
      <c r="A4916" s="18" t="str">
        <f t="shared" si="77"/>
        <v>2022-23Glenelg ShireAF7</v>
      </c>
      <c r="B4916" s="18" t="s">
        <v>1261</v>
      </c>
      <c r="C4916" s="18" t="s">
        <v>1061</v>
      </c>
      <c r="D4916" s="18" t="s">
        <v>90</v>
      </c>
      <c r="E4916" s="18">
        <v>19.221767463603602</v>
      </c>
    </row>
    <row r="4917" spans="1:5" hidden="1" x14ac:dyDescent="0.3">
      <c r="A4917" s="18" t="str">
        <f t="shared" si="77"/>
        <v>2022-23Glenelg ShireAM1</v>
      </c>
      <c r="B4917" s="18" t="s">
        <v>1261</v>
      </c>
      <c r="C4917" s="18" t="s">
        <v>1061</v>
      </c>
      <c r="D4917" s="18" t="s">
        <v>97</v>
      </c>
      <c r="E4917" s="18">
        <v>2.6318401937045999</v>
      </c>
    </row>
    <row r="4918" spans="1:5" hidden="1" x14ac:dyDescent="0.3">
      <c r="A4918" s="18" t="str">
        <f t="shared" si="77"/>
        <v>2022-23Glenelg ShireAM2</v>
      </c>
      <c r="B4918" s="18" t="s">
        <v>1261</v>
      </c>
      <c r="C4918" s="18" t="s">
        <v>1061</v>
      </c>
      <c r="D4918" s="18" t="s">
        <v>103</v>
      </c>
      <c r="E4918" s="18">
        <v>0.36439499304589701</v>
      </c>
    </row>
    <row r="4919" spans="1:5" hidden="1" x14ac:dyDescent="0.3">
      <c r="A4919" s="18" t="str">
        <f t="shared" si="77"/>
        <v>2022-23Glenelg ShireAM5</v>
      </c>
      <c r="B4919" s="18" t="s">
        <v>1261</v>
      </c>
      <c r="C4919" s="18" t="s">
        <v>1061</v>
      </c>
      <c r="D4919" s="18" t="s">
        <v>109</v>
      </c>
      <c r="E4919" s="18">
        <v>0.57301808066759397</v>
      </c>
    </row>
    <row r="4920" spans="1:5" hidden="1" x14ac:dyDescent="0.3">
      <c r="A4920" s="18" t="str">
        <f t="shared" si="77"/>
        <v>2022-23Glenelg ShireAM6</v>
      </c>
      <c r="B4920" s="18" t="s">
        <v>1261</v>
      </c>
      <c r="C4920" s="18" t="s">
        <v>1061</v>
      </c>
      <c r="D4920" s="18" t="s">
        <v>115</v>
      </c>
      <c r="E4920" s="18">
        <v>38.854696848823302</v>
      </c>
    </row>
    <row r="4921" spans="1:5" hidden="1" x14ac:dyDescent="0.3">
      <c r="A4921" s="18" t="str">
        <f t="shared" si="77"/>
        <v>2022-23Glenelg ShireAM7</v>
      </c>
      <c r="B4921" s="18" t="s">
        <v>1261</v>
      </c>
      <c r="C4921" s="18" t="s">
        <v>1061</v>
      </c>
      <c r="D4921" s="18" t="s">
        <v>118</v>
      </c>
      <c r="E4921" s="18">
        <v>1</v>
      </c>
    </row>
    <row r="4922" spans="1:5" hidden="1" x14ac:dyDescent="0.3">
      <c r="A4922" s="18" t="str">
        <f t="shared" si="77"/>
        <v>2022-23Glenelg ShireFS1</v>
      </c>
      <c r="B4922" s="18" t="s">
        <v>1261</v>
      </c>
      <c r="C4922" s="18" t="s">
        <v>1061</v>
      </c>
      <c r="D4922" s="18" t="s">
        <v>124</v>
      </c>
      <c r="E4922" s="18">
        <v>2.25</v>
      </c>
    </row>
    <row r="4923" spans="1:5" hidden="1" x14ac:dyDescent="0.3">
      <c r="A4923" s="18" t="str">
        <f t="shared" si="77"/>
        <v>2022-23Glenelg ShireFS2</v>
      </c>
      <c r="B4923" s="18" t="s">
        <v>1261</v>
      </c>
      <c r="C4923" s="18" t="s">
        <v>1061</v>
      </c>
      <c r="D4923" s="18" t="s">
        <v>130</v>
      </c>
      <c r="E4923" s="18">
        <v>1</v>
      </c>
    </row>
    <row r="4924" spans="1:5" hidden="1" x14ac:dyDescent="0.3">
      <c r="A4924" s="18" t="str">
        <f t="shared" si="77"/>
        <v>2022-23Glenelg ShireFS3</v>
      </c>
      <c r="B4924" s="18" t="s">
        <v>1261</v>
      </c>
      <c r="C4924" s="18" t="s">
        <v>1061</v>
      </c>
      <c r="D4924" s="18" t="s">
        <v>135</v>
      </c>
      <c r="E4924" s="18">
        <v>569.91790378006897</v>
      </c>
    </row>
    <row r="4925" spans="1:5" hidden="1" x14ac:dyDescent="0.3">
      <c r="A4925" s="18" t="str">
        <f t="shared" si="77"/>
        <v>2022-23Hindmarsh ShireS1</v>
      </c>
      <c r="B4925" s="18" t="s">
        <v>1261</v>
      </c>
      <c r="C4925" s="18" t="s">
        <v>1081</v>
      </c>
      <c r="D4925" s="18" t="s">
        <v>567</v>
      </c>
      <c r="E4925" s="18">
        <v>0.44413631022326699</v>
      </c>
    </row>
    <row r="4926" spans="1:5" hidden="1" x14ac:dyDescent="0.3">
      <c r="A4926" s="18" t="str">
        <f t="shared" si="77"/>
        <v>2022-23Hindmarsh ShireS2</v>
      </c>
      <c r="B4926" s="18" t="s">
        <v>1261</v>
      </c>
      <c r="C4926" s="18" t="s">
        <v>1081</v>
      </c>
      <c r="D4926" s="18" t="s">
        <v>569</v>
      </c>
      <c r="E4926" s="18">
        <v>3.4761279150325301E-3</v>
      </c>
    </row>
    <row r="4927" spans="1:5" hidden="1" x14ac:dyDescent="0.3">
      <c r="A4927" s="18" t="str">
        <f t="shared" si="77"/>
        <v>2022-23Hindmarsh ShireC1</v>
      </c>
      <c r="B4927" s="18" t="s">
        <v>1261</v>
      </c>
      <c r="C4927" s="18" t="s">
        <v>1081</v>
      </c>
      <c r="D4927" s="18" t="s">
        <v>572</v>
      </c>
      <c r="E4927" s="18">
        <v>3494.2877543734398</v>
      </c>
    </row>
    <row r="4928" spans="1:5" hidden="1" x14ac:dyDescent="0.3">
      <c r="A4928" s="18" t="str">
        <f t="shared" si="77"/>
        <v>2022-23Hindmarsh ShireC2</v>
      </c>
      <c r="B4928" s="18" t="s">
        <v>1261</v>
      </c>
      <c r="C4928" s="18" t="s">
        <v>1081</v>
      </c>
      <c r="D4928" s="18" t="s">
        <v>575</v>
      </c>
      <c r="E4928" s="18">
        <v>35917.707961442298</v>
      </c>
    </row>
    <row r="4929" spans="1:5" hidden="1" x14ac:dyDescent="0.3">
      <c r="A4929" s="18" t="str">
        <f t="shared" si="77"/>
        <v>2022-23Hindmarsh ShireC3</v>
      </c>
      <c r="B4929" s="18" t="s">
        <v>1261</v>
      </c>
      <c r="C4929" s="18" t="s">
        <v>1081</v>
      </c>
      <c r="D4929" s="18" t="s">
        <v>579</v>
      </c>
      <c r="E4929" s="18">
        <v>1.85190082644628</v>
      </c>
    </row>
    <row r="4930" spans="1:5" hidden="1" x14ac:dyDescent="0.3">
      <c r="A4930" s="18" t="str">
        <f t="shared" si="77"/>
        <v>2022-23Hindmarsh ShireC4</v>
      </c>
      <c r="B4930" s="18" t="s">
        <v>1261</v>
      </c>
      <c r="C4930" s="18" t="s">
        <v>1081</v>
      </c>
      <c r="D4930" s="18" t="s">
        <v>583</v>
      </c>
      <c r="E4930" s="18">
        <v>2204.2127811495898</v>
      </c>
    </row>
    <row r="4931" spans="1:5" hidden="1" x14ac:dyDescent="0.3">
      <c r="A4931" s="18" t="str">
        <f t="shared" si="77"/>
        <v>2022-23Hindmarsh ShireC5</v>
      </c>
      <c r="B4931" s="18" t="s">
        <v>1261</v>
      </c>
      <c r="C4931" s="18" t="s">
        <v>1081</v>
      </c>
      <c r="D4931" s="18" t="s">
        <v>586</v>
      </c>
      <c r="E4931" s="18">
        <v>1538.5576579792901</v>
      </c>
    </row>
    <row r="4932" spans="1:5" hidden="1" x14ac:dyDescent="0.3">
      <c r="A4932" s="18" t="str">
        <f t="shared" si="77"/>
        <v>2022-23Hindmarsh ShireC6</v>
      </c>
      <c r="B4932" s="18" t="s">
        <v>1261</v>
      </c>
      <c r="C4932" s="18" t="s">
        <v>1081</v>
      </c>
      <c r="D4932" s="18" t="s">
        <v>590</v>
      </c>
      <c r="E4932" s="18">
        <v>1</v>
      </c>
    </row>
    <row r="4933" spans="1:5" hidden="1" x14ac:dyDescent="0.3">
      <c r="A4933" s="18" t="str">
        <f t="shared" si="77"/>
        <v>2022-23Hindmarsh ShireC7</v>
      </c>
      <c r="B4933" s="18" t="s">
        <v>1261</v>
      </c>
      <c r="C4933" s="18" t="s">
        <v>1081</v>
      </c>
      <c r="D4933" s="18" t="s">
        <v>594</v>
      </c>
      <c r="E4933" s="18">
        <v>0.28571428571428598</v>
      </c>
    </row>
    <row r="4934" spans="1:5" hidden="1" x14ac:dyDescent="0.3">
      <c r="A4934" s="18" t="str">
        <f t="shared" si="77"/>
        <v>2022-23Hobsons Bay CityAF2</v>
      </c>
      <c r="B4934" s="18" t="s">
        <v>1261</v>
      </c>
      <c r="C4934" s="18" t="s">
        <v>1084</v>
      </c>
      <c r="D4934" s="18" t="s">
        <v>76</v>
      </c>
      <c r="E4934" s="18">
        <v>0</v>
      </c>
    </row>
    <row r="4935" spans="1:5" hidden="1" x14ac:dyDescent="0.3">
      <c r="A4935" s="18" t="str">
        <f t="shared" si="77"/>
        <v>2022-23Hobsons Bay CityAF6</v>
      </c>
      <c r="B4935" s="18" t="s">
        <v>1261</v>
      </c>
      <c r="C4935" s="18" t="s">
        <v>1084</v>
      </c>
      <c r="D4935" s="18" t="s">
        <v>85</v>
      </c>
      <c r="E4935" s="18">
        <v>0</v>
      </c>
    </row>
    <row r="4936" spans="1:5" hidden="1" x14ac:dyDescent="0.3">
      <c r="A4936" s="18" t="str">
        <f t="shared" si="77"/>
        <v>2022-23Hobsons Bay CityAF7</v>
      </c>
      <c r="B4936" s="18" t="s">
        <v>1261</v>
      </c>
      <c r="C4936" s="18" t="s">
        <v>1084</v>
      </c>
      <c r="D4936" s="18" t="s">
        <v>90</v>
      </c>
      <c r="E4936" s="18">
        <v>0</v>
      </c>
    </row>
    <row r="4937" spans="1:5" hidden="1" x14ac:dyDescent="0.3">
      <c r="A4937" s="18" t="str">
        <f t="shared" si="77"/>
        <v>2022-23Hobsons Bay CityAM1</v>
      </c>
      <c r="B4937" s="18" t="s">
        <v>1261</v>
      </c>
      <c r="C4937" s="18" t="s">
        <v>1084</v>
      </c>
      <c r="D4937" s="18" t="s">
        <v>97</v>
      </c>
      <c r="E4937" s="18">
        <v>2.7788922808547798</v>
      </c>
    </row>
    <row r="4938" spans="1:5" hidden="1" x14ac:dyDescent="0.3">
      <c r="A4938" s="18" t="str">
        <f t="shared" si="77"/>
        <v>2022-23Hobsons Bay CityAM2</v>
      </c>
      <c r="B4938" s="18" t="s">
        <v>1261</v>
      </c>
      <c r="C4938" s="18" t="s">
        <v>1084</v>
      </c>
      <c r="D4938" s="18" t="s">
        <v>103</v>
      </c>
      <c r="E4938" s="18">
        <v>0.62404580152671796</v>
      </c>
    </row>
    <row r="4939" spans="1:5" hidden="1" x14ac:dyDescent="0.3">
      <c r="A4939" s="18" t="str">
        <f t="shared" si="77"/>
        <v>2022-23Hobsons Bay CityAM5</v>
      </c>
      <c r="B4939" s="18" t="s">
        <v>1261</v>
      </c>
      <c r="C4939" s="18" t="s">
        <v>1084</v>
      </c>
      <c r="D4939" s="18" t="s">
        <v>109</v>
      </c>
      <c r="E4939" s="18">
        <v>0.230916030534351</v>
      </c>
    </row>
    <row r="4940" spans="1:5" hidden="1" x14ac:dyDescent="0.3">
      <c r="A4940" s="18" t="str">
        <f t="shared" si="77"/>
        <v>2022-23Hobsons Bay CityAM6</v>
      </c>
      <c r="B4940" s="18" t="s">
        <v>1261</v>
      </c>
      <c r="C4940" s="18" t="s">
        <v>1084</v>
      </c>
      <c r="D4940" s="18" t="s">
        <v>115</v>
      </c>
      <c r="E4940" s="18">
        <v>6.4266264062091203</v>
      </c>
    </row>
    <row r="4941" spans="1:5" hidden="1" x14ac:dyDescent="0.3">
      <c r="A4941" s="18" t="str">
        <f t="shared" si="77"/>
        <v>2022-23Hobsons Bay CityAM7</v>
      </c>
      <c r="B4941" s="18" t="s">
        <v>1261</v>
      </c>
      <c r="C4941" s="18" t="s">
        <v>1084</v>
      </c>
      <c r="D4941" s="18" t="s">
        <v>118</v>
      </c>
      <c r="E4941" s="18">
        <v>1</v>
      </c>
    </row>
    <row r="4942" spans="1:5" hidden="1" x14ac:dyDescent="0.3">
      <c r="A4942" s="18" t="str">
        <f t="shared" si="77"/>
        <v>2022-23Hobsons Bay CityFS1</v>
      </c>
      <c r="B4942" s="18" t="s">
        <v>1261</v>
      </c>
      <c r="C4942" s="18" t="s">
        <v>1084</v>
      </c>
      <c r="D4942" s="18" t="s">
        <v>124</v>
      </c>
      <c r="E4942" s="18">
        <v>2.6129032258064502</v>
      </c>
    </row>
    <row r="4943" spans="1:5" hidden="1" x14ac:dyDescent="0.3">
      <c r="A4943" s="18" t="str">
        <f t="shared" si="77"/>
        <v>2022-23Hobsons Bay CityFS2</v>
      </c>
      <c r="B4943" s="18" t="s">
        <v>1261</v>
      </c>
      <c r="C4943" s="18" t="s">
        <v>1084</v>
      </c>
      <c r="D4943" s="18" t="s">
        <v>130</v>
      </c>
      <c r="E4943" s="18">
        <v>0.95529061102831603</v>
      </c>
    </row>
    <row r="4944" spans="1:5" hidden="1" x14ac:dyDescent="0.3">
      <c r="A4944" s="18" t="str">
        <f t="shared" si="77"/>
        <v>2022-23Hobsons Bay CityFS3</v>
      </c>
      <c r="B4944" s="18" t="s">
        <v>1261</v>
      </c>
      <c r="C4944" s="18" t="s">
        <v>1084</v>
      </c>
      <c r="D4944" s="18" t="s">
        <v>135</v>
      </c>
      <c r="E4944" s="18">
        <v>455.86368159204</v>
      </c>
    </row>
    <row r="4945" spans="1:5" hidden="1" x14ac:dyDescent="0.3">
      <c r="A4945" s="18" t="str">
        <f t="shared" si="77"/>
        <v>2022-23Hobsons Bay CityFS4</v>
      </c>
      <c r="B4945" s="18" t="s">
        <v>1261</v>
      </c>
      <c r="C4945" s="18" t="s">
        <v>1084</v>
      </c>
      <c r="D4945" s="18" t="s">
        <v>139</v>
      </c>
      <c r="E4945" s="18">
        <v>0.99122807017543901</v>
      </c>
    </row>
    <row r="4946" spans="1:5" hidden="1" x14ac:dyDescent="0.3">
      <c r="A4946" s="18" t="str">
        <f t="shared" si="77"/>
        <v>2022-23Hobsons Bay CityG1</v>
      </c>
      <c r="B4946" s="18" t="s">
        <v>1261</v>
      </c>
      <c r="C4946" s="18" t="s">
        <v>1084</v>
      </c>
      <c r="D4946" s="18" t="s">
        <v>149</v>
      </c>
      <c r="E4946" s="18">
        <v>2.3809523809523801E-2</v>
      </c>
    </row>
    <row r="4947" spans="1:5" hidden="1" x14ac:dyDescent="0.3">
      <c r="A4947" s="18" t="str">
        <f t="shared" si="77"/>
        <v>2022-23Hobsons Bay CityG2</v>
      </c>
      <c r="B4947" s="18" t="s">
        <v>1261</v>
      </c>
      <c r="C4947" s="18" t="s">
        <v>1084</v>
      </c>
      <c r="D4947" s="18" t="s">
        <v>154</v>
      </c>
      <c r="E4947" s="18">
        <v>56</v>
      </c>
    </row>
    <row r="4948" spans="1:5" hidden="1" x14ac:dyDescent="0.3">
      <c r="A4948" s="18" t="str">
        <f t="shared" si="77"/>
        <v>2022-23Hobsons Bay CityG3</v>
      </c>
      <c r="B4948" s="18" t="s">
        <v>1261</v>
      </c>
      <c r="C4948" s="18" t="s">
        <v>1084</v>
      </c>
      <c r="D4948" s="18" t="s">
        <v>159</v>
      </c>
      <c r="E4948" s="18">
        <v>0.95604395604395598</v>
      </c>
    </row>
    <row r="4949" spans="1:5" hidden="1" x14ac:dyDescent="0.3">
      <c r="A4949" s="18" t="str">
        <f t="shared" si="77"/>
        <v>2022-23Hobsons Bay CityG4</v>
      </c>
      <c r="B4949" s="18" t="s">
        <v>1261</v>
      </c>
      <c r="C4949" s="18" t="s">
        <v>1084</v>
      </c>
      <c r="D4949" s="18" t="s">
        <v>166</v>
      </c>
      <c r="E4949" s="18">
        <v>52659.857142857101</v>
      </c>
    </row>
    <row r="4950" spans="1:5" hidden="1" x14ac:dyDescent="0.3">
      <c r="A4950" s="18" t="str">
        <f t="shared" si="77"/>
        <v>2022-23Frankston CityG4</v>
      </c>
      <c r="B4950" s="18" t="s">
        <v>1261</v>
      </c>
      <c r="C4950" s="18" t="s">
        <v>1052</v>
      </c>
      <c r="D4950" s="18" t="s">
        <v>166</v>
      </c>
      <c r="E4950" s="18">
        <v>67988.111111111095</v>
      </c>
    </row>
    <row r="4951" spans="1:5" hidden="1" x14ac:dyDescent="0.3">
      <c r="A4951" s="18" t="str">
        <f t="shared" si="77"/>
        <v>2022-23Glenelg ShireLB2</v>
      </c>
      <c r="B4951" s="18" t="s">
        <v>1261</v>
      </c>
      <c r="C4951" s="18" t="s">
        <v>1061</v>
      </c>
      <c r="D4951" s="18" t="s">
        <v>172</v>
      </c>
      <c r="E4951" s="18">
        <v>0.43783877007982702</v>
      </c>
    </row>
    <row r="4952" spans="1:5" hidden="1" x14ac:dyDescent="0.3">
      <c r="A4952" s="18" t="str">
        <f t="shared" ref="A4952:A5015" si="78">CONCATENATE(B4952,C4952,D4952)</f>
        <v>2022-23Glenelg ShireLB4</v>
      </c>
      <c r="B4952" s="18" t="s">
        <v>1261</v>
      </c>
      <c r="C4952" s="18" t="s">
        <v>1061</v>
      </c>
      <c r="D4952" s="18" t="s">
        <v>1257</v>
      </c>
      <c r="E4952" s="18">
        <v>0.10735025997704099</v>
      </c>
    </row>
    <row r="4953" spans="1:5" hidden="1" x14ac:dyDescent="0.3">
      <c r="A4953" s="18" t="str">
        <f t="shared" si="78"/>
        <v>2022-23Glenelg ShireLB5</v>
      </c>
      <c r="B4953" s="18" t="s">
        <v>1261</v>
      </c>
      <c r="C4953" s="18" t="s">
        <v>1061</v>
      </c>
      <c r="D4953" s="18" t="s">
        <v>177</v>
      </c>
      <c r="E4953" s="18">
        <v>34.593192560829699</v>
      </c>
    </row>
    <row r="4954" spans="1:5" hidden="1" x14ac:dyDescent="0.3">
      <c r="A4954" s="18" t="str">
        <f t="shared" si="78"/>
        <v>2022-23Glenelg ShireMC2</v>
      </c>
      <c r="B4954" s="18" t="s">
        <v>1261</v>
      </c>
      <c r="C4954" s="18" t="s">
        <v>1061</v>
      </c>
      <c r="D4954" s="18" t="s">
        <v>192</v>
      </c>
      <c r="E4954" s="18">
        <v>1</v>
      </c>
    </row>
    <row r="4955" spans="1:5" hidden="1" x14ac:dyDescent="0.3">
      <c r="A4955" s="18" t="str">
        <f t="shared" si="78"/>
        <v>2022-23Glenelg ShireMC3</v>
      </c>
      <c r="B4955" s="18" t="s">
        <v>1261</v>
      </c>
      <c r="C4955" s="18" t="s">
        <v>1061</v>
      </c>
      <c r="D4955" s="18" t="s">
        <v>197</v>
      </c>
      <c r="E4955" s="18">
        <v>130.64386271623101</v>
      </c>
    </row>
    <row r="4956" spans="1:5" hidden="1" x14ac:dyDescent="0.3">
      <c r="A4956" s="18" t="str">
        <f t="shared" si="78"/>
        <v>2022-23Glenelg ShireMC4</v>
      </c>
      <c r="B4956" s="18" t="s">
        <v>1261</v>
      </c>
      <c r="C4956" s="18" t="s">
        <v>1061</v>
      </c>
      <c r="D4956" s="18" t="s">
        <v>202</v>
      </c>
      <c r="E4956" s="18">
        <v>0.87596899224806202</v>
      </c>
    </row>
    <row r="4957" spans="1:5" hidden="1" x14ac:dyDescent="0.3">
      <c r="A4957" s="18" t="str">
        <f t="shared" si="78"/>
        <v>2022-23Glenelg ShireMC5</v>
      </c>
      <c r="B4957" s="18" t="s">
        <v>1261</v>
      </c>
      <c r="C4957" s="18" t="s">
        <v>1061</v>
      </c>
      <c r="D4957" s="18" t="s">
        <v>207</v>
      </c>
      <c r="E4957" s="18">
        <v>0.81578947368421095</v>
      </c>
    </row>
    <row r="4958" spans="1:5" hidden="1" x14ac:dyDescent="0.3">
      <c r="A4958" s="18" t="str">
        <f t="shared" si="78"/>
        <v>2022-23Glenelg ShireMC6</v>
      </c>
      <c r="B4958" s="18" t="s">
        <v>1261</v>
      </c>
      <c r="C4958" s="18" t="s">
        <v>1061</v>
      </c>
      <c r="D4958" s="18" t="s">
        <v>211</v>
      </c>
      <c r="E4958" s="18">
        <v>0.99393939393939401</v>
      </c>
    </row>
    <row r="4959" spans="1:5" hidden="1" x14ac:dyDescent="0.3">
      <c r="A4959" s="18" t="str">
        <f t="shared" si="78"/>
        <v>2022-23Glenelg ShireR1</v>
      </c>
      <c r="B4959" s="18" t="s">
        <v>1261</v>
      </c>
      <c r="C4959" s="18" t="s">
        <v>1061</v>
      </c>
      <c r="D4959" s="18" t="s">
        <v>215</v>
      </c>
      <c r="E4959" s="18">
        <v>9.3695271453590205</v>
      </c>
    </row>
    <row r="4960" spans="1:5" hidden="1" x14ac:dyDescent="0.3">
      <c r="A4960" s="18" t="str">
        <f t="shared" si="78"/>
        <v>2022-23Glenelg ShireR2</v>
      </c>
      <c r="B4960" s="18" t="s">
        <v>1261</v>
      </c>
      <c r="C4960" s="18" t="s">
        <v>1061</v>
      </c>
      <c r="D4960" s="18" t="s">
        <v>220</v>
      </c>
      <c r="E4960" s="18">
        <v>0.93520140105078797</v>
      </c>
    </row>
    <row r="4961" spans="1:5" hidden="1" x14ac:dyDescent="0.3">
      <c r="A4961" s="18" t="str">
        <f t="shared" si="78"/>
        <v>2022-23Glenelg ShireR3</v>
      </c>
      <c r="B4961" s="18" t="s">
        <v>1261</v>
      </c>
      <c r="C4961" s="18" t="s">
        <v>1061</v>
      </c>
      <c r="D4961" s="18" t="s">
        <v>223</v>
      </c>
      <c r="E4961" s="18">
        <v>41.440421585160202</v>
      </c>
    </row>
    <row r="4962" spans="1:5" hidden="1" x14ac:dyDescent="0.3">
      <c r="A4962" s="18" t="str">
        <f t="shared" si="78"/>
        <v>2022-23Glenelg ShireR4</v>
      </c>
      <c r="B4962" s="18" t="s">
        <v>1261</v>
      </c>
      <c r="C4962" s="18" t="s">
        <v>1061</v>
      </c>
      <c r="D4962" s="18" t="s">
        <v>228</v>
      </c>
      <c r="E4962" s="18">
        <v>6.4390182194930903</v>
      </c>
    </row>
    <row r="4963" spans="1:5" hidden="1" x14ac:dyDescent="0.3">
      <c r="A4963" s="18" t="str">
        <f t="shared" si="78"/>
        <v>2022-23Glenelg ShireR5</v>
      </c>
      <c r="B4963" s="18" t="s">
        <v>1261</v>
      </c>
      <c r="C4963" s="18" t="s">
        <v>1061</v>
      </c>
      <c r="D4963" s="18" t="s">
        <v>232</v>
      </c>
      <c r="E4963" s="18">
        <v>32</v>
      </c>
    </row>
    <row r="4964" spans="1:5" hidden="1" x14ac:dyDescent="0.3">
      <c r="A4964" s="18" t="str">
        <f t="shared" si="78"/>
        <v>2022-23Glenelg ShireSP1</v>
      </c>
      <c r="B4964" s="18" t="s">
        <v>1261</v>
      </c>
      <c r="C4964" s="18" t="s">
        <v>1061</v>
      </c>
      <c r="D4964" s="18" t="s">
        <v>236</v>
      </c>
      <c r="E4964" s="18">
        <v>55</v>
      </c>
    </row>
    <row r="4965" spans="1:5" hidden="1" x14ac:dyDescent="0.3">
      <c r="A4965" s="18" t="str">
        <f t="shared" si="78"/>
        <v>2022-23Maribyrnong CityS1</v>
      </c>
      <c r="B4965" s="18" t="s">
        <v>1261</v>
      </c>
      <c r="C4965" s="18" t="s">
        <v>1117</v>
      </c>
      <c r="D4965" s="18" t="s">
        <v>567</v>
      </c>
      <c r="E4965" s="18">
        <v>0.74278467783562596</v>
      </c>
    </row>
    <row r="4966" spans="1:5" hidden="1" x14ac:dyDescent="0.3">
      <c r="A4966" s="18" t="str">
        <f t="shared" si="78"/>
        <v>2022-23Maribyrnong CityS2</v>
      </c>
      <c r="B4966" s="18" t="s">
        <v>1261</v>
      </c>
      <c r="C4966" s="18" t="s">
        <v>1117</v>
      </c>
      <c r="D4966" s="18" t="s">
        <v>569</v>
      </c>
      <c r="E4966" s="18">
        <v>3.0221072747483898E-3</v>
      </c>
    </row>
    <row r="4967" spans="1:5" hidden="1" x14ac:dyDescent="0.3">
      <c r="A4967" s="18" t="str">
        <f t="shared" si="78"/>
        <v>2022-23Maribyrnong CityC1</v>
      </c>
      <c r="B4967" s="18" t="s">
        <v>1261</v>
      </c>
      <c r="C4967" s="18" t="s">
        <v>1117</v>
      </c>
      <c r="D4967" s="18" t="s">
        <v>572</v>
      </c>
      <c r="E4967" s="18">
        <v>1897.40597072992</v>
      </c>
    </row>
    <row r="4968" spans="1:5" hidden="1" x14ac:dyDescent="0.3">
      <c r="A4968" s="18" t="str">
        <f t="shared" si="78"/>
        <v>2022-23Maribyrnong CityC2</v>
      </c>
      <c r="B4968" s="18" t="s">
        <v>1261</v>
      </c>
      <c r="C4968" s="18" t="s">
        <v>1117</v>
      </c>
      <c r="D4968" s="18" t="s">
        <v>575</v>
      </c>
      <c r="E4968" s="18">
        <v>8449.1664092089795</v>
      </c>
    </row>
    <row r="4969" spans="1:5" hidden="1" x14ac:dyDescent="0.3">
      <c r="A4969" s="18" t="str">
        <f t="shared" si="78"/>
        <v>2022-23Maribyrnong CityC3</v>
      </c>
      <c r="B4969" s="18" t="s">
        <v>1261</v>
      </c>
      <c r="C4969" s="18" t="s">
        <v>1117</v>
      </c>
      <c r="D4969" s="18" t="s">
        <v>579</v>
      </c>
      <c r="E4969" s="18">
        <v>251.48775265896199</v>
      </c>
    </row>
    <row r="4970" spans="1:5" hidden="1" x14ac:dyDescent="0.3">
      <c r="A4970" s="18" t="str">
        <f t="shared" si="78"/>
        <v>2022-23Maribyrnong CityC4</v>
      </c>
      <c r="B4970" s="18" t="s">
        <v>1261</v>
      </c>
      <c r="C4970" s="18" t="s">
        <v>1117</v>
      </c>
      <c r="D4970" s="18" t="s">
        <v>583</v>
      </c>
      <c r="E4970" s="18">
        <v>1674.9854107308399</v>
      </c>
    </row>
    <row r="4971" spans="1:5" hidden="1" x14ac:dyDescent="0.3">
      <c r="A4971" s="18" t="str">
        <f t="shared" si="78"/>
        <v>2022-23Maribyrnong CityC5</v>
      </c>
      <c r="B4971" s="18" t="s">
        <v>1261</v>
      </c>
      <c r="C4971" s="18" t="s">
        <v>1117</v>
      </c>
      <c r="D4971" s="18" t="s">
        <v>586</v>
      </c>
      <c r="E4971" s="18">
        <v>87.638598057052604</v>
      </c>
    </row>
    <row r="4972" spans="1:5" hidden="1" x14ac:dyDescent="0.3">
      <c r="A4972" s="18" t="str">
        <f t="shared" si="78"/>
        <v>2022-23Maribyrnong CityC6</v>
      </c>
      <c r="B4972" s="18" t="s">
        <v>1261</v>
      </c>
      <c r="C4972" s="18" t="s">
        <v>1117</v>
      </c>
      <c r="D4972" s="18" t="s">
        <v>590</v>
      </c>
      <c r="E4972" s="18">
        <v>6</v>
      </c>
    </row>
    <row r="4973" spans="1:5" hidden="1" x14ac:dyDescent="0.3">
      <c r="A4973" s="18" t="str">
        <f t="shared" si="78"/>
        <v>2022-23Maribyrnong CityC7</v>
      </c>
      <c r="B4973" s="18" t="s">
        <v>1261</v>
      </c>
      <c r="C4973" s="18" t="s">
        <v>1117</v>
      </c>
      <c r="D4973" s="18" t="s">
        <v>594</v>
      </c>
      <c r="E4973" s="18">
        <v>0.15009746588694001</v>
      </c>
    </row>
    <row r="4974" spans="1:5" hidden="1" x14ac:dyDescent="0.3">
      <c r="A4974" s="18" t="str">
        <f t="shared" si="78"/>
        <v>2022-23Maroondah CityAF2</v>
      </c>
      <c r="B4974" s="18" t="s">
        <v>1261</v>
      </c>
      <c r="C4974" s="18" t="s">
        <v>1120</v>
      </c>
      <c r="D4974" s="18" t="s">
        <v>76</v>
      </c>
      <c r="E4974" s="18">
        <v>1</v>
      </c>
    </row>
    <row r="4975" spans="1:5" hidden="1" x14ac:dyDescent="0.3">
      <c r="A4975" s="18" t="str">
        <f t="shared" si="78"/>
        <v>2022-23Maroondah CityAF6</v>
      </c>
      <c r="B4975" s="18" t="s">
        <v>1261</v>
      </c>
      <c r="C4975" s="18" t="s">
        <v>1120</v>
      </c>
      <c r="D4975" s="18" t="s">
        <v>85</v>
      </c>
      <c r="E4975" s="18">
        <v>9.4256561027281798</v>
      </c>
    </row>
    <row r="4976" spans="1:5" hidden="1" x14ac:dyDescent="0.3">
      <c r="A4976" s="18" t="str">
        <f t="shared" si="78"/>
        <v>2022-23Maroondah CityAF7</v>
      </c>
      <c r="B4976" s="18" t="s">
        <v>1261</v>
      </c>
      <c r="C4976" s="18" t="s">
        <v>1120</v>
      </c>
      <c r="D4976" s="18" t="s">
        <v>90</v>
      </c>
      <c r="E4976" s="18">
        <v>0.30843004320981998</v>
      </c>
    </row>
    <row r="4977" spans="1:5" hidden="1" x14ac:dyDescent="0.3">
      <c r="A4977" s="18" t="str">
        <f t="shared" si="78"/>
        <v>2022-23Monash CityO5</v>
      </c>
      <c r="B4977" s="18" t="s">
        <v>1261</v>
      </c>
      <c r="C4977" s="18" t="s">
        <v>1138</v>
      </c>
      <c r="D4977" s="18" t="s">
        <v>562</v>
      </c>
      <c r="E4977" s="18">
        <v>2.0110375758095</v>
      </c>
    </row>
    <row r="4978" spans="1:5" hidden="1" x14ac:dyDescent="0.3">
      <c r="A4978" s="18" t="str">
        <f t="shared" si="78"/>
        <v>2022-23Monash CityOP1</v>
      </c>
      <c r="B4978" s="18" t="s">
        <v>1261</v>
      </c>
      <c r="C4978" s="18" t="s">
        <v>1138</v>
      </c>
      <c r="D4978" s="18" t="s">
        <v>564</v>
      </c>
      <c r="E4978" s="18">
        <v>-4.9168945630765296E-3</v>
      </c>
    </row>
    <row r="4979" spans="1:5" hidden="1" x14ac:dyDescent="0.3">
      <c r="A4979" s="18" t="str">
        <f t="shared" si="78"/>
        <v>2022-23Monash CityS1</v>
      </c>
      <c r="B4979" s="18" t="s">
        <v>1261</v>
      </c>
      <c r="C4979" s="18" t="s">
        <v>1138</v>
      </c>
      <c r="D4979" s="18" t="s">
        <v>567</v>
      </c>
      <c r="E4979" s="18">
        <v>0.66060674762302896</v>
      </c>
    </row>
    <row r="4980" spans="1:5" hidden="1" x14ac:dyDescent="0.3">
      <c r="A4980" s="18" t="str">
        <f t="shared" si="78"/>
        <v>2022-23Monash CityS2</v>
      </c>
      <c r="B4980" s="18" t="s">
        <v>1261</v>
      </c>
      <c r="C4980" s="18" t="s">
        <v>1138</v>
      </c>
      <c r="D4980" s="18" t="s">
        <v>569</v>
      </c>
      <c r="E4980" s="18">
        <v>1.3945746744112599E-3</v>
      </c>
    </row>
    <row r="4981" spans="1:5" hidden="1" x14ac:dyDescent="0.3">
      <c r="A4981" s="18" t="str">
        <f t="shared" si="78"/>
        <v>2022-23Monash CityC1</v>
      </c>
      <c r="B4981" s="18" t="s">
        <v>1261</v>
      </c>
      <c r="C4981" s="18" t="s">
        <v>1138</v>
      </c>
      <c r="D4981" s="18" t="s">
        <v>572</v>
      </c>
      <c r="E4981" s="18">
        <v>1092.7188031246999</v>
      </c>
    </row>
    <row r="4982" spans="1:5" hidden="1" x14ac:dyDescent="0.3">
      <c r="A4982" s="18" t="str">
        <f t="shared" si="78"/>
        <v>2022-23Monash CityC2</v>
      </c>
      <c r="B4982" s="18" t="s">
        <v>1261</v>
      </c>
      <c r="C4982" s="18" t="s">
        <v>1138</v>
      </c>
      <c r="D4982" s="18" t="s">
        <v>575</v>
      </c>
      <c r="E4982" s="18">
        <v>5695.9225913808996</v>
      </c>
    </row>
    <row r="4983" spans="1:5" hidden="1" x14ac:dyDescent="0.3">
      <c r="A4983" s="18" t="str">
        <f t="shared" si="78"/>
        <v>2022-23Monash CityC3</v>
      </c>
      <c r="B4983" s="18" t="s">
        <v>1261</v>
      </c>
      <c r="C4983" s="18" t="s">
        <v>1138</v>
      </c>
      <c r="D4983" s="18" t="s">
        <v>579</v>
      </c>
      <c r="E4983" s="18">
        <v>253.524739583333</v>
      </c>
    </row>
    <row r="4984" spans="1:5" hidden="1" x14ac:dyDescent="0.3">
      <c r="A4984" s="18" t="str">
        <f t="shared" si="78"/>
        <v>2022-23Monash CityC4</v>
      </c>
      <c r="B4984" s="18" t="s">
        <v>1261</v>
      </c>
      <c r="C4984" s="18" t="s">
        <v>1138</v>
      </c>
      <c r="D4984" s="18" t="s">
        <v>583</v>
      </c>
      <c r="E4984" s="18">
        <v>921.50256539312898</v>
      </c>
    </row>
    <row r="4985" spans="1:5" hidden="1" x14ac:dyDescent="0.3">
      <c r="A4985" s="18" t="str">
        <f t="shared" si="78"/>
        <v>2022-23Monash CityC5</v>
      </c>
      <c r="B4985" s="18" t="s">
        <v>1261</v>
      </c>
      <c r="C4985" s="18" t="s">
        <v>1138</v>
      </c>
      <c r="D4985" s="18" t="s">
        <v>586</v>
      </c>
      <c r="E4985" s="18">
        <v>117.694792688501</v>
      </c>
    </row>
    <row r="4986" spans="1:5" hidden="1" x14ac:dyDescent="0.3">
      <c r="A4986" s="18" t="str">
        <f t="shared" si="78"/>
        <v>2022-23Ballarat CityO4</v>
      </c>
      <c r="B4986" s="18" t="s">
        <v>1261</v>
      </c>
      <c r="C4986" s="18" t="s">
        <v>1001</v>
      </c>
      <c r="D4986" s="18" t="s">
        <v>560</v>
      </c>
      <c r="E4986" s="18">
        <v>0.25971840866367402</v>
      </c>
    </row>
    <row r="4987" spans="1:5" hidden="1" x14ac:dyDescent="0.3">
      <c r="A4987" s="18" t="str">
        <f t="shared" si="78"/>
        <v>2022-23Ballarat CityO5</v>
      </c>
      <c r="B4987" s="18" t="s">
        <v>1261</v>
      </c>
      <c r="C4987" s="18" t="s">
        <v>1001</v>
      </c>
      <c r="D4987" s="18" t="s">
        <v>562</v>
      </c>
      <c r="E4987" s="18">
        <v>0.99779812260980405</v>
      </c>
    </row>
    <row r="4988" spans="1:5" hidden="1" x14ac:dyDescent="0.3">
      <c r="A4988" s="18" t="str">
        <f t="shared" si="78"/>
        <v>2022-23Ballarat CityOP1</v>
      </c>
      <c r="B4988" s="18" t="s">
        <v>1261</v>
      </c>
      <c r="C4988" s="18" t="s">
        <v>1001</v>
      </c>
      <c r="D4988" s="18" t="s">
        <v>564</v>
      </c>
      <c r="E4988" s="18">
        <v>-2.55821998871106E-2</v>
      </c>
    </row>
    <row r="4989" spans="1:5" hidden="1" x14ac:dyDescent="0.3">
      <c r="A4989" s="18" t="str">
        <f t="shared" si="78"/>
        <v>2022-23Ballarat CityS1</v>
      </c>
      <c r="B4989" s="18" t="s">
        <v>1261</v>
      </c>
      <c r="C4989" s="18" t="s">
        <v>1001</v>
      </c>
      <c r="D4989" s="18" t="s">
        <v>567</v>
      </c>
      <c r="E4989" s="18">
        <v>0.65053440396205497</v>
      </c>
    </row>
    <row r="4990" spans="1:5" hidden="1" x14ac:dyDescent="0.3">
      <c r="A4990" s="18" t="str">
        <f t="shared" si="78"/>
        <v>2022-23Ballarat CityS2</v>
      </c>
      <c r="B4990" s="18" t="s">
        <v>1261</v>
      </c>
      <c r="C4990" s="18" t="s">
        <v>1001</v>
      </c>
      <c r="D4990" s="18" t="s">
        <v>569</v>
      </c>
      <c r="E4990" s="18">
        <v>3.8447995771236998E-3</v>
      </c>
    </row>
    <row r="4991" spans="1:5" hidden="1" x14ac:dyDescent="0.3">
      <c r="A4991" s="18" t="str">
        <f t="shared" si="78"/>
        <v>2022-23Ballarat CityC1</v>
      </c>
      <c r="B4991" s="18" t="s">
        <v>1261</v>
      </c>
      <c r="C4991" s="18" t="s">
        <v>1001</v>
      </c>
      <c r="D4991" s="18" t="s">
        <v>572</v>
      </c>
      <c r="E4991" s="18">
        <v>1944.8410403376899</v>
      </c>
    </row>
    <row r="4992" spans="1:5" hidden="1" x14ac:dyDescent="0.3">
      <c r="A4992" s="18" t="str">
        <f t="shared" si="78"/>
        <v>2022-23Ballarat CityC2</v>
      </c>
      <c r="B4992" s="18" t="s">
        <v>1261</v>
      </c>
      <c r="C4992" s="18" t="s">
        <v>1001</v>
      </c>
      <c r="D4992" s="18" t="s">
        <v>575</v>
      </c>
      <c r="E4992" s="18">
        <v>14896.043919997899</v>
      </c>
    </row>
    <row r="4993" spans="1:5" hidden="1" x14ac:dyDescent="0.3">
      <c r="A4993" s="18" t="str">
        <f t="shared" si="78"/>
        <v>2022-23Ballarat CityC3</v>
      </c>
      <c r="B4993" s="18" t="s">
        <v>1261</v>
      </c>
      <c r="C4993" s="18" t="s">
        <v>1001</v>
      </c>
      <c r="D4993" s="18" t="s">
        <v>579</v>
      </c>
      <c r="E4993" s="18">
        <v>77.458545065525499</v>
      </c>
    </row>
    <row r="4994" spans="1:5" hidden="1" x14ac:dyDescent="0.3">
      <c r="A4994" s="18" t="str">
        <f t="shared" si="78"/>
        <v>2022-23Ballarat CityC4</v>
      </c>
      <c r="B4994" s="18" t="s">
        <v>1261</v>
      </c>
      <c r="C4994" s="18" t="s">
        <v>1001</v>
      </c>
      <c r="D4994" s="18" t="s">
        <v>583</v>
      </c>
      <c r="E4994" s="18">
        <v>1575.0343124983799</v>
      </c>
    </row>
    <row r="4995" spans="1:5" hidden="1" x14ac:dyDescent="0.3">
      <c r="A4995" s="18" t="str">
        <f t="shared" si="78"/>
        <v>2022-23Ballarat CityC5</v>
      </c>
      <c r="B4995" s="18" t="s">
        <v>1261</v>
      </c>
      <c r="C4995" s="18" t="s">
        <v>1001</v>
      </c>
      <c r="D4995" s="18" t="s">
        <v>586</v>
      </c>
      <c r="E4995" s="18">
        <v>294.198382349133</v>
      </c>
    </row>
    <row r="4996" spans="1:5" hidden="1" x14ac:dyDescent="0.3">
      <c r="A4996" s="18" t="str">
        <f t="shared" si="78"/>
        <v>2022-23Ballarat CityC6</v>
      </c>
      <c r="B4996" s="18" t="s">
        <v>1261</v>
      </c>
      <c r="C4996" s="18" t="s">
        <v>1001</v>
      </c>
      <c r="D4996" s="18" t="s">
        <v>590</v>
      </c>
      <c r="E4996" s="18">
        <v>4</v>
      </c>
    </row>
    <row r="4997" spans="1:5" hidden="1" x14ac:dyDescent="0.3">
      <c r="A4997" s="18" t="str">
        <f t="shared" si="78"/>
        <v>2022-23Ballarat CityC7</v>
      </c>
      <c r="B4997" s="18" t="s">
        <v>1261</v>
      </c>
      <c r="C4997" s="18" t="s">
        <v>1001</v>
      </c>
      <c r="D4997" s="18" t="s">
        <v>594</v>
      </c>
      <c r="E4997" s="18">
        <v>0.16987951807228899</v>
      </c>
    </row>
    <row r="4998" spans="1:5" hidden="1" x14ac:dyDescent="0.3">
      <c r="A4998" s="18" t="str">
        <f t="shared" si="78"/>
        <v>2022-23Banyule CityAF2</v>
      </c>
      <c r="B4998" s="18" t="s">
        <v>1261</v>
      </c>
      <c r="C4998" s="18" t="s">
        <v>1004</v>
      </c>
      <c r="D4998" s="18" t="s">
        <v>76</v>
      </c>
      <c r="E4998" s="18">
        <v>12</v>
      </c>
    </row>
    <row r="4999" spans="1:5" hidden="1" x14ac:dyDescent="0.3">
      <c r="A4999" s="18" t="str">
        <f t="shared" si="78"/>
        <v>2022-23Banyule CityAF6</v>
      </c>
      <c r="B4999" s="18" t="s">
        <v>1261</v>
      </c>
      <c r="C4999" s="18" t="s">
        <v>1004</v>
      </c>
      <c r="D4999" s="18" t="s">
        <v>85</v>
      </c>
      <c r="E4999" s="18">
        <v>8.2657148694094396</v>
      </c>
    </row>
    <row r="5000" spans="1:5" hidden="1" x14ac:dyDescent="0.3">
      <c r="A5000" s="18" t="str">
        <f t="shared" si="78"/>
        <v>2022-23Banyule CityAF7</v>
      </c>
      <c r="B5000" s="18" t="s">
        <v>1261</v>
      </c>
      <c r="C5000" s="18" t="s">
        <v>1004</v>
      </c>
      <c r="D5000" s="18" t="s">
        <v>90</v>
      </c>
      <c r="E5000" s="18">
        <v>0.99562056007779798</v>
      </c>
    </row>
    <row r="5001" spans="1:5" hidden="1" x14ac:dyDescent="0.3">
      <c r="A5001" s="18" t="str">
        <f t="shared" si="78"/>
        <v>2022-23Banyule CityAM1</v>
      </c>
      <c r="B5001" s="18" t="s">
        <v>1261</v>
      </c>
      <c r="C5001" s="18" t="s">
        <v>1004</v>
      </c>
      <c r="D5001" s="18" t="s">
        <v>97</v>
      </c>
      <c r="E5001" s="18">
        <v>4.1405646527385702</v>
      </c>
    </row>
    <row r="5002" spans="1:5" hidden="1" x14ac:dyDescent="0.3">
      <c r="A5002" s="18" t="str">
        <f t="shared" si="78"/>
        <v>2022-23Banyule CityAM2</v>
      </c>
      <c r="B5002" s="18" t="s">
        <v>1261</v>
      </c>
      <c r="C5002" s="18" t="s">
        <v>1004</v>
      </c>
      <c r="D5002" s="18" t="s">
        <v>103</v>
      </c>
      <c r="E5002" s="18">
        <v>0.45833333333333298</v>
      </c>
    </row>
    <row r="5003" spans="1:5" hidden="1" x14ac:dyDescent="0.3">
      <c r="A5003" s="18" t="str">
        <f t="shared" si="78"/>
        <v>2022-23Banyule CityAM5</v>
      </c>
      <c r="B5003" s="18" t="s">
        <v>1261</v>
      </c>
      <c r="C5003" s="18" t="s">
        <v>1004</v>
      </c>
      <c r="D5003" s="18" t="s">
        <v>109</v>
      </c>
      <c r="E5003" s="18">
        <v>0.68421052631578905</v>
      </c>
    </row>
    <row r="5004" spans="1:5" hidden="1" x14ac:dyDescent="0.3">
      <c r="A5004" s="18" t="str">
        <f t="shared" si="78"/>
        <v>2022-23Banyule CityAM6</v>
      </c>
      <c r="B5004" s="18" t="s">
        <v>1261</v>
      </c>
      <c r="C5004" s="18" t="s">
        <v>1004</v>
      </c>
      <c r="D5004" s="18" t="s">
        <v>115</v>
      </c>
      <c r="E5004" s="18">
        <v>3.5923900744884798</v>
      </c>
    </row>
    <row r="5005" spans="1:5" hidden="1" x14ac:dyDescent="0.3">
      <c r="A5005" s="18" t="str">
        <f t="shared" si="78"/>
        <v>2022-23Banyule CityAM7</v>
      </c>
      <c r="B5005" s="18" t="s">
        <v>1261</v>
      </c>
      <c r="C5005" s="18" t="s">
        <v>1004</v>
      </c>
      <c r="D5005" s="18" t="s">
        <v>118</v>
      </c>
      <c r="E5005" s="18">
        <v>1</v>
      </c>
    </row>
    <row r="5006" spans="1:5" hidden="1" x14ac:dyDescent="0.3">
      <c r="A5006" s="18" t="str">
        <f t="shared" si="78"/>
        <v>2022-23Banyule CityFS1</v>
      </c>
      <c r="B5006" s="18" t="s">
        <v>1261</v>
      </c>
      <c r="C5006" s="18" t="s">
        <v>1004</v>
      </c>
      <c r="D5006" s="18" t="s">
        <v>124</v>
      </c>
      <c r="E5006" s="18">
        <v>1.4375</v>
      </c>
    </row>
    <row r="5007" spans="1:5" hidden="1" x14ac:dyDescent="0.3">
      <c r="A5007" s="18" t="str">
        <f t="shared" si="78"/>
        <v>2022-23Banyule CityFS2</v>
      </c>
      <c r="B5007" s="18" t="s">
        <v>1261</v>
      </c>
      <c r="C5007" s="18" t="s">
        <v>1004</v>
      </c>
      <c r="D5007" s="18" t="s">
        <v>130</v>
      </c>
      <c r="E5007" s="18">
        <v>0.95054945054945095</v>
      </c>
    </row>
    <row r="5008" spans="1:5" hidden="1" x14ac:dyDescent="0.3">
      <c r="A5008" s="18" t="str">
        <f t="shared" si="78"/>
        <v>2022-23Banyule CityFS3</v>
      </c>
      <c r="B5008" s="18" t="s">
        <v>1261</v>
      </c>
      <c r="C5008" s="18" t="s">
        <v>1004</v>
      </c>
      <c r="D5008" s="18" t="s">
        <v>135</v>
      </c>
      <c r="E5008" s="18">
        <v>526.76923982869403</v>
      </c>
    </row>
    <row r="5009" spans="1:5" hidden="1" x14ac:dyDescent="0.3">
      <c r="A5009" s="18" t="str">
        <f t="shared" si="78"/>
        <v>2022-23Banyule CityFS4</v>
      </c>
      <c r="B5009" s="18" t="s">
        <v>1261</v>
      </c>
      <c r="C5009" s="18" t="s">
        <v>1004</v>
      </c>
      <c r="D5009" s="18" t="s">
        <v>139</v>
      </c>
      <c r="E5009" s="18">
        <v>1</v>
      </c>
    </row>
    <row r="5010" spans="1:5" hidden="1" x14ac:dyDescent="0.3">
      <c r="A5010" s="18" t="str">
        <f t="shared" si="78"/>
        <v>2022-23Banyule CityG1</v>
      </c>
      <c r="B5010" s="18" t="s">
        <v>1261</v>
      </c>
      <c r="C5010" s="18" t="s">
        <v>1004</v>
      </c>
      <c r="D5010" s="18" t="s">
        <v>149</v>
      </c>
      <c r="E5010" s="18">
        <v>6.7226890756302504E-2</v>
      </c>
    </row>
    <row r="5011" spans="1:5" hidden="1" x14ac:dyDescent="0.3">
      <c r="A5011" s="18" t="str">
        <f t="shared" si="78"/>
        <v>2022-23Banyule CityG2</v>
      </c>
      <c r="B5011" s="18" t="s">
        <v>1261</v>
      </c>
      <c r="C5011" s="18" t="s">
        <v>1004</v>
      </c>
      <c r="D5011" s="18" t="s">
        <v>154</v>
      </c>
      <c r="E5011" s="18">
        <v>59</v>
      </c>
    </row>
    <row r="5012" spans="1:5" hidden="1" x14ac:dyDescent="0.3">
      <c r="A5012" s="18" t="str">
        <f t="shared" si="78"/>
        <v>2022-23Banyule CityG3</v>
      </c>
      <c r="B5012" s="18" t="s">
        <v>1261</v>
      </c>
      <c r="C5012" s="18" t="s">
        <v>1004</v>
      </c>
      <c r="D5012" s="18" t="s">
        <v>159</v>
      </c>
      <c r="E5012" s="18">
        <v>0.92592592592592604</v>
      </c>
    </row>
    <row r="5013" spans="1:5" hidden="1" x14ac:dyDescent="0.3">
      <c r="A5013" s="18" t="str">
        <f t="shared" si="78"/>
        <v>2022-23Banyule CityG4</v>
      </c>
      <c r="B5013" s="18" t="s">
        <v>1261</v>
      </c>
      <c r="C5013" s="18" t="s">
        <v>1004</v>
      </c>
      <c r="D5013" s="18" t="s">
        <v>166</v>
      </c>
      <c r="E5013" s="18">
        <v>67291.555555555606</v>
      </c>
    </row>
    <row r="5014" spans="1:5" hidden="1" x14ac:dyDescent="0.3">
      <c r="A5014" s="18" t="str">
        <f t="shared" si="78"/>
        <v>2022-23Banyule CityG5</v>
      </c>
      <c r="B5014" s="18" t="s">
        <v>1261</v>
      </c>
      <c r="C5014" s="18" t="s">
        <v>1004</v>
      </c>
      <c r="D5014" s="18" t="s">
        <v>169</v>
      </c>
      <c r="E5014" s="18">
        <v>57</v>
      </c>
    </row>
    <row r="5015" spans="1:5" hidden="1" x14ac:dyDescent="0.3">
      <c r="A5015" s="18" t="str">
        <f t="shared" si="78"/>
        <v>2022-23Banyule CityLB1</v>
      </c>
      <c r="B5015" s="18" t="s">
        <v>1261</v>
      </c>
      <c r="C5015" s="18" t="s">
        <v>1004</v>
      </c>
      <c r="D5015" s="18" t="s">
        <v>1256</v>
      </c>
      <c r="E5015" s="18">
        <v>7.5126217433923603</v>
      </c>
    </row>
    <row r="5016" spans="1:5" hidden="1" x14ac:dyDescent="0.3">
      <c r="A5016" s="18" t="str">
        <f t="shared" ref="A5016:A5079" si="79">CONCATENATE(B5016,C5016,D5016)</f>
        <v>2022-23Banyule CityLB2</v>
      </c>
      <c r="B5016" s="18" t="s">
        <v>1261</v>
      </c>
      <c r="C5016" s="18" t="s">
        <v>1004</v>
      </c>
      <c r="D5016" s="18" t="s">
        <v>172</v>
      </c>
      <c r="E5016" s="18">
        <v>0.92587897542970099</v>
      </c>
    </row>
    <row r="5017" spans="1:5" hidden="1" x14ac:dyDescent="0.3">
      <c r="A5017" s="18" t="str">
        <f t="shared" si="79"/>
        <v>2022-23Banyule CityLB4</v>
      </c>
      <c r="B5017" s="18" t="s">
        <v>1261</v>
      </c>
      <c r="C5017" s="18" t="s">
        <v>1004</v>
      </c>
      <c r="D5017" s="18" t="s">
        <v>1257</v>
      </c>
      <c r="E5017" s="18">
        <v>0.160812671290161</v>
      </c>
    </row>
    <row r="5018" spans="1:5" hidden="1" x14ac:dyDescent="0.3">
      <c r="A5018" s="18" t="str">
        <f t="shared" si="79"/>
        <v>2022-23Banyule CityLB5</v>
      </c>
      <c r="B5018" s="18" t="s">
        <v>1261</v>
      </c>
      <c r="C5018" s="18" t="s">
        <v>1004</v>
      </c>
      <c r="D5018" s="18" t="s">
        <v>177</v>
      </c>
      <c r="E5018" s="18">
        <v>39.170443473614696</v>
      </c>
    </row>
    <row r="5019" spans="1:5" hidden="1" x14ac:dyDescent="0.3">
      <c r="A5019" s="18" t="str">
        <f t="shared" si="79"/>
        <v>2022-23Banyule CityMC2</v>
      </c>
      <c r="B5019" s="18" t="s">
        <v>1261</v>
      </c>
      <c r="C5019" s="18" t="s">
        <v>1004</v>
      </c>
      <c r="D5019" s="18" t="s">
        <v>192</v>
      </c>
      <c r="E5019" s="18">
        <v>0.99783236994219604</v>
      </c>
    </row>
    <row r="5020" spans="1:5" hidden="1" x14ac:dyDescent="0.3">
      <c r="A5020" s="18" t="str">
        <f t="shared" si="79"/>
        <v>2022-23Banyule CityMC3</v>
      </c>
      <c r="B5020" s="18" t="s">
        <v>1261</v>
      </c>
      <c r="C5020" s="18" t="s">
        <v>1004</v>
      </c>
      <c r="D5020" s="18" t="s">
        <v>197</v>
      </c>
      <c r="E5020" s="18">
        <v>82.232477037182605</v>
      </c>
    </row>
    <row r="5021" spans="1:5" hidden="1" x14ac:dyDescent="0.3">
      <c r="A5021" s="18" t="str">
        <f t="shared" si="79"/>
        <v>2022-23Banyule CityMC4</v>
      </c>
      <c r="B5021" s="18" t="s">
        <v>1261</v>
      </c>
      <c r="C5021" s="18" t="s">
        <v>1004</v>
      </c>
      <c r="D5021" s="18" t="s">
        <v>202</v>
      </c>
      <c r="E5021" s="18">
        <v>0.769590127809608</v>
      </c>
    </row>
    <row r="5022" spans="1:5" hidden="1" x14ac:dyDescent="0.3">
      <c r="A5022" s="18" t="str">
        <f t="shared" si="79"/>
        <v>2022-23Banyule CityMC5</v>
      </c>
      <c r="B5022" s="18" t="s">
        <v>1261</v>
      </c>
      <c r="C5022" s="18" t="s">
        <v>1004</v>
      </c>
      <c r="D5022" s="18" t="s">
        <v>207</v>
      </c>
      <c r="E5022" s="18">
        <v>0.77358490566037696</v>
      </c>
    </row>
    <row r="5023" spans="1:5" hidden="1" x14ac:dyDescent="0.3">
      <c r="A5023" s="18" t="str">
        <f t="shared" si="79"/>
        <v>2022-23Banyule CityMC6</v>
      </c>
      <c r="B5023" s="18" t="s">
        <v>1261</v>
      </c>
      <c r="C5023" s="18" t="s">
        <v>1004</v>
      </c>
      <c r="D5023" s="18" t="s">
        <v>211</v>
      </c>
      <c r="E5023" s="18">
        <v>0.96893063583814998</v>
      </c>
    </row>
    <row r="5024" spans="1:5" hidden="1" x14ac:dyDescent="0.3">
      <c r="A5024" s="18" t="str">
        <f t="shared" si="79"/>
        <v>2022-23Banyule CityR1</v>
      </c>
      <c r="B5024" s="18" t="s">
        <v>1261</v>
      </c>
      <c r="C5024" s="18" t="s">
        <v>1004</v>
      </c>
      <c r="D5024" s="18" t="s">
        <v>215</v>
      </c>
      <c r="E5024" s="18">
        <v>121.74721189591099</v>
      </c>
    </row>
    <row r="5025" spans="1:5" hidden="1" x14ac:dyDescent="0.3">
      <c r="A5025" s="18" t="str">
        <f t="shared" si="79"/>
        <v>2022-23Banyule CityR2</v>
      </c>
      <c r="B5025" s="18" t="s">
        <v>1261</v>
      </c>
      <c r="C5025" s="18" t="s">
        <v>1004</v>
      </c>
      <c r="D5025" s="18" t="s">
        <v>220</v>
      </c>
      <c r="E5025" s="18">
        <v>0.974702602230483</v>
      </c>
    </row>
    <row r="5026" spans="1:5" hidden="1" x14ac:dyDescent="0.3">
      <c r="A5026" s="18" t="str">
        <f t="shared" si="79"/>
        <v>2022-23Banyule CityR3</v>
      </c>
      <c r="B5026" s="18" t="s">
        <v>1261</v>
      </c>
      <c r="C5026" s="18" t="s">
        <v>1004</v>
      </c>
      <c r="D5026" s="18" t="s">
        <v>223</v>
      </c>
      <c r="E5026" s="18">
        <v>0</v>
      </c>
    </row>
    <row r="5027" spans="1:5" hidden="1" x14ac:dyDescent="0.3">
      <c r="A5027" s="18" t="str">
        <f t="shared" si="79"/>
        <v>2022-23Banyule CityR4</v>
      </c>
      <c r="B5027" s="18" t="s">
        <v>1261</v>
      </c>
      <c r="C5027" s="18" t="s">
        <v>1004</v>
      </c>
      <c r="D5027" s="18" t="s">
        <v>228</v>
      </c>
      <c r="E5027" s="18">
        <v>43.859484085336597</v>
      </c>
    </row>
    <row r="5028" spans="1:5" hidden="1" x14ac:dyDescent="0.3">
      <c r="A5028" s="18" t="str">
        <f t="shared" si="79"/>
        <v>2022-23Banyule CityR5</v>
      </c>
      <c r="B5028" s="18" t="s">
        <v>1261</v>
      </c>
      <c r="C5028" s="18" t="s">
        <v>1004</v>
      </c>
      <c r="D5028" s="18" t="s">
        <v>232</v>
      </c>
      <c r="E5028" s="18">
        <v>64</v>
      </c>
    </row>
    <row r="5029" spans="1:5" hidden="1" x14ac:dyDescent="0.3">
      <c r="A5029" s="18" t="str">
        <f t="shared" si="79"/>
        <v>2022-23Banyule CitySP1</v>
      </c>
      <c r="B5029" s="18" t="s">
        <v>1261</v>
      </c>
      <c r="C5029" s="18" t="s">
        <v>1004</v>
      </c>
      <c r="D5029" s="18" t="s">
        <v>236</v>
      </c>
      <c r="E5029" s="18">
        <v>28</v>
      </c>
    </row>
    <row r="5030" spans="1:5" hidden="1" x14ac:dyDescent="0.3">
      <c r="A5030" s="18" t="str">
        <f t="shared" si="79"/>
        <v>2022-23Banyule CitySP2</v>
      </c>
      <c r="B5030" s="18" t="s">
        <v>1261</v>
      </c>
      <c r="C5030" s="18" t="s">
        <v>1004</v>
      </c>
      <c r="D5030" s="18" t="s">
        <v>239</v>
      </c>
      <c r="E5030" s="18">
        <v>0.835832083958021</v>
      </c>
    </row>
    <row r="5031" spans="1:5" hidden="1" x14ac:dyDescent="0.3">
      <c r="A5031" s="18" t="str">
        <f t="shared" si="79"/>
        <v>2022-23Banyule CitySP3</v>
      </c>
      <c r="B5031" s="18" t="s">
        <v>1261</v>
      </c>
      <c r="C5031" s="18" t="s">
        <v>1004</v>
      </c>
      <c r="D5031" s="18" t="s">
        <v>245</v>
      </c>
      <c r="E5031" s="18">
        <v>2127.3830307262601</v>
      </c>
    </row>
    <row r="5032" spans="1:5" hidden="1" x14ac:dyDescent="0.3">
      <c r="A5032" s="18" t="str">
        <f t="shared" si="79"/>
        <v>2022-23Banyule CitySP4</v>
      </c>
      <c r="B5032" s="18" t="s">
        <v>1261</v>
      </c>
      <c r="C5032" s="18" t="s">
        <v>1004</v>
      </c>
      <c r="D5032" s="18" t="s">
        <v>251</v>
      </c>
      <c r="E5032" s="18">
        <v>0.44</v>
      </c>
    </row>
    <row r="5033" spans="1:5" hidden="1" x14ac:dyDescent="0.3">
      <c r="A5033" s="18" t="str">
        <f t="shared" si="79"/>
        <v>2022-23Banyule CityWC1</v>
      </c>
      <c r="B5033" s="18" t="s">
        <v>1261</v>
      </c>
      <c r="C5033" s="18" t="s">
        <v>1004</v>
      </c>
      <c r="D5033" s="18" t="s">
        <v>1258</v>
      </c>
      <c r="E5033" s="18">
        <v>150.95927297206299</v>
      </c>
    </row>
    <row r="5034" spans="1:5" hidden="1" x14ac:dyDescent="0.3">
      <c r="A5034" s="18" t="str">
        <f t="shared" si="79"/>
        <v>2022-23Banyule CityWC2</v>
      </c>
      <c r="B5034" s="18" t="s">
        <v>1261</v>
      </c>
      <c r="C5034" s="18" t="s">
        <v>1004</v>
      </c>
      <c r="D5034" s="18" t="s">
        <v>256</v>
      </c>
      <c r="E5034" s="18">
        <v>34.289801413665401</v>
      </c>
    </row>
    <row r="5035" spans="1:5" hidden="1" x14ac:dyDescent="0.3">
      <c r="A5035" s="18" t="str">
        <f t="shared" si="79"/>
        <v>2022-23Banyule CityWC3</v>
      </c>
      <c r="B5035" s="18" t="s">
        <v>1261</v>
      </c>
      <c r="C5035" s="18" t="s">
        <v>1004</v>
      </c>
      <c r="D5035" s="18" t="s">
        <v>262</v>
      </c>
      <c r="E5035" s="18">
        <v>57.5719602977668</v>
      </c>
    </row>
    <row r="5036" spans="1:5" hidden="1" x14ac:dyDescent="0.3">
      <c r="A5036" s="18" t="str">
        <f t="shared" si="79"/>
        <v>2022-23Banyule CityWC4</v>
      </c>
      <c r="B5036" s="18" t="s">
        <v>1261</v>
      </c>
      <c r="C5036" s="18" t="s">
        <v>1004</v>
      </c>
      <c r="D5036" s="18" t="s">
        <v>266</v>
      </c>
      <c r="E5036" s="18">
        <v>52.320636272730603</v>
      </c>
    </row>
    <row r="5037" spans="1:5" hidden="1" x14ac:dyDescent="0.3">
      <c r="A5037" s="18" t="str">
        <f t="shared" si="79"/>
        <v>2022-23Banyule CityWC5</v>
      </c>
      <c r="B5037" s="18" t="s">
        <v>1261</v>
      </c>
      <c r="C5037" s="18" t="s">
        <v>1004</v>
      </c>
      <c r="D5037" s="18" t="s">
        <v>270</v>
      </c>
      <c r="E5037" s="18">
        <v>0.62621629483816998</v>
      </c>
    </row>
    <row r="5038" spans="1:5" hidden="1" x14ac:dyDescent="0.3">
      <c r="A5038" s="18" t="str">
        <f t="shared" si="79"/>
        <v>2022-23Banyule CityE2</v>
      </c>
      <c r="B5038" s="18" t="s">
        <v>1261</v>
      </c>
      <c r="C5038" s="18" t="s">
        <v>1004</v>
      </c>
      <c r="D5038" s="18" t="s">
        <v>548</v>
      </c>
      <c r="E5038" s="18">
        <v>2872.5438596491199</v>
      </c>
    </row>
    <row r="5039" spans="1:5" hidden="1" x14ac:dyDescent="0.3">
      <c r="A5039" s="18" t="str">
        <f t="shared" si="79"/>
        <v>2022-23Banyule CityE4</v>
      </c>
      <c r="B5039" s="18" t="s">
        <v>1261</v>
      </c>
      <c r="C5039" s="18" t="s">
        <v>1004</v>
      </c>
      <c r="D5039" s="18" t="s">
        <v>550</v>
      </c>
      <c r="E5039" s="18">
        <v>1674.7543859649099</v>
      </c>
    </row>
    <row r="5040" spans="1:5" hidden="1" x14ac:dyDescent="0.3">
      <c r="A5040" s="18" t="str">
        <f t="shared" si="79"/>
        <v>2022-23Banyule CityL1</v>
      </c>
      <c r="B5040" s="18" t="s">
        <v>1261</v>
      </c>
      <c r="C5040" s="18" t="s">
        <v>1004</v>
      </c>
      <c r="D5040" s="18" t="s">
        <v>552</v>
      </c>
      <c r="E5040" s="18">
        <v>2.6918713337201101</v>
      </c>
    </row>
    <row r="5041" spans="1:5" hidden="1" x14ac:dyDescent="0.3">
      <c r="A5041" s="18" t="str">
        <f t="shared" si="79"/>
        <v>2022-23Banyule CityL2</v>
      </c>
      <c r="B5041" s="18" t="s">
        <v>1261</v>
      </c>
      <c r="C5041" s="18" t="s">
        <v>1004</v>
      </c>
      <c r="D5041" s="18" t="s">
        <v>554</v>
      </c>
      <c r="E5041" s="18">
        <v>0.87743612883817901</v>
      </c>
    </row>
    <row r="5042" spans="1:5" hidden="1" x14ac:dyDescent="0.3">
      <c r="A5042" s="18" t="str">
        <f t="shared" si="79"/>
        <v>2022-23Banyule CityO2</v>
      </c>
      <c r="B5042" s="18" t="s">
        <v>1261</v>
      </c>
      <c r="C5042" s="18" t="s">
        <v>1004</v>
      </c>
      <c r="D5042" s="18" t="s">
        <v>556</v>
      </c>
      <c r="E5042" s="18">
        <v>0.178556345305382</v>
      </c>
    </row>
    <row r="5043" spans="1:5" hidden="1" x14ac:dyDescent="0.3">
      <c r="A5043" s="18" t="str">
        <f t="shared" si="79"/>
        <v>2022-23Banyule CityO3</v>
      </c>
      <c r="B5043" s="18" t="s">
        <v>1261</v>
      </c>
      <c r="C5043" s="18" t="s">
        <v>1004</v>
      </c>
      <c r="D5043" s="18" t="s">
        <v>558</v>
      </c>
      <c r="E5043" s="18">
        <v>2.34079452227124E-2</v>
      </c>
    </row>
    <row r="5044" spans="1:5" hidden="1" x14ac:dyDescent="0.3">
      <c r="A5044" s="18" t="str">
        <f t="shared" si="79"/>
        <v>2022-23Banyule CityO4</v>
      </c>
      <c r="B5044" s="18" t="s">
        <v>1261</v>
      </c>
      <c r="C5044" s="18" t="s">
        <v>1004</v>
      </c>
      <c r="D5044" s="18" t="s">
        <v>560</v>
      </c>
      <c r="E5044" s="18">
        <v>0.143925246384319</v>
      </c>
    </row>
    <row r="5045" spans="1:5" hidden="1" x14ac:dyDescent="0.3">
      <c r="A5045" s="18" t="str">
        <f t="shared" si="79"/>
        <v>2022-23Banyule CityO5</v>
      </c>
      <c r="B5045" s="18" t="s">
        <v>1261</v>
      </c>
      <c r="C5045" s="18" t="s">
        <v>1004</v>
      </c>
      <c r="D5045" s="18" t="s">
        <v>562</v>
      </c>
      <c r="E5045" s="18">
        <v>1.2352738249245401</v>
      </c>
    </row>
    <row r="5046" spans="1:5" hidden="1" x14ac:dyDescent="0.3">
      <c r="A5046" s="18" t="str">
        <f t="shared" si="79"/>
        <v>2022-23Banyule CityOP1</v>
      </c>
      <c r="B5046" s="18" t="s">
        <v>1261</v>
      </c>
      <c r="C5046" s="18" t="s">
        <v>1004</v>
      </c>
      <c r="D5046" s="18" t="s">
        <v>564</v>
      </c>
      <c r="E5046" s="18">
        <v>-2.8111908669982101E-3</v>
      </c>
    </row>
    <row r="5047" spans="1:5" hidden="1" x14ac:dyDescent="0.3">
      <c r="A5047" s="18" t="str">
        <f t="shared" si="79"/>
        <v>2022-23Banyule CityS1</v>
      </c>
      <c r="B5047" s="18" t="s">
        <v>1261</v>
      </c>
      <c r="C5047" s="18" t="s">
        <v>1004</v>
      </c>
      <c r="D5047" s="18" t="s">
        <v>567</v>
      </c>
      <c r="E5047" s="18">
        <v>0.68158823097087096</v>
      </c>
    </row>
    <row r="5048" spans="1:5" hidden="1" x14ac:dyDescent="0.3">
      <c r="A5048" s="18" t="str">
        <f t="shared" si="79"/>
        <v>2022-23Banyule CityS2</v>
      </c>
      <c r="B5048" s="18" t="s">
        <v>1261</v>
      </c>
      <c r="C5048" s="18" t="s">
        <v>1004</v>
      </c>
      <c r="D5048" s="18" t="s">
        <v>569</v>
      </c>
      <c r="E5048" s="18">
        <v>1.8415960629391099E-3</v>
      </c>
    </row>
    <row r="5049" spans="1:5" hidden="1" x14ac:dyDescent="0.3">
      <c r="A5049" s="18" t="str">
        <f t="shared" si="79"/>
        <v>2022-23Banyule CityC1</v>
      </c>
      <c r="B5049" s="18" t="s">
        <v>1261</v>
      </c>
      <c r="C5049" s="18" t="s">
        <v>1004</v>
      </c>
      <c r="D5049" s="18" t="s">
        <v>572</v>
      </c>
      <c r="E5049" s="18">
        <v>1286.53707137694</v>
      </c>
    </row>
    <row r="5050" spans="1:5" hidden="1" x14ac:dyDescent="0.3">
      <c r="A5050" s="18" t="str">
        <f t="shared" si="79"/>
        <v>2022-23Banyule CityC2</v>
      </c>
      <c r="B5050" s="18" t="s">
        <v>1261</v>
      </c>
      <c r="C5050" s="18" t="s">
        <v>1004</v>
      </c>
      <c r="D5050" s="18" t="s">
        <v>575</v>
      </c>
      <c r="E5050" s="18">
        <v>5607.2382688499902</v>
      </c>
    </row>
    <row r="5051" spans="1:5" hidden="1" x14ac:dyDescent="0.3">
      <c r="A5051" s="18" t="str">
        <f t="shared" si="79"/>
        <v>2022-23Banyule CityC3</v>
      </c>
      <c r="B5051" s="18" t="s">
        <v>1261</v>
      </c>
      <c r="C5051" s="18" t="s">
        <v>1004</v>
      </c>
      <c r="D5051" s="18" t="s">
        <v>579</v>
      </c>
      <c r="E5051" s="18">
        <v>233.51926605504599</v>
      </c>
    </row>
    <row r="5052" spans="1:5" hidden="1" x14ac:dyDescent="0.3">
      <c r="A5052" s="18" t="str">
        <f t="shared" si="79"/>
        <v>2022-23Banyule CityC4</v>
      </c>
      <c r="B5052" s="18" t="s">
        <v>1261</v>
      </c>
      <c r="C5052" s="18" t="s">
        <v>1004</v>
      </c>
      <c r="D5052" s="18" t="s">
        <v>583</v>
      </c>
      <c r="E5052" s="18">
        <v>1152.8585347455801</v>
      </c>
    </row>
    <row r="5053" spans="1:5" hidden="1" x14ac:dyDescent="0.3">
      <c r="A5053" s="18" t="str">
        <f t="shared" si="79"/>
        <v>2022-23Bass Coast ShireFS4</v>
      </c>
      <c r="B5053" s="18" t="s">
        <v>1261</v>
      </c>
      <c r="C5053" s="18" t="s">
        <v>1007</v>
      </c>
      <c r="D5053" s="18" t="s">
        <v>139</v>
      </c>
      <c r="E5053" s="18">
        <v>1</v>
      </c>
    </row>
    <row r="5054" spans="1:5" hidden="1" x14ac:dyDescent="0.3">
      <c r="A5054" s="18" t="str">
        <f t="shared" si="79"/>
        <v>2022-23Bass Coast ShireG1</v>
      </c>
      <c r="B5054" s="18" t="s">
        <v>1261</v>
      </c>
      <c r="C5054" s="18" t="s">
        <v>1007</v>
      </c>
      <c r="D5054" s="18" t="s">
        <v>149</v>
      </c>
      <c r="E5054" s="18">
        <v>2.7322404371584699E-2</v>
      </c>
    </row>
    <row r="5055" spans="1:5" hidden="1" x14ac:dyDescent="0.3">
      <c r="A5055" s="18" t="str">
        <f t="shared" si="79"/>
        <v>2022-23Bass Coast ShireG2</v>
      </c>
      <c r="B5055" s="18" t="s">
        <v>1261</v>
      </c>
      <c r="C5055" s="18" t="s">
        <v>1007</v>
      </c>
      <c r="D5055" s="18" t="s">
        <v>154</v>
      </c>
      <c r="E5055" s="18">
        <v>50</v>
      </c>
    </row>
    <row r="5056" spans="1:5" hidden="1" x14ac:dyDescent="0.3">
      <c r="A5056" s="18" t="str">
        <f t="shared" si="79"/>
        <v>2022-23Bass Coast ShireG3</v>
      </c>
      <c r="B5056" s="18" t="s">
        <v>1261</v>
      </c>
      <c r="C5056" s="18" t="s">
        <v>1007</v>
      </c>
      <c r="D5056" s="18" t="s">
        <v>159</v>
      </c>
      <c r="E5056" s="18">
        <v>0.87962962962962998</v>
      </c>
    </row>
    <row r="5057" spans="1:5" hidden="1" x14ac:dyDescent="0.3">
      <c r="A5057" s="18" t="str">
        <f t="shared" si="79"/>
        <v>2022-23Bass Coast ShireG4</v>
      </c>
      <c r="B5057" s="18" t="s">
        <v>1261</v>
      </c>
      <c r="C5057" s="18" t="s">
        <v>1007</v>
      </c>
      <c r="D5057" s="18" t="s">
        <v>166</v>
      </c>
      <c r="E5057" s="18">
        <v>50333.471111111103</v>
      </c>
    </row>
    <row r="5058" spans="1:5" hidden="1" x14ac:dyDescent="0.3">
      <c r="A5058" s="18" t="str">
        <f t="shared" si="79"/>
        <v>2022-23Bass Coast ShireG5</v>
      </c>
      <c r="B5058" s="18" t="s">
        <v>1261</v>
      </c>
      <c r="C5058" s="18" t="s">
        <v>1007</v>
      </c>
      <c r="D5058" s="18" t="s">
        <v>169</v>
      </c>
      <c r="E5058" s="18">
        <v>48</v>
      </c>
    </row>
    <row r="5059" spans="1:5" hidden="1" x14ac:dyDescent="0.3">
      <c r="A5059" s="18" t="str">
        <f t="shared" si="79"/>
        <v>2022-23Bass Coast ShireLB1</v>
      </c>
      <c r="B5059" s="18" t="s">
        <v>1261</v>
      </c>
      <c r="C5059" s="18" t="s">
        <v>1007</v>
      </c>
      <c r="D5059" s="18" t="s">
        <v>1256</v>
      </c>
      <c r="E5059" s="18">
        <v>4.1489706166634504</v>
      </c>
    </row>
    <row r="5060" spans="1:5" hidden="1" x14ac:dyDescent="0.3">
      <c r="A5060" s="18" t="str">
        <f t="shared" si="79"/>
        <v>2022-23Bass Coast ShireLB2</v>
      </c>
      <c r="B5060" s="18" t="s">
        <v>1261</v>
      </c>
      <c r="C5060" s="18" t="s">
        <v>1007</v>
      </c>
      <c r="D5060" s="18" t="s">
        <v>172</v>
      </c>
      <c r="E5060" s="18">
        <v>0.61378900810877202</v>
      </c>
    </row>
    <row r="5061" spans="1:5" hidden="1" x14ac:dyDescent="0.3">
      <c r="A5061" s="18" t="str">
        <f t="shared" si="79"/>
        <v>2022-23Bass Coast ShireLB4</v>
      </c>
      <c r="B5061" s="18" t="s">
        <v>1261</v>
      </c>
      <c r="C5061" s="18" t="s">
        <v>1007</v>
      </c>
      <c r="D5061" s="18" t="s">
        <v>1257</v>
      </c>
      <c r="E5061" s="18">
        <v>0.16040625234713399</v>
      </c>
    </row>
    <row r="5062" spans="1:5" hidden="1" x14ac:dyDescent="0.3">
      <c r="A5062" s="18" t="str">
        <f t="shared" si="79"/>
        <v>2022-23Bass Coast ShireLB5</v>
      </c>
      <c r="B5062" s="18" t="s">
        <v>1261</v>
      </c>
      <c r="C5062" s="18" t="s">
        <v>1007</v>
      </c>
      <c r="D5062" s="18" t="s">
        <v>177</v>
      </c>
      <c r="E5062" s="18">
        <v>45.508443017656496</v>
      </c>
    </row>
    <row r="5063" spans="1:5" hidden="1" x14ac:dyDescent="0.3">
      <c r="A5063" s="18" t="str">
        <f t="shared" si="79"/>
        <v>2022-23Bass Coast ShireMC2</v>
      </c>
      <c r="B5063" s="18" t="s">
        <v>1261</v>
      </c>
      <c r="C5063" s="18" t="s">
        <v>1007</v>
      </c>
      <c r="D5063" s="18" t="s">
        <v>192</v>
      </c>
      <c r="E5063" s="18">
        <v>0</v>
      </c>
    </row>
    <row r="5064" spans="1:5" hidden="1" x14ac:dyDescent="0.3">
      <c r="A5064" s="18" t="str">
        <f t="shared" si="79"/>
        <v>2022-23Bass Coast ShireMC3</v>
      </c>
      <c r="B5064" s="18" t="s">
        <v>1261</v>
      </c>
      <c r="C5064" s="18" t="s">
        <v>1007</v>
      </c>
      <c r="D5064" s="18" t="s">
        <v>197</v>
      </c>
      <c r="E5064" s="18">
        <v>0</v>
      </c>
    </row>
    <row r="5065" spans="1:5" hidden="1" x14ac:dyDescent="0.3">
      <c r="A5065" s="18" t="str">
        <f t="shared" si="79"/>
        <v>2022-23Bass Coast ShireMC4</v>
      </c>
      <c r="B5065" s="18" t="s">
        <v>1261</v>
      </c>
      <c r="C5065" s="18" t="s">
        <v>1007</v>
      </c>
      <c r="D5065" s="18" t="s">
        <v>202</v>
      </c>
      <c r="E5065" s="18">
        <v>0</v>
      </c>
    </row>
    <row r="5066" spans="1:5" hidden="1" x14ac:dyDescent="0.3">
      <c r="A5066" s="18" t="str">
        <f t="shared" si="79"/>
        <v>2022-23Bass Coast ShireMC5</v>
      </c>
      <c r="B5066" s="18" t="s">
        <v>1261</v>
      </c>
      <c r="C5066" s="18" t="s">
        <v>1007</v>
      </c>
      <c r="D5066" s="18" t="s">
        <v>207</v>
      </c>
      <c r="E5066" s="18">
        <v>0</v>
      </c>
    </row>
    <row r="5067" spans="1:5" hidden="1" x14ac:dyDescent="0.3">
      <c r="A5067" s="18" t="str">
        <f t="shared" si="79"/>
        <v>2022-23Bass Coast ShireMC6</v>
      </c>
      <c r="B5067" s="18" t="s">
        <v>1261</v>
      </c>
      <c r="C5067" s="18" t="s">
        <v>1007</v>
      </c>
      <c r="D5067" s="18" t="s">
        <v>211</v>
      </c>
      <c r="E5067" s="18">
        <v>0</v>
      </c>
    </row>
    <row r="5068" spans="1:5" hidden="1" x14ac:dyDescent="0.3">
      <c r="A5068" s="18" t="str">
        <f t="shared" si="79"/>
        <v>2022-23Bass Coast ShireR1</v>
      </c>
      <c r="B5068" s="18" t="s">
        <v>1261</v>
      </c>
      <c r="C5068" s="18" t="s">
        <v>1007</v>
      </c>
      <c r="D5068" s="18" t="s">
        <v>215</v>
      </c>
      <c r="E5068" s="18">
        <v>13.455149501661101</v>
      </c>
    </row>
    <row r="5069" spans="1:5" hidden="1" x14ac:dyDescent="0.3">
      <c r="A5069" s="18" t="str">
        <f t="shared" si="79"/>
        <v>2022-23Bass Coast ShireR2</v>
      </c>
      <c r="B5069" s="18" t="s">
        <v>1261</v>
      </c>
      <c r="C5069" s="18" t="s">
        <v>1007</v>
      </c>
      <c r="D5069" s="18" t="s">
        <v>220</v>
      </c>
      <c r="E5069" s="18">
        <v>0.98006644518272401</v>
      </c>
    </row>
    <row r="5070" spans="1:5" hidden="1" x14ac:dyDescent="0.3">
      <c r="A5070" s="18" t="str">
        <f t="shared" si="79"/>
        <v>2022-23Bass Coast ShireR3</v>
      </c>
      <c r="B5070" s="18" t="s">
        <v>1261</v>
      </c>
      <c r="C5070" s="18" t="s">
        <v>1007</v>
      </c>
      <c r="D5070" s="18" t="s">
        <v>223</v>
      </c>
      <c r="E5070" s="18">
        <v>111.639802955665</v>
      </c>
    </row>
    <row r="5071" spans="1:5" hidden="1" x14ac:dyDescent="0.3">
      <c r="A5071" s="18" t="str">
        <f t="shared" si="79"/>
        <v>2022-23Bass Coast ShireR4</v>
      </c>
      <c r="B5071" s="18" t="s">
        <v>1261</v>
      </c>
      <c r="C5071" s="18" t="s">
        <v>1007</v>
      </c>
      <c r="D5071" s="18" t="s">
        <v>228</v>
      </c>
      <c r="E5071" s="18">
        <v>12.7309179435773</v>
      </c>
    </row>
    <row r="5072" spans="1:5" hidden="1" x14ac:dyDescent="0.3">
      <c r="A5072" s="18" t="str">
        <f t="shared" si="79"/>
        <v>2022-23Bass Coast ShireR5</v>
      </c>
      <c r="B5072" s="18" t="s">
        <v>1261</v>
      </c>
      <c r="C5072" s="18" t="s">
        <v>1007</v>
      </c>
      <c r="D5072" s="18" t="s">
        <v>232</v>
      </c>
      <c r="E5072" s="18">
        <v>51</v>
      </c>
    </row>
    <row r="5073" spans="1:5" hidden="1" x14ac:dyDescent="0.3">
      <c r="A5073" s="18" t="str">
        <f t="shared" si="79"/>
        <v>2022-23Bass Coast ShireSP1</v>
      </c>
      <c r="B5073" s="18" t="s">
        <v>1261</v>
      </c>
      <c r="C5073" s="18" t="s">
        <v>1007</v>
      </c>
      <c r="D5073" s="18" t="s">
        <v>236</v>
      </c>
      <c r="E5073" s="18">
        <v>0</v>
      </c>
    </row>
    <row r="5074" spans="1:5" hidden="1" x14ac:dyDescent="0.3">
      <c r="A5074" s="18" t="str">
        <f t="shared" si="79"/>
        <v>2022-23Bass Coast ShireSP2</v>
      </c>
      <c r="B5074" s="18" t="s">
        <v>1261</v>
      </c>
      <c r="C5074" s="18" t="s">
        <v>1007</v>
      </c>
      <c r="D5074" s="18" t="s">
        <v>239</v>
      </c>
      <c r="E5074" s="18">
        <v>0</v>
      </c>
    </row>
    <row r="5075" spans="1:5" hidden="1" x14ac:dyDescent="0.3">
      <c r="A5075" s="18" t="str">
        <f t="shared" si="79"/>
        <v>2022-23Bass Coast ShireSP3</v>
      </c>
      <c r="B5075" s="18" t="s">
        <v>1261</v>
      </c>
      <c r="C5075" s="18" t="s">
        <v>1007</v>
      </c>
      <c r="D5075" s="18" t="s">
        <v>245</v>
      </c>
      <c r="E5075" s="18">
        <v>3436.4892592592601</v>
      </c>
    </row>
    <row r="5076" spans="1:5" hidden="1" x14ac:dyDescent="0.3">
      <c r="A5076" s="18" t="str">
        <f t="shared" si="79"/>
        <v>2022-23Bass Coast ShireSP4</v>
      </c>
      <c r="B5076" s="18" t="s">
        <v>1261</v>
      </c>
      <c r="C5076" s="18" t="s">
        <v>1007</v>
      </c>
      <c r="D5076" s="18" t="s">
        <v>251</v>
      </c>
      <c r="E5076" s="18">
        <v>0.6875</v>
      </c>
    </row>
    <row r="5077" spans="1:5" hidden="1" x14ac:dyDescent="0.3">
      <c r="A5077" s="18" t="str">
        <f t="shared" si="79"/>
        <v>2022-23Bass Coast ShireWC1</v>
      </c>
      <c r="B5077" s="18" t="s">
        <v>1261</v>
      </c>
      <c r="C5077" s="18" t="s">
        <v>1007</v>
      </c>
      <c r="D5077" s="18" t="s">
        <v>1258</v>
      </c>
      <c r="E5077" s="18">
        <v>55.0318294082861</v>
      </c>
    </row>
    <row r="5078" spans="1:5" hidden="1" x14ac:dyDescent="0.3">
      <c r="A5078" s="18" t="str">
        <f t="shared" si="79"/>
        <v>2022-23Bass Coast ShireWC2</v>
      </c>
      <c r="B5078" s="18" t="s">
        <v>1261</v>
      </c>
      <c r="C5078" s="18" t="s">
        <v>1007</v>
      </c>
      <c r="D5078" s="18" t="s">
        <v>256</v>
      </c>
      <c r="E5078" s="18">
        <v>2.02764249889373</v>
      </c>
    </row>
    <row r="5079" spans="1:5" hidden="1" x14ac:dyDescent="0.3">
      <c r="A5079" s="18" t="str">
        <f t="shared" si="79"/>
        <v>2022-23Bass Coast ShireWC3</v>
      </c>
      <c r="B5079" s="18" t="s">
        <v>1261</v>
      </c>
      <c r="C5079" s="18" t="s">
        <v>1007</v>
      </c>
      <c r="D5079" s="18" t="s">
        <v>262</v>
      </c>
      <c r="E5079" s="18">
        <v>79.791498133812595</v>
      </c>
    </row>
    <row r="5080" spans="1:5" hidden="1" x14ac:dyDescent="0.3">
      <c r="A5080" s="18" t="str">
        <f t="shared" ref="A5080:A5143" si="80">CONCATENATE(B5080,C5080,D5080)</f>
        <v>2022-23Bass Coast ShireWC4</v>
      </c>
      <c r="B5080" s="18" t="s">
        <v>1261</v>
      </c>
      <c r="C5080" s="18" t="s">
        <v>1007</v>
      </c>
      <c r="D5080" s="18" t="s">
        <v>266</v>
      </c>
      <c r="E5080" s="18">
        <v>83.098568628799299</v>
      </c>
    </row>
    <row r="5081" spans="1:5" hidden="1" x14ac:dyDescent="0.3">
      <c r="A5081" s="18" t="str">
        <f t="shared" si="80"/>
        <v>2022-23Bass Coast ShireWC5</v>
      </c>
      <c r="B5081" s="18" t="s">
        <v>1261</v>
      </c>
      <c r="C5081" s="18" t="s">
        <v>1007</v>
      </c>
      <c r="D5081" s="18" t="s">
        <v>270</v>
      </c>
      <c r="E5081" s="18">
        <v>0.74564412266657298</v>
      </c>
    </row>
    <row r="5082" spans="1:5" hidden="1" x14ac:dyDescent="0.3">
      <c r="A5082" s="18" t="str">
        <f t="shared" si="80"/>
        <v>2022-23Bass Coast ShireE2</v>
      </c>
      <c r="B5082" s="18" t="s">
        <v>1261</v>
      </c>
      <c r="C5082" s="18" t="s">
        <v>1007</v>
      </c>
      <c r="D5082" s="18" t="s">
        <v>548</v>
      </c>
      <c r="E5082" s="18">
        <v>2843.6283185840698</v>
      </c>
    </row>
    <row r="5083" spans="1:5" hidden="1" x14ac:dyDescent="0.3">
      <c r="A5083" s="18" t="str">
        <f t="shared" si="80"/>
        <v>2022-23Bass Coast ShireE4</v>
      </c>
      <c r="B5083" s="18" t="s">
        <v>1261</v>
      </c>
      <c r="C5083" s="18" t="s">
        <v>1007</v>
      </c>
      <c r="D5083" s="18" t="s">
        <v>550</v>
      </c>
      <c r="E5083" s="18">
        <v>1624.5132743362799</v>
      </c>
    </row>
    <row r="5084" spans="1:5" hidden="1" x14ac:dyDescent="0.3">
      <c r="A5084" s="18" t="str">
        <f t="shared" si="80"/>
        <v>2022-23Bass Coast ShireL1</v>
      </c>
      <c r="B5084" s="18" t="s">
        <v>1261</v>
      </c>
      <c r="C5084" s="18" t="s">
        <v>1007</v>
      </c>
      <c r="D5084" s="18" t="s">
        <v>552</v>
      </c>
      <c r="E5084" s="18">
        <v>1.4926051425154501</v>
      </c>
    </row>
    <row r="5085" spans="1:5" hidden="1" x14ac:dyDescent="0.3">
      <c r="A5085" s="18" t="str">
        <f t="shared" si="80"/>
        <v>2022-23Bass Coast ShireL2</v>
      </c>
      <c r="B5085" s="18" t="s">
        <v>1261</v>
      </c>
      <c r="C5085" s="18" t="s">
        <v>1007</v>
      </c>
      <c r="D5085" s="18" t="s">
        <v>554</v>
      </c>
      <c r="E5085" s="18">
        <v>0.46368347618098499</v>
      </c>
    </row>
    <row r="5086" spans="1:5" hidden="1" x14ac:dyDescent="0.3">
      <c r="A5086" s="18" t="str">
        <f t="shared" si="80"/>
        <v>2022-23Bass Coast ShireO2</v>
      </c>
      <c r="B5086" s="18" t="s">
        <v>1261</v>
      </c>
      <c r="C5086" s="18" t="s">
        <v>1007</v>
      </c>
      <c r="D5086" s="18" t="s">
        <v>556</v>
      </c>
      <c r="E5086" s="18">
        <v>0.29257298225529499</v>
      </c>
    </row>
    <row r="5087" spans="1:5" hidden="1" x14ac:dyDescent="0.3">
      <c r="A5087" s="18" t="str">
        <f t="shared" si="80"/>
        <v>2022-23Bass Coast ShireO3</v>
      </c>
      <c r="B5087" s="18" t="s">
        <v>1261</v>
      </c>
      <c r="C5087" s="18" t="s">
        <v>1007</v>
      </c>
      <c r="D5087" s="18" t="s">
        <v>558</v>
      </c>
      <c r="E5087" s="18">
        <v>0.18093875214653701</v>
      </c>
    </row>
    <row r="5088" spans="1:5" hidden="1" x14ac:dyDescent="0.3">
      <c r="A5088" s="18" t="str">
        <f t="shared" si="80"/>
        <v>2022-23Bass Coast ShireO4</v>
      </c>
      <c r="B5088" s="18" t="s">
        <v>1261</v>
      </c>
      <c r="C5088" s="18" t="s">
        <v>1007</v>
      </c>
      <c r="D5088" s="18" t="s">
        <v>560</v>
      </c>
      <c r="E5088" s="18">
        <v>0.31315380568436302</v>
      </c>
    </row>
    <row r="5089" spans="1:5" hidden="1" x14ac:dyDescent="0.3">
      <c r="A5089" s="18" t="str">
        <f t="shared" si="80"/>
        <v>2022-23Bass Coast ShireO5</v>
      </c>
      <c r="B5089" s="18" t="s">
        <v>1261</v>
      </c>
      <c r="C5089" s="18" t="s">
        <v>1007</v>
      </c>
      <c r="D5089" s="18" t="s">
        <v>562</v>
      </c>
      <c r="E5089" s="18">
        <v>1.07588346072892</v>
      </c>
    </row>
    <row r="5090" spans="1:5" hidden="1" x14ac:dyDescent="0.3">
      <c r="A5090" s="18" t="str">
        <f t="shared" si="80"/>
        <v>2022-23Bass Coast ShireOP1</v>
      </c>
      <c r="B5090" s="18" t="s">
        <v>1261</v>
      </c>
      <c r="C5090" s="18" t="s">
        <v>1007</v>
      </c>
      <c r="D5090" s="18" t="s">
        <v>564</v>
      </c>
      <c r="E5090" s="18">
        <v>-2.3746057368605501E-2</v>
      </c>
    </row>
    <row r="5091" spans="1:5" hidden="1" x14ac:dyDescent="0.3">
      <c r="A5091" s="18" t="str">
        <f t="shared" si="80"/>
        <v>2022-23Bass Coast ShireS1</v>
      </c>
      <c r="B5091" s="18" t="s">
        <v>1261</v>
      </c>
      <c r="C5091" s="18" t="s">
        <v>1007</v>
      </c>
      <c r="D5091" s="18" t="s">
        <v>567</v>
      </c>
      <c r="E5091" s="18">
        <v>0.74211739218164297</v>
      </c>
    </row>
    <row r="5092" spans="1:5" hidden="1" x14ac:dyDescent="0.3">
      <c r="A5092" s="18" t="str">
        <f t="shared" si="80"/>
        <v>2022-23Bass Coast ShireS2</v>
      </c>
      <c r="B5092" s="18" t="s">
        <v>1261</v>
      </c>
      <c r="C5092" s="18" t="s">
        <v>1007</v>
      </c>
      <c r="D5092" s="18" t="s">
        <v>569</v>
      </c>
      <c r="E5092" s="18">
        <v>2.5261901991664899E-3</v>
      </c>
    </row>
    <row r="5093" spans="1:5" hidden="1" x14ac:dyDescent="0.3">
      <c r="A5093" s="18" t="str">
        <f t="shared" si="80"/>
        <v>2022-23Bass Coast ShireC1</v>
      </c>
      <c r="B5093" s="18" t="s">
        <v>1261</v>
      </c>
      <c r="C5093" s="18" t="s">
        <v>1007</v>
      </c>
      <c r="D5093" s="18" t="s">
        <v>572</v>
      </c>
      <c r="E5093" s="18">
        <v>2309.4559306197698</v>
      </c>
    </row>
    <row r="5094" spans="1:5" hidden="1" x14ac:dyDescent="0.3">
      <c r="A5094" s="18" t="str">
        <f t="shared" si="80"/>
        <v>2022-23Bass Coast ShireC2</v>
      </c>
      <c r="B5094" s="18" t="s">
        <v>1261</v>
      </c>
      <c r="C5094" s="18" t="s">
        <v>1007</v>
      </c>
      <c r="D5094" s="18" t="s">
        <v>575</v>
      </c>
      <c r="E5094" s="18">
        <v>16546.992165975898</v>
      </c>
    </row>
    <row r="5095" spans="1:5" hidden="1" x14ac:dyDescent="0.3">
      <c r="A5095" s="18" t="str">
        <f t="shared" si="80"/>
        <v>2022-23Bass Coast ShireC3</v>
      </c>
      <c r="B5095" s="18" t="s">
        <v>1261</v>
      </c>
      <c r="C5095" s="18" t="s">
        <v>1007</v>
      </c>
      <c r="D5095" s="18" t="s">
        <v>579</v>
      </c>
      <c r="E5095" s="18">
        <v>42.752612312539299</v>
      </c>
    </row>
    <row r="5096" spans="1:5" hidden="1" x14ac:dyDescent="0.3">
      <c r="A5096" s="18" t="str">
        <f t="shared" si="80"/>
        <v>2022-23Bass Coast ShireC4</v>
      </c>
      <c r="B5096" s="18" t="s">
        <v>1261</v>
      </c>
      <c r="C5096" s="18" t="s">
        <v>1007</v>
      </c>
      <c r="D5096" s="18" t="s">
        <v>583</v>
      </c>
      <c r="E5096" s="18">
        <v>1958.09875182674</v>
      </c>
    </row>
    <row r="5097" spans="1:5" hidden="1" x14ac:dyDescent="0.3">
      <c r="A5097" s="18" t="str">
        <f t="shared" si="80"/>
        <v>2022-23Bass Coast ShireC5</v>
      </c>
      <c r="B5097" s="18" t="s">
        <v>1261</v>
      </c>
      <c r="C5097" s="18" t="s">
        <v>1007</v>
      </c>
      <c r="D5097" s="18" t="s">
        <v>586</v>
      </c>
      <c r="E5097" s="18">
        <v>271.98677559234301</v>
      </c>
    </row>
    <row r="5098" spans="1:5" hidden="1" x14ac:dyDescent="0.3">
      <c r="A5098" s="18" t="str">
        <f t="shared" si="80"/>
        <v>2022-23Bass Coast ShireC6</v>
      </c>
      <c r="B5098" s="18" t="s">
        <v>1261</v>
      </c>
      <c r="C5098" s="18" t="s">
        <v>1007</v>
      </c>
      <c r="D5098" s="18" t="s">
        <v>590</v>
      </c>
      <c r="E5098" s="18">
        <v>5</v>
      </c>
    </row>
    <row r="5099" spans="1:5" hidden="1" x14ac:dyDescent="0.3">
      <c r="A5099" s="18" t="str">
        <f t="shared" si="80"/>
        <v>2022-23Bass Coast ShireC7</v>
      </c>
      <c r="B5099" s="18" t="s">
        <v>1261</v>
      </c>
      <c r="C5099" s="18" t="s">
        <v>1007</v>
      </c>
      <c r="D5099" s="18" t="s">
        <v>594</v>
      </c>
      <c r="E5099" s="18">
        <v>0.15384615384615399</v>
      </c>
    </row>
    <row r="5100" spans="1:5" hidden="1" x14ac:dyDescent="0.3">
      <c r="A5100" s="18" t="str">
        <f t="shared" si="80"/>
        <v>2022-23Baw Baw ShireAF2</v>
      </c>
      <c r="B5100" s="18" t="s">
        <v>1261</v>
      </c>
      <c r="C5100" s="18" t="s">
        <v>1010</v>
      </c>
      <c r="D5100" s="18" t="s">
        <v>76</v>
      </c>
      <c r="E5100" s="18">
        <v>1</v>
      </c>
    </row>
    <row r="5101" spans="1:5" hidden="1" x14ac:dyDescent="0.3">
      <c r="A5101" s="18" t="str">
        <f t="shared" si="80"/>
        <v>2022-23Baw Baw ShireAF6</v>
      </c>
      <c r="B5101" s="18" t="s">
        <v>1261</v>
      </c>
      <c r="C5101" s="18" t="s">
        <v>1010</v>
      </c>
      <c r="D5101" s="18" t="s">
        <v>85</v>
      </c>
      <c r="E5101" s="18">
        <v>7.0504714271231101</v>
      </c>
    </row>
    <row r="5102" spans="1:5" hidden="1" x14ac:dyDescent="0.3">
      <c r="A5102" s="18" t="str">
        <f t="shared" si="80"/>
        <v>2022-23Baw Baw ShireAF7</v>
      </c>
      <c r="B5102" s="18" t="s">
        <v>1261</v>
      </c>
      <c r="C5102" s="18" t="s">
        <v>1010</v>
      </c>
      <c r="D5102" s="18" t="s">
        <v>90</v>
      </c>
      <c r="E5102" s="18">
        <v>3.8049085105006202</v>
      </c>
    </row>
    <row r="5103" spans="1:5" hidden="1" x14ac:dyDescent="0.3">
      <c r="A5103" s="18" t="str">
        <f t="shared" si="80"/>
        <v>2022-23Baw Baw ShireAM1</v>
      </c>
      <c r="B5103" s="18" t="s">
        <v>1261</v>
      </c>
      <c r="C5103" s="18" t="s">
        <v>1010</v>
      </c>
      <c r="D5103" s="18" t="s">
        <v>97</v>
      </c>
      <c r="E5103" s="18">
        <v>1.84234858992141</v>
      </c>
    </row>
    <row r="5104" spans="1:5" hidden="1" x14ac:dyDescent="0.3">
      <c r="A5104" s="18" t="str">
        <f t="shared" si="80"/>
        <v>2022-23Baw Baw ShireAM2</v>
      </c>
      <c r="B5104" s="18" t="s">
        <v>1261</v>
      </c>
      <c r="C5104" s="18" t="s">
        <v>1010</v>
      </c>
      <c r="D5104" s="18" t="s">
        <v>103</v>
      </c>
      <c r="E5104" s="18">
        <v>0.60165289256198395</v>
      </c>
    </row>
    <row r="5105" spans="1:5" hidden="1" x14ac:dyDescent="0.3">
      <c r="A5105" s="18" t="str">
        <f t="shared" si="80"/>
        <v>2022-23Baw Baw ShireAM5</v>
      </c>
      <c r="B5105" s="18" t="s">
        <v>1261</v>
      </c>
      <c r="C5105" s="18" t="s">
        <v>1010</v>
      </c>
      <c r="D5105" s="18" t="s">
        <v>109</v>
      </c>
      <c r="E5105" s="18">
        <v>0.34049586776859497</v>
      </c>
    </row>
    <row r="5106" spans="1:5" hidden="1" x14ac:dyDescent="0.3">
      <c r="A5106" s="18" t="str">
        <f t="shared" si="80"/>
        <v>2022-23Baw Baw ShireAM6</v>
      </c>
      <c r="B5106" s="18" t="s">
        <v>1261</v>
      </c>
      <c r="C5106" s="18" t="s">
        <v>1010</v>
      </c>
      <c r="D5106" s="18" t="s">
        <v>115</v>
      </c>
      <c r="E5106" s="18">
        <v>17.084586529688099</v>
      </c>
    </row>
    <row r="5107" spans="1:5" hidden="1" x14ac:dyDescent="0.3">
      <c r="A5107" s="18" t="str">
        <f t="shared" si="80"/>
        <v>2022-23Baw Baw ShireAM7</v>
      </c>
      <c r="B5107" s="18" t="s">
        <v>1261</v>
      </c>
      <c r="C5107" s="18" t="s">
        <v>1010</v>
      </c>
      <c r="D5107" s="18" t="s">
        <v>118</v>
      </c>
      <c r="E5107" s="18">
        <v>1</v>
      </c>
    </row>
    <row r="5108" spans="1:5" hidden="1" x14ac:dyDescent="0.3">
      <c r="A5108" s="18" t="str">
        <f t="shared" si="80"/>
        <v>2022-23Baw Baw ShireFS1</v>
      </c>
      <c r="B5108" s="18" t="s">
        <v>1261</v>
      </c>
      <c r="C5108" s="18" t="s">
        <v>1010</v>
      </c>
      <c r="D5108" s="18" t="s">
        <v>124</v>
      </c>
      <c r="E5108" s="18">
        <v>1.24242424242424</v>
      </c>
    </row>
    <row r="5109" spans="1:5" hidden="1" x14ac:dyDescent="0.3">
      <c r="A5109" s="18" t="str">
        <f t="shared" si="80"/>
        <v>2022-23Baw Baw ShireFS2</v>
      </c>
      <c r="B5109" s="18" t="s">
        <v>1261</v>
      </c>
      <c r="C5109" s="18" t="s">
        <v>1010</v>
      </c>
      <c r="D5109" s="18" t="s">
        <v>130</v>
      </c>
      <c r="E5109" s="18">
        <v>0.99745547073791396</v>
      </c>
    </row>
    <row r="5110" spans="1:5" hidden="1" x14ac:dyDescent="0.3">
      <c r="A5110" s="18" t="str">
        <f t="shared" si="80"/>
        <v>2022-23Baw Baw ShireFS3</v>
      </c>
      <c r="B5110" s="18" t="s">
        <v>1261</v>
      </c>
      <c r="C5110" s="18" t="s">
        <v>1010</v>
      </c>
      <c r="D5110" s="18" t="s">
        <v>135</v>
      </c>
      <c r="E5110" s="18">
        <v>305.83725616291503</v>
      </c>
    </row>
    <row r="5111" spans="1:5" hidden="1" x14ac:dyDescent="0.3">
      <c r="A5111" s="18" t="str">
        <f t="shared" si="80"/>
        <v>2022-23Baw Baw ShireFS4</v>
      </c>
      <c r="B5111" s="18" t="s">
        <v>1261</v>
      </c>
      <c r="C5111" s="18" t="s">
        <v>1010</v>
      </c>
      <c r="D5111" s="18" t="s">
        <v>139</v>
      </c>
      <c r="E5111" s="18">
        <v>1</v>
      </c>
    </row>
    <row r="5112" spans="1:5" hidden="1" x14ac:dyDescent="0.3">
      <c r="A5112" s="18" t="str">
        <f t="shared" si="80"/>
        <v>2022-23Baw Baw ShireG1</v>
      </c>
      <c r="B5112" s="18" t="s">
        <v>1261</v>
      </c>
      <c r="C5112" s="18" t="s">
        <v>1010</v>
      </c>
      <c r="D5112" s="18" t="s">
        <v>149</v>
      </c>
      <c r="E5112" s="18">
        <v>7.5342465753424695E-2</v>
      </c>
    </row>
    <row r="5113" spans="1:5" hidden="1" x14ac:dyDescent="0.3">
      <c r="A5113" s="18" t="str">
        <f t="shared" si="80"/>
        <v>2022-23Baw Baw ShireG2</v>
      </c>
      <c r="B5113" s="18" t="s">
        <v>1261</v>
      </c>
      <c r="C5113" s="18" t="s">
        <v>1010</v>
      </c>
      <c r="D5113" s="18" t="s">
        <v>154</v>
      </c>
      <c r="E5113" s="18">
        <v>48</v>
      </c>
    </row>
    <row r="5114" spans="1:5" hidden="1" x14ac:dyDescent="0.3">
      <c r="A5114" s="18" t="str">
        <f t="shared" si="80"/>
        <v>2022-23Baw Baw ShireG3</v>
      </c>
      <c r="B5114" s="18" t="s">
        <v>1261</v>
      </c>
      <c r="C5114" s="18" t="s">
        <v>1010</v>
      </c>
      <c r="D5114" s="18" t="s">
        <v>159</v>
      </c>
      <c r="E5114" s="18">
        <v>0.92270531400966205</v>
      </c>
    </row>
    <row r="5115" spans="1:5" hidden="1" x14ac:dyDescent="0.3">
      <c r="A5115" s="18" t="str">
        <f t="shared" si="80"/>
        <v>2022-23Baw Baw ShireG4</v>
      </c>
      <c r="B5115" s="18" t="s">
        <v>1261</v>
      </c>
      <c r="C5115" s="18" t="s">
        <v>1010</v>
      </c>
      <c r="D5115" s="18" t="s">
        <v>166</v>
      </c>
      <c r="E5115" s="18">
        <v>48905.784444444398</v>
      </c>
    </row>
    <row r="5116" spans="1:5" hidden="1" x14ac:dyDescent="0.3">
      <c r="A5116" s="18" t="str">
        <f t="shared" si="80"/>
        <v>2022-23Baw Baw ShireG5</v>
      </c>
      <c r="B5116" s="18" t="s">
        <v>1261</v>
      </c>
      <c r="C5116" s="18" t="s">
        <v>1010</v>
      </c>
      <c r="D5116" s="18" t="s">
        <v>169</v>
      </c>
      <c r="E5116" s="18">
        <v>47</v>
      </c>
    </row>
    <row r="5117" spans="1:5" hidden="1" x14ac:dyDescent="0.3">
      <c r="A5117" s="18" t="str">
        <f t="shared" si="80"/>
        <v>2022-23Baw Baw ShireLB1</v>
      </c>
      <c r="B5117" s="18" t="s">
        <v>1261</v>
      </c>
      <c r="C5117" s="18" t="s">
        <v>1010</v>
      </c>
      <c r="D5117" s="18" t="s">
        <v>1256</v>
      </c>
      <c r="E5117" s="18">
        <v>4.3824981906424298</v>
      </c>
    </row>
    <row r="5118" spans="1:5" hidden="1" x14ac:dyDescent="0.3">
      <c r="A5118" s="18" t="str">
        <f t="shared" si="80"/>
        <v>2022-23Baw Baw ShireLB2</v>
      </c>
      <c r="B5118" s="18" t="s">
        <v>1261</v>
      </c>
      <c r="C5118" s="18" t="s">
        <v>1010</v>
      </c>
      <c r="D5118" s="18" t="s">
        <v>172</v>
      </c>
      <c r="E5118" s="18">
        <v>0.67057415853087599</v>
      </c>
    </row>
    <row r="5119" spans="1:5" hidden="1" x14ac:dyDescent="0.3">
      <c r="A5119" s="18" t="str">
        <f t="shared" si="80"/>
        <v>2022-23Baw Baw ShireLB4</v>
      </c>
      <c r="B5119" s="18" t="s">
        <v>1261</v>
      </c>
      <c r="C5119" s="18" t="s">
        <v>1010</v>
      </c>
      <c r="D5119" s="18" t="s">
        <v>1257</v>
      </c>
      <c r="E5119" s="18">
        <v>0.11550672315688899</v>
      </c>
    </row>
    <row r="5120" spans="1:5" hidden="1" x14ac:dyDescent="0.3">
      <c r="A5120" s="18" t="str">
        <f t="shared" si="80"/>
        <v>2022-23Baw Baw ShireLB5</v>
      </c>
      <c r="B5120" s="18" t="s">
        <v>1261</v>
      </c>
      <c r="C5120" s="18" t="s">
        <v>1010</v>
      </c>
      <c r="D5120" s="18" t="s">
        <v>177</v>
      </c>
      <c r="E5120" s="18">
        <v>28.1832023062418</v>
      </c>
    </row>
    <row r="5121" spans="1:5" hidden="1" x14ac:dyDescent="0.3">
      <c r="A5121" s="18" t="str">
        <f t="shared" si="80"/>
        <v>2022-23Baw Baw ShireMC2</v>
      </c>
      <c r="B5121" s="18" t="s">
        <v>1261</v>
      </c>
      <c r="C5121" s="18" t="s">
        <v>1010</v>
      </c>
      <c r="D5121" s="18" t="s">
        <v>192</v>
      </c>
      <c r="E5121" s="18">
        <v>1.00924499229584</v>
      </c>
    </row>
    <row r="5122" spans="1:5" hidden="1" x14ac:dyDescent="0.3">
      <c r="A5122" s="18" t="str">
        <f t="shared" si="80"/>
        <v>2022-23Baw Baw ShireMC3</v>
      </c>
      <c r="B5122" s="18" t="s">
        <v>1261</v>
      </c>
      <c r="C5122" s="18" t="s">
        <v>1010</v>
      </c>
      <c r="D5122" s="18" t="s">
        <v>197</v>
      </c>
      <c r="E5122" s="18">
        <v>90.869497691412704</v>
      </c>
    </row>
    <row r="5123" spans="1:5" hidden="1" x14ac:dyDescent="0.3">
      <c r="A5123" s="18" t="str">
        <f t="shared" si="80"/>
        <v>2022-23Baw Baw ShireMC4</v>
      </c>
      <c r="B5123" s="18" t="s">
        <v>1261</v>
      </c>
      <c r="C5123" s="18" t="s">
        <v>1010</v>
      </c>
      <c r="D5123" s="18" t="s">
        <v>202</v>
      </c>
      <c r="E5123" s="18">
        <v>0.694105691056911</v>
      </c>
    </row>
    <row r="5124" spans="1:5" hidden="1" x14ac:dyDescent="0.3">
      <c r="A5124" s="18" t="str">
        <f t="shared" si="80"/>
        <v>2022-23Baw Baw ShireMC5</v>
      </c>
      <c r="B5124" s="18" t="s">
        <v>1261</v>
      </c>
      <c r="C5124" s="18" t="s">
        <v>1010</v>
      </c>
      <c r="D5124" s="18" t="s">
        <v>207</v>
      </c>
      <c r="E5124" s="18">
        <v>0.706666666666667</v>
      </c>
    </row>
    <row r="5125" spans="1:5" hidden="1" x14ac:dyDescent="0.3">
      <c r="A5125" s="18" t="str">
        <f t="shared" si="80"/>
        <v>2022-23Baw Baw ShireMC6</v>
      </c>
      <c r="B5125" s="18" t="s">
        <v>1261</v>
      </c>
      <c r="C5125" s="18" t="s">
        <v>1010</v>
      </c>
      <c r="D5125" s="18" t="s">
        <v>211</v>
      </c>
      <c r="E5125" s="18">
        <v>0.97072419106317398</v>
      </c>
    </row>
    <row r="5126" spans="1:5" hidden="1" x14ac:dyDescent="0.3">
      <c r="A5126" s="18" t="str">
        <f t="shared" si="80"/>
        <v>2022-23Baw Baw ShireR1</v>
      </c>
      <c r="B5126" s="18" t="s">
        <v>1261</v>
      </c>
      <c r="C5126" s="18" t="s">
        <v>1010</v>
      </c>
      <c r="D5126" s="18" t="s">
        <v>215</v>
      </c>
      <c r="E5126" s="18">
        <v>107.77972027972</v>
      </c>
    </row>
    <row r="5127" spans="1:5" hidden="1" x14ac:dyDescent="0.3">
      <c r="A5127" s="18" t="str">
        <f t="shared" si="80"/>
        <v>2022-23Baw Baw ShireR2</v>
      </c>
      <c r="B5127" s="18" t="s">
        <v>1261</v>
      </c>
      <c r="C5127" s="18" t="s">
        <v>1010</v>
      </c>
      <c r="D5127" s="18" t="s">
        <v>220</v>
      </c>
      <c r="E5127" s="18">
        <v>0.97552447552447596</v>
      </c>
    </row>
    <row r="5128" spans="1:5" hidden="1" x14ac:dyDescent="0.3">
      <c r="A5128" s="18" t="str">
        <f t="shared" si="80"/>
        <v>2022-23Baw Baw ShireR3</v>
      </c>
      <c r="B5128" s="18" t="s">
        <v>1261</v>
      </c>
      <c r="C5128" s="18" t="s">
        <v>1010</v>
      </c>
      <c r="D5128" s="18" t="s">
        <v>223</v>
      </c>
      <c r="E5128" s="18">
        <v>53.579083333333301</v>
      </c>
    </row>
    <row r="5129" spans="1:5" hidden="1" x14ac:dyDescent="0.3">
      <c r="A5129" s="18" t="str">
        <f t="shared" si="80"/>
        <v>2022-23Baw Baw ShireR4</v>
      </c>
      <c r="B5129" s="18" t="s">
        <v>1261</v>
      </c>
      <c r="C5129" s="18" t="s">
        <v>1010</v>
      </c>
      <c r="D5129" s="18" t="s">
        <v>228</v>
      </c>
      <c r="E5129" s="18">
        <v>6.8353940034918104</v>
      </c>
    </row>
    <row r="5130" spans="1:5" hidden="1" x14ac:dyDescent="0.3">
      <c r="A5130" s="18" t="str">
        <f t="shared" si="80"/>
        <v>2022-23Baw Baw ShireR5</v>
      </c>
      <c r="B5130" s="18" t="s">
        <v>1261</v>
      </c>
      <c r="C5130" s="18" t="s">
        <v>1010</v>
      </c>
      <c r="D5130" s="18" t="s">
        <v>232</v>
      </c>
      <c r="E5130" s="18">
        <v>38</v>
      </c>
    </row>
    <row r="5131" spans="1:5" hidden="1" x14ac:dyDescent="0.3">
      <c r="A5131" s="18" t="str">
        <f t="shared" si="80"/>
        <v>2022-23Baw Baw ShireSP1</v>
      </c>
      <c r="B5131" s="18" t="s">
        <v>1261</v>
      </c>
      <c r="C5131" s="18" t="s">
        <v>1010</v>
      </c>
      <c r="D5131" s="18" t="s">
        <v>236</v>
      </c>
      <c r="E5131" s="18">
        <v>132</v>
      </c>
    </row>
    <row r="5132" spans="1:5" hidden="1" x14ac:dyDescent="0.3">
      <c r="A5132" s="18" t="str">
        <f t="shared" si="80"/>
        <v>2022-23Baw Baw ShireSP2</v>
      </c>
      <c r="B5132" s="18" t="s">
        <v>1261</v>
      </c>
      <c r="C5132" s="18" t="s">
        <v>1010</v>
      </c>
      <c r="D5132" s="18" t="s">
        <v>239</v>
      </c>
      <c r="E5132" s="18">
        <v>0.41745730550284599</v>
      </c>
    </row>
    <row r="5133" spans="1:5" hidden="1" x14ac:dyDescent="0.3">
      <c r="A5133" s="18" t="str">
        <f t="shared" si="80"/>
        <v>2022-23Baw Baw ShireSP3</v>
      </c>
      <c r="B5133" s="18" t="s">
        <v>1261</v>
      </c>
      <c r="C5133" s="18" t="s">
        <v>1010</v>
      </c>
      <c r="D5133" s="18" t="s">
        <v>245</v>
      </c>
      <c r="E5133" s="18">
        <v>4049.36575052854</v>
      </c>
    </row>
    <row r="5134" spans="1:5" hidden="1" x14ac:dyDescent="0.3">
      <c r="A5134" s="18" t="str">
        <f t="shared" si="80"/>
        <v>2022-23Baw Baw ShireSP4</v>
      </c>
      <c r="B5134" s="18" t="s">
        <v>1261</v>
      </c>
      <c r="C5134" s="18" t="s">
        <v>1010</v>
      </c>
      <c r="D5134" s="18" t="s">
        <v>251</v>
      </c>
      <c r="E5134" s="18">
        <v>0.64</v>
      </c>
    </row>
    <row r="5135" spans="1:5" hidden="1" x14ac:dyDescent="0.3">
      <c r="A5135" s="18" t="str">
        <f t="shared" si="80"/>
        <v>2022-23Baw Baw ShireWC1</v>
      </c>
      <c r="B5135" s="18" t="s">
        <v>1261</v>
      </c>
      <c r="C5135" s="18" t="s">
        <v>1010</v>
      </c>
      <c r="D5135" s="18" t="s">
        <v>1258</v>
      </c>
      <c r="E5135" s="18">
        <v>116.38151425762</v>
      </c>
    </row>
    <row r="5136" spans="1:5" hidden="1" x14ac:dyDescent="0.3">
      <c r="A5136" s="18" t="str">
        <f t="shared" si="80"/>
        <v>2022-23Baw Baw ShireWC2</v>
      </c>
      <c r="B5136" s="18" t="s">
        <v>1261</v>
      </c>
      <c r="C5136" s="18" t="s">
        <v>1010</v>
      </c>
      <c r="D5136" s="18" t="s">
        <v>256</v>
      </c>
      <c r="E5136" s="18">
        <v>1.36198764175424</v>
      </c>
    </row>
    <row r="5137" spans="1:5" hidden="1" x14ac:dyDescent="0.3">
      <c r="A5137" s="18" t="str">
        <f t="shared" si="80"/>
        <v>2022-23Baw Baw ShireWC3</v>
      </c>
      <c r="B5137" s="18" t="s">
        <v>1261</v>
      </c>
      <c r="C5137" s="18" t="s">
        <v>1010</v>
      </c>
      <c r="D5137" s="18" t="s">
        <v>262</v>
      </c>
      <c r="E5137" s="18">
        <v>156.98599704802601</v>
      </c>
    </row>
    <row r="5138" spans="1:5" hidden="1" x14ac:dyDescent="0.3">
      <c r="A5138" s="18" t="str">
        <f t="shared" si="80"/>
        <v>2022-23Baw Baw ShireWC4</v>
      </c>
      <c r="B5138" s="18" t="s">
        <v>1261</v>
      </c>
      <c r="C5138" s="18" t="s">
        <v>1010</v>
      </c>
      <c r="D5138" s="18" t="s">
        <v>266</v>
      </c>
      <c r="E5138" s="18">
        <v>64.030594067074603</v>
      </c>
    </row>
    <row r="5139" spans="1:5" hidden="1" x14ac:dyDescent="0.3">
      <c r="A5139" s="18" t="str">
        <f t="shared" si="80"/>
        <v>2022-23Baw Baw ShireWC5</v>
      </c>
      <c r="B5139" s="18" t="s">
        <v>1261</v>
      </c>
      <c r="C5139" s="18" t="s">
        <v>1010</v>
      </c>
      <c r="D5139" s="18" t="s">
        <v>270</v>
      </c>
      <c r="E5139" s="18">
        <v>0.53524507082940398</v>
      </c>
    </row>
    <row r="5140" spans="1:5" hidden="1" x14ac:dyDescent="0.3">
      <c r="A5140" s="18" t="str">
        <f t="shared" si="80"/>
        <v>2022-23Baw Baw ShireE2</v>
      </c>
      <c r="B5140" s="18" t="s">
        <v>1261</v>
      </c>
      <c r="C5140" s="18" t="s">
        <v>1010</v>
      </c>
      <c r="D5140" s="18" t="s">
        <v>548</v>
      </c>
      <c r="E5140" s="18">
        <v>3733.9259363361698</v>
      </c>
    </row>
    <row r="5141" spans="1:5" hidden="1" x14ac:dyDescent="0.3">
      <c r="A5141" s="18" t="str">
        <f t="shared" si="80"/>
        <v>2022-23Baw Baw ShireE4</v>
      </c>
      <c r="B5141" s="18" t="s">
        <v>1261</v>
      </c>
      <c r="C5141" s="18" t="s">
        <v>1010</v>
      </c>
      <c r="D5141" s="18" t="s">
        <v>550</v>
      </c>
      <c r="E5141" s="18">
        <v>2054.9504602628099</v>
      </c>
    </row>
    <row r="5142" spans="1:5" hidden="1" x14ac:dyDescent="0.3">
      <c r="A5142" s="18" t="str">
        <f t="shared" si="80"/>
        <v>2022-23Baw Baw ShireL1</v>
      </c>
      <c r="B5142" s="18" t="s">
        <v>1261</v>
      </c>
      <c r="C5142" s="18" t="s">
        <v>1010</v>
      </c>
      <c r="D5142" s="18" t="s">
        <v>552</v>
      </c>
      <c r="E5142" s="18">
        <v>1.7746714123799501</v>
      </c>
    </row>
    <row r="5143" spans="1:5" hidden="1" x14ac:dyDescent="0.3">
      <c r="A5143" s="18" t="str">
        <f t="shared" si="80"/>
        <v>2022-23Baw Baw ShireL2</v>
      </c>
      <c r="B5143" s="18" t="s">
        <v>1261</v>
      </c>
      <c r="C5143" s="18" t="s">
        <v>1010</v>
      </c>
      <c r="D5143" s="18" t="s">
        <v>554</v>
      </c>
      <c r="E5143" s="18">
        <v>-0.36491046111630299</v>
      </c>
    </row>
    <row r="5144" spans="1:5" hidden="1" x14ac:dyDescent="0.3">
      <c r="A5144" s="18" t="str">
        <f t="shared" ref="A5144:A5207" si="81">CONCATENATE(B5144,C5144,D5144)</f>
        <v>2022-23Baw Baw ShireO2</v>
      </c>
      <c r="B5144" s="18" t="s">
        <v>1261</v>
      </c>
      <c r="C5144" s="18" t="s">
        <v>1010</v>
      </c>
      <c r="D5144" s="18" t="s">
        <v>556</v>
      </c>
      <c r="E5144" s="18">
        <v>0.19983619983619999</v>
      </c>
    </row>
    <row r="5145" spans="1:5" hidden="1" x14ac:dyDescent="0.3">
      <c r="A5145" s="18" t="str">
        <f t="shared" si="81"/>
        <v>2022-23Baw Baw ShireO3</v>
      </c>
      <c r="B5145" s="18" t="s">
        <v>1261</v>
      </c>
      <c r="C5145" s="18" t="s">
        <v>1010</v>
      </c>
      <c r="D5145" s="18" t="s">
        <v>558</v>
      </c>
      <c r="E5145" s="18">
        <v>6.5103380892854598E-2</v>
      </c>
    </row>
    <row r="5146" spans="1:5" hidden="1" x14ac:dyDescent="0.3">
      <c r="A5146" s="18" t="str">
        <f t="shared" si="81"/>
        <v>2022-23Baw Baw ShireO4</v>
      </c>
      <c r="B5146" s="18" t="s">
        <v>1261</v>
      </c>
      <c r="C5146" s="18" t="s">
        <v>1010</v>
      </c>
      <c r="D5146" s="18" t="s">
        <v>560</v>
      </c>
      <c r="E5146" s="18">
        <v>0.28999961343693198</v>
      </c>
    </row>
    <row r="5147" spans="1:5" hidden="1" x14ac:dyDescent="0.3">
      <c r="A5147" s="18" t="str">
        <f t="shared" si="81"/>
        <v>2022-23Baw Baw ShireO5</v>
      </c>
      <c r="B5147" s="18" t="s">
        <v>1261</v>
      </c>
      <c r="C5147" s="18" t="s">
        <v>1010</v>
      </c>
      <c r="D5147" s="18" t="s">
        <v>562</v>
      </c>
      <c r="E5147" s="18">
        <v>0.74408259801692</v>
      </c>
    </row>
    <row r="5148" spans="1:5" hidden="1" x14ac:dyDescent="0.3">
      <c r="A5148" s="18" t="str">
        <f t="shared" si="81"/>
        <v>2022-23Baw Baw ShireOP1</v>
      </c>
      <c r="B5148" s="18" t="s">
        <v>1261</v>
      </c>
      <c r="C5148" s="18" t="s">
        <v>1010</v>
      </c>
      <c r="D5148" s="18" t="s">
        <v>564</v>
      </c>
      <c r="E5148" s="18">
        <v>-2.75560709864257E-2</v>
      </c>
    </row>
    <row r="5149" spans="1:5" hidden="1" x14ac:dyDescent="0.3">
      <c r="A5149" s="18" t="str">
        <f t="shared" si="81"/>
        <v>2022-23Baw Baw ShireS1</v>
      </c>
      <c r="B5149" s="18" t="s">
        <v>1261</v>
      </c>
      <c r="C5149" s="18" t="s">
        <v>1010</v>
      </c>
      <c r="D5149" s="18" t="s">
        <v>567</v>
      </c>
      <c r="E5149" s="18">
        <v>0.67292232295875998</v>
      </c>
    </row>
    <row r="5150" spans="1:5" hidden="1" x14ac:dyDescent="0.3">
      <c r="A5150" s="18" t="str">
        <f t="shared" si="81"/>
        <v>2022-23Baw Baw ShireS2</v>
      </c>
      <c r="B5150" s="18" t="s">
        <v>1261</v>
      </c>
      <c r="C5150" s="18" t="s">
        <v>1010</v>
      </c>
      <c r="D5150" s="18" t="s">
        <v>569</v>
      </c>
      <c r="E5150" s="18">
        <v>3.2015906335084699E-3</v>
      </c>
    </row>
    <row r="5151" spans="1:5" hidden="1" x14ac:dyDescent="0.3">
      <c r="A5151" s="18" t="str">
        <f t="shared" si="81"/>
        <v>2022-23Baw Baw ShireC1</v>
      </c>
      <c r="B5151" s="18" t="s">
        <v>1261</v>
      </c>
      <c r="C5151" s="18" t="s">
        <v>1010</v>
      </c>
      <c r="D5151" s="18" t="s">
        <v>572</v>
      </c>
      <c r="E5151" s="18">
        <v>1795.7318103477401</v>
      </c>
    </row>
    <row r="5152" spans="1:5" hidden="1" x14ac:dyDescent="0.3">
      <c r="A5152" s="18" t="str">
        <f t="shared" si="81"/>
        <v>2022-23Baw Baw ShireC2</v>
      </c>
      <c r="B5152" s="18" t="s">
        <v>1261</v>
      </c>
      <c r="C5152" s="18" t="s">
        <v>1010</v>
      </c>
      <c r="D5152" s="18" t="s">
        <v>575</v>
      </c>
      <c r="E5152" s="18">
        <v>11160.285221857999</v>
      </c>
    </row>
    <row r="5153" spans="1:5" hidden="1" x14ac:dyDescent="0.3">
      <c r="A5153" s="18" t="str">
        <f t="shared" si="81"/>
        <v>2022-23Baw Baw ShireC3</v>
      </c>
      <c r="B5153" s="18" t="s">
        <v>1261</v>
      </c>
      <c r="C5153" s="18" t="s">
        <v>1010</v>
      </c>
      <c r="D5153" s="18" t="s">
        <v>579</v>
      </c>
      <c r="E5153" s="18">
        <v>32.375273522975903</v>
      </c>
    </row>
    <row r="5154" spans="1:5" hidden="1" x14ac:dyDescent="0.3">
      <c r="A5154" s="18" t="str">
        <f t="shared" si="81"/>
        <v>2022-23Baw Baw ShireC4</v>
      </c>
      <c r="B5154" s="18" t="s">
        <v>1261</v>
      </c>
      <c r="C5154" s="18" t="s">
        <v>1010</v>
      </c>
      <c r="D5154" s="18" t="s">
        <v>583</v>
      </c>
      <c r="E5154" s="18">
        <v>1311.32776857828</v>
      </c>
    </row>
    <row r="5155" spans="1:5" hidden="1" x14ac:dyDescent="0.3">
      <c r="A5155" s="18" t="str">
        <f t="shared" si="81"/>
        <v>2022-23Baw Baw ShireC5</v>
      </c>
      <c r="B5155" s="18" t="s">
        <v>1261</v>
      </c>
      <c r="C5155" s="18" t="s">
        <v>1010</v>
      </c>
      <c r="D5155" s="18" t="s">
        <v>586</v>
      </c>
      <c r="E5155" s="18">
        <v>311.34488526916999</v>
      </c>
    </row>
    <row r="5156" spans="1:5" hidden="1" x14ac:dyDescent="0.3">
      <c r="A5156" s="18" t="str">
        <f t="shared" si="81"/>
        <v>2022-23Baw Baw ShireC6</v>
      </c>
      <c r="B5156" s="18" t="s">
        <v>1261</v>
      </c>
      <c r="C5156" s="18" t="s">
        <v>1010</v>
      </c>
      <c r="D5156" s="18" t="s">
        <v>590</v>
      </c>
      <c r="E5156" s="18">
        <v>6</v>
      </c>
    </row>
    <row r="5157" spans="1:5" hidden="1" x14ac:dyDescent="0.3">
      <c r="A5157" s="18" t="str">
        <f t="shared" si="81"/>
        <v>2022-23Baw Baw ShireC7</v>
      </c>
      <c r="B5157" s="18" t="s">
        <v>1261</v>
      </c>
      <c r="C5157" s="18" t="s">
        <v>1010</v>
      </c>
      <c r="D5157" s="18" t="s">
        <v>594</v>
      </c>
      <c r="E5157" s="18">
        <v>0.179566563467492</v>
      </c>
    </row>
    <row r="5158" spans="1:5" hidden="1" x14ac:dyDescent="0.3">
      <c r="A5158" s="18" t="str">
        <f t="shared" si="81"/>
        <v>2022-23Bayside CityAF2</v>
      </c>
      <c r="B5158" s="18" t="s">
        <v>1261</v>
      </c>
      <c r="C5158" s="18" t="s">
        <v>1013</v>
      </c>
      <c r="D5158" s="18" t="s">
        <v>76</v>
      </c>
      <c r="E5158" s="18">
        <v>0</v>
      </c>
    </row>
    <row r="5159" spans="1:5" hidden="1" x14ac:dyDescent="0.3">
      <c r="A5159" s="18" t="str">
        <f t="shared" si="81"/>
        <v>2022-23Bayside CityAF6</v>
      </c>
      <c r="B5159" s="18" t="s">
        <v>1261</v>
      </c>
      <c r="C5159" s="18" t="s">
        <v>1013</v>
      </c>
      <c r="D5159" s="18" t="s">
        <v>85</v>
      </c>
      <c r="E5159" s="18">
        <v>0</v>
      </c>
    </row>
    <row r="5160" spans="1:5" hidden="1" x14ac:dyDescent="0.3">
      <c r="A5160" s="18" t="str">
        <f t="shared" si="81"/>
        <v>2022-23Bayside CityAF7</v>
      </c>
      <c r="B5160" s="18" t="s">
        <v>1261</v>
      </c>
      <c r="C5160" s="18" t="s">
        <v>1013</v>
      </c>
      <c r="D5160" s="18" t="s">
        <v>90</v>
      </c>
      <c r="E5160" s="18">
        <v>0</v>
      </c>
    </row>
    <row r="5161" spans="1:5" hidden="1" x14ac:dyDescent="0.3">
      <c r="A5161" s="18" t="str">
        <f t="shared" si="81"/>
        <v>2022-23Bayside CityAM1</v>
      </c>
      <c r="B5161" s="18" t="s">
        <v>1261</v>
      </c>
      <c r="C5161" s="18" t="s">
        <v>1013</v>
      </c>
      <c r="D5161" s="18" t="s">
        <v>97</v>
      </c>
      <c r="E5161" s="18">
        <v>1.71439936356404</v>
      </c>
    </row>
    <row r="5162" spans="1:5" hidden="1" x14ac:dyDescent="0.3">
      <c r="A5162" s="18" t="str">
        <f t="shared" si="81"/>
        <v>2022-23Bayside CityAM2</v>
      </c>
      <c r="B5162" s="18" t="s">
        <v>1261</v>
      </c>
      <c r="C5162" s="18" t="s">
        <v>1013</v>
      </c>
      <c r="D5162" s="18" t="s">
        <v>103</v>
      </c>
      <c r="E5162" s="18">
        <v>0.82307692307692304</v>
      </c>
    </row>
    <row r="5163" spans="1:5" hidden="1" x14ac:dyDescent="0.3">
      <c r="A5163" s="18" t="str">
        <f t="shared" si="81"/>
        <v>2022-23Bayside CityAM5</v>
      </c>
      <c r="B5163" s="18" t="s">
        <v>1261</v>
      </c>
      <c r="C5163" s="18" t="s">
        <v>1013</v>
      </c>
      <c r="D5163" s="18" t="s">
        <v>109</v>
      </c>
      <c r="E5163" s="18">
        <v>7.69230769230769E-2</v>
      </c>
    </row>
    <row r="5164" spans="1:5" hidden="1" x14ac:dyDescent="0.3">
      <c r="A5164" s="18" t="str">
        <f t="shared" si="81"/>
        <v>2022-23Bayside CityAM6</v>
      </c>
      <c r="B5164" s="18" t="s">
        <v>1261</v>
      </c>
      <c r="C5164" s="18" t="s">
        <v>1013</v>
      </c>
      <c r="D5164" s="18" t="s">
        <v>115</v>
      </c>
      <c r="E5164" s="18">
        <v>8.1484706320212297</v>
      </c>
    </row>
    <row r="5165" spans="1:5" hidden="1" x14ac:dyDescent="0.3">
      <c r="A5165" s="18" t="str">
        <f t="shared" si="81"/>
        <v>2022-23Bayside CityAM7</v>
      </c>
      <c r="B5165" s="18" t="s">
        <v>1261</v>
      </c>
      <c r="C5165" s="18" t="s">
        <v>1013</v>
      </c>
      <c r="D5165" s="18" t="s">
        <v>118</v>
      </c>
      <c r="E5165" s="18">
        <v>1</v>
      </c>
    </row>
    <row r="5166" spans="1:5" hidden="1" x14ac:dyDescent="0.3">
      <c r="A5166" s="18" t="str">
        <f t="shared" si="81"/>
        <v>2022-23Bayside CityFS1</v>
      </c>
      <c r="B5166" s="18" t="s">
        <v>1261</v>
      </c>
      <c r="C5166" s="18" t="s">
        <v>1013</v>
      </c>
      <c r="D5166" s="18" t="s">
        <v>124</v>
      </c>
      <c r="E5166" s="18">
        <v>1.4897959183673499</v>
      </c>
    </row>
    <row r="5167" spans="1:5" hidden="1" x14ac:dyDescent="0.3">
      <c r="A5167" s="18" t="str">
        <f t="shared" si="81"/>
        <v>2022-23Bayside CityFS2</v>
      </c>
      <c r="B5167" s="18" t="s">
        <v>1261</v>
      </c>
      <c r="C5167" s="18" t="s">
        <v>1013</v>
      </c>
      <c r="D5167" s="18" t="s">
        <v>130</v>
      </c>
      <c r="E5167" s="18">
        <v>1</v>
      </c>
    </row>
    <row r="5168" spans="1:5" hidden="1" x14ac:dyDescent="0.3">
      <c r="A5168" s="18" t="str">
        <f t="shared" si="81"/>
        <v>2022-23Bayside CityFS3</v>
      </c>
      <c r="B5168" s="18" t="s">
        <v>1261</v>
      </c>
      <c r="C5168" s="18" t="s">
        <v>1013</v>
      </c>
      <c r="D5168" s="18" t="s">
        <v>135</v>
      </c>
      <c r="E5168" s="18">
        <v>458.27597587719299</v>
      </c>
    </row>
    <row r="5169" spans="1:5" hidden="1" x14ac:dyDescent="0.3">
      <c r="A5169" s="18" t="str">
        <f t="shared" si="81"/>
        <v>2022-23Bayside CityFS4</v>
      </c>
      <c r="B5169" s="18" t="s">
        <v>1261</v>
      </c>
      <c r="C5169" s="18" t="s">
        <v>1013</v>
      </c>
      <c r="D5169" s="18" t="s">
        <v>139</v>
      </c>
      <c r="E5169" s="18">
        <v>1</v>
      </c>
    </row>
    <row r="5170" spans="1:5" hidden="1" x14ac:dyDescent="0.3">
      <c r="A5170" s="18" t="str">
        <f t="shared" si="81"/>
        <v>2022-23Bayside CityG1</v>
      </c>
      <c r="B5170" s="18" t="s">
        <v>1261</v>
      </c>
      <c r="C5170" s="18" t="s">
        <v>1013</v>
      </c>
      <c r="D5170" s="18" t="s">
        <v>149</v>
      </c>
      <c r="E5170" s="18">
        <v>1.9704433497536901E-2</v>
      </c>
    </row>
    <row r="5171" spans="1:5" hidden="1" x14ac:dyDescent="0.3">
      <c r="A5171" s="18" t="str">
        <f t="shared" si="81"/>
        <v>2022-23Bayside CityG2</v>
      </c>
      <c r="B5171" s="18" t="s">
        <v>1261</v>
      </c>
      <c r="C5171" s="18" t="s">
        <v>1013</v>
      </c>
      <c r="D5171" s="18" t="s">
        <v>154</v>
      </c>
      <c r="E5171" s="18">
        <v>70</v>
      </c>
    </row>
    <row r="5172" spans="1:5" hidden="1" x14ac:dyDescent="0.3">
      <c r="A5172" s="18" t="str">
        <f t="shared" si="81"/>
        <v>2022-23Bayside CityG3</v>
      </c>
      <c r="B5172" s="18" t="s">
        <v>1261</v>
      </c>
      <c r="C5172" s="18" t="s">
        <v>1013</v>
      </c>
      <c r="D5172" s="18" t="s">
        <v>159</v>
      </c>
      <c r="E5172" s="18">
        <v>0.91666666666666696</v>
      </c>
    </row>
    <row r="5173" spans="1:5" hidden="1" x14ac:dyDescent="0.3">
      <c r="A5173" s="18" t="str">
        <f t="shared" si="81"/>
        <v>2022-23Bayside CityG4</v>
      </c>
      <c r="B5173" s="18" t="s">
        <v>1261</v>
      </c>
      <c r="C5173" s="18" t="s">
        <v>1013</v>
      </c>
      <c r="D5173" s="18" t="s">
        <v>166</v>
      </c>
      <c r="E5173" s="18">
        <v>48724.714285714297</v>
      </c>
    </row>
    <row r="5174" spans="1:5" hidden="1" x14ac:dyDescent="0.3">
      <c r="A5174" s="18" t="str">
        <f t="shared" si="81"/>
        <v>2022-23Bayside CityG5</v>
      </c>
      <c r="B5174" s="18" t="s">
        <v>1261</v>
      </c>
      <c r="C5174" s="18" t="s">
        <v>1013</v>
      </c>
      <c r="D5174" s="18" t="s">
        <v>169</v>
      </c>
      <c r="E5174" s="18">
        <v>68</v>
      </c>
    </row>
    <row r="5175" spans="1:5" hidden="1" x14ac:dyDescent="0.3">
      <c r="A5175" s="18" t="str">
        <f t="shared" si="81"/>
        <v>2022-23Bayside CityLB1</v>
      </c>
      <c r="B5175" s="18" t="s">
        <v>1261</v>
      </c>
      <c r="C5175" s="18" t="s">
        <v>1013</v>
      </c>
      <c r="D5175" s="18" t="s">
        <v>1256</v>
      </c>
      <c r="E5175" s="18">
        <v>5.6045355017785496</v>
      </c>
    </row>
    <row r="5176" spans="1:5" hidden="1" x14ac:dyDescent="0.3">
      <c r="A5176" s="18" t="str">
        <f t="shared" si="81"/>
        <v>2022-23Bayside CityLB2</v>
      </c>
      <c r="B5176" s="18" t="s">
        <v>1261</v>
      </c>
      <c r="C5176" s="18" t="s">
        <v>1013</v>
      </c>
      <c r="D5176" s="18" t="s">
        <v>172</v>
      </c>
      <c r="E5176" s="18">
        <v>0.60640765793265095</v>
      </c>
    </row>
    <row r="5177" spans="1:5" hidden="1" x14ac:dyDescent="0.3">
      <c r="A5177" s="18" t="str">
        <f t="shared" si="81"/>
        <v>2022-23Bayside CityLB4</v>
      </c>
      <c r="B5177" s="18" t="s">
        <v>1261</v>
      </c>
      <c r="C5177" s="18" t="s">
        <v>1013</v>
      </c>
      <c r="D5177" s="18" t="s">
        <v>1257</v>
      </c>
      <c r="E5177" s="18">
        <v>0.230764350203983</v>
      </c>
    </row>
    <row r="5178" spans="1:5" hidden="1" x14ac:dyDescent="0.3">
      <c r="A5178" s="18" t="str">
        <f t="shared" si="81"/>
        <v>2022-23Bayside CityLB5</v>
      </c>
      <c r="B5178" s="18" t="s">
        <v>1261</v>
      </c>
      <c r="C5178" s="18" t="s">
        <v>1013</v>
      </c>
      <c r="D5178" s="18" t="s">
        <v>177</v>
      </c>
      <c r="E5178" s="18">
        <v>38.967982683813098</v>
      </c>
    </row>
    <row r="5179" spans="1:5" hidden="1" x14ac:dyDescent="0.3">
      <c r="A5179" s="18" t="str">
        <f t="shared" si="81"/>
        <v>2022-23Bayside CityMC2</v>
      </c>
      <c r="B5179" s="18" t="s">
        <v>1261</v>
      </c>
      <c r="C5179" s="18" t="s">
        <v>1013</v>
      </c>
      <c r="D5179" s="18" t="s">
        <v>192</v>
      </c>
      <c r="E5179" s="18">
        <v>1.01097393689986</v>
      </c>
    </row>
    <row r="5180" spans="1:5" hidden="1" x14ac:dyDescent="0.3">
      <c r="A5180" s="18" t="str">
        <f t="shared" si="81"/>
        <v>2022-23Bayside CityMC3</v>
      </c>
      <c r="B5180" s="18" t="s">
        <v>1261</v>
      </c>
      <c r="C5180" s="18" t="s">
        <v>1013</v>
      </c>
      <c r="D5180" s="18" t="s">
        <v>197</v>
      </c>
      <c r="E5180" s="18">
        <v>104.180563075257</v>
      </c>
    </row>
    <row r="5181" spans="1:5" hidden="1" x14ac:dyDescent="0.3">
      <c r="A5181" s="18" t="str">
        <f t="shared" si="81"/>
        <v>2022-23Bayside CityMC4</v>
      </c>
      <c r="B5181" s="18" t="s">
        <v>1261</v>
      </c>
      <c r="C5181" s="18" t="s">
        <v>1013</v>
      </c>
      <c r="D5181" s="18" t="s">
        <v>202</v>
      </c>
      <c r="E5181" s="18">
        <v>0.84491733006736103</v>
      </c>
    </row>
    <row r="5182" spans="1:5" hidden="1" x14ac:dyDescent="0.3">
      <c r="A5182" s="18" t="str">
        <f t="shared" si="81"/>
        <v>2022-23Bayside CityMC5</v>
      </c>
      <c r="B5182" s="18" t="s">
        <v>1261</v>
      </c>
      <c r="C5182" s="18" t="s">
        <v>1013</v>
      </c>
      <c r="D5182" s="18" t="s">
        <v>207</v>
      </c>
      <c r="E5182" s="18">
        <v>0.96428571428571397</v>
      </c>
    </row>
    <row r="5183" spans="1:5" hidden="1" x14ac:dyDescent="0.3">
      <c r="A5183" s="18" t="str">
        <f t="shared" si="81"/>
        <v>2022-23Bayside CityMC6</v>
      </c>
      <c r="B5183" s="18" t="s">
        <v>1261</v>
      </c>
      <c r="C5183" s="18" t="s">
        <v>1013</v>
      </c>
      <c r="D5183" s="18" t="s">
        <v>211</v>
      </c>
      <c r="E5183" s="18">
        <v>1</v>
      </c>
    </row>
    <row r="5184" spans="1:5" hidden="1" x14ac:dyDescent="0.3">
      <c r="A5184" s="18" t="str">
        <f t="shared" si="81"/>
        <v>2022-23Bayside CityR1</v>
      </c>
      <c r="B5184" s="18" t="s">
        <v>1261</v>
      </c>
      <c r="C5184" s="18" t="s">
        <v>1013</v>
      </c>
      <c r="D5184" s="18" t="s">
        <v>215</v>
      </c>
      <c r="E5184" s="18">
        <v>140.65040650406499</v>
      </c>
    </row>
    <row r="5185" spans="1:5" hidden="1" x14ac:dyDescent="0.3">
      <c r="A5185" s="18" t="str">
        <f t="shared" si="81"/>
        <v>2022-23Bayside CityR2</v>
      </c>
      <c r="B5185" s="18" t="s">
        <v>1261</v>
      </c>
      <c r="C5185" s="18" t="s">
        <v>1013</v>
      </c>
      <c r="D5185" s="18" t="s">
        <v>220</v>
      </c>
      <c r="E5185" s="18">
        <v>0.97560975609756095</v>
      </c>
    </row>
    <row r="5186" spans="1:5" hidden="1" x14ac:dyDescent="0.3">
      <c r="A5186" s="18" t="str">
        <f t="shared" si="81"/>
        <v>2022-23Bayside CityR3</v>
      </c>
      <c r="B5186" s="18" t="s">
        <v>1261</v>
      </c>
      <c r="C5186" s="18" t="s">
        <v>1013</v>
      </c>
      <c r="D5186" s="18" t="s">
        <v>223</v>
      </c>
      <c r="E5186" s="18">
        <v>0</v>
      </c>
    </row>
    <row r="5187" spans="1:5" hidden="1" x14ac:dyDescent="0.3">
      <c r="A5187" s="18" t="str">
        <f t="shared" si="81"/>
        <v>2022-23Bayside CityR4</v>
      </c>
      <c r="B5187" s="18" t="s">
        <v>1261</v>
      </c>
      <c r="C5187" s="18" t="s">
        <v>1013</v>
      </c>
      <c r="D5187" s="18" t="s">
        <v>228</v>
      </c>
      <c r="E5187" s="18">
        <v>22.603804371930899</v>
      </c>
    </row>
    <row r="5188" spans="1:5" hidden="1" x14ac:dyDescent="0.3">
      <c r="A5188" s="18" t="str">
        <f t="shared" si="81"/>
        <v>2022-23Bayside CityR5</v>
      </c>
      <c r="B5188" s="18" t="s">
        <v>1261</v>
      </c>
      <c r="C5188" s="18" t="s">
        <v>1013</v>
      </c>
      <c r="D5188" s="18" t="s">
        <v>232</v>
      </c>
      <c r="E5188" s="18">
        <v>72</v>
      </c>
    </row>
    <row r="5189" spans="1:5" hidden="1" x14ac:dyDescent="0.3">
      <c r="A5189" s="18" t="str">
        <f t="shared" si="81"/>
        <v>2022-23Bayside CitySP1</v>
      </c>
      <c r="B5189" s="18" t="s">
        <v>1261</v>
      </c>
      <c r="C5189" s="18" t="s">
        <v>1013</v>
      </c>
      <c r="D5189" s="18" t="s">
        <v>236</v>
      </c>
      <c r="E5189" s="18">
        <v>61</v>
      </c>
    </row>
    <row r="5190" spans="1:5" hidden="1" x14ac:dyDescent="0.3">
      <c r="A5190" s="18" t="str">
        <f t="shared" si="81"/>
        <v>2022-23Bayside CitySP2</v>
      </c>
      <c r="B5190" s="18" t="s">
        <v>1261</v>
      </c>
      <c r="C5190" s="18" t="s">
        <v>1013</v>
      </c>
      <c r="D5190" s="18" t="s">
        <v>239</v>
      </c>
      <c r="E5190" s="18">
        <v>0.86818181818181805</v>
      </c>
    </row>
    <row r="5191" spans="1:5" hidden="1" x14ac:dyDescent="0.3">
      <c r="A5191" s="18" t="str">
        <f t="shared" si="81"/>
        <v>2022-23Bayside CitySP3</v>
      </c>
      <c r="B5191" s="18" t="s">
        <v>1261</v>
      </c>
      <c r="C5191" s="18" t="s">
        <v>1013</v>
      </c>
      <c r="D5191" s="18" t="s">
        <v>245</v>
      </c>
      <c r="E5191" s="18">
        <v>2898.3452830188698</v>
      </c>
    </row>
    <row r="5192" spans="1:5" hidden="1" x14ac:dyDescent="0.3">
      <c r="A5192" s="18" t="str">
        <f t="shared" si="81"/>
        <v>2022-23Bayside CitySP4</v>
      </c>
      <c r="B5192" s="18" t="s">
        <v>1261</v>
      </c>
      <c r="C5192" s="18" t="s">
        <v>1013</v>
      </c>
      <c r="D5192" s="18" t="s">
        <v>251</v>
      </c>
      <c r="E5192" s="18">
        <v>0.61904761904761896</v>
      </c>
    </row>
    <row r="5193" spans="1:5" hidden="1" x14ac:dyDescent="0.3">
      <c r="A5193" s="18" t="str">
        <f t="shared" si="81"/>
        <v>2022-23Bayside CityWC1</v>
      </c>
      <c r="B5193" s="18" t="s">
        <v>1261</v>
      </c>
      <c r="C5193" s="18" t="s">
        <v>1013</v>
      </c>
      <c r="D5193" s="18" t="s">
        <v>1258</v>
      </c>
      <c r="E5193" s="18">
        <v>256.57339792254101</v>
      </c>
    </row>
    <row r="5194" spans="1:5" hidden="1" x14ac:dyDescent="0.3">
      <c r="A5194" s="18" t="str">
        <f t="shared" si="81"/>
        <v>2022-23Bayside CityWC2</v>
      </c>
      <c r="B5194" s="18" t="s">
        <v>1261</v>
      </c>
      <c r="C5194" s="18" t="s">
        <v>1013</v>
      </c>
      <c r="D5194" s="18" t="s">
        <v>256</v>
      </c>
      <c r="E5194" s="18">
        <v>11.9009931943658</v>
      </c>
    </row>
    <row r="5195" spans="1:5" hidden="1" x14ac:dyDescent="0.3">
      <c r="A5195" s="18" t="str">
        <f t="shared" si="81"/>
        <v>2022-23Bayside CityWC3</v>
      </c>
      <c r="B5195" s="18" t="s">
        <v>1261</v>
      </c>
      <c r="C5195" s="18" t="s">
        <v>1013</v>
      </c>
      <c r="D5195" s="18" t="s">
        <v>262</v>
      </c>
      <c r="E5195" s="18">
        <v>119.28626268056701</v>
      </c>
    </row>
    <row r="5196" spans="1:5" hidden="1" x14ac:dyDescent="0.3">
      <c r="A5196" s="18" t="str">
        <f t="shared" si="81"/>
        <v>2022-23Bayside CityWC4</v>
      </c>
      <c r="B5196" s="18" t="s">
        <v>1261</v>
      </c>
      <c r="C5196" s="18" t="s">
        <v>1013</v>
      </c>
      <c r="D5196" s="18" t="s">
        <v>266</v>
      </c>
      <c r="E5196" s="18">
        <v>58.372974362602903</v>
      </c>
    </row>
    <row r="5197" spans="1:5" hidden="1" x14ac:dyDescent="0.3">
      <c r="A5197" s="18" t="str">
        <f t="shared" si="81"/>
        <v>2022-23Bayside CityWC5</v>
      </c>
      <c r="B5197" s="18" t="s">
        <v>1261</v>
      </c>
      <c r="C5197" s="18" t="s">
        <v>1013</v>
      </c>
      <c r="D5197" s="18" t="s">
        <v>270</v>
      </c>
      <c r="E5197" s="18">
        <v>0.71096535092671698</v>
      </c>
    </row>
    <row r="5198" spans="1:5" hidden="1" x14ac:dyDescent="0.3">
      <c r="A5198" s="18" t="str">
        <f t="shared" si="81"/>
        <v>2022-23Bayside CityE2</v>
      </c>
      <c r="B5198" s="18" t="s">
        <v>1261</v>
      </c>
      <c r="C5198" s="18" t="s">
        <v>1013</v>
      </c>
      <c r="D5198" s="18" t="s">
        <v>548</v>
      </c>
      <c r="E5198" s="18">
        <v>3032.4255319148901</v>
      </c>
    </row>
    <row r="5199" spans="1:5" hidden="1" x14ac:dyDescent="0.3">
      <c r="A5199" s="18" t="str">
        <f t="shared" si="81"/>
        <v>2022-23Bayside CityE4</v>
      </c>
      <c r="B5199" s="18" t="s">
        <v>1261</v>
      </c>
      <c r="C5199" s="18" t="s">
        <v>1013</v>
      </c>
      <c r="D5199" s="18" t="s">
        <v>550</v>
      </c>
      <c r="E5199" s="18">
        <v>1950.9361702127701</v>
      </c>
    </row>
    <row r="5200" spans="1:5" hidden="1" x14ac:dyDescent="0.3">
      <c r="A5200" s="18" t="str">
        <f t="shared" si="81"/>
        <v>2022-23Bayside CityL1</v>
      </c>
      <c r="B5200" s="18" t="s">
        <v>1261</v>
      </c>
      <c r="C5200" s="18" t="s">
        <v>1013</v>
      </c>
      <c r="D5200" s="18" t="s">
        <v>552</v>
      </c>
      <c r="E5200" s="18">
        <v>3.6665758236434098</v>
      </c>
    </row>
    <row r="5201" spans="1:5" hidden="1" x14ac:dyDescent="0.3">
      <c r="A5201" s="18" t="str">
        <f t="shared" si="81"/>
        <v>2022-23Bayside CityL2</v>
      </c>
      <c r="B5201" s="18" t="s">
        <v>1261</v>
      </c>
      <c r="C5201" s="18" t="s">
        <v>1013</v>
      </c>
      <c r="D5201" s="18" t="s">
        <v>554</v>
      </c>
      <c r="E5201" s="18">
        <v>1.1710574127907001</v>
      </c>
    </row>
    <row r="5202" spans="1:5" hidden="1" x14ac:dyDescent="0.3">
      <c r="A5202" s="18" t="str">
        <f t="shared" si="81"/>
        <v>2022-23Bayside CityO2</v>
      </c>
      <c r="B5202" s="18" t="s">
        <v>1261</v>
      </c>
      <c r="C5202" s="18" t="s">
        <v>1013</v>
      </c>
      <c r="D5202" s="18" t="s">
        <v>556</v>
      </c>
      <c r="E5202" s="18">
        <v>0</v>
      </c>
    </row>
    <row r="5203" spans="1:5" hidden="1" x14ac:dyDescent="0.3">
      <c r="A5203" s="18" t="str">
        <f t="shared" si="81"/>
        <v>2022-23Bayside CityO3</v>
      </c>
      <c r="B5203" s="18" t="s">
        <v>1261</v>
      </c>
      <c r="C5203" s="18" t="s">
        <v>1013</v>
      </c>
      <c r="D5203" s="18" t="s">
        <v>558</v>
      </c>
      <c r="E5203" s="18">
        <v>0</v>
      </c>
    </row>
    <row r="5204" spans="1:5" hidden="1" x14ac:dyDescent="0.3">
      <c r="A5204" s="18" t="str">
        <f t="shared" si="81"/>
        <v>2022-23Bayside CityO4</v>
      </c>
      <c r="B5204" s="18" t="s">
        <v>1261</v>
      </c>
      <c r="C5204" s="18" t="s">
        <v>1013</v>
      </c>
      <c r="D5204" s="18" t="s">
        <v>560</v>
      </c>
      <c r="E5204" s="18">
        <v>1.32986787957548E-2</v>
      </c>
    </row>
    <row r="5205" spans="1:5" hidden="1" x14ac:dyDescent="0.3">
      <c r="A5205" s="18" t="str">
        <f t="shared" si="81"/>
        <v>2022-23Bayside CityO5</v>
      </c>
      <c r="B5205" s="18" t="s">
        <v>1261</v>
      </c>
      <c r="C5205" s="18" t="s">
        <v>1013</v>
      </c>
      <c r="D5205" s="18" t="s">
        <v>562</v>
      </c>
      <c r="E5205" s="18">
        <v>1.4136157567907299</v>
      </c>
    </row>
    <row r="5206" spans="1:5" hidden="1" x14ac:dyDescent="0.3">
      <c r="A5206" s="18" t="str">
        <f t="shared" si="81"/>
        <v>2022-23Bayside CityOP1</v>
      </c>
      <c r="B5206" s="18" t="s">
        <v>1261</v>
      </c>
      <c r="C5206" s="18" t="s">
        <v>1013</v>
      </c>
      <c r="D5206" s="18" t="s">
        <v>564</v>
      </c>
      <c r="E5206" s="18">
        <v>8.8266526784457705E-2</v>
      </c>
    </row>
    <row r="5207" spans="1:5" hidden="1" x14ac:dyDescent="0.3">
      <c r="A5207" s="18" t="str">
        <f t="shared" si="81"/>
        <v>2022-23Bayside CityS1</v>
      </c>
      <c r="B5207" s="18" t="s">
        <v>1261</v>
      </c>
      <c r="C5207" s="18" t="s">
        <v>1013</v>
      </c>
      <c r="D5207" s="18" t="s">
        <v>567</v>
      </c>
      <c r="E5207" s="18">
        <v>0.69989508834329095</v>
      </c>
    </row>
    <row r="5208" spans="1:5" hidden="1" x14ac:dyDescent="0.3">
      <c r="A5208" s="18" t="str">
        <f t="shared" ref="A5208:A5271" si="82">CONCATENATE(B5208,C5208,D5208)</f>
        <v>2022-23Bayside CityS2</v>
      </c>
      <c r="B5208" s="18" t="s">
        <v>1261</v>
      </c>
      <c r="C5208" s="18" t="s">
        <v>1013</v>
      </c>
      <c r="D5208" s="18" t="s">
        <v>569</v>
      </c>
      <c r="E5208" s="18">
        <v>1.25619530912108E-3</v>
      </c>
    </row>
    <row r="5209" spans="1:5" hidden="1" x14ac:dyDescent="0.3">
      <c r="A5209" s="18" t="str">
        <f t="shared" si="82"/>
        <v>2022-23Bayside CityC1</v>
      </c>
      <c r="B5209" s="18" t="s">
        <v>1261</v>
      </c>
      <c r="C5209" s="18" t="s">
        <v>1013</v>
      </c>
      <c r="D5209" s="18" t="s">
        <v>572</v>
      </c>
      <c r="E5209" s="18">
        <v>1395.9118911665901</v>
      </c>
    </row>
    <row r="5210" spans="1:5" hidden="1" x14ac:dyDescent="0.3">
      <c r="A5210" s="18" t="str">
        <f t="shared" si="82"/>
        <v>2022-23Bayside CityC2</v>
      </c>
      <c r="B5210" s="18" t="s">
        <v>1261</v>
      </c>
      <c r="C5210" s="18" t="s">
        <v>1013</v>
      </c>
      <c r="D5210" s="18" t="s">
        <v>575</v>
      </c>
      <c r="E5210" s="18">
        <v>6424.2563735908598</v>
      </c>
    </row>
    <row r="5211" spans="1:5" hidden="1" x14ac:dyDescent="0.3">
      <c r="A5211" s="18" t="str">
        <f t="shared" si="82"/>
        <v>2022-23Bayside CityC3</v>
      </c>
      <c r="B5211" s="18" t="s">
        <v>1261</v>
      </c>
      <c r="C5211" s="18" t="s">
        <v>1013</v>
      </c>
      <c r="D5211" s="18" t="s">
        <v>579</v>
      </c>
      <c r="E5211" s="18">
        <v>271.54521276595699</v>
      </c>
    </row>
    <row r="5212" spans="1:5" hidden="1" x14ac:dyDescent="0.3">
      <c r="A5212" s="18" t="str">
        <f t="shared" si="82"/>
        <v>2022-23Bayside CityC4</v>
      </c>
      <c r="B5212" s="18" t="s">
        <v>1261</v>
      </c>
      <c r="C5212" s="18" t="s">
        <v>1013</v>
      </c>
      <c r="D5212" s="18" t="s">
        <v>583</v>
      </c>
      <c r="E5212" s="18">
        <v>1356.59787857122</v>
      </c>
    </row>
    <row r="5213" spans="1:5" hidden="1" x14ac:dyDescent="0.3">
      <c r="A5213" s="18" t="str">
        <f t="shared" si="82"/>
        <v>2022-23Bayside CityC5</v>
      </c>
      <c r="B5213" s="18" t="s">
        <v>1261</v>
      </c>
      <c r="C5213" s="18" t="s">
        <v>1013</v>
      </c>
      <c r="D5213" s="18" t="s">
        <v>586</v>
      </c>
      <c r="E5213" s="18">
        <v>174.02376078588799</v>
      </c>
    </row>
    <row r="5214" spans="1:5" hidden="1" x14ac:dyDescent="0.3">
      <c r="A5214" s="18" t="str">
        <f t="shared" si="82"/>
        <v>2022-23Bayside CityC6</v>
      </c>
      <c r="B5214" s="18" t="s">
        <v>1261</v>
      </c>
      <c r="C5214" s="18" t="s">
        <v>1013</v>
      </c>
      <c r="D5214" s="18" t="s">
        <v>590</v>
      </c>
      <c r="E5214" s="18">
        <v>10</v>
      </c>
    </row>
    <row r="5215" spans="1:5" hidden="1" x14ac:dyDescent="0.3">
      <c r="A5215" s="18" t="str">
        <f t="shared" si="82"/>
        <v>2022-23Bayside CityC7</v>
      </c>
      <c r="B5215" s="18" t="s">
        <v>1261</v>
      </c>
      <c r="C5215" s="18" t="s">
        <v>1013</v>
      </c>
      <c r="D5215" s="18" t="s">
        <v>594</v>
      </c>
      <c r="E5215" s="18">
        <v>0.15047619047619001</v>
      </c>
    </row>
    <row r="5216" spans="1:5" hidden="1" x14ac:dyDescent="0.3">
      <c r="A5216" s="18" t="str">
        <f t="shared" si="82"/>
        <v>2022-23Benalla Rural CityAF2</v>
      </c>
      <c r="B5216" s="18" t="s">
        <v>1261</v>
      </c>
      <c r="C5216" s="18" t="s">
        <v>1016</v>
      </c>
      <c r="D5216" s="18" t="s">
        <v>76</v>
      </c>
      <c r="E5216" s="18">
        <v>4</v>
      </c>
    </row>
    <row r="5217" spans="1:5" hidden="1" x14ac:dyDescent="0.3">
      <c r="A5217" s="18" t="str">
        <f t="shared" si="82"/>
        <v>2022-23Benalla Rural CityAF6</v>
      </c>
      <c r="B5217" s="18" t="s">
        <v>1261</v>
      </c>
      <c r="C5217" s="18" t="s">
        <v>1016</v>
      </c>
      <c r="D5217" s="18" t="s">
        <v>85</v>
      </c>
      <c r="E5217" s="18">
        <v>4.7424221453287201</v>
      </c>
    </row>
    <row r="5218" spans="1:5" hidden="1" x14ac:dyDescent="0.3">
      <c r="A5218" s="18" t="str">
        <f t="shared" si="82"/>
        <v>2022-23Benalla Rural CityAF7</v>
      </c>
      <c r="B5218" s="18" t="s">
        <v>1261</v>
      </c>
      <c r="C5218" s="18" t="s">
        <v>1016</v>
      </c>
      <c r="D5218" s="18" t="s">
        <v>90</v>
      </c>
      <c r="E5218" s="18">
        <v>10.831470347887</v>
      </c>
    </row>
    <row r="5219" spans="1:5" hidden="1" x14ac:dyDescent="0.3">
      <c r="A5219" s="18" t="str">
        <f t="shared" si="82"/>
        <v>2022-23Benalla Rural CityAM1</v>
      </c>
      <c r="B5219" s="18" t="s">
        <v>1261</v>
      </c>
      <c r="C5219" s="18" t="s">
        <v>1016</v>
      </c>
      <c r="D5219" s="18" t="s">
        <v>97</v>
      </c>
      <c r="E5219" s="18">
        <v>1</v>
      </c>
    </row>
    <row r="5220" spans="1:5" hidden="1" x14ac:dyDescent="0.3">
      <c r="A5220" s="18" t="str">
        <f t="shared" si="82"/>
        <v>2022-23Benalla Rural CityAM2</v>
      </c>
      <c r="B5220" s="18" t="s">
        <v>1261</v>
      </c>
      <c r="C5220" s="18" t="s">
        <v>1016</v>
      </c>
      <c r="D5220" s="18" t="s">
        <v>103</v>
      </c>
      <c r="E5220" s="18">
        <v>0.52044609665427499</v>
      </c>
    </row>
    <row r="5221" spans="1:5" hidden="1" x14ac:dyDescent="0.3">
      <c r="A5221" s="18" t="str">
        <f t="shared" si="82"/>
        <v>2022-23Benalla Rural CityAM5</v>
      </c>
      <c r="B5221" s="18" t="s">
        <v>1261</v>
      </c>
      <c r="C5221" s="18" t="s">
        <v>1016</v>
      </c>
      <c r="D5221" s="18" t="s">
        <v>109</v>
      </c>
      <c r="E5221" s="18">
        <v>0</v>
      </c>
    </row>
    <row r="5222" spans="1:5" hidden="1" x14ac:dyDescent="0.3">
      <c r="A5222" s="18" t="str">
        <f t="shared" si="82"/>
        <v>2022-23Benalla Rural CityAM6</v>
      </c>
      <c r="B5222" s="18" t="s">
        <v>1261</v>
      </c>
      <c r="C5222" s="18" t="s">
        <v>1016</v>
      </c>
      <c r="D5222" s="18" t="s">
        <v>115</v>
      </c>
      <c r="E5222" s="18">
        <v>27.453702422145302</v>
      </c>
    </row>
    <row r="5223" spans="1:5" hidden="1" x14ac:dyDescent="0.3">
      <c r="A5223" s="18" t="str">
        <f t="shared" si="82"/>
        <v>2022-23Benalla Rural CityAM7</v>
      </c>
      <c r="B5223" s="18" t="s">
        <v>1261</v>
      </c>
      <c r="C5223" s="18" t="s">
        <v>1016</v>
      </c>
      <c r="D5223" s="18" t="s">
        <v>118</v>
      </c>
      <c r="E5223" s="18">
        <v>1</v>
      </c>
    </row>
    <row r="5224" spans="1:5" hidden="1" x14ac:dyDescent="0.3">
      <c r="A5224" s="18" t="str">
        <f t="shared" si="82"/>
        <v>2022-23Benalla Rural CityFS1</v>
      </c>
      <c r="B5224" s="18" t="s">
        <v>1261</v>
      </c>
      <c r="C5224" s="18" t="s">
        <v>1016</v>
      </c>
      <c r="D5224" s="18" t="s">
        <v>124</v>
      </c>
      <c r="E5224" s="18">
        <v>1</v>
      </c>
    </row>
    <row r="5225" spans="1:5" hidden="1" x14ac:dyDescent="0.3">
      <c r="A5225" s="18" t="str">
        <f t="shared" si="82"/>
        <v>2022-23Benalla Rural CityFS2</v>
      </c>
      <c r="B5225" s="18" t="s">
        <v>1261</v>
      </c>
      <c r="C5225" s="18" t="s">
        <v>1016</v>
      </c>
      <c r="D5225" s="18" t="s">
        <v>130</v>
      </c>
      <c r="E5225" s="18">
        <v>0.33613445378151302</v>
      </c>
    </row>
    <row r="5226" spans="1:5" hidden="1" x14ac:dyDescent="0.3">
      <c r="A5226" s="18" t="str">
        <f t="shared" si="82"/>
        <v>2022-23Benalla Rural CityFS3</v>
      </c>
      <c r="B5226" s="18" t="s">
        <v>1261</v>
      </c>
      <c r="C5226" s="18" t="s">
        <v>1016</v>
      </c>
      <c r="D5226" s="18" t="s">
        <v>135</v>
      </c>
      <c r="E5226" s="18">
        <v>628.19597989949796</v>
      </c>
    </row>
    <row r="5227" spans="1:5" hidden="1" x14ac:dyDescent="0.3">
      <c r="A5227" s="18" t="str">
        <f t="shared" si="82"/>
        <v>2022-23Benalla Rural CityFS4</v>
      </c>
      <c r="B5227" s="18" t="s">
        <v>1261</v>
      </c>
      <c r="C5227" s="18" t="s">
        <v>1016</v>
      </c>
      <c r="D5227" s="18" t="s">
        <v>139</v>
      </c>
      <c r="E5227" s="18">
        <v>0</v>
      </c>
    </row>
    <row r="5228" spans="1:5" hidden="1" x14ac:dyDescent="0.3">
      <c r="A5228" s="18" t="str">
        <f t="shared" si="82"/>
        <v>2022-23Benalla Rural CityG1</v>
      </c>
      <c r="B5228" s="18" t="s">
        <v>1261</v>
      </c>
      <c r="C5228" s="18" t="s">
        <v>1016</v>
      </c>
      <c r="D5228" s="18" t="s">
        <v>149</v>
      </c>
      <c r="E5228" s="18">
        <v>0.10126582278481</v>
      </c>
    </row>
    <row r="5229" spans="1:5" hidden="1" x14ac:dyDescent="0.3">
      <c r="A5229" s="18" t="str">
        <f t="shared" si="82"/>
        <v>2022-23Benalla Rural CityG2</v>
      </c>
      <c r="B5229" s="18" t="s">
        <v>1261</v>
      </c>
      <c r="C5229" s="18" t="s">
        <v>1016</v>
      </c>
      <c r="D5229" s="18" t="s">
        <v>154</v>
      </c>
      <c r="E5229" s="18">
        <v>42</v>
      </c>
    </row>
    <row r="5230" spans="1:5" hidden="1" x14ac:dyDescent="0.3">
      <c r="A5230" s="18" t="str">
        <f t="shared" si="82"/>
        <v>2022-23Benalla Rural CityG3</v>
      </c>
      <c r="B5230" s="18" t="s">
        <v>1261</v>
      </c>
      <c r="C5230" s="18" t="s">
        <v>1016</v>
      </c>
      <c r="D5230" s="18" t="s">
        <v>159</v>
      </c>
      <c r="E5230" s="18">
        <v>1</v>
      </c>
    </row>
    <row r="5231" spans="1:5" hidden="1" x14ac:dyDescent="0.3">
      <c r="A5231" s="18" t="str">
        <f t="shared" si="82"/>
        <v>2022-23Benalla Rural CityG4</v>
      </c>
      <c r="B5231" s="18" t="s">
        <v>1261</v>
      </c>
      <c r="C5231" s="18" t="s">
        <v>1016</v>
      </c>
      <c r="D5231" s="18" t="s">
        <v>166</v>
      </c>
      <c r="E5231" s="18">
        <v>40079.464285714297</v>
      </c>
    </row>
    <row r="5232" spans="1:5" hidden="1" x14ac:dyDescent="0.3">
      <c r="A5232" s="18" t="str">
        <f t="shared" si="82"/>
        <v>2022-23Benalla Rural CityG5</v>
      </c>
      <c r="B5232" s="18" t="s">
        <v>1261</v>
      </c>
      <c r="C5232" s="18" t="s">
        <v>1016</v>
      </c>
      <c r="D5232" s="18" t="s">
        <v>169</v>
      </c>
      <c r="E5232" s="18">
        <v>43</v>
      </c>
    </row>
    <row r="5233" spans="1:5" hidden="1" x14ac:dyDescent="0.3">
      <c r="A5233" s="18" t="str">
        <f t="shared" si="82"/>
        <v>2022-23Benalla Rural CityLB1</v>
      </c>
      <c r="B5233" s="18" t="s">
        <v>1261</v>
      </c>
      <c r="C5233" s="18" t="s">
        <v>1016</v>
      </c>
      <c r="D5233" s="18" t="s">
        <v>1256</v>
      </c>
      <c r="E5233" s="18">
        <v>2.9098103808452498</v>
      </c>
    </row>
    <row r="5234" spans="1:5" hidden="1" x14ac:dyDescent="0.3">
      <c r="A5234" s="18" t="str">
        <f t="shared" si="82"/>
        <v>2022-23Benalla Rural CityLB2</v>
      </c>
      <c r="B5234" s="18" t="s">
        <v>1261</v>
      </c>
      <c r="C5234" s="18" t="s">
        <v>1016</v>
      </c>
      <c r="D5234" s="18" t="s">
        <v>172</v>
      </c>
      <c r="E5234" s="18">
        <v>0.57050457978466995</v>
      </c>
    </row>
    <row r="5235" spans="1:5" hidden="1" x14ac:dyDescent="0.3">
      <c r="A5235" s="18" t="str">
        <f t="shared" si="82"/>
        <v>2022-23Benalla Rural CityLB4</v>
      </c>
      <c r="B5235" s="18" t="s">
        <v>1261</v>
      </c>
      <c r="C5235" s="18" t="s">
        <v>1016</v>
      </c>
      <c r="D5235" s="18" t="s">
        <v>1257</v>
      </c>
      <c r="E5235" s="18">
        <v>0.116484854159839</v>
      </c>
    </row>
    <row r="5236" spans="1:5" hidden="1" x14ac:dyDescent="0.3">
      <c r="A5236" s="18" t="str">
        <f t="shared" si="82"/>
        <v>2022-23Benalla Rural CityLB5</v>
      </c>
      <c r="B5236" s="18" t="s">
        <v>1261</v>
      </c>
      <c r="C5236" s="18" t="s">
        <v>1016</v>
      </c>
      <c r="D5236" s="18" t="s">
        <v>177</v>
      </c>
      <c r="E5236" s="18">
        <v>42.238200692041502</v>
      </c>
    </row>
    <row r="5237" spans="1:5" hidden="1" x14ac:dyDescent="0.3">
      <c r="A5237" s="18" t="str">
        <f t="shared" si="82"/>
        <v>2022-23Benalla Rural CityMC2</v>
      </c>
      <c r="B5237" s="18" t="s">
        <v>1261</v>
      </c>
      <c r="C5237" s="18" t="s">
        <v>1016</v>
      </c>
      <c r="D5237" s="18" t="s">
        <v>192</v>
      </c>
      <c r="E5237" s="18">
        <v>0.98888888888888904</v>
      </c>
    </row>
    <row r="5238" spans="1:5" hidden="1" x14ac:dyDescent="0.3">
      <c r="A5238" s="18" t="str">
        <f t="shared" si="82"/>
        <v>2022-23Benalla Rural CityMC3</v>
      </c>
      <c r="B5238" s="18" t="s">
        <v>1261</v>
      </c>
      <c r="C5238" s="18" t="s">
        <v>1016</v>
      </c>
      <c r="D5238" s="18" t="s">
        <v>197</v>
      </c>
      <c r="E5238" s="18">
        <v>92.212901768061897</v>
      </c>
    </row>
    <row r="5239" spans="1:5" hidden="1" x14ac:dyDescent="0.3">
      <c r="A5239" s="18" t="str">
        <f t="shared" si="82"/>
        <v>2022-23Benalla Rural CityMC4</v>
      </c>
      <c r="B5239" s="18" t="s">
        <v>1261</v>
      </c>
      <c r="C5239" s="18" t="s">
        <v>1016</v>
      </c>
      <c r="D5239" s="18" t="s">
        <v>202</v>
      </c>
      <c r="E5239" s="18">
        <v>0.85126582278481</v>
      </c>
    </row>
    <row r="5240" spans="1:5" hidden="1" x14ac:dyDescent="0.3">
      <c r="A5240" s="18" t="str">
        <f t="shared" si="82"/>
        <v>2022-23Benalla Rural CityMC5</v>
      </c>
      <c r="B5240" s="18" t="s">
        <v>1261</v>
      </c>
      <c r="C5240" s="18" t="s">
        <v>1016</v>
      </c>
      <c r="D5240" s="18" t="s">
        <v>207</v>
      </c>
      <c r="E5240" s="18">
        <v>0.95555555555555605</v>
      </c>
    </row>
    <row r="5241" spans="1:5" hidden="1" x14ac:dyDescent="0.3">
      <c r="A5241" s="18" t="str">
        <f t="shared" si="82"/>
        <v>2022-23Benalla Rural CityMC6</v>
      </c>
      <c r="B5241" s="18" t="s">
        <v>1261</v>
      </c>
      <c r="C5241" s="18" t="s">
        <v>1016</v>
      </c>
      <c r="D5241" s="18" t="s">
        <v>211</v>
      </c>
      <c r="E5241" s="18">
        <v>0.91111111111111098</v>
      </c>
    </row>
    <row r="5242" spans="1:5" hidden="1" x14ac:dyDescent="0.3">
      <c r="A5242" s="18" t="str">
        <f t="shared" si="82"/>
        <v>2022-23Benalla Rural CityR1</v>
      </c>
      <c r="B5242" s="18" t="s">
        <v>1261</v>
      </c>
      <c r="C5242" s="18" t="s">
        <v>1016</v>
      </c>
      <c r="D5242" s="18" t="s">
        <v>215</v>
      </c>
      <c r="E5242" s="18">
        <v>51.730288976097</v>
      </c>
    </row>
    <row r="5243" spans="1:5" hidden="1" x14ac:dyDescent="0.3">
      <c r="A5243" s="18" t="str">
        <f t="shared" si="82"/>
        <v>2022-23Benalla Rural CityR2</v>
      </c>
      <c r="B5243" s="18" t="s">
        <v>1261</v>
      </c>
      <c r="C5243" s="18" t="s">
        <v>1016</v>
      </c>
      <c r="D5243" s="18" t="s">
        <v>220</v>
      </c>
      <c r="E5243" s="18">
        <v>0.938726364609347</v>
      </c>
    </row>
    <row r="5244" spans="1:5" hidden="1" x14ac:dyDescent="0.3">
      <c r="A5244" s="18" t="str">
        <f t="shared" si="82"/>
        <v>2022-23Benalla Rural CityR3</v>
      </c>
      <c r="B5244" s="18" t="s">
        <v>1261</v>
      </c>
      <c r="C5244" s="18" t="s">
        <v>1016</v>
      </c>
      <c r="D5244" s="18" t="s">
        <v>223</v>
      </c>
      <c r="E5244" s="18">
        <v>62.394736842105303</v>
      </c>
    </row>
    <row r="5245" spans="1:5" hidden="1" x14ac:dyDescent="0.3">
      <c r="A5245" s="18" t="str">
        <f t="shared" si="82"/>
        <v>2022-23Benalla Rural CityR4</v>
      </c>
      <c r="B5245" s="18" t="s">
        <v>1261</v>
      </c>
      <c r="C5245" s="18" t="s">
        <v>1016</v>
      </c>
      <c r="D5245" s="18" t="s">
        <v>228</v>
      </c>
      <c r="E5245" s="18">
        <v>17.457868257088599</v>
      </c>
    </row>
    <row r="5246" spans="1:5" hidden="1" x14ac:dyDescent="0.3">
      <c r="A5246" s="18" t="str">
        <f t="shared" si="82"/>
        <v>2022-23Benalla Rural CityR5</v>
      </c>
      <c r="B5246" s="18" t="s">
        <v>1261</v>
      </c>
      <c r="C5246" s="18" t="s">
        <v>1016</v>
      </c>
      <c r="D5246" s="18" t="s">
        <v>232</v>
      </c>
      <c r="E5246" s="18">
        <v>42</v>
      </c>
    </row>
    <row r="5247" spans="1:5" hidden="1" x14ac:dyDescent="0.3">
      <c r="A5247" s="18" t="str">
        <f t="shared" si="82"/>
        <v>2022-23Benalla Rural CitySP1</v>
      </c>
      <c r="B5247" s="18" t="s">
        <v>1261</v>
      </c>
      <c r="C5247" s="18" t="s">
        <v>1016</v>
      </c>
      <c r="D5247" s="18" t="s">
        <v>236</v>
      </c>
      <c r="E5247" s="18">
        <v>36</v>
      </c>
    </row>
    <row r="5248" spans="1:5" hidden="1" x14ac:dyDescent="0.3">
      <c r="A5248" s="18" t="str">
        <f t="shared" si="82"/>
        <v>2022-23Benalla Rural CitySP2</v>
      </c>
      <c r="B5248" s="18" t="s">
        <v>1261</v>
      </c>
      <c r="C5248" s="18" t="s">
        <v>1016</v>
      </c>
      <c r="D5248" s="18" t="s">
        <v>239</v>
      </c>
      <c r="E5248" s="18">
        <v>0.73619631901840499</v>
      </c>
    </row>
    <row r="5249" spans="1:5" hidden="1" x14ac:dyDescent="0.3">
      <c r="A5249" s="18" t="str">
        <f t="shared" si="82"/>
        <v>2022-23Benalla Rural CitySP3</v>
      </c>
      <c r="B5249" s="18" t="s">
        <v>1261</v>
      </c>
      <c r="C5249" s="18" t="s">
        <v>1016</v>
      </c>
      <c r="D5249" s="18" t="s">
        <v>245</v>
      </c>
      <c r="E5249" s="18">
        <v>1747.9825581395301</v>
      </c>
    </row>
    <row r="5250" spans="1:5" hidden="1" x14ac:dyDescent="0.3">
      <c r="A5250" s="18" t="str">
        <f t="shared" si="82"/>
        <v>2022-23Benalla Rural CitySP4</v>
      </c>
      <c r="B5250" s="18" t="s">
        <v>1261</v>
      </c>
      <c r="C5250" s="18" t="s">
        <v>1016</v>
      </c>
      <c r="D5250" s="18" t="s">
        <v>251</v>
      </c>
      <c r="E5250" s="18">
        <v>0</v>
      </c>
    </row>
    <row r="5251" spans="1:5" hidden="1" x14ac:dyDescent="0.3">
      <c r="A5251" s="18" t="str">
        <f t="shared" si="82"/>
        <v>2022-23Benalla Rural CityWC1</v>
      </c>
      <c r="B5251" s="18" t="s">
        <v>1261</v>
      </c>
      <c r="C5251" s="18" t="s">
        <v>1016</v>
      </c>
      <c r="D5251" s="18" t="s">
        <v>1258</v>
      </c>
      <c r="E5251" s="18">
        <v>280.24523160762902</v>
      </c>
    </row>
    <row r="5252" spans="1:5" hidden="1" x14ac:dyDescent="0.3">
      <c r="A5252" s="18" t="str">
        <f t="shared" si="82"/>
        <v>2022-23Benalla Rural CityWC2</v>
      </c>
      <c r="B5252" s="18" t="s">
        <v>1261</v>
      </c>
      <c r="C5252" s="18" t="s">
        <v>1016</v>
      </c>
      <c r="D5252" s="18" t="s">
        <v>256</v>
      </c>
      <c r="E5252" s="18">
        <v>7.5856205612933003</v>
      </c>
    </row>
    <row r="5253" spans="1:5" hidden="1" x14ac:dyDescent="0.3">
      <c r="A5253" s="18" t="str">
        <f t="shared" si="82"/>
        <v>2022-23Benalla Rural CityWC3</v>
      </c>
      <c r="B5253" s="18" t="s">
        <v>1261</v>
      </c>
      <c r="C5253" s="18" t="s">
        <v>1016</v>
      </c>
      <c r="D5253" s="18" t="s">
        <v>262</v>
      </c>
      <c r="E5253" s="18">
        <v>70.594800384800394</v>
      </c>
    </row>
    <row r="5254" spans="1:5" hidden="1" x14ac:dyDescent="0.3">
      <c r="A5254" s="18" t="str">
        <f t="shared" si="82"/>
        <v>2022-23Benalla Rural CityWC4</v>
      </c>
      <c r="B5254" s="18" t="s">
        <v>1261</v>
      </c>
      <c r="C5254" s="18" t="s">
        <v>1016</v>
      </c>
      <c r="D5254" s="18" t="s">
        <v>266</v>
      </c>
      <c r="E5254" s="18">
        <v>98.674960679857904</v>
      </c>
    </row>
    <row r="5255" spans="1:5" hidden="1" x14ac:dyDescent="0.3">
      <c r="A5255" s="18" t="str">
        <f t="shared" si="82"/>
        <v>2022-23Benalla Rural CityWC5</v>
      </c>
      <c r="B5255" s="18" t="s">
        <v>1261</v>
      </c>
      <c r="C5255" s="18" t="s">
        <v>1016</v>
      </c>
      <c r="D5255" s="18" t="s">
        <v>270</v>
      </c>
      <c r="E5255" s="18">
        <v>0.58658263698963298</v>
      </c>
    </row>
    <row r="5256" spans="1:5" hidden="1" x14ac:dyDescent="0.3">
      <c r="A5256" s="18" t="str">
        <f t="shared" si="82"/>
        <v>2022-23Benalla Rural CityE2</v>
      </c>
      <c r="B5256" s="18" t="s">
        <v>1261</v>
      </c>
      <c r="C5256" s="18" t="s">
        <v>1016</v>
      </c>
      <c r="D5256" s="18" t="s">
        <v>548</v>
      </c>
      <c r="E5256" s="18">
        <v>4861.9357953174003</v>
      </c>
    </row>
    <row r="5257" spans="1:5" hidden="1" x14ac:dyDescent="0.3">
      <c r="A5257" s="18" t="str">
        <f t="shared" si="82"/>
        <v>2022-23Benalla Rural CityE4</v>
      </c>
      <c r="B5257" s="18" t="s">
        <v>1261</v>
      </c>
      <c r="C5257" s="18" t="s">
        <v>1016</v>
      </c>
      <c r="D5257" s="18" t="s">
        <v>550</v>
      </c>
      <c r="E5257" s="18">
        <v>1996.9828626599101</v>
      </c>
    </row>
    <row r="5258" spans="1:5" hidden="1" x14ac:dyDescent="0.3">
      <c r="A5258" s="18" t="str">
        <f t="shared" si="82"/>
        <v>2022-23Benalla Rural CityL1</v>
      </c>
      <c r="B5258" s="18" t="s">
        <v>1261</v>
      </c>
      <c r="C5258" s="18" t="s">
        <v>1016</v>
      </c>
      <c r="D5258" s="18" t="s">
        <v>552</v>
      </c>
      <c r="E5258" s="18">
        <v>2.6780043523817199</v>
      </c>
    </row>
    <row r="5259" spans="1:5" hidden="1" x14ac:dyDescent="0.3">
      <c r="A5259" s="18" t="str">
        <f t="shared" si="82"/>
        <v>2022-23Benalla Rural CityL2</v>
      </c>
      <c r="B5259" s="18" t="s">
        <v>1261</v>
      </c>
      <c r="C5259" s="18" t="s">
        <v>1016</v>
      </c>
      <c r="D5259" s="18" t="s">
        <v>554</v>
      </c>
      <c r="E5259" s="18">
        <v>0.26299669541387899</v>
      </c>
    </row>
    <row r="5260" spans="1:5" hidden="1" x14ac:dyDescent="0.3">
      <c r="A5260" s="18" t="str">
        <f t="shared" si="82"/>
        <v>2022-23Benalla Rural CityO2</v>
      </c>
      <c r="B5260" s="18" t="s">
        <v>1261</v>
      </c>
      <c r="C5260" s="18" t="s">
        <v>1016</v>
      </c>
      <c r="D5260" s="18" t="s">
        <v>556</v>
      </c>
      <c r="E5260" s="18">
        <v>0.13595238095238099</v>
      </c>
    </row>
    <row r="5261" spans="1:5" hidden="1" x14ac:dyDescent="0.3">
      <c r="A5261" s="18" t="str">
        <f t="shared" si="82"/>
        <v>2022-23Benalla Rural CityO3</v>
      </c>
      <c r="B5261" s="18" t="s">
        <v>1261</v>
      </c>
      <c r="C5261" s="18" t="s">
        <v>1016</v>
      </c>
      <c r="D5261" s="18" t="s">
        <v>558</v>
      </c>
      <c r="E5261" s="18">
        <v>5.0904761904761897E-2</v>
      </c>
    </row>
    <row r="5262" spans="1:5" hidden="1" x14ac:dyDescent="0.3">
      <c r="A5262" s="18" t="str">
        <f t="shared" si="82"/>
        <v>2022-23Benalla Rural CityO4</v>
      </c>
      <c r="B5262" s="18" t="s">
        <v>1261</v>
      </c>
      <c r="C5262" s="18" t="s">
        <v>1016</v>
      </c>
      <c r="D5262" s="18" t="s">
        <v>560</v>
      </c>
      <c r="E5262" s="18">
        <v>0.54895541004053605</v>
      </c>
    </row>
    <row r="5263" spans="1:5" hidden="1" x14ac:dyDescent="0.3">
      <c r="A5263" s="18" t="str">
        <f t="shared" si="82"/>
        <v>2022-23Benalla Rural CityO5</v>
      </c>
      <c r="B5263" s="18" t="s">
        <v>1261</v>
      </c>
      <c r="C5263" s="18" t="s">
        <v>1016</v>
      </c>
      <c r="D5263" s="18" t="s">
        <v>562</v>
      </c>
      <c r="E5263" s="18">
        <v>0.90158259149357101</v>
      </c>
    </row>
    <row r="5264" spans="1:5" hidden="1" x14ac:dyDescent="0.3">
      <c r="A5264" s="18" t="str">
        <f t="shared" si="82"/>
        <v>2022-23Benalla Rural CityOP1</v>
      </c>
      <c r="B5264" s="18" t="s">
        <v>1261</v>
      </c>
      <c r="C5264" s="18" t="s">
        <v>1016</v>
      </c>
      <c r="D5264" s="18" t="s">
        <v>564</v>
      </c>
      <c r="E5264" s="18">
        <v>7.3991495230433302E-2</v>
      </c>
    </row>
    <row r="5265" spans="1:5" hidden="1" x14ac:dyDescent="0.3">
      <c r="A5265" s="18" t="str">
        <f t="shared" si="82"/>
        <v>2022-23Benalla Rural CityS1</v>
      </c>
      <c r="B5265" s="18" t="s">
        <v>1261</v>
      </c>
      <c r="C5265" s="18" t="s">
        <v>1016</v>
      </c>
      <c r="D5265" s="18" t="s">
        <v>567</v>
      </c>
      <c r="E5265" s="18">
        <v>0.48270313757039401</v>
      </c>
    </row>
    <row r="5266" spans="1:5" hidden="1" x14ac:dyDescent="0.3">
      <c r="A5266" s="18" t="str">
        <f t="shared" si="82"/>
        <v>2022-23Benalla Rural CityS2</v>
      </c>
      <c r="B5266" s="18" t="s">
        <v>1261</v>
      </c>
      <c r="C5266" s="18" t="s">
        <v>1016</v>
      </c>
      <c r="D5266" s="18" t="s">
        <v>569</v>
      </c>
      <c r="E5266" s="18">
        <v>4.6771393012442998E-3</v>
      </c>
    </row>
    <row r="5267" spans="1:5" hidden="1" x14ac:dyDescent="0.3">
      <c r="A5267" s="18" t="str">
        <f t="shared" si="82"/>
        <v>2022-23Benalla Rural CityC1</v>
      </c>
      <c r="B5267" s="18" t="s">
        <v>1261</v>
      </c>
      <c r="C5267" s="18" t="s">
        <v>1016</v>
      </c>
      <c r="D5267" s="18" t="s">
        <v>572</v>
      </c>
      <c r="E5267" s="18">
        <v>2787.95847750865</v>
      </c>
    </row>
    <row r="5268" spans="1:5" hidden="1" x14ac:dyDescent="0.3">
      <c r="A5268" s="18" t="str">
        <f t="shared" si="82"/>
        <v>2022-23Benalla Rural CityC2</v>
      </c>
      <c r="B5268" s="18" t="s">
        <v>1261</v>
      </c>
      <c r="C5268" s="18" t="s">
        <v>1016</v>
      </c>
      <c r="D5268" s="18" t="s">
        <v>575</v>
      </c>
      <c r="E5268" s="18">
        <v>17213.356401384099</v>
      </c>
    </row>
    <row r="5269" spans="1:5" hidden="1" x14ac:dyDescent="0.3">
      <c r="A5269" s="18" t="str">
        <f t="shared" si="82"/>
        <v>2022-23Benalla Rural CityC3</v>
      </c>
      <c r="B5269" s="18" t="s">
        <v>1261</v>
      </c>
      <c r="C5269" s="18" t="s">
        <v>1016</v>
      </c>
      <c r="D5269" s="18" t="s">
        <v>579</v>
      </c>
      <c r="E5269" s="18">
        <v>10.831109645309301</v>
      </c>
    </row>
    <row r="5270" spans="1:5" hidden="1" x14ac:dyDescent="0.3">
      <c r="A5270" s="18" t="str">
        <f t="shared" si="82"/>
        <v>2022-23Benalla Rural CityC4</v>
      </c>
      <c r="B5270" s="18" t="s">
        <v>1261</v>
      </c>
      <c r="C5270" s="18" t="s">
        <v>1016</v>
      </c>
      <c r="D5270" s="18" t="s">
        <v>583</v>
      </c>
      <c r="E5270" s="18">
        <v>1775.5017301038099</v>
      </c>
    </row>
    <row r="5271" spans="1:5" hidden="1" x14ac:dyDescent="0.3">
      <c r="A5271" s="18" t="str">
        <f t="shared" si="82"/>
        <v>2022-23Benalla Rural CityC5</v>
      </c>
      <c r="B5271" s="18" t="s">
        <v>1261</v>
      </c>
      <c r="C5271" s="18" t="s">
        <v>1016</v>
      </c>
      <c r="D5271" s="18" t="s">
        <v>586</v>
      </c>
      <c r="E5271" s="18">
        <v>647.95847750865096</v>
      </c>
    </row>
    <row r="5272" spans="1:5" hidden="1" x14ac:dyDescent="0.3">
      <c r="A5272" s="18" t="str">
        <f t="shared" ref="A5272:A5335" si="83">CONCATENATE(B5272,C5272,D5272)</f>
        <v>2022-23Benalla Rural CityC6</v>
      </c>
      <c r="B5272" s="18" t="s">
        <v>1261</v>
      </c>
      <c r="C5272" s="18" t="s">
        <v>1016</v>
      </c>
      <c r="D5272" s="18" t="s">
        <v>590</v>
      </c>
      <c r="E5272" s="18">
        <v>3</v>
      </c>
    </row>
    <row r="5273" spans="1:5" hidden="1" x14ac:dyDescent="0.3">
      <c r="A5273" s="18" t="str">
        <f t="shared" si="83"/>
        <v>2022-23Benalla Rural CityC7</v>
      </c>
      <c r="B5273" s="18" t="s">
        <v>1261</v>
      </c>
      <c r="C5273" s="18" t="s">
        <v>1016</v>
      </c>
      <c r="D5273" s="18" t="s">
        <v>594</v>
      </c>
      <c r="E5273" s="18">
        <v>0.29553264604811003</v>
      </c>
    </row>
    <row r="5274" spans="1:5" hidden="1" x14ac:dyDescent="0.3">
      <c r="A5274" s="18" t="str">
        <f t="shared" si="83"/>
        <v>2022-23Boroondara CityAF2</v>
      </c>
      <c r="B5274" s="18" t="s">
        <v>1261</v>
      </c>
      <c r="C5274" s="18" t="s">
        <v>1019</v>
      </c>
      <c r="D5274" s="18" t="s">
        <v>76</v>
      </c>
      <c r="E5274" s="18">
        <v>1</v>
      </c>
    </row>
    <row r="5275" spans="1:5" hidden="1" x14ac:dyDescent="0.3">
      <c r="A5275" s="18" t="str">
        <f t="shared" si="83"/>
        <v>2022-23Boroondara CityAF6</v>
      </c>
      <c r="B5275" s="18" t="s">
        <v>1261</v>
      </c>
      <c r="C5275" s="18" t="s">
        <v>1019</v>
      </c>
      <c r="D5275" s="18" t="s">
        <v>85</v>
      </c>
      <c r="E5275" s="18">
        <v>13.9022495587654</v>
      </c>
    </row>
    <row r="5276" spans="1:5" hidden="1" x14ac:dyDescent="0.3">
      <c r="A5276" s="18" t="str">
        <f t="shared" si="83"/>
        <v>2022-23Boroondara CityAF7</v>
      </c>
      <c r="B5276" s="18" t="s">
        <v>1261</v>
      </c>
      <c r="C5276" s="18" t="s">
        <v>1019</v>
      </c>
      <c r="D5276" s="18" t="s">
        <v>90</v>
      </c>
      <c r="E5276" s="18">
        <v>-2.57233671621106E-2</v>
      </c>
    </row>
    <row r="5277" spans="1:5" hidden="1" x14ac:dyDescent="0.3">
      <c r="A5277" s="18" t="str">
        <f t="shared" si="83"/>
        <v>2022-23Boroondara CityAM1</v>
      </c>
      <c r="B5277" s="18" t="s">
        <v>1261</v>
      </c>
      <c r="C5277" s="18" t="s">
        <v>1019</v>
      </c>
      <c r="D5277" s="18" t="s">
        <v>97</v>
      </c>
      <c r="E5277" s="18">
        <v>1.0004427717511599</v>
      </c>
    </row>
    <row r="5278" spans="1:5" hidden="1" x14ac:dyDescent="0.3">
      <c r="A5278" s="18" t="str">
        <f t="shared" si="83"/>
        <v>2022-23Boroondara CityAM2</v>
      </c>
      <c r="B5278" s="18" t="s">
        <v>1261</v>
      </c>
      <c r="C5278" s="18" t="s">
        <v>1019</v>
      </c>
      <c r="D5278" s="18" t="s">
        <v>103</v>
      </c>
      <c r="E5278" s="18">
        <v>0.66920152091254703</v>
      </c>
    </row>
    <row r="5279" spans="1:5" hidden="1" x14ac:dyDescent="0.3">
      <c r="A5279" s="18" t="str">
        <f t="shared" si="83"/>
        <v>2022-23Boroondara CityAM5</v>
      </c>
      <c r="B5279" s="18" t="s">
        <v>1261</v>
      </c>
      <c r="C5279" s="18" t="s">
        <v>1019</v>
      </c>
      <c r="D5279" s="18" t="s">
        <v>109</v>
      </c>
      <c r="E5279" s="18">
        <v>0.53612167300380198</v>
      </c>
    </row>
    <row r="5280" spans="1:5" hidden="1" x14ac:dyDescent="0.3">
      <c r="A5280" s="18" t="str">
        <f t="shared" si="83"/>
        <v>2022-23Boroondara CityAM6</v>
      </c>
      <c r="B5280" s="18" t="s">
        <v>1261</v>
      </c>
      <c r="C5280" s="18" t="s">
        <v>1019</v>
      </c>
      <c r="D5280" s="18" t="s">
        <v>115</v>
      </c>
      <c r="E5280" s="18">
        <v>8.5678970078684404</v>
      </c>
    </row>
    <row r="5281" spans="1:5" hidden="1" x14ac:dyDescent="0.3">
      <c r="A5281" s="18" t="str">
        <f t="shared" si="83"/>
        <v>2022-23Boroondara CityAM7</v>
      </c>
      <c r="B5281" s="18" t="s">
        <v>1261</v>
      </c>
      <c r="C5281" s="18" t="s">
        <v>1019</v>
      </c>
      <c r="D5281" s="18" t="s">
        <v>118</v>
      </c>
      <c r="E5281" s="18">
        <v>1</v>
      </c>
    </row>
    <row r="5282" spans="1:5" hidden="1" x14ac:dyDescent="0.3">
      <c r="A5282" s="18" t="str">
        <f t="shared" si="83"/>
        <v>2022-23Boroondara CityFS1</v>
      </c>
      <c r="B5282" s="18" t="s">
        <v>1261</v>
      </c>
      <c r="C5282" s="18" t="s">
        <v>1019</v>
      </c>
      <c r="D5282" s="18" t="s">
        <v>124</v>
      </c>
      <c r="E5282" s="18">
        <v>1.67105263157895</v>
      </c>
    </row>
    <row r="5283" spans="1:5" hidden="1" x14ac:dyDescent="0.3">
      <c r="A5283" s="18" t="str">
        <f t="shared" si="83"/>
        <v>2022-23Boroondara CityFS2</v>
      </c>
      <c r="B5283" s="18" t="s">
        <v>1261</v>
      </c>
      <c r="C5283" s="18" t="s">
        <v>1019</v>
      </c>
      <c r="D5283" s="18" t="s">
        <v>130</v>
      </c>
      <c r="E5283" s="18">
        <v>1</v>
      </c>
    </row>
    <row r="5284" spans="1:5" hidden="1" x14ac:dyDescent="0.3">
      <c r="A5284" s="18" t="str">
        <f t="shared" si="83"/>
        <v>2022-23Boroondara CityFS3</v>
      </c>
      <c r="B5284" s="18" t="s">
        <v>1261</v>
      </c>
      <c r="C5284" s="18" t="s">
        <v>1019</v>
      </c>
      <c r="D5284" s="18" t="s">
        <v>135</v>
      </c>
      <c r="E5284" s="18">
        <v>299.32132251771202</v>
      </c>
    </row>
    <row r="5285" spans="1:5" hidden="1" x14ac:dyDescent="0.3">
      <c r="A5285" s="18" t="str">
        <f t="shared" si="83"/>
        <v>2022-23Boroondara CityFS4</v>
      </c>
      <c r="B5285" s="18" t="s">
        <v>1261</v>
      </c>
      <c r="C5285" s="18" t="s">
        <v>1019</v>
      </c>
      <c r="D5285" s="18" t="s">
        <v>139</v>
      </c>
      <c r="E5285" s="18">
        <v>0.97690941385435204</v>
      </c>
    </row>
    <row r="5286" spans="1:5" hidden="1" x14ac:dyDescent="0.3">
      <c r="A5286" s="18" t="str">
        <f t="shared" si="83"/>
        <v>2022-23Boroondara CityG1</v>
      </c>
      <c r="B5286" s="18" t="s">
        <v>1261</v>
      </c>
      <c r="C5286" s="18" t="s">
        <v>1019</v>
      </c>
      <c r="D5286" s="18" t="s">
        <v>149</v>
      </c>
      <c r="E5286" s="18">
        <v>4.7008547008547001E-2</v>
      </c>
    </row>
    <row r="5287" spans="1:5" hidden="1" x14ac:dyDescent="0.3">
      <c r="A5287" s="18" t="str">
        <f t="shared" si="83"/>
        <v>2022-23Boroondara CityG2</v>
      </c>
      <c r="B5287" s="18" t="s">
        <v>1261</v>
      </c>
      <c r="C5287" s="18" t="s">
        <v>1019</v>
      </c>
      <c r="D5287" s="18" t="s">
        <v>154</v>
      </c>
      <c r="E5287" s="18">
        <v>59</v>
      </c>
    </row>
    <row r="5288" spans="1:5" hidden="1" x14ac:dyDescent="0.3">
      <c r="A5288" s="18" t="str">
        <f t="shared" si="83"/>
        <v>2022-23Boroondara CityG3</v>
      </c>
      <c r="B5288" s="18" t="s">
        <v>1261</v>
      </c>
      <c r="C5288" s="18" t="s">
        <v>1019</v>
      </c>
      <c r="D5288" s="18" t="s">
        <v>159</v>
      </c>
      <c r="E5288" s="18">
        <v>0.97653958944281505</v>
      </c>
    </row>
    <row r="5289" spans="1:5" hidden="1" x14ac:dyDescent="0.3">
      <c r="A5289" s="18" t="str">
        <f t="shared" si="83"/>
        <v>2022-23Boroondara CityG4</v>
      </c>
      <c r="B5289" s="18" t="s">
        <v>1261</v>
      </c>
      <c r="C5289" s="18" t="s">
        <v>1019</v>
      </c>
      <c r="D5289" s="18" t="s">
        <v>166</v>
      </c>
      <c r="E5289" s="18">
        <v>54402.599090909098</v>
      </c>
    </row>
    <row r="5290" spans="1:5" hidden="1" x14ac:dyDescent="0.3">
      <c r="A5290" s="18" t="str">
        <f t="shared" si="83"/>
        <v>2022-23Boroondara CityG5</v>
      </c>
      <c r="B5290" s="18" t="s">
        <v>1261</v>
      </c>
      <c r="C5290" s="18" t="s">
        <v>1019</v>
      </c>
      <c r="D5290" s="18" t="s">
        <v>169</v>
      </c>
      <c r="E5290" s="18">
        <v>59</v>
      </c>
    </row>
    <row r="5291" spans="1:5" hidden="1" x14ac:dyDescent="0.3">
      <c r="A5291" s="18" t="str">
        <f t="shared" si="83"/>
        <v>2022-23Boroondara CityLB1</v>
      </c>
      <c r="B5291" s="18" t="s">
        <v>1261</v>
      </c>
      <c r="C5291" s="18" t="s">
        <v>1019</v>
      </c>
      <c r="D5291" s="18" t="s">
        <v>1256</v>
      </c>
      <c r="E5291" s="18">
        <v>3.94459626139126</v>
      </c>
    </row>
    <row r="5292" spans="1:5" hidden="1" x14ac:dyDescent="0.3">
      <c r="A5292" s="18" t="str">
        <f t="shared" si="83"/>
        <v>2022-23Boroondara CityLB2</v>
      </c>
      <c r="B5292" s="18" t="s">
        <v>1261</v>
      </c>
      <c r="C5292" s="18" t="s">
        <v>1019</v>
      </c>
      <c r="D5292" s="18" t="s">
        <v>172</v>
      </c>
      <c r="E5292" s="18">
        <v>0.64240203886588099</v>
      </c>
    </row>
    <row r="5293" spans="1:5" hidden="1" x14ac:dyDescent="0.3">
      <c r="A5293" s="18" t="str">
        <f t="shared" si="83"/>
        <v>2022-23Boroondara CityLB4</v>
      </c>
      <c r="B5293" s="18" t="s">
        <v>1261</v>
      </c>
      <c r="C5293" s="18" t="s">
        <v>1019</v>
      </c>
      <c r="D5293" s="18" t="s">
        <v>1257</v>
      </c>
      <c r="E5293" s="18">
        <v>0.204048266189852</v>
      </c>
    </row>
    <row r="5294" spans="1:5" hidden="1" x14ac:dyDescent="0.3">
      <c r="A5294" s="18" t="str">
        <f t="shared" si="83"/>
        <v>2022-23Boroondara CityLB5</v>
      </c>
      <c r="B5294" s="18" t="s">
        <v>1261</v>
      </c>
      <c r="C5294" s="18" t="s">
        <v>1019</v>
      </c>
      <c r="D5294" s="18" t="s">
        <v>177</v>
      </c>
      <c r="E5294" s="18">
        <v>56.180705857352798</v>
      </c>
    </row>
    <row r="5295" spans="1:5" hidden="1" x14ac:dyDescent="0.3">
      <c r="A5295" s="18" t="str">
        <f t="shared" si="83"/>
        <v>2022-23Boroondara CityMC2</v>
      </c>
      <c r="B5295" s="18" t="s">
        <v>1261</v>
      </c>
      <c r="C5295" s="18" t="s">
        <v>1019</v>
      </c>
      <c r="D5295" s="18" t="s">
        <v>192</v>
      </c>
      <c r="E5295" s="18">
        <v>1.0072529465095199</v>
      </c>
    </row>
    <row r="5296" spans="1:5" hidden="1" x14ac:dyDescent="0.3">
      <c r="A5296" s="18" t="str">
        <f t="shared" si="83"/>
        <v>2022-23Boroondara CityMC3</v>
      </c>
      <c r="B5296" s="18" t="s">
        <v>1261</v>
      </c>
      <c r="C5296" s="18" t="s">
        <v>1019</v>
      </c>
      <c r="D5296" s="18" t="s">
        <v>197</v>
      </c>
      <c r="E5296" s="18">
        <v>79.119411329303404</v>
      </c>
    </row>
    <row r="5297" spans="1:5" hidden="1" x14ac:dyDescent="0.3">
      <c r="A5297" s="18" t="str">
        <f t="shared" si="83"/>
        <v>2022-23Boroondara CityMC4</v>
      </c>
      <c r="B5297" s="18" t="s">
        <v>1261</v>
      </c>
      <c r="C5297" s="18" t="s">
        <v>1019</v>
      </c>
      <c r="D5297" s="18" t="s">
        <v>202</v>
      </c>
      <c r="E5297" s="18">
        <v>0.832299379627777</v>
      </c>
    </row>
    <row r="5298" spans="1:5" hidden="1" x14ac:dyDescent="0.3">
      <c r="A5298" s="18" t="str">
        <f t="shared" si="83"/>
        <v>2022-23Boroondara CityMC5</v>
      </c>
      <c r="B5298" s="18" t="s">
        <v>1261</v>
      </c>
      <c r="C5298" s="18" t="s">
        <v>1019</v>
      </c>
      <c r="D5298" s="18" t="s">
        <v>207</v>
      </c>
      <c r="E5298" s="18">
        <v>0.89655172413793105</v>
      </c>
    </row>
    <row r="5299" spans="1:5" hidden="1" x14ac:dyDescent="0.3">
      <c r="A5299" s="18" t="str">
        <f t="shared" si="83"/>
        <v>2022-23Boroondara CityMC6</v>
      </c>
      <c r="B5299" s="18" t="s">
        <v>1261</v>
      </c>
      <c r="C5299" s="18" t="s">
        <v>1019</v>
      </c>
      <c r="D5299" s="18" t="s">
        <v>211</v>
      </c>
      <c r="E5299" s="18">
        <v>0.99818676337262002</v>
      </c>
    </row>
    <row r="5300" spans="1:5" hidden="1" x14ac:dyDescent="0.3">
      <c r="A5300" s="18" t="str">
        <f t="shared" si="83"/>
        <v>2022-23Boroondara CityR1</v>
      </c>
      <c r="B5300" s="18" t="s">
        <v>1261</v>
      </c>
      <c r="C5300" s="18" t="s">
        <v>1019</v>
      </c>
      <c r="D5300" s="18" t="s">
        <v>215</v>
      </c>
      <c r="E5300" s="18">
        <v>97.221240189493003</v>
      </c>
    </row>
    <row r="5301" spans="1:5" hidden="1" x14ac:dyDescent="0.3">
      <c r="A5301" s="18" t="str">
        <f t="shared" si="83"/>
        <v>2022-23Boroondara CityR2</v>
      </c>
      <c r="B5301" s="18" t="s">
        <v>1261</v>
      </c>
      <c r="C5301" s="18" t="s">
        <v>1019</v>
      </c>
      <c r="D5301" s="18" t="s">
        <v>220</v>
      </c>
      <c r="E5301" s="18">
        <v>0.907563812486743</v>
      </c>
    </row>
    <row r="5302" spans="1:5" hidden="1" x14ac:dyDescent="0.3">
      <c r="A5302" s="18" t="str">
        <f t="shared" si="83"/>
        <v>2022-23Boroondara CityR3</v>
      </c>
      <c r="B5302" s="18" t="s">
        <v>1261</v>
      </c>
      <c r="C5302" s="18" t="s">
        <v>1019</v>
      </c>
      <c r="D5302" s="18" t="s">
        <v>223</v>
      </c>
      <c r="E5302" s="18">
        <v>114.853202919613</v>
      </c>
    </row>
    <row r="5303" spans="1:5" hidden="1" x14ac:dyDescent="0.3">
      <c r="A5303" s="18" t="str">
        <f t="shared" si="83"/>
        <v>2022-23Boroondara CityR4</v>
      </c>
      <c r="B5303" s="18" t="s">
        <v>1261</v>
      </c>
      <c r="C5303" s="18" t="s">
        <v>1019</v>
      </c>
      <c r="D5303" s="18" t="s">
        <v>228</v>
      </c>
      <c r="E5303" s="18">
        <v>29.744679365016001</v>
      </c>
    </row>
    <row r="5304" spans="1:5" hidden="1" x14ac:dyDescent="0.3">
      <c r="A5304" s="18" t="str">
        <f t="shared" si="83"/>
        <v>2022-23Boroondara CityR5</v>
      </c>
      <c r="B5304" s="18" t="s">
        <v>1261</v>
      </c>
      <c r="C5304" s="18" t="s">
        <v>1019</v>
      </c>
      <c r="D5304" s="18" t="s">
        <v>232</v>
      </c>
      <c r="E5304" s="18">
        <v>67</v>
      </c>
    </row>
    <row r="5305" spans="1:5" hidden="1" x14ac:dyDescent="0.3">
      <c r="A5305" s="18" t="str">
        <f t="shared" si="83"/>
        <v>2022-23Boroondara CitySP1</v>
      </c>
      <c r="B5305" s="18" t="s">
        <v>1261</v>
      </c>
      <c r="C5305" s="18" t="s">
        <v>1019</v>
      </c>
      <c r="D5305" s="18" t="s">
        <v>236</v>
      </c>
      <c r="E5305" s="18">
        <v>102</v>
      </c>
    </row>
    <row r="5306" spans="1:5" hidden="1" x14ac:dyDescent="0.3">
      <c r="A5306" s="18" t="str">
        <f t="shared" si="83"/>
        <v>2022-23Boroondara CitySP2</v>
      </c>
      <c r="B5306" s="18" t="s">
        <v>1261</v>
      </c>
      <c r="C5306" s="18" t="s">
        <v>1019</v>
      </c>
      <c r="D5306" s="18" t="s">
        <v>239</v>
      </c>
      <c r="E5306" s="18">
        <v>0.589162679425837</v>
      </c>
    </row>
    <row r="5307" spans="1:5" hidden="1" x14ac:dyDescent="0.3">
      <c r="A5307" s="18" t="str">
        <f t="shared" si="83"/>
        <v>2022-23Boroondara CitySP3</v>
      </c>
      <c r="B5307" s="18" t="s">
        <v>1261</v>
      </c>
      <c r="C5307" s="18" t="s">
        <v>1019</v>
      </c>
      <c r="D5307" s="18" t="s">
        <v>245</v>
      </c>
      <c r="E5307" s="18">
        <v>4101.6736598397101</v>
      </c>
    </row>
    <row r="5308" spans="1:5" hidden="1" x14ac:dyDescent="0.3">
      <c r="A5308" s="18" t="str">
        <f t="shared" si="83"/>
        <v>2022-23Boroondara CitySP4</v>
      </c>
      <c r="B5308" s="18" t="s">
        <v>1261</v>
      </c>
      <c r="C5308" s="18" t="s">
        <v>1019</v>
      </c>
      <c r="D5308" s="18" t="s">
        <v>251</v>
      </c>
      <c r="E5308" s="18">
        <v>0.44444444444444398</v>
      </c>
    </row>
    <row r="5309" spans="1:5" hidden="1" x14ac:dyDescent="0.3">
      <c r="A5309" s="18" t="str">
        <f t="shared" si="83"/>
        <v>2022-23Boroondara CityWC1</v>
      </c>
      <c r="B5309" s="18" t="s">
        <v>1261</v>
      </c>
      <c r="C5309" s="18" t="s">
        <v>1019</v>
      </c>
      <c r="D5309" s="18" t="s">
        <v>1258</v>
      </c>
      <c r="E5309" s="18">
        <v>188.169201262516</v>
      </c>
    </row>
    <row r="5310" spans="1:5" hidden="1" x14ac:dyDescent="0.3">
      <c r="A5310" s="18" t="str">
        <f t="shared" si="83"/>
        <v>2022-23Boroondara CityWC2</v>
      </c>
      <c r="B5310" s="18" t="s">
        <v>1261</v>
      </c>
      <c r="C5310" s="18" t="s">
        <v>1019</v>
      </c>
      <c r="D5310" s="18" t="s">
        <v>256</v>
      </c>
      <c r="E5310" s="18">
        <v>9.2754432921972292</v>
      </c>
    </row>
    <row r="5311" spans="1:5" hidden="1" x14ac:dyDescent="0.3">
      <c r="A5311" s="18" t="str">
        <f t="shared" si="83"/>
        <v>2022-23Boroondara CityWC3</v>
      </c>
      <c r="B5311" s="18" t="s">
        <v>1261</v>
      </c>
      <c r="C5311" s="18" t="s">
        <v>1019</v>
      </c>
      <c r="D5311" s="18" t="s">
        <v>262</v>
      </c>
      <c r="E5311" s="18">
        <v>126.633017026944</v>
      </c>
    </row>
    <row r="5312" spans="1:5" hidden="1" x14ac:dyDescent="0.3">
      <c r="A5312" s="18" t="str">
        <f t="shared" si="83"/>
        <v>2022-23Boroondara CityWC4</v>
      </c>
      <c r="B5312" s="18" t="s">
        <v>1261</v>
      </c>
      <c r="C5312" s="18" t="s">
        <v>1019</v>
      </c>
      <c r="D5312" s="18" t="s">
        <v>266</v>
      </c>
      <c r="E5312" s="18">
        <v>93.821492456312598</v>
      </c>
    </row>
    <row r="5313" spans="1:5" hidden="1" x14ac:dyDescent="0.3">
      <c r="A5313" s="18" t="str">
        <f t="shared" si="83"/>
        <v>2022-23Boroondara CityWC5</v>
      </c>
      <c r="B5313" s="18" t="s">
        <v>1261</v>
      </c>
      <c r="C5313" s="18" t="s">
        <v>1019</v>
      </c>
      <c r="D5313" s="18" t="s">
        <v>270</v>
      </c>
      <c r="E5313" s="18">
        <v>0.71670494196080103</v>
      </c>
    </row>
    <row r="5314" spans="1:5" hidden="1" x14ac:dyDescent="0.3">
      <c r="A5314" s="18" t="str">
        <f t="shared" si="83"/>
        <v>2022-23Boroondara CityE2</v>
      </c>
      <c r="B5314" s="18" t="s">
        <v>1261</v>
      </c>
      <c r="C5314" s="18" t="s">
        <v>1019</v>
      </c>
      <c r="D5314" s="18" t="s">
        <v>548</v>
      </c>
      <c r="E5314" s="18">
        <v>3213.6583415584901</v>
      </c>
    </row>
    <row r="5315" spans="1:5" hidden="1" x14ac:dyDescent="0.3">
      <c r="A5315" s="18" t="str">
        <f t="shared" si="83"/>
        <v>2022-23Boroondara CityE4</v>
      </c>
      <c r="B5315" s="18" t="s">
        <v>1261</v>
      </c>
      <c r="C5315" s="18" t="s">
        <v>1019</v>
      </c>
      <c r="D5315" s="18" t="s">
        <v>550</v>
      </c>
      <c r="E5315" s="18">
        <v>2119.3668086807702</v>
      </c>
    </row>
    <row r="5316" spans="1:5" hidden="1" x14ac:dyDescent="0.3">
      <c r="A5316" s="18" t="str">
        <f t="shared" si="83"/>
        <v>2022-23Boroondara CityL1</v>
      </c>
      <c r="B5316" s="18" t="s">
        <v>1261</v>
      </c>
      <c r="C5316" s="18" t="s">
        <v>1019</v>
      </c>
      <c r="D5316" s="18" t="s">
        <v>552</v>
      </c>
      <c r="E5316" s="18">
        <v>2.2407658442748901</v>
      </c>
    </row>
    <row r="5317" spans="1:5" hidden="1" x14ac:dyDescent="0.3">
      <c r="A5317" s="18" t="str">
        <f t="shared" si="83"/>
        <v>2022-23Boroondara CityL2</v>
      </c>
      <c r="B5317" s="18" t="s">
        <v>1261</v>
      </c>
      <c r="C5317" s="18" t="s">
        <v>1019</v>
      </c>
      <c r="D5317" s="18" t="s">
        <v>554</v>
      </c>
      <c r="E5317" s="18">
        <v>0.20563667583304299</v>
      </c>
    </row>
    <row r="5318" spans="1:5" hidden="1" x14ac:dyDescent="0.3">
      <c r="A5318" s="18" t="str">
        <f t="shared" si="83"/>
        <v>2022-23Boroondara CityO2</v>
      </c>
      <c r="B5318" s="18" t="s">
        <v>1261</v>
      </c>
      <c r="C5318" s="18" t="s">
        <v>1019</v>
      </c>
      <c r="D5318" s="18" t="s">
        <v>556</v>
      </c>
      <c r="E5318" s="18">
        <v>0.42147870454062802</v>
      </c>
    </row>
    <row r="5319" spans="1:5" hidden="1" x14ac:dyDescent="0.3">
      <c r="A5319" s="18" t="str">
        <f t="shared" si="83"/>
        <v>2022-23Boroondara CityO3</v>
      </c>
      <c r="B5319" s="18" t="s">
        <v>1261</v>
      </c>
      <c r="C5319" s="18" t="s">
        <v>1019</v>
      </c>
      <c r="D5319" s="18" t="s">
        <v>558</v>
      </c>
      <c r="E5319" s="18">
        <v>0.147549404576684</v>
      </c>
    </row>
    <row r="5320" spans="1:5" hidden="1" x14ac:dyDescent="0.3">
      <c r="A5320" s="18" t="str">
        <f t="shared" si="83"/>
        <v>2022-23Boroondara CityO4</v>
      </c>
      <c r="B5320" s="18" t="s">
        <v>1261</v>
      </c>
      <c r="C5320" s="18" t="s">
        <v>1019</v>
      </c>
      <c r="D5320" s="18" t="s">
        <v>560</v>
      </c>
      <c r="E5320" s="18">
        <v>0.36419528971485299</v>
      </c>
    </row>
    <row r="5321" spans="1:5" hidden="1" x14ac:dyDescent="0.3">
      <c r="A5321" s="18" t="str">
        <f t="shared" si="83"/>
        <v>2022-23Boroondara CityO5</v>
      </c>
      <c r="B5321" s="18" t="s">
        <v>1261</v>
      </c>
      <c r="C5321" s="18" t="s">
        <v>1019</v>
      </c>
      <c r="D5321" s="18" t="s">
        <v>562</v>
      </c>
      <c r="E5321" s="18">
        <v>1.25475384897841</v>
      </c>
    </row>
    <row r="5322" spans="1:5" hidden="1" x14ac:dyDescent="0.3">
      <c r="A5322" s="18" t="str">
        <f t="shared" si="83"/>
        <v>2022-23Boroondara CityOP1</v>
      </c>
      <c r="B5322" s="18" t="s">
        <v>1261</v>
      </c>
      <c r="C5322" s="18" t="s">
        <v>1019</v>
      </c>
      <c r="D5322" s="18" t="s">
        <v>564</v>
      </c>
      <c r="E5322" s="18">
        <v>3.3549128864875398E-2</v>
      </c>
    </row>
    <row r="5323" spans="1:5" hidden="1" x14ac:dyDescent="0.3">
      <c r="A5323" s="18" t="str">
        <f t="shared" si="83"/>
        <v>2022-23Boroondara CityS1</v>
      </c>
      <c r="B5323" s="18" t="s">
        <v>1261</v>
      </c>
      <c r="C5323" s="18" t="s">
        <v>1019</v>
      </c>
      <c r="D5323" s="18" t="s">
        <v>567</v>
      </c>
      <c r="E5323" s="18">
        <v>0.76071118592356901</v>
      </c>
    </row>
    <row r="5324" spans="1:5" hidden="1" x14ac:dyDescent="0.3">
      <c r="A5324" s="18" t="str">
        <f t="shared" si="83"/>
        <v>2022-23Boroondara CityS2</v>
      </c>
      <c r="B5324" s="18" t="s">
        <v>1261</v>
      </c>
      <c r="C5324" s="18" t="s">
        <v>1019</v>
      </c>
      <c r="D5324" s="18" t="s">
        <v>569</v>
      </c>
      <c r="E5324" s="18">
        <v>1.49961306974108E-3</v>
      </c>
    </row>
    <row r="5325" spans="1:5" hidden="1" x14ac:dyDescent="0.3">
      <c r="A5325" s="18" t="str">
        <f t="shared" si="83"/>
        <v>2022-23Boroondara CityC1</v>
      </c>
      <c r="B5325" s="18" t="s">
        <v>1261</v>
      </c>
      <c r="C5325" s="18" t="s">
        <v>1019</v>
      </c>
      <c r="D5325" s="18" t="s">
        <v>572</v>
      </c>
      <c r="E5325" s="18">
        <v>1518.30754791601</v>
      </c>
    </row>
    <row r="5326" spans="1:5" hidden="1" x14ac:dyDescent="0.3">
      <c r="A5326" s="18" t="str">
        <f t="shared" si="83"/>
        <v>2022-23Boroondara CityC2</v>
      </c>
      <c r="B5326" s="18" t="s">
        <v>1261</v>
      </c>
      <c r="C5326" s="18" t="s">
        <v>1019</v>
      </c>
      <c r="D5326" s="18" t="s">
        <v>575</v>
      </c>
      <c r="E5326" s="18">
        <v>6227.2107478262897</v>
      </c>
    </row>
    <row r="5327" spans="1:5" hidden="1" x14ac:dyDescent="0.3">
      <c r="A5327" s="18" t="str">
        <f t="shared" si="83"/>
        <v>2022-23Boroondara CityC3</v>
      </c>
      <c r="B5327" s="18" t="s">
        <v>1261</v>
      </c>
      <c r="C5327" s="18" t="s">
        <v>1019</v>
      </c>
      <c r="D5327" s="18" t="s">
        <v>579</v>
      </c>
      <c r="E5327" s="18">
        <v>258.28674614592302</v>
      </c>
    </row>
    <row r="5328" spans="1:5" hidden="1" x14ac:dyDescent="0.3">
      <c r="A5328" s="18" t="str">
        <f t="shared" si="83"/>
        <v>2022-23Boroondara CityC4</v>
      </c>
      <c r="B5328" s="18" t="s">
        <v>1261</v>
      </c>
      <c r="C5328" s="18" t="s">
        <v>1019</v>
      </c>
      <c r="D5328" s="18" t="s">
        <v>583</v>
      </c>
      <c r="E5328" s="18">
        <v>1479.4966088388601</v>
      </c>
    </row>
    <row r="5329" spans="1:5" hidden="1" x14ac:dyDescent="0.3">
      <c r="A5329" s="18" t="str">
        <f t="shared" si="83"/>
        <v>2022-23Boroondara CityC5</v>
      </c>
      <c r="B5329" s="18" t="s">
        <v>1261</v>
      </c>
      <c r="C5329" s="18" t="s">
        <v>1019</v>
      </c>
      <c r="D5329" s="18" t="s">
        <v>586</v>
      </c>
      <c r="E5329" s="18">
        <v>78.218061400971607</v>
      </c>
    </row>
    <row r="5330" spans="1:5" hidden="1" x14ac:dyDescent="0.3">
      <c r="A5330" s="18" t="str">
        <f t="shared" si="83"/>
        <v>2022-23Boroondara CityC6</v>
      </c>
      <c r="B5330" s="18" t="s">
        <v>1261</v>
      </c>
      <c r="C5330" s="18" t="s">
        <v>1019</v>
      </c>
      <c r="D5330" s="18" t="s">
        <v>590</v>
      </c>
      <c r="E5330" s="18">
        <v>10</v>
      </c>
    </row>
    <row r="5331" spans="1:5" hidden="1" x14ac:dyDescent="0.3">
      <c r="A5331" s="18" t="str">
        <f t="shared" si="83"/>
        <v>2022-23Boroondara CityC7</v>
      </c>
      <c r="B5331" s="18" t="s">
        <v>1261</v>
      </c>
      <c r="C5331" s="18" t="s">
        <v>1019</v>
      </c>
      <c r="D5331" s="18" t="s">
        <v>594</v>
      </c>
      <c r="E5331" s="18">
        <v>0.18801410105757899</v>
      </c>
    </row>
    <row r="5332" spans="1:5" hidden="1" x14ac:dyDescent="0.3">
      <c r="A5332" s="18" t="str">
        <f t="shared" si="83"/>
        <v>2022-23Borough of QueenscliffeAF2</v>
      </c>
      <c r="B5332" s="18" t="s">
        <v>1261</v>
      </c>
      <c r="C5332" s="18" t="s">
        <v>1174</v>
      </c>
      <c r="D5332" s="18" t="s">
        <v>76</v>
      </c>
      <c r="E5332" s="18">
        <v>0</v>
      </c>
    </row>
    <row r="5333" spans="1:5" hidden="1" x14ac:dyDescent="0.3">
      <c r="A5333" s="18" t="str">
        <f t="shared" si="83"/>
        <v>2022-23Borough of QueenscliffeAF6</v>
      </c>
      <c r="B5333" s="18" t="s">
        <v>1261</v>
      </c>
      <c r="C5333" s="18" t="s">
        <v>1174</v>
      </c>
      <c r="D5333" s="18" t="s">
        <v>85</v>
      </c>
      <c r="E5333" s="18">
        <v>0</v>
      </c>
    </row>
    <row r="5334" spans="1:5" hidden="1" x14ac:dyDescent="0.3">
      <c r="A5334" s="18" t="str">
        <f t="shared" si="83"/>
        <v>2022-23Borough of QueenscliffeAF7</v>
      </c>
      <c r="B5334" s="18" t="s">
        <v>1261</v>
      </c>
      <c r="C5334" s="18" t="s">
        <v>1174</v>
      </c>
      <c r="D5334" s="18" t="s">
        <v>90</v>
      </c>
      <c r="E5334" s="18">
        <v>0</v>
      </c>
    </row>
    <row r="5335" spans="1:5" hidden="1" x14ac:dyDescent="0.3">
      <c r="A5335" s="18" t="str">
        <f t="shared" si="83"/>
        <v>2022-23Borough of QueenscliffeAM1</v>
      </c>
      <c r="B5335" s="18" t="s">
        <v>1261</v>
      </c>
      <c r="C5335" s="18" t="s">
        <v>1174</v>
      </c>
      <c r="D5335" s="18" t="s">
        <v>97</v>
      </c>
      <c r="E5335" s="18">
        <v>1</v>
      </c>
    </row>
    <row r="5336" spans="1:5" hidden="1" x14ac:dyDescent="0.3">
      <c r="A5336" s="18" t="str">
        <f t="shared" ref="A5336:A5399" si="84">CONCATENATE(B5336,C5336,D5336)</f>
        <v>2022-23Borough of QueenscliffeAM2</v>
      </c>
      <c r="B5336" s="18" t="s">
        <v>1261</v>
      </c>
      <c r="C5336" s="18" t="s">
        <v>1174</v>
      </c>
      <c r="D5336" s="18" t="s">
        <v>103</v>
      </c>
      <c r="E5336" s="18">
        <v>0.2</v>
      </c>
    </row>
    <row r="5337" spans="1:5" hidden="1" x14ac:dyDescent="0.3">
      <c r="A5337" s="18" t="str">
        <f t="shared" si="84"/>
        <v>2022-23Borough of QueenscliffeAM5</v>
      </c>
      <c r="B5337" s="18" t="s">
        <v>1261</v>
      </c>
      <c r="C5337" s="18" t="s">
        <v>1174</v>
      </c>
      <c r="D5337" s="18" t="s">
        <v>109</v>
      </c>
      <c r="E5337" s="18">
        <v>0</v>
      </c>
    </row>
    <row r="5338" spans="1:5" hidden="1" x14ac:dyDescent="0.3">
      <c r="A5338" s="18" t="str">
        <f t="shared" si="84"/>
        <v>2022-23Borough of QueenscliffeAM6</v>
      </c>
      <c r="B5338" s="18" t="s">
        <v>1261</v>
      </c>
      <c r="C5338" s="18" t="s">
        <v>1174</v>
      </c>
      <c r="D5338" s="18" t="s">
        <v>115</v>
      </c>
      <c r="E5338" s="18">
        <v>28.7272729829985</v>
      </c>
    </row>
    <row r="5339" spans="1:5" hidden="1" x14ac:dyDescent="0.3">
      <c r="A5339" s="18" t="str">
        <f t="shared" si="84"/>
        <v>2022-23Borough of QueenscliffeAM7</v>
      </c>
      <c r="B5339" s="18" t="s">
        <v>1261</v>
      </c>
      <c r="C5339" s="18" t="s">
        <v>1174</v>
      </c>
      <c r="D5339" s="18" t="s">
        <v>118</v>
      </c>
      <c r="E5339" s="18">
        <v>0</v>
      </c>
    </row>
    <row r="5340" spans="1:5" hidden="1" x14ac:dyDescent="0.3">
      <c r="A5340" s="18" t="str">
        <f t="shared" si="84"/>
        <v>2022-23Borough of QueenscliffeFS1</v>
      </c>
      <c r="B5340" s="18" t="s">
        <v>1261</v>
      </c>
      <c r="C5340" s="18" t="s">
        <v>1174</v>
      </c>
      <c r="D5340" s="18" t="s">
        <v>124</v>
      </c>
      <c r="E5340" s="18">
        <v>1</v>
      </c>
    </row>
    <row r="5341" spans="1:5" hidden="1" x14ac:dyDescent="0.3">
      <c r="A5341" s="18" t="str">
        <f t="shared" si="84"/>
        <v>2022-23Borough of QueenscliffeFS2</v>
      </c>
      <c r="B5341" s="18" t="s">
        <v>1261</v>
      </c>
      <c r="C5341" s="18" t="s">
        <v>1174</v>
      </c>
      <c r="D5341" s="18" t="s">
        <v>130</v>
      </c>
      <c r="E5341" s="18">
        <v>0.59677419354838701</v>
      </c>
    </row>
    <row r="5342" spans="1:5" hidden="1" x14ac:dyDescent="0.3">
      <c r="A5342" s="18" t="str">
        <f t="shared" si="84"/>
        <v>2022-23Borough of QueenscliffeFS3</v>
      </c>
      <c r="B5342" s="18" t="s">
        <v>1261</v>
      </c>
      <c r="C5342" s="18" t="s">
        <v>1174</v>
      </c>
      <c r="D5342" s="18" t="s">
        <v>135</v>
      </c>
      <c r="E5342" s="18">
        <v>647.12337094594602</v>
      </c>
    </row>
    <row r="5343" spans="1:5" hidden="1" x14ac:dyDescent="0.3">
      <c r="A5343" s="18" t="str">
        <f t="shared" si="84"/>
        <v>2022-23Borough of QueenscliffeFS4</v>
      </c>
      <c r="B5343" s="18" t="s">
        <v>1261</v>
      </c>
      <c r="C5343" s="18" t="s">
        <v>1174</v>
      </c>
      <c r="D5343" s="18" t="s">
        <v>139</v>
      </c>
      <c r="E5343" s="18">
        <v>1</v>
      </c>
    </row>
    <row r="5344" spans="1:5" hidden="1" x14ac:dyDescent="0.3">
      <c r="A5344" s="18" t="str">
        <f t="shared" si="84"/>
        <v>2022-23Borough of QueenscliffeG1</v>
      </c>
      <c r="B5344" s="18" t="s">
        <v>1261</v>
      </c>
      <c r="C5344" s="18" t="s">
        <v>1174</v>
      </c>
      <c r="D5344" s="18" t="s">
        <v>149</v>
      </c>
      <c r="E5344" s="18">
        <v>9.6774193548387094E-2</v>
      </c>
    </row>
    <row r="5345" spans="1:5" hidden="1" x14ac:dyDescent="0.3">
      <c r="A5345" s="18" t="str">
        <f t="shared" si="84"/>
        <v>2022-23Borough of QueenscliffeG2</v>
      </c>
      <c r="B5345" s="18" t="s">
        <v>1261</v>
      </c>
      <c r="C5345" s="18" t="s">
        <v>1174</v>
      </c>
      <c r="D5345" s="18" t="s">
        <v>154</v>
      </c>
      <c r="E5345" s="18">
        <v>63</v>
      </c>
    </row>
    <row r="5346" spans="1:5" hidden="1" x14ac:dyDescent="0.3">
      <c r="A5346" s="18" t="str">
        <f t="shared" si="84"/>
        <v>2022-23Borough of QueenscliffeG3</v>
      </c>
      <c r="B5346" s="18" t="s">
        <v>1261</v>
      </c>
      <c r="C5346" s="18" t="s">
        <v>1174</v>
      </c>
      <c r="D5346" s="18" t="s">
        <v>159</v>
      </c>
      <c r="E5346" s="18">
        <v>1</v>
      </c>
    </row>
    <row r="5347" spans="1:5" hidden="1" x14ac:dyDescent="0.3">
      <c r="A5347" s="18" t="str">
        <f t="shared" si="84"/>
        <v>2022-23Borough of QueenscliffeG4</v>
      </c>
      <c r="B5347" s="18" t="s">
        <v>1261</v>
      </c>
      <c r="C5347" s="18" t="s">
        <v>1174</v>
      </c>
      <c r="D5347" s="18" t="s">
        <v>166</v>
      </c>
      <c r="E5347" s="18">
        <v>41071.406000000003</v>
      </c>
    </row>
    <row r="5348" spans="1:5" hidden="1" x14ac:dyDescent="0.3">
      <c r="A5348" s="18" t="str">
        <f t="shared" si="84"/>
        <v>2022-23Borough of QueenscliffeG5</v>
      </c>
      <c r="B5348" s="18" t="s">
        <v>1261</v>
      </c>
      <c r="C5348" s="18" t="s">
        <v>1174</v>
      </c>
      <c r="D5348" s="18" t="s">
        <v>169</v>
      </c>
      <c r="E5348" s="18">
        <v>60</v>
      </c>
    </row>
    <row r="5349" spans="1:5" hidden="1" x14ac:dyDescent="0.3">
      <c r="A5349" s="18" t="str">
        <f t="shared" si="84"/>
        <v>2022-23Borough of QueenscliffeLB1</v>
      </c>
      <c r="B5349" s="18" t="s">
        <v>1261</v>
      </c>
      <c r="C5349" s="18" t="s">
        <v>1174</v>
      </c>
      <c r="D5349" s="18" t="s">
        <v>1256</v>
      </c>
      <c r="E5349" s="18">
        <v>3.6136084164503299</v>
      </c>
    </row>
    <row r="5350" spans="1:5" hidden="1" x14ac:dyDescent="0.3">
      <c r="A5350" s="18" t="str">
        <f t="shared" si="84"/>
        <v>2022-23Borough of QueenscliffeLB2</v>
      </c>
      <c r="B5350" s="18" t="s">
        <v>1261</v>
      </c>
      <c r="C5350" s="18" t="s">
        <v>1174</v>
      </c>
      <c r="D5350" s="18" t="s">
        <v>172</v>
      </c>
      <c r="E5350" s="18">
        <v>0.74252639613280802</v>
      </c>
    </row>
    <row r="5351" spans="1:5" hidden="1" x14ac:dyDescent="0.3">
      <c r="A5351" s="18" t="str">
        <f t="shared" si="84"/>
        <v>2022-23Borough of QueenscliffeLB4</v>
      </c>
      <c r="B5351" s="18" t="s">
        <v>1261</v>
      </c>
      <c r="C5351" s="18" t="s">
        <v>1174</v>
      </c>
      <c r="D5351" s="18" t="s">
        <v>1257</v>
      </c>
      <c r="E5351" s="18">
        <v>0.258578035925567</v>
      </c>
    </row>
    <row r="5352" spans="1:5" hidden="1" x14ac:dyDescent="0.3">
      <c r="A5352" s="18" t="str">
        <f t="shared" si="84"/>
        <v>2022-23Borough of QueenscliffeLB5</v>
      </c>
      <c r="B5352" s="18" t="s">
        <v>1261</v>
      </c>
      <c r="C5352" s="18" t="s">
        <v>1174</v>
      </c>
      <c r="D5352" s="18" t="s">
        <v>177</v>
      </c>
      <c r="E5352" s="18">
        <v>75.6946120556414</v>
      </c>
    </row>
    <row r="5353" spans="1:5" hidden="1" x14ac:dyDescent="0.3">
      <c r="A5353" s="18" t="str">
        <f t="shared" si="84"/>
        <v>2022-23Borough of QueenscliffeMC2</v>
      </c>
      <c r="B5353" s="18" t="s">
        <v>1261</v>
      </c>
      <c r="C5353" s="18" t="s">
        <v>1174</v>
      </c>
      <c r="D5353" s="18" t="s">
        <v>192</v>
      </c>
      <c r="E5353" s="18">
        <v>1</v>
      </c>
    </row>
    <row r="5354" spans="1:5" hidden="1" x14ac:dyDescent="0.3">
      <c r="A5354" s="18" t="str">
        <f t="shared" si="84"/>
        <v>2022-23Borough of QueenscliffeMC3</v>
      </c>
      <c r="B5354" s="18" t="s">
        <v>1261</v>
      </c>
      <c r="C5354" s="18" t="s">
        <v>1174</v>
      </c>
      <c r="D5354" s="18" t="s">
        <v>197</v>
      </c>
      <c r="E5354" s="18">
        <v>201.85784412955499</v>
      </c>
    </row>
    <row r="5355" spans="1:5" hidden="1" x14ac:dyDescent="0.3">
      <c r="A5355" s="18" t="str">
        <f t="shared" si="84"/>
        <v>2022-23Borough of QueenscliffeMC4</v>
      </c>
      <c r="B5355" s="18" t="s">
        <v>1261</v>
      </c>
      <c r="C5355" s="18" t="s">
        <v>1174</v>
      </c>
      <c r="D5355" s="18" t="s">
        <v>202</v>
      </c>
      <c r="E5355" s="18">
        <v>0.453703703703704</v>
      </c>
    </row>
    <row r="5356" spans="1:5" hidden="1" x14ac:dyDescent="0.3">
      <c r="A5356" s="18" t="str">
        <f t="shared" si="84"/>
        <v>2022-23Borough of QueenscliffeMC5</v>
      </c>
      <c r="B5356" s="18" t="s">
        <v>1261</v>
      </c>
      <c r="C5356" s="18" t="s">
        <v>1174</v>
      </c>
      <c r="D5356" s="18" t="s">
        <v>207</v>
      </c>
      <c r="E5356" s="18">
        <v>0</v>
      </c>
    </row>
    <row r="5357" spans="1:5" hidden="1" x14ac:dyDescent="0.3">
      <c r="A5357" s="18" t="str">
        <f t="shared" si="84"/>
        <v>2022-23Borough of QueenscliffeMC6</v>
      </c>
      <c r="B5357" s="18" t="s">
        <v>1261</v>
      </c>
      <c r="C5357" s="18" t="s">
        <v>1174</v>
      </c>
      <c r="D5357" s="18" t="s">
        <v>211</v>
      </c>
      <c r="E5357" s="18">
        <v>1.3</v>
      </c>
    </row>
    <row r="5358" spans="1:5" hidden="1" x14ac:dyDescent="0.3">
      <c r="A5358" s="18" t="str">
        <f t="shared" si="84"/>
        <v>2022-23Borough of QueenscliffeR1</v>
      </c>
      <c r="B5358" s="18" t="s">
        <v>1261</v>
      </c>
      <c r="C5358" s="18" t="s">
        <v>1174</v>
      </c>
      <c r="D5358" s="18" t="s">
        <v>215</v>
      </c>
      <c r="E5358" s="18">
        <v>230.95238095238099</v>
      </c>
    </row>
    <row r="5359" spans="1:5" hidden="1" x14ac:dyDescent="0.3">
      <c r="A5359" s="18" t="str">
        <f t="shared" si="84"/>
        <v>2022-23Borough of QueenscliffeR2</v>
      </c>
      <c r="B5359" s="18" t="s">
        <v>1261</v>
      </c>
      <c r="C5359" s="18" t="s">
        <v>1174</v>
      </c>
      <c r="D5359" s="18" t="s">
        <v>220</v>
      </c>
      <c r="E5359" s="18">
        <v>1</v>
      </c>
    </row>
    <row r="5360" spans="1:5" hidden="1" x14ac:dyDescent="0.3">
      <c r="A5360" s="18" t="str">
        <f t="shared" si="84"/>
        <v>2022-23Borough of QueenscliffeR3</v>
      </c>
      <c r="B5360" s="18" t="s">
        <v>1261</v>
      </c>
      <c r="C5360" s="18" t="s">
        <v>1174</v>
      </c>
      <c r="D5360" s="18" t="s">
        <v>223</v>
      </c>
      <c r="E5360" s="18">
        <v>0</v>
      </c>
    </row>
    <row r="5361" spans="1:5" hidden="1" x14ac:dyDescent="0.3">
      <c r="A5361" s="18" t="str">
        <f t="shared" si="84"/>
        <v>2022-23Borough of QueenscliffeR4</v>
      </c>
      <c r="B5361" s="18" t="s">
        <v>1261</v>
      </c>
      <c r="C5361" s="18" t="s">
        <v>1174</v>
      </c>
      <c r="D5361" s="18" t="s">
        <v>228</v>
      </c>
      <c r="E5361" s="18">
        <v>6.8202545715310103</v>
      </c>
    </row>
    <row r="5362" spans="1:5" hidden="1" x14ac:dyDescent="0.3">
      <c r="A5362" s="18" t="str">
        <f t="shared" si="84"/>
        <v>2022-23Borough of QueenscliffeR5</v>
      </c>
      <c r="B5362" s="18" t="s">
        <v>1261</v>
      </c>
      <c r="C5362" s="18" t="s">
        <v>1174</v>
      </c>
      <c r="D5362" s="18" t="s">
        <v>232</v>
      </c>
      <c r="E5362" s="18">
        <v>65</v>
      </c>
    </row>
    <row r="5363" spans="1:5" hidden="1" x14ac:dyDescent="0.3">
      <c r="A5363" s="18" t="str">
        <f t="shared" si="84"/>
        <v>2022-23Borough of QueenscliffeSP1</v>
      </c>
      <c r="B5363" s="18" t="s">
        <v>1261</v>
      </c>
      <c r="C5363" s="18" t="s">
        <v>1174</v>
      </c>
      <c r="D5363" s="18" t="s">
        <v>236</v>
      </c>
      <c r="E5363" s="18">
        <v>69.5</v>
      </c>
    </row>
    <row r="5364" spans="1:5" hidden="1" x14ac:dyDescent="0.3">
      <c r="A5364" s="18" t="str">
        <f t="shared" si="84"/>
        <v>2022-23Borough of QueenscliffeSP2</v>
      </c>
      <c r="B5364" s="18" t="s">
        <v>1261</v>
      </c>
      <c r="C5364" s="18" t="s">
        <v>1174</v>
      </c>
      <c r="D5364" s="18" t="s">
        <v>239</v>
      </c>
      <c r="E5364" s="18">
        <v>0.69230769230769196</v>
      </c>
    </row>
    <row r="5365" spans="1:5" hidden="1" x14ac:dyDescent="0.3">
      <c r="A5365" s="18" t="str">
        <f t="shared" si="84"/>
        <v>2022-23Borough of QueenscliffeSP3</v>
      </c>
      <c r="B5365" s="18" t="s">
        <v>1261</v>
      </c>
      <c r="C5365" s="18" t="s">
        <v>1174</v>
      </c>
      <c r="D5365" s="18" t="s">
        <v>245</v>
      </c>
      <c r="E5365" s="18">
        <v>2781.1818640954998</v>
      </c>
    </row>
    <row r="5366" spans="1:5" hidden="1" x14ac:dyDescent="0.3">
      <c r="A5366" s="18" t="str">
        <f t="shared" si="84"/>
        <v>2022-23Borough of QueenscliffeSP4</v>
      </c>
      <c r="B5366" s="18" t="s">
        <v>1261</v>
      </c>
      <c r="C5366" s="18" t="s">
        <v>1174</v>
      </c>
      <c r="D5366" s="18" t="s">
        <v>251</v>
      </c>
      <c r="E5366" s="18">
        <v>1</v>
      </c>
    </row>
    <row r="5367" spans="1:5" hidden="1" x14ac:dyDescent="0.3">
      <c r="A5367" s="18" t="str">
        <f t="shared" si="84"/>
        <v>2022-23Borough of QueenscliffeWC1</v>
      </c>
      <c r="B5367" s="18" t="s">
        <v>1261</v>
      </c>
      <c r="C5367" s="18" t="s">
        <v>1174</v>
      </c>
      <c r="D5367" s="18" t="s">
        <v>1258</v>
      </c>
      <c r="E5367" s="18">
        <v>163.59847169156001</v>
      </c>
    </row>
    <row r="5368" spans="1:5" hidden="1" x14ac:dyDescent="0.3">
      <c r="A5368" s="18" t="str">
        <f t="shared" si="84"/>
        <v>2022-23Borough of QueenscliffeWC2</v>
      </c>
      <c r="B5368" s="18" t="s">
        <v>1261</v>
      </c>
      <c r="C5368" s="18" t="s">
        <v>1174</v>
      </c>
      <c r="D5368" s="18" t="s">
        <v>256</v>
      </c>
      <c r="E5368" s="18">
        <v>5.4175862160652999</v>
      </c>
    </row>
    <row r="5369" spans="1:5" hidden="1" x14ac:dyDescent="0.3">
      <c r="A5369" s="18" t="str">
        <f t="shared" si="84"/>
        <v>2022-23Borough of QueenscliffeWC3</v>
      </c>
      <c r="B5369" s="18" t="s">
        <v>1261</v>
      </c>
      <c r="C5369" s="18" t="s">
        <v>1174</v>
      </c>
      <c r="D5369" s="18" t="s">
        <v>262</v>
      </c>
      <c r="E5369" s="18">
        <v>101.77488607849899</v>
      </c>
    </row>
    <row r="5370" spans="1:5" hidden="1" x14ac:dyDescent="0.3">
      <c r="A5370" s="18" t="str">
        <f t="shared" si="84"/>
        <v>2022-23Borough of QueenscliffeWC4</v>
      </c>
      <c r="B5370" s="18" t="s">
        <v>1261</v>
      </c>
      <c r="C5370" s="18" t="s">
        <v>1174</v>
      </c>
      <c r="D5370" s="18" t="s">
        <v>266</v>
      </c>
      <c r="E5370" s="18">
        <v>66.797668272572395</v>
      </c>
    </row>
    <row r="5371" spans="1:5" hidden="1" x14ac:dyDescent="0.3">
      <c r="A5371" s="18" t="str">
        <f t="shared" si="84"/>
        <v>2022-23Borough of QueenscliffeWC5</v>
      </c>
      <c r="B5371" s="18" t="s">
        <v>1261</v>
      </c>
      <c r="C5371" s="18" t="s">
        <v>1174</v>
      </c>
      <c r="D5371" s="18" t="s">
        <v>270</v>
      </c>
      <c r="E5371" s="18">
        <v>0.68033086417629995</v>
      </c>
    </row>
    <row r="5372" spans="1:5" hidden="1" x14ac:dyDescent="0.3">
      <c r="A5372" s="18" t="str">
        <f t="shared" si="84"/>
        <v>2022-23Borough of QueenscliffeE2</v>
      </c>
      <c r="B5372" s="18" t="s">
        <v>1261</v>
      </c>
      <c r="C5372" s="18" t="s">
        <v>1174</v>
      </c>
      <c r="D5372" s="18" t="s">
        <v>548</v>
      </c>
      <c r="E5372" s="18">
        <v>4165.0951188182398</v>
      </c>
    </row>
    <row r="5373" spans="1:5" hidden="1" x14ac:dyDescent="0.3">
      <c r="A5373" s="18" t="str">
        <f t="shared" si="84"/>
        <v>2022-23Borough of QueenscliffeE4</v>
      </c>
      <c r="B5373" s="18" t="s">
        <v>1261</v>
      </c>
      <c r="C5373" s="18" t="s">
        <v>1174</v>
      </c>
      <c r="D5373" s="18" t="s">
        <v>550</v>
      </c>
      <c r="E5373" s="18">
        <v>2229.1396949261398</v>
      </c>
    </row>
    <row r="5374" spans="1:5" hidden="1" x14ac:dyDescent="0.3">
      <c r="A5374" s="18" t="str">
        <f t="shared" si="84"/>
        <v>2022-23Borough of QueenscliffeL1</v>
      </c>
      <c r="B5374" s="18" t="s">
        <v>1261</v>
      </c>
      <c r="C5374" s="18" t="s">
        <v>1174</v>
      </c>
      <c r="D5374" s="18" t="s">
        <v>552</v>
      </c>
      <c r="E5374" s="18">
        <v>4.5801450585552397</v>
      </c>
    </row>
    <row r="5375" spans="1:5" hidden="1" x14ac:dyDescent="0.3">
      <c r="A5375" s="18" t="str">
        <f t="shared" si="84"/>
        <v>2022-23Borough of QueenscliffeL2</v>
      </c>
      <c r="B5375" s="18" t="s">
        <v>1261</v>
      </c>
      <c r="C5375" s="18" t="s">
        <v>1174</v>
      </c>
      <c r="D5375" s="18" t="s">
        <v>554</v>
      </c>
      <c r="E5375" s="18">
        <v>0.69139364841655404</v>
      </c>
    </row>
    <row r="5376" spans="1:5" hidden="1" x14ac:dyDescent="0.3">
      <c r="A5376" s="18" t="str">
        <f t="shared" si="84"/>
        <v>2022-23Borough of QueenscliffeO2</v>
      </c>
      <c r="B5376" s="18" t="s">
        <v>1261</v>
      </c>
      <c r="C5376" s="18" t="s">
        <v>1174</v>
      </c>
      <c r="D5376" s="18" t="s">
        <v>556</v>
      </c>
      <c r="E5376" s="18">
        <v>0</v>
      </c>
    </row>
    <row r="5377" spans="1:5" hidden="1" x14ac:dyDescent="0.3">
      <c r="A5377" s="18" t="str">
        <f t="shared" si="84"/>
        <v>2022-23Borough of QueenscliffeO3</v>
      </c>
      <c r="B5377" s="18" t="s">
        <v>1261</v>
      </c>
      <c r="C5377" s="18" t="s">
        <v>1174</v>
      </c>
      <c r="D5377" s="18" t="s">
        <v>558</v>
      </c>
      <c r="E5377" s="18">
        <v>0</v>
      </c>
    </row>
    <row r="5378" spans="1:5" hidden="1" x14ac:dyDescent="0.3">
      <c r="A5378" s="18" t="str">
        <f t="shared" si="84"/>
        <v>2022-23Borough of QueenscliffeO4</v>
      </c>
      <c r="B5378" s="18" t="s">
        <v>1261</v>
      </c>
      <c r="C5378" s="18" t="s">
        <v>1174</v>
      </c>
      <c r="D5378" s="18" t="s">
        <v>560</v>
      </c>
      <c r="E5378" s="18">
        <v>8.8696158062511292E-3</v>
      </c>
    </row>
    <row r="5379" spans="1:5" hidden="1" x14ac:dyDescent="0.3">
      <c r="A5379" s="18" t="str">
        <f t="shared" si="84"/>
        <v>2022-23Borough of QueenscliffeO5</v>
      </c>
      <c r="B5379" s="18" t="s">
        <v>1261</v>
      </c>
      <c r="C5379" s="18" t="s">
        <v>1174</v>
      </c>
      <c r="D5379" s="18" t="s">
        <v>562</v>
      </c>
      <c r="E5379" s="18">
        <v>1.9479015162549</v>
      </c>
    </row>
    <row r="5380" spans="1:5" hidden="1" x14ac:dyDescent="0.3">
      <c r="A5380" s="18" t="str">
        <f t="shared" si="84"/>
        <v>2022-23Borough of QueenscliffeOP1</v>
      </c>
      <c r="B5380" s="18" t="s">
        <v>1261</v>
      </c>
      <c r="C5380" s="18" t="s">
        <v>1174</v>
      </c>
      <c r="D5380" s="18" t="s">
        <v>564</v>
      </c>
      <c r="E5380" s="18">
        <v>-4.9037064127668402E-2</v>
      </c>
    </row>
    <row r="5381" spans="1:5" hidden="1" x14ac:dyDescent="0.3">
      <c r="A5381" s="18" t="str">
        <f t="shared" si="84"/>
        <v>2022-23Borough of QueenscliffeS1</v>
      </c>
      <c r="B5381" s="18" t="s">
        <v>1261</v>
      </c>
      <c r="C5381" s="18" t="s">
        <v>1174</v>
      </c>
      <c r="D5381" s="18" t="s">
        <v>567</v>
      </c>
      <c r="E5381" s="18">
        <v>0.65917641867976196</v>
      </c>
    </row>
    <row r="5382" spans="1:5" hidden="1" x14ac:dyDescent="0.3">
      <c r="A5382" s="18" t="str">
        <f t="shared" si="84"/>
        <v>2022-23Borough of QueenscliffeS2</v>
      </c>
      <c r="B5382" s="18" t="s">
        <v>1261</v>
      </c>
      <c r="C5382" s="18" t="s">
        <v>1174</v>
      </c>
      <c r="D5382" s="18" t="s">
        <v>569</v>
      </c>
      <c r="E5382" s="18">
        <v>1.7894873245164001E-3</v>
      </c>
    </row>
    <row r="5383" spans="1:5" hidden="1" x14ac:dyDescent="0.3">
      <c r="A5383" s="18" t="str">
        <f t="shared" si="84"/>
        <v>2022-23Borough of QueenscliffeC1</v>
      </c>
      <c r="B5383" s="18" t="s">
        <v>1261</v>
      </c>
      <c r="C5383" s="18" t="s">
        <v>1174</v>
      </c>
      <c r="D5383" s="18" t="s">
        <v>572</v>
      </c>
      <c r="E5383" s="18">
        <v>4009.3063987635301</v>
      </c>
    </row>
    <row r="5384" spans="1:5" hidden="1" x14ac:dyDescent="0.3">
      <c r="A5384" s="18" t="str">
        <f t="shared" si="84"/>
        <v>2022-23Borough of QueenscliffeC2</v>
      </c>
      <c r="B5384" s="18" t="s">
        <v>1261</v>
      </c>
      <c r="C5384" s="18" t="s">
        <v>1174</v>
      </c>
      <c r="D5384" s="18" t="s">
        <v>575</v>
      </c>
      <c r="E5384" s="18">
        <v>14144.103284888401</v>
      </c>
    </row>
    <row r="5385" spans="1:5" hidden="1" x14ac:dyDescent="0.3">
      <c r="A5385" s="18" t="str">
        <f t="shared" si="84"/>
        <v>2022-23Borough of QueenscliffeC3</v>
      </c>
      <c r="B5385" s="18" t="s">
        <v>1261</v>
      </c>
      <c r="C5385" s="18" t="s">
        <v>1174</v>
      </c>
      <c r="D5385" s="18" t="s">
        <v>579</v>
      </c>
      <c r="E5385" s="18">
        <v>77.023809523809504</v>
      </c>
    </row>
    <row r="5386" spans="1:5" hidden="1" x14ac:dyDescent="0.3">
      <c r="A5386" s="18" t="str">
        <f t="shared" si="84"/>
        <v>2022-23Borough of QueenscliffeC4</v>
      </c>
      <c r="B5386" s="18" t="s">
        <v>1261</v>
      </c>
      <c r="C5386" s="18" t="s">
        <v>1174</v>
      </c>
      <c r="D5386" s="18" t="s">
        <v>583</v>
      </c>
      <c r="E5386" s="18">
        <v>3398.3374374034001</v>
      </c>
    </row>
    <row r="5387" spans="1:5" hidden="1" x14ac:dyDescent="0.3">
      <c r="A5387" s="18" t="str">
        <f t="shared" si="84"/>
        <v>2022-23Borough of QueenscliffeC5</v>
      </c>
      <c r="B5387" s="18" t="s">
        <v>1261</v>
      </c>
      <c r="C5387" s="18" t="s">
        <v>1174</v>
      </c>
      <c r="D5387" s="18" t="s">
        <v>586</v>
      </c>
      <c r="E5387" s="18">
        <v>353.96922720247301</v>
      </c>
    </row>
    <row r="5388" spans="1:5" hidden="1" x14ac:dyDescent="0.3">
      <c r="A5388" s="18" t="str">
        <f t="shared" si="84"/>
        <v>2022-23Borough of QueenscliffeC6</v>
      </c>
      <c r="B5388" s="18" t="s">
        <v>1261</v>
      </c>
      <c r="C5388" s="18" t="s">
        <v>1174</v>
      </c>
      <c r="D5388" s="18" t="s">
        <v>590</v>
      </c>
      <c r="E5388" s="18">
        <v>10</v>
      </c>
    </row>
    <row r="5389" spans="1:5" hidden="1" x14ac:dyDescent="0.3">
      <c r="A5389" s="18" t="str">
        <f t="shared" si="84"/>
        <v>2022-23Borough of QueenscliffeC7</v>
      </c>
      <c r="B5389" s="18" t="s">
        <v>1261</v>
      </c>
      <c r="C5389" s="18" t="s">
        <v>1174</v>
      </c>
      <c r="D5389" s="18" t="s">
        <v>594</v>
      </c>
      <c r="E5389" s="18">
        <v>0.151260504201681</v>
      </c>
    </row>
    <row r="5390" spans="1:5" hidden="1" x14ac:dyDescent="0.3">
      <c r="A5390" s="18" t="str">
        <f t="shared" si="84"/>
        <v>2022-23Brimbank CityAF2</v>
      </c>
      <c r="B5390" s="18" t="s">
        <v>1261</v>
      </c>
      <c r="C5390" s="18" t="s">
        <v>1022</v>
      </c>
      <c r="D5390" s="18" t="s">
        <v>76</v>
      </c>
      <c r="E5390" s="18">
        <v>2</v>
      </c>
    </row>
    <row r="5391" spans="1:5" hidden="1" x14ac:dyDescent="0.3">
      <c r="A5391" s="18" t="str">
        <f t="shared" si="84"/>
        <v>2022-23Brimbank CityAF6</v>
      </c>
      <c r="B5391" s="18" t="s">
        <v>1261</v>
      </c>
      <c r="C5391" s="18" t="s">
        <v>1022</v>
      </c>
      <c r="D5391" s="18" t="s">
        <v>85</v>
      </c>
      <c r="E5391" s="18">
        <v>7.60393691818624</v>
      </c>
    </row>
    <row r="5392" spans="1:5" hidden="1" x14ac:dyDescent="0.3">
      <c r="A5392" s="18" t="str">
        <f t="shared" si="84"/>
        <v>2022-23Brimbank CityAF7</v>
      </c>
      <c r="B5392" s="18" t="s">
        <v>1261</v>
      </c>
      <c r="C5392" s="18" t="s">
        <v>1022</v>
      </c>
      <c r="D5392" s="18" t="s">
        <v>90</v>
      </c>
      <c r="E5392" s="18">
        <v>-0.61522465904525903</v>
      </c>
    </row>
    <row r="5393" spans="1:5" hidden="1" x14ac:dyDescent="0.3">
      <c r="A5393" s="18" t="str">
        <f t="shared" si="84"/>
        <v>2022-23Brimbank CityAM1</v>
      </c>
      <c r="B5393" s="18" t="s">
        <v>1261</v>
      </c>
      <c r="C5393" s="18" t="s">
        <v>1022</v>
      </c>
      <c r="D5393" s="18" t="s">
        <v>97</v>
      </c>
      <c r="E5393" s="18">
        <v>2.11333671399594</v>
      </c>
    </row>
    <row r="5394" spans="1:5" hidden="1" x14ac:dyDescent="0.3">
      <c r="A5394" s="18" t="str">
        <f t="shared" si="84"/>
        <v>2022-23Brimbank CityAM2</v>
      </c>
      <c r="B5394" s="18" t="s">
        <v>1261</v>
      </c>
      <c r="C5394" s="18" t="s">
        <v>1022</v>
      </c>
      <c r="D5394" s="18" t="s">
        <v>103</v>
      </c>
      <c r="E5394" s="18">
        <v>0.27998088867654097</v>
      </c>
    </row>
    <row r="5395" spans="1:5" hidden="1" x14ac:dyDescent="0.3">
      <c r="A5395" s="18" t="str">
        <f t="shared" si="84"/>
        <v>2022-23Brimbank CityAM5</v>
      </c>
      <c r="B5395" s="18" t="s">
        <v>1261</v>
      </c>
      <c r="C5395" s="18" t="s">
        <v>1022</v>
      </c>
      <c r="D5395" s="18" t="s">
        <v>109</v>
      </c>
      <c r="E5395" s="18">
        <v>0.57572861920688001</v>
      </c>
    </row>
    <row r="5396" spans="1:5" hidden="1" x14ac:dyDescent="0.3">
      <c r="A5396" s="18" t="str">
        <f t="shared" si="84"/>
        <v>2022-23Brimbank CityAM6</v>
      </c>
      <c r="B5396" s="18" t="s">
        <v>1261</v>
      </c>
      <c r="C5396" s="18" t="s">
        <v>1022</v>
      </c>
      <c r="D5396" s="18" t="s">
        <v>115</v>
      </c>
      <c r="E5396" s="18">
        <v>9.85659035134044</v>
      </c>
    </row>
    <row r="5397" spans="1:5" hidden="1" x14ac:dyDescent="0.3">
      <c r="A5397" s="18" t="str">
        <f t="shared" si="84"/>
        <v>2022-23Brimbank CityAM7</v>
      </c>
      <c r="B5397" s="18" t="s">
        <v>1261</v>
      </c>
      <c r="C5397" s="18" t="s">
        <v>1022</v>
      </c>
      <c r="D5397" s="18" t="s">
        <v>118</v>
      </c>
      <c r="E5397" s="18">
        <v>1</v>
      </c>
    </row>
    <row r="5398" spans="1:5" hidden="1" x14ac:dyDescent="0.3">
      <c r="A5398" s="18" t="str">
        <f t="shared" si="84"/>
        <v>2022-23Brimbank CityFS1</v>
      </c>
      <c r="B5398" s="18" t="s">
        <v>1261</v>
      </c>
      <c r="C5398" s="18" t="s">
        <v>1022</v>
      </c>
      <c r="D5398" s="18" t="s">
        <v>124</v>
      </c>
      <c r="E5398" s="18">
        <v>1.1666666666666701</v>
      </c>
    </row>
    <row r="5399" spans="1:5" hidden="1" x14ac:dyDescent="0.3">
      <c r="A5399" s="18" t="str">
        <f t="shared" si="84"/>
        <v>2022-23Brimbank CityFS2</v>
      </c>
      <c r="B5399" s="18" t="s">
        <v>1261</v>
      </c>
      <c r="C5399" s="18" t="s">
        <v>1022</v>
      </c>
      <c r="D5399" s="18" t="s">
        <v>130</v>
      </c>
      <c r="E5399" s="18">
        <v>1.01920903954802</v>
      </c>
    </row>
    <row r="5400" spans="1:5" hidden="1" x14ac:dyDescent="0.3">
      <c r="A5400" s="18" t="str">
        <f t="shared" ref="A5400:A5463" si="85">CONCATENATE(B5400,C5400,D5400)</f>
        <v>2022-23Brimbank CityFS3</v>
      </c>
      <c r="B5400" s="18" t="s">
        <v>1261</v>
      </c>
      <c r="C5400" s="18" t="s">
        <v>1022</v>
      </c>
      <c r="D5400" s="18" t="s">
        <v>135</v>
      </c>
      <c r="E5400" s="18">
        <v>340.95508982035898</v>
      </c>
    </row>
    <row r="5401" spans="1:5" hidden="1" x14ac:dyDescent="0.3">
      <c r="A5401" s="18" t="str">
        <f t="shared" si="85"/>
        <v>2022-23Brimbank CityFS4</v>
      </c>
      <c r="B5401" s="18" t="s">
        <v>1261</v>
      </c>
      <c r="C5401" s="18" t="s">
        <v>1022</v>
      </c>
      <c r="D5401" s="18" t="s">
        <v>139</v>
      </c>
      <c r="E5401" s="18">
        <v>0.95973154362416102</v>
      </c>
    </row>
    <row r="5402" spans="1:5" hidden="1" x14ac:dyDescent="0.3">
      <c r="A5402" s="18" t="str">
        <f t="shared" si="85"/>
        <v>2022-23Brimbank CityG1</v>
      </c>
      <c r="B5402" s="18" t="s">
        <v>1261</v>
      </c>
      <c r="C5402" s="18" t="s">
        <v>1022</v>
      </c>
      <c r="D5402" s="18" t="s">
        <v>149</v>
      </c>
      <c r="E5402" s="18">
        <v>5.52763819095477E-2</v>
      </c>
    </row>
    <row r="5403" spans="1:5" hidden="1" x14ac:dyDescent="0.3">
      <c r="A5403" s="18" t="str">
        <f t="shared" si="85"/>
        <v>2022-23Brimbank CityG2</v>
      </c>
      <c r="B5403" s="18" t="s">
        <v>1261</v>
      </c>
      <c r="C5403" s="18" t="s">
        <v>1022</v>
      </c>
      <c r="D5403" s="18" t="s">
        <v>154</v>
      </c>
      <c r="E5403" s="18">
        <v>55</v>
      </c>
    </row>
    <row r="5404" spans="1:5" hidden="1" x14ac:dyDescent="0.3">
      <c r="A5404" s="18" t="str">
        <f t="shared" si="85"/>
        <v>2022-23Brimbank CityG3</v>
      </c>
      <c r="B5404" s="18" t="s">
        <v>1261</v>
      </c>
      <c r="C5404" s="18" t="s">
        <v>1022</v>
      </c>
      <c r="D5404" s="18" t="s">
        <v>159</v>
      </c>
      <c r="E5404" s="18">
        <v>0.69318181818181801</v>
      </c>
    </row>
    <row r="5405" spans="1:5" hidden="1" x14ac:dyDescent="0.3">
      <c r="A5405" s="18" t="str">
        <f t="shared" si="85"/>
        <v>2022-23Brimbank CityG4</v>
      </c>
      <c r="B5405" s="18" t="s">
        <v>1261</v>
      </c>
      <c r="C5405" s="18" t="s">
        <v>1022</v>
      </c>
      <c r="D5405" s="18" t="s">
        <v>166</v>
      </c>
      <c r="E5405" s="18">
        <v>69511.272727272706</v>
      </c>
    </row>
    <row r="5406" spans="1:5" hidden="1" x14ac:dyDescent="0.3">
      <c r="A5406" s="18" t="str">
        <f t="shared" si="85"/>
        <v>2022-23Brimbank CityG5</v>
      </c>
      <c r="B5406" s="18" t="s">
        <v>1261</v>
      </c>
      <c r="C5406" s="18" t="s">
        <v>1022</v>
      </c>
      <c r="D5406" s="18" t="s">
        <v>169</v>
      </c>
      <c r="E5406" s="18">
        <v>57</v>
      </c>
    </row>
    <row r="5407" spans="1:5" hidden="1" x14ac:dyDescent="0.3">
      <c r="A5407" s="18" t="str">
        <f t="shared" si="85"/>
        <v>2022-23Brimbank CityLB1</v>
      </c>
      <c r="B5407" s="18" t="s">
        <v>1261</v>
      </c>
      <c r="C5407" s="18" t="s">
        <v>1022</v>
      </c>
      <c r="D5407" s="18" t="s">
        <v>1256</v>
      </c>
      <c r="E5407" s="18">
        <v>3.5889687176763299</v>
      </c>
    </row>
    <row r="5408" spans="1:5" hidden="1" x14ac:dyDescent="0.3">
      <c r="A5408" s="18" t="str">
        <f t="shared" si="85"/>
        <v>2022-23Brimbank CityLB2</v>
      </c>
      <c r="B5408" s="18" t="s">
        <v>1261</v>
      </c>
      <c r="C5408" s="18" t="s">
        <v>1022</v>
      </c>
      <c r="D5408" s="18" t="s">
        <v>172</v>
      </c>
      <c r="E5408" s="18">
        <v>0.82634375276720096</v>
      </c>
    </row>
    <row r="5409" spans="1:5" hidden="1" x14ac:dyDescent="0.3">
      <c r="A5409" s="18" t="str">
        <f t="shared" si="85"/>
        <v>2022-23Brimbank CityLB4</v>
      </c>
      <c r="B5409" s="18" t="s">
        <v>1261</v>
      </c>
      <c r="C5409" s="18" t="s">
        <v>1022</v>
      </c>
      <c r="D5409" s="18" t="s">
        <v>1257</v>
      </c>
      <c r="E5409" s="18">
        <v>0.127019448723455</v>
      </c>
    </row>
    <row r="5410" spans="1:5" hidden="1" x14ac:dyDescent="0.3">
      <c r="A5410" s="18" t="str">
        <f t="shared" si="85"/>
        <v>2022-23Brimbank CityLB5</v>
      </c>
      <c r="B5410" s="18" t="s">
        <v>1261</v>
      </c>
      <c r="C5410" s="18" t="s">
        <v>1022</v>
      </c>
      <c r="D5410" s="18" t="s">
        <v>177</v>
      </c>
      <c r="E5410" s="18">
        <v>40.6485145951767</v>
      </c>
    </row>
    <row r="5411" spans="1:5" hidden="1" x14ac:dyDescent="0.3">
      <c r="A5411" s="18" t="str">
        <f t="shared" si="85"/>
        <v>2022-23Brimbank CityMC2</v>
      </c>
      <c r="B5411" s="18" t="s">
        <v>1261</v>
      </c>
      <c r="C5411" s="18" t="s">
        <v>1022</v>
      </c>
      <c r="D5411" s="18" t="s">
        <v>192</v>
      </c>
      <c r="E5411" s="18">
        <v>0.99325950890707704</v>
      </c>
    </row>
    <row r="5412" spans="1:5" hidden="1" x14ac:dyDescent="0.3">
      <c r="A5412" s="18" t="str">
        <f t="shared" si="85"/>
        <v>2022-23Brimbank CityMC3</v>
      </c>
      <c r="B5412" s="18" t="s">
        <v>1261</v>
      </c>
      <c r="C5412" s="18" t="s">
        <v>1022</v>
      </c>
      <c r="D5412" s="18" t="s">
        <v>197</v>
      </c>
      <c r="E5412" s="18">
        <v>77.1444054471431</v>
      </c>
    </row>
    <row r="5413" spans="1:5" hidden="1" x14ac:dyDescent="0.3">
      <c r="A5413" s="18" t="str">
        <f t="shared" si="85"/>
        <v>2022-23Brimbank CityMC4</v>
      </c>
      <c r="B5413" s="18" t="s">
        <v>1261</v>
      </c>
      <c r="C5413" s="18" t="s">
        <v>1022</v>
      </c>
      <c r="D5413" s="18" t="s">
        <v>202</v>
      </c>
      <c r="E5413" s="18">
        <v>0.66408583121336096</v>
      </c>
    </row>
    <row r="5414" spans="1:5" hidden="1" x14ac:dyDescent="0.3">
      <c r="A5414" s="18" t="str">
        <f t="shared" si="85"/>
        <v>2022-23Brimbank CityMC5</v>
      </c>
      <c r="B5414" s="18" t="s">
        <v>1261</v>
      </c>
      <c r="C5414" s="18" t="s">
        <v>1022</v>
      </c>
      <c r="D5414" s="18" t="s">
        <v>207</v>
      </c>
      <c r="E5414" s="18">
        <v>0.77536231884058004</v>
      </c>
    </row>
    <row r="5415" spans="1:5" hidden="1" x14ac:dyDescent="0.3">
      <c r="A5415" s="18" t="str">
        <f t="shared" si="85"/>
        <v>2022-23Brimbank CityMC6</v>
      </c>
      <c r="B5415" s="18" t="s">
        <v>1261</v>
      </c>
      <c r="C5415" s="18" t="s">
        <v>1022</v>
      </c>
      <c r="D5415" s="18" t="s">
        <v>211</v>
      </c>
      <c r="E5415" s="18">
        <v>0.93837265286470894</v>
      </c>
    </row>
    <row r="5416" spans="1:5" hidden="1" x14ac:dyDescent="0.3">
      <c r="A5416" s="18" t="str">
        <f t="shared" si="85"/>
        <v>2022-23Brimbank CityR1</v>
      </c>
      <c r="B5416" s="18" t="s">
        <v>1261</v>
      </c>
      <c r="C5416" s="18" t="s">
        <v>1022</v>
      </c>
      <c r="D5416" s="18" t="s">
        <v>215</v>
      </c>
      <c r="E5416" s="18">
        <v>96.685082872928206</v>
      </c>
    </row>
    <row r="5417" spans="1:5" hidden="1" x14ac:dyDescent="0.3">
      <c r="A5417" s="18" t="str">
        <f t="shared" si="85"/>
        <v>2022-23Brimbank CityR2</v>
      </c>
      <c r="B5417" s="18" t="s">
        <v>1261</v>
      </c>
      <c r="C5417" s="18" t="s">
        <v>1022</v>
      </c>
      <c r="D5417" s="18" t="s">
        <v>220</v>
      </c>
      <c r="E5417" s="18">
        <v>0.93259668508287297</v>
      </c>
    </row>
    <row r="5418" spans="1:5" hidden="1" x14ac:dyDescent="0.3">
      <c r="A5418" s="18" t="str">
        <f t="shared" si="85"/>
        <v>2022-23Brimbank CityR3</v>
      </c>
      <c r="B5418" s="18" t="s">
        <v>1261</v>
      </c>
      <c r="C5418" s="18" t="s">
        <v>1022</v>
      </c>
      <c r="D5418" s="18" t="s">
        <v>223</v>
      </c>
      <c r="E5418" s="18">
        <v>105.009010848011</v>
      </c>
    </row>
    <row r="5419" spans="1:5" hidden="1" x14ac:dyDescent="0.3">
      <c r="A5419" s="18" t="str">
        <f t="shared" si="85"/>
        <v>2022-23Brimbank CityR4</v>
      </c>
      <c r="B5419" s="18" t="s">
        <v>1261</v>
      </c>
      <c r="C5419" s="18" t="s">
        <v>1022</v>
      </c>
      <c r="D5419" s="18" t="s">
        <v>228</v>
      </c>
      <c r="E5419" s="18">
        <v>30.655570498071899</v>
      </c>
    </row>
    <row r="5420" spans="1:5" hidden="1" x14ac:dyDescent="0.3">
      <c r="A5420" s="18" t="str">
        <f t="shared" si="85"/>
        <v>2022-23Brimbank CityR5</v>
      </c>
      <c r="B5420" s="18" t="s">
        <v>1261</v>
      </c>
      <c r="C5420" s="18" t="s">
        <v>1022</v>
      </c>
      <c r="D5420" s="18" t="s">
        <v>232</v>
      </c>
      <c r="E5420" s="18">
        <v>60</v>
      </c>
    </row>
    <row r="5421" spans="1:5" hidden="1" x14ac:dyDescent="0.3">
      <c r="A5421" s="18" t="str">
        <f t="shared" si="85"/>
        <v>2022-23Brimbank CitySP1</v>
      </c>
      <c r="B5421" s="18" t="s">
        <v>1261</v>
      </c>
      <c r="C5421" s="18" t="s">
        <v>1022</v>
      </c>
      <c r="D5421" s="18" t="s">
        <v>236</v>
      </c>
      <c r="E5421" s="18">
        <v>89</v>
      </c>
    </row>
    <row r="5422" spans="1:5" hidden="1" x14ac:dyDescent="0.3">
      <c r="A5422" s="18" t="str">
        <f t="shared" si="85"/>
        <v>2022-23Brimbank CitySP2</v>
      </c>
      <c r="B5422" s="18" t="s">
        <v>1261</v>
      </c>
      <c r="C5422" s="18" t="s">
        <v>1022</v>
      </c>
      <c r="D5422" s="18" t="s">
        <v>239</v>
      </c>
      <c r="E5422" s="18">
        <v>0.70034052213393905</v>
      </c>
    </row>
    <row r="5423" spans="1:5" hidden="1" x14ac:dyDescent="0.3">
      <c r="A5423" s="18" t="str">
        <f t="shared" si="85"/>
        <v>2022-23Brimbank CitySP3</v>
      </c>
      <c r="B5423" s="18" t="s">
        <v>1261</v>
      </c>
      <c r="C5423" s="18" t="s">
        <v>1022</v>
      </c>
      <c r="D5423" s="18" t="s">
        <v>245</v>
      </c>
      <c r="E5423" s="18">
        <v>2927.7982456140398</v>
      </c>
    </row>
    <row r="5424" spans="1:5" hidden="1" x14ac:dyDescent="0.3">
      <c r="A5424" s="18" t="str">
        <f t="shared" si="85"/>
        <v>2022-23Brimbank CitySP4</v>
      </c>
      <c r="B5424" s="18" t="s">
        <v>1261</v>
      </c>
      <c r="C5424" s="18" t="s">
        <v>1022</v>
      </c>
      <c r="D5424" s="18" t="s">
        <v>251</v>
      </c>
      <c r="E5424" s="18">
        <v>0.85714285714285698</v>
      </c>
    </row>
    <row r="5425" spans="1:5" hidden="1" x14ac:dyDescent="0.3">
      <c r="A5425" s="18" t="str">
        <f t="shared" si="85"/>
        <v>2022-23Brimbank CityWC1</v>
      </c>
      <c r="B5425" s="18" t="s">
        <v>1261</v>
      </c>
      <c r="C5425" s="18" t="s">
        <v>1022</v>
      </c>
      <c r="D5425" s="18" t="s">
        <v>1258</v>
      </c>
      <c r="E5425" s="18">
        <v>135.97458996809701</v>
      </c>
    </row>
    <row r="5426" spans="1:5" hidden="1" x14ac:dyDescent="0.3">
      <c r="A5426" s="18" t="str">
        <f t="shared" si="85"/>
        <v>2022-23Brimbank CityWC2</v>
      </c>
      <c r="B5426" s="18" t="s">
        <v>1261</v>
      </c>
      <c r="C5426" s="18" t="s">
        <v>1022</v>
      </c>
      <c r="D5426" s="18" t="s">
        <v>256</v>
      </c>
      <c r="E5426" s="18">
        <v>9.3594105461600403</v>
      </c>
    </row>
    <row r="5427" spans="1:5" hidden="1" x14ac:dyDescent="0.3">
      <c r="A5427" s="18" t="str">
        <f t="shared" si="85"/>
        <v>2022-23Brimbank CityWC3</v>
      </c>
      <c r="B5427" s="18" t="s">
        <v>1261</v>
      </c>
      <c r="C5427" s="18" t="s">
        <v>1022</v>
      </c>
      <c r="D5427" s="18" t="s">
        <v>262</v>
      </c>
      <c r="E5427" s="18">
        <v>137.84307056624499</v>
      </c>
    </row>
    <row r="5428" spans="1:5" hidden="1" x14ac:dyDescent="0.3">
      <c r="A5428" s="18" t="str">
        <f t="shared" si="85"/>
        <v>2022-23Brimbank CityWC4</v>
      </c>
      <c r="B5428" s="18" t="s">
        <v>1261</v>
      </c>
      <c r="C5428" s="18" t="s">
        <v>1022</v>
      </c>
      <c r="D5428" s="18" t="s">
        <v>266</v>
      </c>
      <c r="E5428" s="18">
        <v>39.836956980029001</v>
      </c>
    </row>
    <row r="5429" spans="1:5" hidden="1" x14ac:dyDescent="0.3">
      <c r="A5429" s="18" t="str">
        <f t="shared" si="85"/>
        <v>2022-23Brimbank CityWC5</v>
      </c>
      <c r="B5429" s="18" t="s">
        <v>1261</v>
      </c>
      <c r="C5429" s="18" t="s">
        <v>1022</v>
      </c>
      <c r="D5429" s="18" t="s">
        <v>270</v>
      </c>
      <c r="E5429" s="18">
        <v>0.42223900061774999</v>
      </c>
    </row>
    <row r="5430" spans="1:5" hidden="1" x14ac:dyDescent="0.3">
      <c r="A5430" s="18" t="str">
        <f t="shared" si="85"/>
        <v>2022-23Brimbank CityE2</v>
      </c>
      <c r="B5430" s="18" t="s">
        <v>1261</v>
      </c>
      <c r="C5430" s="18" t="s">
        <v>1022</v>
      </c>
      <c r="D5430" s="18" t="s">
        <v>548</v>
      </c>
      <c r="E5430" s="18">
        <v>2840.8333333333298</v>
      </c>
    </row>
    <row r="5431" spans="1:5" hidden="1" x14ac:dyDescent="0.3">
      <c r="A5431" s="18" t="str">
        <f t="shared" si="85"/>
        <v>2022-23Brimbank CityE4</v>
      </c>
      <c r="B5431" s="18" t="s">
        <v>1261</v>
      </c>
      <c r="C5431" s="18" t="s">
        <v>1022</v>
      </c>
      <c r="D5431" s="18" t="s">
        <v>550</v>
      </c>
      <c r="E5431" s="18">
        <v>1717.8109452736301</v>
      </c>
    </row>
    <row r="5432" spans="1:5" hidden="1" x14ac:dyDescent="0.3">
      <c r="A5432" s="18" t="str">
        <f t="shared" si="85"/>
        <v>2022-23Brimbank CityL1</v>
      </c>
      <c r="B5432" s="18" t="s">
        <v>1261</v>
      </c>
      <c r="C5432" s="18" t="s">
        <v>1022</v>
      </c>
      <c r="D5432" s="18" t="s">
        <v>552</v>
      </c>
      <c r="E5432" s="18">
        <v>2.0613942074648599</v>
      </c>
    </row>
    <row r="5433" spans="1:5" hidden="1" x14ac:dyDescent="0.3">
      <c r="A5433" s="18" t="str">
        <f t="shared" si="85"/>
        <v>2022-23Brimbank CityL2</v>
      </c>
      <c r="B5433" s="18" t="s">
        <v>1261</v>
      </c>
      <c r="C5433" s="18" t="s">
        <v>1022</v>
      </c>
      <c r="D5433" s="18" t="s">
        <v>554</v>
      </c>
      <c r="E5433" s="18">
        <v>0.73747273388269496</v>
      </c>
    </row>
    <row r="5434" spans="1:5" hidden="1" x14ac:dyDescent="0.3">
      <c r="A5434" s="18" t="str">
        <f t="shared" si="85"/>
        <v>2022-23Brimbank CityO2</v>
      </c>
      <c r="B5434" s="18" t="s">
        <v>1261</v>
      </c>
      <c r="C5434" s="18" t="s">
        <v>1022</v>
      </c>
      <c r="D5434" s="18" t="s">
        <v>556</v>
      </c>
      <c r="E5434" s="18">
        <v>0.50810536980749699</v>
      </c>
    </row>
    <row r="5435" spans="1:5" hidden="1" x14ac:dyDescent="0.3">
      <c r="A5435" s="18" t="str">
        <f t="shared" si="85"/>
        <v>2022-23Brimbank CityO3</v>
      </c>
      <c r="B5435" s="18" t="s">
        <v>1261</v>
      </c>
      <c r="C5435" s="18" t="s">
        <v>1022</v>
      </c>
      <c r="D5435" s="18" t="s">
        <v>558</v>
      </c>
      <c r="E5435" s="18">
        <v>6.9580685272174606E-2</v>
      </c>
    </row>
    <row r="5436" spans="1:5" hidden="1" x14ac:dyDescent="0.3">
      <c r="A5436" s="18" t="str">
        <f t="shared" si="85"/>
        <v>2022-23Brimbank CityO4</v>
      </c>
      <c r="B5436" s="18" t="s">
        <v>1261</v>
      </c>
      <c r="C5436" s="18" t="s">
        <v>1022</v>
      </c>
      <c r="D5436" s="18" t="s">
        <v>560</v>
      </c>
      <c r="E5436" s="18">
        <v>0.449677372580294</v>
      </c>
    </row>
    <row r="5437" spans="1:5" hidden="1" x14ac:dyDescent="0.3">
      <c r="A5437" s="18" t="str">
        <f t="shared" si="85"/>
        <v>2022-23Brimbank CityO5</v>
      </c>
      <c r="B5437" s="18" t="s">
        <v>1261</v>
      </c>
      <c r="C5437" s="18" t="s">
        <v>1022</v>
      </c>
      <c r="D5437" s="18" t="s">
        <v>562</v>
      </c>
      <c r="E5437" s="18">
        <v>0.72244880708353598</v>
      </c>
    </row>
    <row r="5438" spans="1:5" hidden="1" x14ac:dyDescent="0.3">
      <c r="A5438" s="18" t="str">
        <f t="shared" si="85"/>
        <v>2022-23Brimbank CityOP1</v>
      </c>
      <c r="B5438" s="18" t="s">
        <v>1261</v>
      </c>
      <c r="C5438" s="18" t="s">
        <v>1022</v>
      </c>
      <c r="D5438" s="18" t="s">
        <v>564</v>
      </c>
      <c r="E5438" s="18">
        <v>4.87805893817988E-2</v>
      </c>
    </row>
    <row r="5439" spans="1:5" hidden="1" x14ac:dyDescent="0.3">
      <c r="A5439" s="18" t="str">
        <f t="shared" si="85"/>
        <v>2022-23Brimbank CityS1</v>
      </c>
      <c r="B5439" s="18" t="s">
        <v>1261</v>
      </c>
      <c r="C5439" s="18" t="s">
        <v>1022</v>
      </c>
      <c r="D5439" s="18" t="s">
        <v>567</v>
      </c>
      <c r="E5439" s="18">
        <v>0.72345033233936895</v>
      </c>
    </row>
    <row r="5440" spans="1:5" hidden="1" x14ac:dyDescent="0.3">
      <c r="A5440" s="18" t="str">
        <f t="shared" si="85"/>
        <v>2022-23Brimbank CityS2</v>
      </c>
      <c r="B5440" s="18" t="s">
        <v>1261</v>
      </c>
      <c r="C5440" s="18" t="s">
        <v>1022</v>
      </c>
      <c r="D5440" s="18" t="s">
        <v>569</v>
      </c>
      <c r="E5440" s="18">
        <v>2.9629276369500801E-3</v>
      </c>
    </row>
    <row r="5441" spans="1:5" hidden="1" x14ac:dyDescent="0.3">
      <c r="A5441" s="18" t="str">
        <f t="shared" si="85"/>
        <v>2022-23Brimbank CityC1</v>
      </c>
      <c r="B5441" s="18" t="s">
        <v>1261</v>
      </c>
      <c r="C5441" s="18" t="s">
        <v>1022</v>
      </c>
      <c r="D5441" s="18" t="s">
        <v>572</v>
      </c>
      <c r="E5441" s="18">
        <v>1182.54066871693</v>
      </c>
    </row>
    <row r="5442" spans="1:5" hidden="1" x14ac:dyDescent="0.3">
      <c r="A5442" s="18" t="str">
        <f t="shared" si="85"/>
        <v>2022-23Brimbank CityC2</v>
      </c>
      <c r="B5442" s="18" t="s">
        <v>1261</v>
      </c>
      <c r="C5442" s="18" t="s">
        <v>1022</v>
      </c>
      <c r="D5442" s="18" t="s">
        <v>575</v>
      </c>
      <c r="E5442" s="18">
        <v>10188.9451503008</v>
      </c>
    </row>
    <row r="5443" spans="1:5" hidden="1" x14ac:dyDescent="0.3">
      <c r="A5443" s="18" t="str">
        <f t="shared" si="85"/>
        <v>2022-23Brimbank CityC3</v>
      </c>
      <c r="B5443" s="18" t="s">
        <v>1261</v>
      </c>
      <c r="C5443" s="18" t="s">
        <v>1022</v>
      </c>
      <c r="D5443" s="18" t="s">
        <v>579</v>
      </c>
      <c r="E5443" s="18">
        <v>212.48184818481801</v>
      </c>
    </row>
    <row r="5444" spans="1:5" hidden="1" x14ac:dyDescent="0.3">
      <c r="A5444" s="18" t="str">
        <f t="shared" si="85"/>
        <v>2022-23Brimbank CityC4</v>
      </c>
      <c r="B5444" s="18" t="s">
        <v>1261</v>
      </c>
      <c r="C5444" s="18" t="s">
        <v>1022</v>
      </c>
      <c r="D5444" s="18" t="s">
        <v>583</v>
      </c>
      <c r="E5444" s="18">
        <v>1071.1844925600301</v>
      </c>
    </row>
    <row r="5445" spans="1:5" hidden="1" x14ac:dyDescent="0.3">
      <c r="A5445" s="18" t="str">
        <f t="shared" si="85"/>
        <v>2022-23Brimbank CityC5</v>
      </c>
      <c r="B5445" s="18" t="s">
        <v>1261</v>
      </c>
      <c r="C5445" s="18" t="s">
        <v>1022</v>
      </c>
      <c r="D5445" s="18" t="s">
        <v>586</v>
      </c>
      <c r="E5445" s="18">
        <v>157.668292379858</v>
      </c>
    </row>
    <row r="5446" spans="1:5" hidden="1" x14ac:dyDescent="0.3">
      <c r="A5446" s="18" t="str">
        <f t="shared" si="85"/>
        <v>2022-23Brimbank CityC6</v>
      </c>
      <c r="B5446" s="18" t="s">
        <v>1261</v>
      </c>
      <c r="C5446" s="18" t="s">
        <v>1022</v>
      </c>
      <c r="D5446" s="18" t="s">
        <v>590</v>
      </c>
      <c r="E5446" s="18">
        <v>1</v>
      </c>
    </row>
    <row r="5447" spans="1:5" hidden="1" x14ac:dyDescent="0.3">
      <c r="A5447" s="18" t="str">
        <f t="shared" si="85"/>
        <v>2022-23Brimbank CityC7</v>
      </c>
      <c r="B5447" s="18" t="s">
        <v>1261</v>
      </c>
      <c r="C5447" s="18" t="s">
        <v>1022</v>
      </c>
      <c r="D5447" s="18" t="s">
        <v>594</v>
      </c>
      <c r="E5447" s="18">
        <v>0.109256449165402</v>
      </c>
    </row>
    <row r="5448" spans="1:5" hidden="1" x14ac:dyDescent="0.3">
      <c r="A5448" s="18" t="str">
        <f t="shared" si="85"/>
        <v>2022-23Buloke ShireAF2</v>
      </c>
      <c r="B5448" s="18" t="s">
        <v>1261</v>
      </c>
      <c r="C5448" s="18" t="s">
        <v>1025</v>
      </c>
      <c r="D5448" s="18" t="s">
        <v>76</v>
      </c>
      <c r="E5448" s="18">
        <v>0</v>
      </c>
    </row>
    <row r="5449" spans="1:5" hidden="1" x14ac:dyDescent="0.3">
      <c r="A5449" s="18" t="str">
        <f t="shared" si="85"/>
        <v>2022-23Buloke ShireAF6</v>
      </c>
      <c r="B5449" s="18" t="s">
        <v>1261</v>
      </c>
      <c r="C5449" s="18" t="s">
        <v>1025</v>
      </c>
      <c r="D5449" s="18" t="s">
        <v>85</v>
      </c>
      <c r="E5449" s="18">
        <v>2.5453355155482802</v>
      </c>
    </row>
    <row r="5450" spans="1:5" hidden="1" x14ac:dyDescent="0.3">
      <c r="A5450" s="18" t="str">
        <f t="shared" si="85"/>
        <v>2022-23Buloke ShireAF7</v>
      </c>
      <c r="B5450" s="18" t="s">
        <v>1261</v>
      </c>
      <c r="C5450" s="18" t="s">
        <v>1025</v>
      </c>
      <c r="D5450" s="18" t="s">
        <v>90</v>
      </c>
      <c r="E5450" s="18">
        <v>49.326838991769499</v>
      </c>
    </row>
    <row r="5451" spans="1:5" hidden="1" x14ac:dyDescent="0.3">
      <c r="A5451" s="18" t="str">
        <f t="shared" si="85"/>
        <v>2022-23Buloke ShireAM1</v>
      </c>
      <c r="B5451" s="18" t="s">
        <v>1261</v>
      </c>
      <c r="C5451" s="18" t="s">
        <v>1025</v>
      </c>
      <c r="D5451" s="18" t="s">
        <v>97</v>
      </c>
      <c r="E5451" s="18">
        <v>1</v>
      </c>
    </row>
    <row r="5452" spans="1:5" hidden="1" x14ac:dyDescent="0.3">
      <c r="A5452" s="18" t="str">
        <f t="shared" si="85"/>
        <v>2022-23Buloke ShireAM2</v>
      </c>
      <c r="B5452" s="18" t="s">
        <v>1261</v>
      </c>
      <c r="C5452" s="18" t="s">
        <v>1025</v>
      </c>
      <c r="D5452" s="18" t="s">
        <v>103</v>
      </c>
      <c r="E5452" s="18">
        <v>0.5</v>
      </c>
    </row>
    <row r="5453" spans="1:5" hidden="1" x14ac:dyDescent="0.3">
      <c r="A5453" s="18" t="str">
        <f t="shared" si="85"/>
        <v>2022-23Buloke ShireAM5</v>
      </c>
      <c r="B5453" s="18" t="s">
        <v>1261</v>
      </c>
      <c r="C5453" s="18" t="s">
        <v>1025</v>
      </c>
      <c r="D5453" s="18" t="s">
        <v>109</v>
      </c>
      <c r="E5453" s="18">
        <v>0.5</v>
      </c>
    </row>
    <row r="5454" spans="1:5" hidden="1" x14ac:dyDescent="0.3">
      <c r="A5454" s="18" t="str">
        <f t="shared" si="85"/>
        <v>2022-23Buloke ShireAM6</v>
      </c>
      <c r="B5454" s="18" t="s">
        <v>1261</v>
      </c>
      <c r="C5454" s="18" t="s">
        <v>1025</v>
      </c>
      <c r="D5454" s="18" t="s">
        <v>115</v>
      </c>
      <c r="E5454" s="18">
        <v>27.114893617021298</v>
      </c>
    </row>
    <row r="5455" spans="1:5" hidden="1" x14ac:dyDescent="0.3">
      <c r="A5455" s="18" t="str">
        <f t="shared" si="85"/>
        <v>2022-23Buloke ShireAM7</v>
      </c>
      <c r="B5455" s="18" t="s">
        <v>1261</v>
      </c>
      <c r="C5455" s="18" t="s">
        <v>1025</v>
      </c>
      <c r="D5455" s="18" t="s">
        <v>118</v>
      </c>
      <c r="E5455" s="18">
        <v>0</v>
      </c>
    </row>
    <row r="5456" spans="1:5" hidden="1" x14ac:dyDescent="0.3">
      <c r="A5456" s="18" t="str">
        <f t="shared" si="85"/>
        <v>2022-23Buloke ShireFS1</v>
      </c>
      <c r="B5456" s="18" t="s">
        <v>1261</v>
      </c>
      <c r="C5456" s="18" t="s">
        <v>1025</v>
      </c>
      <c r="D5456" s="18" t="s">
        <v>124</v>
      </c>
      <c r="E5456" s="18">
        <v>0</v>
      </c>
    </row>
    <row r="5457" spans="1:5" hidden="1" x14ac:dyDescent="0.3">
      <c r="A5457" s="18" t="str">
        <f t="shared" si="85"/>
        <v>2022-23Buloke ShireFS2</v>
      </c>
      <c r="B5457" s="18" t="s">
        <v>1261</v>
      </c>
      <c r="C5457" s="18" t="s">
        <v>1025</v>
      </c>
      <c r="D5457" s="18" t="s">
        <v>130</v>
      </c>
      <c r="E5457" s="18">
        <v>0.30303030303030298</v>
      </c>
    </row>
    <row r="5458" spans="1:5" hidden="1" x14ac:dyDescent="0.3">
      <c r="A5458" s="18" t="str">
        <f t="shared" si="85"/>
        <v>2022-23Buloke ShireFS3</v>
      </c>
      <c r="B5458" s="18" t="s">
        <v>1261</v>
      </c>
      <c r="C5458" s="18" t="s">
        <v>1025</v>
      </c>
      <c r="D5458" s="18" t="s">
        <v>135</v>
      </c>
      <c r="E5458" s="18">
        <v>301.01626016260201</v>
      </c>
    </row>
    <row r="5459" spans="1:5" hidden="1" x14ac:dyDescent="0.3">
      <c r="A5459" s="18" t="str">
        <f t="shared" si="85"/>
        <v>2022-23Buloke ShireFS4</v>
      </c>
      <c r="B5459" s="18" t="s">
        <v>1261</v>
      </c>
      <c r="C5459" s="18" t="s">
        <v>1025</v>
      </c>
      <c r="D5459" s="18" t="s">
        <v>139</v>
      </c>
      <c r="E5459" s="18">
        <v>0</v>
      </c>
    </row>
    <row r="5460" spans="1:5" hidden="1" x14ac:dyDescent="0.3">
      <c r="A5460" s="18" t="str">
        <f t="shared" si="85"/>
        <v>2022-23Buloke ShireG1</v>
      </c>
      <c r="B5460" s="18" t="s">
        <v>1261</v>
      </c>
      <c r="C5460" s="18" t="s">
        <v>1025</v>
      </c>
      <c r="D5460" s="18" t="s">
        <v>149</v>
      </c>
      <c r="E5460" s="18">
        <v>4.4585987261146501E-2</v>
      </c>
    </row>
    <row r="5461" spans="1:5" hidden="1" x14ac:dyDescent="0.3">
      <c r="A5461" s="18" t="str">
        <f t="shared" si="85"/>
        <v>2022-23Buloke ShireG2</v>
      </c>
      <c r="B5461" s="18" t="s">
        <v>1261</v>
      </c>
      <c r="C5461" s="18" t="s">
        <v>1025</v>
      </c>
      <c r="D5461" s="18" t="s">
        <v>154</v>
      </c>
      <c r="E5461" s="18">
        <v>76</v>
      </c>
    </row>
    <row r="5462" spans="1:5" hidden="1" x14ac:dyDescent="0.3">
      <c r="A5462" s="18" t="str">
        <f t="shared" si="85"/>
        <v>2022-23Buloke ShireG3</v>
      </c>
      <c r="B5462" s="18" t="s">
        <v>1261</v>
      </c>
      <c r="C5462" s="18" t="s">
        <v>1025</v>
      </c>
      <c r="D5462" s="18" t="s">
        <v>159</v>
      </c>
      <c r="E5462" s="18">
        <v>0.91428571428571404</v>
      </c>
    </row>
    <row r="5463" spans="1:5" hidden="1" x14ac:dyDescent="0.3">
      <c r="A5463" s="18" t="str">
        <f t="shared" si="85"/>
        <v>2022-23Buloke ShireG4</v>
      </c>
      <c r="B5463" s="18" t="s">
        <v>1261</v>
      </c>
      <c r="C5463" s="18" t="s">
        <v>1025</v>
      </c>
      <c r="D5463" s="18" t="s">
        <v>166</v>
      </c>
      <c r="E5463" s="18">
        <v>35735</v>
      </c>
    </row>
    <row r="5464" spans="1:5" hidden="1" x14ac:dyDescent="0.3">
      <c r="A5464" s="18" t="str">
        <f t="shared" ref="A5464:A5527" si="86">CONCATENATE(B5464,C5464,D5464)</f>
        <v>2022-23Buloke ShireG5</v>
      </c>
      <c r="B5464" s="18" t="s">
        <v>1261</v>
      </c>
      <c r="C5464" s="18" t="s">
        <v>1025</v>
      </c>
      <c r="D5464" s="18" t="s">
        <v>169</v>
      </c>
      <c r="E5464" s="18">
        <v>52</v>
      </c>
    </row>
    <row r="5465" spans="1:5" hidden="1" x14ac:dyDescent="0.3">
      <c r="A5465" s="18" t="str">
        <f t="shared" si="86"/>
        <v>2022-23Buloke ShireLB1</v>
      </c>
      <c r="B5465" s="18" t="s">
        <v>1261</v>
      </c>
      <c r="C5465" s="18" t="s">
        <v>1025</v>
      </c>
      <c r="D5465" s="18" t="s">
        <v>1256</v>
      </c>
      <c r="E5465" s="18">
        <v>0.54155600181382402</v>
      </c>
    </row>
    <row r="5466" spans="1:5" hidden="1" x14ac:dyDescent="0.3">
      <c r="A5466" s="18" t="str">
        <f t="shared" si="86"/>
        <v>2022-23Buloke ShireLB2</v>
      </c>
      <c r="B5466" s="18" t="s">
        <v>1261</v>
      </c>
      <c r="C5466" s="18" t="s">
        <v>1025</v>
      </c>
      <c r="D5466" s="18" t="s">
        <v>172</v>
      </c>
      <c r="E5466" s="18">
        <v>0.20284331518451301</v>
      </c>
    </row>
    <row r="5467" spans="1:5" hidden="1" x14ac:dyDescent="0.3">
      <c r="A5467" s="18" t="str">
        <f t="shared" si="86"/>
        <v>2022-23Buloke ShireLB4</v>
      </c>
      <c r="B5467" s="18" t="s">
        <v>1261</v>
      </c>
      <c r="C5467" s="18" t="s">
        <v>1025</v>
      </c>
      <c r="D5467" s="18" t="s">
        <v>1257</v>
      </c>
      <c r="E5467" s="18">
        <v>6.9521934142872804E-2</v>
      </c>
    </row>
    <row r="5468" spans="1:5" hidden="1" x14ac:dyDescent="0.3">
      <c r="A5468" s="18" t="str">
        <f t="shared" si="86"/>
        <v>2022-23Buloke ShireLB5</v>
      </c>
      <c r="B5468" s="18" t="s">
        <v>1261</v>
      </c>
      <c r="C5468" s="18" t="s">
        <v>1025</v>
      </c>
      <c r="D5468" s="18" t="s">
        <v>177</v>
      </c>
      <c r="E5468" s="18">
        <v>33.8599018003273</v>
      </c>
    </row>
    <row r="5469" spans="1:5" hidden="1" x14ac:dyDescent="0.3">
      <c r="A5469" s="18" t="str">
        <f t="shared" si="86"/>
        <v>2022-23Buloke ShireMC2</v>
      </c>
      <c r="B5469" s="18" t="s">
        <v>1261</v>
      </c>
      <c r="C5469" s="18" t="s">
        <v>1025</v>
      </c>
      <c r="D5469" s="18" t="s">
        <v>192</v>
      </c>
      <c r="E5469" s="18">
        <v>1</v>
      </c>
    </row>
    <row r="5470" spans="1:5" hidden="1" x14ac:dyDescent="0.3">
      <c r="A5470" s="18" t="str">
        <f t="shared" si="86"/>
        <v>2022-23Buloke ShireMC3</v>
      </c>
      <c r="B5470" s="18" t="s">
        <v>1261</v>
      </c>
      <c r="C5470" s="18" t="s">
        <v>1025</v>
      </c>
      <c r="D5470" s="18" t="s">
        <v>197</v>
      </c>
      <c r="E5470" s="18">
        <v>193.584552650516</v>
      </c>
    </row>
    <row r="5471" spans="1:5" hidden="1" x14ac:dyDescent="0.3">
      <c r="A5471" s="18" t="str">
        <f t="shared" si="86"/>
        <v>2022-23Buloke ShireMC4</v>
      </c>
      <c r="B5471" s="18" t="s">
        <v>1261</v>
      </c>
      <c r="C5471" s="18" t="s">
        <v>1025</v>
      </c>
      <c r="D5471" s="18" t="s">
        <v>202</v>
      </c>
      <c r="E5471" s="18">
        <v>0.87727272727272698</v>
      </c>
    </row>
    <row r="5472" spans="1:5" hidden="1" x14ac:dyDescent="0.3">
      <c r="A5472" s="18" t="str">
        <f t="shared" si="86"/>
        <v>2022-23Buloke ShireMC5</v>
      </c>
      <c r="B5472" s="18" t="s">
        <v>1261</v>
      </c>
      <c r="C5472" s="18" t="s">
        <v>1025</v>
      </c>
      <c r="D5472" s="18" t="s">
        <v>207</v>
      </c>
      <c r="E5472" s="18">
        <v>0.94117647058823495</v>
      </c>
    </row>
    <row r="5473" spans="1:5" hidden="1" x14ac:dyDescent="0.3">
      <c r="A5473" s="18" t="str">
        <f t="shared" si="86"/>
        <v>2022-23Buloke ShireMC6</v>
      </c>
      <c r="B5473" s="18" t="s">
        <v>1261</v>
      </c>
      <c r="C5473" s="18" t="s">
        <v>1025</v>
      </c>
      <c r="D5473" s="18" t="s">
        <v>211</v>
      </c>
      <c r="E5473" s="18">
        <v>1.13559322033898</v>
      </c>
    </row>
    <row r="5474" spans="1:5" hidden="1" x14ac:dyDescent="0.3">
      <c r="A5474" s="18" t="str">
        <f t="shared" si="86"/>
        <v>2022-23Buloke ShireR1</v>
      </c>
      <c r="B5474" s="18" t="s">
        <v>1261</v>
      </c>
      <c r="C5474" s="18" t="s">
        <v>1025</v>
      </c>
      <c r="D5474" s="18" t="s">
        <v>215</v>
      </c>
      <c r="E5474" s="18">
        <v>35.445544554455402</v>
      </c>
    </row>
    <row r="5475" spans="1:5" hidden="1" x14ac:dyDescent="0.3">
      <c r="A5475" s="18" t="str">
        <f t="shared" si="86"/>
        <v>2022-23Buloke ShireR2</v>
      </c>
      <c r="B5475" s="18" t="s">
        <v>1261</v>
      </c>
      <c r="C5475" s="18" t="s">
        <v>1025</v>
      </c>
      <c r="D5475" s="18" t="s">
        <v>220</v>
      </c>
      <c r="E5475" s="18">
        <v>0.99247524752475202</v>
      </c>
    </row>
    <row r="5476" spans="1:5" hidden="1" x14ac:dyDescent="0.3">
      <c r="A5476" s="18" t="str">
        <f t="shared" si="86"/>
        <v>2022-23Buloke ShireR3</v>
      </c>
      <c r="B5476" s="18" t="s">
        <v>1261</v>
      </c>
      <c r="C5476" s="18" t="s">
        <v>1025</v>
      </c>
      <c r="D5476" s="18" t="s">
        <v>223</v>
      </c>
      <c r="E5476" s="18">
        <v>52.323110551765303</v>
      </c>
    </row>
    <row r="5477" spans="1:5" hidden="1" x14ac:dyDescent="0.3">
      <c r="A5477" s="18" t="str">
        <f t="shared" si="86"/>
        <v>2022-23Buloke ShireR4</v>
      </c>
      <c r="B5477" s="18" t="s">
        <v>1261</v>
      </c>
      <c r="C5477" s="18" t="s">
        <v>1025</v>
      </c>
      <c r="D5477" s="18" t="s">
        <v>228</v>
      </c>
      <c r="E5477" s="18">
        <v>6.0340773065953304</v>
      </c>
    </row>
    <row r="5478" spans="1:5" hidden="1" x14ac:dyDescent="0.3">
      <c r="A5478" s="18" t="str">
        <f t="shared" si="86"/>
        <v>2022-23Buloke ShireR5</v>
      </c>
      <c r="B5478" s="18" t="s">
        <v>1261</v>
      </c>
      <c r="C5478" s="18" t="s">
        <v>1025</v>
      </c>
      <c r="D5478" s="18" t="s">
        <v>232</v>
      </c>
      <c r="E5478" s="18">
        <v>37</v>
      </c>
    </row>
    <row r="5479" spans="1:5" hidden="1" x14ac:dyDescent="0.3">
      <c r="A5479" s="18" t="str">
        <f t="shared" si="86"/>
        <v>2022-23Buloke ShireSP1</v>
      </c>
      <c r="B5479" s="18" t="s">
        <v>1261</v>
      </c>
      <c r="C5479" s="18" t="s">
        <v>1025</v>
      </c>
      <c r="D5479" s="18" t="s">
        <v>236</v>
      </c>
      <c r="E5479" s="18">
        <v>84</v>
      </c>
    </row>
    <row r="5480" spans="1:5" hidden="1" x14ac:dyDescent="0.3">
      <c r="A5480" s="18" t="str">
        <f t="shared" si="86"/>
        <v>2022-23Buloke ShireSP2</v>
      </c>
      <c r="B5480" s="18" t="s">
        <v>1261</v>
      </c>
      <c r="C5480" s="18" t="s">
        <v>1025</v>
      </c>
      <c r="D5480" s="18" t="s">
        <v>239</v>
      </c>
      <c r="E5480" s="18">
        <v>0.34615384615384598</v>
      </c>
    </row>
    <row r="5481" spans="1:5" hidden="1" x14ac:dyDescent="0.3">
      <c r="A5481" s="18" t="str">
        <f t="shared" si="86"/>
        <v>2022-23Buloke ShireSP3</v>
      </c>
      <c r="B5481" s="18" t="s">
        <v>1261</v>
      </c>
      <c r="C5481" s="18" t="s">
        <v>1025</v>
      </c>
      <c r="D5481" s="18" t="s">
        <v>245</v>
      </c>
      <c r="E5481" s="18">
        <v>5250.1860465116297</v>
      </c>
    </row>
    <row r="5482" spans="1:5" hidden="1" x14ac:dyDescent="0.3">
      <c r="A5482" s="18" t="str">
        <f t="shared" si="86"/>
        <v>2022-23Buloke ShireSP4</v>
      </c>
      <c r="B5482" s="18" t="s">
        <v>1261</v>
      </c>
      <c r="C5482" s="18" t="s">
        <v>1025</v>
      </c>
      <c r="D5482" s="18" t="s">
        <v>251</v>
      </c>
      <c r="E5482" s="18">
        <v>0</v>
      </c>
    </row>
    <row r="5483" spans="1:5" hidden="1" x14ac:dyDescent="0.3">
      <c r="A5483" s="18" t="str">
        <f t="shared" si="86"/>
        <v>2022-23Buloke ShireWC1</v>
      </c>
      <c r="B5483" s="18" t="s">
        <v>1261</v>
      </c>
      <c r="C5483" s="18" t="s">
        <v>1025</v>
      </c>
      <c r="D5483" s="18" t="s">
        <v>1258</v>
      </c>
      <c r="E5483" s="18">
        <v>81.659532433322397</v>
      </c>
    </row>
    <row r="5484" spans="1:5" hidden="1" x14ac:dyDescent="0.3">
      <c r="A5484" s="18" t="str">
        <f t="shared" si="86"/>
        <v>2022-23Buloke ShireWC2</v>
      </c>
      <c r="B5484" s="18" t="s">
        <v>1261</v>
      </c>
      <c r="C5484" s="18" t="s">
        <v>1025</v>
      </c>
      <c r="D5484" s="18" t="s">
        <v>256</v>
      </c>
      <c r="E5484" s="18">
        <v>2.72535259249165</v>
      </c>
    </row>
    <row r="5485" spans="1:5" hidden="1" x14ac:dyDescent="0.3">
      <c r="A5485" s="18" t="str">
        <f t="shared" si="86"/>
        <v>2022-23Buloke ShireWC3</v>
      </c>
      <c r="B5485" s="18" t="s">
        <v>1261</v>
      </c>
      <c r="C5485" s="18" t="s">
        <v>1025</v>
      </c>
      <c r="D5485" s="18" t="s">
        <v>262</v>
      </c>
      <c r="E5485" s="18">
        <v>78.862482168330999</v>
      </c>
    </row>
    <row r="5486" spans="1:5" hidden="1" x14ac:dyDescent="0.3">
      <c r="A5486" s="18" t="str">
        <f t="shared" si="86"/>
        <v>2022-23Buloke ShireWC4</v>
      </c>
      <c r="B5486" s="18" t="s">
        <v>1261</v>
      </c>
      <c r="C5486" s="18" t="s">
        <v>1025</v>
      </c>
      <c r="D5486" s="18" t="s">
        <v>266</v>
      </c>
      <c r="E5486" s="18">
        <v>34.2251636777683</v>
      </c>
    </row>
    <row r="5487" spans="1:5" hidden="1" x14ac:dyDescent="0.3">
      <c r="A5487" s="18" t="str">
        <f t="shared" si="86"/>
        <v>2022-23Buloke ShireWC5</v>
      </c>
      <c r="B5487" s="18" t="s">
        <v>1261</v>
      </c>
      <c r="C5487" s="18" t="s">
        <v>1025</v>
      </c>
      <c r="D5487" s="18" t="s">
        <v>270</v>
      </c>
      <c r="E5487" s="18">
        <v>0.18081244267808</v>
      </c>
    </row>
    <row r="5488" spans="1:5" hidden="1" x14ac:dyDescent="0.3">
      <c r="A5488" s="18" t="str">
        <f t="shared" si="86"/>
        <v>2022-23Buloke ShireE2</v>
      </c>
      <c r="B5488" s="18" t="s">
        <v>1261</v>
      </c>
      <c r="C5488" s="18" t="s">
        <v>1025</v>
      </c>
      <c r="D5488" s="18" t="s">
        <v>548</v>
      </c>
      <c r="E5488" s="18">
        <v>5475.46875</v>
      </c>
    </row>
    <row r="5489" spans="1:5" hidden="1" x14ac:dyDescent="0.3">
      <c r="A5489" s="18" t="str">
        <f t="shared" si="86"/>
        <v>2022-23Buloke ShireE4</v>
      </c>
      <c r="B5489" s="18" t="s">
        <v>1261</v>
      </c>
      <c r="C5489" s="18" t="s">
        <v>1025</v>
      </c>
      <c r="D5489" s="18" t="s">
        <v>550</v>
      </c>
      <c r="E5489" s="18">
        <v>2009.84375</v>
      </c>
    </row>
    <row r="5490" spans="1:5" hidden="1" x14ac:dyDescent="0.3">
      <c r="A5490" s="18" t="str">
        <f t="shared" si="86"/>
        <v>2022-23Buloke ShireL1</v>
      </c>
      <c r="B5490" s="18" t="s">
        <v>1261</v>
      </c>
      <c r="C5490" s="18" t="s">
        <v>1025</v>
      </c>
      <c r="D5490" s="18" t="s">
        <v>552</v>
      </c>
      <c r="E5490" s="18">
        <v>3.54936365690188</v>
      </c>
    </row>
    <row r="5491" spans="1:5" hidden="1" x14ac:dyDescent="0.3">
      <c r="A5491" s="18" t="str">
        <f t="shared" si="86"/>
        <v>2022-23Buloke ShireL2</v>
      </c>
      <c r="B5491" s="18" t="s">
        <v>1261</v>
      </c>
      <c r="C5491" s="18" t="s">
        <v>1025</v>
      </c>
      <c r="D5491" s="18" t="s">
        <v>554</v>
      </c>
      <c r="E5491" s="18">
        <v>0.786505007907222</v>
      </c>
    </row>
    <row r="5492" spans="1:5" hidden="1" x14ac:dyDescent="0.3">
      <c r="A5492" s="18" t="str">
        <f t="shared" si="86"/>
        <v>2022-23Buloke ShireO2</v>
      </c>
      <c r="B5492" s="18" t="s">
        <v>1261</v>
      </c>
      <c r="C5492" s="18" t="s">
        <v>1025</v>
      </c>
      <c r="D5492" s="18" t="s">
        <v>556</v>
      </c>
      <c r="E5492" s="18">
        <v>0</v>
      </c>
    </row>
    <row r="5493" spans="1:5" hidden="1" x14ac:dyDescent="0.3">
      <c r="A5493" s="18" t="str">
        <f t="shared" si="86"/>
        <v>2022-23Buloke ShireO3</v>
      </c>
      <c r="B5493" s="18" t="s">
        <v>1261</v>
      </c>
      <c r="C5493" s="18" t="s">
        <v>1025</v>
      </c>
      <c r="D5493" s="18" t="s">
        <v>558</v>
      </c>
      <c r="E5493" s="18">
        <v>0</v>
      </c>
    </row>
    <row r="5494" spans="1:5" hidden="1" x14ac:dyDescent="0.3">
      <c r="A5494" s="18" t="str">
        <f t="shared" si="86"/>
        <v>2022-23Buloke ShireO4</v>
      </c>
      <c r="B5494" s="18" t="s">
        <v>1261</v>
      </c>
      <c r="C5494" s="18" t="s">
        <v>1025</v>
      </c>
      <c r="D5494" s="18" t="s">
        <v>560</v>
      </c>
      <c r="E5494" s="18">
        <v>9.6806096922450402E-2</v>
      </c>
    </row>
    <row r="5495" spans="1:5" hidden="1" x14ac:dyDescent="0.3">
      <c r="A5495" s="18" t="str">
        <f t="shared" si="86"/>
        <v>2022-23Buloke ShireO5</v>
      </c>
      <c r="B5495" s="18" t="s">
        <v>1261</v>
      </c>
      <c r="C5495" s="18" t="s">
        <v>1025</v>
      </c>
      <c r="D5495" s="18" t="s">
        <v>562</v>
      </c>
      <c r="E5495" s="18">
        <v>0.81065591169603102</v>
      </c>
    </row>
    <row r="5496" spans="1:5" hidden="1" x14ac:dyDescent="0.3">
      <c r="A5496" s="18" t="str">
        <f t="shared" si="86"/>
        <v>2022-23Buloke ShireOP1</v>
      </c>
      <c r="B5496" s="18" t="s">
        <v>1261</v>
      </c>
      <c r="C5496" s="18" t="s">
        <v>1025</v>
      </c>
      <c r="D5496" s="18" t="s">
        <v>564</v>
      </c>
      <c r="E5496" s="18">
        <v>0.13867518741550899</v>
      </c>
    </row>
    <row r="5497" spans="1:5" hidden="1" x14ac:dyDescent="0.3">
      <c r="A5497" s="18" t="str">
        <f t="shared" si="86"/>
        <v>2022-23Buloke ShireS1</v>
      </c>
      <c r="B5497" s="18" t="s">
        <v>1261</v>
      </c>
      <c r="C5497" s="18" t="s">
        <v>1025</v>
      </c>
      <c r="D5497" s="18" t="s">
        <v>567</v>
      </c>
      <c r="E5497" s="18">
        <v>0.35843677030846699</v>
      </c>
    </row>
    <row r="5498" spans="1:5" hidden="1" x14ac:dyDescent="0.3">
      <c r="A5498" s="18" t="str">
        <f t="shared" si="86"/>
        <v>2022-23Buloke ShireS2</v>
      </c>
      <c r="B5498" s="18" t="s">
        <v>1261</v>
      </c>
      <c r="C5498" s="18" t="s">
        <v>1025</v>
      </c>
      <c r="D5498" s="18" t="s">
        <v>569</v>
      </c>
      <c r="E5498" s="18">
        <v>5.0042843372385898E-3</v>
      </c>
    </row>
    <row r="5499" spans="1:5" hidden="1" x14ac:dyDescent="0.3">
      <c r="A5499" s="18" t="str">
        <f t="shared" si="86"/>
        <v>2022-23Buloke ShireC1</v>
      </c>
      <c r="B5499" s="18" t="s">
        <v>1261</v>
      </c>
      <c r="C5499" s="18" t="s">
        <v>1025</v>
      </c>
      <c r="D5499" s="18" t="s">
        <v>572</v>
      </c>
      <c r="E5499" s="18">
        <v>5735.3518821603902</v>
      </c>
    </row>
    <row r="5500" spans="1:5" hidden="1" x14ac:dyDescent="0.3">
      <c r="A5500" s="18" t="str">
        <f t="shared" si="86"/>
        <v>2022-23Buloke ShireC2</v>
      </c>
      <c r="B5500" s="18" t="s">
        <v>1261</v>
      </c>
      <c r="C5500" s="18" t="s">
        <v>1025</v>
      </c>
      <c r="D5500" s="18" t="s">
        <v>575</v>
      </c>
      <c r="E5500" s="18">
        <v>44712.929623567899</v>
      </c>
    </row>
    <row r="5501" spans="1:5" hidden="1" x14ac:dyDescent="0.3">
      <c r="A5501" s="18" t="str">
        <f t="shared" si="86"/>
        <v>2022-23Buloke ShireC3</v>
      </c>
      <c r="B5501" s="18" t="s">
        <v>1261</v>
      </c>
      <c r="C5501" s="18" t="s">
        <v>1025</v>
      </c>
      <c r="D5501" s="18" t="s">
        <v>579</v>
      </c>
      <c r="E5501" s="18">
        <v>1.1523953225198</v>
      </c>
    </row>
    <row r="5502" spans="1:5" hidden="1" x14ac:dyDescent="0.3">
      <c r="A5502" s="18" t="str">
        <f t="shared" si="86"/>
        <v>2022-23Buloke ShireC4</v>
      </c>
      <c r="B5502" s="18" t="s">
        <v>1261</v>
      </c>
      <c r="C5502" s="18" t="s">
        <v>1025</v>
      </c>
      <c r="D5502" s="18" t="s">
        <v>583</v>
      </c>
      <c r="E5502" s="18">
        <v>2813.25695581015</v>
      </c>
    </row>
    <row r="5503" spans="1:5" hidden="1" x14ac:dyDescent="0.3">
      <c r="A5503" s="18" t="str">
        <f t="shared" si="86"/>
        <v>2022-23Buloke ShireC5</v>
      </c>
      <c r="B5503" s="18" t="s">
        <v>1261</v>
      </c>
      <c r="C5503" s="18" t="s">
        <v>1025</v>
      </c>
      <c r="D5503" s="18" t="s">
        <v>586</v>
      </c>
      <c r="E5503" s="18">
        <v>2018.4942716857599</v>
      </c>
    </row>
    <row r="5504" spans="1:5" hidden="1" x14ac:dyDescent="0.3">
      <c r="A5504" s="18" t="str">
        <f t="shared" si="86"/>
        <v>2022-23Buloke ShireC6</v>
      </c>
      <c r="B5504" s="18" t="s">
        <v>1261</v>
      </c>
      <c r="C5504" s="18" t="s">
        <v>1025</v>
      </c>
      <c r="D5504" s="18" t="s">
        <v>590</v>
      </c>
      <c r="E5504" s="18">
        <v>3</v>
      </c>
    </row>
    <row r="5505" spans="1:5" hidden="1" x14ac:dyDescent="0.3">
      <c r="A5505" s="18" t="str">
        <f t="shared" si="86"/>
        <v>2022-23Buloke ShireC7</v>
      </c>
      <c r="B5505" s="18" t="s">
        <v>1261</v>
      </c>
      <c r="C5505" s="18" t="s">
        <v>1025</v>
      </c>
      <c r="D5505" s="18" t="s">
        <v>594</v>
      </c>
      <c r="E5505" s="18">
        <v>0.26952380952381</v>
      </c>
    </row>
    <row r="5506" spans="1:5" hidden="1" x14ac:dyDescent="0.3">
      <c r="A5506" s="18" t="str">
        <f t="shared" si="86"/>
        <v>2022-23Campaspe ShireAF2</v>
      </c>
      <c r="B5506" s="18" t="s">
        <v>1261</v>
      </c>
      <c r="C5506" s="18" t="s">
        <v>1028</v>
      </c>
      <c r="D5506" s="18" t="s">
        <v>76</v>
      </c>
      <c r="E5506" s="18">
        <v>1.75</v>
      </c>
    </row>
    <row r="5507" spans="1:5" hidden="1" x14ac:dyDescent="0.3">
      <c r="A5507" s="18" t="str">
        <f t="shared" si="86"/>
        <v>2022-23Campaspe ShireAF6</v>
      </c>
      <c r="B5507" s="18" t="s">
        <v>1261</v>
      </c>
      <c r="C5507" s="18" t="s">
        <v>1028</v>
      </c>
      <c r="D5507" s="18" t="s">
        <v>85</v>
      </c>
      <c r="E5507" s="18">
        <v>3.8492152030094702</v>
      </c>
    </row>
    <row r="5508" spans="1:5" hidden="1" x14ac:dyDescent="0.3">
      <c r="A5508" s="18" t="str">
        <f t="shared" si="86"/>
        <v>2022-23Campaspe ShireAF7</v>
      </c>
      <c r="B5508" s="18" t="s">
        <v>1261</v>
      </c>
      <c r="C5508" s="18" t="s">
        <v>1028</v>
      </c>
      <c r="D5508" s="18" t="s">
        <v>90</v>
      </c>
      <c r="E5508" s="18">
        <v>10.7383532837269</v>
      </c>
    </row>
    <row r="5509" spans="1:5" hidden="1" x14ac:dyDescent="0.3">
      <c r="A5509" s="18" t="str">
        <f t="shared" si="86"/>
        <v>2022-23Campaspe ShireAM1</v>
      </c>
      <c r="B5509" s="18" t="s">
        <v>1261</v>
      </c>
      <c r="C5509" s="18" t="s">
        <v>1028</v>
      </c>
      <c r="D5509" s="18" t="s">
        <v>97</v>
      </c>
      <c r="E5509" s="18">
        <v>1</v>
      </c>
    </row>
    <row r="5510" spans="1:5" hidden="1" x14ac:dyDescent="0.3">
      <c r="A5510" s="18" t="str">
        <f t="shared" si="86"/>
        <v>2022-23Campaspe ShireAM2</v>
      </c>
      <c r="B5510" s="18" t="s">
        <v>1261</v>
      </c>
      <c r="C5510" s="18" t="s">
        <v>1028</v>
      </c>
      <c r="D5510" s="18" t="s">
        <v>103</v>
      </c>
      <c r="E5510" s="18">
        <v>0.27203065134099602</v>
      </c>
    </row>
    <row r="5511" spans="1:5" hidden="1" x14ac:dyDescent="0.3">
      <c r="A5511" s="18" t="str">
        <f t="shared" si="86"/>
        <v>2022-23Campaspe ShireAM5</v>
      </c>
      <c r="B5511" s="18" t="s">
        <v>1261</v>
      </c>
      <c r="C5511" s="18" t="s">
        <v>1028</v>
      </c>
      <c r="D5511" s="18" t="s">
        <v>109</v>
      </c>
      <c r="E5511" s="18">
        <v>0.501915708812261</v>
      </c>
    </row>
    <row r="5512" spans="1:5" hidden="1" x14ac:dyDescent="0.3">
      <c r="A5512" s="18" t="str">
        <f t="shared" si="86"/>
        <v>2022-23Campaspe ShireAM6</v>
      </c>
      <c r="B5512" s="18" t="s">
        <v>1261</v>
      </c>
      <c r="C5512" s="18" t="s">
        <v>1028</v>
      </c>
      <c r="D5512" s="18" t="s">
        <v>115</v>
      </c>
      <c r="E5512" s="18">
        <v>30.423167726034499</v>
      </c>
    </row>
    <row r="5513" spans="1:5" hidden="1" x14ac:dyDescent="0.3">
      <c r="A5513" s="18" t="str">
        <f t="shared" si="86"/>
        <v>2022-23Campaspe ShireAM7</v>
      </c>
      <c r="B5513" s="18" t="s">
        <v>1261</v>
      </c>
      <c r="C5513" s="18" t="s">
        <v>1028</v>
      </c>
      <c r="D5513" s="18" t="s">
        <v>118</v>
      </c>
      <c r="E5513" s="18">
        <v>0</v>
      </c>
    </row>
    <row r="5514" spans="1:5" hidden="1" x14ac:dyDescent="0.3">
      <c r="A5514" s="18" t="str">
        <f t="shared" si="86"/>
        <v>2022-23Campaspe ShireFS1</v>
      </c>
      <c r="B5514" s="18" t="s">
        <v>1261</v>
      </c>
      <c r="C5514" s="18" t="s">
        <v>1028</v>
      </c>
      <c r="D5514" s="18" t="s">
        <v>124</v>
      </c>
      <c r="E5514" s="18">
        <v>3.8333333333333299</v>
      </c>
    </row>
    <row r="5515" spans="1:5" hidden="1" x14ac:dyDescent="0.3">
      <c r="A5515" s="18" t="str">
        <f t="shared" si="86"/>
        <v>2022-23Campaspe ShireFS2</v>
      </c>
      <c r="B5515" s="18" t="s">
        <v>1261</v>
      </c>
      <c r="C5515" s="18" t="s">
        <v>1028</v>
      </c>
      <c r="D5515" s="18" t="s">
        <v>130</v>
      </c>
      <c r="E5515" s="18">
        <v>0.43884892086330901</v>
      </c>
    </row>
    <row r="5516" spans="1:5" hidden="1" x14ac:dyDescent="0.3">
      <c r="A5516" s="18" t="str">
        <f t="shared" si="86"/>
        <v>2022-23Campaspe ShireFS3</v>
      </c>
      <c r="B5516" s="18" t="s">
        <v>1261</v>
      </c>
      <c r="C5516" s="18" t="s">
        <v>1028</v>
      </c>
      <c r="D5516" s="18" t="s">
        <v>135</v>
      </c>
      <c r="E5516" s="18">
        <v>473.265486725664</v>
      </c>
    </row>
    <row r="5517" spans="1:5" hidden="1" x14ac:dyDescent="0.3">
      <c r="A5517" s="18" t="str">
        <f t="shared" si="86"/>
        <v>2022-23Campaspe ShireMC6</v>
      </c>
      <c r="B5517" s="18" t="s">
        <v>1261</v>
      </c>
      <c r="C5517" s="18" t="s">
        <v>1028</v>
      </c>
      <c r="D5517" s="18" t="s">
        <v>211</v>
      </c>
      <c r="E5517" s="18">
        <v>0.95430107526881702</v>
      </c>
    </row>
    <row r="5518" spans="1:5" hidden="1" x14ac:dyDescent="0.3">
      <c r="A5518" s="18" t="str">
        <f t="shared" si="86"/>
        <v>2022-23Campaspe ShireR1</v>
      </c>
      <c r="B5518" s="18" t="s">
        <v>1261</v>
      </c>
      <c r="C5518" s="18" t="s">
        <v>1028</v>
      </c>
      <c r="D5518" s="18" t="s">
        <v>215</v>
      </c>
      <c r="E5518" s="18">
        <v>39.588831782192003</v>
      </c>
    </row>
    <row r="5519" spans="1:5" hidden="1" x14ac:dyDescent="0.3">
      <c r="A5519" s="18" t="str">
        <f t="shared" si="86"/>
        <v>2022-23Campaspe ShireR2</v>
      </c>
      <c r="B5519" s="18" t="s">
        <v>1261</v>
      </c>
      <c r="C5519" s="18" t="s">
        <v>1028</v>
      </c>
      <c r="D5519" s="18" t="s">
        <v>220</v>
      </c>
      <c r="E5519" s="18">
        <v>0.970653910265315</v>
      </c>
    </row>
    <row r="5520" spans="1:5" hidden="1" x14ac:dyDescent="0.3">
      <c r="A5520" s="18" t="str">
        <f t="shared" si="86"/>
        <v>2022-23Campaspe ShireR3</v>
      </c>
      <c r="B5520" s="18" t="s">
        <v>1261</v>
      </c>
      <c r="C5520" s="18" t="s">
        <v>1028</v>
      </c>
      <c r="D5520" s="18" t="s">
        <v>223</v>
      </c>
      <c r="E5520" s="18">
        <v>68.244876795235101</v>
      </c>
    </row>
    <row r="5521" spans="1:5" hidden="1" x14ac:dyDescent="0.3">
      <c r="A5521" s="18" t="str">
        <f t="shared" si="86"/>
        <v>2022-23Campaspe ShireR4</v>
      </c>
      <c r="B5521" s="18" t="s">
        <v>1261</v>
      </c>
      <c r="C5521" s="18" t="s">
        <v>1028</v>
      </c>
      <c r="D5521" s="18" t="s">
        <v>228</v>
      </c>
      <c r="E5521" s="18">
        <v>5.0599999999999996</v>
      </c>
    </row>
    <row r="5522" spans="1:5" hidden="1" x14ac:dyDescent="0.3">
      <c r="A5522" s="18" t="str">
        <f t="shared" si="86"/>
        <v>2022-23Campaspe ShireR5</v>
      </c>
      <c r="B5522" s="18" t="s">
        <v>1261</v>
      </c>
      <c r="C5522" s="18" t="s">
        <v>1028</v>
      </c>
      <c r="D5522" s="18" t="s">
        <v>232</v>
      </c>
      <c r="E5522" s="18">
        <v>39</v>
      </c>
    </row>
    <row r="5523" spans="1:5" hidden="1" x14ac:dyDescent="0.3">
      <c r="A5523" s="18" t="str">
        <f t="shared" si="86"/>
        <v>2022-23Campaspe ShireSP1</v>
      </c>
      <c r="B5523" s="18" t="s">
        <v>1261</v>
      </c>
      <c r="C5523" s="18" t="s">
        <v>1028</v>
      </c>
      <c r="D5523" s="18" t="s">
        <v>236</v>
      </c>
      <c r="E5523" s="18">
        <v>50</v>
      </c>
    </row>
    <row r="5524" spans="1:5" hidden="1" x14ac:dyDescent="0.3">
      <c r="A5524" s="18" t="str">
        <f t="shared" si="86"/>
        <v>2022-23Campaspe ShireSP2</v>
      </c>
      <c r="B5524" s="18" t="s">
        <v>1261</v>
      </c>
      <c r="C5524" s="18" t="s">
        <v>1028</v>
      </c>
      <c r="D5524" s="18" t="s">
        <v>239</v>
      </c>
      <c r="E5524" s="18">
        <v>1</v>
      </c>
    </row>
    <row r="5525" spans="1:5" hidden="1" x14ac:dyDescent="0.3">
      <c r="A5525" s="18" t="str">
        <f t="shared" si="86"/>
        <v>2022-23Campaspe ShireSP3</v>
      </c>
      <c r="B5525" s="18" t="s">
        <v>1261</v>
      </c>
      <c r="C5525" s="18" t="s">
        <v>1028</v>
      </c>
      <c r="D5525" s="18" t="s">
        <v>245</v>
      </c>
      <c r="E5525" s="18">
        <v>1654.05202312139</v>
      </c>
    </row>
    <row r="5526" spans="1:5" hidden="1" x14ac:dyDescent="0.3">
      <c r="A5526" s="18" t="str">
        <f t="shared" si="86"/>
        <v>2022-23Campaspe ShireSP4</v>
      </c>
      <c r="B5526" s="18" t="s">
        <v>1261</v>
      </c>
      <c r="C5526" s="18" t="s">
        <v>1028</v>
      </c>
      <c r="D5526" s="18" t="s">
        <v>251</v>
      </c>
      <c r="E5526" s="18">
        <v>0.5</v>
      </c>
    </row>
    <row r="5527" spans="1:5" hidden="1" x14ac:dyDescent="0.3">
      <c r="A5527" s="18" t="str">
        <f t="shared" si="86"/>
        <v>2022-23Campaspe ShireWC1</v>
      </c>
      <c r="B5527" s="18" t="s">
        <v>1261</v>
      </c>
      <c r="C5527" s="18" t="s">
        <v>1028</v>
      </c>
      <c r="D5527" s="18" t="s">
        <v>1258</v>
      </c>
      <c r="E5527" s="18">
        <v>158.76632397888301</v>
      </c>
    </row>
    <row r="5528" spans="1:5" hidden="1" x14ac:dyDescent="0.3">
      <c r="A5528" s="18" t="str">
        <f t="shared" ref="A5528:A5591" si="87">CONCATENATE(B5528,C5528,D5528)</f>
        <v>2022-23Campaspe ShireWC2</v>
      </c>
      <c r="B5528" s="18" t="s">
        <v>1261</v>
      </c>
      <c r="C5528" s="18" t="s">
        <v>1028</v>
      </c>
      <c r="D5528" s="18" t="s">
        <v>256</v>
      </c>
      <c r="E5528" s="18">
        <v>0.54407226381581997</v>
      </c>
    </row>
    <row r="5529" spans="1:5" hidden="1" x14ac:dyDescent="0.3">
      <c r="A5529" s="18" t="str">
        <f t="shared" si="87"/>
        <v>2022-23Campaspe ShireWC3</v>
      </c>
      <c r="B5529" s="18" t="s">
        <v>1261</v>
      </c>
      <c r="C5529" s="18" t="s">
        <v>1028</v>
      </c>
      <c r="D5529" s="18" t="s">
        <v>262</v>
      </c>
      <c r="E5529" s="18">
        <v>133.55136008618399</v>
      </c>
    </row>
    <row r="5530" spans="1:5" hidden="1" x14ac:dyDescent="0.3">
      <c r="A5530" s="18" t="str">
        <f t="shared" si="87"/>
        <v>2022-23Campaspe ShireWC4</v>
      </c>
      <c r="B5530" s="18" t="s">
        <v>1261</v>
      </c>
      <c r="C5530" s="18" t="s">
        <v>1028</v>
      </c>
      <c r="D5530" s="18" t="s">
        <v>266</v>
      </c>
      <c r="E5530" s="18">
        <v>68.376552091660002</v>
      </c>
    </row>
    <row r="5531" spans="1:5" hidden="1" x14ac:dyDescent="0.3">
      <c r="A5531" s="18" t="str">
        <f t="shared" si="87"/>
        <v>2022-23Campaspe ShireWC5</v>
      </c>
      <c r="B5531" s="18" t="s">
        <v>1261</v>
      </c>
      <c r="C5531" s="18" t="s">
        <v>1028</v>
      </c>
      <c r="D5531" s="18" t="s">
        <v>270</v>
      </c>
      <c r="E5531" s="18">
        <v>0.49852196525760201</v>
      </c>
    </row>
    <row r="5532" spans="1:5" hidden="1" x14ac:dyDescent="0.3">
      <c r="A5532" s="18" t="str">
        <f t="shared" si="87"/>
        <v>2022-23Campaspe ShireE2</v>
      </c>
      <c r="B5532" s="18" t="s">
        <v>1261</v>
      </c>
      <c r="C5532" s="18" t="s">
        <v>1028</v>
      </c>
      <c r="D5532" s="18" t="s">
        <v>548</v>
      </c>
      <c r="E5532" s="18">
        <v>4916.0219964582002</v>
      </c>
    </row>
    <row r="5533" spans="1:5" hidden="1" x14ac:dyDescent="0.3">
      <c r="A5533" s="18" t="str">
        <f t="shared" si="87"/>
        <v>2022-23Campaspe ShireE4</v>
      </c>
      <c r="B5533" s="18" t="s">
        <v>1261</v>
      </c>
      <c r="C5533" s="18" t="s">
        <v>1028</v>
      </c>
      <c r="D5533" s="18" t="s">
        <v>550</v>
      </c>
      <c r="E5533" s="18">
        <v>1860.37841364526</v>
      </c>
    </row>
    <row r="5534" spans="1:5" hidden="1" x14ac:dyDescent="0.3">
      <c r="A5534" s="18" t="str">
        <f t="shared" si="87"/>
        <v>2022-23Campaspe ShireL1</v>
      </c>
      <c r="B5534" s="18" t="s">
        <v>1261</v>
      </c>
      <c r="C5534" s="18" t="s">
        <v>1028</v>
      </c>
      <c r="D5534" s="18" t="s">
        <v>552</v>
      </c>
      <c r="E5534" s="18">
        <v>4.5475438986441397</v>
      </c>
    </row>
    <row r="5535" spans="1:5" hidden="1" x14ac:dyDescent="0.3">
      <c r="A5535" s="18" t="str">
        <f t="shared" si="87"/>
        <v>2022-23Campaspe ShireL2</v>
      </c>
      <c r="B5535" s="18" t="s">
        <v>1261</v>
      </c>
      <c r="C5535" s="18" t="s">
        <v>1028</v>
      </c>
      <c r="D5535" s="18" t="s">
        <v>554</v>
      </c>
      <c r="E5535" s="18">
        <v>3.1447877306067999</v>
      </c>
    </row>
    <row r="5536" spans="1:5" hidden="1" x14ac:dyDescent="0.3">
      <c r="A5536" s="18" t="str">
        <f t="shared" si="87"/>
        <v>2022-23Campaspe ShireO2</v>
      </c>
      <c r="B5536" s="18" t="s">
        <v>1261</v>
      </c>
      <c r="C5536" s="18" t="s">
        <v>1028</v>
      </c>
      <c r="D5536" s="18" t="s">
        <v>556</v>
      </c>
      <c r="E5536" s="18">
        <v>0.120791309418396</v>
      </c>
    </row>
    <row r="5537" spans="1:5" hidden="1" x14ac:dyDescent="0.3">
      <c r="A5537" s="18" t="str">
        <f t="shared" si="87"/>
        <v>2022-23Campaspe ShireO3</v>
      </c>
      <c r="B5537" s="18" t="s">
        <v>1261</v>
      </c>
      <c r="C5537" s="18" t="s">
        <v>1028</v>
      </c>
      <c r="D5537" s="18" t="s">
        <v>558</v>
      </c>
      <c r="E5537" s="18">
        <v>3.6585102477161298E-2</v>
      </c>
    </row>
    <row r="5538" spans="1:5" hidden="1" x14ac:dyDescent="0.3">
      <c r="A5538" s="18" t="str">
        <f t="shared" si="87"/>
        <v>2022-23Campaspe ShireO4</v>
      </c>
      <c r="B5538" s="18" t="s">
        <v>1261</v>
      </c>
      <c r="C5538" s="18" t="s">
        <v>1028</v>
      </c>
      <c r="D5538" s="18" t="s">
        <v>560</v>
      </c>
      <c r="E5538" s="18">
        <v>7.7225498455489996E-2</v>
      </c>
    </row>
    <row r="5539" spans="1:5" hidden="1" x14ac:dyDescent="0.3">
      <c r="A5539" s="18" t="str">
        <f t="shared" si="87"/>
        <v>2022-23Campaspe ShireO5</v>
      </c>
      <c r="B5539" s="18" t="s">
        <v>1261</v>
      </c>
      <c r="C5539" s="18" t="s">
        <v>1028</v>
      </c>
      <c r="D5539" s="18" t="s">
        <v>562</v>
      </c>
      <c r="E5539" s="18">
        <v>0.71756379046073404</v>
      </c>
    </row>
    <row r="5540" spans="1:5" hidden="1" x14ac:dyDescent="0.3">
      <c r="A5540" s="18" t="str">
        <f t="shared" si="87"/>
        <v>2022-23Campaspe ShireOP1</v>
      </c>
      <c r="B5540" s="18" t="s">
        <v>1261</v>
      </c>
      <c r="C5540" s="18" t="s">
        <v>1028</v>
      </c>
      <c r="D5540" s="18" t="s">
        <v>564</v>
      </c>
      <c r="E5540" s="18">
        <v>-3.2647107769717999E-2</v>
      </c>
    </row>
    <row r="5541" spans="1:5" hidden="1" x14ac:dyDescent="0.3">
      <c r="A5541" s="18" t="str">
        <f t="shared" si="87"/>
        <v>2022-23Campaspe ShireS1</v>
      </c>
      <c r="B5541" s="18" t="s">
        <v>1261</v>
      </c>
      <c r="C5541" s="18" t="s">
        <v>1028</v>
      </c>
      <c r="D5541" s="18" t="s">
        <v>567</v>
      </c>
      <c r="E5541" s="18">
        <v>0.45327107378148501</v>
      </c>
    </row>
    <row r="5542" spans="1:5" hidden="1" x14ac:dyDescent="0.3">
      <c r="A5542" s="18" t="str">
        <f t="shared" si="87"/>
        <v>2022-23Cardinia ShireAM5</v>
      </c>
      <c r="B5542" s="18" t="s">
        <v>1261</v>
      </c>
      <c r="C5542" s="18" t="s">
        <v>1031</v>
      </c>
      <c r="D5542" s="18" t="s">
        <v>109</v>
      </c>
      <c r="E5542" s="18">
        <v>0.15571776155717801</v>
      </c>
    </row>
    <row r="5543" spans="1:5" hidden="1" x14ac:dyDescent="0.3">
      <c r="A5543" s="18" t="str">
        <f t="shared" si="87"/>
        <v>2022-23Cardinia ShireAM6</v>
      </c>
      <c r="B5543" s="18" t="s">
        <v>1261</v>
      </c>
      <c r="C5543" s="18" t="s">
        <v>1031</v>
      </c>
      <c r="D5543" s="18" t="s">
        <v>115</v>
      </c>
      <c r="E5543" s="18">
        <v>4.4508132011055102</v>
      </c>
    </row>
    <row r="5544" spans="1:5" hidden="1" x14ac:dyDescent="0.3">
      <c r="A5544" s="18" t="str">
        <f t="shared" si="87"/>
        <v>2022-23Cardinia ShireAM7</v>
      </c>
      <c r="B5544" s="18" t="s">
        <v>1261</v>
      </c>
      <c r="C5544" s="18" t="s">
        <v>1031</v>
      </c>
      <c r="D5544" s="18" t="s">
        <v>118</v>
      </c>
      <c r="E5544" s="18">
        <v>1</v>
      </c>
    </row>
    <row r="5545" spans="1:5" hidden="1" x14ac:dyDescent="0.3">
      <c r="A5545" s="18" t="str">
        <f t="shared" si="87"/>
        <v>2022-23Cardinia ShireFS1</v>
      </c>
      <c r="B5545" s="18" t="s">
        <v>1261</v>
      </c>
      <c r="C5545" s="18" t="s">
        <v>1031</v>
      </c>
      <c r="D5545" s="18" t="s">
        <v>124</v>
      </c>
      <c r="E5545" s="18">
        <v>1.58426966292135</v>
      </c>
    </row>
    <row r="5546" spans="1:5" hidden="1" x14ac:dyDescent="0.3">
      <c r="A5546" s="18" t="str">
        <f t="shared" si="87"/>
        <v>2022-23Cardinia ShireFS2</v>
      </c>
      <c r="B5546" s="18" t="s">
        <v>1261</v>
      </c>
      <c r="C5546" s="18" t="s">
        <v>1031</v>
      </c>
      <c r="D5546" s="18" t="s">
        <v>130</v>
      </c>
      <c r="E5546" s="18">
        <v>1</v>
      </c>
    </row>
    <row r="5547" spans="1:5" hidden="1" x14ac:dyDescent="0.3">
      <c r="A5547" s="18" t="str">
        <f t="shared" si="87"/>
        <v>2022-23Cardinia ShireFS3</v>
      </c>
      <c r="B5547" s="18" t="s">
        <v>1261</v>
      </c>
      <c r="C5547" s="18" t="s">
        <v>1031</v>
      </c>
      <c r="D5547" s="18" t="s">
        <v>135</v>
      </c>
      <c r="E5547" s="18">
        <v>359.05413105413101</v>
      </c>
    </row>
    <row r="5548" spans="1:5" hidden="1" x14ac:dyDescent="0.3">
      <c r="A5548" s="18" t="str">
        <f t="shared" si="87"/>
        <v>2022-23Cardinia ShireFS4</v>
      </c>
      <c r="B5548" s="18" t="s">
        <v>1261</v>
      </c>
      <c r="C5548" s="18" t="s">
        <v>1031</v>
      </c>
      <c r="D5548" s="18" t="s">
        <v>139</v>
      </c>
      <c r="E5548" s="18">
        <v>1</v>
      </c>
    </row>
    <row r="5549" spans="1:5" hidden="1" x14ac:dyDescent="0.3">
      <c r="A5549" s="18" t="str">
        <f t="shared" si="87"/>
        <v>2022-23Cardinia ShireG1</v>
      </c>
      <c r="B5549" s="18" t="s">
        <v>1261</v>
      </c>
      <c r="C5549" s="18" t="s">
        <v>1031</v>
      </c>
      <c r="D5549" s="18" t="s">
        <v>149</v>
      </c>
      <c r="E5549" s="18">
        <v>3.8461538461538498E-2</v>
      </c>
    </row>
    <row r="5550" spans="1:5" hidden="1" x14ac:dyDescent="0.3">
      <c r="A5550" s="18" t="str">
        <f t="shared" si="87"/>
        <v>2022-23Cardinia ShireG2</v>
      </c>
      <c r="B5550" s="18" t="s">
        <v>1261</v>
      </c>
      <c r="C5550" s="18" t="s">
        <v>1031</v>
      </c>
      <c r="D5550" s="18" t="s">
        <v>154</v>
      </c>
      <c r="E5550" s="18">
        <v>67</v>
      </c>
    </row>
    <row r="5551" spans="1:5" hidden="1" x14ac:dyDescent="0.3">
      <c r="A5551" s="18" t="str">
        <f t="shared" si="87"/>
        <v>2022-23Cardinia ShireG3</v>
      </c>
      <c r="B5551" s="18" t="s">
        <v>1261</v>
      </c>
      <c r="C5551" s="18" t="s">
        <v>1031</v>
      </c>
      <c r="D5551" s="18" t="s">
        <v>159</v>
      </c>
      <c r="E5551" s="18">
        <v>0.92857142857142905</v>
      </c>
    </row>
    <row r="5552" spans="1:5" hidden="1" x14ac:dyDescent="0.3">
      <c r="A5552" s="18" t="str">
        <f t="shared" si="87"/>
        <v>2022-23Cardinia ShireG4</v>
      </c>
      <c r="B5552" s="18" t="s">
        <v>1261</v>
      </c>
      <c r="C5552" s="18" t="s">
        <v>1031</v>
      </c>
      <c r="D5552" s="18" t="s">
        <v>166</v>
      </c>
      <c r="E5552" s="18">
        <v>60879</v>
      </c>
    </row>
    <row r="5553" spans="1:5" hidden="1" x14ac:dyDescent="0.3">
      <c r="A5553" s="18" t="str">
        <f t="shared" si="87"/>
        <v>2022-23Cardinia ShireG5</v>
      </c>
      <c r="B5553" s="18" t="s">
        <v>1261</v>
      </c>
      <c r="C5553" s="18" t="s">
        <v>1031</v>
      </c>
      <c r="D5553" s="18" t="s">
        <v>169</v>
      </c>
      <c r="E5553" s="18">
        <v>64</v>
      </c>
    </row>
    <row r="5554" spans="1:5" hidden="1" x14ac:dyDescent="0.3">
      <c r="A5554" s="18" t="str">
        <f t="shared" si="87"/>
        <v>2022-23Cardinia ShireLB1</v>
      </c>
      <c r="B5554" s="18" t="s">
        <v>1261</v>
      </c>
      <c r="C5554" s="18" t="s">
        <v>1031</v>
      </c>
      <c r="D5554" s="18" t="s">
        <v>1256</v>
      </c>
      <c r="E5554" s="18">
        <v>5.6599212412576598</v>
      </c>
    </row>
    <row r="5555" spans="1:5" hidden="1" x14ac:dyDescent="0.3">
      <c r="A5555" s="18" t="str">
        <f t="shared" si="87"/>
        <v>2022-23Cardinia ShireLB2</v>
      </c>
      <c r="B5555" s="18" t="s">
        <v>1261</v>
      </c>
      <c r="C5555" s="18" t="s">
        <v>1031</v>
      </c>
      <c r="D5555" s="18" t="s">
        <v>172</v>
      </c>
      <c r="E5555" s="18">
        <v>0.86982335346238504</v>
      </c>
    </row>
    <row r="5556" spans="1:5" hidden="1" x14ac:dyDescent="0.3">
      <c r="A5556" s="18" t="str">
        <f t="shared" si="87"/>
        <v>2022-23Cardinia ShireLB4</v>
      </c>
      <c r="B5556" s="18" t="s">
        <v>1261</v>
      </c>
      <c r="C5556" s="18" t="s">
        <v>1031</v>
      </c>
      <c r="D5556" s="18" t="s">
        <v>1257</v>
      </c>
      <c r="E5556" s="18">
        <v>7.9589145207439205E-2</v>
      </c>
    </row>
    <row r="5557" spans="1:5" hidden="1" x14ac:dyDescent="0.3">
      <c r="A5557" s="18" t="str">
        <f t="shared" si="87"/>
        <v>2022-23Cardinia ShireLB5</v>
      </c>
      <c r="B5557" s="18" t="s">
        <v>1261</v>
      </c>
      <c r="C5557" s="18" t="s">
        <v>1031</v>
      </c>
      <c r="D5557" s="18" t="s">
        <v>177</v>
      </c>
      <c r="E5557" s="18">
        <v>14.631941310356</v>
      </c>
    </row>
    <row r="5558" spans="1:5" hidden="1" x14ac:dyDescent="0.3">
      <c r="A5558" s="18" t="str">
        <f t="shared" si="87"/>
        <v>2022-23Cardinia ShireMC2</v>
      </c>
      <c r="B5558" s="18" t="s">
        <v>1261</v>
      </c>
      <c r="C5558" s="18" t="s">
        <v>1031</v>
      </c>
      <c r="D5558" s="18" t="s">
        <v>192</v>
      </c>
      <c r="E5558" s="18">
        <v>1.0116861435726201</v>
      </c>
    </row>
    <row r="5559" spans="1:5" hidden="1" x14ac:dyDescent="0.3">
      <c r="A5559" s="18" t="str">
        <f t="shared" si="87"/>
        <v>2022-23Cardinia ShireMC3</v>
      </c>
      <c r="B5559" s="18" t="s">
        <v>1261</v>
      </c>
      <c r="C5559" s="18" t="s">
        <v>1031</v>
      </c>
      <c r="D5559" s="18" t="s">
        <v>197</v>
      </c>
      <c r="E5559" s="18">
        <v>70.343708289002805</v>
      </c>
    </row>
    <row r="5560" spans="1:5" hidden="1" x14ac:dyDescent="0.3">
      <c r="A5560" s="18" t="str">
        <f t="shared" si="87"/>
        <v>2022-23Cardinia ShireMC4</v>
      </c>
      <c r="B5560" s="18" t="s">
        <v>1261</v>
      </c>
      <c r="C5560" s="18" t="s">
        <v>1031</v>
      </c>
      <c r="D5560" s="18" t="s">
        <v>202</v>
      </c>
      <c r="E5560" s="18">
        <v>0.71967529443076705</v>
      </c>
    </row>
    <row r="5561" spans="1:5" hidden="1" x14ac:dyDescent="0.3">
      <c r="A5561" s="18" t="str">
        <f t="shared" si="87"/>
        <v>2022-23Cardinia ShireMC5</v>
      </c>
      <c r="B5561" s="18" t="s">
        <v>1261</v>
      </c>
      <c r="C5561" s="18" t="s">
        <v>1031</v>
      </c>
      <c r="D5561" s="18" t="s">
        <v>207</v>
      </c>
      <c r="E5561" s="18">
        <v>0.75426621160409602</v>
      </c>
    </row>
    <row r="5562" spans="1:5" hidden="1" x14ac:dyDescent="0.3">
      <c r="A5562" s="18" t="str">
        <f t="shared" si="87"/>
        <v>2022-23Cardinia ShireMC6</v>
      </c>
      <c r="B5562" s="18" t="s">
        <v>1261</v>
      </c>
      <c r="C5562" s="18" t="s">
        <v>1031</v>
      </c>
      <c r="D5562" s="18" t="s">
        <v>211</v>
      </c>
      <c r="E5562" s="18">
        <v>0.95826377295492504</v>
      </c>
    </row>
    <row r="5563" spans="1:5" hidden="1" x14ac:dyDescent="0.3">
      <c r="A5563" s="18" t="str">
        <f t="shared" si="87"/>
        <v>2022-23Cardinia ShireR1</v>
      </c>
      <c r="B5563" s="18" t="s">
        <v>1261</v>
      </c>
      <c r="C5563" s="18" t="s">
        <v>1031</v>
      </c>
      <c r="D5563" s="18" t="s">
        <v>215</v>
      </c>
      <c r="E5563" s="18">
        <v>100.375</v>
      </c>
    </row>
    <row r="5564" spans="1:5" hidden="1" x14ac:dyDescent="0.3">
      <c r="A5564" s="18" t="str">
        <f t="shared" si="87"/>
        <v>2022-23Cardinia ShireR2</v>
      </c>
      <c r="B5564" s="18" t="s">
        <v>1261</v>
      </c>
      <c r="C5564" s="18" t="s">
        <v>1031</v>
      </c>
      <c r="D5564" s="18" t="s">
        <v>220</v>
      </c>
      <c r="E5564" s="18">
        <v>0.99124999999999996</v>
      </c>
    </row>
    <row r="5565" spans="1:5" hidden="1" x14ac:dyDescent="0.3">
      <c r="A5565" s="18" t="str">
        <f t="shared" si="87"/>
        <v>2022-23Cardinia ShireR3</v>
      </c>
      <c r="B5565" s="18" t="s">
        <v>1261</v>
      </c>
      <c r="C5565" s="18" t="s">
        <v>1031</v>
      </c>
      <c r="D5565" s="18" t="s">
        <v>223</v>
      </c>
      <c r="E5565" s="18">
        <v>32.481777106287097</v>
      </c>
    </row>
    <row r="5566" spans="1:5" hidden="1" x14ac:dyDescent="0.3">
      <c r="A5566" s="18" t="str">
        <f t="shared" si="87"/>
        <v>2022-23Cardinia ShireR4</v>
      </c>
      <c r="B5566" s="18" t="s">
        <v>1261</v>
      </c>
      <c r="C5566" s="18" t="s">
        <v>1031</v>
      </c>
      <c r="D5566" s="18" t="s">
        <v>228</v>
      </c>
      <c r="E5566" s="18">
        <v>11.2235103780286</v>
      </c>
    </row>
    <row r="5567" spans="1:5" hidden="1" x14ac:dyDescent="0.3">
      <c r="A5567" s="18" t="str">
        <f t="shared" si="87"/>
        <v>2022-23Cardinia ShireR5</v>
      </c>
      <c r="B5567" s="18" t="s">
        <v>1261</v>
      </c>
      <c r="C5567" s="18" t="s">
        <v>1031</v>
      </c>
      <c r="D5567" s="18" t="s">
        <v>232</v>
      </c>
      <c r="E5567" s="18">
        <v>61</v>
      </c>
    </row>
    <row r="5568" spans="1:5" hidden="1" x14ac:dyDescent="0.3">
      <c r="A5568" s="18" t="str">
        <f t="shared" si="87"/>
        <v>2022-23Cardinia ShireSP1</v>
      </c>
      <c r="B5568" s="18" t="s">
        <v>1261</v>
      </c>
      <c r="C5568" s="18" t="s">
        <v>1031</v>
      </c>
      <c r="D5568" s="18" t="s">
        <v>236</v>
      </c>
      <c r="E5568" s="18">
        <v>169</v>
      </c>
    </row>
    <row r="5569" spans="1:5" hidden="1" x14ac:dyDescent="0.3">
      <c r="A5569" s="18" t="str">
        <f t="shared" si="87"/>
        <v>2022-23Cardinia ShireSP2</v>
      </c>
      <c r="B5569" s="18" t="s">
        <v>1261</v>
      </c>
      <c r="C5569" s="18" t="s">
        <v>1031</v>
      </c>
      <c r="D5569" s="18" t="s">
        <v>239</v>
      </c>
      <c r="E5569" s="18">
        <v>0.31309523809523798</v>
      </c>
    </row>
    <row r="5570" spans="1:5" hidden="1" x14ac:dyDescent="0.3">
      <c r="A5570" s="18" t="str">
        <f t="shared" si="87"/>
        <v>2022-23Cardinia ShireSP3</v>
      </c>
      <c r="B5570" s="18" t="s">
        <v>1261</v>
      </c>
      <c r="C5570" s="18" t="s">
        <v>1031</v>
      </c>
      <c r="D5570" s="18" t="s">
        <v>245</v>
      </c>
      <c r="E5570" s="18">
        <v>3126.1262389937101</v>
      </c>
    </row>
    <row r="5571" spans="1:5" hidden="1" x14ac:dyDescent="0.3">
      <c r="A5571" s="18" t="str">
        <f t="shared" si="87"/>
        <v>2022-23Cardinia ShireSP4</v>
      </c>
      <c r="B5571" s="18" t="s">
        <v>1261</v>
      </c>
      <c r="C5571" s="18" t="s">
        <v>1031</v>
      </c>
      <c r="D5571" s="18" t="s">
        <v>251</v>
      </c>
      <c r="E5571" s="18">
        <v>0.5</v>
      </c>
    </row>
    <row r="5572" spans="1:5" hidden="1" x14ac:dyDescent="0.3">
      <c r="A5572" s="18" t="str">
        <f t="shared" si="87"/>
        <v>2022-23Cardinia ShireWC1</v>
      </c>
      <c r="B5572" s="18" t="s">
        <v>1261</v>
      </c>
      <c r="C5572" s="18" t="s">
        <v>1031</v>
      </c>
      <c r="D5572" s="18" t="s">
        <v>1258</v>
      </c>
      <c r="E5572" s="18">
        <v>191.568094800111</v>
      </c>
    </row>
    <row r="5573" spans="1:5" hidden="1" x14ac:dyDescent="0.3">
      <c r="A5573" s="18" t="str">
        <f t="shared" si="87"/>
        <v>2022-23Cardinia ShireWC2</v>
      </c>
      <c r="B5573" s="18" t="s">
        <v>1261</v>
      </c>
      <c r="C5573" s="18" t="s">
        <v>1031</v>
      </c>
      <c r="D5573" s="18" t="s">
        <v>256</v>
      </c>
      <c r="E5573" s="18">
        <v>6.9873244896882003</v>
      </c>
    </row>
    <row r="5574" spans="1:5" hidden="1" x14ac:dyDescent="0.3">
      <c r="A5574" s="18" t="str">
        <f t="shared" si="87"/>
        <v>2022-23Cardinia ShireWC3</v>
      </c>
      <c r="B5574" s="18" t="s">
        <v>1261</v>
      </c>
      <c r="C5574" s="18" t="s">
        <v>1031</v>
      </c>
      <c r="D5574" s="18" t="s">
        <v>262</v>
      </c>
      <c r="E5574" s="18">
        <v>156.46895322217901</v>
      </c>
    </row>
    <row r="5575" spans="1:5" hidden="1" x14ac:dyDescent="0.3">
      <c r="A5575" s="18" t="str">
        <f t="shared" si="87"/>
        <v>2022-23Cardinia ShireWC4</v>
      </c>
      <c r="B5575" s="18" t="s">
        <v>1261</v>
      </c>
      <c r="C5575" s="18" t="s">
        <v>1031</v>
      </c>
      <c r="D5575" s="18" t="s">
        <v>266</v>
      </c>
      <c r="E5575" s="18">
        <v>69.576597527249106</v>
      </c>
    </row>
    <row r="5576" spans="1:5" hidden="1" x14ac:dyDescent="0.3">
      <c r="A5576" s="18" t="str">
        <f t="shared" si="87"/>
        <v>2022-23Cardinia ShireWC5</v>
      </c>
      <c r="B5576" s="18" t="s">
        <v>1261</v>
      </c>
      <c r="C5576" s="18" t="s">
        <v>1031</v>
      </c>
      <c r="D5576" s="18" t="s">
        <v>270</v>
      </c>
      <c r="E5576" s="18">
        <v>0.48220207635620799</v>
      </c>
    </row>
    <row r="5577" spans="1:5" hidden="1" x14ac:dyDescent="0.3">
      <c r="A5577" s="18" t="str">
        <f t="shared" si="87"/>
        <v>2022-23Cardinia ShireE2</v>
      </c>
      <c r="B5577" s="18" t="s">
        <v>1261</v>
      </c>
      <c r="C5577" s="18" t="s">
        <v>1031</v>
      </c>
      <c r="D5577" s="18" t="s">
        <v>548</v>
      </c>
      <c r="E5577" s="18">
        <v>3032.7573866561902</v>
      </c>
    </row>
    <row r="5578" spans="1:5" hidden="1" x14ac:dyDescent="0.3">
      <c r="A5578" s="18" t="str">
        <f t="shared" si="87"/>
        <v>2022-23Cardinia ShireE4</v>
      </c>
      <c r="B5578" s="18" t="s">
        <v>1261</v>
      </c>
      <c r="C5578" s="18" t="s">
        <v>1031</v>
      </c>
      <c r="D5578" s="18" t="s">
        <v>550</v>
      </c>
      <c r="E5578" s="18">
        <v>1784.43743362484</v>
      </c>
    </row>
    <row r="5579" spans="1:5" hidden="1" x14ac:dyDescent="0.3">
      <c r="A5579" s="18" t="str">
        <f t="shared" si="87"/>
        <v>2022-23Cardinia ShireL1</v>
      </c>
      <c r="B5579" s="18" t="s">
        <v>1261</v>
      </c>
      <c r="C5579" s="18" t="s">
        <v>1031</v>
      </c>
      <c r="D5579" s="18" t="s">
        <v>552</v>
      </c>
      <c r="E5579" s="18">
        <v>2.3682965841589398</v>
      </c>
    </row>
    <row r="5580" spans="1:5" hidden="1" x14ac:dyDescent="0.3">
      <c r="A5580" s="18" t="str">
        <f t="shared" si="87"/>
        <v>2022-23Cardinia ShireL2</v>
      </c>
      <c r="B5580" s="18" t="s">
        <v>1261</v>
      </c>
      <c r="C5580" s="18" t="s">
        <v>1031</v>
      </c>
      <c r="D5580" s="18" t="s">
        <v>554</v>
      </c>
      <c r="E5580" s="18">
        <v>-1.43710969741821</v>
      </c>
    </row>
    <row r="5581" spans="1:5" hidden="1" x14ac:dyDescent="0.3">
      <c r="A5581" s="18" t="str">
        <f t="shared" si="87"/>
        <v>2022-23Cardinia ShireO2</v>
      </c>
      <c r="B5581" s="18" t="s">
        <v>1261</v>
      </c>
      <c r="C5581" s="18" t="s">
        <v>1031</v>
      </c>
      <c r="D5581" s="18" t="s">
        <v>556</v>
      </c>
      <c r="E5581" s="18">
        <v>0.12756525049673001</v>
      </c>
    </row>
    <row r="5582" spans="1:5" hidden="1" x14ac:dyDescent="0.3">
      <c r="A5582" s="18" t="str">
        <f t="shared" si="87"/>
        <v>2022-23Cardinia ShireO3</v>
      </c>
      <c r="B5582" s="18" t="s">
        <v>1261</v>
      </c>
      <c r="C5582" s="18" t="s">
        <v>1031</v>
      </c>
      <c r="D5582" s="18" t="s">
        <v>558</v>
      </c>
      <c r="E5582" s="18">
        <v>3.61925834108816E-2</v>
      </c>
    </row>
    <row r="5583" spans="1:5" hidden="1" x14ac:dyDescent="0.3">
      <c r="A5583" s="18" t="str">
        <f t="shared" si="87"/>
        <v>2022-23Cardinia ShireO4</v>
      </c>
      <c r="B5583" s="18" t="s">
        <v>1261</v>
      </c>
      <c r="C5583" s="18" t="s">
        <v>1031</v>
      </c>
      <c r="D5583" s="18" t="s">
        <v>560</v>
      </c>
      <c r="E5583" s="18">
        <v>0.16110193663731701</v>
      </c>
    </row>
    <row r="5584" spans="1:5" hidden="1" x14ac:dyDescent="0.3">
      <c r="A5584" s="18" t="str">
        <f t="shared" si="87"/>
        <v>2022-23Cardinia ShireO5</v>
      </c>
      <c r="B5584" s="18" t="s">
        <v>1261</v>
      </c>
      <c r="C5584" s="18" t="s">
        <v>1031</v>
      </c>
      <c r="D5584" s="18" t="s">
        <v>562</v>
      </c>
      <c r="E5584" s="18">
        <v>1.28018586587142</v>
      </c>
    </row>
    <row r="5585" spans="1:5" hidden="1" x14ac:dyDescent="0.3">
      <c r="A5585" s="18" t="str">
        <f t="shared" si="87"/>
        <v>2022-23Cardinia ShireOP1</v>
      </c>
      <c r="B5585" s="18" t="s">
        <v>1261</v>
      </c>
      <c r="C5585" s="18" t="s">
        <v>1031</v>
      </c>
      <c r="D5585" s="18" t="s">
        <v>564</v>
      </c>
      <c r="E5585" s="18">
        <v>-1.43513776661397E-3</v>
      </c>
    </row>
    <row r="5586" spans="1:5" hidden="1" x14ac:dyDescent="0.3">
      <c r="A5586" s="18" t="str">
        <f t="shared" si="87"/>
        <v>2022-23Cardinia ShireS1</v>
      </c>
      <c r="B5586" s="18" t="s">
        <v>1261</v>
      </c>
      <c r="C5586" s="18" t="s">
        <v>1031</v>
      </c>
      <c r="D5586" s="18" t="s">
        <v>567</v>
      </c>
      <c r="E5586" s="18">
        <v>0.71629893725829996</v>
      </c>
    </row>
    <row r="5587" spans="1:5" hidden="1" x14ac:dyDescent="0.3">
      <c r="A5587" s="18" t="str">
        <f t="shared" si="87"/>
        <v>2022-23Cardinia ShireS2</v>
      </c>
      <c r="B5587" s="18" t="s">
        <v>1261</v>
      </c>
      <c r="C5587" s="18" t="s">
        <v>1031</v>
      </c>
      <c r="D5587" s="18" t="s">
        <v>569</v>
      </c>
      <c r="E5587" s="18">
        <v>2.9220278479046898E-3</v>
      </c>
    </row>
    <row r="5588" spans="1:5" hidden="1" x14ac:dyDescent="0.3">
      <c r="A5588" s="18" t="str">
        <f t="shared" si="87"/>
        <v>2022-23Cardinia ShireC1</v>
      </c>
      <c r="B5588" s="18" t="s">
        <v>1261</v>
      </c>
      <c r="C5588" s="18" t="s">
        <v>1031</v>
      </c>
      <c r="D5588" s="18" t="s">
        <v>572</v>
      </c>
      <c r="E5588" s="18">
        <v>1254.4452903592901</v>
      </c>
    </row>
    <row r="5589" spans="1:5" hidden="1" x14ac:dyDescent="0.3">
      <c r="A5589" s="18" t="str">
        <f t="shared" si="87"/>
        <v>2022-23Cardinia ShireC2</v>
      </c>
      <c r="B5589" s="18" t="s">
        <v>1261</v>
      </c>
      <c r="C5589" s="18" t="s">
        <v>1031</v>
      </c>
      <c r="D5589" s="18" t="s">
        <v>575</v>
      </c>
      <c r="E5589" s="18">
        <v>11434.658016664</v>
      </c>
    </row>
    <row r="5590" spans="1:5" hidden="1" x14ac:dyDescent="0.3">
      <c r="A5590" s="18" t="str">
        <f t="shared" si="87"/>
        <v>2022-23Cardinia ShireC3</v>
      </c>
      <c r="B5590" s="18" t="s">
        <v>1261</v>
      </c>
      <c r="C5590" s="18" t="s">
        <v>1031</v>
      </c>
      <c r="D5590" s="18" t="s">
        <v>579</v>
      </c>
      <c r="E5590" s="18">
        <v>75.387754851914707</v>
      </c>
    </row>
    <row r="5591" spans="1:5" hidden="1" x14ac:dyDescent="0.3">
      <c r="A5591" s="18" t="str">
        <f t="shared" si="87"/>
        <v>2022-23Cardinia ShireC4</v>
      </c>
      <c r="B5591" s="18" t="s">
        <v>1261</v>
      </c>
      <c r="C5591" s="18" t="s">
        <v>1031</v>
      </c>
      <c r="D5591" s="18" t="s">
        <v>583</v>
      </c>
      <c r="E5591" s="18">
        <v>1040.86956372947</v>
      </c>
    </row>
    <row r="5592" spans="1:5" hidden="1" x14ac:dyDescent="0.3">
      <c r="A5592" s="18" t="str">
        <f t="shared" ref="A5592:A5655" si="88">CONCATENATE(B5592,C5592,D5592)</f>
        <v>2022-23Cardinia ShireC5</v>
      </c>
      <c r="B5592" s="18" t="s">
        <v>1261</v>
      </c>
      <c r="C5592" s="18" t="s">
        <v>1031</v>
      </c>
      <c r="D5592" s="18" t="s">
        <v>586</v>
      </c>
      <c r="E5592" s="18">
        <v>185.98601853357201</v>
      </c>
    </row>
    <row r="5593" spans="1:5" hidden="1" x14ac:dyDescent="0.3">
      <c r="A5593" s="18" t="str">
        <f t="shared" si="88"/>
        <v>2022-23Cardinia ShireC6</v>
      </c>
      <c r="B5593" s="18" t="s">
        <v>1261</v>
      </c>
      <c r="C5593" s="18" t="s">
        <v>1031</v>
      </c>
      <c r="D5593" s="18" t="s">
        <v>590</v>
      </c>
      <c r="E5593" s="18">
        <v>7</v>
      </c>
    </row>
    <row r="5594" spans="1:5" hidden="1" x14ac:dyDescent="0.3">
      <c r="A5594" s="18" t="str">
        <f t="shared" si="88"/>
        <v>2022-23Cardinia ShireC7</v>
      </c>
      <c r="B5594" s="18" t="s">
        <v>1261</v>
      </c>
      <c r="C5594" s="18" t="s">
        <v>1031</v>
      </c>
      <c r="D5594" s="18" t="s">
        <v>594</v>
      </c>
      <c r="E5594" s="18">
        <v>0.16935483870967699</v>
      </c>
    </row>
    <row r="5595" spans="1:5" hidden="1" x14ac:dyDescent="0.3">
      <c r="A5595" s="18" t="str">
        <f t="shared" si="88"/>
        <v>2022-23Casey CityAF2</v>
      </c>
      <c r="B5595" s="18" t="s">
        <v>1261</v>
      </c>
      <c r="C5595" s="18" t="s">
        <v>1034</v>
      </c>
      <c r="D5595" s="18" t="s">
        <v>76</v>
      </c>
      <c r="E5595" s="18">
        <v>2.4</v>
      </c>
    </row>
    <row r="5596" spans="1:5" hidden="1" x14ac:dyDescent="0.3">
      <c r="A5596" s="18" t="str">
        <f t="shared" si="88"/>
        <v>2022-23Casey CityAF6</v>
      </c>
      <c r="B5596" s="18" t="s">
        <v>1261</v>
      </c>
      <c r="C5596" s="18" t="s">
        <v>1034</v>
      </c>
      <c r="D5596" s="18" t="s">
        <v>85</v>
      </c>
      <c r="E5596" s="18">
        <v>4.6500153247796403</v>
      </c>
    </row>
    <row r="5597" spans="1:5" hidden="1" x14ac:dyDescent="0.3">
      <c r="A5597" s="18" t="str">
        <f t="shared" si="88"/>
        <v>2022-23Casey CityAF7</v>
      </c>
      <c r="B5597" s="18" t="s">
        <v>1261</v>
      </c>
      <c r="C5597" s="18" t="s">
        <v>1034</v>
      </c>
      <c r="D5597" s="18" t="s">
        <v>90</v>
      </c>
      <c r="E5597" s="18">
        <v>0.54522208811111295</v>
      </c>
    </row>
    <row r="5598" spans="1:5" hidden="1" x14ac:dyDescent="0.3">
      <c r="A5598" s="18" t="str">
        <f t="shared" si="88"/>
        <v>2022-23Casey CityAM1</v>
      </c>
      <c r="B5598" s="18" t="s">
        <v>1261</v>
      </c>
      <c r="C5598" s="18" t="s">
        <v>1034</v>
      </c>
      <c r="D5598" s="18" t="s">
        <v>97</v>
      </c>
      <c r="E5598" s="18">
        <v>1.45553861788618</v>
      </c>
    </row>
    <row r="5599" spans="1:5" hidden="1" x14ac:dyDescent="0.3">
      <c r="A5599" s="18" t="str">
        <f t="shared" si="88"/>
        <v>2022-23Casey CityAM2</v>
      </c>
      <c r="B5599" s="18" t="s">
        <v>1261</v>
      </c>
      <c r="C5599" s="18" t="s">
        <v>1034</v>
      </c>
      <c r="D5599" s="18" t="s">
        <v>103</v>
      </c>
      <c r="E5599" s="18">
        <v>0.28864734299516898</v>
      </c>
    </row>
    <row r="5600" spans="1:5" hidden="1" x14ac:dyDescent="0.3">
      <c r="A5600" s="18" t="str">
        <f t="shared" si="88"/>
        <v>2022-23Casey CityAM5</v>
      </c>
      <c r="B5600" s="18" t="s">
        <v>1261</v>
      </c>
      <c r="C5600" s="18" t="s">
        <v>1034</v>
      </c>
      <c r="D5600" s="18" t="s">
        <v>109</v>
      </c>
      <c r="E5600" s="18">
        <v>0.28502415458937203</v>
      </c>
    </row>
    <row r="5601" spans="1:5" hidden="1" x14ac:dyDescent="0.3">
      <c r="A5601" s="18" t="str">
        <f t="shared" si="88"/>
        <v>2022-23Casey CityAM6</v>
      </c>
      <c r="B5601" s="18" t="s">
        <v>1261</v>
      </c>
      <c r="C5601" s="18" t="s">
        <v>1034</v>
      </c>
      <c r="D5601" s="18" t="s">
        <v>115</v>
      </c>
      <c r="E5601" s="18">
        <v>5.0273902428713404</v>
      </c>
    </row>
    <row r="5602" spans="1:5" hidden="1" x14ac:dyDescent="0.3">
      <c r="A5602" s="18" t="str">
        <f t="shared" si="88"/>
        <v>2022-23Casey CityAM7</v>
      </c>
      <c r="B5602" s="18" t="s">
        <v>1261</v>
      </c>
      <c r="C5602" s="18" t="s">
        <v>1034</v>
      </c>
      <c r="D5602" s="18" t="s">
        <v>118</v>
      </c>
      <c r="E5602" s="18">
        <v>0.93333333333333302</v>
      </c>
    </row>
    <row r="5603" spans="1:5" hidden="1" x14ac:dyDescent="0.3">
      <c r="A5603" s="18" t="str">
        <f t="shared" si="88"/>
        <v>2022-23Casey CityFS1</v>
      </c>
      <c r="B5603" s="18" t="s">
        <v>1261</v>
      </c>
      <c r="C5603" s="18" t="s">
        <v>1034</v>
      </c>
      <c r="D5603" s="18" t="s">
        <v>124</v>
      </c>
      <c r="E5603" s="18">
        <v>1.25</v>
      </c>
    </row>
    <row r="5604" spans="1:5" hidden="1" x14ac:dyDescent="0.3">
      <c r="A5604" s="18" t="str">
        <f t="shared" si="88"/>
        <v>2022-23Casey CityFS2</v>
      </c>
      <c r="B5604" s="18" t="s">
        <v>1261</v>
      </c>
      <c r="C5604" s="18" t="s">
        <v>1034</v>
      </c>
      <c r="D5604" s="18" t="s">
        <v>130</v>
      </c>
      <c r="E5604" s="18">
        <v>1.0460030165912499</v>
      </c>
    </row>
    <row r="5605" spans="1:5" hidden="1" x14ac:dyDescent="0.3">
      <c r="A5605" s="18" t="str">
        <f t="shared" si="88"/>
        <v>2022-23Casey CityFS3</v>
      </c>
      <c r="B5605" s="18" t="s">
        <v>1261</v>
      </c>
      <c r="C5605" s="18" t="s">
        <v>1034</v>
      </c>
      <c r="D5605" s="18" t="s">
        <v>135</v>
      </c>
      <c r="E5605" s="18">
        <v>440.44216008209298</v>
      </c>
    </row>
    <row r="5606" spans="1:5" hidden="1" x14ac:dyDescent="0.3">
      <c r="A5606" s="18" t="str">
        <f t="shared" si="88"/>
        <v>2022-23Casey CityFS4</v>
      </c>
      <c r="B5606" s="18" t="s">
        <v>1261</v>
      </c>
      <c r="C5606" s="18" t="s">
        <v>1034</v>
      </c>
      <c r="D5606" s="18" t="s">
        <v>139</v>
      </c>
      <c r="E5606" s="18">
        <v>1</v>
      </c>
    </row>
    <row r="5607" spans="1:5" hidden="1" x14ac:dyDescent="0.3">
      <c r="A5607" s="18" t="str">
        <f t="shared" si="88"/>
        <v>2022-23Casey CityG1</v>
      </c>
      <c r="B5607" s="18" t="s">
        <v>1261</v>
      </c>
      <c r="C5607" s="18" t="s">
        <v>1034</v>
      </c>
      <c r="D5607" s="18" t="s">
        <v>149</v>
      </c>
      <c r="E5607" s="18">
        <v>5.8139534883720902E-2</v>
      </c>
    </row>
    <row r="5608" spans="1:5" hidden="1" x14ac:dyDescent="0.3">
      <c r="A5608" s="18" t="str">
        <f t="shared" si="88"/>
        <v>2022-23Casey CityG2</v>
      </c>
      <c r="B5608" s="18" t="s">
        <v>1261</v>
      </c>
      <c r="C5608" s="18" t="s">
        <v>1034</v>
      </c>
      <c r="D5608" s="18" t="s">
        <v>154</v>
      </c>
      <c r="E5608" s="18">
        <v>47</v>
      </c>
    </row>
    <row r="5609" spans="1:5" hidden="1" x14ac:dyDescent="0.3">
      <c r="A5609" s="18" t="str">
        <f t="shared" si="88"/>
        <v>2022-23Casey CityG3</v>
      </c>
      <c r="B5609" s="18" t="s">
        <v>1261</v>
      </c>
      <c r="C5609" s="18" t="s">
        <v>1034</v>
      </c>
      <c r="D5609" s="18" t="s">
        <v>159</v>
      </c>
      <c r="E5609" s="18">
        <v>0.94444444444444398</v>
      </c>
    </row>
    <row r="5610" spans="1:5" hidden="1" x14ac:dyDescent="0.3">
      <c r="A5610" s="18" t="str">
        <f t="shared" si="88"/>
        <v>2022-23Casey CityG4</v>
      </c>
      <c r="B5610" s="18" t="s">
        <v>1261</v>
      </c>
      <c r="C5610" s="18" t="s">
        <v>1034</v>
      </c>
      <c r="D5610" s="18" t="s">
        <v>166</v>
      </c>
      <c r="E5610" s="18">
        <v>192850.33333333299</v>
      </c>
    </row>
    <row r="5611" spans="1:5" hidden="1" x14ac:dyDescent="0.3">
      <c r="A5611" s="18" t="str">
        <f t="shared" si="88"/>
        <v>2022-23Casey CityG5</v>
      </c>
      <c r="B5611" s="18" t="s">
        <v>1261</v>
      </c>
      <c r="C5611" s="18" t="s">
        <v>1034</v>
      </c>
      <c r="D5611" s="18" t="s">
        <v>169</v>
      </c>
      <c r="E5611" s="18">
        <v>48</v>
      </c>
    </row>
    <row r="5612" spans="1:5" hidden="1" x14ac:dyDescent="0.3">
      <c r="A5612" s="18" t="str">
        <f t="shared" si="88"/>
        <v>2022-23Casey CityLB1</v>
      </c>
      <c r="B5612" s="18" t="s">
        <v>1261</v>
      </c>
      <c r="C5612" s="18" t="s">
        <v>1034</v>
      </c>
      <c r="D5612" s="18" t="s">
        <v>1256</v>
      </c>
      <c r="E5612" s="18">
        <v>3.6169686195567898</v>
      </c>
    </row>
    <row r="5613" spans="1:5" hidden="1" x14ac:dyDescent="0.3">
      <c r="A5613" s="18" t="str">
        <f t="shared" si="88"/>
        <v>2022-23Casey CityLB2</v>
      </c>
      <c r="B5613" s="18" t="s">
        <v>1261</v>
      </c>
      <c r="C5613" s="18" t="s">
        <v>1034</v>
      </c>
      <c r="D5613" s="18" t="s">
        <v>172</v>
      </c>
      <c r="E5613" s="18">
        <v>0.53298533952634497</v>
      </c>
    </row>
    <row r="5614" spans="1:5" hidden="1" x14ac:dyDescent="0.3">
      <c r="A5614" s="18" t="str">
        <f t="shared" si="88"/>
        <v>2022-23Casey CityLB4</v>
      </c>
      <c r="B5614" s="18" t="s">
        <v>1261</v>
      </c>
      <c r="C5614" s="18" t="s">
        <v>1034</v>
      </c>
      <c r="D5614" s="18" t="s">
        <v>1257</v>
      </c>
      <c r="E5614" s="18">
        <v>6.1985749141360097E-2</v>
      </c>
    </row>
    <row r="5615" spans="1:5" hidden="1" x14ac:dyDescent="0.3">
      <c r="A5615" s="18" t="str">
        <f t="shared" si="88"/>
        <v>2022-23Casey CityLB5</v>
      </c>
      <c r="B5615" s="18" t="s">
        <v>1261</v>
      </c>
      <c r="C5615" s="18" t="s">
        <v>1034</v>
      </c>
      <c r="D5615" s="18" t="s">
        <v>177</v>
      </c>
      <c r="E5615" s="18">
        <v>12.8724766957661</v>
      </c>
    </row>
    <row r="5616" spans="1:5" hidden="1" x14ac:dyDescent="0.3">
      <c r="A5616" s="18" t="str">
        <f t="shared" si="88"/>
        <v>2022-23Casey CityMC2</v>
      </c>
      <c r="B5616" s="18" t="s">
        <v>1261</v>
      </c>
      <c r="C5616" s="18" t="s">
        <v>1034</v>
      </c>
      <c r="D5616" s="18" t="s">
        <v>192</v>
      </c>
      <c r="E5616" s="18">
        <v>1.01254514350884</v>
      </c>
    </row>
    <row r="5617" spans="1:5" hidden="1" x14ac:dyDescent="0.3">
      <c r="A5617" s="18" t="str">
        <f t="shared" si="88"/>
        <v>2022-23Casey CityMC3</v>
      </c>
      <c r="B5617" s="18" t="s">
        <v>1261</v>
      </c>
      <c r="C5617" s="18" t="s">
        <v>1034</v>
      </c>
      <c r="D5617" s="18" t="s">
        <v>197</v>
      </c>
      <c r="E5617" s="18">
        <v>110.18727464552001</v>
      </c>
    </row>
    <row r="5618" spans="1:5" hidden="1" x14ac:dyDescent="0.3">
      <c r="A5618" s="18" t="str">
        <f t="shared" si="88"/>
        <v>2022-23Casey CityMC4</v>
      </c>
      <c r="B5618" s="18" t="s">
        <v>1261</v>
      </c>
      <c r="C5618" s="18" t="s">
        <v>1034</v>
      </c>
      <c r="D5618" s="18" t="s">
        <v>202</v>
      </c>
      <c r="E5618" s="18">
        <v>0.60582777291006695</v>
      </c>
    </row>
    <row r="5619" spans="1:5" hidden="1" x14ac:dyDescent="0.3">
      <c r="A5619" s="18" t="str">
        <f t="shared" si="88"/>
        <v>2022-23Casey CityMC5</v>
      </c>
      <c r="B5619" s="18" t="s">
        <v>1261</v>
      </c>
      <c r="C5619" s="18" t="s">
        <v>1034</v>
      </c>
      <c r="D5619" s="18" t="s">
        <v>207</v>
      </c>
      <c r="E5619" s="18">
        <v>0.91134751773049605</v>
      </c>
    </row>
    <row r="5620" spans="1:5" hidden="1" x14ac:dyDescent="0.3">
      <c r="A5620" s="18" t="str">
        <f t="shared" si="88"/>
        <v>2022-23Casey CityMC6</v>
      </c>
      <c r="B5620" s="18" t="s">
        <v>1261</v>
      </c>
      <c r="C5620" s="18" t="s">
        <v>1034</v>
      </c>
      <c r="D5620" s="18" t="s">
        <v>211</v>
      </c>
      <c r="E5620" s="18">
        <v>0.94088576316289696</v>
      </c>
    </row>
    <row r="5621" spans="1:5" hidden="1" x14ac:dyDescent="0.3">
      <c r="A5621" s="18" t="str">
        <f t="shared" si="88"/>
        <v>2022-23Casey CityR1</v>
      </c>
      <c r="B5621" s="18" t="s">
        <v>1261</v>
      </c>
      <c r="C5621" s="18" t="s">
        <v>1034</v>
      </c>
      <c r="D5621" s="18" t="s">
        <v>215</v>
      </c>
      <c r="E5621" s="18">
        <v>139.39393939393901</v>
      </c>
    </row>
    <row r="5622" spans="1:5" hidden="1" x14ac:dyDescent="0.3">
      <c r="A5622" s="18" t="str">
        <f t="shared" si="88"/>
        <v>2022-23Casey CityR2</v>
      </c>
      <c r="B5622" s="18" t="s">
        <v>1261</v>
      </c>
      <c r="C5622" s="18" t="s">
        <v>1034</v>
      </c>
      <c r="D5622" s="18" t="s">
        <v>220</v>
      </c>
      <c r="E5622" s="18">
        <v>0.95311606632361301</v>
      </c>
    </row>
    <row r="5623" spans="1:5" hidden="1" x14ac:dyDescent="0.3">
      <c r="A5623" s="18" t="str">
        <f t="shared" si="88"/>
        <v>2022-23Casey CityR3</v>
      </c>
      <c r="B5623" s="18" t="s">
        <v>1261</v>
      </c>
      <c r="C5623" s="18" t="s">
        <v>1034</v>
      </c>
      <c r="D5623" s="18" t="s">
        <v>223</v>
      </c>
      <c r="E5623" s="18">
        <v>59.8956790702034</v>
      </c>
    </row>
    <row r="5624" spans="1:5" hidden="1" x14ac:dyDescent="0.3">
      <c r="A5624" s="18" t="str">
        <f t="shared" si="88"/>
        <v>2022-23Casey CityR4</v>
      </c>
      <c r="B5624" s="18" t="s">
        <v>1261</v>
      </c>
      <c r="C5624" s="18" t="s">
        <v>1034</v>
      </c>
      <c r="D5624" s="18" t="s">
        <v>228</v>
      </c>
      <c r="E5624" s="18">
        <v>31.628932062273702</v>
      </c>
    </row>
    <row r="5625" spans="1:5" hidden="1" x14ac:dyDescent="0.3">
      <c r="A5625" s="18" t="str">
        <f t="shared" si="88"/>
        <v>2022-23Casey CityR5</v>
      </c>
      <c r="B5625" s="18" t="s">
        <v>1261</v>
      </c>
      <c r="C5625" s="18" t="s">
        <v>1034</v>
      </c>
      <c r="D5625" s="18" t="s">
        <v>232</v>
      </c>
      <c r="E5625" s="18">
        <v>44</v>
      </c>
    </row>
    <row r="5626" spans="1:5" hidden="1" x14ac:dyDescent="0.3">
      <c r="A5626" s="18" t="str">
        <f t="shared" si="88"/>
        <v>2022-23Casey CitySP1</v>
      </c>
      <c r="B5626" s="18" t="s">
        <v>1261</v>
      </c>
      <c r="C5626" s="18" t="s">
        <v>1034</v>
      </c>
      <c r="D5626" s="18" t="s">
        <v>236</v>
      </c>
      <c r="E5626" s="18">
        <v>131</v>
      </c>
    </row>
    <row r="5627" spans="1:5" hidden="1" x14ac:dyDescent="0.3">
      <c r="A5627" s="18" t="str">
        <f t="shared" si="88"/>
        <v>2022-23Casey CitySP2</v>
      </c>
      <c r="B5627" s="18" t="s">
        <v>1261</v>
      </c>
      <c r="C5627" s="18" t="s">
        <v>1034</v>
      </c>
      <c r="D5627" s="18" t="s">
        <v>239</v>
      </c>
      <c r="E5627" s="18">
        <v>0.61748633879781401</v>
      </c>
    </row>
    <row r="5628" spans="1:5" hidden="1" x14ac:dyDescent="0.3">
      <c r="A5628" s="18" t="str">
        <f t="shared" si="88"/>
        <v>2022-23Casey CitySP3</v>
      </c>
      <c r="B5628" s="18" t="s">
        <v>1261</v>
      </c>
      <c r="C5628" s="18" t="s">
        <v>1034</v>
      </c>
      <c r="D5628" s="18" t="s">
        <v>245</v>
      </c>
      <c r="E5628" s="18">
        <v>3467.6572504708101</v>
      </c>
    </row>
    <row r="5629" spans="1:5" hidden="1" x14ac:dyDescent="0.3">
      <c r="A5629" s="18" t="str">
        <f t="shared" si="88"/>
        <v>2022-23Casey CitySP4</v>
      </c>
      <c r="B5629" s="18" t="s">
        <v>1261</v>
      </c>
      <c r="C5629" s="18" t="s">
        <v>1034</v>
      </c>
      <c r="D5629" s="18" t="s">
        <v>251</v>
      </c>
      <c r="E5629" s="18">
        <v>0.69230769230769196</v>
      </c>
    </row>
    <row r="5630" spans="1:5" hidden="1" x14ac:dyDescent="0.3">
      <c r="A5630" s="18" t="str">
        <f t="shared" si="88"/>
        <v>2022-23Casey CityWC1</v>
      </c>
      <c r="B5630" s="18" t="s">
        <v>1261</v>
      </c>
      <c r="C5630" s="18" t="s">
        <v>1034</v>
      </c>
      <c r="D5630" s="18" t="s">
        <v>1258</v>
      </c>
      <c r="E5630" s="18">
        <v>253.06912456782501</v>
      </c>
    </row>
    <row r="5631" spans="1:5" hidden="1" x14ac:dyDescent="0.3">
      <c r="A5631" s="18" t="str">
        <f t="shared" si="88"/>
        <v>2022-23Casey CityWC2</v>
      </c>
      <c r="B5631" s="18" t="s">
        <v>1261</v>
      </c>
      <c r="C5631" s="18" t="s">
        <v>1034</v>
      </c>
      <c r="D5631" s="18" t="s">
        <v>256</v>
      </c>
      <c r="E5631" s="18">
        <v>3.6423142302218698</v>
      </c>
    </row>
    <row r="5632" spans="1:5" hidden="1" x14ac:dyDescent="0.3">
      <c r="A5632" s="18" t="str">
        <f t="shared" si="88"/>
        <v>2022-23Casey CityWC3</v>
      </c>
      <c r="B5632" s="18" t="s">
        <v>1261</v>
      </c>
      <c r="C5632" s="18" t="s">
        <v>1034</v>
      </c>
      <c r="D5632" s="18" t="s">
        <v>262</v>
      </c>
      <c r="E5632" s="18">
        <v>141.34066197284301</v>
      </c>
    </row>
    <row r="5633" spans="1:5" hidden="1" x14ac:dyDescent="0.3">
      <c r="A5633" s="18" t="str">
        <f t="shared" si="88"/>
        <v>2022-23Casey CityWC4</v>
      </c>
      <c r="B5633" s="18" t="s">
        <v>1261</v>
      </c>
      <c r="C5633" s="18" t="s">
        <v>1034</v>
      </c>
      <c r="D5633" s="18" t="s">
        <v>266</v>
      </c>
      <c r="E5633" s="18">
        <v>70.991160233361796</v>
      </c>
    </row>
    <row r="5634" spans="1:5" hidden="1" x14ac:dyDescent="0.3">
      <c r="A5634" s="18" t="str">
        <f t="shared" si="88"/>
        <v>2022-23Casey CityWC5</v>
      </c>
      <c r="B5634" s="18" t="s">
        <v>1261</v>
      </c>
      <c r="C5634" s="18" t="s">
        <v>1034</v>
      </c>
      <c r="D5634" s="18" t="s">
        <v>270</v>
      </c>
      <c r="E5634" s="18">
        <v>0.50022041575444498</v>
      </c>
    </row>
    <row r="5635" spans="1:5" hidden="1" x14ac:dyDescent="0.3">
      <c r="A5635" s="18" t="str">
        <f t="shared" si="88"/>
        <v>2022-23Casey CityE2</v>
      </c>
      <c r="B5635" s="18" t="s">
        <v>1261</v>
      </c>
      <c r="C5635" s="18" t="s">
        <v>1034</v>
      </c>
      <c r="D5635" s="18" t="s">
        <v>548</v>
      </c>
      <c r="E5635" s="18">
        <v>3174.4353430322999</v>
      </c>
    </row>
    <row r="5636" spans="1:5" hidden="1" x14ac:dyDescent="0.3">
      <c r="A5636" s="18" t="str">
        <f t="shared" si="88"/>
        <v>2022-23Casey CityE4</v>
      </c>
      <c r="B5636" s="18" t="s">
        <v>1261</v>
      </c>
      <c r="C5636" s="18" t="s">
        <v>1034</v>
      </c>
      <c r="D5636" s="18" t="s">
        <v>550</v>
      </c>
      <c r="E5636" s="18">
        <v>1670.4273928960299</v>
      </c>
    </row>
    <row r="5637" spans="1:5" hidden="1" x14ac:dyDescent="0.3">
      <c r="A5637" s="18" t="str">
        <f t="shared" si="88"/>
        <v>2022-23Casey CityL1</v>
      </c>
      <c r="B5637" s="18" t="s">
        <v>1261</v>
      </c>
      <c r="C5637" s="18" t="s">
        <v>1034</v>
      </c>
      <c r="D5637" s="18" t="s">
        <v>552</v>
      </c>
      <c r="E5637" s="18">
        <v>3.01952563572245</v>
      </c>
    </row>
    <row r="5638" spans="1:5" hidden="1" x14ac:dyDescent="0.3">
      <c r="A5638" s="18" t="str">
        <f t="shared" si="88"/>
        <v>2022-23Casey CityL2</v>
      </c>
      <c r="B5638" s="18" t="s">
        <v>1261</v>
      </c>
      <c r="C5638" s="18" t="s">
        <v>1034</v>
      </c>
      <c r="D5638" s="18" t="s">
        <v>554</v>
      </c>
      <c r="E5638" s="18">
        <v>2.1901944150371899</v>
      </c>
    </row>
    <row r="5639" spans="1:5" hidden="1" x14ac:dyDescent="0.3">
      <c r="A5639" s="18" t="str">
        <f t="shared" si="88"/>
        <v>2022-23Casey CityO2</v>
      </c>
      <c r="B5639" s="18" t="s">
        <v>1261</v>
      </c>
      <c r="C5639" s="18" t="s">
        <v>1034</v>
      </c>
      <c r="D5639" s="18" t="s">
        <v>556</v>
      </c>
      <c r="E5639" s="18">
        <v>0.10806088196072999</v>
      </c>
    </row>
    <row r="5640" spans="1:5" hidden="1" x14ac:dyDescent="0.3">
      <c r="A5640" s="18" t="str">
        <f t="shared" si="88"/>
        <v>2022-23Casey CityO3</v>
      </c>
      <c r="B5640" s="18" t="s">
        <v>1261</v>
      </c>
      <c r="C5640" s="18" t="s">
        <v>1034</v>
      </c>
      <c r="D5640" s="18" t="s">
        <v>558</v>
      </c>
      <c r="E5640" s="18">
        <v>3.2124678558669503E-2</v>
      </c>
    </row>
    <row r="5641" spans="1:5" hidden="1" x14ac:dyDescent="0.3">
      <c r="A5641" s="18" t="str">
        <f t="shared" si="88"/>
        <v>2022-23Casey CityO4</v>
      </c>
      <c r="B5641" s="18" t="s">
        <v>1261</v>
      </c>
      <c r="C5641" s="18" t="s">
        <v>1034</v>
      </c>
      <c r="D5641" s="18" t="s">
        <v>560</v>
      </c>
      <c r="E5641" s="18">
        <v>0.134766929747932</v>
      </c>
    </row>
    <row r="5642" spans="1:5" hidden="1" x14ac:dyDescent="0.3">
      <c r="A5642" s="18" t="str">
        <f t="shared" si="88"/>
        <v>2022-23Casey CityO5</v>
      </c>
      <c r="B5642" s="18" t="s">
        <v>1261</v>
      </c>
      <c r="C5642" s="18" t="s">
        <v>1034</v>
      </c>
      <c r="D5642" s="18" t="s">
        <v>562</v>
      </c>
      <c r="E5642" s="18">
        <v>0.81861715053532902</v>
      </c>
    </row>
    <row r="5643" spans="1:5" hidden="1" x14ac:dyDescent="0.3">
      <c r="A5643" s="18" t="str">
        <f t="shared" si="88"/>
        <v>2022-23Casey CityOP1</v>
      </c>
      <c r="B5643" s="18" t="s">
        <v>1261</v>
      </c>
      <c r="C5643" s="18" t="s">
        <v>1034</v>
      </c>
      <c r="D5643" s="18" t="s">
        <v>564</v>
      </c>
      <c r="E5643" s="18">
        <v>-5.7653073645769902E-2</v>
      </c>
    </row>
    <row r="5644" spans="1:5" hidden="1" x14ac:dyDescent="0.3">
      <c r="A5644" s="18" t="str">
        <f t="shared" si="88"/>
        <v>2022-23Casey CityS1</v>
      </c>
      <c r="B5644" s="18" t="s">
        <v>1261</v>
      </c>
      <c r="C5644" s="18" t="s">
        <v>1034</v>
      </c>
      <c r="D5644" s="18" t="s">
        <v>567</v>
      </c>
      <c r="E5644" s="18">
        <v>0.688279975654291</v>
      </c>
    </row>
    <row r="5645" spans="1:5" hidden="1" x14ac:dyDescent="0.3">
      <c r="A5645" s="18" t="str">
        <f t="shared" si="88"/>
        <v>2022-23Casey CityS2</v>
      </c>
      <c r="B5645" s="18" t="s">
        <v>1261</v>
      </c>
      <c r="C5645" s="18" t="s">
        <v>1034</v>
      </c>
      <c r="D5645" s="18" t="s">
        <v>569</v>
      </c>
      <c r="E5645" s="18">
        <v>2.7249315521321398E-3</v>
      </c>
    </row>
    <row r="5646" spans="1:5" hidden="1" x14ac:dyDescent="0.3">
      <c r="A5646" s="18" t="str">
        <f t="shared" si="88"/>
        <v>2022-23Casey CityC1</v>
      </c>
      <c r="B5646" s="18" t="s">
        <v>1261</v>
      </c>
      <c r="C5646" s="18" t="s">
        <v>1034</v>
      </c>
      <c r="D5646" s="18" t="s">
        <v>572</v>
      </c>
      <c r="E5646" s="18">
        <v>1147.8550592910401</v>
      </c>
    </row>
    <row r="5647" spans="1:5" hidden="1" x14ac:dyDescent="0.3">
      <c r="A5647" s="18" t="str">
        <f t="shared" si="88"/>
        <v>2022-23Casey CityC2</v>
      </c>
      <c r="B5647" s="18" t="s">
        <v>1261</v>
      </c>
      <c r="C5647" s="18" t="s">
        <v>1034</v>
      </c>
      <c r="D5647" s="18" t="s">
        <v>575</v>
      </c>
      <c r="E5647" s="18">
        <v>8573.2709421040399</v>
      </c>
    </row>
    <row r="5648" spans="1:5" hidden="1" x14ac:dyDescent="0.3">
      <c r="A5648" s="18" t="str">
        <f t="shared" si="88"/>
        <v>2022-23Casey CityC3</v>
      </c>
      <c r="B5648" s="18" t="s">
        <v>1261</v>
      </c>
      <c r="C5648" s="18" t="s">
        <v>1034</v>
      </c>
      <c r="D5648" s="18" t="s">
        <v>579</v>
      </c>
      <c r="E5648" s="18">
        <v>196.81331253250099</v>
      </c>
    </row>
    <row r="5649" spans="1:5" hidden="1" x14ac:dyDescent="0.3">
      <c r="A5649" s="18" t="str">
        <f t="shared" si="88"/>
        <v>2022-23Casey CityC4</v>
      </c>
      <c r="B5649" s="18" t="s">
        <v>1261</v>
      </c>
      <c r="C5649" s="18" t="s">
        <v>1034</v>
      </c>
      <c r="D5649" s="18" t="s">
        <v>583</v>
      </c>
      <c r="E5649" s="18">
        <v>874.10165084867594</v>
      </c>
    </row>
    <row r="5650" spans="1:5" hidden="1" x14ac:dyDescent="0.3">
      <c r="A5650" s="18" t="str">
        <f t="shared" si="88"/>
        <v>2022-23Casey CityC5</v>
      </c>
      <c r="B5650" s="18" t="s">
        <v>1261</v>
      </c>
      <c r="C5650" s="18" t="s">
        <v>1034</v>
      </c>
      <c r="D5650" s="18" t="s">
        <v>586</v>
      </c>
      <c r="E5650" s="18">
        <v>192.36561753577499</v>
      </c>
    </row>
    <row r="5651" spans="1:5" hidden="1" x14ac:dyDescent="0.3">
      <c r="A5651" s="18" t="str">
        <f t="shared" si="88"/>
        <v>2022-23Casey CityC6</v>
      </c>
      <c r="B5651" s="18" t="s">
        <v>1261</v>
      </c>
      <c r="C5651" s="18" t="s">
        <v>1034</v>
      </c>
      <c r="D5651" s="18" t="s">
        <v>590</v>
      </c>
      <c r="E5651" s="18">
        <v>5</v>
      </c>
    </row>
    <row r="5652" spans="1:5" hidden="1" x14ac:dyDescent="0.3">
      <c r="A5652" s="18" t="str">
        <f t="shared" si="88"/>
        <v>2022-23Casey CityC7</v>
      </c>
      <c r="B5652" s="18" t="s">
        <v>1261</v>
      </c>
      <c r="C5652" s="18" t="s">
        <v>1034</v>
      </c>
      <c r="D5652" s="18" t="s">
        <v>594</v>
      </c>
      <c r="E5652" s="18">
        <v>0.260006842285323</v>
      </c>
    </row>
    <row r="5653" spans="1:5" hidden="1" x14ac:dyDescent="0.3">
      <c r="A5653" s="18" t="str">
        <f t="shared" si="88"/>
        <v>2022-23Central Goldfields ShireAF2</v>
      </c>
      <c r="B5653" s="18" t="s">
        <v>1261</v>
      </c>
      <c r="C5653" s="18" t="s">
        <v>1037</v>
      </c>
      <c r="D5653" s="18" t="s">
        <v>76</v>
      </c>
      <c r="E5653" s="18">
        <v>1</v>
      </c>
    </row>
    <row r="5654" spans="1:5" hidden="1" x14ac:dyDescent="0.3">
      <c r="A5654" s="18" t="str">
        <f t="shared" si="88"/>
        <v>2022-23Central Goldfields ShireAF6</v>
      </c>
      <c r="B5654" s="18" t="s">
        <v>1261</v>
      </c>
      <c r="C5654" s="18" t="s">
        <v>1037</v>
      </c>
      <c r="D5654" s="18" t="s">
        <v>85</v>
      </c>
      <c r="E5654" s="18">
        <v>6.0645137397229796</v>
      </c>
    </row>
    <row r="5655" spans="1:5" hidden="1" x14ac:dyDescent="0.3">
      <c r="A5655" s="18" t="str">
        <f t="shared" si="88"/>
        <v>2022-23Central Goldfields ShireAF7</v>
      </c>
      <c r="B5655" s="18" t="s">
        <v>1261</v>
      </c>
      <c r="C5655" s="18" t="s">
        <v>1037</v>
      </c>
      <c r="D5655" s="18" t="s">
        <v>90</v>
      </c>
      <c r="E5655" s="18">
        <v>8.5219609902658906</v>
      </c>
    </row>
    <row r="5656" spans="1:5" hidden="1" x14ac:dyDescent="0.3">
      <c r="A5656" s="18" t="str">
        <f t="shared" ref="A5656:A5719" si="89">CONCATENATE(B5656,C5656,D5656)</f>
        <v>2022-23Central Goldfields ShireAM1</v>
      </c>
      <c r="B5656" s="18" t="s">
        <v>1261</v>
      </c>
      <c r="C5656" s="18" t="s">
        <v>1037</v>
      </c>
      <c r="D5656" s="18" t="s">
        <v>97</v>
      </c>
      <c r="E5656" s="18">
        <v>1</v>
      </c>
    </row>
    <row r="5657" spans="1:5" hidden="1" x14ac:dyDescent="0.3">
      <c r="A5657" s="18" t="str">
        <f t="shared" si="89"/>
        <v>2022-23Central Goldfields ShireAM2</v>
      </c>
      <c r="B5657" s="18" t="s">
        <v>1261</v>
      </c>
      <c r="C5657" s="18" t="s">
        <v>1037</v>
      </c>
      <c r="D5657" s="18" t="s">
        <v>103</v>
      </c>
      <c r="E5657" s="18">
        <v>0.46489563567362402</v>
      </c>
    </row>
    <row r="5658" spans="1:5" hidden="1" x14ac:dyDescent="0.3">
      <c r="A5658" s="18" t="str">
        <f t="shared" si="89"/>
        <v>2022-23Central Goldfields ShireAM5</v>
      </c>
      <c r="B5658" s="18" t="s">
        <v>1261</v>
      </c>
      <c r="C5658" s="18" t="s">
        <v>1037</v>
      </c>
      <c r="D5658" s="18" t="s">
        <v>109</v>
      </c>
      <c r="E5658" s="18">
        <v>0.50284629981024698</v>
      </c>
    </row>
    <row r="5659" spans="1:5" hidden="1" x14ac:dyDescent="0.3">
      <c r="A5659" s="18" t="str">
        <f t="shared" si="89"/>
        <v>2022-23Central Goldfields ShireAM6</v>
      </c>
      <c r="B5659" s="18" t="s">
        <v>1261</v>
      </c>
      <c r="C5659" s="18" t="s">
        <v>1037</v>
      </c>
      <c r="D5659" s="18" t="s">
        <v>115</v>
      </c>
      <c r="E5659" s="18">
        <v>21.875786978742301</v>
      </c>
    </row>
    <row r="5660" spans="1:5" hidden="1" x14ac:dyDescent="0.3">
      <c r="A5660" s="18" t="str">
        <f t="shared" si="89"/>
        <v>2022-23Central Goldfields ShireAM7</v>
      </c>
      <c r="B5660" s="18" t="s">
        <v>1261</v>
      </c>
      <c r="C5660" s="18" t="s">
        <v>1037</v>
      </c>
      <c r="D5660" s="18" t="s">
        <v>118</v>
      </c>
      <c r="E5660" s="18">
        <v>0</v>
      </c>
    </row>
    <row r="5661" spans="1:5" hidden="1" x14ac:dyDescent="0.3">
      <c r="A5661" s="18" t="str">
        <f t="shared" si="89"/>
        <v>2022-23Central Goldfields ShireFS1</v>
      </c>
      <c r="B5661" s="18" t="s">
        <v>1261</v>
      </c>
      <c r="C5661" s="18" t="s">
        <v>1037</v>
      </c>
      <c r="D5661" s="18" t="s">
        <v>124</v>
      </c>
      <c r="E5661" s="18">
        <v>6.4285714285714297</v>
      </c>
    </row>
    <row r="5662" spans="1:5" hidden="1" x14ac:dyDescent="0.3">
      <c r="A5662" s="18" t="str">
        <f t="shared" si="89"/>
        <v>2022-23Central Goldfields ShireFS2</v>
      </c>
      <c r="B5662" s="18" t="s">
        <v>1261</v>
      </c>
      <c r="C5662" s="18" t="s">
        <v>1037</v>
      </c>
      <c r="D5662" s="18" t="s">
        <v>130</v>
      </c>
      <c r="E5662" s="18">
        <v>0.81553398058252402</v>
      </c>
    </row>
    <row r="5663" spans="1:5" hidden="1" x14ac:dyDescent="0.3">
      <c r="A5663" s="18" t="str">
        <f t="shared" si="89"/>
        <v>2022-23Central Goldfields ShireFS3</v>
      </c>
      <c r="B5663" s="18" t="s">
        <v>1261</v>
      </c>
      <c r="C5663" s="18" t="s">
        <v>1037</v>
      </c>
      <c r="D5663" s="18" t="s">
        <v>135</v>
      </c>
      <c r="E5663" s="18">
        <v>867.5</v>
      </c>
    </row>
    <row r="5664" spans="1:5" hidden="1" x14ac:dyDescent="0.3">
      <c r="A5664" s="18" t="str">
        <f t="shared" si="89"/>
        <v>2022-23Central Goldfields ShireFS4</v>
      </c>
      <c r="B5664" s="18" t="s">
        <v>1261</v>
      </c>
      <c r="C5664" s="18" t="s">
        <v>1037</v>
      </c>
      <c r="D5664" s="18" t="s">
        <v>139</v>
      </c>
      <c r="E5664" s="18">
        <v>0.8</v>
      </c>
    </row>
    <row r="5665" spans="1:5" hidden="1" x14ac:dyDescent="0.3">
      <c r="A5665" s="18" t="str">
        <f t="shared" si="89"/>
        <v>2022-23Central Goldfields ShireG1</v>
      </c>
      <c r="B5665" s="18" t="s">
        <v>1261</v>
      </c>
      <c r="C5665" s="18" t="s">
        <v>1037</v>
      </c>
      <c r="D5665" s="18" t="s">
        <v>149</v>
      </c>
      <c r="E5665" s="18">
        <v>3.1914893617021302E-2</v>
      </c>
    </row>
    <row r="5666" spans="1:5" hidden="1" x14ac:dyDescent="0.3">
      <c r="A5666" s="18" t="str">
        <f t="shared" si="89"/>
        <v>2022-23Central Goldfields ShireG2</v>
      </c>
      <c r="B5666" s="18" t="s">
        <v>1261</v>
      </c>
      <c r="C5666" s="18" t="s">
        <v>1037</v>
      </c>
      <c r="D5666" s="18" t="s">
        <v>154</v>
      </c>
      <c r="E5666" s="18">
        <v>51</v>
      </c>
    </row>
    <row r="5667" spans="1:5" hidden="1" x14ac:dyDescent="0.3">
      <c r="A5667" s="18" t="str">
        <f t="shared" si="89"/>
        <v>2022-23Central Goldfields ShireG3</v>
      </c>
      <c r="B5667" s="18" t="s">
        <v>1261</v>
      </c>
      <c r="C5667" s="18" t="s">
        <v>1037</v>
      </c>
      <c r="D5667" s="18" t="s">
        <v>159</v>
      </c>
      <c r="E5667" s="18">
        <v>0.89285714285714302</v>
      </c>
    </row>
    <row r="5668" spans="1:5" hidden="1" x14ac:dyDescent="0.3">
      <c r="A5668" s="18" t="str">
        <f t="shared" si="89"/>
        <v>2022-23Central Goldfields ShireG4</v>
      </c>
      <c r="B5668" s="18" t="s">
        <v>1261</v>
      </c>
      <c r="C5668" s="18" t="s">
        <v>1037</v>
      </c>
      <c r="D5668" s="18" t="s">
        <v>166</v>
      </c>
      <c r="E5668" s="18">
        <v>37498.5285714286</v>
      </c>
    </row>
    <row r="5669" spans="1:5" hidden="1" x14ac:dyDescent="0.3">
      <c r="A5669" s="18" t="str">
        <f t="shared" si="89"/>
        <v>2022-23Central Goldfields ShireG5</v>
      </c>
      <c r="B5669" s="18" t="s">
        <v>1261</v>
      </c>
      <c r="C5669" s="18" t="s">
        <v>1037</v>
      </c>
      <c r="D5669" s="18" t="s">
        <v>169</v>
      </c>
      <c r="E5669" s="18">
        <v>49</v>
      </c>
    </row>
    <row r="5670" spans="1:5" hidden="1" x14ac:dyDescent="0.3">
      <c r="A5670" s="18" t="str">
        <f t="shared" si="89"/>
        <v>2022-23Central Goldfields ShireLB1</v>
      </c>
      <c r="B5670" s="18" t="s">
        <v>1261</v>
      </c>
      <c r="C5670" s="18" t="s">
        <v>1037</v>
      </c>
      <c r="D5670" s="18" t="s">
        <v>1256</v>
      </c>
      <c r="E5670" s="18">
        <v>3.07924574061723</v>
      </c>
    </row>
    <row r="5671" spans="1:5" hidden="1" x14ac:dyDescent="0.3">
      <c r="A5671" s="18" t="str">
        <f t="shared" si="89"/>
        <v>2022-23Central Goldfields ShireLB2</v>
      </c>
      <c r="B5671" s="18" t="s">
        <v>1261</v>
      </c>
      <c r="C5671" s="18" t="s">
        <v>1037</v>
      </c>
      <c r="D5671" s="18" t="s">
        <v>172</v>
      </c>
      <c r="E5671" s="18">
        <v>0.66052264597101795</v>
      </c>
    </row>
    <row r="5672" spans="1:5" hidden="1" x14ac:dyDescent="0.3">
      <c r="A5672" s="18" t="str">
        <f t="shared" si="89"/>
        <v>2022-23Central Goldfields ShireLB4</v>
      </c>
      <c r="B5672" s="18" t="s">
        <v>1261</v>
      </c>
      <c r="C5672" s="18" t="s">
        <v>1037</v>
      </c>
      <c r="D5672" s="18" t="s">
        <v>1257</v>
      </c>
      <c r="E5672" s="18">
        <v>7.6830036537734694E-2</v>
      </c>
    </row>
    <row r="5673" spans="1:5" hidden="1" x14ac:dyDescent="0.3">
      <c r="A5673" s="18" t="str">
        <f t="shared" si="89"/>
        <v>2022-23Central Goldfields ShireLB5</v>
      </c>
      <c r="B5673" s="18" t="s">
        <v>1261</v>
      </c>
      <c r="C5673" s="18" t="s">
        <v>1037</v>
      </c>
      <c r="D5673" s="18" t="s">
        <v>177</v>
      </c>
      <c r="E5673" s="18">
        <v>47.723353825642498</v>
      </c>
    </row>
    <row r="5674" spans="1:5" hidden="1" x14ac:dyDescent="0.3">
      <c r="A5674" s="18" t="str">
        <f t="shared" si="89"/>
        <v>2022-23Central Goldfields ShireMC2</v>
      </c>
      <c r="B5674" s="18" t="s">
        <v>1261</v>
      </c>
      <c r="C5674" s="18" t="s">
        <v>1037</v>
      </c>
      <c r="D5674" s="18" t="s">
        <v>192</v>
      </c>
      <c r="E5674" s="18">
        <v>0.98979591836734704</v>
      </c>
    </row>
    <row r="5675" spans="1:5" hidden="1" x14ac:dyDescent="0.3">
      <c r="A5675" s="18" t="str">
        <f t="shared" si="89"/>
        <v>2022-23Central Goldfields ShireMC3</v>
      </c>
      <c r="B5675" s="18" t="s">
        <v>1261</v>
      </c>
      <c r="C5675" s="18" t="s">
        <v>1037</v>
      </c>
      <c r="D5675" s="18" t="s">
        <v>197</v>
      </c>
      <c r="E5675" s="18">
        <v>79.828600742327794</v>
      </c>
    </row>
    <row r="5676" spans="1:5" hidden="1" x14ac:dyDescent="0.3">
      <c r="A5676" s="18" t="str">
        <f t="shared" si="89"/>
        <v>2022-23Central Goldfields ShireMC4</v>
      </c>
      <c r="B5676" s="18" t="s">
        <v>1261</v>
      </c>
      <c r="C5676" s="18" t="s">
        <v>1037</v>
      </c>
      <c r="D5676" s="18" t="s">
        <v>202</v>
      </c>
      <c r="E5676" s="18">
        <v>0.931842385516507</v>
      </c>
    </row>
    <row r="5677" spans="1:5" hidden="1" x14ac:dyDescent="0.3">
      <c r="A5677" s="18" t="str">
        <f t="shared" si="89"/>
        <v>2022-23Central Goldfields ShireMC5</v>
      </c>
      <c r="B5677" s="18" t="s">
        <v>1261</v>
      </c>
      <c r="C5677" s="18" t="s">
        <v>1037</v>
      </c>
      <c r="D5677" s="18" t="s">
        <v>207</v>
      </c>
      <c r="E5677" s="18">
        <v>0.96385542168674698</v>
      </c>
    </row>
    <row r="5678" spans="1:5" hidden="1" x14ac:dyDescent="0.3">
      <c r="A5678" s="18" t="str">
        <f t="shared" si="89"/>
        <v>2022-23Central Goldfields ShireMC6</v>
      </c>
      <c r="B5678" s="18" t="s">
        <v>1261</v>
      </c>
      <c r="C5678" s="18" t="s">
        <v>1037</v>
      </c>
      <c r="D5678" s="18" t="s">
        <v>211</v>
      </c>
      <c r="E5678" s="18">
        <v>1.0408163265306101</v>
      </c>
    </row>
    <row r="5679" spans="1:5" hidden="1" x14ac:dyDescent="0.3">
      <c r="A5679" s="18" t="str">
        <f t="shared" si="89"/>
        <v>2022-23Central Goldfields ShireR1</v>
      </c>
      <c r="B5679" s="18" t="s">
        <v>1261</v>
      </c>
      <c r="C5679" s="18" t="s">
        <v>1037</v>
      </c>
      <c r="D5679" s="18" t="s">
        <v>215</v>
      </c>
      <c r="E5679" s="18">
        <v>16.565766091382802</v>
      </c>
    </row>
    <row r="5680" spans="1:5" hidden="1" x14ac:dyDescent="0.3">
      <c r="A5680" s="18" t="str">
        <f t="shared" si="89"/>
        <v>2022-23Central Goldfields ShireR2</v>
      </c>
      <c r="B5680" s="18" t="s">
        <v>1261</v>
      </c>
      <c r="C5680" s="18" t="s">
        <v>1037</v>
      </c>
      <c r="D5680" s="18" t="s">
        <v>220</v>
      </c>
      <c r="E5680" s="18">
        <v>0.987413782717388</v>
      </c>
    </row>
    <row r="5681" spans="1:5" hidden="1" x14ac:dyDescent="0.3">
      <c r="A5681" s="18" t="str">
        <f t="shared" si="89"/>
        <v>2022-23Central Goldfields ShireR3</v>
      </c>
      <c r="B5681" s="18" t="s">
        <v>1261</v>
      </c>
      <c r="C5681" s="18" t="s">
        <v>1037</v>
      </c>
      <c r="D5681" s="18" t="s">
        <v>223</v>
      </c>
      <c r="E5681" s="18">
        <v>92.939555571988507</v>
      </c>
    </row>
    <row r="5682" spans="1:5" hidden="1" x14ac:dyDescent="0.3">
      <c r="A5682" s="18" t="str">
        <f t="shared" si="89"/>
        <v>2022-23Central Goldfields ShireR4</v>
      </c>
      <c r="B5682" s="18" t="s">
        <v>1261</v>
      </c>
      <c r="C5682" s="18" t="s">
        <v>1037</v>
      </c>
      <c r="D5682" s="18" t="s">
        <v>228</v>
      </c>
      <c r="E5682" s="18">
        <v>7.6469871215166103</v>
      </c>
    </row>
    <row r="5683" spans="1:5" hidden="1" x14ac:dyDescent="0.3">
      <c r="A5683" s="18" t="str">
        <f t="shared" si="89"/>
        <v>2022-23Central Goldfields ShireR5</v>
      </c>
      <c r="B5683" s="18" t="s">
        <v>1261</v>
      </c>
      <c r="C5683" s="18" t="s">
        <v>1037</v>
      </c>
      <c r="D5683" s="18" t="s">
        <v>232</v>
      </c>
      <c r="E5683" s="18">
        <v>38</v>
      </c>
    </row>
    <row r="5684" spans="1:5" hidden="1" x14ac:dyDescent="0.3">
      <c r="A5684" s="18" t="str">
        <f t="shared" si="89"/>
        <v>2022-23Central Goldfields ShireSP1</v>
      </c>
      <c r="B5684" s="18" t="s">
        <v>1261</v>
      </c>
      <c r="C5684" s="18" t="s">
        <v>1037</v>
      </c>
      <c r="D5684" s="18" t="s">
        <v>236</v>
      </c>
      <c r="E5684" s="18">
        <v>61</v>
      </c>
    </row>
    <row r="5685" spans="1:5" hidden="1" x14ac:dyDescent="0.3">
      <c r="A5685" s="18" t="str">
        <f t="shared" si="89"/>
        <v>2022-23Central Goldfields ShireSP2</v>
      </c>
      <c r="B5685" s="18" t="s">
        <v>1261</v>
      </c>
      <c r="C5685" s="18" t="s">
        <v>1037</v>
      </c>
      <c r="D5685" s="18" t="s">
        <v>239</v>
      </c>
      <c r="E5685" s="18">
        <v>0.65333333333333299</v>
      </c>
    </row>
    <row r="5686" spans="1:5" hidden="1" x14ac:dyDescent="0.3">
      <c r="A5686" s="18" t="str">
        <f t="shared" si="89"/>
        <v>2022-23Central Goldfields ShireSP3</v>
      </c>
      <c r="B5686" s="18" t="s">
        <v>1261</v>
      </c>
      <c r="C5686" s="18" t="s">
        <v>1037</v>
      </c>
      <c r="D5686" s="18" t="s">
        <v>245</v>
      </c>
      <c r="E5686" s="18">
        <v>3825.7756410256402</v>
      </c>
    </row>
    <row r="5687" spans="1:5" hidden="1" x14ac:dyDescent="0.3">
      <c r="A5687" s="18" t="str">
        <f t="shared" si="89"/>
        <v>2022-23Central Goldfields ShireSP4</v>
      </c>
      <c r="B5687" s="18" t="s">
        <v>1261</v>
      </c>
      <c r="C5687" s="18" t="s">
        <v>1037</v>
      </c>
      <c r="D5687" s="18" t="s">
        <v>251</v>
      </c>
      <c r="E5687" s="18">
        <v>0.5</v>
      </c>
    </row>
    <row r="5688" spans="1:5" hidden="1" x14ac:dyDescent="0.3">
      <c r="A5688" s="18" t="str">
        <f t="shared" si="89"/>
        <v>2022-23Central Goldfields ShireWC1</v>
      </c>
      <c r="B5688" s="18" t="s">
        <v>1261</v>
      </c>
      <c r="C5688" s="18" t="s">
        <v>1037</v>
      </c>
      <c r="D5688" s="18" t="s">
        <v>1258</v>
      </c>
      <c r="E5688" s="18">
        <v>36.258694686991298</v>
      </c>
    </row>
    <row r="5689" spans="1:5" hidden="1" x14ac:dyDescent="0.3">
      <c r="A5689" s="18" t="str">
        <f t="shared" si="89"/>
        <v>2022-23Central Goldfields ShireWC2</v>
      </c>
      <c r="B5689" s="18" t="s">
        <v>1261</v>
      </c>
      <c r="C5689" s="18" t="s">
        <v>1037</v>
      </c>
      <c r="D5689" s="18" t="s">
        <v>256</v>
      </c>
      <c r="E5689" s="18">
        <v>1.4493094236449</v>
      </c>
    </row>
    <row r="5690" spans="1:5" hidden="1" x14ac:dyDescent="0.3">
      <c r="A5690" s="18" t="str">
        <f t="shared" si="89"/>
        <v>2022-23Central Goldfields ShireWC3</v>
      </c>
      <c r="B5690" s="18" t="s">
        <v>1261</v>
      </c>
      <c r="C5690" s="18" t="s">
        <v>1037</v>
      </c>
      <c r="D5690" s="18" t="s">
        <v>262</v>
      </c>
      <c r="E5690" s="18">
        <v>139.15689086476399</v>
      </c>
    </row>
    <row r="5691" spans="1:5" hidden="1" x14ac:dyDescent="0.3">
      <c r="A5691" s="18" t="str">
        <f t="shared" si="89"/>
        <v>2022-23Central Goldfields ShireWC4</v>
      </c>
      <c r="B5691" s="18" t="s">
        <v>1261</v>
      </c>
      <c r="C5691" s="18" t="s">
        <v>1037</v>
      </c>
      <c r="D5691" s="18" t="s">
        <v>266</v>
      </c>
      <c r="E5691" s="18">
        <v>96.419046238585295</v>
      </c>
    </row>
    <row r="5692" spans="1:5" hidden="1" x14ac:dyDescent="0.3">
      <c r="A5692" s="18" t="str">
        <f t="shared" si="89"/>
        <v>2022-23Central Goldfields ShireWC5</v>
      </c>
      <c r="B5692" s="18" t="s">
        <v>1261</v>
      </c>
      <c r="C5692" s="18" t="s">
        <v>1037</v>
      </c>
      <c r="D5692" s="18" t="s">
        <v>270</v>
      </c>
      <c r="E5692" s="18">
        <v>0.44824169814731302</v>
      </c>
    </row>
    <row r="5693" spans="1:5" hidden="1" x14ac:dyDescent="0.3">
      <c r="A5693" s="18" t="str">
        <f t="shared" si="89"/>
        <v>2022-23Central Goldfields ShireE2</v>
      </c>
      <c r="B5693" s="18" t="s">
        <v>1261</v>
      </c>
      <c r="C5693" s="18" t="s">
        <v>1037</v>
      </c>
      <c r="D5693" s="18" t="s">
        <v>548</v>
      </c>
      <c r="E5693" s="18">
        <v>4209.3711186014598</v>
      </c>
    </row>
    <row r="5694" spans="1:5" hidden="1" x14ac:dyDescent="0.3">
      <c r="A5694" s="18" t="str">
        <f t="shared" si="89"/>
        <v>2022-23Central Goldfields ShireE4</v>
      </c>
      <c r="B5694" s="18" t="s">
        <v>1261</v>
      </c>
      <c r="C5694" s="18" t="s">
        <v>1037</v>
      </c>
      <c r="D5694" s="18" t="s">
        <v>550</v>
      </c>
      <c r="E5694" s="18">
        <v>1465.5722120658099</v>
      </c>
    </row>
    <row r="5695" spans="1:5" hidden="1" x14ac:dyDescent="0.3">
      <c r="A5695" s="18" t="str">
        <f t="shared" si="89"/>
        <v>2022-23Central Goldfields ShireL1</v>
      </c>
      <c r="B5695" s="18" t="s">
        <v>1261</v>
      </c>
      <c r="C5695" s="18" t="s">
        <v>1037</v>
      </c>
      <c r="D5695" s="18" t="s">
        <v>552</v>
      </c>
      <c r="E5695" s="18">
        <v>1.25000157155713</v>
      </c>
    </row>
    <row r="5696" spans="1:5" hidden="1" x14ac:dyDescent="0.3">
      <c r="A5696" s="18" t="str">
        <f t="shared" si="89"/>
        <v>2022-23Central Goldfields ShireL2</v>
      </c>
      <c r="B5696" s="18" t="s">
        <v>1261</v>
      </c>
      <c r="C5696" s="18" t="s">
        <v>1037</v>
      </c>
      <c r="D5696" s="18" t="s">
        <v>554</v>
      </c>
      <c r="E5696" s="18">
        <v>0.466198679903987</v>
      </c>
    </row>
    <row r="5697" spans="1:5" hidden="1" x14ac:dyDescent="0.3">
      <c r="A5697" s="18" t="str">
        <f t="shared" si="89"/>
        <v>2022-23Central Goldfields ShireO2</v>
      </c>
      <c r="B5697" s="18" t="s">
        <v>1261</v>
      </c>
      <c r="C5697" s="18" t="s">
        <v>1037</v>
      </c>
      <c r="D5697" s="18" t="s">
        <v>556</v>
      </c>
      <c r="E5697" s="18">
        <v>0.125631616107308</v>
      </c>
    </row>
    <row r="5698" spans="1:5" hidden="1" x14ac:dyDescent="0.3">
      <c r="A5698" s="18" t="str">
        <f t="shared" si="89"/>
        <v>2022-23Central Goldfields ShireO3</v>
      </c>
      <c r="B5698" s="18" t="s">
        <v>1261</v>
      </c>
      <c r="C5698" s="18" t="s">
        <v>1037</v>
      </c>
      <c r="D5698" s="18" t="s">
        <v>558</v>
      </c>
      <c r="E5698" s="18">
        <v>4.8111676824244397E-3</v>
      </c>
    </row>
    <row r="5699" spans="1:5" hidden="1" x14ac:dyDescent="0.3">
      <c r="A5699" s="18" t="str">
        <f t="shared" si="89"/>
        <v>2022-23Central Goldfields ShireO4</v>
      </c>
      <c r="B5699" s="18" t="s">
        <v>1261</v>
      </c>
      <c r="C5699" s="18" t="s">
        <v>1037</v>
      </c>
      <c r="D5699" s="18" t="s">
        <v>560</v>
      </c>
      <c r="E5699" s="18">
        <v>0.14660592387259</v>
      </c>
    </row>
    <row r="5700" spans="1:5" hidden="1" x14ac:dyDescent="0.3">
      <c r="A5700" s="18" t="str">
        <f t="shared" si="89"/>
        <v>2022-23Central Goldfields ShireO5</v>
      </c>
      <c r="B5700" s="18" t="s">
        <v>1261</v>
      </c>
      <c r="C5700" s="18" t="s">
        <v>1037</v>
      </c>
      <c r="D5700" s="18" t="s">
        <v>562</v>
      </c>
      <c r="E5700" s="18">
        <v>1.4839169132446901</v>
      </c>
    </row>
    <row r="5701" spans="1:5" hidden="1" x14ac:dyDescent="0.3">
      <c r="A5701" s="18" t="str">
        <f t="shared" si="89"/>
        <v>2022-23Central Goldfields ShireOP1</v>
      </c>
      <c r="B5701" s="18" t="s">
        <v>1261</v>
      </c>
      <c r="C5701" s="18" t="s">
        <v>1037</v>
      </c>
      <c r="D5701" s="18" t="s">
        <v>564</v>
      </c>
      <c r="E5701" s="18">
        <v>-9.5127521207312105E-2</v>
      </c>
    </row>
    <row r="5702" spans="1:5" hidden="1" x14ac:dyDescent="0.3">
      <c r="A5702" s="18" t="str">
        <f t="shared" si="89"/>
        <v>2022-23Central Goldfields ShireS1</v>
      </c>
      <c r="B5702" s="18" t="s">
        <v>1261</v>
      </c>
      <c r="C5702" s="18" t="s">
        <v>1037</v>
      </c>
      <c r="D5702" s="18" t="s">
        <v>567</v>
      </c>
      <c r="E5702" s="18">
        <v>0.49428753750381499</v>
      </c>
    </row>
    <row r="5703" spans="1:5" hidden="1" x14ac:dyDescent="0.3">
      <c r="A5703" s="18" t="str">
        <f t="shared" si="89"/>
        <v>2022-23Central Goldfields ShireS2</v>
      </c>
      <c r="B5703" s="18" t="s">
        <v>1261</v>
      </c>
      <c r="C5703" s="18" t="s">
        <v>1037</v>
      </c>
      <c r="D5703" s="18" t="s">
        <v>569</v>
      </c>
      <c r="E5703" s="18">
        <v>4.6708071393659501E-3</v>
      </c>
    </row>
    <row r="5704" spans="1:5" hidden="1" x14ac:dyDescent="0.3">
      <c r="A5704" s="18" t="str">
        <f t="shared" si="89"/>
        <v>2022-23Central Goldfields ShireC1</v>
      </c>
      <c r="B5704" s="18" t="s">
        <v>1261</v>
      </c>
      <c r="C5704" s="18" t="s">
        <v>1037</v>
      </c>
      <c r="D5704" s="18" t="s">
        <v>572</v>
      </c>
      <c r="E5704" s="18">
        <v>2728.7175786978701</v>
      </c>
    </row>
    <row r="5705" spans="1:5" hidden="1" x14ac:dyDescent="0.3">
      <c r="A5705" s="18" t="str">
        <f t="shared" si="89"/>
        <v>2022-23Central Goldfields ShireC2</v>
      </c>
      <c r="B5705" s="18" t="s">
        <v>1261</v>
      </c>
      <c r="C5705" s="18" t="s">
        <v>1037</v>
      </c>
      <c r="D5705" s="18" t="s">
        <v>575</v>
      </c>
      <c r="E5705" s="18">
        <v>28198.948226057299</v>
      </c>
    </row>
    <row r="5706" spans="1:5" hidden="1" x14ac:dyDescent="0.3">
      <c r="A5706" s="18" t="str">
        <f t="shared" si="89"/>
        <v>2022-23Central Goldfields ShireC3</v>
      </c>
      <c r="B5706" s="18" t="s">
        <v>1261</v>
      </c>
      <c r="C5706" s="18" t="s">
        <v>1037</v>
      </c>
      <c r="D5706" s="18" t="s">
        <v>579</v>
      </c>
      <c r="E5706" s="18">
        <v>10.283248229889001</v>
      </c>
    </row>
    <row r="5707" spans="1:5" hidden="1" x14ac:dyDescent="0.3">
      <c r="A5707" s="18" t="str">
        <f t="shared" si="89"/>
        <v>2022-23Central Goldfields ShireC4</v>
      </c>
      <c r="B5707" s="18" t="s">
        <v>1261</v>
      </c>
      <c r="C5707" s="18" t="s">
        <v>1037</v>
      </c>
      <c r="D5707" s="18" t="s">
        <v>583</v>
      </c>
      <c r="E5707" s="18">
        <v>1491.4163395304099</v>
      </c>
    </row>
    <row r="5708" spans="1:5" hidden="1" x14ac:dyDescent="0.3">
      <c r="A5708" s="18" t="str">
        <f t="shared" si="89"/>
        <v>2022-23Colac Otway ShireFS4</v>
      </c>
      <c r="B5708" s="18" t="s">
        <v>1261</v>
      </c>
      <c r="C5708" s="18" t="s">
        <v>1040</v>
      </c>
      <c r="D5708" s="18" t="s">
        <v>139</v>
      </c>
      <c r="E5708" s="18">
        <v>1</v>
      </c>
    </row>
    <row r="5709" spans="1:5" hidden="1" x14ac:dyDescent="0.3">
      <c r="A5709" s="18" t="str">
        <f t="shared" si="89"/>
        <v>2022-23Colac Otway ShireG1</v>
      </c>
      <c r="B5709" s="18" t="s">
        <v>1261</v>
      </c>
      <c r="C5709" s="18" t="s">
        <v>1040</v>
      </c>
      <c r="D5709" s="18" t="s">
        <v>149</v>
      </c>
      <c r="E5709" s="18">
        <v>4.6875E-2</v>
      </c>
    </row>
    <row r="5710" spans="1:5" hidden="1" x14ac:dyDescent="0.3">
      <c r="A5710" s="18" t="str">
        <f t="shared" si="89"/>
        <v>2022-23Colac Otway ShireG2</v>
      </c>
      <c r="B5710" s="18" t="s">
        <v>1261</v>
      </c>
      <c r="C5710" s="18" t="s">
        <v>1040</v>
      </c>
      <c r="D5710" s="18" t="s">
        <v>154</v>
      </c>
      <c r="E5710" s="18">
        <v>47</v>
      </c>
    </row>
    <row r="5711" spans="1:5" hidden="1" x14ac:dyDescent="0.3">
      <c r="A5711" s="18" t="str">
        <f t="shared" si="89"/>
        <v>2022-23Colac Otway ShireG3</v>
      </c>
      <c r="B5711" s="18" t="s">
        <v>1261</v>
      </c>
      <c r="C5711" s="18" t="s">
        <v>1040</v>
      </c>
      <c r="D5711" s="18" t="s">
        <v>159</v>
      </c>
      <c r="E5711" s="18">
        <v>0.99047619047619095</v>
      </c>
    </row>
    <row r="5712" spans="1:5" hidden="1" x14ac:dyDescent="0.3">
      <c r="A5712" s="18" t="str">
        <f t="shared" si="89"/>
        <v>2022-23Colac Otway ShireG4</v>
      </c>
      <c r="B5712" s="18" t="s">
        <v>1261</v>
      </c>
      <c r="C5712" s="18" t="s">
        <v>1040</v>
      </c>
      <c r="D5712" s="18" t="s">
        <v>166</v>
      </c>
      <c r="E5712" s="18">
        <v>50198.355714285703</v>
      </c>
    </row>
    <row r="5713" spans="1:5" hidden="1" x14ac:dyDescent="0.3">
      <c r="A5713" s="18" t="str">
        <f t="shared" si="89"/>
        <v>2022-23Colac Otway ShireG5</v>
      </c>
      <c r="B5713" s="18" t="s">
        <v>1261</v>
      </c>
      <c r="C5713" s="18" t="s">
        <v>1040</v>
      </c>
      <c r="D5713" s="18" t="s">
        <v>169</v>
      </c>
      <c r="E5713" s="18">
        <v>45</v>
      </c>
    </row>
    <row r="5714" spans="1:5" hidden="1" x14ac:dyDescent="0.3">
      <c r="A5714" s="18" t="str">
        <f t="shared" si="89"/>
        <v>2022-23Colac Otway ShireLB1</v>
      </c>
      <c r="B5714" s="18" t="s">
        <v>1261</v>
      </c>
      <c r="C5714" s="18" t="s">
        <v>1040</v>
      </c>
      <c r="D5714" s="18" t="s">
        <v>1256</v>
      </c>
      <c r="E5714" s="18">
        <v>3.4418099957892001</v>
      </c>
    </row>
    <row r="5715" spans="1:5" hidden="1" x14ac:dyDescent="0.3">
      <c r="A5715" s="18" t="str">
        <f t="shared" si="89"/>
        <v>2022-23Colac Otway ShireLB2</v>
      </c>
      <c r="B5715" s="18" t="s">
        <v>1261</v>
      </c>
      <c r="C5715" s="18" t="s">
        <v>1040</v>
      </c>
      <c r="D5715" s="18" t="s">
        <v>172</v>
      </c>
      <c r="E5715" s="18">
        <v>0.58489143546441502</v>
      </c>
    </row>
    <row r="5716" spans="1:5" hidden="1" x14ac:dyDescent="0.3">
      <c r="A5716" s="18" t="str">
        <f t="shared" si="89"/>
        <v>2022-23Colac Otway ShireLB4</v>
      </c>
      <c r="B5716" s="18" t="s">
        <v>1261</v>
      </c>
      <c r="C5716" s="18" t="s">
        <v>1040</v>
      </c>
      <c r="D5716" s="18" t="s">
        <v>1257</v>
      </c>
      <c r="E5716" s="18">
        <v>8.5022410549020197E-2</v>
      </c>
    </row>
    <row r="5717" spans="1:5" hidden="1" x14ac:dyDescent="0.3">
      <c r="A5717" s="18" t="str">
        <f t="shared" si="89"/>
        <v>2022-23Colac Otway ShireLB5</v>
      </c>
      <c r="B5717" s="18" t="s">
        <v>1261</v>
      </c>
      <c r="C5717" s="18" t="s">
        <v>1040</v>
      </c>
      <c r="D5717" s="18" t="s">
        <v>177</v>
      </c>
      <c r="E5717" s="18">
        <v>31.8855120169545</v>
      </c>
    </row>
    <row r="5718" spans="1:5" hidden="1" x14ac:dyDescent="0.3">
      <c r="A5718" s="18" t="str">
        <f t="shared" si="89"/>
        <v>2022-23Colac Otway ShireMC2</v>
      </c>
      <c r="B5718" s="18" t="s">
        <v>1261</v>
      </c>
      <c r="C5718" s="18" t="s">
        <v>1040</v>
      </c>
      <c r="D5718" s="18" t="s">
        <v>192</v>
      </c>
      <c r="E5718" s="18">
        <v>1</v>
      </c>
    </row>
    <row r="5719" spans="1:5" hidden="1" x14ac:dyDescent="0.3">
      <c r="A5719" s="18" t="str">
        <f t="shared" si="89"/>
        <v>2022-23Colac Otway ShireMC3</v>
      </c>
      <c r="B5719" s="18" t="s">
        <v>1261</v>
      </c>
      <c r="C5719" s="18" t="s">
        <v>1040</v>
      </c>
      <c r="D5719" s="18" t="s">
        <v>197</v>
      </c>
      <c r="E5719" s="18">
        <v>71.855508132710099</v>
      </c>
    </row>
    <row r="5720" spans="1:5" hidden="1" x14ac:dyDescent="0.3">
      <c r="A5720" s="18" t="str">
        <f t="shared" ref="A5720:A5783" si="90">CONCATENATE(B5720,C5720,D5720)</f>
        <v>2022-23Colac Otway ShireMC4</v>
      </c>
      <c r="B5720" s="18" t="s">
        <v>1261</v>
      </c>
      <c r="C5720" s="18" t="s">
        <v>1040</v>
      </c>
      <c r="D5720" s="18" t="s">
        <v>202</v>
      </c>
      <c r="E5720" s="18">
        <v>0.76616915422885601</v>
      </c>
    </row>
    <row r="5721" spans="1:5" hidden="1" x14ac:dyDescent="0.3">
      <c r="A5721" s="18" t="str">
        <f t="shared" si="90"/>
        <v>2022-23Colac Otway ShireMC5</v>
      </c>
      <c r="B5721" s="18" t="s">
        <v>1261</v>
      </c>
      <c r="C5721" s="18" t="s">
        <v>1040</v>
      </c>
      <c r="D5721" s="18" t="s">
        <v>207</v>
      </c>
      <c r="E5721" s="18">
        <v>0.85714285714285698</v>
      </c>
    </row>
    <row r="5722" spans="1:5" hidden="1" x14ac:dyDescent="0.3">
      <c r="A5722" s="18" t="str">
        <f t="shared" si="90"/>
        <v>2022-23Colac Otway ShireMC6</v>
      </c>
      <c r="B5722" s="18" t="s">
        <v>1261</v>
      </c>
      <c r="C5722" s="18" t="s">
        <v>1040</v>
      </c>
      <c r="D5722" s="18" t="s">
        <v>211</v>
      </c>
      <c r="E5722" s="18">
        <v>0.94782608695652204</v>
      </c>
    </row>
    <row r="5723" spans="1:5" hidden="1" x14ac:dyDescent="0.3">
      <c r="A5723" s="18" t="str">
        <f t="shared" si="90"/>
        <v>2022-23Colac Otway ShireR1</v>
      </c>
      <c r="B5723" s="18" t="s">
        <v>1261</v>
      </c>
      <c r="C5723" s="18" t="s">
        <v>1040</v>
      </c>
      <c r="D5723" s="18" t="s">
        <v>215</v>
      </c>
      <c r="E5723" s="18">
        <v>21.478873239436599</v>
      </c>
    </row>
    <row r="5724" spans="1:5" hidden="1" x14ac:dyDescent="0.3">
      <c r="A5724" s="18" t="str">
        <f t="shared" si="90"/>
        <v>2022-23Colac Otway ShireR2</v>
      </c>
      <c r="B5724" s="18" t="s">
        <v>1261</v>
      </c>
      <c r="C5724" s="18" t="s">
        <v>1040</v>
      </c>
      <c r="D5724" s="18" t="s">
        <v>220</v>
      </c>
      <c r="E5724" s="18">
        <v>0.97702464788732402</v>
      </c>
    </row>
    <row r="5725" spans="1:5" hidden="1" x14ac:dyDescent="0.3">
      <c r="A5725" s="18" t="str">
        <f t="shared" si="90"/>
        <v>2022-23Colac Otway ShireR3</v>
      </c>
      <c r="B5725" s="18" t="s">
        <v>1261</v>
      </c>
      <c r="C5725" s="18" t="s">
        <v>1040</v>
      </c>
      <c r="D5725" s="18" t="s">
        <v>223</v>
      </c>
      <c r="E5725" s="18">
        <v>0</v>
      </c>
    </row>
    <row r="5726" spans="1:5" hidden="1" x14ac:dyDescent="0.3">
      <c r="A5726" s="18" t="str">
        <f t="shared" si="90"/>
        <v>2022-23Colac Otway ShireR4</v>
      </c>
      <c r="B5726" s="18" t="s">
        <v>1261</v>
      </c>
      <c r="C5726" s="18" t="s">
        <v>1040</v>
      </c>
      <c r="D5726" s="18" t="s">
        <v>228</v>
      </c>
      <c r="E5726" s="18">
        <v>6.0383550420168097</v>
      </c>
    </row>
    <row r="5727" spans="1:5" hidden="1" x14ac:dyDescent="0.3">
      <c r="A5727" s="18" t="str">
        <f t="shared" si="90"/>
        <v>2022-23Colac Otway ShireR5</v>
      </c>
      <c r="B5727" s="18" t="s">
        <v>1261</v>
      </c>
      <c r="C5727" s="18" t="s">
        <v>1040</v>
      </c>
      <c r="D5727" s="18" t="s">
        <v>232</v>
      </c>
      <c r="E5727" s="18">
        <v>39</v>
      </c>
    </row>
    <row r="5728" spans="1:5" hidden="1" x14ac:dyDescent="0.3">
      <c r="A5728" s="18" t="str">
        <f t="shared" si="90"/>
        <v>2022-23Colac Otway ShireSP1</v>
      </c>
      <c r="B5728" s="18" t="s">
        <v>1261</v>
      </c>
      <c r="C5728" s="18" t="s">
        <v>1040</v>
      </c>
      <c r="D5728" s="18" t="s">
        <v>236</v>
      </c>
      <c r="E5728" s="18">
        <v>91</v>
      </c>
    </row>
    <row r="5729" spans="1:5" hidden="1" x14ac:dyDescent="0.3">
      <c r="A5729" s="18" t="str">
        <f t="shared" si="90"/>
        <v>2022-23Colac Otway ShireSP2</v>
      </c>
      <c r="B5729" s="18" t="s">
        <v>1261</v>
      </c>
      <c r="C5729" s="18" t="s">
        <v>1040</v>
      </c>
      <c r="D5729" s="18" t="s">
        <v>239</v>
      </c>
      <c r="E5729" s="18">
        <v>0.769417475728155</v>
      </c>
    </row>
    <row r="5730" spans="1:5" hidden="1" x14ac:dyDescent="0.3">
      <c r="A5730" s="18" t="str">
        <f t="shared" si="90"/>
        <v>2022-23Colac Otway ShireSP3</v>
      </c>
      <c r="B5730" s="18" t="s">
        <v>1261</v>
      </c>
      <c r="C5730" s="18" t="s">
        <v>1040</v>
      </c>
      <c r="D5730" s="18" t="s">
        <v>245</v>
      </c>
      <c r="E5730" s="18">
        <v>2452.9200253164599</v>
      </c>
    </row>
    <row r="5731" spans="1:5" hidden="1" x14ac:dyDescent="0.3">
      <c r="A5731" s="18" t="str">
        <f t="shared" si="90"/>
        <v>2022-23Colac Otway ShireSP4</v>
      </c>
      <c r="B5731" s="18" t="s">
        <v>1261</v>
      </c>
      <c r="C5731" s="18" t="s">
        <v>1040</v>
      </c>
      <c r="D5731" s="18" t="s">
        <v>251</v>
      </c>
      <c r="E5731" s="18">
        <v>0.8</v>
      </c>
    </row>
    <row r="5732" spans="1:5" hidden="1" x14ac:dyDescent="0.3">
      <c r="A5732" s="18" t="str">
        <f t="shared" si="90"/>
        <v>2022-23Colac Otway ShireWC1</v>
      </c>
      <c r="B5732" s="18" t="s">
        <v>1261</v>
      </c>
      <c r="C5732" s="18" t="s">
        <v>1040</v>
      </c>
      <c r="D5732" s="18" t="s">
        <v>1258</v>
      </c>
      <c r="E5732" s="18">
        <v>179.811320754717</v>
      </c>
    </row>
    <row r="5733" spans="1:5" hidden="1" x14ac:dyDescent="0.3">
      <c r="A5733" s="18" t="str">
        <f t="shared" si="90"/>
        <v>2022-23Colac Otway ShireWC2</v>
      </c>
      <c r="B5733" s="18" t="s">
        <v>1261</v>
      </c>
      <c r="C5733" s="18" t="s">
        <v>1040</v>
      </c>
      <c r="D5733" s="18" t="s">
        <v>256</v>
      </c>
      <c r="E5733" s="18">
        <v>4.6113488042558801</v>
      </c>
    </row>
    <row r="5734" spans="1:5" hidden="1" x14ac:dyDescent="0.3">
      <c r="A5734" s="18" t="str">
        <f t="shared" si="90"/>
        <v>2022-23Colac Otway ShireWC3</v>
      </c>
      <c r="B5734" s="18" t="s">
        <v>1261</v>
      </c>
      <c r="C5734" s="18" t="s">
        <v>1040</v>
      </c>
      <c r="D5734" s="18" t="s">
        <v>262</v>
      </c>
      <c r="E5734" s="18">
        <v>117.819531922861</v>
      </c>
    </row>
    <row r="5735" spans="1:5" hidden="1" x14ac:dyDescent="0.3">
      <c r="A5735" s="18" t="str">
        <f t="shared" si="90"/>
        <v>2022-23Colac Otway ShireWC4</v>
      </c>
      <c r="B5735" s="18" t="s">
        <v>1261</v>
      </c>
      <c r="C5735" s="18" t="s">
        <v>1040</v>
      </c>
      <c r="D5735" s="18" t="s">
        <v>266</v>
      </c>
      <c r="E5735" s="18">
        <v>53.012950015620099</v>
      </c>
    </row>
    <row r="5736" spans="1:5" hidden="1" x14ac:dyDescent="0.3">
      <c r="A5736" s="18" t="str">
        <f t="shared" si="90"/>
        <v>2022-23Colac Otway ShireWC5</v>
      </c>
      <c r="B5736" s="18" t="s">
        <v>1261</v>
      </c>
      <c r="C5736" s="18" t="s">
        <v>1040</v>
      </c>
      <c r="D5736" s="18" t="s">
        <v>270</v>
      </c>
      <c r="E5736" s="18">
        <v>0.57152841280208999</v>
      </c>
    </row>
    <row r="5737" spans="1:5" hidden="1" x14ac:dyDescent="0.3">
      <c r="A5737" s="18" t="str">
        <f t="shared" si="90"/>
        <v>2022-23Colac Otway ShireO5</v>
      </c>
      <c r="B5737" s="18" t="s">
        <v>1261</v>
      </c>
      <c r="C5737" s="18" t="s">
        <v>1040</v>
      </c>
      <c r="D5737" s="18" t="s">
        <v>562</v>
      </c>
      <c r="E5737" s="18">
        <v>0.74106758245807902</v>
      </c>
    </row>
    <row r="5738" spans="1:5" hidden="1" x14ac:dyDescent="0.3">
      <c r="A5738" s="18" t="str">
        <f t="shared" si="90"/>
        <v>2022-23Colac Otway ShireOP1</v>
      </c>
      <c r="B5738" s="18" t="s">
        <v>1261</v>
      </c>
      <c r="C5738" s="18" t="s">
        <v>1040</v>
      </c>
      <c r="D5738" s="18" t="s">
        <v>564</v>
      </c>
      <c r="E5738" s="18">
        <v>1.8522114978227901E-2</v>
      </c>
    </row>
    <row r="5739" spans="1:5" hidden="1" x14ac:dyDescent="0.3">
      <c r="A5739" s="18" t="str">
        <f t="shared" si="90"/>
        <v>2022-23Colac Otway ShireS1</v>
      </c>
      <c r="B5739" s="18" t="s">
        <v>1261</v>
      </c>
      <c r="C5739" s="18" t="s">
        <v>1040</v>
      </c>
      <c r="D5739" s="18" t="s">
        <v>567</v>
      </c>
      <c r="E5739" s="18">
        <v>0.54099961577868805</v>
      </c>
    </row>
    <row r="5740" spans="1:5" hidden="1" x14ac:dyDescent="0.3">
      <c r="A5740" s="18" t="str">
        <f t="shared" si="90"/>
        <v>2022-23Colac Otway ShireS2</v>
      </c>
      <c r="B5740" s="18" t="s">
        <v>1261</v>
      </c>
      <c r="C5740" s="18" t="s">
        <v>1040</v>
      </c>
      <c r="D5740" s="18" t="s">
        <v>569</v>
      </c>
      <c r="E5740" s="18">
        <v>2.8691847704728599E-3</v>
      </c>
    </row>
    <row r="5741" spans="1:5" hidden="1" x14ac:dyDescent="0.3">
      <c r="A5741" s="18" t="str">
        <f t="shared" si="90"/>
        <v>2022-23Colac Otway ShireC1</v>
      </c>
      <c r="B5741" s="18" t="s">
        <v>1261</v>
      </c>
      <c r="C5741" s="18" t="s">
        <v>1040</v>
      </c>
      <c r="D5741" s="18" t="s">
        <v>572</v>
      </c>
      <c r="E5741" s="18">
        <v>2764.4421973215499</v>
      </c>
    </row>
    <row r="5742" spans="1:5" hidden="1" x14ac:dyDescent="0.3">
      <c r="A5742" s="18" t="str">
        <f t="shared" si="90"/>
        <v>2022-23Colac Otway ShireC2</v>
      </c>
      <c r="B5742" s="18" t="s">
        <v>1261</v>
      </c>
      <c r="C5742" s="18" t="s">
        <v>1040</v>
      </c>
      <c r="D5742" s="18" t="s">
        <v>575</v>
      </c>
      <c r="E5742" s="18">
        <v>19268.1156152771</v>
      </c>
    </row>
    <row r="5743" spans="1:5" hidden="1" x14ac:dyDescent="0.3">
      <c r="A5743" s="18" t="str">
        <f t="shared" si="90"/>
        <v>2022-23Colac Otway ShireC3</v>
      </c>
      <c r="B5743" s="18" t="s">
        <v>1261</v>
      </c>
      <c r="C5743" s="18" t="s">
        <v>1040</v>
      </c>
      <c r="D5743" s="18" t="s">
        <v>579</v>
      </c>
      <c r="E5743" s="18">
        <v>13.630608481868499</v>
      </c>
    </row>
    <row r="5744" spans="1:5" hidden="1" x14ac:dyDescent="0.3">
      <c r="A5744" s="18" t="str">
        <f t="shared" si="90"/>
        <v>2022-23Colac Otway ShireC4</v>
      </c>
      <c r="B5744" s="18" t="s">
        <v>1261</v>
      </c>
      <c r="C5744" s="18" t="s">
        <v>1040</v>
      </c>
      <c r="D5744" s="18" t="s">
        <v>583</v>
      </c>
      <c r="E5744" s="18">
        <v>1999.36871533571</v>
      </c>
    </row>
    <row r="5745" spans="1:5" hidden="1" x14ac:dyDescent="0.3">
      <c r="A5745" s="18" t="str">
        <f t="shared" si="90"/>
        <v>2022-23Colac Otway ShireC5</v>
      </c>
      <c r="B5745" s="18" t="s">
        <v>1261</v>
      </c>
      <c r="C5745" s="18" t="s">
        <v>1040</v>
      </c>
      <c r="D5745" s="18" t="s">
        <v>586</v>
      </c>
      <c r="E5745" s="18">
        <v>674.75312260450005</v>
      </c>
    </row>
    <row r="5746" spans="1:5" hidden="1" x14ac:dyDescent="0.3">
      <c r="A5746" s="18" t="str">
        <f t="shared" si="90"/>
        <v>2022-23Colac Otway ShireC6</v>
      </c>
      <c r="B5746" s="18" t="s">
        <v>1261</v>
      </c>
      <c r="C5746" s="18" t="s">
        <v>1040</v>
      </c>
      <c r="D5746" s="18" t="s">
        <v>590</v>
      </c>
      <c r="E5746" s="18">
        <v>3</v>
      </c>
    </row>
    <row r="5747" spans="1:5" hidden="1" x14ac:dyDescent="0.3">
      <c r="A5747" s="18" t="str">
        <f t="shared" si="90"/>
        <v>2022-23Colac Otway ShireC7</v>
      </c>
      <c r="B5747" s="18" t="s">
        <v>1261</v>
      </c>
      <c r="C5747" s="18" t="s">
        <v>1040</v>
      </c>
      <c r="D5747" s="18" t="s">
        <v>594</v>
      </c>
      <c r="E5747" s="18">
        <v>0.19809523809523799</v>
      </c>
    </row>
    <row r="5748" spans="1:5" hidden="1" x14ac:dyDescent="0.3">
      <c r="A5748" s="18" t="str">
        <f t="shared" si="90"/>
        <v>2022-23Corangamite ShireAF2</v>
      </c>
      <c r="B5748" s="18" t="s">
        <v>1261</v>
      </c>
      <c r="C5748" s="18" t="s">
        <v>1043</v>
      </c>
      <c r="D5748" s="18" t="s">
        <v>76</v>
      </c>
      <c r="E5748" s="18">
        <v>1</v>
      </c>
    </row>
    <row r="5749" spans="1:5" hidden="1" x14ac:dyDescent="0.3">
      <c r="A5749" s="18" t="str">
        <f t="shared" si="90"/>
        <v>2022-23Corangamite ShireAF6</v>
      </c>
      <c r="B5749" s="18" t="s">
        <v>1261</v>
      </c>
      <c r="C5749" s="18" t="s">
        <v>1043</v>
      </c>
      <c r="D5749" s="18" t="s">
        <v>85</v>
      </c>
      <c r="E5749" s="18">
        <v>2.0516367277962102</v>
      </c>
    </row>
    <row r="5750" spans="1:5" hidden="1" x14ac:dyDescent="0.3">
      <c r="A5750" s="18" t="str">
        <f t="shared" si="90"/>
        <v>2022-23Corangamite ShireAF7</v>
      </c>
      <c r="B5750" s="18" t="s">
        <v>1261</v>
      </c>
      <c r="C5750" s="18" t="s">
        <v>1043</v>
      </c>
      <c r="D5750" s="18" t="s">
        <v>90</v>
      </c>
      <c r="E5750" s="18">
        <v>22.525183806705499</v>
      </c>
    </row>
    <row r="5751" spans="1:5" hidden="1" x14ac:dyDescent="0.3">
      <c r="A5751" s="18" t="str">
        <f t="shared" si="90"/>
        <v>2022-23Corangamite ShireAM1</v>
      </c>
      <c r="B5751" s="18" t="s">
        <v>1261</v>
      </c>
      <c r="C5751" s="18" t="s">
        <v>1043</v>
      </c>
      <c r="D5751" s="18" t="s">
        <v>97</v>
      </c>
      <c r="E5751" s="18">
        <v>1.0097765363128499</v>
      </c>
    </row>
    <row r="5752" spans="1:5" hidden="1" x14ac:dyDescent="0.3">
      <c r="A5752" s="18" t="str">
        <f t="shared" si="90"/>
        <v>2022-23Corangamite ShireAM2</v>
      </c>
      <c r="B5752" s="18" t="s">
        <v>1261</v>
      </c>
      <c r="C5752" s="18" t="s">
        <v>1043</v>
      </c>
      <c r="D5752" s="18" t="s">
        <v>103</v>
      </c>
      <c r="E5752" s="18">
        <v>0.21621621621621601</v>
      </c>
    </row>
    <row r="5753" spans="1:5" hidden="1" x14ac:dyDescent="0.3">
      <c r="A5753" s="18" t="str">
        <f t="shared" si="90"/>
        <v>2022-23Corangamite ShireAM5</v>
      </c>
      <c r="B5753" s="18" t="s">
        <v>1261</v>
      </c>
      <c r="C5753" s="18" t="s">
        <v>1043</v>
      </c>
      <c r="D5753" s="18" t="s">
        <v>109</v>
      </c>
      <c r="E5753" s="18">
        <v>0.70270270270270296</v>
      </c>
    </row>
    <row r="5754" spans="1:5" hidden="1" x14ac:dyDescent="0.3">
      <c r="A5754" s="18" t="str">
        <f t="shared" si="90"/>
        <v>2022-23Corangamite ShireAM6</v>
      </c>
      <c r="B5754" s="18" t="s">
        <v>1261</v>
      </c>
      <c r="C5754" s="18" t="s">
        <v>1043</v>
      </c>
      <c r="D5754" s="18" t="s">
        <v>115</v>
      </c>
      <c r="E5754" s="18">
        <v>14.4170995806472</v>
      </c>
    </row>
    <row r="5755" spans="1:5" hidden="1" x14ac:dyDescent="0.3">
      <c r="A5755" s="18" t="str">
        <f t="shared" si="90"/>
        <v>2022-23Corangamite ShireAM7</v>
      </c>
      <c r="B5755" s="18" t="s">
        <v>1261</v>
      </c>
      <c r="C5755" s="18" t="s">
        <v>1043</v>
      </c>
      <c r="D5755" s="18" t="s">
        <v>118</v>
      </c>
      <c r="E5755" s="18">
        <v>1</v>
      </c>
    </row>
    <row r="5756" spans="1:5" hidden="1" x14ac:dyDescent="0.3">
      <c r="A5756" s="18" t="str">
        <f t="shared" si="90"/>
        <v>2022-23Corangamite ShireFS1</v>
      </c>
      <c r="B5756" s="18" t="s">
        <v>1261</v>
      </c>
      <c r="C5756" s="18" t="s">
        <v>1043</v>
      </c>
      <c r="D5756" s="18" t="s">
        <v>124</v>
      </c>
      <c r="E5756" s="18">
        <v>1</v>
      </c>
    </row>
    <row r="5757" spans="1:5" hidden="1" x14ac:dyDescent="0.3">
      <c r="A5757" s="18" t="str">
        <f t="shared" si="90"/>
        <v>2022-23Corangamite ShireFS2</v>
      </c>
      <c r="B5757" s="18" t="s">
        <v>1261</v>
      </c>
      <c r="C5757" s="18" t="s">
        <v>1043</v>
      </c>
      <c r="D5757" s="18" t="s">
        <v>130</v>
      </c>
      <c r="E5757" s="18">
        <v>1</v>
      </c>
    </row>
    <row r="5758" spans="1:5" hidden="1" x14ac:dyDescent="0.3">
      <c r="A5758" s="18" t="str">
        <f t="shared" si="90"/>
        <v>2022-23Corangamite ShireFS3</v>
      </c>
      <c r="B5758" s="18" t="s">
        <v>1261</v>
      </c>
      <c r="C5758" s="18" t="s">
        <v>1043</v>
      </c>
      <c r="D5758" s="18" t="s">
        <v>135</v>
      </c>
      <c r="E5758" s="18">
        <v>223.85567010309299</v>
      </c>
    </row>
    <row r="5759" spans="1:5" hidden="1" x14ac:dyDescent="0.3">
      <c r="A5759" s="18" t="str">
        <f t="shared" si="90"/>
        <v>2022-23Corangamite ShireFS4</v>
      </c>
      <c r="B5759" s="18" t="s">
        <v>1261</v>
      </c>
      <c r="C5759" s="18" t="s">
        <v>1043</v>
      </c>
      <c r="D5759" s="18" t="s">
        <v>139</v>
      </c>
      <c r="E5759" s="18">
        <v>1</v>
      </c>
    </row>
    <row r="5760" spans="1:5" hidden="1" x14ac:dyDescent="0.3">
      <c r="A5760" s="18" t="str">
        <f t="shared" si="90"/>
        <v>2022-23Corangamite ShireG1</v>
      </c>
      <c r="B5760" s="18" t="s">
        <v>1261</v>
      </c>
      <c r="C5760" s="18" t="s">
        <v>1043</v>
      </c>
      <c r="D5760" s="18" t="s">
        <v>149</v>
      </c>
      <c r="E5760" s="18">
        <v>4.8484848484848499E-2</v>
      </c>
    </row>
    <row r="5761" spans="1:5" hidden="1" x14ac:dyDescent="0.3">
      <c r="A5761" s="18" t="str">
        <f t="shared" si="90"/>
        <v>2022-23Corangamite ShireG2</v>
      </c>
      <c r="B5761" s="18" t="s">
        <v>1261</v>
      </c>
      <c r="C5761" s="18" t="s">
        <v>1043</v>
      </c>
      <c r="D5761" s="18" t="s">
        <v>154</v>
      </c>
      <c r="E5761" s="18">
        <v>62</v>
      </c>
    </row>
    <row r="5762" spans="1:5" hidden="1" x14ac:dyDescent="0.3">
      <c r="A5762" s="18" t="str">
        <f t="shared" si="90"/>
        <v>2022-23Corangamite ShireG3</v>
      </c>
      <c r="B5762" s="18" t="s">
        <v>1261</v>
      </c>
      <c r="C5762" s="18" t="s">
        <v>1043</v>
      </c>
      <c r="D5762" s="18" t="s">
        <v>159</v>
      </c>
      <c r="E5762" s="18">
        <v>0.97959183673469397</v>
      </c>
    </row>
    <row r="5763" spans="1:5" hidden="1" x14ac:dyDescent="0.3">
      <c r="A5763" s="18" t="str">
        <f t="shared" si="90"/>
        <v>2022-23Corangamite ShireG4</v>
      </c>
      <c r="B5763" s="18" t="s">
        <v>1261</v>
      </c>
      <c r="C5763" s="18" t="s">
        <v>1043</v>
      </c>
      <c r="D5763" s="18" t="s">
        <v>166</v>
      </c>
      <c r="E5763" s="18">
        <v>44238.714285714297</v>
      </c>
    </row>
    <row r="5764" spans="1:5" hidden="1" x14ac:dyDescent="0.3">
      <c r="A5764" s="18" t="str">
        <f t="shared" si="90"/>
        <v>2022-23Corangamite ShireG5</v>
      </c>
      <c r="B5764" s="18" t="s">
        <v>1261</v>
      </c>
      <c r="C5764" s="18" t="s">
        <v>1043</v>
      </c>
      <c r="D5764" s="18" t="s">
        <v>169</v>
      </c>
      <c r="E5764" s="18">
        <v>61</v>
      </c>
    </row>
    <row r="5765" spans="1:5" hidden="1" x14ac:dyDescent="0.3">
      <c r="A5765" s="18" t="str">
        <f t="shared" si="90"/>
        <v>2022-23Corangamite ShireLB1</v>
      </c>
      <c r="B5765" s="18" t="s">
        <v>1261</v>
      </c>
      <c r="C5765" s="18" t="s">
        <v>1043</v>
      </c>
      <c r="D5765" s="18" t="s">
        <v>1256</v>
      </c>
      <c r="E5765" s="18">
        <v>1.1009012432813901</v>
      </c>
    </row>
    <row r="5766" spans="1:5" hidden="1" x14ac:dyDescent="0.3">
      <c r="A5766" s="18" t="str">
        <f t="shared" si="90"/>
        <v>2022-23Corangamite ShireLB2</v>
      </c>
      <c r="B5766" s="18" t="s">
        <v>1261</v>
      </c>
      <c r="C5766" s="18" t="s">
        <v>1043</v>
      </c>
      <c r="D5766" s="18" t="s">
        <v>172</v>
      </c>
      <c r="E5766" s="18">
        <v>0.54223312548979496</v>
      </c>
    </row>
    <row r="5767" spans="1:5" hidden="1" x14ac:dyDescent="0.3">
      <c r="A5767" s="18" t="str">
        <f t="shared" si="90"/>
        <v>2022-23Corangamite ShireLB4</v>
      </c>
      <c r="B5767" s="18" t="s">
        <v>1261</v>
      </c>
      <c r="C5767" s="18" t="s">
        <v>1043</v>
      </c>
      <c r="D5767" s="18" t="s">
        <v>1257</v>
      </c>
      <c r="E5767" s="18">
        <v>0.316813009493074</v>
      </c>
    </row>
    <row r="5768" spans="1:5" hidden="1" x14ac:dyDescent="0.3">
      <c r="A5768" s="18" t="str">
        <f t="shared" si="90"/>
        <v>2022-23Corangamite ShireLB5</v>
      </c>
      <c r="B5768" s="18" t="s">
        <v>1261</v>
      </c>
      <c r="C5768" s="18" t="s">
        <v>1043</v>
      </c>
      <c r="D5768" s="18" t="s">
        <v>177</v>
      </c>
      <c r="E5768" s="18">
        <v>37.7598422732678</v>
      </c>
    </row>
    <row r="5769" spans="1:5" hidden="1" x14ac:dyDescent="0.3">
      <c r="A5769" s="18" t="str">
        <f t="shared" si="90"/>
        <v>2022-23Corangamite ShireMC2</v>
      </c>
      <c r="B5769" s="18" t="s">
        <v>1261</v>
      </c>
      <c r="C5769" s="18" t="s">
        <v>1043</v>
      </c>
      <c r="D5769" s="18" t="s">
        <v>192</v>
      </c>
      <c r="E5769" s="18">
        <v>1.0129032258064501</v>
      </c>
    </row>
    <row r="5770" spans="1:5" hidden="1" x14ac:dyDescent="0.3">
      <c r="A5770" s="18" t="str">
        <f t="shared" si="90"/>
        <v>2022-23Corangamite ShireMC3</v>
      </c>
      <c r="B5770" s="18" t="s">
        <v>1261</v>
      </c>
      <c r="C5770" s="18" t="s">
        <v>1043</v>
      </c>
      <c r="D5770" s="18" t="s">
        <v>197</v>
      </c>
      <c r="E5770" s="18">
        <v>80.420003121484598</v>
      </c>
    </row>
    <row r="5771" spans="1:5" hidden="1" x14ac:dyDescent="0.3">
      <c r="A5771" s="18" t="str">
        <f t="shared" si="90"/>
        <v>2022-23Corangamite ShireMC4</v>
      </c>
      <c r="B5771" s="18" t="s">
        <v>1261</v>
      </c>
      <c r="C5771" s="18" t="s">
        <v>1043</v>
      </c>
      <c r="D5771" s="18" t="s">
        <v>202</v>
      </c>
      <c r="E5771" s="18">
        <v>0.85829307568437996</v>
      </c>
    </row>
    <row r="5772" spans="1:5" hidden="1" x14ac:dyDescent="0.3">
      <c r="A5772" s="18" t="str">
        <f t="shared" si="90"/>
        <v>2022-23Corangamite ShireMC5</v>
      </c>
      <c r="B5772" s="18" t="s">
        <v>1261</v>
      </c>
      <c r="C5772" s="18" t="s">
        <v>1043</v>
      </c>
      <c r="D5772" s="18" t="s">
        <v>207</v>
      </c>
      <c r="E5772" s="18">
        <v>0.93333333333333302</v>
      </c>
    </row>
    <row r="5773" spans="1:5" hidden="1" x14ac:dyDescent="0.3">
      <c r="A5773" s="18" t="str">
        <f t="shared" si="90"/>
        <v>2022-23Corangamite ShireMC6</v>
      </c>
      <c r="B5773" s="18" t="s">
        <v>1261</v>
      </c>
      <c r="C5773" s="18" t="s">
        <v>1043</v>
      </c>
      <c r="D5773" s="18" t="s">
        <v>211</v>
      </c>
      <c r="E5773" s="18">
        <v>1.0258064516129</v>
      </c>
    </row>
    <row r="5774" spans="1:5" hidden="1" x14ac:dyDescent="0.3">
      <c r="A5774" s="18" t="str">
        <f t="shared" si="90"/>
        <v>2022-23Corangamite ShireR1</v>
      </c>
      <c r="B5774" s="18" t="s">
        <v>1261</v>
      </c>
      <c r="C5774" s="18" t="s">
        <v>1043</v>
      </c>
      <c r="D5774" s="18" t="s">
        <v>215</v>
      </c>
      <c r="E5774" s="18">
        <v>6.5645514223194699</v>
      </c>
    </row>
    <row r="5775" spans="1:5" hidden="1" x14ac:dyDescent="0.3">
      <c r="A5775" s="18" t="str">
        <f t="shared" si="90"/>
        <v>2022-23Corangamite ShireR2</v>
      </c>
      <c r="B5775" s="18" t="s">
        <v>1261</v>
      </c>
      <c r="C5775" s="18" t="s">
        <v>1043</v>
      </c>
      <c r="D5775" s="18" t="s">
        <v>220</v>
      </c>
      <c r="E5775" s="18">
        <v>0.99015317286652105</v>
      </c>
    </row>
    <row r="5776" spans="1:5" hidden="1" x14ac:dyDescent="0.3">
      <c r="A5776" s="18" t="str">
        <f t="shared" si="90"/>
        <v>2022-23Corangamite ShireR3</v>
      </c>
      <c r="B5776" s="18" t="s">
        <v>1261</v>
      </c>
      <c r="C5776" s="18" t="s">
        <v>1043</v>
      </c>
      <c r="D5776" s="18" t="s">
        <v>223</v>
      </c>
      <c r="E5776" s="18">
        <v>50.096263877456799</v>
      </c>
    </row>
    <row r="5777" spans="1:5" hidden="1" x14ac:dyDescent="0.3">
      <c r="A5777" s="18" t="str">
        <f t="shared" si="90"/>
        <v>2022-23Corangamite ShireR4</v>
      </c>
      <c r="B5777" s="18" t="s">
        <v>1261</v>
      </c>
      <c r="C5777" s="18" t="s">
        <v>1043</v>
      </c>
      <c r="D5777" s="18" t="s">
        <v>228</v>
      </c>
      <c r="E5777" s="18">
        <v>5.6349638582298898</v>
      </c>
    </row>
    <row r="5778" spans="1:5" hidden="1" x14ac:dyDescent="0.3">
      <c r="A5778" s="18" t="str">
        <f t="shared" si="90"/>
        <v>2022-23Corangamite ShireR5</v>
      </c>
      <c r="B5778" s="18" t="s">
        <v>1261</v>
      </c>
      <c r="C5778" s="18" t="s">
        <v>1043</v>
      </c>
      <c r="D5778" s="18" t="s">
        <v>232</v>
      </c>
      <c r="E5778" s="18">
        <v>41</v>
      </c>
    </row>
    <row r="5779" spans="1:5" hidden="1" x14ac:dyDescent="0.3">
      <c r="A5779" s="18" t="str">
        <f t="shared" si="90"/>
        <v>2022-23Corangamite ShireSP1</v>
      </c>
      <c r="B5779" s="18" t="s">
        <v>1261</v>
      </c>
      <c r="C5779" s="18" t="s">
        <v>1043</v>
      </c>
      <c r="D5779" s="18" t="s">
        <v>236</v>
      </c>
      <c r="E5779" s="18">
        <v>55</v>
      </c>
    </row>
    <row r="5780" spans="1:5" hidden="1" x14ac:dyDescent="0.3">
      <c r="A5780" s="18" t="str">
        <f t="shared" si="90"/>
        <v>2022-23Corangamite ShireSP2</v>
      </c>
      <c r="B5780" s="18" t="s">
        <v>1261</v>
      </c>
      <c r="C5780" s="18" t="s">
        <v>1043</v>
      </c>
      <c r="D5780" s="18" t="s">
        <v>239</v>
      </c>
      <c r="E5780" s="18">
        <v>0.63054187192118205</v>
      </c>
    </row>
    <row r="5781" spans="1:5" hidden="1" x14ac:dyDescent="0.3">
      <c r="A5781" s="18" t="str">
        <f t="shared" si="90"/>
        <v>2022-23Corangamite ShireSP3</v>
      </c>
      <c r="B5781" s="18" t="s">
        <v>1261</v>
      </c>
      <c r="C5781" s="18" t="s">
        <v>1043</v>
      </c>
      <c r="D5781" s="18" t="s">
        <v>245</v>
      </c>
      <c r="E5781" s="18">
        <v>1791.2990196078399</v>
      </c>
    </row>
    <row r="5782" spans="1:5" hidden="1" x14ac:dyDescent="0.3">
      <c r="A5782" s="18" t="str">
        <f t="shared" si="90"/>
        <v>2022-23Corangamite ShireSP4</v>
      </c>
      <c r="B5782" s="18" t="s">
        <v>1261</v>
      </c>
      <c r="C5782" s="18" t="s">
        <v>1043</v>
      </c>
      <c r="D5782" s="18" t="s">
        <v>251</v>
      </c>
      <c r="E5782" s="18">
        <v>0.6</v>
      </c>
    </row>
    <row r="5783" spans="1:5" hidden="1" x14ac:dyDescent="0.3">
      <c r="A5783" s="18" t="str">
        <f t="shared" si="90"/>
        <v>2022-23Corangamite ShireWC1</v>
      </c>
      <c r="B5783" s="18" t="s">
        <v>1261</v>
      </c>
      <c r="C5783" s="18" t="s">
        <v>1043</v>
      </c>
      <c r="D5783" s="18" t="s">
        <v>1258</v>
      </c>
      <c r="E5783" s="18">
        <v>166.45694769009501</v>
      </c>
    </row>
    <row r="5784" spans="1:5" hidden="1" x14ac:dyDescent="0.3">
      <c r="A5784" s="18" t="str">
        <f t="shared" ref="A5784:A5847" si="91">CONCATENATE(B5784,C5784,D5784)</f>
        <v>2022-23Corangamite ShireWC2</v>
      </c>
      <c r="B5784" s="18" t="s">
        <v>1261</v>
      </c>
      <c r="C5784" s="18" t="s">
        <v>1043</v>
      </c>
      <c r="D5784" s="18" t="s">
        <v>256</v>
      </c>
      <c r="E5784" s="18">
        <v>6.0290175232704</v>
      </c>
    </row>
    <row r="5785" spans="1:5" hidden="1" x14ac:dyDescent="0.3">
      <c r="A5785" s="18" t="str">
        <f t="shared" si="91"/>
        <v>2022-23Corangamite ShireWC3</v>
      </c>
      <c r="B5785" s="18" t="s">
        <v>1261</v>
      </c>
      <c r="C5785" s="18" t="s">
        <v>1043</v>
      </c>
      <c r="D5785" s="18" t="s">
        <v>262</v>
      </c>
      <c r="E5785" s="18">
        <v>132.71741865899699</v>
      </c>
    </row>
    <row r="5786" spans="1:5" hidden="1" x14ac:dyDescent="0.3">
      <c r="A5786" s="18" t="str">
        <f t="shared" si="91"/>
        <v>2022-23Corangamite ShireWC4</v>
      </c>
      <c r="B5786" s="18" t="s">
        <v>1261</v>
      </c>
      <c r="C5786" s="18" t="s">
        <v>1043</v>
      </c>
      <c r="D5786" s="18" t="s">
        <v>266</v>
      </c>
      <c r="E5786" s="18">
        <v>77.680927557073502</v>
      </c>
    </row>
    <row r="5787" spans="1:5" hidden="1" x14ac:dyDescent="0.3">
      <c r="A5787" s="18" t="str">
        <f t="shared" si="91"/>
        <v>2022-23Corangamite ShireWC5</v>
      </c>
      <c r="B5787" s="18" t="s">
        <v>1261</v>
      </c>
      <c r="C5787" s="18" t="s">
        <v>1043</v>
      </c>
      <c r="D5787" s="18" t="s">
        <v>270</v>
      </c>
      <c r="E5787" s="18">
        <v>0.61071286340103503</v>
      </c>
    </row>
    <row r="5788" spans="1:5" hidden="1" x14ac:dyDescent="0.3">
      <c r="A5788" s="18" t="str">
        <f t="shared" si="91"/>
        <v>2022-23Corangamite ShireE2</v>
      </c>
      <c r="B5788" s="18" t="s">
        <v>1261</v>
      </c>
      <c r="C5788" s="18" t="s">
        <v>1043</v>
      </c>
      <c r="D5788" s="18" t="s">
        <v>548</v>
      </c>
      <c r="E5788" s="18">
        <v>5551.8</v>
      </c>
    </row>
    <row r="5789" spans="1:5" hidden="1" x14ac:dyDescent="0.3">
      <c r="A5789" s="18" t="str">
        <f t="shared" si="91"/>
        <v>2022-23Corangamite ShireE4</v>
      </c>
      <c r="B5789" s="18" t="s">
        <v>1261</v>
      </c>
      <c r="C5789" s="18" t="s">
        <v>1043</v>
      </c>
      <c r="D5789" s="18" t="s">
        <v>550</v>
      </c>
      <c r="E5789" s="18">
        <v>2161</v>
      </c>
    </row>
    <row r="5790" spans="1:5" hidden="1" x14ac:dyDescent="0.3">
      <c r="A5790" s="18" t="str">
        <f t="shared" si="91"/>
        <v>2022-23Corangamite ShireL1</v>
      </c>
      <c r="B5790" s="18" t="s">
        <v>1261</v>
      </c>
      <c r="C5790" s="18" t="s">
        <v>1043</v>
      </c>
      <c r="D5790" s="18" t="s">
        <v>552</v>
      </c>
      <c r="E5790" s="18">
        <v>3.1165034899517501</v>
      </c>
    </row>
    <row r="5791" spans="1:5" hidden="1" x14ac:dyDescent="0.3">
      <c r="A5791" s="18" t="str">
        <f t="shared" si="91"/>
        <v>2022-23Corangamite ShireL2</v>
      </c>
      <c r="B5791" s="18" t="s">
        <v>1261</v>
      </c>
      <c r="C5791" s="18" t="s">
        <v>1043</v>
      </c>
      <c r="D5791" s="18" t="s">
        <v>554</v>
      </c>
      <c r="E5791" s="18">
        <v>-1.0754204337846101</v>
      </c>
    </row>
    <row r="5792" spans="1:5" hidden="1" x14ac:dyDescent="0.3">
      <c r="A5792" s="18" t="str">
        <f t="shared" si="91"/>
        <v>2022-23Corangamite ShireO2</v>
      </c>
      <c r="B5792" s="18" t="s">
        <v>1261</v>
      </c>
      <c r="C5792" s="18" t="s">
        <v>1043</v>
      </c>
      <c r="D5792" s="18" t="s">
        <v>556</v>
      </c>
      <c r="E5792" s="18">
        <v>0</v>
      </c>
    </row>
    <row r="5793" spans="1:5" hidden="1" x14ac:dyDescent="0.3">
      <c r="A5793" s="18" t="str">
        <f t="shared" si="91"/>
        <v>2022-23Corangamite ShireO3</v>
      </c>
      <c r="B5793" s="18" t="s">
        <v>1261</v>
      </c>
      <c r="C5793" s="18" t="s">
        <v>1043</v>
      </c>
      <c r="D5793" s="18" t="s">
        <v>558</v>
      </c>
      <c r="E5793" s="18">
        <v>0</v>
      </c>
    </row>
    <row r="5794" spans="1:5" hidden="1" x14ac:dyDescent="0.3">
      <c r="A5794" s="18" t="str">
        <f t="shared" si="91"/>
        <v>2022-23Corangamite ShireO4</v>
      </c>
      <c r="B5794" s="18" t="s">
        <v>1261</v>
      </c>
      <c r="C5794" s="18" t="s">
        <v>1043</v>
      </c>
      <c r="D5794" s="18" t="s">
        <v>560</v>
      </c>
      <c r="E5794" s="18">
        <v>0.32325640090860702</v>
      </c>
    </row>
    <row r="5795" spans="1:5" hidden="1" x14ac:dyDescent="0.3">
      <c r="A5795" s="18" t="str">
        <f t="shared" si="91"/>
        <v>2022-23Corangamite ShireO5</v>
      </c>
      <c r="B5795" s="18" t="s">
        <v>1261</v>
      </c>
      <c r="C5795" s="18" t="s">
        <v>1043</v>
      </c>
      <c r="D5795" s="18" t="s">
        <v>562</v>
      </c>
      <c r="E5795" s="18">
        <v>1.07836326668926</v>
      </c>
    </row>
    <row r="5796" spans="1:5" hidden="1" x14ac:dyDescent="0.3">
      <c r="A5796" s="18" t="str">
        <f t="shared" si="91"/>
        <v>2022-23Corangamite ShireOP1</v>
      </c>
      <c r="B5796" s="18" t="s">
        <v>1261</v>
      </c>
      <c r="C5796" s="18" t="s">
        <v>1043</v>
      </c>
      <c r="D5796" s="18" t="s">
        <v>564</v>
      </c>
      <c r="E5796" s="18">
        <v>6.6600666006660101E-4</v>
      </c>
    </row>
    <row r="5797" spans="1:5" hidden="1" x14ac:dyDescent="0.3">
      <c r="A5797" s="18" t="str">
        <f t="shared" si="91"/>
        <v>2022-23Corangamite ShireS1</v>
      </c>
      <c r="B5797" s="18" t="s">
        <v>1261</v>
      </c>
      <c r="C5797" s="18" t="s">
        <v>1043</v>
      </c>
      <c r="D5797" s="18" t="s">
        <v>567</v>
      </c>
      <c r="E5797" s="18">
        <v>0.43400234002339999</v>
      </c>
    </row>
    <row r="5798" spans="1:5" hidden="1" x14ac:dyDescent="0.3">
      <c r="A5798" s="18" t="str">
        <f t="shared" si="91"/>
        <v>2022-23Corangamite ShireS2</v>
      </c>
      <c r="B5798" s="18" t="s">
        <v>1261</v>
      </c>
      <c r="C5798" s="18" t="s">
        <v>1043</v>
      </c>
      <c r="D5798" s="18" t="s">
        <v>569</v>
      </c>
      <c r="E5798" s="18">
        <v>2.8354000358908399E-3</v>
      </c>
    </row>
    <row r="5799" spans="1:5" hidden="1" x14ac:dyDescent="0.3">
      <c r="A5799" s="18" t="str">
        <f t="shared" si="91"/>
        <v>2022-23Corangamite ShireC1</v>
      </c>
      <c r="B5799" s="18" t="s">
        <v>1261</v>
      </c>
      <c r="C5799" s="18" t="s">
        <v>1043</v>
      </c>
      <c r="D5799" s="18" t="s">
        <v>572</v>
      </c>
      <c r="E5799" s="18">
        <v>3474.87012580585</v>
      </c>
    </row>
    <row r="5800" spans="1:5" hidden="1" x14ac:dyDescent="0.3">
      <c r="A5800" s="18" t="str">
        <f t="shared" si="91"/>
        <v>2022-23Corangamite ShireC2</v>
      </c>
      <c r="B5800" s="18" t="s">
        <v>1261</v>
      </c>
      <c r="C5800" s="18" t="s">
        <v>1043</v>
      </c>
      <c r="D5800" s="18" t="s">
        <v>575</v>
      </c>
      <c r="E5800" s="18">
        <v>31640.9213244038</v>
      </c>
    </row>
    <row r="5801" spans="1:5" hidden="1" x14ac:dyDescent="0.3">
      <c r="A5801" s="18" t="str">
        <f t="shared" si="91"/>
        <v>2022-23Corangamite ShireC3</v>
      </c>
      <c r="B5801" s="18" t="s">
        <v>1261</v>
      </c>
      <c r="C5801" s="18" t="s">
        <v>1043</v>
      </c>
      <c r="D5801" s="18" t="s">
        <v>579</v>
      </c>
      <c r="E5801" s="18">
        <v>6.7413502109704604</v>
      </c>
    </row>
    <row r="5802" spans="1:5" hidden="1" x14ac:dyDescent="0.3">
      <c r="A5802" s="18" t="str">
        <f t="shared" si="91"/>
        <v>2022-23Corangamite ShireC4</v>
      </c>
      <c r="B5802" s="18" t="s">
        <v>1261</v>
      </c>
      <c r="C5802" s="18" t="s">
        <v>1043</v>
      </c>
      <c r="D5802" s="18" t="s">
        <v>583</v>
      </c>
      <c r="E5802" s="18">
        <v>2231.89585028478</v>
      </c>
    </row>
    <row r="5803" spans="1:5" hidden="1" x14ac:dyDescent="0.3">
      <c r="A5803" s="18" t="str">
        <f t="shared" si="91"/>
        <v>2022-23Corangamite ShireC5</v>
      </c>
      <c r="B5803" s="18" t="s">
        <v>1261</v>
      </c>
      <c r="C5803" s="18" t="s">
        <v>1043</v>
      </c>
      <c r="D5803" s="18" t="s">
        <v>586</v>
      </c>
      <c r="E5803" s="18">
        <v>1130.3749139387901</v>
      </c>
    </row>
    <row r="5804" spans="1:5" hidden="1" x14ac:dyDescent="0.3">
      <c r="A5804" s="18" t="str">
        <f t="shared" si="91"/>
        <v>2022-23Corangamite ShireC6</v>
      </c>
      <c r="B5804" s="18" t="s">
        <v>1261</v>
      </c>
      <c r="C5804" s="18" t="s">
        <v>1043</v>
      </c>
      <c r="D5804" s="18" t="s">
        <v>590</v>
      </c>
      <c r="E5804" s="18">
        <v>4</v>
      </c>
    </row>
    <row r="5805" spans="1:5" hidden="1" x14ac:dyDescent="0.3">
      <c r="A5805" s="18" t="str">
        <f t="shared" si="91"/>
        <v>2022-23Corangamite ShireC7</v>
      </c>
      <c r="B5805" s="18" t="s">
        <v>1261</v>
      </c>
      <c r="C5805" s="18" t="s">
        <v>1043</v>
      </c>
      <c r="D5805" s="18" t="s">
        <v>594</v>
      </c>
      <c r="E5805" s="18">
        <v>0.34234234234234201</v>
      </c>
    </row>
    <row r="5806" spans="1:5" hidden="1" x14ac:dyDescent="0.3">
      <c r="A5806" s="18" t="str">
        <f t="shared" si="91"/>
        <v>2022-23Darebin CityAF2</v>
      </c>
      <c r="B5806" s="18" t="s">
        <v>1261</v>
      </c>
      <c r="C5806" s="18" t="s">
        <v>1046</v>
      </c>
      <c r="D5806" s="18" t="s">
        <v>76</v>
      </c>
      <c r="E5806" s="18">
        <v>2</v>
      </c>
    </row>
    <row r="5807" spans="1:5" hidden="1" x14ac:dyDescent="0.3">
      <c r="A5807" s="18" t="str">
        <f t="shared" si="91"/>
        <v>2022-23Darebin CityAF6</v>
      </c>
      <c r="B5807" s="18" t="s">
        <v>1261</v>
      </c>
      <c r="C5807" s="18" t="s">
        <v>1046</v>
      </c>
      <c r="D5807" s="18" t="s">
        <v>85</v>
      </c>
      <c r="E5807" s="18">
        <v>2.6730834469684401</v>
      </c>
    </row>
    <row r="5808" spans="1:5" hidden="1" x14ac:dyDescent="0.3">
      <c r="A5808" s="18" t="str">
        <f t="shared" si="91"/>
        <v>2022-23Darebin CityAF7</v>
      </c>
      <c r="B5808" s="18" t="s">
        <v>1261</v>
      </c>
      <c r="C5808" s="18" t="s">
        <v>1046</v>
      </c>
      <c r="D5808" s="18" t="s">
        <v>90</v>
      </c>
      <c r="E5808" s="18">
        <v>2.84180232818558</v>
      </c>
    </row>
    <row r="5809" spans="1:5" hidden="1" x14ac:dyDescent="0.3">
      <c r="A5809" s="18" t="str">
        <f t="shared" si="91"/>
        <v>2022-23Darebin CityAM1</v>
      </c>
      <c r="B5809" s="18" t="s">
        <v>1261</v>
      </c>
      <c r="C5809" s="18" t="s">
        <v>1046</v>
      </c>
      <c r="D5809" s="18" t="s">
        <v>97</v>
      </c>
      <c r="E5809" s="18">
        <v>1.4976253298152999</v>
      </c>
    </row>
    <row r="5810" spans="1:5" hidden="1" x14ac:dyDescent="0.3">
      <c r="A5810" s="18" t="str">
        <f t="shared" si="91"/>
        <v>2022-23Darebin CityAM2</v>
      </c>
      <c r="B5810" s="18" t="s">
        <v>1261</v>
      </c>
      <c r="C5810" s="18" t="s">
        <v>1046</v>
      </c>
      <c r="D5810" s="18" t="s">
        <v>103</v>
      </c>
      <c r="E5810" s="18">
        <v>0.30138445154419602</v>
      </c>
    </row>
    <row r="5811" spans="1:5" hidden="1" x14ac:dyDescent="0.3">
      <c r="A5811" s="18" t="str">
        <f t="shared" si="91"/>
        <v>2022-23Darebin CityAM5</v>
      </c>
      <c r="B5811" s="18" t="s">
        <v>1261</v>
      </c>
      <c r="C5811" s="18" t="s">
        <v>1046</v>
      </c>
      <c r="D5811" s="18" t="s">
        <v>109</v>
      </c>
      <c r="E5811" s="18">
        <v>0.41320553780617703</v>
      </c>
    </row>
    <row r="5812" spans="1:5" hidden="1" x14ac:dyDescent="0.3">
      <c r="A5812" s="18" t="str">
        <f t="shared" si="91"/>
        <v>2022-23Darebin CityAM6</v>
      </c>
      <c r="B5812" s="18" t="s">
        <v>1261</v>
      </c>
      <c r="C5812" s="18" t="s">
        <v>1046</v>
      </c>
      <c r="D5812" s="18" t="s">
        <v>115</v>
      </c>
      <c r="E5812" s="18">
        <v>9.3653108058668995</v>
      </c>
    </row>
    <row r="5813" spans="1:5" hidden="1" x14ac:dyDescent="0.3">
      <c r="A5813" s="18" t="str">
        <f t="shared" si="91"/>
        <v>2022-23Darebin CityAM7</v>
      </c>
      <c r="B5813" s="18" t="s">
        <v>1261</v>
      </c>
      <c r="C5813" s="18" t="s">
        <v>1046</v>
      </c>
      <c r="D5813" s="18" t="s">
        <v>118</v>
      </c>
      <c r="E5813" s="18">
        <v>1</v>
      </c>
    </row>
    <row r="5814" spans="1:5" hidden="1" x14ac:dyDescent="0.3">
      <c r="A5814" s="18" t="str">
        <f t="shared" si="91"/>
        <v>2022-23Darebin CityFS1</v>
      </c>
      <c r="B5814" s="18" t="s">
        <v>1261</v>
      </c>
      <c r="C5814" s="18" t="s">
        <v>1046</v>
      </c>
      <c r="D5814" s="18" t="s">
        <v>124</v>
      </c>
      <c r="E5814" s="18">
        <v>1.34045454545455</v>
      </c>
    </row>
    <row r="5815" spans="1:5" hidden="1" x14ac:dyDescent="0.3">
      <c r="A5815" s="18" t="str">
        <f t="shared" si="91"/>
        <v>2022-23Darebin CityFS2</v>
      </c>
      <c r="B5815" s="18" t="s">
        <v>1261</v>
      </c>
      <c r="C5815" s="18" t="s">
        <v>1046</v>
      </c>
      <c r="D5815" s="18" t="s">
        <v>130</v>
      </c>
      <c r="E5815" s="18">
        <v>0.94757281553398098</v>
      </c>
    </row>
    <row r="5816" spans="1:5" hidden="1" x14ac:dyDescent="0.3">
      <c r="A5816" s="18" t="str">
        <f t="shared" si="91"/>
        <v>2022-23Darebin CityFS3</v>
      </c>
      <c r="B5816" s="18" t="s">
        <v>1261</v>
      </c>
      <c r="C5816" s="18" t="s">
        <v>1046</v>
      </c>
      <c r="D5816" s="18" t="s">
        <v>135</v>
      </c>
      <c r="E5816" s="18">
        <v>544.64880888290702</v>
      </c>
    </row>
    <row r="5817" spans="1:5" hidden="1" x14ac:dyDescent="0.3">
      <c r="A5817" s="18" t="str">
        <f t="shared" si="91"/>
        <v>2022-23Darebin CityFS4</v>
      </c>
      <c r="B5817" s="18" t="s">
        <v>1261</v>
      </c>
      <c r="C5817" s="18" t="s">
        <v>1046</v>
      </c>
      <c r="D5817" s="18" t="s">
        <v>139</v>
      </c>
      <c r="E5817" s="18">
        <v>1</v>
      </c>
    </row>
    <row r="5818" spans="1:5" hidden="1" x14ac:dyDescent="0.3">
      <c r="A5818" s="18" t="str">
        <f t="shared" si="91"/>
        <v>2022-23Darebin CityG1</v>
      </c>
      <c r="B5818" s="18" t="s">
        <v>1261</v>
      </c>
      <c r="C5818" s="18" t="s">
        <v>1046</v>
      </c>
      <c r="D5818" s="18" t="s">
        <v>149</v>
      </c>
      <c r="E5818" s="18">
        <v>6.9444444444444406E-2</v>
      </c>
    </row>
    <row r="5819" spans="1:5" hidden="1" x14ac:dyDescent="0.3">
      <c r="A5819" s="18" t="str">
        <f t="shared" si="91"/>
        <v>2022-23Darebin CityG2</v>
      </c>
      <c r="B5819" s="18" t="s">
        <v>1261</v>
      </c>
      <c r="C5819" s="18" t="s">
        <v>1046</v>
      </c>
      <c r="D5819" s="18" t="s">
        <v>154</v>
      </c>
      <c r="E5819" s="18">
        <v>60</v>
      </c>
    </row>
    <row r="5820" spans="1:5" hidden="1" x14ac:dyDescent="0.3">
      <c r="A5820" s="18" t="str">
        <f t="shared" si="91"/>
        <v>2022-23Darebin CityG3</v>
      </c>
      <c r="B5820" s="18" t="s">
        <v>1261</v>
      </c>
      <c r="C5820" s="18" t="s">
        <v>1046</v>
      </c>
      <c r="D5820" s="18" t="s">
        <v>159</v>
      </c>
      <c r="E5820" s="18">
        <v>0.98765432098765404</v>
      </c>
    </row>
    <row r="5821" spans="1:5" hidden="1" x14ac:dyDescent="0.3">
      <c r="A5821" s="18" t="str">
        <f t="shared" si="91"/>
        <v>2022-23Darebin CityG4</v>
      </c>
      <c r="B5821" s="18" t="s">
        <v>1261</v>
      </c>
      <c r="C5821" s="18" t="s">
        <v>1046</v>
      </c>
      <c r="D5821" s="18" t="s">
        <v>166</v>
      </c>
      <c r="E5821" s="18">
        <v>65130.555555555598</v>
      </c>
    </row>
    <row r="5822" spans="1:5" hidden="1" x14ac:dyDescent="0.3">
      <c r="A5822" s="18" t="str">
        <f t="shared" si="91"/>
        <v>2022-23Darebin CityG5</v>
      </c>
      <c r="B5822" s="18" t="s">
        <v>1261</v>
      </c>
      <c r="C5822" s="18" t="s">
        <v>1046</v>
      </c>
      <c r="D5822" s="18" t="s">
        <v>169</v>
      </c>
      <c r="E5822" s="18">
        <v>58</v>
      </c>
    </row>
    <row r="5823" spans="1:5" hidden="1" x14ac:dyDescent="0.3">
      <c r="A5823" s="18" t="str">
        <f t="shared" si="91"/>
        <v>2022-23Darebin CityLB1</v>
      </c>
      <c r="B5823" s="18" t="s">
        <v>1261</v>
      </c>
      <c r="C5823" s="18" t="s">
        <v>1046</v>
      </c>
      <c r="D5823" s="18" t="s">
        <v>1256</v>
      </c>
      <c r="E5823" s="18">
        <v>4.7273592109051297</v>
      </c>
    </row>
    <row r="5824" spans="1:5" hidden="1" x14ac:dyDescent="0.3">
      <c r="A5824" s="18" t="str">
        <f t="shared" si="91"/>
        <v>2022-23Darebin CityLB2</v>
      </c>
      <c r="B5824" s="18" t="s">
        <v>1261</v>
      </c>
      <c r="C5824" s="18" t="s">
        <v>1046</v>
      </c>
      <c r="D5824" s="18" t="s">
        <v>172</v>
      </c>
      <c r="E5824" s="18">
        <v>0.68254020050397901</v>
      </c>
    </row>
    <row r="5825" spans="1:5" hidden="1" x14ac:dyDescent="0.3">
      <c r="A5825" s="18" t="str">
        <f t="shared" si="91"/>
        <v>2022-23Darebin CityLB4</v>
      </c>
      <c r="B5825" s="18" t="s">
        <v>1261</v>
      </c>
      <c r="C5825" s="18" t="s">
        <v>1046</v>
      </c>
      <c r="D5825" s="18" t="s">
        <v>1257</v>
      </c>
      <c r="E5825" s="18">
        <v>0.111226333601799</v>
      </c>
    </row>
    <row r="5826" spans="1:5" hidden="1" x14ac:dyDescent="0.3">
      <c r="A5826" s="18" t="str">
        <f t="shared" si="91"/>
        <v>2022-23Darebin CityLB5</v>
      </c>
      <c r="B5826" s="18" t="s">
        <v>1261</v>
      </c>
      <c r="C5826" s="18" t="s">
        <v>1046</v>
      </c>
      <c r="D5826" s="18" t="s">
        <v>177</v>
      </c>
      <c r="E5826" s="18">
        <v>37.878059001563201</v>
      </c>
    </row>
    <row r="5827" spans="1:5" hidden="1" x14ac:dyDescent="0.3">
      <c r="A5827" s="18" t="str">
        <f t="shared" si="91"/>
        <v>2022-23Darebin CityMC2</v>
      </c>
      <c r="B5827" s="18" t="s">
        <v>1261</v>
      </c>
      <c r="C5827" s="18" t="s">
        <v>1046</v>
      </c>
      <c r="D5827" s="18" t="s">
        <v>192</v>
      </c>
      <c r="E5827" s="18">
        <v>1.00690521029504</v>
      </c>
    </row>
    <row r="5828" spans="1:5" hidden="1" x14ac:dyDescent="0.3">
      <c r="A5828" s="18" t="str">
        <f t="shared" si="91"/>
        <v>2022-23Darebin CityMC3</v>
      </c>
      <c r="B5828" s="18" t="s">
        <v>1261</v>
      </c>
      <c r="C5828" s="18" t="s">
        <v>1046</v>
      </c>
      <c r="D5828" s="18" t="s">
        <v>197</v>
      </c>
      <c r="E5828" s="18">
        <v>75.872608013310796</v>
      </c>
    </row>
    <row r="5829" spans="1:5" hidden="1" x14ac:dyDescent="0.3">
      <c r="A5829" s="18" t="str">
        <f t="shared" si="91"/>
        <v>2022-23Darebin CityMC4</v>
      </c>
      <c r="B5829" s="18" t="s">
        <v>1261</v>
      </c>
      <c r="C5829" s="18" t="s">
        <v>1046</v>
      </c>
      <c r="D5829" s="18" t="s">
        <v>202</v>
      </c>
      <c r="E5829" s="18">
        <v>0.74760812840989999</v>
      </c>
    </row>
    <row r="5830" spans="1:5" hidden="1" x14ac:dyDescent="0.3">
      <c r="A5830" s="18" t="str">
        <f t="shared" si="91"/>
        <v>2022-23Darebin CityMC5</v>
      </c>
      <c r="B5830" s="18" t="s">
        <v>1261</v>
      </c>
      <c r="C5830" s="18" t="s">
        <v>1046</v>
      </c>
      <c r="D5830" s="18" t="s">
        <v>207</v>
      </c>
      <c r="E5830" s="18">
        <v>0.73863636363636398</v>
      </c>
    </row>
    <row r="5831" spans="1:5" hidden="1" x14ac:dyDescent="0.3">
      <c r="A5831" s="18" t="str">
        <f t="shared" si="91"/>
        <v>2022-23Darebin CityMC6</v>
      </c>
      <c r="B5831" s="18" t="s">
        <v>1261</v>
      </c>
      <c r="C5831" s="18" t="s">
        <v>1046</v>
      </c>
      <c r="D5831" s="18" t="s">
        <v>211</v>
      </c>
      <c r="E5831" s="18">
        <v>0.92090395480225995</v>
      </c>
    </row>
    <row r="5832" spans="1:5" hidden="1" x14ac:dyDescent="0.3">
      <c r="A5832" s="18" t="str">
        <f t="shared" si="91"/>
        <v>2022-23Darebin CityR1</v>
      </c>
      <c r="B5832" s="18" t="s">
        <v>1261</v>
      </c>
      <c r="C5832" s="18" t="s">
        <v>1046</v>
      </c>
      <c r="D5832" s="18" t="s">
        <v>215</v>
      </c>
      <c r="E5832" s="18">
        <v>100.90633439928401</v>
      </c>
    </row>
    <row r="5833" spans="1:5" hidden="1" x14ac:dyDescent="0.3">
      <c r="A5833" s="18" t="str">
        <f t="shared" si="91"/>
        <v>2022-23Darebin CityR2</v>
      </c>
      <c r="B5833" s="18" t="s">
        <v>1261</v>
      </c>
      <c r="C5833" s="18" t="s">
        <v>1046</v>
      </c>
      <c r="D5833" s="18" t="s">
        <v>220</v>
      </c>
      <c r="E5833" s="18">
        <v>0.95214819478733403</v>
      </c>
    </row>
    <row r="5834" spans="1:5" hidden="1" x14ac:dyDescent="0.3">
      <c r="A5834" s="18" t="str">
        <f t="shared" si="91"/>
        <v>2022-23Darebin CityR3</v>
      </c>
      <c r="B5834" s="18" t="s">
        <v>1261</v>
      </c>
      <c r="C5834" s="18" t="s">
        <v>1046</v>
      </c>
      <c r="D5834" s="18" t="s">
        <v>223</v>
      </c>
      <c r="E5834" s="18">
        <v>288.59080087610698</v>
      </c>
    </row>
    <row r="5835" spans="1:5" hidden="1" x14ac:dyDescent="0.3">
      <c r="A5835" s="18" t="str">
        <f t="shared" si="91"/>
        <v>2022-23Darebin CityR4</v>
      </c>
      <c r="B5835" s="18" t="s">
        <v>1261</v>
      </c>
      <c r="C5835" s="18" t="s">
        <v>1046</v>
      </c>
      <c r="D5835" s="18" t="s">
        <v>228</v>
      </c>
      <c r="E5835" s="18">
        <v>30.7276378906834</v>
      </c>
    </row>
    <row r="5836" spans="1:5" hidden="1" x14ac:dyDescent="0.3">
      <c r="A5836" s="18" t="str">
        <f t="shared" si="91"/>
        <v>2022-23Darebin CityR5</v>
      </c>
      <c r="B5836" s="18" t="s">
        <v>1261</v>
      </c>
      <c r="C5836" s="18" t="s">
        <v>1046</v>
      </c>
      <c r="D5836" s="18" t="s">
        <v>232</v>
      </c>
      <c r="E5836" s="18">
        <v>67</v>
      </c>
    </row>
    <row r="5837" spans="1:5" hidden="1" x14ac:dyDescent="0.3">
      <c r="A5837" s="18" t="str">
        <f t="shared" si="91"/>
        <v>2022-23Darebin CitySP1</v>
      </c>
      <c r="B5837" s="18" t="s">
        <v>1261</v>
      </c>
      <c r="C5837" s="18" t="s">
        <v>1046</v>
      </c>
      <c r="D5837" s="18" t="s">
        <v>236</v>
      </c>
      <c r="E5837" s="18">
        <v>145.5</v>
      </c>
    </row>
    <row r="5838" spans="1:5" hidden="1" x14ac:dyDescent="0.3">
      <c r="A5838" s="18" t="str">
        <f t="shared" si="91"/>
        <v>2022-23Darebin CitySP2</v>
      </c>
      <c r="B5838" s="18" t="s">
        <v>1261</v>
      </c>
      <c r="C5838" s="18" t="s">
        <v>1046</v>
      </c>
      <c r="D5838" s="18" t="s">
        <v>239</v>
      </c>
      <c r="E5838" s="18">
        <v>0.370259481037924</v>
      </c>
    </row>
    <row r="5839" spans="1:5" hidden="1" x14ac:dyDescent="0.3">
      <c r="A5839" s="18" t="str">
        <f t="shared" si="91"/>
        <v>2022-23Darebin CitySP3</v>
      </c>
      <c r="B5839" s="18" t="s">
        <v>1261</v>
      </c>
      <c r="C5839" s="18" t="s">
        <v>1046</v>
      </c>
      <c r="D5839" s="18" t="s">
        <v>245</v>
      </c>
      <c r="E5839" s="18">
        <v>4450.6116722783399</v>
      </c>
    </row>
    <row r="5840" spans="1:5" hidden="1" x14ac:dyDescent="0.3">
      <c r="A5840" s="18" t="str">
        <f t="shared" si="91"/>
        <v>2022-23Darebin CitySP4</v>
      </c>
      <c r="B5840" s="18" t="s">
        <v>1261</v>
      </c>
      <c r="C5840" s="18" t="s">
        <v>1046</v>
      </c>
      <c r="D5840" s="18" t="s">
        <v>251</v>
      </c>
      <c r="E5840" s="18">
        <v>0.85714285714285698</v>
      </c>
    </row>
    <row r="5841" spans="1:5" hidden="1" x14ac:dyDescent="0.3">
      <c r="A5841" s="18" t="str">
        <f t="shared" si="91"/>
        <v>2022-23Darebin CityWC1</v>
      </c>
      <c r="B5841" s="18" t="s">
        <v>1261</v>
      </c>
      <c r="C5841" s="18" t="s">
        <v>1046</v>
      </c>
      <c r="D5841" s="18" t="s">
        <v>1258</v>
      </c>
      <c r="E5841" s="18">
        <v>183.672413793103</v>
      </c>
    </row>
    <row r="5842" spans="1:5" hidden="1" x14ac:dyDescent="0.3">
      <c r="A5842" s="18" t="str">
        <f t="shared" si="91"/>
        <v>2022-23Darebin CityWC2</v>
      </c>
      <c r="B5842" s="18" t="s">
        <v>1261</v>
      </c>
      <c r="C5842" s="18" t="s">
        <v>1046</v>
      </c>
      <c r="D5842" s="18" t="s">
        <v>256</v>
      </c>
      <c r="E5842" s="18">
        <v>18.3580786026201</v>
      </c>
    </row>
    <row r="5843" spans="1:5" hidden="1" x14ac:dyDescent="0.3">
      <c r="A5843" s="18" t="str">
        <f t="shared" si="91"/>
        <v>2022-23Darebin CityWC3</v>
      </c>
      <c r="B5843" s="18" t="s">
        <v>1261</v>
      </c>
      <c r="C5843" s="18" t="s">
        <v>1046</v>
      </c>
      <c r="D5843" s="18" t="s">
        <v>262</v>
      </c>
      <c r="E5843" s="18">
        <v>143.588433333333</v>
      </c>
    </row>
    <row r="5844" spans="1:5" hidden="1" x14ac:dyDescent="0.3">
      <c r="A5844" s="18" t="str">
        <f t="shared" si="91"/>
        <v>2022-23Darebin CityWC4</v>
      </c>
      <c r="B5844" s="18" t="s">
        <v>1261</v>
      </c>
      <c r="C5844" s="18" t="s">
        <v>1046</v>
      </c>
      <c r="D5844" s="18" t="s">
        <v>266</v>
      </c>
      <c r="E5844" s="18">
        <v>56.608516666666702</v>
      </c>
    </row>
    <row r="5845" spans="1:5" hidden="1" x14ac:dyDescent="0.3">
      <c r="A5845" s="18" t="str">
        <f t="shared" si="91"/>
        <v>2022-23Darebin CityWC5</v>
      </c>
      <c r="B5845" s="18" t="s">
        <v>1261</v>
      </c>
      <c r="C5845" s="18" t="s">
        <v>1046</v>
      </c>
      <c r="D5845" s="18" t="s">
        <v>270</v>
      </c>
      <c r="E5845" s="18">
        <v>0.540698296354992</v>
      </c>
    </row>
    <row r="5846" spans="1:5" hidden="1" x14ac:dyDescent="0.3">
      <c r="A5846" s="18" t="str">
        <f t="shared" si="91"/>
        <v>2022-23Darebin CityE2</v>
      </c>
      <c r="B5846" s="18" t="s">
        <v>1261</v>
      </c>
      <c r="C5846" s="18" t="s">
        <v>1046</v>
      </c>
      <c r="D5846" s="18" t="s">
        <v>548</v>
      </c>
      <c r="E5846" s="18">
        <v>2622.6017402583402</v>
      </c>
    </row>
    <row r="5847" spans="1:5" hidden="1" x14ac:dyDescent="0.3">
      <c r="A5847" s="18" t="str">
        <f t="shared" si="91"/>
        <v>2022-23Darebin CityE4</v>
      </c>
      <c r="B5847" s="18" t="s">
        <v>1261</v>
      </c>
      <c r="C5847" s="18" t="s">
        <v>1046</v>
      </c>
      <c r="D5847" s="18" t="s">
        <v>550</v>
      </c>
      <c r="E5847" s="18">
        <v>1631.08685078095</v>
      </c>
    </row>
    <row r="5848" spans="1:5" hidden="1" x14ac:dyDescent="0.3">
      <c r="A5848" s="18" t="str">
        <f t="shared" ref="A5848:A5911" si="92">CONCATENATE(B5848,C5848,D5848)</f>
        <v>2022-23Darebin CityL1</v>
      </c>
      <c r="B5848" s="18" t="s">
        <v>1261</v>
      </c>
      <c r="C5848" s="18" t="s">
        <v>1046</v>
      </c>
      <c r="D5848" s="18" t="s">
        <v>552</v>
      </c>
      <c r="E5848" s="18">
        <v>1.83368288117628</v>
      </c>
    </row>
    <row r="5849" spans="1:5" hidden="1" x14ac:dyDescent="0.3">
      <c r="A5849" s="18" t="str">
        <f t="shared" si="92"/>
        <v>2022-23Darebin CityL2</v>
      </c>
      <c r="B5849" s="18" t="s">
        <v>1261</v>
      </c>
      <c r="C5849" s="18" t="s">
        <v>1046</v>
      </c>
      <c r="D5849" s="18" t="s">
        <v>554</v>
      </c>
      <c r="E5849" s="18">
        <v>0.53169609633989601</v>
      </c>
    </row>
    <row r="5850" spans="1:5" hidden="1" x14ac:dyDescent="0.3">
      <c r="A5850" s="18" t="str">
        <f t="shared" si="92"/>
        <v>2022-23Darebin CityO2</v>
      </c>
      <c r="B5850" s="18" t="s">
        <v>1261</v>
      </c>
      <c r="C5850" s="18" t="s">
        <v>1046</v>
      </c>
      <c r="D5850" s="18" t="s">
        <v>556</v>
      </c>
      <c r="E5850" s="18">
        <v>0.33081294648757298</v>
      </c>
    </row>
    <row r="5851" spans="1:5" hidden="1" x14ac:dyDescent="0.3">
      <c r="A5851" s="18" t="str">
        <f t="shared" si="92"/>
        <v>2022-23Darebin CityO3</v>
      </c>
      <c r="B5851" s="18" t="s">
        <v>1261</v>
      </c>
      <c r="C5851" s="18" t="s">
        <v>1046</v>
      </c>
      <c r="D5851" s="18" t="s">
        <v>558</v>
      </c>
      <c r="E5851" s="18">
        <v>1.33694117319718E-2</v>
      </c>
    </row>
    <row r="5852" spans="1:5" hidden="1" x14ac:dyDescent="0.3">
      <c r="A5852" s="18" t="str">
        <f t="shared" si="92"/>
        <v>2022-23Darebin CityO4</v>
      </c>
      <c r="B5852" s="18" t="s">
        <v>1261</v>
      </c>
      <c r="C5852" s="18" t="s">
        <v>1046</v>
      </c>
      <c r="D5852" s="18" t="s">
        <v>560</v>
      </c>
      <c r="E5852" s="18">
        <v>0.261791402637438</v>
      </c>
    </row>
    <row r="5853" spans="1:5" hidden="1" x14ac:dyDescent="0.3">
      <c r="A5853" s="18" t="str">
        <f t="shared" si="92"/>
        <v>2022-23Darebin CityO5</v>
      </c>
      <c r="B5853" s="18" t="s">
        <v>1261</v>
      </c>
      <c r="C5853" s="18" t="s">
        <v>1046</v>
      </c>
      <c r="D5853" s="18" t="s">
        <v>562</v>
      </c>
      <c r="E5853" s="18">
        <v>1.2821440816792999</v>
      </c>
    </row>
    <row r="5854" spans="1:5" hidden="1" x14ac:dyDescent="0.3">
      <c r="A5854" s="18" t="str">
        <f t="shared" si="92"/>
        <v>2022-23Darebin CityOP1</v>
      </c>
      <c r="B5854" s="18" t="s">
        <v>1261</v>
      </c>
      <c r="C5854" s="18" t="s">
        <v>1046</v>
      </c>
      <c r="D5854" s="18" t="s">
        <v>564</v>
      </c>
      <c r="E5854" s="18">
        <v>4.0329079753387898E-2</v>
      </c>
    </row>
    <row r="5855" spans="1:5" hidden="1" x14ac:dyDescent="0.3">
      <c r="A5855" s="18" t="str">
        <f t="shared" si="92"/>
        <v>2022-23Darebin CityS1</v>
      </c>
      <c r="B5855" s="18" t="s">
        <v>1261</v>
      </c>
      <c r="C5855" s="18" t="s">
        <v>1046</v>
      </c>
      <c r="D5855" s="18" t="s">
        <v>567</v>
      </c>
      <c r="E5855" s="18">
        <v>0.71076974799887305</v>
      </c>
    </row>
    <row r="5856" spans="1:5" hidden="1" x14ac:dyDescent="0.3">
      <c r="A5856" s="18" t="str">
        <f t="shared" si="92"/>
        <v>2022-23Darebin CityS2</v>
      </c>
      <c r="B5856" s="18" t="s">
        <v>1261</v>
      </c>
      <c r="C5856" s="18" t="s">
        <v>1046</v>
      </c>
      <c r="D5856" s="18" t="s">
        <v>569</v>
      </c>
      <c r="E5856" s="18">
        <v>1.97418206382965E-3</v>
      </c>
    </row>
    <row r="5857" spans="1:5" hidden="1" x14ac:dyDescent="0.3">
      <c r="A5857" s="18" t="str">
        <f t="shared" si="92"/>
        <v>2022-23Darebin CityC1</v>
      </c>
      <c r="B5857" s="18" t="s">
        <v>1261</v>
      </c>
      <c r="C5857" s="18" t="s">
        <v>1046</v>
      </c>
      <c r="D5857" s="18" t="s">
        <v>572</v>
      </c>
      <c r="E5857" s="18">
        <v>1291.1431137127099</v>
      </c>
    </row>
    <row r="5858" spans="1:5" hidden="1" x14ac:dyDescent="0.3">
      <c r="A5858" s="18" t="str">
        <f t="shared" si="92"/>
        <v>2022-23Darebin CityC2</v>
      </c>
      <c r="B5858" s="18" t="s">
        <v>1261</v>
      </c>
      <c r="C5858" s="18" t="s">
        <v>1046</v>
      </c>
      <c r="D5858" s="18" t="s">
        <v>575</v>
      </c>
      <c r="E5858" s="18">
        <v>5310.4533209166202</v>
      </c>
    </row>
    <row r="5859" spans="1:5" hidden="1" x14ac:dyDescent="0.3">
      <c r="A5859" s="18" t="str">
        <f t="shared" si="92"/>
        <v>2022-23Darebin CityC3</v>
      </c>
      <c r="B5859" s="18" t="s">
        <v>1261</v>
      </c>
      <c r="C5859" s="18" t="s">
        <v>1046</v>
      </c>
      <c r="D5859" s="18" t="s">
        <v>579</v>
      </c>
      <c r="E5859" s="18">
        <v>240.15175718849801</v>
      </c>
    </row>
    <row r="5860" spans="1:5" hidden="1" x14ac:dyDescent="0.3">
      <c r="A5860" s="18" t="str">
        <f t="shared" si="92"/>
        <v>2022-23Darebin CityC4</v>
      </c>
      <c r="B5860" s="18" t="s">
        <v>1261</v>
      </c>
      <c r="C5860" s="18" t="s">
        <v>1046</v>
      </c>
      <c r="D5860" s="18" t="s">
        <v>583</v>
      </c>
      <c r="E5860" s="18">
        <v>1165.1977250806499</v>
      </c>
    </row>
    <row r="5861" spans="1:5" hidden="1" x14ac:dyDescent="0.3">
      <c r="A5861" s="18" t="str">
        <f t="shared" si="92"/>
        <v>2022-23Darebin CityC5</v>
      </c>
      <c r="B5861" s="18" t="s">
        <v>1261</v>
      </c>
      <c r="C5861" s="18" t="s">
        <v>1046</v>
      </c>
      <c r="D5861" s="18" t="s">
        <v>586</v>
      </c>
      <c r="E5861" s="18">
        <v>135.89649782153199</v>
      </c>
    </row>
    <row r="5862" spans="1:5" hidden="1" x14ac:dyDescent="0.3">
      <c r="A5862" s="18" t="str">
        <f t="shared" si="92"/>
        <v>2022-23Darebin CityC6</v>
      </c>
      <c r="B5862" s="18" t="s">
        <v>1261</v>
      </c>
      <c r="C5862" s="18" t="s">
        <v>1046</v>
      </c>
      <c r="D5862" s="18" t="s">
        <v>590</v>
      </c>
      <c r="E5862" s="18">
        <v>7</v>
      </c>
    </row>
    <row r="5863" spans="1:5" hidden="1" x14ac:dyDescent="0.3">
      <c r="A5863" s="18" t="str">
        <f t="shared" si="92"/>
        <v>2022-23Darebin CityC7</v>
      </c>
      <c r="B5863" s="18" t="s">
        <v>1261</v>
      </c>
      <c r="C5863" s="18" t="s">
        <v>1046</v>
      </c>
      <c r="D5863" s="18" t="s">
        <v>594</v>
      </c>
      <c r="E5863" s="18">
        <v>0.191061452513966</v>
      </c>
    </row>
    <row r="5864" spans="1:5" hidden="1" x14ac:dyDescent="0.3">
      <c r="A5864" s="18" t="str">
        <f t="shared" si="92"/>
        <v>2022-23East Gippsland ShireAF2</v>
      </c>
      <c r="B5864" s="18" t="s">
        <v>1261</v>
      </c>
      <c r="C5864" s="18" t="s">
        <v>1049</v>
      </c>
      <c r="D5864" s="18" t="s">
        <v>76</v>
      </c>
      <c r="E5864" s="18">
        <v>0</v>
      </c>
    </row>
    <row r="5865" spans="1:5" hidden="1" x14ac:dyDescent="0.3">
      <c r="A5865" s="18" t="str">
        <f t="shared" si="92"/>
        <v>2022-23East Gippsland ShireAF6</v>
      </c>
      <c r="B5865" s="18" t="s">
        <v>1261</v>
      </c>
      <c r="C5865" s="18" t="s">
        <v>1049</v>
      </c>
      <c r="D5865" s="18" t="s">
        <v>85</v>
      </c>
      <c r="E5865" s="18">
        <v>9.2314930349581701</v>
      </c>
    </row>
    <row r="5866" spans="1:5" hidden="1" x14ac:dyDescent="0.3">
      <c r="A5866" s="18" t="str">
        <f t="shared" si="92"/>
        <v>2022-23East Gippsland ShireAF7</v>
      </c>
      <c r="B5866" s="18" t="s">
        <v>1261</v>
      </c>
      <c r="C5866" s="18" t="s">
        <v>1049</v>
      </c>
      <c r="D5866" s="18" t="s">
        <v>90</v>
      </c>
      <c r="E5866" s="18">
        <v>4.0564369598936398</v>
      </c>
    </row>
    <row r="5867" spans="1:5" hidden="1" x14ac:dyDescent="0.3">
      <c r="A5867" s="18" t="str">
        <f t="shared" si="92"/>
        <v>2022-23East Gippsland ShireAM1</v>
      </c>
      <c r="B5867" s="18" t="s">
        <v>1261</v>
      </c>
      <c r="C5867" s="18" t="s">
        <v>1049</v>
      </c>
      <c r="D5867" s="18" t="s">
        <v>97</v>
      </c>
      <c r="E5867" s="18">
        <v>2.2366034624897</v>
      </c>
    </row>
    <row r="5868" spans="1:5" hidden="1" x14ac:dyDescent="0.3">
      <c r="A5868" s="18" t="str">
        <f t="shared" si="92"/>
        <v>2022-23East Gippsland ShireAM2</v>
      </c>
      <c r="B5868" s="18" t="s">
        <v>1261</v>
      </c>
      <c r="C5868" s="18" t="s">
        <v>1049</v>
      </c>
      <c r="D5868" s="18" t="s">
        <v>103</v>
      </c>
      <c r="E5868" s="18">
        <v>0.230769230769231</v>
      </c>
    </row>
    <row r="5869" spans="1:5" hidden="1" x14ac:dyDescent="0.3">
      <c r="A5869" s="18" t="str">
        <f t="shared" si="92"/>
        <v>2022-23East Gippsland ShireAM5</v>
      </c>
      <c r="B5869" s="18" t="s">
        <v>1261</v>
      </c>
      <c r="C5869" s="18" t="s">
        <v>1049</v>
      </c>
      <c r="D5869" s="18" t="s">
        <v>109</v>
      </c>
      <c r="E5869" s="18">
        <v>0.21853146853146899</v>
      </c>
    </row>
    <row r="5870" spans="1:5" hidden="1" x14ac:dyDescent="0.3">
      <c r="A5870" s="18" t="str">
        <f t="shared" si="92"/>
        <v>2022-23East Gippsland ShireAM6</v>
      </c>
      <c r="B5870" s="18" t="s">
        <v>1261</v>
      </c>
      <c r="C5870" s="18" t="s">
        <v>1049</v>
      </c>
      <c r="D5870" s="18" t="s">
        <v>115</v>
      </c>
      <c r="E5870" s="18">
        <v>15.2047783664369</v>
      </c>
    </row>
    <row r="5871" spans="1:5" hidden="1" x14ac:dyDescent="0.3">
      <c r="A5871" s="18" t="str">
        <f t="shared" si="92"/>
        <v>2022-23East Gippsland ShireAM7</v>
      </c>
      <c r="B5871" s="18" t="s">
        <v>1261</v>
      </c>
      <c r="C5871" s="18" t="s">
        <v>1049</v>
      </c>
      <c r="D5871" s="18" t="s">
        <v>118</v>
      </c>
      <c r="E5871" s="18">
        <v>1</v>
      </c>
    </row>
    <row r="5872" spans="1:5" hidden="1" x14ac:dyDescent="0.3">
      <c r="A5872" s="18" t="str">
        <f t="shared" si="92"/>
        <v>2022-23East Gippsland ShireFS1</v>
      </c>
      <c r="B5872" s="18" t="s">
        <v>1261</v>
      </c>
      <c r="C5872" s="18" t="s">
        <v>1049</v>
      </c>
      <c r="D5872" s="18" t="s">
        <v>124</v>
      </c>
      <c r="E5872" s="18">
        <v>2.25</v>
      </c>
    </row>
    <row r="5873" spans="1:5" hidden="1" x14ac:dyDescent="0.3">
      <c r="A5873" s="18" t="str">
        <f t="shared" si="92"/>
        <v>2022-23East Gippsland ShireFS2</v>
      </c>
      <c r="B5873" s="18" t="s">
        <v>1261</v>
      </c>
      <c r="C5873" s="18" t="s">
        <v>1049</v>
      </c>
      <c r="D5873" s="18" t="s">
        <v>130</v>
      </c>
      <c r="E5873" s="18">
        <v>1.2463768115942</v>
      </c>
    </row>
    <row r="5874" spans="1:5" hidden="1" x14ac:dyDescent="0.3">
      <c r="A5874" s="18" t="str">
        <f t="shared" si="92"/>
        <v>2022-23East Gippsland ShireFS3</v>
      </c>
      <c r="B5874" s="18" t="s">
        <v>1261</v>
      </c>
      <c r="C5874" s="18" t="s">
        <v>1049</v>
      </c>
      <c r="D5874" s="18" t="s">
        <v>135</v>
      </c>
      <c r="E5874" s="18">
        <v>771.82954545454595</v>
      </c>
    </row>
    <row r="5875" spans="1:5" hidden="1" x14ac:dyDescent="0.3">
      <c r="A5875" s="18" t="str">
        <f t="shared" si="92"/>
        <v>2022-23East Gippsland ShireFS4</v>
      </c>
      <c r="B5875" s="18" t="s">
        <v>1261</v>
      </c>
      <c r="C5875" s="18" t="s">
        <v>1049</v>
      </c>
      <c r="D5875" s="18" t="s">
        <v>139</v>
      </c>
      <c r="E5875" s="18">
        <v>1</v>
      </c>
    </row>
    <row r="5876" spans="1:5" hidden="1" x14ac:dyDescent="0.3">
      <c r="A5876" s="18" t="str">
        <f t="shared" si="92"/>
        <v>2022-23East Gippsland ShireG1</v>
      </c>
      <c r="B5876" s="18" t="s">
        <v>1261</v>
      </c>
      <c r="C5876" s="18" t="s">
        <v>1049</v>
      </c>
      <c r="D5876" s="18" t="s">
        <v>149</v>
      </c>
      <c r="E5876" s="18">
        <v>0.17266187050359699</v>
      </c>
    </row>
    <row r="5877" spans="1:5" hidden="1" x14ac:dyDescent="0.3">
      <c r="A5877" s="18" t="str">
        <f t="shared" si="92"/>
        <v>2022-23East Gippsland ShireG2</v>
      </c>
      <c r="B5877" s="18" t="s">
        <v>1261</v>
      </c>
      <c r="C5877" s="18" t="s">
        <v>1049</v>
      </c>
      <c r="D5877" s="18" t="s">
        <v>154</v>
      </c>
      <c r="E5877" s="18">
        <v>45</v>
      </c>
    </row>
    <row r="5878" spans="1:5" hidden="1" x14ac:dyDescent="0.3">
      <c r="A5878" s="18" t="str">
        <f t="shared" si="92"/>
        <v>2022-23East Gippsland ShireG3</v>
      </c>
      <c r="B5878" s="18" t="s">
        <v>1261</v>
      </c>
      <c r="C5878" s="18" t="s">
        <v>1049</v>
      </c>
      <c r="D5878" s="18" t="s">
        <v>159</v>
      </c>
      <c r="E5878" s="18">
        <v>0.91975308641975295</v>
      </c>
    </row>
    <row r="5879" spans="1:5" hidden="1" x14ac:dyDescent="0.3">
      <c r="A5879" s="18" t="str">
        <f t="shared" si="92"/>
        <v>2022-23East Gippsland ShireG4</v>
      </c>
      <c r="B5879" s="18" t="s">
        <v>1261</v>
      </c>
      <c r="C5879" s="18" t="s">
        <v>1049</v>
      </c>
      <c r="D5879" s="18" t="s">
        <v>166</v>
      </c>
      <c r="E5879" s="18">
        <v>54313.555555555598</v>
      </c>
    </row>
    <row r="5880" spans="1:5" hidden="1" x14ac:dyDescent="0.3">
      <c r="A5880" s="18" t="str">
        <f t="shared" si="92"/>
        <v>2022-23East Gippsland ShireG5</v>
      </c>
      <c r="B5880" s="18" t="s">
        <v>1261</v>
      </c>
      <c r="C5880" s="18" t="s">
        <v>1049</v>
      </c>
      <c r="D5880" s="18" t="s">
        <v>169</v>
      </c>
      <c r="E5880" s="18">
        <v>47</v>
      </c>
    </row>
    <row r="5881" spans="1:5" hidden="1" x14ac:dyDescent="0.3">
      <c r="A5881" s="18" t="str">
        <f t="shared" si="92"/>
        <v>2022-23East Gippsland ShireLB1</v>
      </c>
      <c r="B5881" s="18" t="s">
        <v>1261</v>
      </c>
      <c r="C5881" s="18" t="s">
        <v>1049</v>
      </c>
      <c r="D5881" s="18" t="s">
        <v>1256</v>
      </c>
      <c r="E5881" s="18">
        <v>2.4065949095285601</v>
      </c>
    </row>
    <row r="5882" spans="1:5" hidden="1" x14ac:dyDescent="0.3">
      <c r="A5882" s="18" t="str">
        <f t="shared" si="92"/>
        <v>2022-23East Gippsland ShireLB2</v>
      </c>
      <c r="B5882" s="18" t="s">
        <v>1261</v>
      </c>
      <c r="C5882" s="18" t="s">
        <v>1049</v>
      </c>
      <c r="D5882" s="18" t="s">
        <v>172</v>
      </c>
      <c r="E5882" s="18">
        <v>0.51235690742235096</v>
      </c>
    </row>
    <row r="5883" spans="1:5" hidden="1" x14ac:dyDescent="0.3">
      <c r="A5883" s="18" t="str">
        <f t="shared" si="92"/>
        <v>2022-23East Gippsland ShireLB4</v>
      </c>
      <c r="B5883" s="18" t="s">
        <v>1261</v>
      </c>
      <c r="C5883" s="18" t="s">
        <v>1049</v>
      </c>
      <c r="D5883" s="18" t="s">
        <v>1257</v>
      </c>
      <c r="E5883" s="18">
        <v>0.1195961045052</v>
      </c>
    </row>
    <row r="5884" spans="1:5" hidden="1" x14ac:dyDescent="0.3">
      <c r="A5884" s="18" t="str">
        <f t="shared" si="92"/>
        <v>2022-23East Gippsland ShireLB5</v>
      </c>
      <c r="B5884" s="18" t="s">
        <v>1261</v>
      </c>
      <c r="C5884" s="18" t="s">
        <v>1049</v>
      </c>
      <c r="D5884" s="18" t="s">
        <v>177</v>
      </c>
      <c r="E5884" s="18">
        <v>21.987399513162998</v>
      </c>
    </row>
    <row r="5885" spans="1:5" hidden="1" x14ac:dyDescent="0.3">
      <c r="A5885" s="18" t="str">
        <f t="shared" si="92"/>
        <v>2022-23East Gippsland ShireMC2</v>
      </c>
      <c r="B5885" s="18" t="s">
        <v>1261</v>
      </c>
      <c r="C5885" s="18" t="s">
        <v>1049</v>
      </c>
      <c r="D5885" s="18" t="s">
        <v>192</v>
      </c>
      <c r="E5885" s="18">
        <v>0</v>
      </c>
    </row>
    <row r="5886" spans="1:5" hidden="1" x14ac:dyDescent="0.3">
      <c r="A5886" s="18" t="str">
        <f t="shared" si="92"/>
        <v>2022-23East Gippsland ShireMC3</v>
      </c>
      <c r="B5886" s="18" t="s">
        <v>1261</v>
      </c>
      <c r="C5886" s="18" t="s">
        <v>1049</v>
      </c>
      <c r="D5886" s="18" t="s">
        <v>197</v>
      </c>
      <c r="E5886" s="18">
        <v>0</v>
      </c>
    </row>
    <row r="5887" spans="1:5" hidden="1" x14ac:dyDescent="0.3">
      <c r="A5887" s="18" t="str">
        <f t="shared" si="92"/>
        <v>2022-23East Gippsland ShireMC4</v>
      </c>
      <c r="B5887" s="18" t="s">
        <v>1261</v>
      </c>
      <c r="C5887" s="18" t="s">
        <v>1049</v>
      </c>
      <c r="D5887" s="18" t="s">
        <v>202</v>
      </c>
      <c r="E5887" s="18">
        <v>0</v>
      </c>
    </row>
    <row r="5888" spans="1:5" hidden="1" x14ac:dyDescent="0.3">
      <c r="A5888" s="18" t="str">
        <f t="shared" si="92"/>
        <v>2022-23East Gippsland ShireMC5</v>
      </c>
      <c r="B5888" s="18" t="s">
        <v>1261</v>
      </c>
      <c r="C5888" s="18" t="s">
        <v>1049</v>
      </c>
      <c r="D5888" s="18" t="s">
        <v>207</v>
      </c>
      <c r="E5888" s="18">
        <v>0</v>
      </c>
    </row>
    <row r="5889" spans="1:5" hidden="1" x14ac:dyDescent="0.3">
      <c r="A5889" s="18" t="str">
        <f t="shared" si="92"/>
        <v>2022-23East Gippsland ShireMC6</v>
      </c>
      <c r="B5889" s="18" t="s">
        <v>1261</v>
      </c>
      <c r="C5889" s="18" t="s">
        <v>1049</v>
      </c>
      <c r="D5889" s="18" t="s">
        <v>211</v>
      </c>
      <c r="E5889" s="18">
        <v>0</v>
      </c>
    </row>
    <row r="5890" spans="1:5" hidden="1" x14ac:dyDescent="0.3">
      <c r="A5890" s="18" t="str">
        <f t="shared" si="92"/>
        <v>2022-23East Gippsland ShireR1</v>
      </c>
      <c r="B5890" s="18" t="s">
        <v>1261</v>
      </c>
      <c r="C5890" s="18" t="s">
        <v>1049</v>
      </c>
      <c r="D5890" s="18" t="s">
        <v>215</v>
      </c>
      <c r="E5890" s="18">
        <v>92.514654472931895</v>
      </c>
    </row>
    <row r="5891" spans="1:5" hidden="1" x14ac:dyDescent="0.3">
      <c r="A5891" s="18" t="str">
        <f t="shared" si="92"/>
        <v>2022-23East Gippsland ShireR2</v>
      </c>
      <c r="B5891" s="18" t="s">
        <v>1261</v>
      </c>
      <c r="C5891" s="18" t="s">
        <v>1049</v>
      </c>
      <c r="D5891" s="18" t="s">
        <v>220</v>
      </c>
      <c r="E5891" s="18">
        <v>0.97361057397001605</v>
      </c>
    </row>
    <row r="5892" spans="1:5" hidden="1" x14ac:dyDescent="0.3">
      <c r="A5892" s="18" t="str">
        <f t="shared" si="92"/>
        <v>2022-23East Gippsland ShireR3</v>
      </c>
      <c r="B5892" s="18" t="s">
        <v>1261</v>
      </c>
      <c r="C5892" s="18" t="s">
        <v>1049</v>
      </c>
      <c r="D5892" s="18" t="s">
        <v>223</v>
      </c>
      <c r="E5892" s="18">
        <v>68.538652243915394</v>
      </c>
    </row>
    <row r="5893" spans="1:5" hidden="1" x14ac:dyDescent="0.3">
      <c r="A5893" s="18" t="str">
        <f t="shared" si="92"/>
        <v>2022-23East Gippsland ShireR4</v>
      </c>
      <c r="B5893" s="18" t="s">
        <v>1261</v>
      </c>
      <c r="C5893" s="18" t="s">
        <v>1049</v>
      </c>
      <c r="D5893" s="18" t="s">
        <v>228</v>
      </c>
      <c r="E5893" s="18">
        <v>8.4262701363073091</v>
      </c>
    </row>
    <row r="5894" spans="1:5" hidden="1" x14ac:dyDescent="0.3">
      <c r="A5894" s="18" t="str">
        <f t="shared" si="92"/>
        <v>2022-23East Gippsland ShireR5</v>
      </c>
      <c r="B5894" s="18" t="s">
        <v>1261</v>
      </c>
      <c r="C5894" s="18" t="s">
        <v>1049</v>
      </c>
      <c r="D5894" s="18" t="s">
        <v>232</v>
      </c>
      <c r="E5894" s="18">
        <v>43</v>
      </c>
    </row>
    <row r="5895" spans="1:5" hidden="1" x14ac:dyDescent="0.3">
      <c r="A5895" s="18" t="str">
        <f t="shared" si="92"/>
        <v>2022-23East Gippsland ShireSP1</v>
      </c>
      <c r="B5895" s="18" t="s">
        <v>1261</v>
      </c>
      <c r="C5895" s="18" t="s">
        <v>1049</v>
      </c>
      <c r="D5895" s="18" t="s">
        <v>236</v>
      </c>
      <c r="E5895" s="18">
        <v>96</v>
      </c>
    </row>
    <row r="5896" spans="1:5" hidden="1" x14ac:dyDescent="0.3">
      <c r="A5896" s="18" t="str">
        <f t="shared" si="92"/>
        <v>2022-23East Gippsland ShireSP2</v>
      </c>
      <c r="B5896" s="18" t="s">
        <v>1261</v>
      </c>
      <c r="C5896" s="18" t="s">
        <v>1049</v>
      </c>
      <c r="D5896" s="18" t="s">
        <v>239</v>
      </c>
      <c r="E5896" s="18">
        <v>0.37121212121212099</v>
      </c>
    </row>
    <row r="5897" spans="1:5" hidden="1" x14ac:dyDescent="0.3">
      <c r="A5897" s="18" t="str">
        <f t="shared" si="92"/>
        <v>2022-23East Gippsland ShireSP3</v>
      </c>
      <c r="B5897" s="18" t="s">
        <v>1261</v>
      </c>
      <c r="C5897" s="18" t="s">
        <v>1049</v>
      </c>
      <c r="D5897" s="18" t="s">
        <v>245</v>
      </c>
      <c r="E5897" s="18">
        <v>1823.2767857142901</v>
      </c>
    </row>
    <row r="5898" spans="1:5" hidden="1" x14ac:dyDescent="0.3">
      <c r="A5898" s="18" t="str">
        <f t="shared" si="92"/>
        <v>2022-23East Gippsland ShireSP4</v>
      </c>
      <c r="B5898" s="18" t="s">
        <v>1261</v>
      </c>
      <c r="C5898" s="18" t="s">
        <v>1049</v>
      </c>
      <c r="D5898" s="18" t="s">
        <v>251</v>
      </c>
      <c r="E5898" s="18">
        <v>0.7</v>
      </c>
    </row>
    <row r="5899" spans="1:5" hidden="1" x14ac:dyDescent="0.3">
      <c r="A5899" s="18" t="str">
        <f t="shared" si="92"/>
        <v>2022-23East Gippsland ShireWC1</v>
      </c>
      <c r="B5899" s="18" t="s">
        <v>1261</v>
      </c>
      <c r="C5899" s="18" t="s">
        <v>1049</v>
      </c>
      <c r="D5899" s="18" t="s">
        <v>1258</v>
      </c>
      <c r="E5899" s="18">
        <v>28.653429942599001</v>
      </c>
    </row>
    <row r="5900" spans="1:5" hidden="1" x14ac:dyDescent="0.3">
      <c r="A5900" s="18" t="str">
        <f t="shared" si="92"/>
        <v>2022-23East Gippsland ShireO3</v>
      </c>
      <c r="B5900" s="18" t="s">
        <v>1261</v>
      </c>
      <c r="C5900" s="18" t="s">
        <v>1049</v>
      </c>
      <c r="D5900" s="18" t="s">
        <v>558</v>
      </c>
      <c r="E5900" s="18">
        <v>2.6527625320160999E-3</v>
      </c>
    </row>
    <row r="5901" spans="1:5" hidden="1" x14ac:dyDescent="0.3">
      <c r="A5901" s="18" t="str">
        <f t="shared" si="92"/>
        <v>2022-23East Gippsland ShireO4</v>
      </c>
      <c r="B5901" s="18" t="s">
        <v>1261</v>
      </c>
      <c r="C5901" s="18" t="s">
        <v>1049</v>
      </c>
      <c r="D5901" s="18" t="s">
        <v>560</v>
      </c>
      <c r="E5901" s="18">
        <v>7.9574700109051294E-2</v>
      </c>
    </row>
    <row r="5902" spans="1:5" hidden="1" x14ac:dyDescent="0.3">
      <c r="A5902" s="18" t="str">
        <f t="shared" si="92"/>
        <v>2022-23East Gippsland ShireO5</v>
      </c>
      <c r="B5902" s="18" t="s">
        <v>1261</v>
      </c>
      <c r="C5902" s="18" t="s">
        <v>1049</v>
      </c>
      <c r="D5902" s="18" t="s">
        <v>562</v>
      </c>
      <c r="E5902" s="18">
        <v>0.97339427079082697</v>
      </c>
    </row>
    <row r="5903" spans="1:5" hidden="1" x14ac:dyDescent="0.3">
      <c r="A5903" s="18" t="str">
        <f t="shared" si="92"/>
        <v>2022-23East Gippsland ShireOP1</v>
      </c>
      <c r="B5903" s="18" t="s">
        <v>1261</v>
      </c>
      <c r="C5903" s="18" t="s">
        <v>1049</v>
      </c>
      <c r="D5903" s="18" t="s">
        <v>564</v>
      </c>
      <c r="E5903" s="18">
        <v>0.13916805033644999</v>
      </c>
    </row>
    <row r="5904" spans="1:5" hidden="1" x14ac:dyDescent="0.3">
      <c r="A5904" s="18" t="str">
        <f t="shared" si="92"/>
        <v>2022-23East Gippsland ShireS1</v>
      </c>
      <c r="B5904" s="18" t="s">
        <v>1261</v>
      </c>
      <c r="C5904" s="18" t="s">
        <v>1049</v>
      </c>
      <c r="D5904" s="18" t="s">
        <v>567</v>
      </c>
      <c r="E5904" s="18">
        <v>0.47767193917678902</v>
      </c>
    </row>
    <row r="5905" spans="1:5" hidden="1" x14ac:dyDescent="0.3">
      <c r="A5905" s="18" t="str">
        <f t="shared" si="92"/>
        <v>2022-23East Gippsland ShireS2</v>
      </c>
      <c r="B5905" s="18" t="s">
        <v>1261</v>
      </c>
      <c r="C5905" s="18" t="s">
        <v>1049</v>
      </c>
      <c r="D5905" s="18" t="s">
        <v>569</v>
      </c>
      <c r="E5905" s="18">
        <v>4.0527530137685602E-3</v>
      </c>
    </row>
    <row r="5906" spans="1:5" hidden="1" x14ac:dyDescent="0.3">
      <c r="A5906" s="18" t="str">
        <f t="shared" si="92"/>
        <v>2022-23East Gippsland ShireC1</v>
      </c>
      <c r="B5906" s="18" t="s">
        <v>1261</v>
      </c>
      <c r="C5906" s="18" t="s">
        <v>1049</v>
      </c>
      <c r="D5906" s="18" t="s">
        <v>572</v>
      </c>
      <c r="E5906" s="18">
        <v>2417.9434205412499</v>
      </c>
    </row>
    <row r="5907" spans="1:5" hidden="1" x14ac:dyDescent="0.3">
      <c r="A5907" s="18" t="str">
        <f t="shared" si="92"/>
        <v>2022-23East Gippsland ShireC2</v>
      </c>
      <c r="B5907" s="18" t="s">
        <v>1261</v>
      </c>
      <c r="C5907" s="18" t="s">
        <v>1049</v>
      </c>
      <c r="D5907" s="18" t="s">
        <v>575</v>
      </c>
      <c r="E5907" s="18">
        <v>25544.5005829771</v>
      </c>
    </row>
    <row r="5908" spans="1:5" hidden="1" x14ac:dyDescent="0.3">
      <c r="A5908" s="18" t="str">
        <f t="shared" si="92"/>
        <v>2022-23East Gippsland ShireC3</v>
      </c>
      <c r="B5908" s="18" t="s">
        <v>1261</v>
      </c>
      <c r="C5908" s="18" t="s">
        <v>1049</v>
      </c>
      <c r="D5908" s="18" t="s">
        <v>579</v>
      </c>
      <c r="E5908" s="18">
        <v>16.459659743241801</v>
      </c>
    </row>
    <row r="5909" spans="1:5" hidden="1" x14ac:dyDescent="0.3">
      <c r="A5909" s="18" t="str">
        <f t="shared" si="92"/>
        <v>2022-23East Gippsland ShireC4</v>
      </c>
      <c r="B5909" s="18" t="s">
        <v>1261</v>
      </c>
      <c r="C5909" s="18" t="s">
        <v>1049</v>
      </c>
      <c r="D5909" s="18" t="s">
        <v>583</v>
      </c>
      <c r="E5909" s="18">
        <v>1875.75429050668</v>
      </c>
    </row>
    <row r="5910" spans="1:5" hidden="1" x14ac:dyDescent="0.3">
      <c r="A5910" s="18" t="str">
        <f t="shared" si="92"/>
        <v>2022-23East Gippsland ShireC5</v>
      </c>
      <c r="B5910" s="18" t="s">
        <v>1261</v>
      </c>
      <c r="C5910" s="18" t="s">
        <v>1049</v>
      </c>
      <c r="D5910" s="18" t="s">
        <v>586</v>
      </c>
      <c r="E5910" s="18">
        <v>571.89027757890597</v>
      </c>
    </row>
    <row r="5911" spans="1:5" hidden="1" x14ac:dyDescent="0.3">
      <c r="A5911" s="18" t="str">
        <f t="shared" si="92"/>
        <v>2022-23East Gippsland ShireC6</v>
      </c>
      <c r="B5911" s="18" t="s">
        <v>1261</v>
      </c>
      <c r="C5911" s="18" t="s">
        <v>1049</v>
      </c>
      <c r="D5911" s="18" t="s">
        <v>590</v>
      </c>
      <c r="E5911" s="18">
        <v>3</v>
      </c>
    </row>
    <row r="5912" spans="1:5" hidden="1" x14ac:dyDescent="0.3">
      <c r="A5912" s="18" t="str">
        <f t="shared" ref="A5912:A5975" si="93">CONCATENATE(B5912,C5912,D5912)</f>
        <v>2022-23East Gippsland ShireC7</v>
      </c>
      <c r="B5912" s="18" t="s">
        <v>1261</v>
      </c>
      <c r="C5912" s="18" t="s">
        <v>1049</v>
      </c>
      <c r="D5912" s="18" t="s">
        <v>594</v>
      </c>
      <c r="E5912" s="18">
        <v>0.14214463840399</v>
      </c>
    </row>
    <row r="5913" spans="1:5" hidden="1" x14ac:dyDescent="0.3">
      <c r="A5913" s="18" t="str">
        <f t="shared" si="93"/>
        <v>2022-23Frankston CityAF2</v>
      </c>
      <c r="B5913" s="18" t="s">
        <v>1261</v>
      </c>
      <c r="C5913" s="18" t="s">
        <v>1052</v>
      </c>
      <c r="D5913" s="18" t="s">
        <v>76</v>
      </c>
      <c r="E5913" s="18">
        <v>1</v>
      </c>
    </row>
    <row r="5914" spans="1:5" hidden="1" x14ac:dyDescent="0.3">
      <c r="A5914" s="18" t="str">
        <f t="shared" si="93"/>
        <v>2022-23Frankston CityG5</v>
      </c>
      <c r="B5914" s="18" t="s">
        <v>1261</v>
      </c>
      <c r="C5914" s="18" t="s">
        <v>1052</v>
      </c>
      <c r="D5914" s="18" t="s">
        <v>169</v>
      </c>
      <c r="E5914" s="18">
        <v>72</v>
      </c>
    </row>
    <row r="5915" spans="1:5" hidden="1" x14ac:dyDescent="0.3">
      <c r="A5915" s="18" t="str">
        <f t="shared" si="93"/>
        <v>2022-23Frankston CityLB1</v>
      </c>
      <c r="B5915" s="18" t="s">
        <v>1261</v>
      </c>
      <c r="C5915" s="18" t="s">
        <v>1052</v>
      </c>
      <c r="D5915" s="18" t="s">
        <v>1256</v>
      </c>
      <c r="E5915" s="18">
        <v>4.0565232331717</v>
      </c>
    </row>
    <row r="5916" spans="1:5" hidden="1" x14ac:dyDescent="0.3">
      <c r="A5916" s="18" t="str">
        <f t="shared" si="93"/>
        <v>2022-23Frankston CityLB2</v>
      </c>
      <c r="B5916" s="18" t="s">
        <v>1261</v>
      </c>
      <c r="C5916" s="18" t="s">
        <v>1052</v>
      </c>
      <c r="D5916" s="18" t="s">
        <v>172</v>
      </c>
      <c r="E5916" s="18">
        <v>0.672430825720156</v>
      </c>
    </row>
    <row r="5917" spans="1:5" hidden="1" x14ac:dyDescent="0.3">
      <c r="A5917" s="18" t="str">
        <f t="shared" si="93"/>
        <v>2022-23Frankston CityLB4</v>
      </c>
      <c r="B5917" s="18" t="s">
        <v>1261</v>
      </c>
      <c r="C5917" s="18" t="s">
        <v>1052</v>
      </c>
      <c r="D5917" s="18" t="s">
        <v>1257</v>
      </c>
      <c r="E5917" s="18">
        <v>9.7537569181628106E-2</v>
      </c>
    </row>
    <row r="5918" spans="1:5" hidden="1" x14ac:dyDescent="0.3">
      <c r="A5918" s="18" t="str">
        <f t="shared" si="93"/>
        <v>2022-23Frankston CityLB5</v>
      </c>
      <c r="B5918" s="18" t="s">
        <v>1261</v>
      </c>
      <c r="C5918" s="18" t="s">
        <v>1052</v>
      </c>
      <c r="D5918" s="18" t="s">
        <v>177</v>
      </c>
      <c r="E5918" s="18">
        <v>32.056729691777399</v>
      </c>
    </row>
    <row r="5919" spans="1:5" hidden="1" x14ac:dyDescent="0.3">
      <c r="A5919" s="18" t="str">
        <f t="shared" si="93"/>
        <v>2022-23Frankston CityMC2</v>
      </c>
      <c r="B5919" s="18" t="s">
        <v>1261</v>
      </c>
      <c r="C5919" s="18" t="s">
        <v>1052</v>
      </c>
      <c r="D5919" s="18" t="s">
        <v>192</v>
      </c>
      <c r="E5919" s="18">
        <v>1.0074971164936599</v>
      </c>
    </row>
    <row r="5920" spans="1:5" hidden="1" x14ac:dyDescent="0.3">
      <c r="A5920" s="18" t="str">
        <f t="shared" si="93"/>
        <v>2022-23Frankston CityMC3</v>
      </c>
      <c r="B5920" s="18" t="s">
        <v>1261</v>
      </c>
      <c r="C5920" s="18" t="s">
        <v>1052</v>
      </c>
      <c r="D5920" s="18" t="s">
        <v>197</v>
      </c>
      <c r="E5920" s="18">
        <v>87.788513093728497</v>
      </c>
    </row>
    <row r="5921" spans="1:5" hidden="1" x14ac:dyDescent="0.3">
      <c r="A5921" s="18" t="str">
        <f t="shared" si="93"/>
        <v>2022-23Frankston CityMC4</v>
      </c>
      <c r="B5921" s="18" t="s">
        <v>1261</v>
      </c>
      <c r="C5921" s="18" t="s">
        <v>1052</v>
      </c>
      <c r="D5921" s="18" t="s">
        <v>202</v>
      </c>
      <c r="E5921" s="18">
        <v>0.740078680378218</v>
      </c>
    </row>
    <row r="5922" spans="1:5" hidden="1" x14ac:dyDescent="0.3">
      <c r="A5922" s="18" t="str">
        <f t="shared" si="93"/>
        <v>2022-23Frankston CityMC5</v>
      </c>
      <c r="B5922" s="18" t="s">
        <v>1261</v>
      </c>
      <c r="C5922" s="18" t="s">
        <v>1052</v>
      </c>
      <c r="D5922" s="18" t="s">
        <v>207</v>
      </c>
      <c r="E5922" s="18">
        <v>0.70855614973262004</v>
      </c>
    </row>
    <row r="5923" spans="1:5" hidden="1" x14ac:dyDescent="0.3">
      <c r="A5923" s="18" t="str">
        <f t="shared" si="93"/>
        <v>2022-23Frankston CityMC6</v>
      </c>
      <c r="B5923" s="18" t="s">
        <v>1261</v>
      </c>
      <c r="C5923" s="18" t="s">
        <v>1052</v>
      </c>
      <c r="D5923" s="18" t="s">
        <v>211</v>
      </c>
      <c r="E5923" s="18">
        <v>0.95040369088812005</v>
      </c>
    </row>
    <row r="5924" spans="1:5" hidden="1" x14ac:dyDescent="0.3">
      <c r="A5924" s="18" t="str">
        <f t="shared" si="93"/>
        <v>2022-23Frankston CityR1</v>
      </c>
      <c r="B5924" s="18" t="s">
        <v>1261</v>
      </c>
      <c r="C5924" s="18" t="s">
        <v>1052</v>
      </c>
      <c r="D5924" s="18" t="s">
        <v>215</v>
      </c>
      <c r="E5924" s="18">
        <v>59.084194977843403</v>
      </c>
    </row>
    <row r="5925" spans="1:5" hidden="1" x14ac:dyDescent="0.3">
      <c r="A5925" s="18" t="str">
        <f t="shared" si="93"/>
        <v>2022-23Frankston CityR2</v>
      </c>
      <c r="B5925" s="18" t="s">
        <v>1261</v>
      </c>
      <c r="C5925" s="18" t="s">
        <v>1052</v>
      </c>
      <c r="D5925" s="18" t="s">
        <v>220</v>
      </c>
      <c r="E5925" s="18">
        <v>0.98574459058124697</v>
      </c>
    </row>
    <row r="5926" spans="1:5" hidden="1" x14ac:dyDescent="0.3">
      <c r="A5926" s="18" t="str">
        <f t="shared" si="93"/>
        <v>2022-23Frankston CityR3</v>
      </c>
      <c r="B5926" s="18" t="s">
        <v>1261</v>
      </c>
      <c r="C5926" s="18" t="s">
        <v>1052</v>
      </c>
      <c r="D5926" s="18" t="s">
        <v>223</v>
      </c>
      <c r="E5926" s="18">
        <v>193.49075848033601</v>
      </c>
    </row>
    <row r="5927" spans="1:5" hidden="1" x14ac:dyDescent="0.3">
      <c r="A5927" s="18" t="str">
        <f t="shared" si="93"/>
        <v>2022-23Frankston CityR4</v>
      </c>
      <c r="B5927" s="18" t="s">
        <v>1261</v>
      </c>
      <c r="C5927" s="18" t="s">
        <v>1052</v>
      </c>
      <c r="D5927" s="18" t="s">
        <v>228</v>
      </c>
      <c r="E5927" s="18">
        <v>44.179233557995403</v>
      </c>
    </row>
    <row r="5928" spans="1:5" hidden="1" x14ac:dyDescent="0.3">
      <c r="A5928" s="18" t="str">
        <f t="shared" si="93"/>
        <v>2022-23Frankston CityR5</v>
      </c>
      <c r="B5928" s="18" t="s">
        <v>1261</v>
      </c>
      <c r="C5928" s="18" t="s">
        <v>1052</v>
      </c>
      <c r="D5928" s="18" t="s">
        <v>232</v>
      </c>
      <c r="E5928" s="18">
        <v>69</v>
      </c>
    </row>
    <row r="5929" spans="1:5" hidden="1" x14ac:dyDescent="0.3">
      <c r="A5929" s="18" t="str">
        <f t="shared" si="93"/>
        <v>2022-23Frankston CitySP1</v>
      </c>
      <c r="B5929" s="18" t="s">
        <v>1261</v>
      </c>
      <c r="C5929" s="18" t="s">
        <v>1052</v>
      </c>
      <c r="D5929" s="18" t="s">
        <v>236</v>
      </c>
      <c r="E5929" s="18">
        <v>78</v>
      </c>
    </row>
    <row r="5930" spans="1:5" hidden="1" x14ac:dyDescent="0.3">
      <c r="A5930" s="18" t="str">
        <f t="shared" si="93"/>
        <v>2022-23Frankston CitySP2</v>
      </c>
      <c r="B5930" s="18" t="s">
        <v>1261</v>
      </c>
      <c r="C5930" s="18" t="s">
        <v>1052</v>
      </c>
      <c r="D5930" s="18" t="s">
        <v>239</v>
      </c>
      <c r="E5930" s="18">
        <v>0.62412342215988803</v>
      </c>
    </row>
    <row r="5931" spans="1:5" hidden="1" x14ac:dyDescent="0.3">
      <c r="A5931" s="18" t="str">
        <f t="shared" si="93"/>
        <v>2022-23Frankston CitySP3</v>
      </c>
      <c r="B5931" s="18" t="s">
        <v>1261</v>
      </c>
      <c r="C5931" s="18" t="s">
        <v>1052</v>
      </c>
      <c r="D5931" s="18" t="s">
        <v>245</v>
      </c>
      <c r="E5931" s="18">
        <v>3091.9855072463802</v>
      </c>
    </row>
    <row r="5932" spans="1:5" hidden="1" x14ac:dyDescent="0.3">
      <c r="A5932" s="18" t="str">
        <f t="shared" si="93"/>
        <v>2022-23Frankston CitySP4</v>
      </c>
      <c r="B5932" s="18" t="s">
        <v>1261</v>
      </c>
      <c r="C5932" s="18" t="s">
        <v>1052</v>
      </c>
      <c r="D5932" s="18" t="s">
        <v>251</v>
      </c>
      <c r="E5932" s="18">
        <v>0.76923076923076905</v>
      </c>
    </row>
    <row r="5933" spans="1:5" hidden="1" x14ac:dyDescent="0.3">
      <c r="A5933" s="18" t="str">
        <f t="shared" si="93"/>
        <v>2022-23Frankston CityWC1</v>
      </c>
      <c r="B5933" s="18" t="s">
        <v>1261</v>
      </c>
      <c r="C5933" s="18" t="s">
        <v>1052</v>
      </c>
      <c r="D5933" s="18" t="s">
        <v>1258</v>
      </c>
      <c r="E5933" s="18">
        <v>140.22636048855301</v>
      </c>
    </row>
    <row r="5934" spans="1:5" hidden="1" x14ac:dyDescent="0.3">
      <c r="A5934" s="18" t="str">
        <f t="shared" si="93"/>
        <v>2022-23Frankston CityWC2</v>
      </c>
      <c r="B5934" s="18" t="s">
        <v>1261</v>
      </c>
      <c r="C5934" s="18" t="s">
        <v>1052</v>
      </c>
      <c r="D5934" s="18" t="s">
        <v>256</v>
      </c>
      <c r="E5934" s="18">
        <v>1.2258956458744601</v>
      </c>
    </row>
    <row r="5935" spans="1:5" hidden="1" x14ac:dyDescent="0.3">
      <c r="A5935" s="18" t="str">
        <f t="shared" si="93"/>
        <v>2022-23Frankston CityWC3</v>
      </c>
      <c r="B5935" s="18" t="s">
        <v>1261</v>
      </c>
      <c r="C5935" s="18" t="s">
        <v>1052</v>
      </c>
      <c r="D5935" s="18" t="s">
        <v>262</v>
      </c>
      <c r="E5935" s="18">
        <v>130.16060332731999</v>
      </c>
    </row>
    <row r="5936" spans="1:5" hidden="1" x14ac:dyDescent="0.3">
      <c r="A5936" s="18" t="str">
        <f t="shared" si="93"/>
        <v>2022-23Frankston CityWC4</v>
      </c>
      <c r="B5936" s="18" t="s">
        <v>1261</v>
      </c>
      <c r="C5936" s="18" t="s">
        <v>1052</v>
      </c>
      <c r="D5936" s="18" t="s">
        <v>266</v>
      </c>
      <c r="E5936" s="18">
        <v>56.392065513516997</v>
      </c>
    </row>
    <row r="5937" spans="1:5" hidden="1" x14ac:dyDescent="0.3">
      <c r="A5937" s="18" t="str">
        <f t="shared" si="93"/>
        <v>2022-23Frankston CityWC5</v>
      </c>
      <c r="B5937" s="18" t="s">
        <v>1261</v>
      </c>
      <c r="C5937" s="18" t="s">
        <v>1052</v>
      </c>
      <c r="D5937" s="18" t="s">
        <v>270</v>
      </c>
      <c r="E5937" s="18">
        <v>0.51881345809277302</v>
      </c>
    </row>
    <row r="5938" spans="1:5" hidden="1" x14ac:dyDescent="0.3">
      <c r="A5938" s="18" t="str">
        <f t="shared" si="93"/>
        <v>2022-23Frankston CityE2</v>
      </c>
      <c r="B5938" s="18" t="s">
        <v>1261</v>
      </c>
      <c r="C5938" s="18" t="s">
        <v>1052</v>
      </c>
      <c r="D5938" s="18" t="s">
        <v>548</v>
      </c>
      <c r="E5938" s="18">
        <v>3379.6875</v>
      </c>
    </row>
    <row r="5939" spans="1:5" hidden="1" x14ac:dyDescent="0.3">
      <c r="A5939" s="18" t="str">
        <f t="shared" si="93"/>
        <v>2022-23Frankston CityE4</v>
      </c>
      <c r="B5939" s="18" t="s">
        <v>1261</v>
      </c>
      <c r="C5939" s="18" t="s">
        <v>1052</v>
      </c>
      <c r="D5939" s="18" t="s">
        <v>550</v>
      </c>
      <c r="E5939" s="18">
        <v>1680.796875</v>
      </c>
    </row>
    <row r="5940" spans="1:5" hidden="1" x14ac:dyDescent="0.3">
      <c r="A5940" s="18" t="str">
        <f t="shared" si="93"/>
        <v>2022-23Frankston CityL1</v>
      </c>
      <c r="B5940" s="18" t="s">
        <v>1261</v>
      </c>
      <c r="C5940" s="18" t="s">
        <v>1052</v>
      </c>
      <c r="D5940" s="18" t="s">
        <v>552</v>
      </c>
      <c r="E5940" s="18">
        <v>1.8405755447376499</v>
      </c>
    </row>
    <row r="5941" spans="1:5" hidden="1" x14ac:dyDescent="0.3">
      <c r="A5941" s="18" t="str">
        <f t="shared" si="93"/>
        <v>2022-23Frankston CityL2</v>
      </c>
      <c r="B5941" s="18" t="s">
        <v>1261</v>
      </c>
      <c r="C5941" s="18" t="s">
        <v>1052</v>
      </c>
      <c r="D5941" s="18" t="s">
        <v>554</v>
      </c>
      <c r="E5941" s="18">
        <v>5.9997485135353601E-3</v>
      </c>
    </row>
    <row r="5942" spans="1:5" hidden="1" x14ac:dyDescent="0.3">
      <c r="A5942" s="18" t="str">
        <f t="shared" si="93"/>
        <v>2022-23Frankston CityO2</v>
      </c>
      <c r="B5942" s="18" t="s">
        <v>1261</v>
      </c>
      <c r="C5942" s="18" t="s">
        <v>1052</v>
      </c>
      <c r="D5942" s="18" t="s">
        <v>556</v>
      </c>
      <c r="E5942" s="18">
        <v>0.20278850007382601</v>
      </c>
    </row>
    <row r="5943" spans="1:5" hidden="1" x14ac:dyDescent="0.3">
      <c r="A5943" s="18" t="str">
        <f t="shared" si="93"/>
        <v>2022-23Frankston CityO3</v>
      </c>
      <c r="B5943" s="18" t="s">
        <v>1261</v>
      </c>
      <c r="C5943" s="18" t="s">
        <v>1052</v>
      </c>
      <c r="D5943" s="18" t="s">
        <v>558</v>
      </c>
      <c r="E5943" s="18">
        <v>1.26698868709879E-2</v>
      </c>
    </row>
    <row r="5944" spans="1:5" hidden="1" x14ac:dyDescent="0.3">
      <c r="A5944" s="18" t="str">
        <f t="shared" si="93"/>
        <v>2022-23Frankston CityO4</v>
      </c>
      <c r="B5944" s="18" t="s">
        <v>1261</v>
      </c>
      <c r="C5944" s="18" t="s">
        <v>1052</v>
      </c>
      <c r="D5944" s="18" t="s">
        <v>560</v>
      </c>
      <c r="E5944" s="18">
        <v>0.16381935878262599</v>
      </c>
    </row>
    <row r="5945" spans="1:5" hidden="1" x14ac:dyDescent="0.3">
      <c r="A5945" s="18" t="str">
        <f t="shared" si="93"/>
        <v>2022-23Frankston CityO5</v>
      </c>
      <c r="B5945" s="18" t="s">
        <v>1261</v>
      </c>
      <c r="C5945" s="18" t="s">
        <v>1052</v>
      </c>
      <c r="D5945" s="18" t="s">
        <v>562</v>
      </c>
      <c r="E5945" s="18">
        <v>1.65997068244747</v>
      </c>
    </row>
    <row r="5946" spans="1:5" hidden="1" x14ac:dyDescent="0.3">
      <c r="A5946" s="18" t="str">
        <f t="shared" si="93"/>
        <v>2022-23Frankston CityOP1</v>
      </c>
      <c r="B5946" s="18" t="s">
        <v>1261</v>
      </c>
      <c r="C5946" s="18" t="s">
        <v>1052</v>
      </c>
      <c r="D5946" s="18" t="s">
        <v>564</v>
      </c>
      <c r="E5946" s="18">
        <v>-3.5815363397359502E-2</v>
      </c>
    </row>
    <row r="5947" spans="1:5" hidden="1" x14ac:dyDescent="0.3">
      <c r="A5947" s="18" t="str">
        <f t="shared" si="93"/>
        <v>2022-23Frankston CityS1</v>
      </c>
      <c r="B5947" s="18" t="s">
        <v>1261</v>
      </c>
      <c r="C5947" s="18" t="s">
        <v>1052</v>
      </c>
      <c r="D5947" s="18" t="s">
        <v>567</v>
      </c>
      <c r="E5947" s="18">
        <v>0.68109529214015796</v>
      </c>
    </row>
    <row r="5948" spans="1:5" hidden="1" x14ac:dyDescent="0.3">
      <c r="A5948" s="18" t="str">
        <f t="shared" si="93"/>
        <v>2022-23Frankston CityS2</v>
      </c>
      <c r="B5948" s="18" t="s">
        <v>1261</v>
      </c>
      <c r="C5948" s="18" t="s">
        <v>1052</v>
      </c>
      <c r="D5948" s="18" t="s">
        <v>569</v>
      </c>
      <c r="E5948" s="18">
        <v>2.8212925773753502E-3</v>
      </c>
    </row>
    <row r="5949" spans="1:5" hidden="1" x14ac:dyDescent="0.3">
      <c r="A5949" s="18" t="str">
        <f t="shared" si="93"/>
        <v>2022-23Frankston CityC1</v>
      </c>
      <c r="B5949" s="18" t="s">
        <v>1261</v>
      </c>
      <c r="C5949" s="18" t="s">
        <v>1052</v>
      </c>
      <c r="D5949" s="18" t="s">
        <v>572</v>
      </c>
      <c r="E5949" s="18">
        <v>1534.0207940312901</v>
      </c>
    </row>
    <row r="5950" spans="1:5" hidden="1" x14ac:dyDescent="0.3">
      <c r="A5950" s="18" t="str">
        <f t="shared" si="93"/>
        <v>2022-23Frankston CityC2</v>
      </c>
      <c r="B5950" s="18" t="s">
        <v>1261</v>
      </c>
      <c r="C5950" s="18" t="s">
        <v>1052</v>
      </c>
      <c r="D5950" s="18" t="s">
        <v>575</v>
      </c>
      <c r="E5950" s="18">
        <v>7533.2193869590501</v>
      </c>
    </row>
    <row r="5951" spans="1:5" hidden="1" x14ac:dyDescent="0.3">
      <c r="A5951" s="18" t="str">
        <f t="shared" si="93"/>
        <v>2022-23Frankston CityC3</v>
      </c>
      <c r="B5951" s="18" t="s">
        <v>1261</v>
      </c>
      <c r="C5951" s="18" t="s">
        <v>1052</v>
      </c>
      <c r="D5951" s="18" t="s">
        <v>579</v>
      </c>
      <c r="E5951" s="18">
        <v>199.40885306180201</v>
      </c>
    </row>
    <row r="5952" spans="1:5" hidden="1" x14ac:dyDescent="0.3">
      <c r="A5952" s="18" t="str">
        <f t="shared" si="93"/>
        <v>2022-23Frankston CityC4</v>
      </c>
      <c r="B5952" s="18" t="s">
        <v>1261</v>
      </c>
      <c r="C5952" s="18" t="s">
        <v>1052</v>
      </c>
      <c r="D5952" s="18" t="s">
        <v>583</v>
      </c>
      <c r="E5952" s="18">
        <v>1299.37164011858</v>
      </c>
    </row>
    <row r="5953" spans="1:5" hidden="1" x14ac:dyDescent="0.3">
      <c r="A5953" s="18" t="str">
        <f t="shared" si="93"/>
        <v>2022-23Frankston CityC5</v>
      </c>
      <c r="B5953" s="18" t="s">
        <v>1261</v>
      </c>
      <c r="C5953" s="18" t="s">
        <v>1052</v>
      </c>
      <c r="D5953" s="18" t="s">
        <v>586</v>
      </c>
      <c r="E5953" s="18">
        <v>161.78493922071999</v>
      </c>
    </row>
    <row r="5954" spans="1:5" hidden="1" x14ac:dyDescent="0.3">
      <c r="A5954" s="18" t="str">
        <f t="shared" si="93"/>
        <v>2022-23Frankston CityC6</v>
      </c>
      <c r="B5954" s="18" t="s">
        <v>1261</v>
      </c>
      <c r="C5954" s="18" t="s">
        <v>1052</v>
      </c>
      <c r="D5954" s="18" t="s">
        <v>590</v>
      </c>
      <c r="E5954" s="18">
        <v>6</v>
      </c>
    </row>
    <row r="5955" spans="1:5" hidden="1" x14ac:dyDescent="0.3">
      <c r="A5955" s="18" t="str">
        <f t="shared" si="93"/>
        <v>2022-23Frankston CityC7</v>
      </c>
      <c r="B5955" s="18" t="s">
        <v>1261</v>
      </c>
      <c r="C5955" s="18" t="s">
        <v>1052</v>
      </c>
      <c r="D5955" s="18" t="s">
        <v>594</v>
      </c>
      <c r="E5955" s="18">
        <v>0.14294996751137101</v>
      </c>
    </row>
    <row r="5956" spans="1:5" hidden="1" x14ac:dyDescent="0.3">
      <c r="A5956" s="18" t="str">
        <f t="shared" si="93"/>
        <v>2022-23Gannawarra ShireAF2</v>
      </c>
      <c r="B5956" s="18" t="s">
        <v>1261</v>
      </c>
      <c r="C5956" s="18" t="s">
        <v>1055</v>
      </c>
      <c r="D5956" s="18" t="s">
        <v>76</v>
      </c>
      <c r="E5956" s="18">
        <v>1</v>
      </c>
    </row>
    <row r="5957" spans="1:5" hidden="1" x14ac:dyDescent="0.3">
      <c r="A5957" s="18" t="str">
        <f t="shared" si="93"/>
        <v>2022-23Gannawarra ShireAF6</v>
      </c>
      <c r="B5957" s="18" t="s">
        <v>1261</v>
      </c>
      <c r="C5957" s="18" t="s">
        <v>1055</v>
      </c>
      <c r="D5957" s="18" t="s">
        <v>85</v>
      </c>
      <c r="E5957" s="18">
        <v>3.59280015197568</v>
      </c>
    </row>
    <row r="5958" spans="1:5" hidden="1" x14ac:dyDescent="0.3">
      <c r="A5958" s="18" t="str">
        <f t="shared" si="93"/>
        <v>2022-23Gannawarra ShireAF7</v>
      </c>
      <c r="B5958" s="18" t="s">
        <v>1261</v>
      </c>
      <c r="C5958" s="18" t="s">
        <v>1055</v>
      </c>
      <c r="D5958" s="18" t="s">
        <v>90</v>
      </c>
      <c r="E5958" s="18">
        <v>11.3554590879048</v>
      </c>
    </row>
    <row r="5959" spans="1:5" hidden="1" x14ac:dyDescent="0.3">
      <c r="A5959" s="18" t="str">
        <f t="shared" si="93"/>
        <v>2022-23Gannawarra ShireAM1</v>
      </c>
      <c r="B5959" s="18" t="s">
        <v>1261</v>
      </c>
      <c r="C5959" s="18" t="s">
        <v>1055</v>
      </c>
      <c r="D5959" s="18" t="s">
        <v>97</v>
      </c>
      <c r="E5959" s="18">
        <v>1.9552980132450299</v>
      </c>
    </row>
    <row r="5960" spans="1:5" hidden="1" x14ac:dyDescent="0.3">
      <c r="A5960" s="18" t="str">
        <f t="shared" si="93"/>
        <v>2022-23Gannawarra ShireAM2</v>
      </c>
      <c r="B5960" s="18" t="s">
        <v>1261</v>
      </c>
      <c r="C5960" s="18" t="s">
        <v>1055</v>
      </c>
      <c r="D5960" s="18" t="s">
        <v>103</v>
      </c>
      <c r="E5960" s="18">
        <v>0.25177304964538999</v>
      </c>
    </row>
    <row r="5961" spans="1:5" hidden="1" x14ac:dyDescent="0.3">
      <c r="A5961" s="18" t="str">
        <f t="shared" si="93"/>
        <v>2022-23Gannawarra ShireAM5</v>
      </c>
      <c r="B5961" s="18" t="s">
        <v>1261</v>
      </c>
      <c r="C5961" s="18" t="s">
        <v>1055</v>
      </c>
      <c r="D5961" s="18" t="s">
        <v>109</v>
      </c>
      <c r="E5961" s="18">
        <v>0.400709219858156</v>
      </c>
    </row>
    <row r="5962" spans="1:5" hidden="1" x14ac:dyDescent="0.3">
      <c r="A5962" s="18" t="str">
        <f t="shared" si="93"/>
        <v>2022-23Gannawarra ShireAM6</v>
      </c>
      <c r="B5962" s="18" t="s">
        <v>1261</v>
      </c>
      <c r="C5962" s="18" t="s">
        <v>1055</v>
      </c>
      <c r="D5962" s="18" t="s">
        <v>115</v>
      </c>
      <c r="E5962" s="18">
        <v>8.7073404255319193</v>
      </c>
    </row>
    <row r="5963" spans="1:5" hidden="1" x14ac:dyDescent="0.3">
      <c r="A5963" s="18" t="str">
        <f t="shared" si="93"/>
        <v>2022-23Gannawarra ShireAM7</v>
      </c>
      <c r="B5963" s="18" t="s">
        <v>1261</v>
      </c>
      <c r="C5963" s="18" t="s">
        <v>1055</v>
      </c>
      <c r="D5963" s="18" t="s">
        <v>118</v>
      </c>
      <c r="E5963" s="18">
        <v>0</v>
      </c>
    </row>
    <row r="5964" spans="1:5" hidden="1" x14ac:dyDescent="0.3">
      <c r="A5964" s="18" t="str">
        <f t="shared" si="93"/>
        <v>2022-23Gannawarra ShireFS1</v>
      </c>
      <c r="B5964" s="18" t="s">
        <v>1261</v>
      </c>
      <c r="C5964" s="18" t="s">
        <v>1055</v>
      </c>
      <c r="D5964" s="18" t="s">
        <v>124</v>
      </c>
      <c r="E5964" s="18">
        <v>1</v>
      </c>
    </row>
    <row r="5965" spans="1:5" hidden="1" x14ac:dyDescent="0.3">
      <c r="A5965" s="18" t="str">
        <f t="shared" si="93"/>
        <v>2022-23Gannawarra ShireFS2</v>
      </c>
      <c r="B5965" s="18" t="s">
        <v>1261</v>
      </c>
      <c r="C5965" s="18" t="s">
        <v>1055</v>
      </c>
      <c r="D5965" s="18" t="s">
        <v>130</v>
      </c>
      <c r="E5965" s="18">
        <v>0.974683544303797</v>
      </c>
    </row>
    <row r="5966" spans="1:5" hidden="1" x14ac:dyDescent="0.3">
      <c r="A5966" s="18" t="str">
        <f t="shared" si="93"/>
        <v>2022-23Gannawarra ShireFS3</v>
      </c>
      <c r="B5966" s="18" t="s">
        <v>1261</v>
      </c>
      <c r="C5966" s="18" t="s">
        <v>1055</v>
      </c>
      <c r="D5966" s="18" t="s">
        <v>135</v>
      </c>
      <c r="E5966" s="18">
        <v>256.11659340659298</v>
      </c>
    </row>
    <row r="5967" spans="1:5" hidden="1" x14ac:dyDescent="0.3">
      <c r="A5967" s="18" t="str">
        <f t="shared" si="93"/>
        <v>2022-23Gannawarra ShireFS4</v>
      </c>
      <c r="B5967" s="18" t="s">
        <v>1261</v>
      </c>
      <c r="C5967" s="18" t="s">
        <v>1055</v>
      </c>
      <c r="D5967" s="18" t="s">
        <v>139</v>
      </c>
      <c r="E5967" s="18">
        <v>0</v>
      </c>
    </row>
    <row r="5968" spans="1:5" hidden="1" x14ac:dyDescent="0.3">
      <c r="A5968" s="18" t="str">
        <f t="shared" si="93"/>
        <v>2022-23Gannawarra ShireG1</v>
      </c>
      <c r="B5968" s="18" t="s">
        <v>1261</v>
      </c>
      <c r="C5968" s="18" t="s">
        <v>1055</v>
      </c>
      <c r="D5968" s="18" t="s">
        <v>149</v>
      </c>
      <c r="E5968" s="18">
        <v>0.103174603174603</v>
      </c>
    </row>
    <row r="5969" spans="1:5" hidden="1" x14ac:dyDescent="0.3">
      <c r="A5969" s="18" t="str">
        <f t="shared" si="93"/>
        <v>2022-23Gannawarra ShireG2</v>
      </c>
      <c r="B5969" s="18" t="s">
        <v>1261</v>
      </c>
      <c r="C5969" s="18" t="s">
        <v>1055</v>
      </c>
      <c r="D5969" s="18" t="s">
        <v>154</v>
      </c>
      <c r="E5969" s="18">
        <v>49</v>
      </c>
    </row>
    <row r="5970" spans="1:5" hidden="1" x14ac:dyDescent="0.3">
      <c r="A5970" s="18" t="str">
        <f t="shared" si="93"/>
        <v>2022-23Gannawarra ShireG3</v>
      </c>
      <c r="B5970" s="18" t="s">
        <v>1261</v>
      </c>
      <c r="C5970" s="18" t="s">
        <v>1055</v>
      </c>
      <c r="D5970" s="18" t="s">
        <v>159</v>
      </c>
      <c r="E5970" s="18">
        <v>0.90178571428571397</v>
      </c>
    </row>
    <row r="5971" spans="1:5" hidden="1" x14ac:dyDescent="0.3">
      <c r="A5971" s="18" t="str">
        <f t="shared" si="93"/>
        <v>2022-23Gannawarra ShireG4</v>
      </c>
      <c r="B5971" s="18" t="s">
        <v>1261</v>
      </c>
      <c r="C5971" s="18" t="s">
        <v>1055</v>
      </c>
      <c r="D5971" s="18" t="s">
        <v>166</v>
      </c>
      <c r="E5971" s="18">
        <v>51109.322857142899</v>
      </c>
    </row>
    <row r="5972" spans="1:5" hidden="1" x14ac:dyDescent="0.3">
      <c r="A5972" s="18" t="str">
        <f t="shared" si="93"/>
        <v>2022-23Gannawarra ShireG5</v>
      </c>
      <c r="B5972" s="18" t="s">
        <v>1261</v>
      </c>
      <c r="C5972" s="18" t="s">
        <v>1055</v>
      </c>
      <c r="D5972" s="18" t="s">
        <v>169</v>
      </c>
      <c r="E5972" s="18">
        <v>48</v>
      </c>
    </row>
    <row r="5973" spans="1:5" hidden="1" x14ac:dyDescent="0.3">
      <c r="A5973" s="18" t="str">
        <f t="shared" si="93"/>
        <v>2022-23Gannawarra ShireLB1</v>
      </c>
      <c r="B5973" s="18" t="s">
        <v>1261</v>
      </c>
      <c r="C5973" s="18" t="s">
        <v>1055</v>
      </c>
      <c r="D5973" s="18" t="s">
        <v>1256</v>
      </c>
      <c r="E5973" s="18">
        <v>1.31752833410961</v>
      </c>
    </row>
    <row r="5974" spans="1:5" hidden="1" x14ac:dyDescent="0.3">
      <c r="A5974" s="18" t="str">
        <f t="shared" si="93"/>
        <v>2022-23Gannawarra ShireLB2</v>
      </c>
      <c r="B5974" s="18" t="s">
        <v>1261</v>
      </c>
      <c r="C5974" s="18" t="s">
        <v>1055</v>
      </c>
      <c r="D5974" s="18" t="s">
        <v>172</v>
      </c>
      <c r="E5974" s="18">
        <v>0.34174817574910699</v>
      </c>
    </row>
    <row r="5975" spans="1:5" hidden="1" x14ac:dyDescent="0.3">
      <c r="A5975" s="18" t="str">
        <f t="shared" si="93"/>
        <v>2022-23Gannawarra ShireLB4</v>
      </c>
      <c r="B5975" s="18" t="s">
        <v>1261</v>
      </c>
      <c r="C5975" s="18" t="s">
        <v>1055</v>
      </c>
      <c r="D5975" s="18" t="s">
        <v>1257</v>
      </c>
      <c r="E5975" s="18">
        <v>0.1080150481413</v>
      </c>
    </row>
    <row r="5976" spans="1:5" hidden="1" x14ac:dyDescent="0.3">
      <c r="A5976" s="18" t="str">
        <f t="shared" ref="A5976:A6039" si="94">CONCATENATE(B5976,C5976,D5976)</f>
        <v>2022-23Gannawarra ShireLB5</v>
      </c>
      <c r="B5976" s="18" t="s">
        <v>1261</v>
      </c>
      <c r="C5976" s="18" t="s">
        <v>1055</v>
      </c>
      <c r="D5976" s="18" t="s">
        <v>177</v>
      </c>
      <c r="E5976" s="18">
        <v>65.034289513677805</v>
      </c>
    </row>
    <row r="5977" spans="1:5" hidden="1" x14ac:dyDescent="0.3">
      <c r="A5977" s="18" t="str">
        <f t="shared" si="94"/>
        <v>2022-23Gannawarra ShireMC2</v>
      </c>
      <c r="B5977" s="18" t="s">
        <v>1261</v>
      </c>
      <c r="C5977" s="18" t="s">
        <v>1055</v>
      </c>
      <c r="D5977" s="18" t="s">
        <v>192</v>
      </c>
      <c r="E5977" s="18">
        <v>1.0561797752808999</v>
      </c>
    </row>
    <row r="5978" spans="1:5" hidden="1" x14ac:dyDescent="0.3">
      <c r="A5978" s="18" t="str">
        <f t="shared" si="94"/>
        <v>2022-23Gannawarra ShireMC3</v>
      </c>
      <c r="B5978" s="18" t="s">
        <v>1261</v>
      </c>
      <c r="C5978" s="18" t="s">
        <v>1055</v>
      </c>
      <c r="D5978" s="18" t="s">
        <v>197</v>
      </c>
      <c r="E5978" s="18">
        <v>3.3186372745491001E-2</v>
      </c>
    </row>
    <row r="5979" spans="1:5" hidden="1" x14ac:dyDescent="0.3">
      <c r="A5979" s="18" t="str">
        <f t="shared" si="94"/>
        <v>2022-23Gannawarra ShireMC4</v>
      </c>
      <c r="B5979" s="18" t="s">
        <v>1261</v>
      </c>
      <c r="C5979" s="18" t="s">
        <v>1055</v>
      </c>
      <c r="D5979" s="18" t="s">
        <v>202</v>
      </c>
      <c r="E5979" s="18">
        <v>0.88560411311053999</v>
      </c>
    </row>
    <row r="5980" spans="1:5" hidden="1" x14ac:dyDescent="0.3">
      <c r="A5980" s="18" t="str">
        <f t="shared" si="94"/>
        <v>2022-23Gannawarra ShireMC5</v>
      </c>
      <c r="B5980" s="18" t="s">
        <v>1261</v>
      </c>
      <c r="C5980" s="18" t="s">
        <v>1055</v>
      </c>
      <c r="D5980" s="18" t="s">
        <v>207</v>
      </c>
      <c r="E5980" s="18">
        <v>0.95555555555555605</v>
      </c>
    </row>
    <row r="5981" spans="1:5" hidden="1" x14ac:dyDescent="0.3">
      <c r="A5981" s="18" t="str">
        <f t="shared" si="94"/>
        <v>2022-23Gannawarra ShireMC6</v>
      </c>
      <c r="B5981" s="18" t="s">
        <v>1261</v>
      </c>
      <c r="C5981" s="18" t="s">
        <v>1055</v>
      </c>
      <c r="D5981" s="18" t="s">
        <v>211</v>
      </c>
      <c r="E5981" s="18">
        <v>1.02247191011236</v>
      </c>
    </row>
    <row r="5982" spans="1:5" hidden="1" x14ac:dyDescent="0.3">
      <c r="A5982" s="18" t="str">
        <f t="shared" si="94"/>
        <v>2022-23Gannawarra ShireR1</v>
      </c>
      <c r="B5982" s="18" t="s">
        <v>1261</v>
      </c>
      <c r="C5982" s="18" t="s">
        <v>1055</v>
      </c>
      <c r="D5982" s="18" t="s">
        <v>215</v>
      </c>
      <c r="E5982" s="18">
        <v>50</v>
      </c>
    </row>
    <row r="5983" spans="1:5" hidden="1" x14ac:dyDescent="0.3">
      <c r="A5983" s="18" t="str">
        <f t="shared" si="94"/>
        <v>2022-23Gannawarra ShireR2</v>
      </c>
      <c r="B5983" s="18" t="s">
        <v>1261</v>
      </c>
      <c r="C5983" s="18" t="s">
        <v>1055</v>
      </c>
      <c r="D5983" s="18" t="s">
        <v>220</v>
      </c>
      <c r="E5983" s="18">
        <v>0.90719696969696995</v>
      </c>
    </row>
    <row r="5984" spans="1:5" hidden="1" x14ac:dyDescent="0.3">
      <c r="A5984" s="18" t="str">
        <f t="shared" si="94"/>
        <v>2022-23Gannawarra ShireR3</v>
      </c>
      <c r="B5984" s="18" t="s">
        <v>1261</v>
      </c>
      <c r="C5984" s="18" t="s">
        <v>1055</v>
      </c>
      <c r="D5984" s="18" t="s">
        <v>223</v>
      </c>
      <c r="E5984" s="18">
        <v>42.509580005585001</v>
      </c>
    </row>
    <row r="5985" spans="1:5" hidden="1" x14ac:dyDescent="0.3">
      <c r="A5985" s="18" t="str">
        <f t="shared" si="94"/>
        <v>2022-23Gannawarra ShireR4</v>
      </c>
      <c r="B5985" s="18" t="s">
        <v>1261</v>
      </c>
      <c r="C5985" s="18" t="s">
        <v>1055</v>
      </c>
      <c r="D5985" s="18" t="s">
        <v>228</v>
      </c>
      <c r="E5985" s="18">
        <v>4.6522259390787797</v>
      </c>
    </row>
    <row r="5986" spans="1:5" hidden="1" x14ac:dyDescent="0.3">
      <c r="A5986" s="18" t="str">
        <f t="shared" si="94"/>
        <v>2022-23Gannawarra ShireR5</v>
      </c>
      <c r="B5986" s="18" t="s">
        <v>1261</v>
      </c>
      <c r="C5986" s="18" t="s">
        <v>1055</v>
      </c>
      <c r="D5986" s="18" t="s">
        <v>232</v>
      </c>
      <c r="E5986" s="18">
        <v>41</v>
      </c>
    </row>
    <row r="5987" spans="1:5" hidden="1" x14ac:dyDescent="0.3">
      <c r="A5987" s="18" t="str">
        <f t="shared" si="94"/>
        <v>2022-23Gannawarra ShireSP1</v>
      </c>
      <c r="B5987" s="18" t="s">
        <v>1261</v>
      </c>
      <c r="C5987" s="18" t="s">
        <v>1055</v>
      </c>
      <c r="D5987" s="18" t="s">
        <v>236</v>
      </c>
      <c r="E5987" s="18">
        <v>63</v>
      </c>
    </row>
    <row r="5988" spans="1:5" hidden="1" x14ac:dyDescent="0.3">
      <c r="A5988" s="18" t="str">
        <f t="shared" si="94"/>
        <v>2022-23Gannawarra ShireSP2</v>
      </c>
      <c r="B5988" s="18" t="s">
        <v>1261</v>
      </c>
      <c r="C5988" s="18" t="s">
        <v>1055</v>
      </c>
      <c r="D5988" s="18" t="s">
        <v>239</v>
      </c>
      <c r="E5988" s="18">
        <v>0.66666666666666696</v>
      </c>
    </row>
    <row r="5989" spans="1:5" hidden="1" x14ac:dyDescent="0.3">
      <c r="A5989" s="18" t="str">
        <f t="shared" si="94"/>
        <v>2022-23Gannawarra ShireSP3</v>
      </c>
      <c r="B5989" s="18" t="s">
        <v>1261</v>
      </c>
      <c r="C5989" s="18" t="s">
        <v>1055</v>
      </c>
      <c r="D5989" s="18" t="s">
        <v>245</v>
      </c>
      <c r="E5989" s="18">
        <v>2553.2721951219501</v>
      </c>
    </row>
    <row r="5990" spans="1:5" hidden="1" x14ac:dyDescent="0.3">
      <c r="A5990" s="18" t="str">
        <f t="shared" si="94"/>
        <v>2022-23Gannawarra ShireSP4</v>
      </c>
      <c r="B5990" s="18" t="s">
        <v>1261</v>
      </c>
      <c r="C5990" s="18" t="s">
        <v>1055</v>
      </c>
      <c r="D5990" s="18" t="s">
        <v>251</v>
      </c>
      <c r="E5990" s="18">
        <v>0</v>
      </c>
    </row>
    <row r="5991" spans="1:5" hidden="1" x14ac:dyDescent="0.3">
      <c r="A5991" s="18" t="str">
        <f t="shared" si="94"/>
        <v>2022-23Gannawarra ShireWC1</v>
      </c>
      <c r="B5991" s="18" t="s">
        <v>1261</v>
      </c>
      <c r="C5991" s="18" t="s">
        <v>1055</v>
      </c>
      <c r="D5991" s="18" t="s">
        <v>1258</v>
      </c>
      <c r="E5991" s="18">
        <v>230.84042947056599</v>
      </c>
    </row>
    <row r="5992" spans="1:5" hidden="1" x14ac:dyDescent="0.3">
      <c r="A5992" s="18" t="str">
        <f t="shared" si="94"/>
        <v>2022-23Gannawarra ShireWC2</v>
      </c>
      <c r="B5992" s="18" t="s">
        <v>1261</v>
      </c>
      <c r="C5992" s="18" t="s">
        <v>1055</v>
      </c>
      <c r="D5992" s="18" t="s">
        <v>256</v>
      </c>
      <c r="E5992" s="18">
        <v>3.4828491447428598</v>
      </c>
    </row>
    <row r="5993" spans="1:5" hidden="1" x14ac:dyDescent="0.3">
      <c r="A5993" s="18" t="str">
        <f t="shared" si="94"/>
        <v>2022-23Gannawarra ShireWC3</v>
      </c>
      <c r="B5993" s="18" t="s">
        <v>1261</v>
      </c>
      <c r="C5993" s="18" t="s">
        <v>1055</v>
      </c>
      <c r="D5993" s="18" t="s">
        <v>262</v>
      </c>
      <c r="E5993" s="18">
        <v>109.25454461310601</v>
      </c>
    </row>
    <row r="5994" spans="1:5" hidden="1" x14ac:dyDescent="0.3">
      <c r="A5994" s="18" t="str">
        <f t="shared" si="94"/>
        <v>2022-23Gannawarra ShireWC4</v>
      </c>
      <c r="B5994" s="18" t="s">
        <v>1261</v>
      </c>
      <c r="C5994" s="18" t="s">
        <v>1055</v>
      </c>
      <c r="D5994" s="18" t="s">
        <v>266</v>
      </c>
      <c r="E5994" s="18">
        <v>51.557978009690601</v>
      </c>
    </row>
    <row r="5995" spans="1:5" hidden="1" x14ac:dyDescent="0.3">
      <c r="A5995" s="18" t="str">
        <f t="shared" si="94"/>
        <v>2022-23Gannawarra ShireWC5</v>
      </c>
      <c r="B5995" s="18" t="s">
        <v>1261</v>
      </c>
      <c r="C5995" s="18" t="s">
        <v>1055</v>
      </c>
      <c r="D5995" s="18" t="s">
        <v>270</v>
      </c>
      <c r="E5995" s="18">
        <v>0.36503090322767101</v>
      </c>
    </row>
    <row r="5996" spans="1:5" hidden="1" x14ac:dyDescent="0.3">
      <c r="A5996" s="18" t="str">
        <f t="shared" si="94"/>
        <v>2022-23Gannawarra ShireE2</v>
      </c>
      <c r="B5996" s="18" t="s">
        <v>1261</v>
      </c>
      <c r="C5996" s="18" t="s">
        <v>1055</v>
      </c>
      <c r="D5996" s="18" t="s">
        <v>548</v>
      </c>
      <c r="E5996" s="18">
        <v>5387</v>
      </c>
    </row>
    <row r="5997" spans="1:5" hidden="1" x14ac:dyDescent="0.3">
      <c r="A5997" s="18" t="str">
        <f t="shared" si="94"/>
        <v>2022-23Gannawarra ShireE4</v>
      </c>
      <c r="B5997" s="18" t="s">
        <v>1261</v>
      </c>
      <c r="C5997" s="18" t="s">
        <v>1055</v>
      </c>
      <c r="D5997" s="18" t="s">
        <v>550</v>
      </c>
      <c r="E5997" s="18">
        <v>1727.2857142857099</v>
      </c>
    </row>
    <row r="5998" spans="1:5" hidden="1" x14ac:dyDescent="0.3">
      <c r="A5998" s="18" t="str">
        <f t="shared" si="94"/>
        <v>2022-23Gannawarra ShireL1</v>
      </c>
      <c r="B5998" s="18" t="s">
        <v>1261</v>
      </c>
      <c r="C5998" s="18" t="s">
        <v>1055</v>
      </c>
      <c r="D5998" s="18" t="s">
        <v>552</v>
      </c>
      <c r="E5998" s="18">
        <v>2.2437773001456001</v>
      </c>
    </row>
    <row r="5999" spans="1:5" hidden="1" x14ac:dyDescent="0.3">
      <c r="A5999" s="18" t="str">
        <f t="shared" si="94"/>
        <v>2022-23Gannawarra ShireL2</v>
      </c>
      <c r="B5999" s="18" t="s">
        <v>1261</v>
      </c>
      <c r="C5999" s="18" t="s">
        <v>1055</v>
      </c>
      <c r="D5999" s="18" t="s">
        <v>554</v>
      </c>
      <c r="E5999" s="18">
        <v>0.47555986965263802</v>
      </c>
    </row>
    <row r="6000" spans="1:5" hidden="1" x14ac:dyDescent="0.3">
      <c r="A6000" s="18" t="str">
        <f t="shared" si="94"/>
        <v>2022-23Gannawarra ShireO2</v>
      </c>
      <c r="B6000" s="18" t="s">
        <v>1261</v>
      </c>
      <c r="C6000" s="18" t="s">
        <v>1055</v>
      </c>
      <c r="D6000" s="18" t="s">
        <v>556</v>
      </c>
      <c r="E6000" s="18">
        <v>1.0647066904794601E-2</v>
      </c>
    </row>
    <row r="6001" spans="1:5" hidden="1" x14ac:dyDescent="0.3">
      <c r="A6001" s="18" t="str">
        <f t="shared" si="94"/>
        <v>2022-23Gannawarra ShireO3</v>
      </c>
      <c r="B6001" s="18" t="s">
        <v>1261</v>
      </c>
      <c r="C6001" s="18" t="s">
        <v>1055</v>
      </c>
      <c r="D6001" s="18" t="s">
        <v>558</v>
      </c>
      <c r="E6001" s="18">
        <v>7.41860145624399E-3</v>
      </c>
    </row>
    <row r="6002" spans="1:5" hidden="1" x14ac:dyDescent="0.3">
      <c r="A6002" s="18" t="str">
        <f t="shared" si="94"/>
        <v>2022-23Gannawarra ShireO4</v>
      </c>
      <c r="B6002" s="18" t="s">
        <v>1261</v>
      </c>
      <c r="C6002" s="18" t="s">
        <v>1055</v>
      </c>
      <c r="D6002" s="18" t="s">
        <v>560</v>
      </c>
      <c r="E6002" s="18">
        <v>3.34530169016551E-2</v>
      </c>
    </row>
    <row r="6003" spans="1:5" hidden="1" x14ac:dyDescent="0.3">
      <c r="A6003" s="18" t="str">
        <f t="shared" si="94"/>
        <v>2022-23Gannawarra ShireO5</v>
      </c>
      <c r="B6003" s="18" t="s">
        <v>1261</v>
      </c>
      <c r="C6003" s="18" t="s">
        <v>1055</v>
      </c>
      <c r="D6003" s="18" t="s">
        <v>562</v>
      </c>
      <c r="E6003" s="18">
        <v>0.71151943462897504</v>
      </c>
    </row>
    <row r="6004" spans="1:5" hidden="1" x14ac:dyDescent="0.3">
      <c r="A6004" s="18" t="str">
        <f t="shared" si="94"/>
        <v>2022-23Gannawarra ShireOP1</v>
      </c>
      <c r="B6004" s="18" t="s">
        <v>1261</v>
      </c>
      <c r="C6004" s="18" t="s">
        <v>1055</v>
      </c>
      <c r="D6004" s="18" t="s">
        <v>564</v>
      </c>
      <c r="E6004" s="18">
        <v>9.0922240570870602E-2</v>
      </c>
    </row>
    <row r="6005" spans="1:5" hidden="1" x14ac:dyDescent="0.3">
      <c r="A6005" s="18" t="str">
        <f t="shared" si="94"/>
        <v>2022-23Gannawarra ShireS1</v>
      </c>
      <c r="B6005" s="18" t="s">
        <v>1261</v>
      </c>
      <c r="C6005" s="18" t="s">
        <v>1055</v>
      </c>
      <c r="D6005" s="18" t="s">
        <v>567</v>
      </c>
      <c r="E6005" s="18">
        <v>0.35096008968069298</v>
      </c>
    </row>
    <row r="6006" spans="1:5" hidden="1" x14ac:dyDescent="0.3">
      <c r="A6006" s="18" t="str">
        <f t="shared" si="94"/>
        <v>2022-23Gannawarra ShireS2</v>
      </c>
      <c r="B6006" s="18" t="s">
        <v>1261</v>
      </c>
      <c r="C6006" s="18" t="s">
        <v>1055</v>
      </c>
      <c r="D6006" s="18" t="s">
        <v>569</v>
      </c>
      <c r="E6006" s="18">
        <v>5.4732862425690698E-3</v>
      </c>
    </row>
    <row r="6007" spans="1:5" hidden="1" x14ac:dyDescent="0.3">
      <c r="A6007" s="18" t="str">
        <f t="shared" si="94"/>
        <v>2022-23Gannawarra ShireC1</v>
      </c>
      <c r="B6007" s="18" t="s">
        <v>1261</v>
      </c>
      <c r="C6007" s="18" t="s">
        <v>1055</v>
      </c>
      <c r="D6007" s="18" t="s">
        <v>572</v>
      </c>
      <c r="E6007" s="18">
        <v>3581.7819148936201</v>
      </c>
    </row>
    <row r="6008" spans="1:5" hidden="1" x14ac:dyDescent="0.3">
      <c r="A6008" s="18" t="str">
        <f t="shared" si="94"/>
        <v>2022-23Gannawarra ShireC2</v>
      </c>
      <c r="B6008" s="18" t="s">
        <v>1261</v>
      </c>
      <c r="C6008" s="18" t="s">
        <v>1055</v>
      </c>
      <c r="D6008" s="18" t="s">
        <v>575</v>
      </c>
      <c r="E6008" s="18">
        <v>24553.3814589666</v>
      </c>
    </row>
    <row r="6009" spans="1:5" hidden="1" x14ac:dyDescent="0.3">
      <c r="A6009" s="18" t="str">
        <f t="shared" si="94"/>
        <v>2022-23Gannawarra ShireC3</v>
      </c>
      <c r="B6009" s="18" t="s">
        <v>1261</v>
      </c>
      <c r="C6009" s="18" t="s">
        <v>1055</v>
      </c>
      <c r="D6009" s="18" t="s">
        <v>579</v>
      </c>
      <c r="E6009" s="18">
        <v>4.6155195089872896</v>
      </c>
    </row>
    <row r="6010" spans="1:5" hidden="1" x14ac:dyDescent="0.3">
      <c r="A6010" s="18" t="str">
        <f t="shared" si="94"/>
        <v>2022-23Gannawarra ShireC4</v>
      </c>
      <c r="B6010" s="18" t="s">
        <v>1261</v>
      </c>
      <c r="C6010" s="18" t="s">
        <v>1055</v>
      </c>
      <c r="D6010" s="18" t="s">
        <v>583</v>
      </c>
      <c r="E6010" s="18">
        <v>2169.2629179331302</v>
      </c>
    </row>
    <row r="6011" spans="1:5" hidden="1" x14ac:dyDescent="0.3">
      <c r="A6011" s="18" t="str">
        <f t="shared" si="94"/>
        <v>2022-23Gannawarra ShireC5</v>
      </c>
      <c r="B6011" s="18" t="s">
        <v>1261</v>
      </c>
      <c r="C6011" s="18" t="s">
        <v>1055</v>
      </c>
      <c r="D6011" s="18" t="s">
        <v>586</v>
      </c>
      <c r="E6011" s="18">
        <v>1271.9414893617</v>
      </c>
    </row>
    <row r="6012" spans="1:5" hidden="1" x14ac:dyDescent="0.3">
      <c r="A6012" s="18" t="str">
        <f t="shared" si="94"/>
        <v>2022-23Gannawarra ShireC6</v>
      </c>
      <c r="B6012" s="18" t="s">
        <v>1261</v>
      </c>
      <c r="C6012" s="18" t="s">
        <v>1055</v>
      </c>
      <c r="D6012" s="18" t="s">
        <v>590</v>
      </c>
      <c r="E6012" s="18">
        <v>2</v>
      </c>
    </row>
    <row r="6013" spans="1:5" hidden="1" x14ac:dyDescent="0.3">
      <c r="A6013" s="18" t="str">
        <f t="shared" si="94"/>
        <v>2022-23Gannawarra ShireC7</v>
      </c>
      <c r="B6013" s="18" t="s">
        <v>1261</v>
      </c>
      <c r="C6013" s="18" t="s">
        <v>1055</v>
      </c>
      <c r="D6013" s="18" t="s">
        <v>594</v>
      </c>
      <c r="E6013" s="18">
        <v>0.11363636363636399</v>
      </c>
    </row>
    <row r="6014" spans="1:5" hidden="1" x14ac:dyDescent="0.3">
      <c r="A6014" s="18" t="str">
        <f t="shared" si="94"/>
        <v>2022-23Glen Eira CityAF2</v>
      </c>
      <c r="B6014" s="18" t="s">
        <v>1261</v>
      </c>
      <c r="C6014" s="18" t="s">
        <v>1058</v>
      </c>
      <c r="D6014" s="18" t="s">
        <v>76</v>
      </c>
      <c r="E6014" s="18">
        <v>4</v>
      </c>
    </row>
    <row r="6015" spans="1:5" hidden="1" x14ac:dyDescent="0.3">
      <c r="A6015" s="18" t="str">
        <f t="shared" si="94"/>
        <v>2022-23Glen Eira CityAF6</v>
      </c>
      <c r="B6015" s="18" t="s">
        <v>1261</v>
      </c>
      <c r="C6015" s="18" t="s">
        <v>1058</v>
      </c>
      <c r="D6015" s="18" t="s">
        <v>85</v>
      </c>
      <c r="E6015" s="18">
        <v>11.0767413624726</v>
      </c>
    </row>
    <row r="6016" spans="1:5" hidden="1" x14ac:dyDescent="0.3">
      <c r="A6016" s="18" t="str">
        <f t="shared" si="94"/>
        <v>2022-23Glen Eira CityAF7</v>
      </c>
      <c r="B6016" s="18" t="s">
        <v>1261</v>
      </c>
      <c r="C6016" s="18" t="s">
        <v>1058</v>
      </c>
      <c r="D6016" s="18" t="s">
        <v>90</v>
      </c>
      <c r="E6016" s="18">
        <v>0.63461705719688</v>
      </c>
    </row>
    <row r="6017" spans="1:5" hidden="1" x14ac:dyDescent="0.3">
      <c r="A6017" s="18" t="str">
        <f t="shared" si="94"/>
        <v>2022-23Glen Eira CityAM1</v>
      </c>
      <c r="B6017" s="18" t="s">
        <v>1261</v>
      </c>
      <c r="C6017" s="18" t="s">
        <v>1058</v>
      </c>
      <c r="D6017" s="18" t="s">
        <v>97</v>
      </c>
      <c r="E6017" s="18">
        <v>1.5</v>
      </c>
    </row>
    <row r="6018" spans="1:5" hidden="1" x14ac:dyDescent="0.3">
      <c r="A6018" s="18" t="str">
        <f t="shared" si="94"/>
        <v>2022-23Glen Eira CityAM2</v>
      </c>
      <c r="B6018" s="18" t="s">
        <v>1261</v>
      </c>
      <c r="C6018" s="18" t="s">
        <v>1058</v>
      </c>
      <c r="D6018" s="18" t="s">
        <v>103</v>
      </c>
      <c r="E6018" s="18">
        <v>0.97211155378486103</v>
      </c>
    </row>
    <row r="6019" spans="1:5" hidden="1" x14ac:dyDescent="0.3">
      <c r="A6019" s="18" t="str">
        <f t="shared" si="94"/>
        <v>2022-23Glen Eira CityAM5</v>
      </c>
      <c r="B6019" s="18" t="s">
        <v>1261</v>
      </c>
      <c r="C6019" s="18" t="s">
        <v>1058</v>
      </c>
      <c r="D6019" s="18" t="s">
        <v>109</v>
      </c>
      <c r="E6019" s="18">
        <v>0.23904382470119501</v>
      </c>
    </row>
    <row r="6020" spans="1:5" hidden="1" x14ac:dyDescent="0.3">
      <c r="A6020" s="18" t="str">
        <f t="shared" si="94"/>
        <v>2022-23Glen Eira CityAM6</v>
      </c>
      <c r="B6020" s="18" t="s">
        <v>1261</v>
      </c>
      <c r="C6020" s="18" t="s">
        <v>1058</v>
      </c>
      <c r="D6020" s="18" t="s">
        <v>115</v>
      </c>
      <c r="E6020" s="18">
        <v>6.4825203895795402</v>
      </c>
    </row>
    <row r="6021" spans="1:5" hidden="1" x14ac:dyDescent="0.3">
      <c r="A6021" s="18" t="str">
        <f t="shared" si="94"/>
        <v>2022-23Glen Eira CityAM7</v>
      </c>
      <c r="B6021" s="18" t="s">
        <v>1261</v>
      </c>
      <c r="C6021" s="18" t="s">
        <v>1058</v>
      </c>
      <c r="D6021" s="18" t="s">
        <v>118</v>
      </c>
      <c r="E6021" s="18">
        <v>1</v>
      </c>
    </row>
    <row r="6022" spans="1:5" hidden="1" x14ac:dyDescent="0.3">
      <c r="A6022" s="18" t="str">
        <f t="shared" si="94"/>
        <v>2022-23Glen Eira CityFS1</v>
      </c>
      <c r="B6022" s="18" t="s">
        <v>1261</v>
      </c>
      <c r="C6022" s="18" t="s">
        <v>1058</v>
      </c>
      <c r="D6022" s="18" t="s">
        <v>124</v>
      </c>
      <c r="E6022" s="18">
        <v>1.6875</v>
      </c>
    </row>
    <row r="6023" spans="1:5" hidden="1" x14ac:dyDescent="0.3">
      <c r="A6023" s="18" t="str">
        <f t="shared" si="94"/>
        <v>2022-23Glen Eira CityFS2</v>
      </c>
      <c r="B6023" s="18" t="s">
        <v>1261</v>
      </c>
      <c r="C6023" s="18" t="s">
        <v>1058</v>
      </c>
      <c r="D6023" s="18" t="s">
        <v>130</v>
      </c>
      <c r="E6023" s="18">
        <v>1</v>
      </c>
    </row>
    <row r="6024" spans="1:5" hidden="1" x14ac:dyDescent="0.3">
      <c r="A6024" s="18" t="str">
        <f t="shared" si="94"/>
        <v>2022-23Glen Eira CityFS3</v>
      </c>
      <c r="B6024" s="18" t="s">
        <v>1261</v>
      </c>
      <c r="C6024" s="18" t="s">
        <v>1058</v>
      </c>
      <c r="D6024" s="18" t="s">
        <v>135</v>
      </c>
      <c r="E6024" s="18">
        <v>634.42193548387104</v>
      </c>
    </row>
    <row r="6025" spans="1:5" hidden="1" x14ac:dyDescent="0.3">
      <c r="A6025" s="18" t="str">
        <f t="shared" si="94"/>
        <v>2022-23Glen Eira CityFS4</v>
      </c>
      <c r="B6025" s="18" t="s">
        <v>1261</v>
      </c>
      <c r="C6025" s="18" t="s">
        <v>1058</v>
      </c>
      <c r="D6025" s="18" t="s">
        <v>139</v>
      </c>
      <c r="E6025" s="18">
        <v>1</v>
      </c>
    </row>
    <row r="6026" spans="1:5" hidden="1" x14ac:dyDescent="0.3">
      <c r="A6026" s="18" t="str">
        <f t="shared" si="94"/>
        <v>2022-23Glen Eira CityG1</v>
      </c>
      <c r="B6026" s="18" t="s">
        <v>1261</v>
      </c>
      <c r="C6026" s="18" t="s">
        <v>1058</v>
      </c>
      <c r="D6026" s="18" t="s">
        <v>149</v>
      </c>
      <c r="E6026" s="18">
        <v>4.9107142857142898E-2</v>
      </c>
    </row>
    <row r="6027" spans="1:5" hidden="1" x14ac:dyDescent="0.3">
      <c r="A6027" s="18" t="str">
        <f t="shared" si="94"/>
        <v>2022-23Glen Eira CityG2</v>
      </c>
      <c r="B6027" s="18" t="s">
        <v>1261</v>
      </c>
      <c r="C6027" s="18" t="s">
        <v>1058</v>
      </c>
      <c r="D6027" s="18" t="s">
        <v>154</v>
      </c>
      <c r="E6027" s="18">
        <v>57</v>
      </c>
    </row>
    <row r="6028" spans="1:5" hidden="1" x14ac:dyDescent="0.3">
      <c r="A6028" s="18" t="str">
        <f t="shared" si="94"/>
        <v>2022-23Glen Eira CityG3</v>
      </c>
      <c r="B6028" s="18" t="s">
        <v>1261</v>
      </c>
      <c r="C6028" s="18" t="s">
        <v>1058</v>
      </c>
      <c r="D6028" s="18" t="s">
        <v>159</v>
      </c>
      <c r="E6028" s="18">
        <v>0.89506172839506204</v>
      </c>
    </row>
    <row r="6029" spans="1:5" hidden="1" x14ac:dyDescent="0.3">
      <c r="A6029" s="18" t="str">
        <f t="shared" si="94"/>
        <v>2022-23Glen Eira CityG4</v>
      </c>
      <c r="B6029" s="18" t="s">
        <v>1261</v>
      </c>
      <c r="C6029" s="18" t="s">
        <v>1058</v>
      </c>
      <c r="D6029" s="18" t="s">
        <v>166</v>
      </c>
      <c r="E6029" s="18">
        <v>56363.777777777803</v>
      </c>
    </row>
    <row r="6030" spans="1:5" hidden="1" x14ac:dyDescent="0.3">
      <c r="A6030" s="18" t="str">
        <f t="shared" si="94"/>
        <v>2022-23Glen Eira CityG5</v>
      </c>
      <c r="B6030" s="18" t="s">
        <v>1261</v>
      </c>
      <c r="C6030" s="18" t="s">
        <v>1058</v>
      </c>
      <c r="D6030" s="18" t="s">
        <v>169</v>
      </c>
      <c r="E6030" s="18">
        <v>57</v>
      </c>
    </row>
    <row r="6031" spans="1:5" hidden="1" x14ac:dyDescent="0.3">
      <c r="A6031" s="18" t="str">
        <f t="shared" si="94"/>
        <v>2022-23Glen Eira CityLB1</v>
      </c>
      <c r="B6031" s="18" t="s">
        <v>1261</v>
      </c>
      <c r="C6031" s="18" t="s">
        <v>1058</v>
      </c>
      <c r="D6031" s="18" t="s">
        <v>1256</v>
      </c>
      <c r="E6031" s="18">
        <v>5.1748562599731498</v>
      </c>
    </row>
    <row r="6032" spans="1:5" hidden="1" x14ac:dyDescent="0.3">
      <c r="A6032" s="18" t="str">
        <f t="shared" si="94"/>
        <v>2022-23Glen Eira CityLB2</v>
      </c>
      <c r="B6032" s="18" t="s">
        <v>1261</v>
      </c>
      <c r="C6032" s="18" t="s">
        <v>1058</v>
      </c>
      <c r="D6032" s="18" t="s">
        <v>172</v>
      </c>
      <c r="E6032" s="18">
        <v>0.64416289086535805</v>
      </c>
    </row>
    <row r="6033" spans="1:5" hidden="1" x14ac:dyDescent="0.3">
      <c r="A6033" s="18" t="str">
        <f t="shared" si="94"/>
        <v>2022-23Glen Eira CityLB4</v>
      </c>
      <c r="B6033" s="18" t="s">
        <v>1261</v>
      </c>
      <c r="C6033" s="18" t="s">
        <v>1058</v>
      </c>
      <c r="D6033" s="18" t="s">
        <v>1257</v>
      </c>
      <c r="E6033" s="18">
        <v>0.121184287794668</v>
      </c>
    </row>
    <row r="6034" spans="1:5" hidden="1" x14ac:dyDescent="0.3">
      <c r="A6034" s="18" t="str">
        <f t="shared" si="94"/>
        <v>2022-23Glen Eira CityLB5</v>
      </c>
      <c r="B6034" s="18" t="s">
        <v>1261</v>
      </c>
      <c r="C6034" s="18" t="s">
        <v>1058</v>
      </c>
      <c r="D6034" s="18" t="s">
        <v>177</v>
      </c>
      <c r="E6034" s="18">
        <v>31.199890463747501</v>
      </c>
    </row>
    <row r="6035" spans="1:5" hidden="1" x14ac:dyDescent="0.3">
      <c r="A6035" s="18" t="str">
        <f t="shared" si="94"/>
        <v>2022-23Glen Eira CityMC2</v>
      </c>
      <c r="B6035" s="18" t="s">
        <v>1261</v>
      </c>
      <c r="C6035" s="18" t="s">
        <v>1058</v>
      </c>
      <c r="D6035" s="18" t="s">
        <v>192</v>
      </c>
      <c r="E6035" s="18">
        <v>1.0141685309470501</v>
      </c>
    </row>
    <row r="6036" spans="1:5" hidden="1" x14ac:dyDescent="0.3">
      <c r="A6036" s="18" t="str">
        <f t="shared" si="94"/>
        <v>2022-23Glen Eira CityMC3</v>
      </c>
      <c r="B6036" s="18" t="s">
        <v>1261</v>
      </c>
      <c r="C6036" s="18" t="s">
        <v>1058</v>
      </c>
      <c r="D6036" s="18" t="s">
        <v>197</v>
      </c>
      <c r="E6036" s="18">
        <v>85.9460375861198</v>
      </c>
    </row>
    <row r="6037" spans="1:5" hidden="1" x14ac:dyDescent="0.3">
      <c r="A6037" s="18" t="str">
        <f t="shared" si="94"/>
        <v>2022-23Glen Eira CityMC4</v>
      </c>
      <c r="B6037" s="18" t="s">
        <v>1261</v>
      </c>
      <c r="C6037" s="18" t="s">
        <v>1058</v>
      </c>
      <c r="D6037" s="18" t="s">
        <v>202</v>
      </c>
      <c r="E6037" s="18">
        <v>0.71916540467777201</v>
      </c>
    </row>
    <row r="6038" spans="1:5" hidden="1" x14ac:dyDescent="0.3">
      <c r="A6038" s="18" t="str">
        <f t="shared" si="94"/>
        <v>2022-23Glen Eira CityMC5</v>
      </c>
      <c r="B6038" s="18" t="s">
        <v>1261</v>
      </c>
      <c r="C6038" s="18" t="s">
        <v>1058</v>
      </c>
      <c r="D6038" s="18" t="s">
        <v>207</v>
      </c>
      <c r="E6038" s="18">
        <v>0.86046511627906996</v>
      </c>
    </row>
    <row r="6039" spans="1:5" hidden="1" x14ac:dyDescent="0.3">
      <c r="A6039" s="18" t="str">
        <f t="shared" si="94"/>
        <v>2022-23Glen Eira CityMC6</v>
      </c>
      <c r="B6039" s="18" t="s">
        <v>1261</v>
      </c>
      <c r="C6039" s="18" t="s">
        <v>1058</v>
      </c>
      <c r="D6039" s="18" t="s">
        <v>211</v>
      </c>
      <c r="E6039" s="18">
        <v>1.0052199850857599</v>
      </c>
    </row>
    <row r="6040" spans="1:5" hidden="1" x14ac:dyDescent="0.3">
      <c r="A6040" s="18" t="str">
        <f t="shared" ref="A6040:A6103" si="95">CONCATENATE(B6040,C6040,D6040)</f>
        <v>2022-23Glen Eira CityR1</v>
      </c>
      <c r="B6040" s="18" t="s">
        <v>1261</v>
      </c>
      <c r="C6040" s="18" t="s">
        <v>1058</v>
      </c>
      <c r="D6040" s="18" t="s">
        <v>215</v>
      </c>
      <c r="E6040" s="18">
        <v>96.593186372745507</v>
      </c>
    </row>
    <row r="6041" spans="1:5" hidden="1" x14ac:dyDescent="0.3">
      <c r="A6041" s="18" t="str">
        <f t="shared" si="95"/>
        <v>2022-23Glen Eira CityR2</v>
      </c>
      <c r="B6041" s="18" t="s">
        <v>1261</v>
      </c>
      <c r="C6041" s="18" t="s">
        <v>1058</v>
      </c>
      <c r="D6041" s="18" t="s">
        <v>220</v>
      </c>
      <c r="E6041" s="18">
        <v>0.89779559118236496</v>
      </c>
    </row>
    <row r="6042" spans="1:5" hidden="1" x14ac:dyDescent="0.3">
      <c r="A6042" s="18" t="str">
        <f t="shared" si="95"/>
        <v>2022-23Glen Eira CityR3</v>
      </c>
      <c r="B6042" s="18" t="s">
        <v>1261</v>
      </c>
      <c r="C6042" s="18" t="s">
        <v>1058</v>
      </c>
      <c r="D6042" s="18" t="s">
        <v>223</v>
      </c>
      <c r="E6042" s="18">
        <v>177.99307851239701</v>
      </c>
    </row>
    <row r="6043" spans="1:5" hidden="1" x14ac:dyDescent="0.3">
      <c r="A6043" s="18" t="str">
        <f t="shared" si="95"/>
        <v>2022-23Glen Eira CityR4</v>
      </c>
      <c r="B6043" s="18" t="s">
        <v>1261</v>
      </c>
      <c r="C6043" s="18" t="s">
        <v>1058</v>
      </c>
      <c r="D6043" s="18" t="s">
        <v>228</v>
      </c>
      <c r="E6043" s="18">
        <v>25.7956275256936</v>
      </c>
    </row>
    <row r="6044" spans="1:5" hidden="1" x14ac:dyDescent="0.3">
      <c r="A6044" s="18" t="str">
        <f t="shared" si="95"/>
        <v>2022-23Glen Eira CityR5</v>
      </c>
      <c r="B6044" s="18" t="s">
        <v>1261</v>
      </c>
      <c r="C6044" s="18" t="s">
        <v>1058</v>
      </c>
      <c r="D6044" s="18" t="s">
        <v>232</v>
      </c>
      <c r="E6044" s="18">
        <v>67</v>
      </c>
    </row>
    <row r="6045" spans="1:5" hidden="1" x14ac:dyDescent="0.3">
      <c r="A6045" s="18" t="str">
        <f t="shared" si="95"/>
        <v>2022-23Glen Eira CitySP1</v>
      </c>
      <c r="B6045" s="18" t="s">
        <v>1261</v>
      </c>
      <c r="C6045" s="18" t="s">
        <v>1058</v>
      </c>
      <c r="D6045" s="18" t="s">
        <v>236</v>
      </c>
      <c r="E6045" s="18">
        <v>66</v>
      </c>
    </row>
    <row r="6046" spans="1:5" hidden="1" x14ac:dyDescent="0.3">
      <c r="A6046" s="18" t="str">
        <f t="shared" si="95"/>
        <v>2022-23Glen Eira CitySP2</v>
      </c>
      <c r="B6046" s="18" t="s">
        <v>1261</v>
      </c>
      <c r="C6046" s="18" t="s">
        <v>1058</v>
      </c>
      <c r="D6046" s="18" t="s">
        <v>239</v>
      </c>
      <c r="E6046" s="18">
        <v>0.88328075709779197</v>
      </c>
    </row>
    <row r="6047" spans="1:5" hidden="1" x14ac:dyDescent="0.3">
      <c r="A6047" s="18" t="str">
        <f t="shared" si="95"/>
        <v>2022-23Glen Eira CitySP3</v>
      </c>
      <c r="B6047" s="18" t="s">
        <v>1261</v>
      </c>
      <c r="C6047" s="18" t="s">
        <v>1058</v>
      </c>
      <c r="D6047" s="18" t="s">
        <v>245</v>
      </c>
      <c r="E6047" s="18">
        <v>3103.8461538461502</v>
      </c>
    </row>
    <row r="6048" spans="1:5" hidden="1" x14ac:dyDescent="0.3">
      <c r="A6048" s="18" t="str">
        <f t="shared" si="95"/>
        <v>2022-23Glen Eira CitySP4</v>
      </c>
      <c r="B6048" s="18" t="s">
        <v>1261</v>
      </c>
      <c r="C6048" s="18" t="s">
        <v>1058</v>
      </c>
      <c r="D6048" s="18" t="s">
        <v>251</v>
      </c>
      <c r="E6048" s="18">
        <v>0.7</v>
      </c>
    </row>
    <row r="6049" spans="1:5" hidden="1" x14ac:dyDescent="0.3">
      <c r="A6049" s="18" t="str">
        <f t="shared" si="95"/>
        <v>2022-23Glen Eira CityWC1</v>
      </c>
      <c r="B6049" s="18" t="s">
        <v>1261</v>
      </c>
      <c r="C6049" s="18" t="s">
        <v>1058</v>
      </c>
      <c r="D6049" s="18" t="s">
        <v>1258</v>
      </c>
      <c r="E6049" s="18">
        <v>110.917045670707</v>
      </c>
    </row>
    <row r="6050" spans="1:5" hidden="1" x14ac:dyDescent="0.3">
      <c r="A6050" s="18" t="str">
        <f t="shared" si="95"/>
        <v>2022-23Glen Eira CityWC2</v>
      </c>
      <c r="B6050" s="18" t="s">
        <v>1261</v>
      </c>
      <c r="C6050" s="18" t="s">
        <v>1058</v>
      </c>
      <c r="D6050" s="18" t="s">
        <v>256</v>
      </c>
      <c r="E6050" s="18">
        <v>3.2329006522927601</v>
      </c>
    </row>
    <row r="6051" spans="1:5" hidden="1" x14ac:dyDescent="0.3">
      <c r="A6051" s="18" t="str">
        <f t="shared" si="95"/>
        <v>2022-23Glen Eira CityWC3</v>
      </c>
      <c r="B6051" s="18" t="s">
        <v>1261</v>
      </c>
      <c r="C6051" s="18" t="s">
        <v>1058</v>
      </c>
      <c r="D6051" s="18" t="s">
        <v>262</v>
      </c>
      <c r="E6051" s="18">
        <v>112.870608341276</v>
      </c>
    </row>
    <row r="6052" spans="1:5" hidden="1" x14ac:dyDescent="0.3">
      <c r="A6052" s="18" t="str">
        <f t="shared" si="95"/>
        <v>2022-23Glen Eira CityWC4</v>
      </c>
      <c r="B6052" s="18" t="s">
        <v>1261</v>
      </c>
      <c r="C6052" s="18" t="s">
        <v>1058</v>
      </c>
      <c r="D6052" s="18" t="s">
        <v>266</v>
      </c>
      <c r="E6052" s="18">
        <v>67.393104808229495</v>
      </c>
    </row>
    <row r="6053" spans="1:5" hidden="1" x14ac:dyDescent="0.3">
      <c r="A6053" s="18" t="str">
        <f t="shared" si="95"/>
        <v>2022-23Glen Eira CityWC5</v>
      </c>
      <c r="B6053" s="18" t="s">
        <v>1261</v>
      </c>
      <c r="C6053" s="18" t="s">
        <v>1058</v>
      </c>
      <c r="D6053" s="18" t="s">
        <v>270</v>
      </c>
      <c r="E6053" s="18">
        <v>0.61066189132523296</v>
      </c>
    </row>
    <row r="6054" spans="1:5" hidden="1" x14ac:dyDescent="0.3">
      <c r="A6054" s="18" t="str">
        <f t="shared" si="95"/>
        <v>2022-23Glen Eira CityE2</v>
      </c>
      <c r="B6054" s="18" t="s">
        <v>1261</v>
      </c>
      <c r="C6054" s="18" t="s">
        <v>1058</v>
      </c>
      <c r="D6054" s="18" t="s">
        <v>548</v>
      </c>
      <c r="E6054" s="18">
        <v>2632.4703298559798</v>
      </c>
    </row>
    <row r="6055" spans="1:5" hidden="1" x14ac:dyDescent="0.3">
      <c r="A6055" s="18" t="str">
        <f t="shared" si="95"/>
        <v>2022-23Glen Eira CityE4</v>
      </c>
      <c r="B6055" s="18" t="s">
        <v>1261</v>
      </c>
      <c r="C6055" s="18" t="s">
        <v>1058</v>
      </c>
      <c r="D6055" s="18" t="s">
        <v>550</v>
      </c>
      <c r="E6055" s="18">
        <v>1471.88467359322</v>
      </c>
    </row>
    <row r="6056" spans="1:5" hidden="1" x14ac:dyDescent="0.3">
      <c r="A6056" s="18" t="str">
        <f t="shared" si="95"/>
        <v>2022-23Glen Eira CityL1</v>
      </c>
      <c r="B6056" s="18" t="s">
        <v>1261</v>
      </c>
      <c r="C6056" s="18" t="s">
        <v>1058</v>
      </c>
      <c r="D6056" s="18" t="s">
        <v>552</v>
      </c>
      <c r="E6056" s="18">
        <v>1.2418231952713801</v>
      </c>
    </row>
    <row r="6057" spans="1:5" hidden="1" x14ac:dyDescent="0.3">
      <c r="A6057" s="18" t="str">
        <f t="shared" si="95"/>
        <v>2022-23Glen Eira CityL2</v>
      </c>
      <c r="B6057" s="18" t="s">
        <v>1261</v>
      </c>
      <c r="C6057" s="18" t="s">
        <v>1058</v>
      </c>
      <c r="D6057" s="18" t="s">
        <v>554</v>
      </c>
      <c r="E6057" s="18">
        <v>0.233903771805413</v>
      </c>
    </row>
    <row r="6058" spans="1:5" hidden="1" x14ac:dyDescent="0.3">
      <c r="A6058" s="18" t="str">
        <f t="shared" si="95"/>
        <v>2022-23Glen Eira CityO2</v>
      </c>
      <c r="B6058" s="18" t="s">
        <v>1261</v>
      </c>
      <c r="C6058" s="18" t="s">
        <v>1058</v>
      </c>
      <c r="D6058" s="18" t="s">
        <v>556</v>
      </c>
      <c r="E6058" s="18">
        <v>0.231673681451675</v>
      </c>
    </row>
    <row r="6059" spans="1:5" hidden="1" x14ac:dyDescent="0.3">
      <c r="A6059" s="18" t="str">
        <f t="shared" si="95"/>
        <v>2022-23Glen Eira CityO3</v>
      </c>
      <c r="B6059" s="18" t="s">
        <v>1261</v>
      </c>
      <c r="C6059" s="18" t="s">
        <v>1058</v>
      </c>
      <c r="D6059" s="18" t="s">
        <v>558</v>
      </c>
      <c r="E6059" s="18">
        <v>3.5243513251005998E-2</v>
      </c>
    </row>
    <row r="6060" spans="1:5" hidden="1" x14ac:dyDescent="0.3">
      <c r="A6060" s="18" t="str">
        <f t="shared" si="95"/>
        <v>2022-23Glen Eira CityO4</v>
      </c>
      <c r="B6060" s="18" t="s">
        <v>1261</v>
      </c>
      <c r="C6060" s="18" t="s">
        <v>1058</v>
      </c>
      <c r="D6060" s="18" t="s">
        <v>560</v>
      </c>
      <c r="E6060" s="18">
        <v>0.208548539791724</v>
      </c>
    </row>
    <row r="6061" spans="1:5" hidden="1" x14ac:dyDescent="0.3">
      <c r="A6061" s="18" t="str">
        <f t="shared" si="95"/>
        <v>2022-23Glen Eira CityO5</v>
      </c>
      <c r="B6061" s="18" t="s">
        <v>1261</v>
      </c>
      <c r="C6061" s="18" t="s">
        <v>1058</v>
      </c>
      <c r="D6061" s="18" t="s">
        <v>562</v>
      </c>
      <c r="E6061" s="18">
        <v>1.66663300522058</v>
      </c>
    </row>
    <row r="6062" spans="1:5" hidden="1" x14ac:dyDescent="0.3">
      <c r="A6062" s="18" t="str">
        <f t="shared" si="95"/>
        <v>2022-23Glen Eira CityOP1</v>
      </c>
      <c r="B6062" s="18" t="s">
        <v>1261</v>
      </c>
      <c r="C6062" s="18" t="s">
        <v>1058</v>
      </c>
      <c r="D6062" s="18" t="s">
        <v>564</v>
      </c>
      <c r="E6062" s="18">
        <v>5.6250378535521797E-2</v>
      </c>
    </row>
    <row r="6063" spans="1:5" hidden="1" x14ac:dyDescent="0.3">
      <c r="A6063" s="18" t="str">
        <f t="shared" si="95"/>
        <v>2022-23Glen Eira CityS1</v>
      </c>
      <c r="B6063" s="18" t="s">
        <v>1261</v>
      </c>
      <c r="C6063" s="18" t="s">
        <v>1058</v>
      </c>
      <c r="D6063" s="18" t="s">
        <v>567</v>
      </c>
      <c r="E6063" s="18">
        <v>0.65474532130095098</v>
      </c>
    </row>
    <row r="6064" spans="1:5" hidden="1" x14ac:dyDescent="0.3">
      <c r="A6064" s="18" t="str">
        <f t="shared" si="95"/>
        <v>2022-23Glen Eira CityS2</v>
      </c>
      <c r="B6064" s="18" t="s">
        <v>1261</v>
      </c>
      <c r="C6064" s="18" t="s">
        <v>1058</v>
      </c>
      <c r="D6064" s="18" t="s">
        <v>569</v>
      </c>
      <c r="E6064" s="18">
        <v>1.5187068263937801E-3</v>
      </c>
    </row>
    <row r="6065" spans="1:5" hidden="1" x14ac:dyDescent="0.3">
      <c r="A6065" s="18" t="str">
        <f t="shared" si="95"/>
        <v>2022-23Glen Eira CityC1</v>
      </c>
      <c r="B6065" s="18" t="s">
        <v>1261</v>
      </c>
      <c r="C6065" s="18" t="s">
        <v>1058</v>
      </c>
      <c r="D6065" s="18" t="s">
        <v>572</v>
      </c>
      <c r="E6065" s="18">
        <v>1233.8467020349999</v>
      </c>
    </row>
    <row r="6066" spans="1:5" hidden="1" x14ac:dyDescent="0.3">
      <c r="A6066" s="18" t="str">
        <f t="shared" si="95"/>
        <v>2022-23Glen Eira CityC2</v>
      </c>
      <c r="B6066" s="18" t="s">
        <v>1261</v>
      </c>
      <c r="C6066" s="18" t="s">
        <v>1058</v>
      </c>
      <c r="D6066" s="18" t="s">
        <v>575</v>
      </c>
      <c r="E6066" s="18">
        <v>4231.26006281838</v>
      </c>
    </row>
    <row r="6067" spans="1:5" hidden="1" x14ac:dyDescent="0.3">
      <c r="A6067" s="18" t="str">
        <f t="shared" si="95"/>
        <v>2022-23Glen Eira CityC3</v>
      </c>
      <c r="B6067" s="18" t="s">
        <v>1261</v>
      </c>
      <c r="C6067" s="18" t="s">
        <v>1058</v>
      </c>
      <c r="D6067" s="18" t="s">
        <v>579</v>
      </c>
      <c r="E6067" s="18">
        <v>303.703406813627</v>
      </c>
    </row>
    <row r="6068" spans="1:5" hidden="1" x14ac:dyDescent="0.3">
      <c r="A6068" s="18" t="str">
        <f t="shared" si="95"/>
        <v>2022-23Glenelg ShireFS4</v>
      </c>
      <c r="B6068" s="18" t="s">
        <v>1261</v>
      </c>
      <c r="C6068" s="18" t="s">
        <v>1061</v>
      </c>
      <c r="D6068" s="18" t="s">
        <v>139</v>
      </c>
      <c r="E6068" s="18">
        <v>1</v>
      </c>
    </row>
    <row r="6069" spans="1:5" hidden="1" x14ac:dyDescent="0.3">
      <c r="A6069" s="18" t="str">
        <f t="shared" si="95"/>
        <v>2022-23Glenelg ShireG1</v>
      </c>
      <c r="B6069" s="18" t="s">
        <v>1261</v>
      </c>
      <c r="C6069" s="18" t="s">
        <v>1061</v>
      </c>
      <c r="D6069" s="18" t="s">
        <v>149</v>
      </c>
      <c r="E6069" s="18">
        <v>3.4782608695652202E-2</v>
      </c>
    </row>
    <row r="6070" spans="1:5" hidden="1" x14ac:dyDescent="0.3">
      <c r="A6070" s="18" t="str">
        <f t="shared" si="95"/>
        <v>2022-23Glenelg ShireG2</v>
      </c>
      <c r="B6070" s="18" t="s">
        <v>1261</v>
      </c>
      <c r="C6070" s="18" t="s">
        <v>1061</v>
      </c>
      <c r="D6070" s="18" t="s">
        <v>154</v>
      </c>
      <c r="E6070" s="18">
        <v>45</v>
      </c>
    </row>
    <row r="6071" spans="1:5" hidden="1" x14ac:dyDescent="0.3">
      <c r="A6071" s="18" t="str">
        <f t="shared" si="95"/>
        <v>2022-23Glenelg ShireG3</v>
      </c>
      <c r="B6071" s="18" t="s">
        <v>1261</v>
      </c>
      <c r="C6071" s="18" t="s">
        <v>1061</v>
      </c>
      <c r="D6071" s="18" t="s">
        <v>159</v>
      </c>
      <c r="E6071" s="18">
        <v>0.97619047619047605</v>
      </c>
    </row>
    <row r="6072" spans="1:5" hidden="1" x14ac:dyDescent="0.3">
      <c r="A6072" s="18" t="str">
        <f t="shared" si="95"/>
        <v>2022-23Glenelg ShireG4</v>
      </c>
      <c r="B6072" s="18" t="s">
        <v>1261</v>
      </c>
      <c r="C6072" s="18" t="s">
        <v>1061</v>
      </c>
      <c r="D6072" s="18" t="s">
        <v>166</v>
      </c>
      <c r="E6072" s="18">
        <v>59910.045714285698</v>
      </c>
    </row>
    <row r="6073" spans="1:5" hidden="1" x14ac:dyDescent="0.3">
      <c r="A6073" s="18" t="str">
        <f t="shared" si="95"/>
        <v>2022-23Glenelg ShireG5</v>
      </c>
      <c r="B6073" s="18" t="s">
        <v>1261</v>
      </c>
      <c r="C6073" s="18" t="s">
        <v>1061</v>
      </c>
      <c r="D6073" s="18" t="s">
        <v>169</v>
      </c>
      <c r="E6073" s="18">
        <v>44</v>
      </c>
    </row>
    <row r="6074" spans="1:5" hidden="1" x14ac:dyDescent="0.3">
      <c r="A6074" s="18" t="str">
        <f t="shared" si="95"/>
        <v>2022-23Glenelg ShireLB1</v>
      </c>
      <c r="B6074" s="18" t="s">
        <v>1261</v>
      </c>
      <c r="C6074" s="18" t="s">
        <v>1061</v>
      </c>
      <c r="D6074" s="18" t="s">
        <v>1256</v>
      </c>
      <c r="E6074" s="18">
        <v>2.5369499633082402</v>
      </c>
    </row>
    <row r="6075" spans="1:5" hidden="1" x14ac:dyDescent="0.3">
      <c r="A6075" s="18" t="str">
        <f t="shared" si="95"/>
        <v>2022-23Glenelg ShireSP2</v>
      </c>
      <c r="B6075" s="18" t="s">
        <v>1261</v>
      </c>
      <c r="C6075" s="18" t="s">
        <v>1061</v>
      </c>
      <c r="D6075" s="18" t="s">
        <v>239</v>
      </c>
      <c r="E6075" s="18">
        <v>0.71356783919597999</v>
      </c>
    </row>
    <row r="6076" spans="1:5" hidden="1" x14ac:dyDescent="0.3">
      <c r="A6076" s="18" t="str">
        <f t="shared" si="95"/>
        <v>2022-23Glenelg ShireSP3</v>
      </c>
      <c r="B6076" s="18" t="s">
        <v>1261</v>
      </c>
      <c r="C6076" s="18" t="s">
        <v>1061</v>
      </c>
      <c r="D6076" s="18" t="s">
        <v>245</v>
      </c>
      <c r="E6076" s="18">
        <v>2228.8345989304798</v>
      </c>
    </row>
    <row r="6077" spans="1:5" hidden="1" x14ac:dyDescent="0.3">
      <c r="A6077" s="18" t="str">
        <f t="shared" si="95"/>
        <v>2022-23Glenelg ShireSP4</v>
      </c>
      <c r="B6077" s="18" t="s">
        <v>1261</v>
      </c>
      <c r="C6077" s="18" t="s">
        <v>1061</v>
      </c>
      <c r="D6077" s="18" t="s">
        <v>251</v>
      </c>
      <c r="E6077" s="18">
        <v>1</v>
      </c>
    </row>
    <row r="6078" spans="1:5" hidden="1" x14ac:dyDescent="0.3">
      <c r="A6078" s="18" t="str">
        <f t="shared" si="95"/>
        <v>2022-23Glenelg ShireWC1</v>
      </c>
      <c r="B6078" s="18" t="s">
        <v>1261</v>
      </c>
      <c r="C6078" s="18" t="s">
        <v>1061</v>
      </c>
      <c r="D6078" s="18" t="s">
        <v>1258</v>
      </c>
      <c r="E6078" s="18">
        <v>19.874357509994301</v>
      </c>
    </row>
    <row r="6079" spans="1:5" hidden="1" x14ac:dyDescent="0.3">
      <c r="A6079" s="18" t="str">
        <f t="shared" si="95"/>
        <v>2022-23Glenelg ShireWC2</v>
      </c>
      <c r="B6079" s="18" t="s">
        <v>1261</v>
      </c>
      <c r="C6079" s="18" t="s">
        <v>1061</v>
      </c>
      <c r="D6079" s="18" t="s">
        <v>256</v>
      </c>
      <c r="E6079" s="18">
        <v>0.50725905195032395</v>
      </c>
    </row>
    <row r="6080" spans="1:5" hidden="1" x14ac:dyDescent="0.3">
      <c r="A6080" s="18" t="str">
        <f t="shared" si="95"/>
        <v>2022-23Glenelg ShireWC3</v>
      </c>
      <c r="B6080" s="18" t="s">
        <v>1261</v>
      </c>
      <c r="C6080" s="18" t="s">
        <v>1061</v>
      </c>
      <c r="D6080" s="18" t="s">
        <v>262</v>
      </c>
      <c r="E6080" s="18">
        <v>161.778395202741</v>
      </c>
    </row>
    <row r="6081" spans="1:5" hidden="1" x14ac:dyDescent="0.3">
      <c r="A6081" s="18" t="str">
        <f t="shared" si="95"/>
        <v>2022-23Glenelg ShireWC4</v>
      </c>
      <c r="B6081" s="18" t="s">
        <v>1261</v>
      </c>
      <c r="C6081" s="18" t="s">
        <v>1061</v>
      </c>
      <c r="D6081" s="18" t="s">
        <v>266</v>
      </c>
      <c r="E6081" s="18">
        <v>91.435979440319798</v>
      </c>
    </row>
    <row r="6082" spans="1:5" hidden="1" x14ac:dyDescent="0.3">
      <c r="A6082" s="18" t="str">
        <f t="shared" si="95"/>
        <v>2022-23Glenelg ShireWC5</v>
      </c>
      <c r="B6082" s="18" t="s">
        <v>1261</v>
      </c>
      <c r="C6082" s="18" t="s">
        <v>1061</v>
      </c>
      <c r="D6082" s="18" t="s">
        <v>270</v>
      </c>
      <c r="E6082" s="18">
        <v>0.30404889228418602</v>
      </c>
    </row>
    <row r="6083" spans="1:5" hidden="1" x14ac:dyDescent="0.3">
      <c r="A6083" s="18" t="str">
        <f t="shared" si="95"/>
        <v>2022-23Glenelg ShireE2</v>
      </c>
      <c r="B6083" s="18" t="s">
        <v>1261</v>
      </c>
      <c r="C6083" s="18" t="s">
        <v>1061</v>
      </c>
      <c r="D6083" s="18" t="s">
        <v>548</v>
      </c>
      <c r="E6083" s="18">
        <v>4440.0142755174902</v>
      </c>
    </row>
    <row r="6084" spans="1:5" hidden="1" x14ac:dyDescent="0.3">
      <c r="A6084" s="18" t="str">
        <f t="shared" si="95"/>
        <v>2022-23Glenelg ShireE4</v>
      </c>
      <c r="B6084" s="18" t="s">
        <v>1261</v>
      </c>
      <c r="C6084" s="18" t="s">
        <v>1061</v>
      </c>
      <c r="D6084" s="18" t="s">
        <v>550</v>
      </c>
      <c r="E6084" s="18">
        <v>1720.4853675945801</v>
      </c>
    </row>
    <row r="6085" spans="1:5" hidden="1" x14ac:dyDescent="0.3">
      <c r="A6085" s="18" t="str">
        <f t="shared" si="95"/>
        <v>2022-23Glenelg ShireL1</v>
      </c>
      <c r="B6085" s="18" t="s">
        <v>1261</v>
      </c>
      <c r="C6085" s="18" t="s">
        <v>1061</v>
      </c>
      <c r="D6085" s="18" t="s">
        <v>552</v>
      </c>
      <c r="E6085" s="18">
        <v>0.94136989355180301</v>
      </c>
    </row>
    <row r="6086" spans="1:5" hidden="1" x14ac:dyDescent="0.3">
      <c r="A6086" s="18" t="str">
        <f t="shared" si="95"/>
        <v>2022-23Glenelg ShireL2</v>
      </c>
      <c r="B6086" s="18" t="s">
        <v>1261</v>
      </c>
      <c r="C6086" s="18" t="s">
        <v>1061</v>
      </c>
      <c r="D6086" s="18" t="s">
        <v>554</v>
      </c>
      <c r="E6086" s="18">
        <v>0.252744802987237</v>
      </c>
    </row>
    <row r="6087" spans="1:5" hidden="1" x14ac:dyDescent="0.3">
      <c r="A6087" s="18" t="str">
        <f t="shared" si="95"/>
        <v>2022-23Glenelg ShireO2</v>
      </c>
      <c r="B6087" s="18" t="s">
        <v>1261</v>
      </c>
      <c r="C6087" s="18" t="s">
        <v>1061</v>
      </c>
      <c r="D6087" s="18" t="s">
        <v>556</v>
      </c>
      <c r="E6087" s="18">
        <v>2.5418774592467702E-2</v>
      </c>
    </row>
    <row r="6088" spans="1:5" hidden="1" x14ac:dyDescent="0.3">
      <c r="A6088" s="18" t="str">
        <f t="shared" si="95"/>
        <v>2022-23Glenelg ShireO3</v>
      </c>
      <c r="B6088" s="18" t="s">
        <v>1261</v>
      </c>
      <c r="C6088" s="18" t="s">
        <v>1061</v>
      </c>
      <c r="D6088" s="18" t="s">
        <v>558</v>
      </c>
      <c r="E6088" s="18">
        <v>2.2184747985759801E-2</v>
      </c>
    </row>
    <row r="6089" spans="1:5" hidden="1" x14ac:dyDescent="0.3">
      <c r="A6089" s="18" t="str">
        <f t="shared" si="95"/>
        <v>2022-23Glenelg ShireO4</v>
      </c>
      <c r="B6089" s="18" t="s">
        <v>1261</v>
      </c>
      <c r="C6089" s="18" t="s">
        <v>1061</v>
      </c>
      <c r="D6089" s="18" t="s">
        <v>560</v>
      </c>
      <c r="E6089" s="18">
        <v>0.297133521066893</v>
      </c>
    </row>
    <row r="6090" spans="1:5" hidden="1" x14ac:dyDescent="0.3">
      <c r="A6090" s="18" t="str">
        <f t="shared" si="95"/>
        <v>2022-23Glenelg ShireO5</v>
      </c>
      <c r="B6090" s="18" t="s">
        <v>1261</v>
      </c>
      <c r="C6090" s="18" t="s">
        <v>1061</v>
      </c>
      <c r="D6090" s="18" t="s">
        <v>562</v>
      </c>
      <c r="E6090" s="18">
        <v>0.55970421763739298</v>
      </c>
    </row>
    <row r="6091" spans="1:5" hidden="1" x14ac:dyDescent="0.3">
      <c r="A6091" s="18" t="str">
        <f t="shared" si="95"/>
        <v>2022-23Glenelg ShireOP1</v>
      </c>
      <c r="B6091" s="18" t="s">
        <v>1261</v>
      </c>
      <c r="C6091" s="18" t="s">
        <v>1061</v>
      </c>
      <c r="D6091" s="18" t="s">
        <v>564</v>
      </c>
      <c r="E6091" s="18">
        <v>-7.63345041787067E-2</v>
      </c>
    </row>
    <row r="6092" spans="1:5" hidden="1" x14ac:dyDescent="0.3">
      <c r="A6092" s="18" t="str">
        <f t="shared" si="95"/>
        <v>2022-23Glenelg ShireS1</v>
      </c>
      <c r="B6092" s="18" t="s">
        <v>1261</v>
      </c>
      <c r="C6092" s="18" t="s">
        <v>1061</v>
      </c>
      <c r="D6092" s="18" t="s">
        <v>567</v>
      </c>
      <c r="E6092" s="18">
        <v>0.46173412004914099</v>
      </c>
    </row>
    <row r="6093" spans="1:5" hidden="1" x14ac:dyDescent="0.3">
      <c r="A6093" s="18" t="str">
        <f t="shared" si="95"/>
        <v>2022-23Glenelg ShireS2</v>
      </c>
      <c r="B6093" s="18" t="s">
        <v>1261</v>
      </c>
      <c r="C6093" s="18" t="s">
        <v>1061</v>
      </c>
      <c r="D6093" s="18" t="s">
        <v>569</v>
      </c>
      <c r="E6093" s="18">
        <v>3.34530967149899E-3</v>
      </c>
    </row>
    <row r="6094" spans="1:5" hidden="1" x14ac:dyDescent="0.3">
      <c r="A6094" s="18" t="str">
        <f t="shared" si="95"/>
        <v>2022-23Glenelg ShireC1</v>
      </c>
      <c r="B6094" s="18" t="s">
        <v>1261</v>
      </c>
      <c r="C6094" s="18" t="s">
        <v>1061</v>
      </c>
      <c r="D6094" s="18" t="s">
        <v>572</v>
      </c>
      <c r="E6094" s="18">
        <v>3101.5456721180699</v>
      </c>
    </row>
    <row r="6095" spans="1:5" hidden="1" x14ac:dyDescent="0.3">
      <c r="A6095" s="18" t="str">
        <f t="shared" si="95"/>
        <v>2022-23Glenelg ShireC2</v>
      </c>
      <c r="B6095" s="18" t="s">
        <v>1261</v>
      </c>
      <c r="C6095" s="18" t="s">
        <v>1061</v>
      </c>
      <c r="D6095" s="18" t="s">
        <v>575</v>
      </c>
      <c r="E6095" s="18">
        <v>21772.187873952898</v>
      </c>
    </row>
    <row r="6096" spans="1:5" hidden="1" x14ac:dyDescent="0.3">
      <c r="A6096" s="18" t="str">
        <f t="shared" si="95"/>
        <v>2022-23Glenelg ShireC3</v>
      </c>
      <c r="B6096" s="18" t="s">
        <v>1261</v>
      </c>
      <c r="C6096" s="18" t="s">
        <v>1061</v>
      </c>
      <c r="D6096" s="18" t="s">
        <v>579</v>
      </c>
      <c r="E6096" s="18">
        <v>7.6164146343315897</v>
      </c>
    </row>
    <row r="6097" spans="1:5" hidden="1" x14ac:dyDescent="0.3">
      <c r="A6097" s="18" t="str">
        <f t="shared" si="95"/>
        <v>2022-23Glenelg ShireC4</v>
      </c>
      <c r="B6097" s="18" t="s">
        <v>1261</v>
      </c>
      <c r="C6097" s="18" t="s">
        <v>1061</v>
      </c>
      <c r="D6097" s="18" t="s">
        <v>583</v>
      </c>
      <c r="E6097" s="18">
        <v>1876.8448344635001</v>
      </c>
    </row>
    <row r="6098" spans="1:5" hidden="1" x14ac:dyDescent="0.3">
      <c r="A6098" s="18" t="str">
        <f t="shared" si="95"/>
        <v>2022-23Glenelg ShireC5</v>
      </c>
      <c r="B6098" s="18" t="s">
        <v>1261</v>
      </c>
      <c r="C6098" s="18" t="s">
        <v>1061</v>
      </c>
      <c r="D6098" s="18" t="s">
        <v>586</v>
      </c>
      <c r="E6098" s="18">
        <v>840.39688871160695</v>
      </c>
    </row>
    <row r="6099" spans="1:5" hidden="1" x14ac:dyDescent="0.3">
      <c r="A6099" s="18" t="str">
        <f t="shared" si="95"/>
        <v>2022-23Glenelg ShireC6</v>
      </c>
      <c r="B6099" s="18" t="s">
        <v>1261</v>
      </c>
      <c r="C6099" s="18" t="s">
        <v>1061</v>
      </c>
      <c r="D6099" s="18" t="s">
        <v>590</v>
      </c>
      <c r="E6099" s="18">
        <v>2</v>
      </c>
    </row>
    <row r="6100" spans="1:5" hidden="1" x14ac:dyDescent="0.3">
      <c r="A6100" s="18" t="str">
        <f t="shared" si="95"/>
        <v>2022-23Glenelg ShireC7</v>
      </c>
      <c r="B6100" s="18" t="s">
        <v>1261</v>
      </c>
      <c r="C6100" s="18" t="s">
        <v>1061</v>
      </c>
      <c r="D6100" s="18" t="s">
        <v>594</v>
      </c>
      <c r="E6100" s="18">
        <v>0.118279569892473</v>
      </c>
    </row>
    <row r="6101" spans="1:5" hidden="1" x14ac:dyDescent="0.3">
      <c r="A6101" s="18" t="str">
        <f t="shared" si="95"/>
        <v>2022-23Golden Plains ShireAF2</v>
      </c>
      <c r="B6101" s="18" t="s">
        <v>1261</v>
      </c>
      <c r="C6101" s="18" t="s">
        <v>1064</v>
      </c>
      <c r="D6101" s="18" t="s">
        <v>76</v>
      </c>
      <c r="E6101" s="18">
        <v>0</v>
      </c>
    </row>
    <row r="6102" spans="1:5" hidden="1" x14ac:dyDescent="0.3">
      <c r="A6102" s="18" t="str">
        <f t="shared" si="95"/>
        <v>2022-23Golden Plains ShireAF6</v>
      </c>
      <c r="B6102" s="18" t="s">
        <v>1261</v>
      </c>
      <c r="C6102" s="18" t="s">
        <v>1064</v>
      </c>
      <c r="D6102" s="18" t="s">
        <v>85</v>
      </c>
      <c r="E6102" s="18">
        <v>0</v>
      </c>
    </row>
    <row r="6103" spans="1:5" hidden="1" x14ac:dyDescent="0.3">
      <c r="A6103" s="18" t="str">
        <f t="shared" si="95"/>
        <v>2022-23Golden Plains ShireAF7</v>
      </c>
      <c r="B6103" s="18" t="s">
        <v>1261</v>
      </c>
      <c r="C6103" s="18" t="s">
        <v>1064</v>
      </c>
      <c r="D6103" s="18" t="s">
        <v>90</v>
      </c>
      <c r="E6103" s="18">
        <v>0</v>
      </c>
    </row>
    <row r="6104" spans="1:5" hidden="1" x14ac:dyDescent="0.3">
      <c r="A6104" s="18" t="str">
        <f t="shared" ref="A6104:A6167" si="96">CONCATENATE(B6104,C6104,D6104)</f>
        <v>2022-23Golden Plains ShireAM1</v>
      </c>
      <c r="B6104" s="18" t="s">
        <v>1261</v>
      </c>
      <c r="C6104" s="18" t="s">
        <v>1064</v>
      </c>
      <c r="D6104" s="18" t="s">
        <v>97</v>
      </c>
      <c r="E6104" s="18">
        <v>1</v>
      </c>
    </row>
    <row r="6105" spans="1:5" hidden="1" x14ac:dyDescent="0.3">
      <c r="A6105" s="18" t="str">
        <f t="shared" si="96"/>
        <v>2022-23Golden Plains ShireAM2</v>
      </c>
      <c r="B6105" s="18" t="s">
        <v>1261</v>
      </c>
      <c r="C6105" s="18" t="s">
        <v>1064</v>
      </c>
      <c r="D6105" s="18" t="s">
        <v>103</v>
      </c>
      <c r="E6105" s="18">
        <v>0.17619047619047601</v>
      </c>
    </row>
    <row r="6106" spans="1:5" hidden="1" x14ac:dyDescent="0.3">
      <c r="A6106" s="18" t="str">
        <f t="shared" si="96"/>
        <v>2022-23Golden Plains ShireAM5</v>
      </c>
      <c r="B6106" s="18" t="s">
        <v>1261</v>
      </c>
      <c r="C6106" s="18" t="s">
        <v>1064</v>
      </c>
      <c r="D6106" s="18" t="s">
        <v>109</v>
      </c>
      <c r="E6106" s="18">
        <v>0.185714285714286</v>
      </c>
    </row>
    <row r="6107" spans="1:5" hidden="1" x14ac:dyDescent="0.3">
      <c r="A6107" s="18" t="str">
        <f t="shared" si="96"/>
        <v>2022-23Golden Plains ShireAM6</v>
      </c>
      <c r="B6107" s="18" t="s">
        <v>1261</v>
      </c>
      <c r="C6107" s="18" t="s">
        <v>1064</v>
      </c>
      <c r="D6107" s="18" t="s">
        <v>115</v>
      </c>
      <c r="E6107" s="18">
        <v>28.547122074636299</v>
      </c>
    </row>
    <row r="6108" spans="1:5" hidden="1" x14ac:dyDescent="0.3">
      <c r="A6108" s="18" t="str">
        <f t="shared" si="96"/>
        <v>2022-23Golden Plains ShireAM7</v>
      </c>
      <c r="B6108" s="18" t="s">
        <v>1261</v>
      </c>
      <c r="C6108" s="18" t="s">
        <v>1064</v>
      </c>
      <c r="D6108" s="18" t="s">
        <v>118</v>
      </c>
      <c r="E6108" s="18">
        <v>0</v>
      </c>
    </row>
    <row r="6109" spans="1:5" hidden="1" x14ac:dyDescent="0.3">
      <c r="A6109" s="18" t="str">
        <f t="shared" si="96"/>
        <v>2022-23Golden Plains ShireFS1</v>
      </c>
      <c r="B6109" s="18" t="s">
        <v>1261</v>
      </c>
      <c r="C6109" s="18" t="s">
        <v>1064</v>
      </c>
      <c r="D6109" s="18" t="s">
        <v>124</v>
      </c>
      <c r="E6109" s="18">
        <v>1.2</v>
      </c>
    </row>
    <row r="6110" spans="1:5" hidden="1" x14ac:dyDescent="0.3">
      <c r="A6110" s="18" t="str">
        <f t="shared" si="96"/>
        <v>2022-23Golden Plains ShireFS2</v>
      </c>
      <c r="B6110" s="18" t="s">
        <v>1261</v>
      </c>
      <c r="C6110" s="18" t="s">
        <v>1064</v>
      </c>
      <c r="D6110" s="18" t="s">
        <v>130</v>
      </c>
      <c r="E6110" s="18">
        <v>0.98412698412698396</v>
      </c>
    </row>
    <row r="6111" spans="1:5" hidden="1" x14ac:dyDescent="0.3">
      <c r="A6111" s="18" t="str">
        <f t="shared" si="96"/>
        <v>2022-23Golden Plains ShireFS3</v>
      </c>
      <c r="B6111" s="18" t="s">
        <v>1261</v>
      </c>
      <c r="C6111" s="18" t="s">
        <v>1064</v>
      </c>
      <c r="D6111" s="18" t="s">
        <v>135</v>
      </c>
      <c r="E6111" s="18">
        <v>241.042613636364</v>
      </c>
    </row>
    <row r="6112" spans="1:5" hidden="1" x14ac:dyDescent="0.3">
      <c r="A6112" s="18" t="str">
        <f t="shared" si="96"/>
        <v>2022-23Golden Plains ShireFS4</v>
      </c>
      <c r="B6112" s="18" t="s">
        <v>1261</v>
      </c>
      <c r="C6112" s="18" t="s">
        <v>1064</v>
      </c>
      <c r="D6112" s="18" t="s">
        <v>139</v>
      </c>
      <c r="E6112" s="18">
        <v>0.88888888888888895</v>
      </c>
    </row>
    <row r="6113" spans="1:5" hidden="1" x14ac:dyDescent="0.3">
      <c r="A6113" s="18" t="str">
        <f t="shared" si="96"/>
        <v>2022-23Golden Plains ShireG1</v>
      </c>
      <c r="B6113" s="18" t="s">
        <v>1261</v>
      </c>
      <c r="C6113" s="18" t="s">
        <v>1064</v>
      </c>
      <c r="D6113" s="18" t="s">
        <v>149</v>
      </c>
      <c r="E6113" s="18">
        <v>8.4507042253521097E-2</v>
      </c>
    </row>
    <row r="6114" spans="1:5" hidden="1" x14ac:dyDescent="0.3">
      <c r="A6114" s="18" t="str">
        <f t="shared" si="96"/>
        <v>2022-23Golden Plains ShireG2</v>
      </c>
      <c r="B6114" s="18" t="s">
        <v>1261</v>
      </c>
      <c r="C6114" s="18" t="s">
        <v>1064</v>
      </c>
      <c r="D6114" s="18" t="s">
        <v>154</v>
      </c>
      <c r="E6114" s="18">
        <v>43</v>
      </c>
    </row>
    <row r="6115" spans="1:5" hidden="1" x14ac:dyDescent="0.3">
      <c r="A6115" s="18" t="str">
        <f t="shared" si="96"/>
        <v>2022-23Golden Plains ShireG3</v>
      </c>
      <c r="B6115" s="18" t="s">
        <v>1261</v>
      </c>
      <c r="C6115" s="18" t="s">
        <v>1064</v>
      </c>
      <c r="D6115" s="18" t="s">
        <v>159</v>
      </c>
      <c r="E6115" s="18">
        <v>0.93877551020408201</v>
      </c>
    </row>
    <row r="6116" spans="1:5" hidden="1" x14ac:dyDescent="0.3">
      <c r="A6116" s="18" t="str">
        <f t="shared" si="96"/>
        <v>2022-23Golden Plains ShireG4</v>
      </c>
      <c r="B6116" s="18" t="s">
        <v>1261</v>
      </c>
      <c r="C6116" s="18" t="s">
        <v>1064</v>
      </c>
      <c r="D6116" s="18" t="s">
        <v>166</v>
      </c>
      <c r="E6116" s="18">
        <v>50628.285714285703</v>
      </c>
    </row>
    <row r="6117" spans="1:5" hidden="1" x14ac:dyDescent="0.3">
      <c r="A6117" s="18" t="str">
        <f t="shared" si="96"/>
        <v>2022-23Golden Plains ShireG5</v>
      </c>
      <c r="B6117" s="18" t="s">
        <v>1261</v>
      </c>
      <c r="C6117" s="18" t="s">
        <v>1064</v>
      </c>
      <c r="D6117" s="18" t="s">
        <v>169</v>
      </c>
      <c r="E6117" s="18">
        <v>43</v>
      </c>
    </row>
    <row r="6118" spans="1:5" hidden="1" x14ac:dyDescent="0.3">
      <c r="A6118" s="18" t="str">
        <f t="shared" si="96"/>
        <v>2022-23Golden Plains ShireLB1</v>
      </c>
      <c r="B6118" s="18" t="s">
        <v>1261</v>
      </c>
      <c r="C6118" s="18" t="s">
        <v>1064</v>
      </c>
      <c r="D6118" s="18" t="s">
        <v>1256</v>
      </c>
      <c r="E6118" s="18">
        <v>4.1404958677685997</v>
      </c>
    </row>
    <row r="6119" spans="1:5" hidden="1" x14ac:dyDescent="0.3">
      <c r="A6119" s="18" t="str">
        <f t="shared" si="96"/>
        <v>2022-23Golden Plains ShireLB2</v>
      </c>
      <c r="B6119" s="18" t="s">
        <v>1261</v>
      </c>
      <c r="C6119" s="18" t="s">
        <v>1064</v>
      </c>
      <c r="D6119" s="18" t="s">
        <v>172</v>
      </c>
      <c r="E6119" s="18">
        <v>0.74026788258763199</v>
      </c>
    </row>
    <row r="6120" spans="1:5" hidden="1" x14ac:dyDescent="0.3">
      <c r="A6120" s="18" t="str">
        <f t="shared" si="96"/>
        <v>2022-23Golden Plains ShireLB4</v>
      </c>
      <c r="B6120" s="18" t="s">
        <v>1261</v>
      </c>
      <c r="C6120" s="18" t="s">
        <v>1064</v>
      </c>
      <c r="D6120" s="18" t="s">
        <v>1257</v>
      </c>
      <c r="E6120" s="18">
        <v>7.5346521329565305E-2</v>
      </c>
    </row>
    <row r="6121" spans="1:5" hidden="1" x14ac:dyDescent="0.3">
      <c r="A6121" s="18" t="str">
        <f t="shared" si="96"/>
        <v>2022-23Golden Plains ShireLB5</v>
      </c>
      <c r="B6121" s="18" t="s">
        <v>1261</v>
      </c>
      <c r="C6121" s="18" t="s">
        <v>1064</v>
      </c>
      <c r="D6121" s="18" t="s">
        <v>177</v>
      </c>
      <c r="E6121" s="18">
        <v>14.7862903225806</v>
      </c>
    </row>
    <row r="6122" spans="1:5" hidden="1" x14ac:dyDescent="0.3">
      <c r="A6122" s="18" t="str">
        <f t="shared" si="96"/>
        <v>2022-23Golden Plains ShireMC2</v>
      </c>
      <c r="B6122" s="18" t="s">
        <v>1261</v>
      </c>
      <c r="C6122" s="18" t="s">
        <v>1064</v>
      </c>
      <c r="D6122" s="18" t="s">
        <v>192</v>
      </c>
      <c r="E6122" s="18">
        <v>1</v>
      </c>
    </row>
    <row r="6123" spans="1:5" hidden="1" x14ac:dyDescent="0.3">
      <c r="A6123" s="18" t="str">
        <f t="shared" si="96"/>
        <v>2022-23Golden Plains ShireMC3</v>
      </c>
      <c r="B6123" s="18" t="s">
        <v>1261</v>
      </c>
      <c r="C6123" s="18" t="s">
        <v>1064</v>
      </c>
      <c r="D6123" s="18" t="s">
        <v>197</v>
      </c>
      <c r="E6123" s="18">
        <v>78.299580749926207</v>
      </c>
    </row>
    <row r="6124" spans="1:5" hidden="1" x14ac:dyDescent="0.3">
      <c r="A6124" s="18" t="str">
        <f t="shared" si="96"/>
        <v>2022-23Golden Plains ShireMC4</v>
      </c>
      <c r="B6124" s="18" t="s">
        <v>1261</v>
      </c>
      <c r="C6124" s="18" t="s">
        <v>1064</v>
      </c>
      <c r="D6124" s="18" t="s">
        <v>202</v>
      </c>
      <c r="E6124" s="18">
        <v>0.80754557015684603</v>
      </c>
    </row>
    <row r="6125" spans="1:5" hidden="1" x14ac:dyDescent="0.3">
      <c r="A6125" s="18" t="str">
        <f t="shared" si="96"/>
        <v>2022-23Golden Plains ShireMC5</v>
      </c>
      <c r="B6125" s="18" t="s">
        <v>1261</v>
      </c>
      <c r="C6125" s="18" t="s">
        <v>1064</v>
      </c>
      <c r="D6125" s="18" t="s">
        <v>207</v>
      </c>
      <c r="E6125" s="18">
        <v>0.82222222222222197</v>
      </c>
    </row>
    <row r="6126" spans="1:5" hidden="1" x14ac:dyDescent="0.3">
      <c r="A6126" s="18" t="str">
        <f t="shared" si="96"/>
        <v>2022-23Golden Plains ShireMC6</v>
      </c>
      <c r="B6126" s="18" t="s">
        <v>1261</v>
      </c>
      <c r="C6126" s="18" t="s">
        <v>1064</v>
      </c>
      <c r="D6126" s="18" t="s">
        <v>211</v>
      </c>
      <c r="E6126" s="18">
        <v>0.99256505576208198</v>
      </c>
    </row>
    <row r="6127" spans="1:5" hidden="1" x14ac:dyDescent="0.3">
      <c r="A6127" s="18" t="str">
        <f t="shared" si="96"/>
        <v>2022-23Golden Plains ShireR1</v>
      </c>
      <c r="B6127" s="18" t="s">
        <v>1261</v>
      </c>
      <c r="C6127" s="18" t="s">
        <v>1064</v>
      </c>
      <c r="D6127" s="18" t="s">
        <v>215</v>
      </c>
      <c r="E6127" s="18">
        <v>196.04628736740599</v>
      </c>
    </row>
    <row r="6128" spans="1:5" hidden="1" x14ac:dyDescent="0.3">
      <c r="A6128" s="18" t="str">
        <f t="shared" si="96"/>
        <v>2022-23Golden Plains ShireR2</v>
      </c>
      <c r="B6128" s="18" t="s">
        <v>1261</v>
      </c>
      <c r="C6128" s="18" t="s">
        <v>1064</v>
      </c>
      <c r="D6128" s="18" t="s">
        <v>220</v>
      </c>
      <c r="E6128" s="18">
        <v>0.98939247830279697</v>
      </c>
    </row>
    <row r="6129" spans="1:5" hidden="1" x14ac:dyDescent="0.3">
      <c r="A6129" s="18" t="str">
        <f t="shared" si="96"/>
        <v>2022-23Golden Plains ShireR3</v>
      </c>
      <c r="B6129" s="18" t="s">
        <v>1261</v>
      </c>
      <c r="C6129" s="18" t="s">
        <v>1064</v>
      </c>
      <c r="D6129" s="18" t="s">
        <v>223</v>
      </c>
      <c r="E6129" s="18">
        <v>51.861643898624699</v>
      </c>
    </row>
    <row r="6130" spans="1:5" hidden="1" x14ac:dyDescent="0.3">
      <c r="A6130" s="18" t="str">
        <f t="shared" si="96"/>
        <v>2022-23Golden Plains ShireR4</v>
      </c>
      <c r="B6130" s="18" t="s">
        <v>1261</v>
      </c>
      <c r="C6130" s="18" t="s">
        <v>1064</v>
      </c>
      <c r="D6130" s="18" t="s">
        <v>228</v>
      </c>
      <c r="E6130" s="18">
        <v>6.3473673482263804</v>
      </c>
    </row>
    <row r="6131" spans="1:5" hidden="1" x14ac:dyDescent="0.3">
      <c r="A6131" s="18" t="str">
        <f t="shared" si="96"/>
        <v>2022-23Golden Plains ShireR5</v>
      </c>
      <c r="B6131" s="18" t="s">
        <v>1261</v>
      </c>
      <c r="C6131" s="18" t="s">
        <v>1064</v>
      </c>
      <c r="D6131" s="18" t="s">
        <v>232</v>
      </c>
      <c r="E6131" s="18">
        <v>34</v>
      </c>
    </row>
    <row r="6132" spans="1:5" hidden="1" x14ac:dyDescent="0.3">
      <c r="A6132" s="18" t="str">
        <f t="shared" si="96"/>
        <v>2022-23Golden Plains ShireSP1</v>
      </c>
      <c r="B6132" s="18" t="s">
        <v>1261</v>
      </c>
      <c r="C6132" s="18" t="s">
        <v>1064</v>
      </c>
      <c r="D6132" s="18" t="s">
        <v>236</v>
      </c>
      <c r="E6132" s="18">
        <v>102</v>
      </c>
    </row>
    <row r="6133" spans="1:5" hidden="1" x14ac:dyDescent="0.3">
      <c r="A6133" s="18" t="str">
        <f t="shared" si="96"/>
        <v>2022-23Golden Plains ShireSP2</v>
      </c>
      <c r="B6133" s="18" t="s">
        <v>1261</v>
      </c>
      <c r="C6133" s="18" t="s">
        <v>1064</v>
      </c>
      <c r="D6133" s="18" t="s">
        <v>239</v>
      </c>
      <c r="E6133" s="18">
        <v>0.53428571428571403</v>
      </c>
    </row>
    <row r="6134" spans="1:5" hidden="1" x14ac:dyDescent="0.3">
      <c r="A6134" s="18" t="str">
        <f t="shared" si="96"/>
        <v>2022-23Golden Plains ShireSP3</v>
      </c>
      <c r="B6134" s="18" t="s">
        <v>1261</v>
      </c>
      <c r="C6134" s="18" t="s">
        <v>1064</v>
      </c>
      <c r="D6134" s="18" t="s">
        <v>245</v>
      </c>
      <c r="E6134" s="18">
        <v>1224.7568306010901</v>
      </c>
    </row>
    <row r="6135" spans="1:5" hidden="1" x14ac:dyDescent="0.3">
      <c r="A6135" s="18" t="str">
        <f t="shared" si="96"/>
        <v>2022-23Golden Plains ShireSP4</v>
      </c>
      <c r="B6135" s="18" t="s">
        <v>1261</v>
      </c>
      <c r="C6135" s="18" t="s">
        <v>1064</v>
      </c>
      <c r="D6135" s="18" t="s">
        <v>251</v>
      </c>
      <c r="E6135" s="18">
        <v>0.25</v>
      </c>
    </row>
    <row r="6136" spans="1:5" hidden="1" x14ac:dyDescent="0.3">
      <c r="A6136" s="18" t="str">
        <f t="shared" si="96"/>
        <v>2022-23Golden Plains ShireWC1</v>
      </c>
      <c r="B6136" s="18" t="s">
        <v>1261</v>
      </c>
      <c r="C6136" s="18" t="s">
        <v>1064</v>
      </c>
      <c r="D6136" s="18" t="s">
        <v>1258</v>
      </c>
      <c r="E6136" s="18">
        <v>90.168271774790995</v>
      </c>
    </row>
    <row r="6137" spans="1:5" hidden="1" x14ac:dyDescent="0.3">
      <c r="A6137" s="18" t="str">
        <f t="shared" si="96"/>
        <v>2022-23Golden Plains ShireWC2</v>
      </c>
      <c r="B6137" s="18" t="s">
        <v>1261</v>
      </c>
      <c r="C6137" s="18" t="s">
        <v>1064</v>
      </c>
      <c r="D6137" s="18" t="s">
        <v>256</v>
      </c>
      <c r="E6137" s="18">
        <v>2.5606707373411801</v>
      </c>
    </row>
    <row r="6138" spans="1:5" hidden="1" x14ac:dyDescent="0.3">
      <c r="A6138" s="18" t="str">
        <f t="shared" si="96"/>
        <v>2022-23Golden Plains ShireWC3</v>
      </c>
      <c r="B6138" s="18" t="s">
        <v>1261</v>
      </c>
      <c r="C6138" s="18" t="s">
        <v>1064</v>
      </c>
      <c r="D6138" s="18" t="s">
        <v>262</v>
      </c>
      <c r="E6138" s="18">
        <v>164.30755305239899</v>
      </c>
    </row>
    <row r="6139" spans="1:5" hidden="1" x14ac:dyDescent="0.3">
      <c r="A6139" s="18" t="str">
        <f t="shared" si="96"/>
        <v>2022-23Golden Plains ShireWC4</v>
      </c>
      <c r="B6139" s="18" t="s">
        <v>1261</v>
      </c>
      <c r="C6139" s="18" t="s">
        <v>1064</v>
      </c>
      <c r="D6139" s="18" t="s">
        <v>266</v>
      </c>
      <c r="E6139" s="18">
        <v>163.876745155241</v>
      </c>
    </row>
    <row r="6140" spans="1:5" hidden="1" x14ac:dyDescent="0.3">
      <c r="A6140" s="18" t="str">
        <f t="shared" si="96"/>
        <v>2022-23Golden Plains ShireWC5</v>
      </c>
      <c r="B6140" s="18" t="s">
        <v>1261</v>
      </c>
      <c r="C6140" s="18" t="s">
        <v>1064</v>
      </c>
      <c r="D6140" s="18" t="s">
        <v>270</v>
      </c>
      <c r="E6140" s="18">
        <v>0.35319860985969898</v>
      </c>
    </row>
    <row r="6141" spans="1:5" hidden="1" x14ac:dyDescent="0.3">
      <c r="A6141" s="18" t="str">
        <f t="shared" si="96"/>
        <v>2022-23Golden Plains ShireE2</v>
      </c>
      <c r="B6141" s="18" t="s">
        <v>1261</v>
      </c>
      <c r="C6141" s="18" t="s">
        <v>1064</v>
      </c>
      <c r="D6141" s="18" t="s">
        <v>548</v>
      </c>
      <c r="E6141" s="18">
        <v>4215.6548239634303</v>
      </c>
    </row>
    <row r="6142" spans="1:5" hidden="1" x14ac:dyDescent="0.3">
      <c r="A6142" s="18" t="str">
        <f t="shared" si="96"/>
        <v>2022-23Golden Plains ShireE4</v>
      </c>
      <c r="B6142" s="18" t="s">
        <v>1261</v>
      </c>
      <c r="C6142" s="18" t="s">
        <v>1064</v>
      </c>
      <c r="D6142" s="18" t="s">
        <v>550</v>
      </c>
      <c r="E6142" s="18">
        <v>1867.91242280857</v>
      </c>
    </row>
    <row r="6143" spans="1:5" hidden="1" x14ac:dyDescent="0.3">
      <c r="A6143" s="18" t="str">
        <f t="shared" si="96"/>
        <v>2022-23Golden Plains ShireL1</v>
      </c>
      <c r="B6143" s="18" t="s">
        <v>1261</v>
      </c>
      <c r="C6143" s="18" t="s">
        <v>1064</v>
      </c>
      <c r="D6143" s="18" t="s">
        <v>552</v>
      </c>
      <c r="E6143" s="18">
        <v>1.5327184466019399</v>
      </c>
    </row>
    <row r="6144" spans="1:5" hidden="1" x14ac:dyDescent="0.3">
      <c r="A6144" s="18" t="str">
        <f t="shared" si="96"/>
        <v>2022-23Golden Plains ShireL2</v>
      </c>
      <c r="B6144" s="18" t="s">
        <v>1261</v>
      </c>
      <c r="C6144" s="18" t="s">
        <v>1064</v>
      </c>
      <c r="D6144" s="18" t="s">
        <v>554</v>
      </c>
      <c r="E6144" s="18">
        <v>0.420339805825243</v>
      </c>
    </row>
    <row r="6145" spans="1:5" hidden="1" x14ac:dyDescent="0.3">
      <c r="A6145" s="18" t="str">
        <f t="shared" si="96"/>
        <v>2022-23Golden Plains ShireO2</v>
      </c>
      <c r="B6145" s="18" t="s">
        <v>1261</v>
      </c>
      <c r="C6145" s="18" t="s">
        <v>1064</v>
      </c>
      <c r="D6145" s="18" t="s">
        <v>556</v>
      </c>
      <c r="E6145" s="18">
        <v>0.36637915213800698</v>
      </c>
    </row>
    <row r="6146" spans="1:5" hidden="1" x14ac:dyDescent="0.3">
      <c r="A6146" s="18" t="str">
        <f t="shared" si="96"/>
        <v>2022-23Golden Plains ShireO3</v>
      </c>
      <c r="B6146" s="18" t="s">
        <v>1261</v>
      </c>
      <c r="C6146" s="18" t="s">
        <v>1064</v>
      </c>
      <c r="D6146" s="18" t="s">
        <v>558</v>
      </c>
      <c r="E6146" s="18">
        <v>6.8049183336391997E-2</v>
      </c>
    </row>
    <row r="6147" spans="1:5" hidden="1" x14ac:dyDescent="0.3">
      <c r="A6147" s="18" t="str">
        <f t="shared" si="96"/>
        <v>2022-23Golden Plains ShireO4</v>
      </c>
      <c r="B6147" s="18" t="s">
        <v>1261</v>
      </c>
      <c r="C6147" s="18" t="s">
        <v>1064</v>
      </c>
      <c r="D6147" s="18" t="s">
        <v>560</v>
      </c>
      <c r="E6147" s="18">
        <v>0.37233765387872098</v>
      </c>
    </row>
    <row r="6148" spans="1:5" hidden="1" x14ac:dyDescent="0.3">
      <c r="A6148" s="18" t="str">
        <f t="shared" si="96"/>
        <v>2022-23Golden Plains ShireO5</v>
      </c>
      <c r="B6148" s="18" t="s">
        <v>1261</v>
      </c>
      <c r="C6148" s="18" t="s">
        <v>1064</v>
      </c>
      <c r="D6148" s="18" t="s">
        <v>562</v>
      </c>
      <c r="E6148" s="18">
        <v>1.07704369642484</v>
      </c>
    </row>
    <row r="6149" spans="1:5" hidden="1" x14ac:dyDescent="0.3">
      <c r="A6149" s="18" t="str">
        <f t="shared" si="96"/>
        <v>2022-23Golden Plains ShireOP1</v>
      </c>
      <c r="B6149" s="18" t="s">
        <v>1261</v>
      </c>
      <c r="C6149" s="18" t="s">
        <v>1064</v>
      </c>
      <c r="D6149" s="18" t="s">
        <v>564</v>
      </c>
      <c r="E6149" s="18">
        <v>-0.111945508006685</v>
      </c>
    </row>
    <row r="6150" spans="1:5" hidden="1" x14ac:dyDescent="0.3">
      <c r="A6150" s="18" t="str">
        <f t="shared" si="96"/>
        <v>2022-23Golden Plains ShireS1</v>
      </c>
      <c r="B6150" s="18" t="s">
        <v>1261</v>
      </c>
      <c r="C6150" s="18" t="s">
        <v>1064</v>
      </c>
      <c r="D6150" s="18" t="s">
        <v>567</v>
      </c>
      <c r="E6150" s="18">
        <v>0.57633321346222999</v>
      </c>
    </row>
    <row r="6151" spans="1:5" hidden="1" x14ac:dyDescent="0.3">
      <c r="A6151" s="18" t="str">
        <f t="shared" si="96"/>
        <v>2022-23Golden Plains ShireS2</v>
      </c>
      <c r="B6151" s="18" t="s">
        <v>1261</v>
      </c>
      <c r="C6151" s="18" t="s">
        <v>1064</v>
      </c>
      <c r="D6151" s="18" t="s">
        <v>569</v>
      </c>
      <c r="E6151" s="18">
        <v>3.0661252190009101E-3</v>
      </c>
    </row>
    <row r="6152" spans="1:5" hidden="1" x14ac:dyDescent="0.3">
      <c r="A6152" s="18" t="str">
        <f t="shared" si="96"/>
        <v>2022-23Golden Plains ShireC1</v>
      </c>
      <c r="B6152" s="18" t="s">
        <v>1261</v>
      </c>
      <c r="C6152" s="18" t="s">
        <v>1064</v>
      </c>
      <c r="D6152" s="18" t="s">
        <v>572</v>
      </c>
      <c r="E6152" s="18">
        <v>2077.9965211891199</v>
      </c>
    </row>
    <row r="6153" spans="1:5" hidden="1" x14ac:dyDescent="0.3">
      <c r="A6153" s="18" t="str">
        <f t="shared" si="96"/>
        <v>2022-23Golden Plains ShireC2</v>
      </c>
      <c r="B6153" s="18" t="s">
        <v>1261</v>
      </c>
      <c r="C6153" s="18" t="s">
        <v>1064</v>
      </c>
      <c r="D6153" s="18" t="s">
        <v>575</v>
      </c>
      <c r="E6153" s="18">
        <v>20822.7387729285</v>
      </c>
    </row>
    <row r="6154" spans="1:5" hidden="1" x14ac:dyDescent="0.3">
      <c r="A6154" s="18" t="str">
        <f t="shared" si="96"/>
        <v>2022-23Golden Plains ShireC3</v>
      </c>
      <c r="B6154" s="18" t="s">
        <v>1261</v>
      </c>
      <c r="C6154" s="18" t="s">
        <v>1064</v>
      </c>
      <c r="D6154" s="18" t="s">
        <v>579</v>
      </c>
      <c r="E6154" s="18">
        <v>14.512908777969001</v>
      </c>
    </row>
    <row r="6155" spans="1:5" hidden="1" x14ac:dyDescent="0.3">
      <c r="A6155" s="18" t="str">
        <f t="shared" si="96"/>
        <v>2022-23Golden Plains ShireC4</v>
      </c>
      <c r="B6155" s="18" t="s">
        <v>1261</v>
      </c>
      <c r="C6155" s="18" t="s">
        <v>1064</v>
      </c>
      <c r="D6155" s="18" t="s">
        <v>583</v>
      </c>
      <c r="E6155" s="18">
        <v>1213.86780518659</v>
      </c>
    </row>
    <row r="6156" spans="1:5" hidden="1" x14ac:dyDescent="0.3">
      <c r="A6156" s="18" t="str">
        <f t="shared" si="96"/>
        <v>2022-23Golden Plains ShireC5</v>
      </c>
      <c r="B6156" s="18" t="s">
        <v>1261</v>
      </c>
      <c r="C6156" s="18" t="s">
        <v>1064</v>
      </c>
      <c r="D6156" s="18" t="s">
        <v>586</v>
      </c>
      <c r="E6156" s="18">
        <v>525.33997469955705</v>
      </c>
    </row>
    <row r="6157" spans="1:5" hidden="1" x14ac:dyDescent="0.3">
      <c r="A6157" s="18" t="str">
        <f t="shared" si="96"/>
        <v>2022-23Golden Plains ShireC6</v>
      </c>
      <c r="B6157" s="18" t="s">
        <v>1261</v>
      </c>
      <c r="C6157" s="18" t="s">
        <v>1064</v>
      </c>
      <c r="D6157" s="18" t="s">
        <v>590</v>
      </c>
      <c r="E6157" s="18">
        <v>8</v>
      </c>
    </row>
    <row r="6158" spans="1:5" hidden="1" x14ac:dyDescent="0.3">
      <c r="A6158" s="18" t="str">
        <f t="shared" si="96"/>
        <v>2022-23Golden Plains ShireC7</v>
      </c>
      <c r="B6158" s="18" t="s">
        <v>1261</v>
      </c>
      <c r="C6158" s="18" t="s">
        <v>1064</v>
      </c>
      <c r="D6158" s="18" t="s">
        <v>594</v>
      </c>
      <c r="E6158" s="18">
        <v>0.17560975609756099</v>
      </c>
    </row>
    <row r="6159" spans="1:5" hidden="1" x14ac:dyDescent="0.3">
      <c r="A6159" s="18" t="str">
        <f t="shared" si="96"/>
        <v>2022-23Greater Bendigo CityAF2</v>
      </c>
      <c r="B6159" s="18" t="s">
        <v>1261</v>
      </c>
      <c r="C6159" s="18" t="s">
        <v>1067</v>
      </c>
      <c r="D6159" s="18" t="s">
        <v>76</v>
      </c>
      <c r="E6159" s="18">
        <v>1.4615384615384599</v>
      </c>
    </row>
    <row r="6160" spans="1:5" hidden="1" x14ac:dyDescent="0.3">
      <c r="A6160" s="18" t="str">
        <f t="shared" si="96"/>
        <v>2022-23Greater Bendigo CityAF6</v>
      </c>
      <c r="B6160" s="18" t="s">
        <v>1261</v>
      </c>
      <c r="C6160" s="18" t="s">
        <v>1067</v>
      </c>
      <c r="D6160" s="18" t="s">
        <v>85</v>
      </c>
      <c r="E6160" s="18">
        <v>5.1712429927132399</v>
      </c>
    </row>
    <row r="6161" spans="1:5" hidden="1" x14ac:dyDescent="0.3">
      <c r="A6161" s="18" t="str">
        <f t="shared" si="96"/>
        <v>2022-23Greater Bendigo CityAF7</v>
      </c>
      <c r="B6161" s="18" t="s">
        <v>1261</v>
      </c>
      <c r="C6161" s="18" t="s">
        <v>1067</v>
      </c>
      <c r="D6161" s="18" t="s">
        <v>90</v>
      </c>
      <c r="E6161" s="18">
        <v>5.0018950959461401</v>
      </c>
    </row>
    <row r="6162" spans="1:5" hidden="1" x14ac:dyDescent="0.3">
      <c r="A6162" s="18" t="str">
        <f t="shared" si="96"/>
        <v>2022-23Greater Bendigo CityAM1</v>
      </c>
      <c r="B6162" s="18" t="s">
        <v>1261</v>
      </c>
      <c r="C6162" s="18" t="s">
        <v>1067</v>
      </c>
      <c r="D6162" s="18" t="s">
        <v>97</v>
      </c>
      <c r="E6162" s="18">
        <v>1.0564625850340099</v>
      </c>
    </row>
    <row r="6163" spans="1:5" hidden="1" x14ac:dyDescent="0.3">
      <c r="A6163" s="18" t="str">
        <f t="shared" si="96"/>
        <v>2022-23Greater Bendigo CityAM2</v>
      </c>
      <c r="B6163" s="18" t="s">
        <v>1261</v>
      </c>
      <c r="C6163" s="18" t="s">
        <v>1067</v>
      </c>
      <c r="D6163" s="18" t="s">
        <v>103</v>
      </c>
      <c r="E6163" s="18">
        <v>0.28705310656022198</v>
      </c>
    </row>
    <row r="6164" spans="1:5" hidden="1" x14ac:dyDescent="0.3">
      <c r="A6164" s="18" t="str">
        <f t="shared" si="96"/>
        <v>2022-23Greater Bendigo CityAM5</v>
      </c>
      <c r="B6164" s="18" t="s">
        <v>1261</v>
      </c>
      <c r="C6164" s="18" t="s">
        <v>1067</v>
      </c>
      <c r="D6164" s="18" t="s">
        <v>109</v>
      </c>
      <c r="E6164" s="18">
        <v>0.43422422769871599</v>
      </c>
    </row>
    <row r="6165" spans="1:5" hidden="1" x14ac:dyDescent="0.3">
      <c r="A6165" s="18" t="str">
        <f t="shared" si="96"/>
        <v>2022-23Greater Bendigo CityAM6</v>
      </c>
      <c r="B6165" s="18" t="s">
        <v>1261</v>
      </c>
      <c r="C6165" s="18" t="s">
        <v>1067</v>
      </c>
      <c r="D6165" s="18" t="s">
        <v>115</v>
      </c>
      <c r="E6165" s="18">
        <v>22.450645037576201</v>
      </c>
    </row>
    <row r="6166" spans="1:5" hidden="1" x14ac:dyDescent="0.3">
      <c r="A6166" s="18" t="str">
        <f t="shared" si="96"/>
        <v>2022-23Greater Bendigo CityAM7</v>
      </c>
      <c r="B6166" s="18" t="s">
        <v>1261</v>
      </c>
      <c r="C6166" s="18" t="s">
        <v>1067</v>
      </c>
      <c r="D6166" s="18" t="s">
        <v>118</v>
      </c>
      <c r="E6166" s="18">
        <v>1</v>
      </c>
    </row>
    <row r="6167" spans="1:5" hidden="1" x14ac:dyDescent="0.3">
      <c r="A6167" s="18" t="str">
        <f t="shared" si="96"/>
        <v>2022-23Greater Bendigo CityFS1</v>
      </c>
      <c r="B6167" s="18" t="s">
        <v>1261</v>
      </c>
      <c r="C6167" s="18" t="s">
        <v>1067</v>
      </c>
      <c r="D6167" s="18" t="s">
        <v>124</v>
      </c>
      <c r="E6167" s="18">
        <v>4.3870967741935498</v>
      </c>
    </row>
    <row r="6168" spans="1:5" hidden="1" x14ac:dyDescent="0.3">
      <c r="A6168" s="18" t="str">
        <f t="shared" ref="A6168:A6231" si="97">CONCATENATE(B6168,C6168,D6168)</f>
        <v>2022-23Greater Bendigo CityFS2</v>
      </c>
      <c r="B6168" s="18" t="s">
        <v>1261</v>
      </c>
      <c r="C6168" s="18" t="s">
        <v>1067</v>
      </c>
      <c r="D6168" s="18" t="s">
        <v>130</v>
      </c>
      <c r="E6168" s="18">
        <v>0.81481481481481499</v>
      </c>
    </row>
    <row r="6169" spans="1:5" hidden="1" x14ac:dyDescent="0.3">
      <c r="A6169" s="18" t="str">
        <f t="shared" si="97"/>
        <v>2022-23Greater Bendigo CityFS3</v>
      </c>
      <c r="B6169" s="18" t="s">
        <v>1261</v>
      </c>
      <c r="C6169" s="18" t="s">
        <v>1067</v>
      </c>
      <c r="D6169" s="18" t="s">
        <v>135</v>
      </c>
      <c r="E6169" s="18">
        <v>666.82214428857696</v>
      </c>
    </row>
    <row r="6170" spans="1:5" hidden="1" x14ac:dyDescent="0.3">
      <c r="A6170" s="18" t="str">
        <f t="shared" si="97"/>
        <v>2022-23Greater Bendigo CityFS4</v>
      </c>
      <c r="B6170" s="18" t="s">
        <v>1261</v>
      </c>
      <c r="C6170" s="18" t="s">
        <v>1067</v>
      </c>
      <c r="D6170" s="18" t="s">
        <v>139</v>
      </c>
      <c r="E6170" s="18">
        <v>0.981012658227848</v>
      </c>
    </row>
    <row r="6171" spans="1:5" hidden="1" x14ac:dyDescent="0.3">
      <c r="A6171" s="18" t="str">
        <f t="shared" si="97"/>
        <v>2022-23Greater Bendigo CityG1</v>
      </c>
      <c r="B6171" s="18" t="s">
        <v>1261</v>
      </c>
      <c r="C6171" s="18" t="s">
        <v>1067</v>
      </c>
      <c r="D6171" s="18" t="s">
        <v>149</v>
      </c>
      <c r="E6171" s="18">
        <v>8.0645161290322606E-2</v>
      </c>
    </row>
    <row r="6172" spans="1:5" hidden="1" x14ac:dyDescent="0.3">
      <c r="A6172" s="18" t="str">
        <f t="shared" si="97"/>
        <v>2022-23Greater Bendigo CityG2</v>
      </c>
      <c r="B6172" s="18" t="s">
        <v>1261</v>
      </c>
      <c r="C6172" s="18" t="s">
        <v>1067</v>
      </c>
      <c r="D6172" s="18" t="s">
        <v>154</v>
      </c>
      <c r="E6172" s="18">
        <v>52</v>
      </c>
    </row>
    <row r="6173" spans="1:5" hidden="1" x14ac:dyDescent="0.3">
      <c r="A6173" s="18" t="str">
        <f t="shared" si="97"/>
        <v>2022-23Greater Bendigo CityG3</v>
      </c>
      <c r="B6173" s="18" t="s">
        <v>1261</v>
      </c>
      <c r="C6173" s="18" t="s">
        <v>1067</v>
      </c>
      <c r="D6173" s="18" t="s">
        <v>159</v>
      </c>
      <c r="E6173" s="18">
        <v>0.94017094017094005</v>
      </c>
    </row>
    <row r="6174" spans="1:5" hidden="1" x14ac:dyDescent="0.3">
      <c r="A6174" s="18" t="str">
        <f t="shared" si="97"/>
        <v>2022-23Greater Bendigo CityG4</v>
      </c>
      <c r="B6174" s="18" t="s">
        <v>1261</v>
      </c>
      <c r="C6174" s="18" t="s">
        <v>1067</v>
      </c>
      <c r="D6174" s="18" t="s">
        <v>166</v>
      </c>
      <c r="E6174" s="18">
        <v>68235</v>
      </c>
    </row>
    <row r="6175" spans="1:5" hidden="1" x14ac:dyDescent="0.3">
      <c r="A6175" s="18" t="str">
        <f t="shared" si="97"/>
        <v>2022-23Greater Bendigo CityG5</v>
      </c>
      <c r="B6175" s="18" t="s">
        <v>1261</v>
      </c>
      <c r="C6175" s="18" t="s">
        <v>1067</v>
      </c>
      <c r="D6175" s="18" t="s">
        <v>169</v>
      </c>
      <c r="E6175" s="18">
        <v>54</v>
      </c>
    </row>
    <row r="6176" spans="1:5" hidden="1" x14ac:dyDescent="0.3">
      <c r="A6176" s="18" t="str">
        <f t="shared" si="97"/>
        <v>2022-23Greater Bendigo CityLB1</v>
      </c>
      <c r="B6176" s="18" t="s">
        <v>1261</v>
      </c>
      <c r="C6176" s="18" t="s">
        <v>1067</v>
      </c>
      <c r="D6176" s="18" t="s">
        <v>1256</v>
      </c>
      <c r="E6176" s="18">
        <v>5.6984543351949002</v>
      </c>
    </row>
    <row r="6177" spans="1:5" hidden="1" x14ac:dyDescent="0.3">
      <c r="A6177" s="18" t="str">
        <f t="shared" si="97"/>
        <v>2022-23Greater Bendigo CityLB2</v>
      </c>
      <c r="B6177" s="18" t="s">
        <v>1261</v>
      </c>
      <c r="C6177" s="18" t="s">
        <v>1067</v>
      </c>
      <c r="D6177" s="18" t="s">
        <v>172</v>
      </c>
      <c r="E6177" s="18">
        <v>0.71999610812914505</v>
      </c>
    </row>
    <row r="6178" spans="1:5" hidden="1" x14ac:dyDescent="0.3">
      <c r="A6178" s="18" t="str">
        <f t="shared" si="97"/>
        <v>2022-23Greater Bendigo CityLB4</v>
      </c>
      <c r="B6178" s="18" t="s">
        <v>1261</v>
      </c>
      <c r="C6178" s="18" t="s">
        <v>1067</v>
      </c>
      <c r="D6178" s="18" t="s">
        <v>1257</v>
      </c>
      <c r="E6178" s="18">
        <v>8.3465003998208401E-2</v>
      </c>
    </row>
    <row r="6179" spans="1:5" hidden="1" x14ac:dyDescent="0.3">
      <c r="A6179" s="18" t="str">
        <f t="shared" si="97"/>
        <v>2022-23Greater Bendigo CityLB5</v>
      </c>
      <c r="B6179" s="18" t="s">
        <v>1261</v>
      </c>
      <c r="C6179" s="18" t="s">
        <v>1067</v>
      </c>
      <c r="D6179" s="18" t="s">
        <v>177</v>
      </c>
      <c r="E6179" s="18">
        <v>28.2201206028511</v>
      </c>
    </row>
    <row r="6180" spans="1:5" hidden="1" x14ac:dyDescent="0.3">
      <c r="A6180" s="18" t="str">
        <f t="shared" si="97"/>
        <v>2022-23Greater Bendigo CityMC2</v>
      </c>
      <c r="B6180" s="18" t="s">
        <v>1261</v>
      </c>
      <c r="C6180" s="18" t="s">
        <v>1067</v>
      </c>
      <c r="D6180" s="18" t="s">
        <v>192</v>
      </c>
      <c r="E6180" s="18">
        <v>1.0069881201956701</v>
      </c>
    </row>
    <row r="6181" spans="1:5" hidden="1" x14ac:dyDescent="0.3">
      <c r="A6181" s="18" t="str">
        <f t="shared" si="97"/>
        <v>2022-23Greater Bendigo CityMC3</v>
      </c>
      <c r="B6181" s="18" t="s">
        <v>1261</v>
      </c>
      <c r="C6181" s="18" t="s">
        <v>1067</v>
      </c>
      <c r="D6181" s="18" t="s">
        <v>197</v>
      </c>
      <c r="E6181" s="18">
        <v>67.106139675909205</v>
      </c>
    </row>
    <row r="6182" spans="1:5" hidden="1" x14ac:dyDescent="0.3">
      <c r="A6182" s="18" t="str">
        <f t="shared" si="97"/>
        <v>2022-23Greater Bendigo CityMC4</v>
      </c>
      <c r="B6182" s="18" t="s">
        <v>1261</v>
      </c>
      <c r="C6182" s="18" t="s">
        <v>1067</v>
      </c>
      <c r="D6182" s="18" t="s">
        <v>202</v>
      </c>
      <c r="E6182" s="18">
        <v>0.76512088101178699</v>
      </c>
    </row>
    <row r="6183" spans="1:5" hidden="1" x14ac:dyDescent="0.3">
      <c r="A6183" s="18" t="str">
        <f t="shared" si="97"/>
        <v>2022-23Greater Bendigo CityMC5</v>
      </c>
      <c r="B6183" s="18" t="s">
        <v>1261</v>
      </c>
      <c r="C6183" s="18" t="s">
        <v>1067</v>
      </c>
      <c r="D6183" s="18" t="s">
        <v>207</v>
      </c>
      <c r="E6183" s="18">
        <v>0.71290944123314104</v>
      </c>
    </row>
    <row r="6184" spans="1:5" hidden="1" x14ac:dyDescent="0.3">
      <c r="A6184" s="18" t="str">
        <f t="shared" si="97"/>
        <v>2022-23Greater Bendigo CityMC6</v>
      </c>
      <c r="B6184" s="18" t="s">
        <v>1261</v>
      </c>
      <c r="C6184" s="18" t="s">
        <v>1067</v>
      </c>
      <c r="D6184" s="18" t="s">
        <v>211</v>
      </c>
      <c r="E6184" s="18">
        <v>0.961565338923829</v>
      </c>
    </row>
    <row r="6185" spans="1:5" hidden="1" x14ac:dyDescent="0.3">
      <c r="A6185" s="18" t="str">
        <f t="shared" si="97"/>
        <v>2022-23Greater Bendigo CityR1</v>
      </c>
      <c r="B6185" s="18" t="s">
        <v>1261</v>
      </c>
      <c r="C6185" s="18" t="s">
        <v>1067</v>
      </c>
      <c r="D6185" s="18" t="s">
        <v>215</v>
      </c>
      <c r="E6185" s="18">
        <v>72.277723251717603</v>
      </c>
    </row>
    <row r="6186" spans="1:5" hidden="1" x14ac:dyDescent="0.3">
      <c r="A6186" s="18" t="str">
        <f t="shared" si="97"/>
        <v>2022-23Greater Bendigo CityR2</v>
      </c>
      <c r="B6186" s="18" t="s">
        <v>1261</v>
      </c>
      <c r="C6186" s="18" t="s">
        <v>1067</v>
      </c>
      <c r="D6186" s="18" t="s">
        <v>220</v>
      </c>
      <c r="E6186" s="18">
        <v>0.99240823914046705</v>
      </c>
    </row>
    <row r="6187" spans="1:5" hidden="1" x14ac:dyDescent="0.3">
      <c r="A6187" s="18" t="str">
        <f t="shared" si="97"/>
        <v>2022-23Greater Bendigo CityR3</v>
      </c>
      <c r="B6187" s="18" t="s">
        <v>1261</v>
      </c>
      <c r="C6187" s="18" t="s">
        <v>1067</v>
      </c>
      <c r="D6187" s="18" t="s">
        <v>223</v>
      </c>
      <c r="E6187" s="18">
        <v>154.12334809927199</v>
      </c>
    </row>
    <row r="6188" spans="1:5" hidden="1" x14ac:dyDescent="0.3">
      <c r="A6188" s="18" t="str">
        <f t="shared" si="97"/>
        <v>2022-23Greater Bendigo CityR4</v>
      </c>
      <c r="B6188" s="18" t="s">
        <v>1261</v>
      </c>
      <c r="C6188" s="18" t="s">
        <v>1067</v>
      </c>
      <c r="D6188" s="18" t="s">
        <v>228</v>
      </c>
      <c r="E6188" s="18">
        <v>8.3634883249431695</v>
      </c>
    </row>
    <row r="6189" spans="1:5" hidden="1" x14ac:dyDescent="0.3">
      <c r="A6189" s="18" t="str">
        <f t="shared" si="97"/>
        <v>2022-23Greater Bendigo CityR5</v>
      </c>
      <c r="B6189" s="18" t="s">
        <v>1261</v>
      </c>
      <c r="C6189" s="18" t="s">
        <v>1067</v>
      </c>
      <c r="D6189" s="18" t="s">
        <v>232</v>
      </c>
      <c r="E6189" s="18">
        <v>53</v>
      </c>
    </row>
    <row r="6190" spans="1:5" hidden="1" x14ac:dyDescent="0.3">
      <c r="A6190" s="18" t="str">
        <f t="shared" si="97"/>
        <v>2022-23Greater Bendigo CitySP1</v>
      </c>
      <c r="B6190" s="18" t="s">
        <v>1261</v>
      </c>
      <c r="C6190" s="18" t="s">
        <v>1067</v>
      </c>
      <c r="D6190" s="18" t="s">
        <v>236</v>
      </c>
      <c r="E6190" s="18">
        <v>86</v>
      </c>
    </row>
    <row r="6191" spans="1:5" hidden="1" x14ac:dyDescent="0.3">
      <c r="A6191" s="18" t="str">
        <f t="shared" si="97"/>
        <v>2022-23Greater Bendigo CitySP2</v>
      </c>
      <c r="B6191" s="18" t="s">
        <v>1261</v>
      </c>
      <c r="C6191" s="18" t="s">
        <v>1067</v>
      </c>
      <c r="D6191" s="18" t="s">
        <v>239</v>
      </c>
      <c r="E6191" s="18">
        <v>0.58188153310104496</v>
      </c>
    </row>
    <row r="6192" spans="1:5" hidden="1" x14ac:dyDescent="0.3">
      <c r="A6192" s="18" t="str">
        <f t="shared" si="97"/>
        <v>2022-23Greater Bendigo CitySP3</v>
      </c>
      <c r="B6192" s="18" t="s">
        <v>1261</v>
      </c>
      <c r="C6192" s="18" t="s">
        <v>1067</v>
      </c>
      <c r="D6192" s="18" t="s">
        <v>245</v>
      </c>
      <c r="E6192" s="18">
        <v>2705.7198198198198</v>
      </c>
    </row>
    <row r="6193" spans="1:5" hidden="1" x14ac:dyDescent="0.3">
      <c r="A6193" s="18" t="str">
        <f t="shared" si="97"/>
        <v>2022-23Greater Bendigo CitySP4</v>
      </c>
      <c r="B6193" s="18" t="s">
        <v>1261</v>
      </c>
      <c r="C6193" s="18" t="s">
        <v>1067</v>
      </c>
      <c r="D6193" s="18" t="s">
        <v>251</v>
      </c>
      <c r="E6193" s="18">
        <v>0.61111111111111105</v>
      </c>
    </row>
    <row r="6194" spans="1:5" hidden="1" x14ac:dyDescent="0.3">
      <c r="A6194" s="18" t="str">
        <f t="shared" si="97"/>
        <v>2022-23Greater Bendigo CityWC1</v>
      </c>
      <c r="B6194" s="18" t="s">
        <v>1261</v>
      </c>
      <c r="C6194" s="18" t="s">
        <v>1067</v>
      </c>
      <c r="D6194" s="18" t="s">
        <v>1258</v>
      </c>
      <c r="E6194" s="18">
        <v>172.99045655689599</v>
      </c>
    </row>
    <row r="6195" spans="1:5" hidden="1" x14ac:dyDescent="0.3">
      <c r="A6195" s="18" t="str">
        <f t="shared" si="97"/>
        <v>2022-23Greater Bendigo CityWC2</v>
      </c>
      <c r="B6195" s="18" t="s">
        <v>1261</v>
      </c>
      <c r="C6195" s="18" t="s">
        <v>1067</v>
      </c>
      <c r="D6195" s="18" t="s">
        <v>256</v>
      </c>
      <c r="E6195" s="18">
        <v>4.40837538633658</v>
      </c>
    </row>
    <row r="6196" spans="1:5" hidden="1" x14ac:dyDescent="0.3">
      <c r="A6196" s="18" t="str">
        <f t="shared" si="97"/>
        <v>2022-23Greater Bendigo CityWC3</v>
      </c>
      <c r="B6196" s="18" t="s">
        <v>1261</v>
      </c>
      <c r="C6196" s="18" t="s">
        <v>1067</v>
      </c>
      <c r="D6196" s="18" t="s">
        <v>262</v>
      </c>
      <c r="E6196" s="18">
        <v>188.848859689644</v>
      </c>
    </row>
    <row r="6197" spans="1:5" hidden="1" x14ac:dyDescent="0.3">
      <c r="A6197" s="18" t="str">
        <f t="shared" si="97"/>
        <v>2022-23Greater Bendigo CityWC4</v>
      </c>
      <c r="B6197" s="18" t="s">
        <v>1261</v>
      </c>
      <c r="C6197" s="18" t="s">
        <v>1067</v>
      </c>
      <c r="D6197" s="18" t="s">
        <v>266</v>
      </c>
      <c r="E6197" s="18">
        <v>66.550781179770198</v>
      </c>
    </row>
    <row r="6198" spans="1:5" hidden="1" x14ac:dyDescent="0.3">
      <c r="A6198" s="18" t="str">
        <f t="shared" si="97"/>
        <v>2022-23Greater Bendigo CityWC5</v>
      </c>
      <c r="B6198" s="18" t="s">
        <v>1261</v>
      </c>
      <c r="C6198" s="18" t="s">
        <v>1067</v>
      </c>
      <c r="D6198" s="18" t="s">
        <v>270</v>
      </c>
      <c r="E6198" s="18">
        <v>0.52963917653502701</v>
      </c>
    </row>
    <row r="6199" spans="1:5" hidden="1" x14ac:dyDescent="0.3">
      <c r="A6199" s="18" t="str">
        <f t="shared" si="97"/>
        <v>2022-23Greater Bendigo CityE2</v>
      </c>
      <c r="B6199" s="18" t="s">
        <v>1261</v>
      </c>
      <c r="C6199" s="18" t="s">
        <v>1067</v>
      </c>
      <c r="D6199" s="18" t="s">
        <v>548</v>
      </c>
      <c r="E6199" s="18">
        <v>3678.6030988504299</v>
      </c>
    </row>
    <row r="6200" spans="1:5" hidden="1" x14ac:dyDescent="0.3">
      <c r="A6200" s="18" t="str">
        <f t="shared" si="97"/>
        <v>2022-23Greater Bendigo CityE4</v>
      </c>
      <c r="B6200" s="18" t="s">
        <v>1261</v>
      </c>
      <c r="C6200" s="18" t="s">
        <v>1067</v>
      </c>
      <c r="D6200" s="18" t="s">
        <v>550</v>
      </c>
      <c r="E6200" s="18">
        <v>1831.39356367799</v>
      </c>
    </row>
    <row r="6201" spans="1:5" hidden="1" x14ac:dyDescent="0.3">
      <c r="A6201" s="18" t="str">
        <f t="shared" si="97"/>
        <v>2022-23Greater Bendigo CityL1</v>
      </c>
      <c r="B6201" s="18" t="s">
        <v>1261</v>
      </c>
      <c r="C6201" s="18" t="s">
        <v>1067</v>
      </c>
      <c r="D6201" s="18" t="s">
        <v>552</v>
      </c>
      <c r="E6201" s="18">
        <v>2.2614268701959501</v>
      </c>
    </row>
    <row r="6202" spans="1:5" hidden="1" x14ac:dyDescent="0.3">
      <c r="A6202" s="18" t="str">
        <f t="shared" si="97"/>
        <v>2022-23Greater Bendigo CityL2</v>
      </c>
      <c r="B6202" s="18" t="s">
        <v>1261</v>
      </c>
      <c r="C6202" s="18" t="s">
        <v>1067</v>
      </c>
      <c r="D6202" s="18" t="s">
        <v>554</v>
      </c>
      <c r="E6202" s="18">
        <v>-0.41539460863916899</v>
      </c>
    </row>
    <row r="6203" spans="1:5" hidden="1" x14ac:dyDescent="0.3">
      <c r="A6203" s="18" t="str">
        <f t="shared" si="97"/>
        <v>2022-23Greater Bendigo CityO2</v>
      </c>
      <c r="B6203" s="18" t="s">
        <v>1261</v>
      </c>
      <c r="C6203" s="18" t="s">
        <v>1067</v>
      </c>
      <c r="D6203" s="18" t="s">
        <v>556</v>
      </c>
      <c r="E6203" s="18">
        <v>0.14491459423037001</v>
      </c>
    </row>
    <row r="6204" spans="1:5" hidden="1" x14ac:dyDescent="0.3">
      <c r="A6204" s="18" t="str">
        <f t="shared" si="97"/>
        <v>2022-23Greater Bendigo CityO3</v>
      </c>
      <c r="B6204" s="18" t="s">
        <v>1261</v>
      </c>
      <c r="C6204" s="18" t="s">
        <v>1067</v>
      </c>
      <c r="D6204" s="18" t="s">
        <v>558</v>
      </c>
      <c r="E6204" s="18">
        <v>4.1466785169747403E-2</v>
      </c>
    </row>
    <row r="6205" spans="1:5" hidden="1" x14ac:dyDescent="0.3">
      <c r="A6205" s="18" t="str">
        <f t="shared" si="97"/>
        <v>2022-23Greater Bendigo CityO4</v>
      </c>
      <c r="B6205" s="18" t="s">
        <v>1261</v>
      </c>
      <c r="C6205" s="18" t="s">
        <v>1067</v>
      </c>
      <c r="D6205" s="18" t="s">
        <v>560</v>
      </c>
      <c r="E6205" s="18">
        <v>0.39380114778526698</v>
      </c>
    </row>
    <row r="6206" spans="1:5" hidden="1" x14ac:dyDescent="0.3">
      <c r="A6206" s="18" t="str">
        <f t="shared" si="97"/>
        <v>2022-23Greater Bendigo CityO5</v>
      </c>
      <c r="B6206" s="18" t="s">
        <v>1261</v>
      </c>
      <c r="C6206" s="18" t="s">
        <v>1067</v>
      </c>
      <c r="D6206" s="18" t="s">
        <v>562</v>
      </c>
      <c r="E6206" s="18">
        <v>0.77034482758620704</v>
      </c>
    </row>
    <row r="6207" spans="1:5" hidden="1" x14ac:dyDescent="0.3">
      <c r="A6207" s="18" t="str">
        <f t="shared" si="97"/>
        <v>2022-23Greater Bendigo CityOP1</v>
      </c>
      <c r="B6207" s="18" t="s">
        <v>1261</v>
      </c>
      <c r="C6207" s="18" t="s">
        <v>1067</v>
      </c>
      <c r="D6207" s="18" t="s">
        <v>564</v>
      </c>
      <c r="E6207" s="18">
        <v>-3.2671241756594402E-2</v>
      </c>
    </row>
    <row r="6208" spans="1:5" hidden="1" x14ac:dyDescent="0.3">
      <c r="A6208" s="18" t="str">
        <f t="shared" si="97"/>
        <v>2022-23Greater Bendigo CityS1</v>
      </c>
      <c r="B6208" s="18" t="s">
        <v>1261</v>
      </c>
      <c r="C6208" s="18" t="s">
        <v>1067</v>
      </c>
      <c r="D6208" s="18" t="s">
        <v>567</v>
      </c>
      <c r="E6208" s="18">
        <v>0.62990794933356198</v>
      </c>
    </row>
    <row r="6209" spans="1:5" hidden="1" x14ac:dyDescent="0.3">
      <c r="A6209" s="18" t="str">
        <f t="shared" si="97"/>
        <v>2022-23Greater Bendigo CityS2</v>
      </c>
      <c r="B6209" s="18" t="s">
        <v>1261</v>
      </c>
      <c r="C6209" s="18" t="s">
        <v>1067</v>
      </c>
      <c r="D6209" s="18" t="s">
        <v>569</v>
      </c>
      <c r="E6209" s="18">
        <v>3.7947979837007501E-3</v>
      </c>
    </row>
    <row r="6210" spans="1:5" hidden="1" x14ac:dyDescent="0.3">
      <c r="A6210" s="18" t="str">
        <f t="shared" si="97"/>
        <v>2022-23Greater Bendigo CityC1</v>
      </c>
      <c r="B6210" s="18" t="s">
        <v>1261</v>
      </c>
      <c r="C6210" s="18" t="s">
        <v>1067</v>
      </c>
      <c r="D6210" s="18" t="s">
        <v>572</v>
      </c>
      <c r="E6210" s="18">
        <v>1861.7391942946199</v>
      </c>
    </row>
    <row r="6211" spans="1:5" hidden="1" x14ac:dyDescent="0.3">
      <c r="A6211" s="18" t="str">
        <f t="shared" si="97"/>
        <v>2022-23Greater Bendigo CityC2</v>
      </c>
      <c r="B6211" s="18" t="s">
        <v>1261</v>
      </c>
      <c r="C6211" s="18" t="s">
        <v>1067</v>
      </c>
      <c r="D6211" s="18" t="s">
        <v>575</v>
      </c>
      <c r="E6211" s="18">
        <v>12846.7903158685</v>
      </c>
    </row>
    <row r="6212" spans="1:5" hidden="1" x14ac:dyDescent="0.3">
      <c r="A6212" s="18" t="str">
        <f t="shared" si="97"/>
        <v>2022-23Greater Bendigo CityC3</v>
      </c>
      <c r="B6212" s="18" t="s">
        <v>1261</v>
      </c>
      <c r="C6212" s="18" t="s">
        <v>1067</v>
      </c>
      <c r="D6212" s="18" t="s">
        <v>579</v>
      </c>
      <c r="E6212" s="18">
        <v>38.831115335868198</v>
      </c>
    </row>
    <row r="6213" spans="1:5" hidden="1" x14ac:dyDescent="0.3">
      <c r="A6213" s="18" t="str">
        <f t="shared" si="97"/>
        <v>2022-23Greater Bendigo CityC4</v>
      </c>
      <c r="B6213" s="18" t="s">
        <v>1261</v>
      </c>
      <c r="C6213" s="18" t="s">
        <v>1067</v>
      </c>
      <c r="D6213" s="18" t="s">
        <v>583</v>
      </c>
      <c r="E6213" s="18">
        <v>1465.1665673882701</v>
      </c>
    </row>
    <row r="6214" spans="1:5" hidden="1" x14ac:dyDescent="0.3">
      <c r="A6214" s="18" t="str">
        <f t="shared" si="97"/>
        <v>2022-23Greater Bendigo CityC5</v>
      </c>
      <c r="B6214" s="18" t="s">
        <v>1261</v>
      </c>
      <c r="C6214" s="18" t="s">
        <v>1067</v>
      </c>
      <c r="D6214" s="18" t="s">
        <v>586</v>
      </c>
      <c r="E6214" s="18">
        <v>302.421032876109</v>
      </c>
    </row>
    <row r="6215" spans="1:5" hidden="1" x14ac:dyDescent="0.3">
      <c r="A6215" s="18" t="str">
        <f t="shared" si="97"/>
        <v>2022-23Greater Bendigo CityC6</v>
      </c>
      <c r="B6215" s="18" t="s">
        <v>1261</v>
      </c>
      <c r="C6215" s="18" t="s">
        <v>1067</v>
      </c>
      <c r="D6215" s="18" t="s">
        <v>590</v>
      </c>
      <c r="E6215" s="18">
        <v>4</v>
      </c>
    </row>
    <row r="6216" spans="1:5" hidden="1" x14ac:dyDescent="0.3">
      <c r="A6216" s="18" t="str">
        <f t="shared" si="97"/>
        <v>2022-23Greater Bendigo CityC7</v>
      </c>
      <c r="B6216" s="18" t="s">
        <v>1261</v>
      </c>
      <c r="C6216" s="18" t="s">
        <v>1067</v>
      </c>
      <c r="D6216" s="18" t="s">
        <v>594</v>
      </c>
      <c r="E6216" s="18">
        <v>0.23915900131406001</v>
      </c>
    </row>
    <row r="6217" spans="1:5" hidden="1" x14ac:dyDescent="0.3">
      <c r="A6217" s="18" t="str">
        <f t="shared" si="97"/>
        <v>2022-23Greater Dandenong CityAF2</v>
      </c>
      <c r="B6217" s="18" t="s">
        <v>1261</v>
      </c>
      <c r="C6217" s="18" t="s">
        <v>1070</v>
      </c>
      <c r="D6217" s="18" t="s">
        <v>76</v>
      </c>
      <c r="E6217" s="18">
        <v>1.5</v>
      </c>
    </row>
    <row r="6218" spans="1:5" hidden="1" x14ac:dyDescent="0.3">
      <c r="A6218" s="18" t="str">
        <f t="shared" si="97"/>
        <v>2022-23Greater Dandenong CityAF6</v>
      </c>
      <c r="B6218" s="18" t="s">
        <v>1261</v>
      </c>
      <c r="C6218" s="18" t="s">
        <v>1070</v>
      </c>
      <c r="D6218" s="18" t="s">
        <v>85</v>
      </c>
      <c r="E6218" s="18">
        <v>3.8236647989888102</v>
      </c>
    </row>
    <row r="6219" spans="1:5" hidden="1" x14ac:dyDescent="0.3">
      <c r="A6219" s="18" t="str">
        <f t="shared" si="97"/>
        <v>2022-23Greater Dandenong CityAF7</v>
      </c>
      <c r="B6219" s="18" t="s">
        <v>1261</v>
      </c>
      <c r="C6219" s="18" t="s">
        <v>1070</v>
      </c>
      <c r="D6219" s="18" t="s">
        <v>90</v>
      </c>
      <c r="E6219" s="18">
        <v>11.7254782967652</v>
      </c>
    </row>
    <row r="6220" spans="1:5" hidden="1" x14ac:dyDescent="0.3">
      <c r="A6220" s="18" t="str">
        <f t="shared" si="97"/>
        <v>2022-23Greater Dandenong CityAM1</v>
      </c>
      <c r="B6220" s="18" t="s">
        <v>1261</v>
      </c>
      <c r="C6220" s="18" t="s">
        <v>1070</v>
      </c>
      <c r="D6220" s="18" t="s">
        <v>97</v>
      </c>
      <c r="E6220" s="18">
        <v>1.4209776934029399</v>
      </c>
    </row>
    <row r="6221" spans="1:5" hidden="1" x14ac:dyDescent="0.3">
      <c r="A6221" s="18" t="str">
        <f t="shared" si="97"/>
        <v>2022-23Greater Dandenong CityAM2</v>
      </c>
      <c r="B6221" s="18" t="s">
        <v>1261</v>
      </c>
      <c r="C6221" s="18" t="s">
        <v>1070</v>
      </c>
      <c r="D6221" s="18" t="s">
        <v>103</v>
      </c>
      <c r="E6221" s="18">
        <v>0.252066115702479</v>
      </c>
    </row>
    <row r="6222" spans="1:5" hidden="1" x14ac:dyDescent="0.3">
      <c r="A6222" s="18" t="str">
        <f t="shared" si="97"/>
        <v>2022-23Greater Dandenong CityAM5</v>
      </c>
      <c r="B6222" s="18" t="s">
        <v>1261</v>
      </c>
      <c r="C6222" s="18" t="s">
        <v>1070</v>
      </c>
      <c r="D6222" s="18" t="s">
        <v>109</v>
      </c>
      <c r="E6222" s="18">
        <v>0.389118457300276</v>
      </c>
    </row>
    <row r="6223" spans="1:5" hidden="1" x14ac:dyDescent="0.3">
      <c r="A6223" s="18" t="str">
        <f t="shared" si="97"/>
        <v>2022-23Greater Dandenong CityAM6</v>
      </c>
      <c r="B6223" s="18" t="s">
        <v>1261</v>
      </c>
      <c r="C6223" s="18" t="s">
        <v>1070</v>
      </c>
      <c r="D6223" s="18" t="s">
        <v>115</v>
      </c>
      <c r="E6223" s="18">
        <v>7.1170034146433503</v>
      </c>
    </row>
    <row r="6224" spans="1:5" hidden="1" x14ac:dyDescent="0.3">
      <c r="A6224" s="18" t="str">
        <f t="shared" si="97"/>
        <v>2022-23Greater Dandenong CityAM7</v>
      </c>
      <c r="B6224" s="18" t="s">
        <v>1261</v>
      </c>
      <c r="C6224" s="18" t="s">
        <v>1070</v>
      </c>
      <c r="D6224" s="18" t="s">
        <v>118</v>
      </c>
      <c r="E6224" s="18">
        <v>1</v>
      </c>
    </row>
    <row r="6225" spans="1:5" hidden="1" x14ac:dyDescent="0.3">
      <c r="A6225" s="18" t="str">
        <f t="shared" si="97"/>
        <v>2022-23Greater Dandenong CityFS1</v>
      </c>
      <c r="B6225" s="18" t="s">
        <v>1261</v>
      </c>
      <c r="C6225" s="18" t="s">
        <v>1070</v>
      </c>
      <c r="D6225" s="18" t="s">
        <v>124</v>
      </c>
      <c r="E6225" s="18">
        <v>3.1204188481675401</v>
      </c>
    </row>
    <row r="6226" spans="1:5" hidden="1" x14ac:dyDescent="0.3">
      <c r="A6226" s="18" t="str">
        <f t="shared" si="97"/>
        <v>2022-23Greater Dandenong CityFS2</v>
      </c>
      <c r="B6226" s="18" t="s">
        <v>1261</v>
      </c>
      <c r="C6226" s="18" t="s">
        <v>1070</v>
      </c>
      <c r="D6226" s="18" t="s">
        <v>130</v>
      </c>
      <c r="E6226" s="18">
        <v>0.92741061755146303</v>
      </c>
    </row>
    <row r="6227" spans="1:5" hidden="1" x14ac:dyDescent="0.3">
      <c r="A6227" s="18" t="str">
        <f t="shared" si="97"/>
        <v>2022-23Greater Dandenong CityFS3</v>
      </c>
      <c r="B6227" s="18" t="s">
        <v>1261</v>
      </c>
      <c r="C6227" s="18" t="s">
        <v>1070</v>
      </c>
      <c r="D6227" s="18" t="s">
        <v>135</v>
      </c>
      <c r="E6227" s="18">
        <v>568.79721753794297</v>
      </c>
    </row>
    <row r="6228" spans="1:5" hidden="1" x14ac:dyDescent="0.3">
      <c r="A6228" s="18" t="str">
        <f t="shared" si="97"/>
        <v>2022-23Greater Dandenong CityFS4</v>
      </c>
      <c r="B6228" s="18" t="s">
        <v>1261</v>
      </c>
      <c r="C6228" s="18" t="s">
        <v>1070</v>
      </c>
      <c r="D6228" s="18" t="s">
        <v>139</v>
      </c>
      <c r="E6228" s="18">
        <v>1</v>
      </c>
    </row>
    <row r="6229" spans="1:5" hidden="1" x14ac:dyDescent="0.3">
      <c r="A6229" s="18" t="str">
        <f t="shared" si="97"/>
        <v>2022-23Greater Dandenong CityG1</v>
      </c>
      <c r="B6229" s="18" t="s">
        <v>1261</v>
      </c>
      <c r="C6229" s="18" t="s">
        <v>1070</v>
      </c>
      <c r="D6229" s="18" t="s">
        <v>149</v>
      </c>
      <c r="E6229" s="18">
        <v>1.1111111111111099E-2</v>
      </c>
    </row>
    <row r="6230" spans="1:5" hidden="1" x14ac:dyDescent="0.3">
      <c r="A6230" s="18" t="str">
        <f t="shared" si="97"/>
        <v>2022-23Greater Dandenong CityG2</v>
      </c>
      <c r="B6230" s="18" t="s">
        <v>1261</v>
      </c>
      <c r="C6230" s="18" t="s">
        <v>1070</v>
      </c>
      <c r="D6230" s="18" t="s">
        <v>154</v>
      </c>
      <c r="E6230" s="18">
        <v>59</v>
      </c>
    </row>
    <row r="6231" spans="1:5" hidden="1" x14ac:dyDescent="0.3">
      <c r="A6231" s="18" t="str">
        <f t="shared" si="97"/>
        <v>2022-23Greater Dandenong CityG3</v>
      </c>
      <c r="B6231" s="18" t="s">
        <v>1261</v>
      </c>
      <c r="C6231" s="18" t="s">
        <v>1070</v>
      </c>
      <c r="D6231" s="18" t="s">
        <v>159</v>
      </c>
      <c r="E6231" s="18">
        <v>0.873517786561265</v>
      </c>
    </row>
    <row r="6232" spans="1:5" hidden="1" x14ac:dyDescent="0.3">
      <c r="A6232" s="18" t="str">
        <f t="shared" ref="A6232:A6295" si="98">CONCATENATE(B6232,C6232,D6232)</f>
        <v>2022-23Greater Dandenong CityG4</v>
      </c>
      <c r="B6232" s="18" t="s">
        <v>1261</v>
      </c>
      <c r="C6232" s="18" t="s">
        <v>1070</v>
      </c>
      <c r="D6232" s="18" t="s">
        <v>166</v>
      </c>
      <c r="E6232" s="18">
        <v>66111.818181818206</v>
      </c>
    </row>
    <row r="6233" spans="1:5" hidden="1" x14ac:dyDescent="0.3">
      <c r="A6233" s="18" t="str">
        <f t="shared" si="98"/>
        <v>2022-23Greater Dandenong CityG5</v>
      </c>
      <c r="B6233" s="18" t="s">
        <v>1261</v>
      </c>
      <c r="C6233" s="18" t="s">
        <v>1070</v>
      </c>
      <c r="D6233" s="18" t="s">
        <v>169</v>
      </c>
      <c r="E6233" s="18">
        <v>60</v>
      </c>
    </row>
    <row r="6234" spans="1:5" hidden="1" x14ac:dyDescent="0.3">
      <c r="A6234" s="18" t="str">
        <f t="shared" si="98"/>
        <v>2022-23Greater Dandenong CityLB1</v>
      </c>
      <c r="B6234" s="18" t="s">
        <v>1261</v>
      </c>
      <c r="C6234" s="18" t="s">
        <v>1070</v>
      </c>
      <c r="D6234" s="18" t="s">
        <v>1256</v>
      </c>
      <c r="E6234" s="18">
        <v>4.9336301559472204</v>
      </c>
    </row>
    <row r="6235" spans="1:5" hidden="1" x14ac:dyDescent="0.3">
      <c r="A6235" s="18" t="str">
        <f t="shared" si="98"/>
        <v>2022-23Greater Dandenong CityLB2</v>
      </c>
      <c r="B6235" s="18" t="s">
        <v>1261</v>
      </c>
      <c r="C6235" s="18" t="s">
        <v>1070</v>
      </c>
      <c r="D6235" s="18" t="s">
        <v>172</v>
      </c>
      <c r="E6235" s="18">
        <v>0.62344018079164398</v>
      </c>
    </row>
    <row r="6236" spans="1:5" hidden="1" x14ac:dyDescent="0.3">
      <c r="A6236" s="18" t="str">
        <f t="shared" si="98"/>
        <v>2022-23Greater Dandenong CityLB4</v>
      </c>
      <c r="B6236" s="18" t="s">
        <v>1261</v>
      </c>
      <c r="C6236" s="18" t="s">
        <v>1070</v>
      </c>
      <c r="D6236" s="18" t="s">
        <v>1257</v>
      </c>
      <c r="E6236" s="18">
        <v>8.1463530955937904E-2</v>
      </c>
    </row>
    <row r="6237" spans="1:5" hidden="1" x14ac:dyDescent="0.3">
      <c r="A6237" s="18" t="str">
        <f t="shared" si="98"/>
        <v>2022-23Greater Dandenong CityLB5</v>
      </c>
      <c r="B6237" s="18" t="s">
        <v>1261</v>
      </c>
      <c r="C6237" s="18" t="s">
        <v>1070</v>
      </c>
      <c r="D6237" s="18" t="s">
        <v>177</v>
      </c>
      <c r="E6237" s="18">
        <v>49.195930097282698</v>
      </c>
    </row>
    <row r="6238" spans="1:5" hidden="1" x14ac:dyDescent="0.3">
      <c r="A6238" s="18" t="str">
        <f t="shared" si="98"/>
        <v>2022-23Greater Dandenong CityMC2</v>
      </c>
      <c r="B6238" s="18" t="s">
        <v>1261</v>
      </c>
      <c r="C6238" s="18" t="s">
        <v>1070</v>
      </c>
      <c r="D6238" s="18" t="s">
        <v>192</v>
      </c>
      <c r="E6238" s="18">
        <v>1.0092441544317601</v>
      </c>
    </row>
    <row r="6239" spans="1:5" hidden="1" x14ac:dyDescent="0.3">
      <c r="A6239" s="18" t="str">
        <f t="shared" si="98"/>
        <v>2022-23Greater Dandenong CityMC3</v>
      </c>
      <c r="B6239" s="18" t="s">
        <v>1261</v>
      </c>
      <c r="C6239" s="18" t="s">
        <v>1070</v>
      </c>
      <c r="D6239" s="18" t="s">
        <v>197</v>
      </c>
      <c r="E6239" s="18">
        <v>76.501961744916798</v>
      </c>
    </row>
    <row r="6240" spans="1:5" hidden="1" x14ac:dyDescent="0.3">
      <c r="A6240" s="18" t="str">
        <f t="shared" si="98"/>
        <v>2022-23Greater Dandenong CityMC4</v>
      </c>
      <c r="B6240" s="18" t="s">
        <v>1261</v>
      </c>
      <c r="C6240" s="18" t="s">
        <v>1070</v>
      </c>
      <c r="D6240" s="18" t="s">
        <v>202</v>
      </c>
      <c r="E6240" s="18">
        <v>0.70305397272552705</v>
      </c>
    </row>
    <row r="6241" spans="1:5" hidden="1" x14ac:dyDescent="0.3">
      <c r="A6241" s="18" t="str">
        <f t="shared" si="98"/>
        <v>2022-23Greater Dandenong CityMC5</v>
      </c>
      <c r="B6241" s="18" t="s">
        <v>1261</v>
      </c>
      <c r="C6241" s="18" t="s">
        <v>1070</v>
      </c>
      <c r="D6241" s="18" t="s">
        <v>207</v>
      </c>
      <c r="E6241" s="18">
        <v>0.81300813008130102</v>
      </c>
    </row>
    <row r="6242" spans="1:5" hidden="1" x14ac:dyDescent="0.3">
      <c r="A6242" s="18" t="str">
        <f t="shared" si="98"/>
        <v>2022-23Greater Dandenong CityMC6</v>
      </c>
      <c r="B6242" s="18" t="s">
        <v>1261</v>
      </c>
      <c r="C6242" s="18" t="s">
        <v>1070</v>
      </c>
      <c r="D6242" s="18" t="s">
        <v>211</v>
      </c>
      <c r="E6242" s="18">
        <v>0.96411092985318103</v>
      </c>
    </row>
    <row r="6243" spans="1:5" hidden="1" x14ac:dyDescent="0.3">
      <c r="A6243" s="18" t="str">
        <f t="shared" si="98"/>
        <v>2022-23Greater Dandenong CityR1</v>
      </c>
      <c r="B6243" s="18" t="s">
        <v>1261</v>
      </c>
      <c r="C6243" s="18" t="s">
        <v>1070</v>
      </c>
      <c r="D6243" s="18" t="s">
        <v>215</v>
      </c>
      <c r="E6243" s="18">
        <v>87.082728592162596</v>
      </c>
    </row>
    <row r="6244" spans="1:5" hidden="1" x14ac:dyDescent="0.3">
      <c r="A6244" s="18" t="str">
        <f t="shared" si="98"/>
        <v>2022-23Greater Dandenong CityR2</v>
      </c>
      <c r="B6244" s="18" t="s">
        <v>1261</v>
      </c>
      <c r="C6244" s="18" t="s">
        <v>1070</v>
      </c>
      <c r="D6244" s="18" t="s">
        <v>220</v>
      </c>
      <c r="E6244" s="18">
        <v>0.99129172714078395</v>
      </c>
    </row>
    <row r="6245" spans="1:5" hidden="1" x14ac:dyDescent="0.3">
      <c r="A6245" s="18" t="str">
        <f t="shared" si="98"/>
        <v>2022-23Greater Dandenong CityR3</v>
      </c>
      <c r="B6245" s="18" t="s">
        <v>1261</v>
      </c>
      <c r="C6245" s="18" t="s">
        <v>1070</v>
      </c>
      <c r="D6245" s="18" t="s">
        <v>223</v>
      </c>
      <c r="E6245" s="18">
        <v>0</v>
      </c>
    </row>
    <row r="6246" spans="1:5" hidden="1" x14ac:dyDescent="0.3">
      <c r="A6246" s="18" t="str">
        <f t="shared" si="98"/>
        <v>2022-23Greater Dandenong CityR4</v>
      </c>
      <c r="B6246" s="18" t="s">
        <v>1261</v>
      </c>
      <c r="C6246" s="18" t="s">
        <v>1070</v>
      </c>
      <c r="D6246" s="18" t="s">
        <v>228</v>
      </c>
      <c r="E6246" s="18">
        <v>47.650483857196001</v>
      </c>
    </row>
    <row r="6247" spans="1:5" hidden="1" x14ac:dyDescent="0.3">
      <c r="A6247" s="18" t="str">
        <f t="shared" si="98"/>
        <v>2022-23Greater Dandenong CityR5</v>
      </c>
      <c r="B6247" s="18" t="s">
        <v>1261</v>
      </c>
      <c r="C6247" s="18" t="s">
        <v>1070</v>
      </c>
      <c r="D6247" s="18" t="s">
        <v>232</v>
      </c>
      <c r="E6247" s="18">
        <v>63</v>
      </c>
    </row>
    <row r="6248" spans="1:5" hidden="1" x14ac:dyDescent="0.3">
      <c r="A6248" s="18" t="str">
        <f t="shared" si="98"/>
        <v>2022-23Greater Dandenong CitySP1</v>
      </c>
      <c r="B6248" s="18" t="s">
        <v>1261</v>
      </c>
      <c r="C6248" s="18" t="s">
        <v>1070</v>
      </c>
      <c r="D6248" s="18" t="s">
        <v>236</v>
      </c>
      <c r="E6248" s="18">
        <v>129</v>
      </c>
    </row>
    <row r="6249" spans="1:5" hidden="1" x14ac:dyDescent="0.3">
      <c r="A6249" s="18" t="str">
        <f t="shared" si="98"/>
        <v>2022-23Greater Dandenong CitySP2</v>
      </c>
      <c r="B6249" s="18" t="s">
        <v>1261</v>
      </c>
      <c r="C6249" s="18" t="s">
        <v>1070</v>
      </c>
      <c r="D6249" s="18" t="s">
        <v>239</v>
      </c>
      <c r="E6249" s="18">
        <v>0.93968299711815595</v>
      </c>
    </row>
    <row r="6250" spans="1:5" hidden="1" x14ac:dyDescent="0.3">
      <c r="A6250" s="18" t="str">
        <f t="shared" si="98"/>
        <v>2022-23Greater Dandenong CitySP3</v>
      </c>
      <c r="B6250" s="18" t="s">
        <v>1261</v>
      </c>
      <c r="C6250" s="18" t="s">
        <v>1070</v>
      </c>
      <c r="D6250" s="18" t="s">
        <v>245</v>
      </c>
      <c r="E6250" s="18">
        <v>4356.9138187221397</v>
      </c>
    </row>
    <row r="6251" spans="1:5" hidden="1" x14ac:dyDescent="0.3">
      <c r="A6251" s="18" t="str">
        <f t="shared" si="98"/>
        <v>2022-23Greater Dandenong CitySP4</v>
      </c>
      <c r="B6251" s="18" t="s">
        <v>1261</v>
      </c>
      <c r="C6251" s="18" t="s">
        <v>1070</v>
      </c>
      <c r="D6251" s="18" t="s">
        <v>251</v>
      </c>
      <c r="E6251" s="18">
        <v>0.41666666666666702</v>
      </c>
    </row>
    <row r="6252" spans="1:5" hidden="1" x14ac:dyDescent="0.3">
      <c r="A6252" s="18" t="str">
        <f t="shared" si="98"/>
        <v>2022-23Greater Dandenong CityWC1</v>
      </c>
      <c r="B6252" s="18" t="s">
        <v>1261</v>
      </c>
      <c r="C6252" s="18" t="s">
        <v>1070</v>
      </c>
      <c r="D6252" s="18" t="s">
        <v>1258</v>
      </c>
      <c r="E6252" s="18">
        <v>69.534229894525694</v>
      </c>
    </row>
    <row r="6253" spans="1:5" hidden="1" x14ac:dyDescent="0.3">
      <c r="A6253" s="18" t="str">
        <f t="shared" si="98"/>
        <v>2022-23Greater Dandenong CityWC2</v>
      </c>
      <c r="B6253" s="18" t="s">
        <v>1261</v>
      </c>
      <c r="C6253" s="18" t="s">
        <v>1070</v>
      </c>
      <c r="D6253" s="18" t="s">
        <v>256</v>
      </c>
      <c r="E6253" s="18">
        <v>4.8125979792534102</v>
      </c>
    </row>
    <row r="6254" spans="1:5" hidden="1" x14ac:dyDescent="0.3">
      <c r="A6254" s="18" t="str">
        <f t="shared" si="98"/>
        <v>2022-23Greater Dandenong CityWC3</v>
      </c>
      <c r="B6254" s="18" t="s">
        <v>1261</v>
      </c>
      <c r="C6254" s="18" t="s">
        <v>1070</v>
      </c>
      <c r="D6254" s="18" t="s">
        <v>262</v>
      </c>
      <c r="E6254" s="18">
        <v>154.67895707608801</v>
      </c>
    </row>
    <row r="6255" spans="1:5" hidden="1" x14ac:dyDescent="0.3">
      <c r="A6255" s="18" t="str">
        <f t="shared" si="98"/>
        <v>2022-23Greater Dandenong CityWC4</v>
      </c>
      <c r="B6255" s="18" t="s">
        <v>1261</v>
      </c>
      <c r="C6255" s="18" t="s">
        <v>1070</v>
      </c>
      <c r="D6255" s="18" t="s">
        <v>266</v>
      </c>
      <c r="E6255" s="18">
        <v>61.018793714072103</v>
      </c>
    </row>
    <row r="6256" spans="1:5" hidden="1" x14ac:dyDescent="0.3">
      <c r="A6256" s="18" t="str">
        <f t="shared" si="98"/>
        <v>2022-23Greater Dandenong CityWC5</v>
      </c>
      <c r="B6256" s="18" t="s">
        <v>1261</v>
      </c>
      <c r="C6256" s="18" t="s">
        <v>1070</v>
      </c>
      <c r="D6256" s="18" t="s">
        <v>270</v>
      </c>
      <c r="E6256" s="18">
        <v>0.45253903738638701</v>
      </c>
    </row>
    <row r="6257" spans="1:5" hidden="1" x14ac:dyDescent="0.3">
      <c r="A6257" s="18" t="str">
        <f t="shared" si="98"/>
        <v>2022-23Greater Dandenong CityE2</v>
      </c>
      <c r="B6257" s="18" t="s">
        <v>1261</v>
      </c>
      <c r="C6257" s="18" t="s">
        <v>1070</v>
      </c>
      <c r="D6257" s="18" t="s">
        <v>548</v>
      </c>
      <c r="E6257" s="18">
        <v>3354.9051094890501</v>
      </c>
    </row>
    <row r="6258" spans="1:5" hidden="1" x14ac:dyDescent="0.3">
      <c r="A6258" s="18" t="str">
        <f t="shared" si="98"/>
        <v>2022-23Greater Dandenong CityE4</v>
      </c>
      <c r="B6258" s="18" t="s">
        <v>1261</v>
      </c>
      <c r="C6258" s="18" t="s">
        <v>1070</v>
      </c>
      <c r="D6258" s="18" t="s">
        <v>550</v>
      </c>
      <c r="E6258" s="18">
        <v>1972.7007299270099</v>
      </c>
    </row>
    <row r="6259" spans="1:5" hidden="1" x14ac:dyDescent="0.3">
      <c r="A6259" s="18" t="str">
        <f t="shared" si="98"/>
        <v>2022-23Greater Dandenong CityL1</v>
      </c>
      <c r="B6259" s="18" t="s">
        <v>1261</v>
      </c>
      <c r="C6259" s="18" t="s">
        <v>1070</v>
      </c>
      <c r="D6259" s="18" t="s">
        <v>552</v>
      </c>
      <c r="E6259" s="18">
        <v>2.0556920413712301</v>
      </c>
    </row>
    <row r="6260" spans="1:5" hidden="1" x14ac:dyDescent="0.3">
      <c r="A6260" s="18" t="str">
        <f t="shared" si="98"/>
        <v>2022-23Greater Dandenong CityL2</v>
      </c>
      <c r="B6260" s="18" t="s">
        <v>1261</v>
      </c>
      <c r="C6260" s="18" t="s">
        <v>1070</v>
      </c>
      <c r="D6260" s="18" t="s">
        <v>554</v>
      </c>
      <c r="E6260" s="18">
        <v>0.15011496865683399</v>
      </c>
    </row>
    <row r="6261" spans="1:5" hidden="1" x14ac:dyDescent="0.3">
      <c r="A6261" s="18" t="str">
        <f t="shared" si="98"/>
        <v>2022-23Greater Dandenong CityO2</v>
      </c>
      <c r="B6261" s="18" t="s">
        <v>1261</v>
      </c>
      <c r="C6261" s="18" t="s">
        <v>1070</v>
      </c>
      <c r="D6261" s="18" t="s">
        <v>556</v>
      </c>
      <c r="E6261" s="18">
        <v>0.30740491437816903</v>
      </c>
    </row>
    <row r="6262" spans="1:5" hidden="1" x14ac:dyDescent="0.3">
      <c r="A6262" s="18" t="str">
        <f t="shared" si="98"/>
        <v>2022-23Greater Dandenong CityO3</v>
      </c>
      <c r="B6262" s="18" t="s">
        <v>1261</v>
      </c>
      <c r="C6262" s="18" t="s">
        <v>1070</v>
      </c>
      <c r="D6262" s="18" t="s">
        <v>558</v>
      </c>
      <c r="E6262" s="18">
        <v>3.80898272742431E-2</v>
      </c>
    </row>
    <row r="6263" spans="1:5" hidden="1" x14ac:dyDescent="0.3">
      <c r="A6263" s="18" t="str">
        <f t="shared" si="98"/>
        <v>2022-23Greater Dandenong CityO4</v>
      </c>
      <c r="B6263" s="18" t="s">
        <v>1261</v>
      </c>
      <c r="C6263" s="18" t="s">
        <v>1070</v>
      </c>
      <c r="D6263" s="18" t="s">
        <v>560</v>
      </c>
      <c r="E6263" s="18">
        <v>0.26053146565042701</v>
      </c>
    </row>
    <row r="6264" spans="1:5" hidden="1" x14ac:dyDescent="0.3">
      <c r="A6264" s="18" t="str">
        <f t="shared" si="98"/>
        <v>2022-23Greater Dandenong CityO5</v>
      </c>
      <c r="B6264" s="18" t="s">
        <v>1261</v>
      </c>
      <c r="C6264" s="18" t="s">
        <v>1070</v>
      </c>
      <c r="D6264" s="18" t="s">
        <v>562</v>
      </c>
      <c r="E6264" s="18">
        <v>1.21504949285103</v>
      </c>
    </row>
    <row r="6265" spans="1:5" hidden="1" x14ac:dyDescent="0.3">
      <c r="A6265" s="18" t="str">
        <f t="shared" si="98"/>
        <v>2022-23Greater Dandenong CityOP1</v>
      </c>
      <c r="B6265" s="18" t="s">
        <v>1261</v>
      </c>
      <c r="C6265" s="18" t="s">
        <v>1070</v>
      </c>
      <c r="D6265" s="18" t="s">
        <v>564</v>
      </c>
      <c r="E6265" s="18">
        <v>3.0447879575408801E-2</v>
      </c>
    </row>
    <row r="6266" spans="1:5" hidden="1" x14ac:dyDescent="0.3">
      <c r="A6266" s="18" t="str">
        <f t="shared" si="98"/>
        <v>2022-23Greater Dandenong CityS1</v>
      </c>
      <c r="B6266" s="18" t="s">
        <v>1261</v>
      </c>
      <c r="C6266" s="18" t="s">
        <v>1070</v>
      </c>
      <c r="D6266" s="18" t="s">
        <v>567</v>
      </c>
      <c r="E6266" s="18">
        <v>0.68318089002143201</v>
      </c>
    </row>
    <row r="6267" spans="1:5" hidden="1" x14ac:dyDescent="0.3">
      <c r="A6267" s="18" t="str">
        <f t="shared" si="98"/>
        <v>2022-23Greater Dandenong CityS2</v>
      </c>
      <c r="B6267" s="18" t="s">
        <v>1261</v>
      </c>
      <c r="C6267" s="18" t="s">
        <v>1070</v>
      </c>
      <c r="D6267" s="18" t="s">
        <v>569</v>
      </c>
      <c r="E6267" s="18">
        <v>2.6949651683910998E-3</v>
      </c>
    </row>
    <row r="6268" spans="1:5" hidden="1" x14ac:dyDescent="0.3">
      <c r="A6268" s="18" t="str">
        <f t="shared" si="98"/>
        <v>2022-23Greater Dandenong CityC1</v>
      </c>
      <c r="B6268" s="18" t="s">
        <v>1261</v>
      </c>
      <c r="C6268" s="18" t="s">
        <v>1070</v>
      </c>
      <c r="D6268" s="18" t="s">
        <v>572</v>
      </c>
      <c r="E6268" s="18">
        <v>1445.1613308934</v>
      </c>
    </row>
    <row r="6269" spans="1:5" hidden="1" x14ac:dyDescent="0.3">
      <c r="A6269" s="18" t="str">
        <f t="shared" si="98"/>
        <v>2022-23Greater Dandenong CityC2</v>
      </c>
      <c r="B6269" s="18" t="s">
        <v>1261</v>
      </c>
      <c r="C6269" s="18" t="s">
        <v>1070</v>
      </c>
      <c r="D6269" s="18" t="s">
        <v>575</v>
      </c>
      <c r="E6269" s="18">
        <v>7343.3005703649196</v>
      </c>
    </row>
    <row r="6270" spans="1:5" hidden="1" x14ac:dyDescent="0.3">
      <c r="A6270" s="18" t="str">
        <f t="shared" si="98"/>
        <v>2022-23Greater Dandenong CityC3</v>
      </c>
      <c r="B6270" s="18" t="s">
        <v>1261</v>
      </c>
      <c r="C6270" s="18" t="s">
        <v>1070</v>
      </c>
      <c r="D6270" s="18" t="s">
        <v>579</v>
      </c>
      <c r="E6270" s="18">
        <v>228.46531808516801</v>
      </c>
    </row>
    <row r="6271" spans="1:5" hidden="1" x14ac:dyDescent="0.3">
      <c r="A6271" s="18" t="str">
        <f t="shared" si="98"/>
        <v>2022-23Greater Dandenong CityC4</v>
      </c>
      <c r="B6271" s="18" t="s">
        <v>1261</v>
      </c>
      <c r="C6271" s="18" t="s">
        <v>1070</v>
      </c>
      <c r="D6271" s="18" t="s">
        <v>583</v>
      </c>
      <c r="E6271" s="18">
        <v>1221.0965847278001</v>
      </c>
    </row>
    <row r="6272" spans="1:5" hidden="1" x14ac:dyDescent="0.3">
      <c r="A6272" s="18" t="str">
        <f t="shared" si="98"/>
        <v>2022-23Greater Dandenong CityC5</v>
      </c>
      <c r="B6272" s="18" t="s">
        <v>1261</v>
      </c>
      <c r="C6272" s="18" t="s">
        <v>1070</v>
      </c>
      <c r="D6272" s="18" t="s">
        <v>586</v>
      </c>
      <c r="E6272" s="18">
        <v>252.017029197402</v>
      </c>
    </row>
    <row r="6273" spans="1:5" hidden="1" x14ac:dyDescent="0.3">
      <c r="A6273" s="18" t="str">
        <f t="shared" si="98"/>
        <v>2022-23Greater Dandenong CityC6</v>
      </c>
      <c r="B6273" s="18" t="s">
        <v>1261</v>
      </c>
      <c r="C6273" s="18" t="s">
        <v>1070</v>
      </c>
      <c r="D6273" s="18" t="s">
        <v>590</v>
      </c>
      <c r="E6273" s="18">
        <v>1</v>
      </c>
    </row>
    <row r="6274" spans="1:5" hidden="1" x14ac:dyDescent="0.3">
      <c r="A6274" s="18" t="str">
        <f t="shared" si="98"/>
        <v>2022-23Greater Dandenong CityC7</v>
      </c>
      <c r="B6274" s="18" t="s">
        <v>1261</v>
      </c>
      <c r="C6274" s="18" t="s">
        <v>1070</v>
      </c>
      <c r="D6274" s="18" t="s">
        <v>594</v>
      </c>
      <c r="E6274" s="18">
        <v>0.129181084198385</v>
      </c>
    </row>
    <row r="6275" spans="1:5" hidden="1" x14ac:dyDescent="0.3">
      <c r="A6275" s="18" t="str">
        <f t="shared" si="98"/>
        <v>2022-23Greater Geelong CityAF2</v>
      </c>
      <c r="B6275" s="18" t="s">
        <v>1261</v>
      </c>
      <c r="C6275" s="18" t="s">
        <v>1073</v>
      </c>
      <c r="D6275" s="18" t="s">
        <v>76</v>
      </c>
      <c r="E6275" s="18">
        <v>1</v>
      </c>
    </row>
    <row r="6276" spans="1:5" hidden="1" x14ac:dyDescent="0.3">
      <c r="A6276" s="18" t="str">
        <f t="shared" si="98"/>
        <v>2022-23Greater Geelong CityAF6</v>
      </c>
      <c r="B6276" s="18" t="s">
        <v>1261</v>
      </c>
      <c r="C6276" s="18" t="s">
        <v>1073</v>
      </c>
      <c r="D6276" s="18" t="s">
        <v>85</v>
      </c>
      <c r="E6276" s="18">
        <v>7.2120558026336798</v>
      </c>
    </row>
    <row r="6277" spans="1:5" hidden="1" x14ac:dyDescent="0.3">
      <c r="A6277" s="18" t="str">
        <f t="shared" si="98"/>
        <v>2022-23Greater Geelong CityAF7</v>
      </c>
      <c r="B6277" s="18" t="s">
        <v>1261</v>
      </c>
      <c r="C6277" s="18" t="s">
        <v>1073</v>
      </c>
      <c r="D6277" s="18" t="s">
        <v>90</v>
      </c>
      <c r="E6277" s="18">
        <v>3.30870850331732</v>
      </c>
    </row>
    <row r="6278" spans="1:5" hidden="1" x14ac:dyDescent="0.3">
      <c r="A6278" s="18" t="str">
        <f t="shared" si="98"/>
        <v>2022-23Greater Geelong CityAM1</v>
      </c>
      <c r="B6278" s="18" t="s">
        <v>1261</v>
      </c>
      <c r="C6278" s="18" t="s">
        <v>1073</v>
      </c>
      <c r="D6278" s="18" t="s">
        <v>97</v>
      </c>
      <c r="E6278" s="18">
        <v>1.2551777434312199</v>
      </c>
    </row>
    <row r="6279" spans="1:5" hidden="1" x14ac:dyDescent="0.3">
      <c r="A6279" s="18" t="str">
        <f t="shared" si="98"/>
        <v>2022-23Greater Geelong CityAM2</v>
      </c>
      <c r="B6279" s="18" t="s">
        <v>1261</v>
      </c>
      <c r="C6279" s="18" t="s">
        <v>1073</v>
      </c>
      <c r="D6279" s="18" t="s">
        <v>103</v>
      </c>
      <c r="E6279" s="18">
        <v>0.24748427672956</v>
      </c>
    </row>
    <row r="6280" spans="1:5" hidden="1" x14ac:dyDescent="0.3">
      <c r="A6280" s="18" t="str">
        <f t="shared" si="98"/>
        <v>2022-23Greater Geelong CityAM5</v>
      </c>
      <c r="B6280" s="18" t="s">
        <v>1261</v>
      </c>
      <c r="C6280" s="18" t="s">
        <v>1073</v>
      </c>
      <c r="D6280" s="18" t="s">
        <v>109</v>
      </c>
      <c r="E6280" s="18">
        <v>0.480503144654088</v>
      </c>
    </row>
    <row r="6281" spans="1:5" hidden="1" x14ac:dyDescent="0.3">
      <c r="A6281" s="18" t="str">
        <f t="shared" si="98"/>
        <v>2022-23Greater Geelong CityAM6</v>
      </c>
      <c r="B6281" s="18" t="s">
        <v>1261</v>
      </c>
      <c r="C6281" s="18" t="s">
        <v>1073</v>
      </c>
      <c r="D6281" s="18" t="s">
        <v>115</v>
      </c>
      <c r="E6281" s="18">
        <v>14.048215242868901</v>
      </c>
    </row>
    <row r="6282" spans="1:5" hidden="1" x14ac:dyDescent="0.3">
      <c r="A6282" s="18" t="str">
        <f t="shared" si="98"/>
        <v>2022-23Greater Geelong CityAM7</v>
      </c>
      <c r="B6282" s="18" t="s">
        <v>1261</v>
      </c>
      <c r="C6282" s="18" t="s">
        <v>1073</v>
      </c>
      <c r="D6282" s="18" t="s">
        <v>118</v>
      </c>
      <c r="E6282" s="18">
        <v>1</v>
      </c>
    </row>
    <row r="6283" spans="1:5" hidden="1" x14ac:dyDescent="0.3">
      <c r="A6283" s="18" t="str">
        <f t="shared" si="98"/>
        <v>2022-23Greater Geelong CityFS1</v>
      </c>
      <c r="B6283" s="18" t="s">
        <v>1261</v>
      </c>
      <c r="C6283" s="18" t="s">
        <v>1073</v>
      </c>
      <c r="D6283" s="18" t="s">
        <v>124</v>
      </c>
      <c r="E6283" s="18">
        <v>1.453125</v>
      </c>
    </row>
    <row r="6284" spans="1:5" hidden="1" x14ac:dyDescent="0.3">
      <c r="A6284" s="18" t="str">
        <f t="shared" si="98"/>
        <v>2022-23Greater Geelong CityFS2</v>
      </c>
      <c r="B6284" s="18" t="s">
        <v>1261</v>
      </c>
      <c r="C6284" s="18" t="s">
        <v>1073</v>
      </c>
      <c r="D6284" s="18" t="s">
        <v>130</v>
      </c>
      <c r="E6284" s="18">
        <v>0.59914024717893599</v>
      </c>
    </row>
    <row r="6285" spans="1:5" hidden="1" x14ac:dyDescent="0.3">
      <c r="A6285" s="18" t="str">
        <f t="shared" si="98"/>
        <v>2022-23Greater Geelong CityFS3</v>
      </c>
      <c r="B6285" s="18" t="s">
        <v>1261</v>
      </c>
      <c r="C6285" s="18" t="s">
        <v>1073</v>
      </c>
      <c r="D6285" s="18" t="s">
        <v>135</v>
      </c>
      <c r="E6285" s="18">
        <v>502.08732804232801</v>
      </c>
    </row>
    <row r="6286" spans="1:5" hidden="1" x14ac:dyDescent="0.3">
      <c r="A6286" s="18" t="str">
        <f t="shared" si="98"/>
        <v>2022-23Greater Geelong CityFS4</v>
      </c>
      <c r="B6286" s="18" t="s">
        <v>1261</v>
      </c>
      <c r="C6286" s="18" t="s">
        <v>1073</v>
      </c>
      <c r="D6286" s="18" t="s">
        <v>139</v>
      </c>
      <c r="E6286" s="18">
        <v>0.90756302521008403</v>
      </c>
    </row>
    <row r="6287" spans="1:5" hidden="1" x14ac:dyDescent="0.3">
      <c r="A6287" s="18" t="str">
        <f t="shared" si="98"/>
        <v>2022-23Greater Geelong CityG1</v>
      </c>
      <c r="B6287" s="18" t="s">
        <v>1261</v>
      </c>
      <c r="C6287" s="18" t="s">
        <v>1073</v>
      </c>
      <c r="D6287" s="18" t="s">
        <v>149</v>
      </c>
      <c r="E6287" s="18">
        <v>0.144144144144144</v>
      </c>
    </row>
    <row r="6288" spans="1:5" hidden="1" x14ac:dyDescent="0.3">
      <c r="A6288" s="18" t="str">
        <f t="shared" si="98"/>
        <v>2022-23Greater Geelong CityG2</v>
      </c>
      <c r="B6288" s="18" t="s">
        <v>1261</v>
      </c>
      <c r="C6288" s="18" t="s">
        <v>1073</v>
      </c>
      <c r="D6288" s="18" t="s">
        <v>154</v>
      </c>
      <c r="E6288" s="18">
        <v>52</v>
      </c>
    </row>
    <row r="6289" spans="1:5" hidden="1" x14ac:dyDescent="0.3">
      <c r="A6289" s="18" t="str">
        <f t="shared" si="98"/>
        <v>2022-23Greater Geelong CityG3</v>
      </c>
      <c r="B6289" s="18" t="s">
        <v>1261</v>
      </c>
      <c r="C6289" s="18" t="s">
        <v>1073</v>
      </c>
      <c r="D6289" s="18" t="s">
        <v>159</v>
      </c>
      <c r="E6289" s="18">
        <v>0.90404040404040398</v>
      </c>
    </row>
    <row r="6290" spans="1:5" hidden="1" x14ac:dyDescent="0.3">
      <c r="A6290" s="18" t="str">
        <f t="shared" si="98"/>
        <v>2022-23Greater Geelong CityG4</v>
      </c>
      <c r="B6290" s="18" t="s">
        <v>1261</v>
      </c>
      <c r="C6290" s="18" t="s">
        <v>1073</v>
      </c>
      <c r="D6290" s="18" t="s">
        <v>166</v>
      </c>
      <c r="E6290" s="18">
        <v>60073.350909090899</v>
      </c>
    </row>
    <row r="6291" spans="1:5" hidden="1" x14ac:dyDescent="0.3">
      <c r="A6291" s="18" t="str">
        <f t="shared" si="98"/>
        <v>2022-23Greater Geelong CityG5</v>
      </c>
      <c r="B6291" s="18" t="s">
        <v>1261</v>
      </c>
      <c r="C6291" s="18" t="s">
        <v>1073</v>
      </c>
      <c r="D6291" s="18" t="s">
        <v>169</v>
      </c>
      <c r="E6291" s="18">
        <v>52</v>
      </c>
    </row>
    <row r="6292" spans="1:5" hidden="1" x14ac:dyDescent="0.3">
      <c r="A6292" s="18" t="str">
        <f t="shared" si="98"/>
        <v>2022-23Greater Geelong CityLB1</v>
      </c>
      <c r="B6292" s="18" t="s">
        <v>1261</v>
      </c>
      <c r="C6292" s="18" t="s">
        <v>1073</v>
      </c>
      <c r="D6292" s="18" t="s">
        <v>1256</v>
      </c>
      <c r="E6292" s="18">
        <v>4.5678607333721404</v>
      </c>
    </row>
    <row r="6293" spans="1:5" hidden="1" x14ac:dyDescent="0.3">
      <c r="A6293" s="18" t="str">
        <f t="shared" si="98"/>
        <v>2022-23Greater Geelong CityLB2</v>
      </c>
      <c r="B6293" s="18" t="s">
        <v>1261</v>
      </c>
      <c r="C6293" s="18" t="s">
        <v>1073</v>
      </c>
      <c r="D6293" s="18" t="s">
        <v>172</v>
      </c>
      <c r="E6293" s="18">
        <v>0.690906067958176</v>
      </c>
    </row>
    <row r="6294" spans="1:5" hidden="1" x14ac:dyDescent="0.3">
      <c r="A6294" s="18" t="str">
        <f t="shared" si="98"/>
        <v>2022-23Greater Geelong CityLB4</v>
      </c>
      <c r="B6294" s="18" t="s">
        <v>1261</v>
      </c>
      <c r="C6294" s="18" t="s">
        <v>1073</v>
      </c>
      <c r="D6294" s="18" t="s">
        <v>1257</v>
      </c>
      <c r="E6294" s="18">
        <v>0.13408678700539201</v>
      </c>
    </row>
    <row r="6295" spans="1:5" hidden="1" x14ac:dyDescent="0.3">
      <c r="A6295" s="18" t="str">
        <f t="shared" si="98"/>
        <v>2022-23Greater Geelong CityLB5</v>
      </c>
      <c r="B6295" s="18" t="s">
        <v>1261</v>
      </c>
      <c r="C6295" s="18" t="s">
        <v>1073</v>
      </c>
      <c r="D6295" s="18" t="s">
        <v>177</v>
      </c>
      <c r="E6295" s="18">
        <v>39.138257109330901</v>
      </c>
    </row>
    <row r="6296" spans="1:5" hidden="1" x14ac:dyDescent="0.3">
      <c r="A6296" s="18" t="str">
        <f t="shared" ref="A6296:A6359" si="99">CONCATENATE(B6296,C6296,D6296)</f>
        <v>2022-23Greater Geelong CityMC2</v>
      </c>
      <c r="B6296" s="18" t="s">
        <v>1261</v>
      </c>
      <c r="C6296" s="18" t="s">
        <v>1073</v>
      </c>
      <c r="D6296" s="18" t="s">
        <v>192</v>
      </c>
      <c r="E6296" s="18">
        <v>0.991538229072227</v>
      </c>
    </row>
    <row r="6297" spans="1:5" hidden="1" x14ac:dyDescent="0.3">
      <c r="A6297" s="18" t="str">
        <f t="shared" si="99"/>
        <v>2022-23Greater Geelong CityMC3</v>
      </c>
      <c r="B6297" s="18" t="s">
        <v>1261</v>
      </c>
      <c r="C6297" s="18" t="s">
        <v>1073</v>
      </c>
      <c r="D6297" s="18" t="s">
        <v>197</v>
      </c>
      <c r="E6297" s="18">
        <v>80.463791406069006</v>
      </c>
    </row>
    <row r="6298" spans="1:5" hidden="1" x14ac:dyDescent="0.3">
      <c r="A6298" s="18" t="str">
        <f t="shared" si="99"/>
        <v>2022-23Greater Geelong CityMC4</v>
      </c>
      <c r="B6298" s="18" t="s">
        <v>1261</v>
      </c>
      <c r="C6298" s="18" t="s">
        <v>1073</v>
      </c>
      <c r="D6298" s="18" t="s">
        <v>202</v>
      </c>
      <c r="E6298" s="18">
        <v>0.73612701320509899</v>
      </c>
    </row>
    <row r="6299" spans="1:5" hidden="1" x14ac:dyDescent="0.3">
      <c r="A6299" s="18" t="str">
        <f t="shared" si="99"/>
        <v>2022-23Greater Geelong CityMC5</v>
      </c>
      <c r="B6299" s="18" t="s">
        <v>1261</v>
      </c>
      <c r="C6299" s="18" t="s">
        <v>1073</v>
      </c>
      <c r="D6299" s="18" t="s">
        <v>207</v>
      </c>
      <c r="E6299" s="18">
        <v>0.71621621621621601</v>
      </c>
    </row>
    <row r="6300" spans="1:5" hidden="1" x14ac:dyDescent="0.3">
      <c r="A6300" s="18" t="str">
        <f t="shared" si="99"/>
        <v>2022-23Greater Geelong CityMC6</v>
      </c>
      <c r="B6300" s="18" t="s">
        <v>1261</v>
      </c>
      <c r="C6300" s="18" t="s">
        <v>1073</v>
      </c>
      <c r="D6300" s="18" t="s">
        <v>211</v>
      </c>
      <c r="E6300" s="18">
        <v>0.94258084013297105</v>
      </c>
    </row>
    <row r="6301" spans="1:5" hidden="1" x14ac:dyDescent="0.3">
      <c r="A6301" s="18" t="str">
        <f t="shared" si="99"/>
        <v>2022-23Greater Geelong CityR1</v>
      </c>
      <c r="B6301" s="18" t="s">
        <v>1261</v>
      </c>
      <c r="C6301" s="18" t="s">
        <v>1073</v>
      </c>
      <c r="D6301" s="18" t="s">
        <v>215</v>
      </c>
      <c r="E6301" s="18">
        <v>167.23850602882101</v>
      </c>
    </row>
    <row r="6302" spans="1:5" hidden="1" x14ac:dyDescent="0.3">
      <c r="A6302" s="18" t="str">
        <f t="shared" si="99"/>
        <v>2022-23Greater Geelong CityR2</v>
      </c>
      <c r="B6302" s="18" t="s">
        <v>1261</v>
      </c>
      <c r="C6302" s="18" t="s">
        <v>1073</v>
      </c>
      <c r="D6302" s="18" t="s">
        <v>220</v>
      </c>
      <c r="E6302" s="18">
        <v>0.95588667777668901</v>
      </c>
    </row>
    <row r="6303" spans="1:5" hidden="1" x14ac:dyDescent="0.3">
      <c r="A6303" s="18" t="str">
        <f t="shared" si="99"/>
        <v>2022-23Greater Geelong CityR3</v>
      </c>
      <c r="B6303" s="18" t="s">
        <v>1261</v>
      </c>
      <c r="C6303" s="18" t="s">
        <v>1073</v>
      </c>
      <c r="D6303" s="18" t="s">
        <v>223</v>
      </c>
      <c r="E6303" s="18">
        <v>150.432186071525</v>
      </c>
    </row>
    <row r="6304" spans="1:5" hidden="1" x14ac:dyDescent="0.3">
      <c r="A6304" s="18" t="str">
        <f t="shared" si="99"/>
        <v>2022-23Greater Geelong CityR4</v>
      </c>
      <c r="B6304" s="18" t="s">
        <v>1261</v>
      </c>
      <c r="C6304" s="18" t="s">
        <v>1073</v>
      </c>
      <c r="D6304" s="18" t="s">
        <v>228</v>
      </c>
      <c r="E6304" s="18">
        <v>22.386950679993401</v>
      </c>
    </row>
    <row r="6305" spans="1:5" hidden="1" x14ac:dyDescent="0.3">
      <c r="A6305" s="18" t="str">
        <f t="shared" si="99"/>
        <v>2022-23Greater Geelong CityR5</v>
      </c>
      <c r="B6305" s="18" t="s">
        <v>1261</v>
      </c>
      <c r="C6305" s="18" t="s">
        <v>1073</v>
      </c>
      <c r="D6305" s="18" t="s">
        <v>232</v>
      </c>
      <c r="E6305" s="18">
        <v>53</v>
      </c>
    </row>
    <row r="6306" spans="1:5" hidden="1" x14ac:dyDescent="0.3">
      <c r="A6306" s="18" t="str">
        <f t="shared" si="99"/>
        <v>2022-23Greater Geelong CitySP1</v>
      </c>
      <c r="B6306" s="18" t="s">
        <v>1261</v>
      </c>
      <c r="C6306" s="18" t="s">
        <v>1073</v>
      </c>
      <c r="D6306" s="18" t="s">
        <v>236</v>
      </c>
      <c r="E6306" s="18">
        <v>91</v>
      </c>
    </row>
    <row r="6307" spans="1:5" hidden="1" x14ac:dyDescent="0.3">
      <c r="A6307" s="18" t="str">
        <f t="shared" si="99"/>
        <v>2022-23Greater Geelong CitySP2</v>
      </c>
      <c r="B6307" s="18" t="s">
        <v>1261</v>
      </c>
      <c r="C6307" s="18" t="s">
        <v>1073</v>
      </c>
      <c r="D6307" s="18" t="s">
        <v>239</v>
      </c>
      <c r="E6307" s="18">
        <v>0.75048859934853396</v>
      </c>
    </row>
    <row r="6308" spans="1:5" hidden="1" x14ac:dyDescent="0.3">
      <c r="A6308" s="18" t="str">
        <f t="shared" si="99"/>
        <v>2022-23Greater Geelong CitySP3</v>
      </c>
      <c r="B6308" s="18" t="s">
        <v>1261</v>
      </c>
      <c r="C6308" s="18" t="s">
        <v>1073</v>
      </c>
      <c r="D6308" s="18" t="s">
        <v>245</v>
      </c>
      <c r="E6308" s="18">
        <v>3250.9582798459601</v>
      </c>
    </row>
    <row r="6309" spans="1:5" hidden="1" x14ac:dyDescent="0.3">
      <c r="A6309" s="18" t="str">
        <f t="shared" si="99"/>
        <v>2022-23Greater Geelong CitySP4</v>
      </c>
      <c r="B6309" s="18" t="s">
        <v>1261</v>
      </c>
      <c r="C6309" s="18" t="s">
        <v>1073</v>
      </c>
      <c r="D6309" s="18" t="s">
        <v>251</v>
      </c>
      <c r="E6309" s="18">
        <v>0.64</v>
      </c>
    </row>
    <row r="6310" spans="1:5" hidden="1" x14ac:dyDescent="0.3">
      <c r="A6310" s="18" t="str">
        <f t="shared" si="99"/>
        <v>2022-23Greater Geelong CityWC1</v>
      </c>
      <c r="B6310" s="18" t="s">
        <v>1261</v>
      </c>
      <c r="C6310" s="18" t="s">
        <v>1073</v>
      </c>
      <c r="D6310" s="18" t="s">
        <v>1258</v>
      </c>
      <c r="E6310" s="18">
        <v>238.839212833879</v>
      </c>
    </row>
    <row r="6311" spans="1:5" hidden="1" x14ac:dyDescent="0.3">
      <c r="A6311" s="18" t="str">
        <f t="shared" si="99"/>
        <v>2022-23Greater Geelong CityWC2</v>
      </c>
      <c r="B6311" s="18" t="s">
        <v>1261</v>
      </c>
      <c r="C6311" s="18" t="s">
        <v>1073</v>
      </c>
      <c r="D6311" s="18" t="s">
        <v>256</v>
      </c>
      <c r="E6311" s="18">
        <v>12.045259636928</v>
      </c>
    </row>
    <row r="6312" spans="1:5" hidden="1" x14ac:dyDescent="0.3">
      <c r="A6312" s="18" t="str">
        <f t="shared" si="99"/>
        <v>2022-23Greater Geelong CityWC3</v>
      </c>
      <c r="B6312" s="18" t="s">
        <v>1261</v>
      </c>
      <c r="C6312" s="18" t="s">
        <v>1073</v>
      </c>
      <c r="D6312" s="18" t="s">
        <v>262</v>
      </c>
      <c r="E6312" s="18">
        <v>141.33402455255799</v>
      </c>
    </row>
    <row r="6313" spans="1:5" hidden="1" x14ac:dyDescent="0.3">
      <c r="A6313" s="18" t="str">
        <f t="shared" si="99"/>
        <v>2022-23Greater Geelong CityWC4</v>
      </c>
      <c r="B6313" s="18" t="s">
        <v>1261</v>
      </c>
      <c r="C6313" s="18" t="s">
        <v>1073</v>
      </c>
      <c r="D6313" s="18" t="s">
        <v>266</v>
      </c>
      <c r="E6313" s="18">
        <v>71.331411887648898</v>
      </c>
    </row>
    <row r="6314" spans="1:5" hidden="1" x14ac:dyDescent="0.3">
      <c r="A6314" s="18" t="str">
        <f t="shared" si="99"/>
        <v>2022-23Greater Geelong CityWC5</v>
      </c>
      <c r="B6314" s="18" t="s">
        <v>1261</v>
      </c>
      <c r="C6314" s="18" t="s">
        <v>1073</v>
      </c>
      <c r="D6314" s="18" t="s">
        <v>270</v>
      </c>
      <c r="E6314" s="18">
        <v>0.53210211703224297</v>
      </c>
    </row>
    <row r="6315" spans="1:5" hidden="1" x14ac:dyDescent="0.3">
      <c r="A6315" s="18" t="str">
        <f t="shared" si="99"/>
        <v>2022-23Greater Geelong CityE2</v>
      </c>
      <c r="B6315" s="18" t="s">
        <v>1261</v>
      </c>
      <c r="C6315" s="18" t="s">
        <v>1073</v>
      </c>
      <c r="D6315" s="18" t="s">
        <v>548</v>
      </c>
      <c r="E6315" s="18">
        <v>3339.6836808051798</v>
      </c>
    </row>
    <row r="6316" spans="1:5" hidden="1" x14ac:dyDescent="0.3">
      <c r="A6316" s="18" t="str">
        <f t="shared" si="99"/>
        <v>2022-23Greater Geelong CityE4</v>
      </c>
      <c r="B6316" s="18" t="s">
        <v>1261</v>
      </c>
      <c r="C6316" s="18" t="s">
        <v>1073</v>
      </c>
      <c r="D6316" s="18" t="s">
        <v>550</v>
      </c>
      <c r="E6316" s="18">
        <v>1660.3738317757</v>
      </c>
    </row>
    <row r="6317" spans="1:5" hidden="1" x14ac:dyDescent="0.3">
      <c r="A6317" s="18" t="str">
        <f t="shared" si="99"/>
        <v>2022-23Greater Geelong CityL1</v>
      </c>
      <c r="B6317" s="18" t="s">
        <v>1261</v>
      </c>
      <c r="C6317" s="18" t="s">
        <v>1073</v>
      </c>
      <c r="D6317" s="18" t="s">
        <v>552</v>
      </c>
      <c r="E6317" s="18">
        <v>1.34849528700717</v>
      </c>
    </row>
    <row r="6318" spans="1:5" hidden="1" x14ac:dyDescent="0.3">
      <c r="A6318" s="18" t="str">
        <f t="shared" si="99"/>
        <v>2022-23Greater Geelong CityL2</v>
      </c>
      <c r="B6318" s="18" t="s">
        <v>1261</v>
      </c>
      <c r="C6318" s="18" t="s">
        <v>1073</v>
      </c>
      <c r="D6318" s="18" t="s">
        <v>554</v>
      </c>
      <c r="E6318" s="18">
        <v>0.33335421037797902</v>
      </c>
    </row>
    <row r="6319" spans="1:5" hidden="1" x14ac:dyDescent="0.3">
      <c r="A6319" s="18" t="str">
        <f t="shared" si="99"/>
        <v>2022-23Greater Geelong CityO2</v>
      </c>
      <c r="B6319" s="18" t="s">
        <v>1261</v>
      </c>
      <c r="C6319" s="18" t="s">
        <v>1073</v>
      </c>
      <c r="D6319" s="18" t="s">
        <v>556</v>
      </c>
      <c r="E6319" s="18">
        <v>0.44412442194965901</v>
      </c>
    </row>
    <row r="6320" spans="1:5" hidden="1" x14ac:dyDescent="0.3">
      <c r="A6320" s="18" t="str">
        <f t="shared" si="99"/>
        <v>2022-23Greater Geelong CityO3</v>
      </c>
      <c r="B6320" s="18" t="s">
        <v>1261</v>
      </c>
      <c r="C6320" s="18" t="s">
        <v>1073</v>
      </c>
      <c r="D6320" s="18" t="s">
        <v>558</v>
      </c>
      <c r="E6320" s="18">
        <v>5.3853494167939601E-2</v>
      </c>
    </row>
    <row r="6321" spans="1:5" hidden="1" x14ac:dyDescent="0.3">
      <c r="A6321" s="18" t="str">
        <f t="shared" si="99"/>
        <v>2022-23Greater Geelong CityO4</v>
      </c>
      <c r="B6321" s="18" t="s">
        <v>1261</v>
      </c>
      <c r="C6321" s="18" t="s">
        <v>1073</v>
      </c>
      <c r="D6321" s="18" t="s">
        <v>560</v>
      </c>
      <c r="E6321" s="18">
        <v>0.35718824525161402</v>
      </c>
    </row>
    <row r="6322" spans="1:5" hidden="1" x14ac:dyDescent="0.3">
      <c r="A6322" s="18" t="str">
        <f t="shared" si="99"/>
        <v>2022-23Greater Geelong CityO5</v>
      </c>
      <c r="B6322" s="18" t="s">
        <v>1261</v>
      </c>
      <c r="C6322" s="18" t="s">
        <v>1073</v>
      </c>
      <c r="D6322" s="18" t="s">
        <v>562</v>
      </c>
      <c r="E6322" s="18">
        <v>0.657228036630774</v>
      </c>
    </row>
    <row r="6323" spans="1:5" hidden="1" x14ac:dyDescent="0.3">
      <c r="A6323" s="18" t="str">
        <f t="shared" si="99"/>
        <v>2022-23Greater Geelong CityOP1</v>
      </c>
      <c r="B6323" s="18" t="s">
        <v>1261</v>
      </c>
      <c r="C6323" s="18" t="s">
        <v>1073</v>
      </c>
      <c r="D6323" s="18" t="s">
        <v>564</v>
      </c>
      <c r="E6323" s="18">
        <v>8.3346323617915899E-2</v>
      </c>
    </row>
    <row r="6324" spans="1:5" hidden="1" x14ac:dyDescent="0.3">
      <c r="A6324" s="18" t="str">
        <f t="shared" si="99"/>
        <v>2022-23Greater Geelong CityS1</v>
      </c>
      <c r="B6324" s="18" t="s">
        <v>1261</v>
      </c>
      <c r="C6324" s="18" t="s">
        <v>1073</v>
      </c>
      <c r="D6324" s="18" t="s">
        <v>567</v>
      </c>
      <c r="E6324" s="18">
        <v>0.56451698833242203</v>
      </c>
    </row>
    <row r="6325" spans="1:5" hidden="1" x14ac:dyDescent="0.3">
      <c r="A6325" s="18" t="str">
        <f t="shared" si="99"/>
        <v>2022-23Greater Geelong CityS2</v>
      </c>
      <c r="B6325" s="18" t="s">
        <v>1261</v>
      </c>
      <c r="C6325" s="18" t="s">
        <v>1073</v>
      </c>
      <c r="D6325" s="18" t="s">
        <v>569</v>
      </c>
      <c r="E6325" s="18">
        <v>2.6884023710030398E-3</v>
      </c>
    </row>
    <row r="6326" spans="1:5" hidden="1" x14ac:dyDescent="0.3">
      <c r="A6326" s="18" t="str">
        <f t="shared" si="99"/>
        <v>2022-23Greater Geelong CityC1</v>
      </c>
      <c r="B6326" s="18" t="s">
        <v>1261</v>
      </c>
      <c r="C6326" s="18" t="s">
        <v>1073</v>
      </c>
      <c r="D6326" s="18" t="s">
        <v>572</v>
      </c>
      <c r="E6326" s="18">
        <v>1682.4450593228901</v>
      </c>
    </row>
    <row r="6327" spans="1:5" hidden="1" x14ac:dyDescent="0.3">
      <c r="A6327" s="18" t="str">
        <f t="shared" si="99"/>
        <v>2022-23Greater Geelong CityC2</v>
      </c>
      <c r="B6327" s="18" t="s">
        <v>1261</v>
      </c>
      <c r="C6327" s="18" t="s">
        <v>1073</v>
      </c>
      <c r="D6327" s="18" t="s">
        <v>575</v>
      </c>
      <c r="E6327" s="18">
        <v>12719.947413406</v>
      </c>
    </row>
    <row r="6328" spans="1:5" hidden="1" x14ac:dyDescent="0.3">
      <c r="A6328" s="18" t="str">
        <f t="shared" si="99"/>
        <v>2022-23Greater Geelong CityC3</v>
      </c>
      <c r="B6328" s="18" t="s">
        <v>1261</v>
      </c>
      <c r="C6328" s="18" t="s">
        <v>1073</v>
      </c>
      <c r="D6328" s="18" t="s">
        <v>579</v>
      </c>
      <c r="E6328" s="18">
        <v>116.455504006748</v>
      </c>
    </row>
    <row r="6329" spans="1:5" hidden="1" x14ac:dyDescent="0.3">
      <c r="A6329" s="18" t="str">
        <f t="shared" si="99"/>
        <v>2022-23Greater Geelong CityC4</v>
      </c>
      <c r="B6329" s="18" t="s">
        <v>1261</v>
      </c>
      <c r="C6329" s="18" t="s">
        <v>1073</v>
      </c>
      <c r="D6329" s="18" t="s">
        <v>583</v>
      </c>
      <c r="E6329" s="18">
        <v>1407.7815121181</v>
      </c>
    </row>
    <row r="6330" spans="1:5" hidden="1" x14ac:dyDescent="0.3">
      <c r="A6330" s="18" t="str">
        <f t="shared" si="99"/>
        <v>2022-23Greater Geelong CityC5</v>
      </c>
      <c r="B6330" s="18" t="s">
        <v>1261</v>
      </c>
      <c r="C6330" s="18" t="s">
        <v>1073</v>
      </c>
      <c r="D6330" s="18" t="s">
        <v>586</v>
      </c>
      <c r="E6330" s="18">
        <v>289.54135218531297</v>
      </c>
    </row>
    <row r="6331" spans="1:5" hidden="1" x14ac:dyDescent="0.3">
      <c r="A6331" s="18" t="str">
        <f t="shared" si="99"/>
        <v>2022-23Greater Geelong CityC6</v>
      </c>
      <c r="B6331" s="18" t="s">
        <v>1261</v>
      </c>
      <c r="C6331" s="18" t="s">
        <v>1073</v>
      </c>
      <c r="D6331" s="18" t="s">
        <v>590</v>
      </c>
      <c r="E6331" s="18">
        <v>6</v>
      </c>
    </row>
    <row r="6332" spans="1:5" hidden="1" x14ac:dyDescent="0.3">
      <c r="A6332" s="18" t="str">
        <f t="shared" si="99"/>
        <v>2022-23Greater Geelong CityC7</v>
      </c>
      <c r="B6332" s="18" t="s">
        <v>1261</v>
      </c>
      <c r="C6332" s="18" t="s">
        <v>1073</v>
      </c>
      <c r="D6332" s="18" t="s">
        <v>594</v>
      </c>
      <c r="E6332" s="18">
        <v>0.14726368159204001</v>
      </c>
    </row>
    <row r="6333" spans="1:5" hidden="1" x14ac:dyDescent="0.3">
      <c r="A6333" s="18" t="str">
        <f t="shared" si="99"/>
        <v>2022-23Greater SheppartonAF2</v>
      </c>
      <c r="B6333" s="18" t="s">
        <v>1261</v>
      </c>
      <c r="C6333" s="18" t="s">
        <v>1076</v>
      </c>
      <c r="D6333" s="18" t="s">
        <v>76</v>
      </c>
      <c r="E6333" s="18">
        <v>0</v>
      </c>
    </row>
    <row r="6334" spans="1:5" hidden="1" x14ac:dyDescent="0.3">
      <c r="A6334" s="18" t="str">
        <f t="shared" si="99"/>
        <v>2022-23Greater SheppartonAF6</v>
      </c>
      <c r="B6334" s="18" t="s">
        <v>1261</v>
      </c>
      <c r="C6334" s="18" t="s">
        <v>1076</v>
      </c>
      <c r="D6334" s="18" t="s">
        <v>85</v>
      </c>
      <c r="E6334" s="18">
        <v>4.9584888127422904</v>
      </c>
    </row>
    <row r="6335" spans="1:5" hidden="1" x14ac:dyDescent="0.3">
      <c r="A6335" s="18" t="str">
        <f t="shared" si="99"/>
        <v>2022-23Greater SheppartonAF7</v>
      </c>
      <c r="B6335" s="18" t="s">
        <v>1261</v>
      </c>
      <c r="C6335" s="18" t="s">
        <v>1076</v>
      </c>
      <c r="D6335" s="18" t="s">
        <v>90</v>
      </c>
      <c r="E6335" s="18">
        <v>4.8301084021949796</v>
      </c>
    </row>
    <row r="6336" spans="1:5" hidden="1" x14ac:dyDescent="0.3">
      <c r="A6336" s="18" t="str">
        <f t="shared" si="99"/>
        <v>2022-23Greater SheppartonAM1</v>
      </c>
      <c r="B6336" s="18" t="s">
        <v>1261</v>
      </c>
      <c r="C6336" s="18" t="s">
        <v>1076</v>
      </c>
      <c r="D6336" s="18" t="s">
        <v>97</v>
      </c>
      <c r="E6336" s="18">
        <v>1</v>
      </c>
    </row>
    <row r="6337" spans="1:5" hidden="1" x14ac:dyDescent="0.3">
      <c r="A6337" s="18" t="str">
        <f t="shared" si="99"/>
        <v>2022-23Greater SheppartonAM2</v>
      </c>
      <c r="B6337" s="18" t="s">
        <v>1261</v>
      </c>
      <c r="C6337" s="18" t="s">
        <v>1076</v>
      </c>
      <c r="D6337" s="18" t="s">
        <v>103</v>
      </c>
      <c r="E6337" s="18">
        <v>0.37191489361702101</v>
      </c>
    </row>
    <row r="6338" spans="1:5" hidden="1" x14ac:dyDescent="0.3">
      <c r="A6338" s="18" t="str">
        <f t="shared" si="99"/>
        <v>2022-23Greater SheppartonAM5</v>
      </c>
      <c r="B6338" s="18" t="s">
        <v>1261</v>
      </c>
      <c r="C6338" s="18" t="s">
        <v>1076</v>
      </c>
      <c r="D6338" s="18" t="s">
        <v>109</v>
      </c>
      <c r="E6338" s="18">
        <v>0.61276595744680895</v>
      </c>
    </row>
    <row r="6339" spans="1:5" hidden="1" x14ac:dyDescent="0.3">
      <c r="A6339" s="18" t="str">
        <f t="shared" si="99"/>
        <v>2022-23Greater SheppartonAM6</v>
      </c>
      <c r="B6339" s="18" t="s">
        <v>1261</v>
      </c>
      <c r="C6339" s="18" t="s">
        <v>1076</v>
      </c>
      <c r="D6339" s="18" t="s">
        <v>115</v>
      </c>
      <c r="E6339" s="18">
        <v>21.911373107023099</v>
      </c>
    </row>
    <row r="6340" spans="1:5" hidden="1" x14ac:dyDescent="0.3">
      <c r="A6340" s="18" t="str">
        <f t="shared" si="99"/>
        <v>2022-23Greater SheppartonAM7</v>
      </c>
      <c r="B6340" s="18" t="s">
        <v>1261</v>
      </c>
      <c r="C6340" s="18" t="s">
        <v>1076</v>
      </c>
      <c r="D6340" s="18" t="s">
        <v>118</v>
      </c>
      <c r="E6340" s="18">
        <v>1</v>
      </c>
    </row>
    <row r="6341" spans="1:5" hidden="1" x14ac:dyDescent="0.3">
      <c r="A6341" s="18" t="str">
        <f t="shared" si="99"/>
        <v>2022-23Greater SheppartonFS1</v>
      </c>
      <c r="B6341" s="18" t="s">
        <v>1261</v>
      </c>
      <c r="C6341" s="18" t="s">
        <v>1076</v>
      </c>
      <c r="D6341" s="18" t="s">
        <v>124</v>
      </c>
      <c r="E6341" s="18">
        <v>2.6923076923076898</v>
      </c>
    </row>
    <row r="6342" spans="1:5" hidden="1" x14ac:dyDescent="0.3">
      <c r="A6342" s="18" t="str">
        <f t="shared" si="99"/>
        <v>2022-23Greater SheppartonFS2</v>
      </c>
      <c r="B6342" s="18" t="s">
        <v>1261</v>
      </c>
      <c r="C6342" s="18" t="s">
        <v>1076</v>
      </c>
      <c r="D6342" s="18" t="s">
        <v>130</v>
      </c>
      <c r="E6342" s="18">
        <v>0.30434782608695699</v>
      </c>
    </row>
    <row r="6343" spans="1:5" hidden="1" x14ac:dyDescent="0.3">
      <c r="A6343" s="18" t="str">
        <f t="shared" si="99"/>
        <v>2022-23Greater SheppartonFS3</v>
      </c>
      <c r="B6343" s="18" t="s">
        <v>1261</v>
      </c>
      <c r="C6343" s="18" t="s">
        <v>1076</v>
      </c>
      <c r="D6343" s="18" t="s">
        <v>135</v>
      </c>
      <c r="E6343" s="18">
        <v>585.67155425219903</v>
      </c>
    </row>
    <row r="6344" spans="1:5" hidden="1" x14ac:dyDescent="0.3">
      <c r="A6344" s="18" t="str">
        <f t="shared" si="99"/>
        <v>2022-23Greater SheppartonFS4</v>
      </c>
      <c r="B6344" s="18" t="s">
        <v>1261</v>
      </c>
      <c r="C6344" s="18" t="s">
        <v>1076</v>
      </c>
      <c r="D6344" s="18" t="s">
        <v>139</v>
      </c>
      <c r="E6344" s="18">
        <v>1</v>
      </c>
    </row>
    <row r="6345" spans="1:5" hidden="1" x14ac:dyDescent="0.3">
      <c r="A6345" s="18" t="str">
        <f t="shared" si="99"/>
        <v>2022-23Greater SheppartonG1</v>
      </c>
      <c r="B6345" s="18" t="s">
        <v>1261</v>
      </c>
      <c r="C6345" s="18" t="s">
        <v>1076</v>
      </c>
      <c r="D6345" s="18" t="s">
        <v>149</v>
      </c>
      <c r="E6345" s="18">
        <v>1.6129032258064498E-2</v>
      </c>
    </row>
    <row r="6346" spans="1:5" hidden="1" x14ac:dyDescent="0.3">
      <c r="A6346" s="18" t="str">
        <f t="shared" si="99"/>
        <v>2022-23Greater SheppartonG2</v>
      </c>
      <c r="B6346" s="18" t="s">
        <v>1261</v>
      </c>
      <c r="C6346" s="18" t="s">
        <v>1076</v>
      </c>
      <c r="D6346" s="18" t="s">
        <v>154</v>
      </c>
      <c r="E6346" s="18">
        <v>53</v>
      </c>
    </row>
    <row r="6347" spans="1:5" hidden="1" x14ac:dyDescent="0.3">
      <c r="A6347" s="18" t="str">
        <f t="shared" si="99"/>
        <v>2022-23Greater SheppartonG3</v>
      </c>
      <c r="B6347" s="18" t="s">
        <v>1261</v>
      </c>
      <c r="C6347" s="18" t="s">
        <v>1076</v>
      </c>
      <c r="D6347" s="18" t="s">
        <v>159</v>
      </c>
      <c r="E6347" s="18">
        <v>0.92361111111111105</v>
      </c>
    </row>
    <row r="6348" spans="1:5" hidden="1" x14ac:dyDescent="0.3">
      <c r="A6348" s="18" t="str">
        <f t="shared" si="99"/>
        <v>2022-23Greater SheppartonG4</v>
      </c>
      <c r="B6348" s="18" t="s">
        <v>1261</v>
      </c>
      <c r="C6348" s="18" t="s">
        <v>1076</v>
      </c>
      <c r="D6348" s="18" t="s">
        <v>166</v>
      </c>
      <c r="E6348" s="18">
        <v>50437.222222222197</v>
      </c>
    </row>
    <row r="6349" spans="1:5" hidden="1" x14ac:dyDescent="0.3">
      <c r="A6349" s="18" t="str">
        <f t="shared" si="99"/>
        <v>2022-23Greater SheppartonG5</v>
      </c>
      <c r="B6349" s="18" t="s">
        <v>1261</v>
      </c>
      <c r="C6349" s="18" t="s">
        <v>1076</v>
      </c>
      <c r="D6349" s="18" t="s">
        <v>169</v>
      </c>
      <c r="E6349" s="18">
        <v>51</v>
      </c>
    </row>
    <row r="6350" spans="1:5" hidden="1" x14ac:dyDescent="0.3">
      <c r="A6350" s="18" t="str">
        <f t="shared" si="99"/>
        <v>2022-23Greater SheppartonLB1</v>
      </c>
      <c r="B6350" s="18" t="s">
        <v>1261</v>
      </c>
      <c r="C6350" s="18" t="s">
        <v>1076</v>
      </c>
      <c r="D6350" s="18" t="s">
        <v>1256</v>
      </c>
      <c r="E6350" s="18">
        <v>2.56804153036552</v>
      </c>
    </row>
    <row r="6351" spans="1:5" hidden="1" x14ac:dyDescent="0.3">
      <c r="A6351" s="18" t="str">
        <f t="shared" si="99"/>
        <v>2022-23Greater SheppartonLB2</v>
      </c>
      <c r="B6351" s="18" t="s">
        <v>1261</v>
      </c>
      <c r="C6351" s="18" t="s">
        <v>1076</v>
      </c>
      <c r="D6351" s="18" t="s">
        <v>172</v>
      </c>
      <c r="E6351" s="18">
        <v>0.48311937203013799</v>
      </c>
    </row>
    <row r="6352" spans="1:5" hidden="1" x14ac:dyDescent="0.3">
      <c r="A6352" s="18" t="str">
        <f t="shared" si="99"/>
        <v>2022-23Greater SheppartonLB4</v>
      </c>
      <c r="B6352" s="18" t="s">
        <v>1261</v>
      </c>
      <c r="C6352" s="18" t="s">
        <v>1076</v>
      </c>
      <c r="D6352" s="18" t="s">
        <v>1257</v>
      </c>
      <c r="E6352" s="18">
        <v>7.4666179974251304E-2</v>
      </c>
    </row>
    <row r="6353" spans="1:5" hidden="1" x14ac:dyDescent="0.3">
      <c r="A6353" s="18" t="str">
        <f t="shared" si="99"/>
        <v>2022-23Greater SheppartonLB5</v>
      </c>
      <c r="B6353" s="18" t="s">
        <v>1261</v>
      </c>
      <c r="C6353" s="18" t="s">
        <v>1076</v>
      </c>
      <c r="D6353" s="18" t="s">
        <v>177</v>
      </c>
      <c r="E6353" s="18">
        <v>19.676622188666101</v>
      </c>
    </row>
    <row r="6354" spans="1:5" hidden="1" x14ac:dyDescent="0.3">
      <c r="A6354" s="18" t="str">
        <f t="shared" si="99"/>
        <v>2022-23Greater SheppartonMC2</v>
      </c>
      <c r="B6354" s="18" t="s">
        <v>1261</v>
      </c>
      <c r="C6354" s="18" t="s">
        <v>1076</v>
      </c>
      <c r="D6354" s="18" t="s">
        <v>192</v>
      </c>
      <c r="E6354" s="18">
        <v>0.998787878787879</v>
      </c>
    </row>
    <row r="6355" spans="1:5" hidden="1" x14ac:dyDescent="0.3">
      <c r="A6355" s="18" t="str">
        <f t="shared" si="99"/>
        <v>2022-23Greater SheppartonMC3</v>
      </c>
      <c r="B6355" s="18" t="s">
        <v>1261</v>
      </c>
      <c r="C6355" s="18" t="s">
        <v>1076</v>
      </c>
      <c r="D6355" s="18" t="s">
        <v>197</v>
      </c>
      <c r="E6355" s="18">
        <v>89.489379870668202</v>
      </c>
    </row>
    <row r="6356" spans="1:5" hidden="1" x14ac:dyDescent="0.3">
      <c r="A6356" s="18" t="str">
        <f t="shared" si="99"/>
        <v>2022-23Greater SheppartonMC4</v>
      </c>
      <c r="B6356" s="18" t="s">
        <v>1261</v>
      </c>
      <c r="C6356" s="18" t="s">
        <v>1076</v>
      </c>
      <c r="D6356" s="18" t="s">
        <v>202</v>
      </c>
      <c r="E6356" s="18">
        <v>0.78254303835699202</v>
      </c>
    </row>
    <row r="6357" spans="1:5" hidden="1" x14ac:dyDescent="0.3">
      <c r="A6357" s="18" t="str">
        <f t="shared" si="99"/>
        <v>2022-23Greater SheppartonMC5</v>
      </c>
      <c r="B6357" s="18" t="s">
        <v>1261</v>
      </c>
      <c r="C6357" s="18" t="s">
        <v>1076</v>
      </c>
      <c r="D6357" s="18" t="s">
        <v>207</v>
      </c>
      <c r="E6357" s="18">
        <v>0.841772151898734</v>
      </c>
    </row>
    <row r="6358" spans="1:5" hidden="1" x14ac:dyDescent="0.3">
      <c r="A6358" s="18" t="str">
        <f t="shared" si="99"/>
        <v>2022-23Greater SheppartonMC6</v>
      </c>
      <c r="B6358" s="18" t="s">
        <v>1261</v>
      </c>
      <c r="C6358" s="18" t="s">
        <v>1076</v>
      </c>
      <c r="D6358" s="18" t="s">
        <v>211</v>
      </c>
      <c r="E6358" s="18">
        <v>0.939393939393939</v>
      </c>
    </row>
    <row r="6359" spans="1:5" hidden="1" x14ac:dyDescent="0.3">
      <c r="A6359" s="18" t="str">
        <f t="shared" si="99"/>
        <v>2022-23Greater SheppartonR1</v>
      </c>
      <c r="B6359" s="18" t="s">
        <v>1261</v>
      </c>
      <c r="C6359" s="18" t="s">
        <v>1076</v>
      </c>
      <c r="D6359" s="18" t="s">
        <v>215</v>
      </c>
      <c r="E6359" s="18">
        <v>35.163668632183096</v>
      </c>
    </row>
    <row r="6360" spans="1:5" hidden="1" x14ac:dyDescent="0.3">
      <c r="A6360" s="18" t="str">
        <f t="shared" ref="A6360:A6423" si="100">CONCATENATE(B6360,C6360,D6360)</f>
        <v>2022-23Greater SheppartonR2</v>
      </c>
      <c r="B6360" s="18" t="s">
        <v>1261</v>
      </c>
      <c r="C6360" s="18" t="s">
        <v>1076</v>
      </c>
      <c r="D6360" s="18" t="s">
        <v>220</v>
      </c>
      <c r="E6360" s="18">
        <v>0.98863815423912904</v>
      </c>
    </row>
    <row r="6361" spans="1:5" hidden="1" x14ac:dyDescent="0.3">
      <c r="A6361" s="18" t="str">
        <f t="shared" si="100"/>
        <v>2022-23Greater SheppartonR3</v>
      </c>
      <c r="B6361" s="18" t="s">
        <v>1261</v>
      </c>
      <c r="C6361" s="18" t="s">
        <v>1076</v>
      </c>
      <c r="D6361" s="18" t="s">
        <v>223</v>
      </c>
      <c r="E6361" s="18">
        <v>280.75455665954001</v>
      </c>
    </row>
    <row r="6362" spans="1:5" hidden="1" x14ac:dyDescent="0.3">
      <c r="A6362" s="18" t="str">
        <f t="shared" si="100"/>
        <v>2022-23Greater SheppartonR4</v>
      </c>
      <c r="B6362" s="18" t="s">
        <v>1261</v>
      </c>
      <c r="C6362" s="18" t="s">
        <v>1076</v>
      </c>
      <c r="D6362" s="18" t="s">
        <v>228</v>
      </c>
      <c r="E6362" s="18">
        <v>5.37308379004772</v>
      </c>
    </row>
    <row r="6363" spans="1:5" hidden="1" x14ac:dyDescent="0.3">
      <c r="A6363" s="18" t="str">
        <f t="shared" si="100"/>
        <v>2022-23Greater SheppartonR5</v>
      </c>
      <c r="B6363" s="18" t="s">
        <v>1261</v>
      </c>
      <c r="C6363" s="18" t="s">
        <v>1076</v>
      </c>
      <c r="D6363" s="18" t="s">
        <v>232</v>
      </c>
      <c r="E6363" s="18">
        <v>44</v>
      </c>
    </row>
    <row r="6364" spans="1:5" hidden="1" x14ac:dyDescent="0.3">
      <c r="A6364" s="18" t="str">
        <f t="shared" si="100"/>
        <v>2022-23Greater SheppartonSP1</v>
      </c>
      <c r="B6364" s="18" t="s">
        <v>1261</v>
      </c>
      <c r="C6364" s="18" t="s">
        <v>1076</v>
      </c>
      <c r="D6364" s="18" t="s">
        <v>236</v>
      </c>
      <c r="E6364" s="18">
        <v>70</v>
      </c>
    </row>
    <row r="6365" spans="1:5" hidden="1" x14ac:dyDescent="0.3">
      <c r="A6365" s="18" t="str">
        <f t="shared" si="100"/>
        <v>2022-23Greater SheppartonSP2</v>
      </c>
      <c r="B6365" s="18" t="s">
        <v>1261</v>
      </c>
      <c r="C6365" s="18" t="s">
        <v>1076</v>
      </c>
      <c r="D6365" s="18" t="s">
        <v>239</v>
      </c>
      <c r="E6365" s="18">
        <v>0.59325842696629205</v>
      </c>
    </row>
    <row r="6366" spans="1:5" hidden="1" x14ac:dyDescent="0.3">
      <c r="A6366" s="18" t="str">
        <f t="shared" si="100"/>
        <v>2022-23Greater SheppartonSP3</v>
      </c>
      <c r="B6366" s="18" t="s">
        <v>1261</v>
      </c>
      <c r="C6366" s="18" t="s">
        <v>1076</v>
      </c>
      <c r="D6366" s="18" t="s">
        <v>245</v>
      </c>
      <c r="E6366" s="18">
        <v>1748.56433408578</v>
      </c>
    </row>
    <row r="6367" spans="1:5" hidden="1" x14ac:dyDescent="0.3">
      <c r="A6367" s="18" t="str">
        <f t="shared" si="100"/>
        <v>2022-23Greater SheppartonSP4</v>
      </c>
      <c r="B6367" s="18" t="s">
        <v>1261</v>
      </c>
      <c r="C6367" s="18" t="s">
        <v>1076</v>
      </c>
      <c r="D6367" s="18" t="s">
        <v>251</v>
      </c>
      <c r="E6367" s="18">
        <v>1</v>
      </c>
    </row>
    <row r="6368" spans="1:5" hidden="1" x14ac:dyDescent="0.3">
      <c r="A6368" s="18" t="str">
        <f t="shared" si="100"/>
        <v>2022-23Greater SheppartonWC1</v>
      </c>
      <c r="B6368" s="18" t="s">
        <v>1261</v>
      </c>
      <c r="C6368" s="18" t="s">
        <v>1076</v>
      </c>
      <c r="D6368" s="18" t="s">
        <v>1258</v>
      </c>
      <c r="E6368" s="18">
        <v>34.462475346873802</v>
      </c>
    </row>
    <row r="6369" spans="1:5" hidden="1" x14ac:dyDescent="0.3">
      <c r="A6369" s="18" t="str">
        <f t="shared" si="100"/>
        <v>2022-23Greater SheppartonWC2</v>
      </c>
      <c r="B6369" s="18" t="s">
        <v>1261</v>
      </c>
      <c r="C6369" s="18" t="s">
        <v>1076</v>
      </c>
      <c r="D6369" s="18" t="s">
        <v>256</v>
      </c>
      <c r="E6369" s="18">
        <v>3.44517468004151</v>
      </c>
    </row>
    <row r="6370" spans="1:5" hidden="1" x14ac:dyDescent="0.3">
      <c r="A6370" s="18" t="str">
        <f t="shared" si="100"/>
        <v>2022-23Greater SheppartonWC3</v>
      </c>
      <c r="B6370" s="18" t="s">
        <v>1261</v>
      </c>
      <c r="C6370" s="18" t="s">
        <v>1076</v>
      </c>
      <c r="D6370" s="18" t="s">
        <v>262</v>
      </c>
      <c r="E6370" s="18">
        <v>125.039159493181</v>
      </c>
    </row>
    <row r="6371" spans="1:5" hidden="1" x14ac:dyDescent="0.3">
      <c r="A6371" s="18" t="str">
        <f t="shared" si="100"/>
        <v>2022-23Greater SheppartonWC4</v>
      </c>
      <c r="B6371" s="18" t="s">
        <v>1261</v>
      </c>
      <c r="C6371" s="18" t="s">
        <v>1076</v>
      </c>
      <c r="D6371" s="18" t="s">
        <v>266</v>
      </c>
      <c r="E6371" s="18">
        <v>84.685146210142804</v>
      </c>
    </row>
    <row r="6372" spans="1:5" hidden="1" x14ac:dyDescent="0.3">
      <c r="A6372" s="18" t="str">
        <f t="shared" si="100"/>
        <v>2022-23Greater SheppartonWC5</v>
      </c>
      <c r="B6372" s="18" t="s">
        <v>1261</v>
      </c>
      <c r="C6372" s="18" t="s">
        <v>1076</v>
      </c>
      <c r="D6372" s="18" t="s">
        <v>270</v>
      </c>
      <c r="E6372" s="18">
        <v>0.50227959201462002</v>
      </c>
    </row>
    <row r="6373" spans="1:5" hidden="1" x14ac:dyDescent="0.3">
      <c r="A6373" s="18" t="str">
        <f t="shared" si="100"/>
        <v>2022-23Greater SheppartonE2</v>
      </c>
      <c r="B6373" s="18" t="s">
        <v>1261</v>
      </c>
      <c r="C6373" s="18" t="s">
        <v>1076</v>
      </c>
      <c r="D6373" s="18" t="s">
        <v>548</v>
      </c>
      <c r="E6373" s="18">
        <v>4457.7575757575796</v>
      </c>
    </row>
    <row r="6374" spans="1:5" hidden="1" x14ac:dyDescent="0.3">
      <c r="A6374" s="18" t="str">
        <f t="shared" si="100"/>
        <v>2022-23Greater SheppartonE4</v>
      </c>
      <c r="B6374" s="18" t="s">
        <v>1261</v>
      </c>
      <c r="C6374" s="18" t="s">
        <v>1076</v>
      </c>
      <c r="D6374" s="18" t="s">
        <v>550</v>
      </c>
      <c r="E6374" s="18">
        <v>2290.0909090909099</v>
      </c>
    </row>
    <row r="6375" spans="1:5" hidden="1" x14ac:dyDescent="0.3">
      <c r="A6375" s="18" t="str">
        <f t="shared" si="100"/>
        <v>2022-23Greater SheppartonL1</v>
      </c>
      <c r="B6375" s="18" t="s">
        <v>1261</v>
      </c>
      <c r="C6375" s="18" t="s">
        <v>1076</v>
      </c>
      <c r="D6375" s="18" t="s">
        <v>552</v>
      </c>
      <c r="E6375" s="18">
        <v>1.9917650759157099</v>
      </c>
    </row>
    <row r="6376" spans="1:5" hidden="1" x14ac:dyDescent="0.3">
      <c r="A6376" s="18" t="str">
        <f t="shared" si="100"/>
        <v>2022-23Greater SheppartonL2</v>
      </c>
      <c r="B6376" s="18" t="s">
        <v>1261</v>
      </c>
      <c r="C6376" s="18" t="s">
        <v>1076</v>
      </c>
      <c r="D6376" s="18" t="s">
        <v>554</v>
      </c>
      <c r="E6376" s="18">
        <v>0.607554399107883</v>
      </c>
    </row>
    <row r="6377" spans="1:5" hidden="1" x14ac:dyDescent="0.3">
      <c r="A6377" s="18" t="str">
        <f t="shared" si="100"/>
        <v>2022-23Greater SheppartonO2</v>
      </c>
      <c r="B6377" s="18" t="s">
        <v>1261</v>
      </c>
      <c r="C6377" s="18" t="s">
        <v>1076</v>
      </c>
      <c r="D6377" s="18" t="s">
        <v>556</v>
      </c>
      <c r="E6377" s="18">
        <v>0.20995828869692101</v>
      </c>
    </row>
    <row r="6378" spans="1:5" hidden="1" x14ac:dyDescent="0.3">
      <c r="A6378" s="18" t="str">
        <f t="shared" si="100"/>
        <v>2022-23Greater SheppartonO3</v>
      </c>
      <c r="B6378" s="18" t="s">
        <v>1261</v>
      </c>
      <c r="C6378" s="18" t="s">
        <v>1076</v>
      </c>
      <c r="D6378" s="18" t="s">
        <v>558</v>
      </c>
      <c r="E6378" s="18">
        <v>3.9910651197775399E-2</v>
      </c>
    </row>
    <row r="6379" spans="1:5" hidden="1" x14ac:dyDescent="0.3">
      <c r="A6379" s="18" t="str">
        <f t="shared" si="100"/>
        <v>2022-23Greater SheppartonO4</v>
      </c>
      <c r="B6379" s="18" t="s">
        <v>1261</v>
      </c>
      <c r="C6379" s="18" t="s">
        <v>1076</v>
      </c>
      <c r="D6379" s="18" t="s">
        <v>560</v>
      </c>
      <c r="E6379" s="18">
        <v>0.312707529390649</v>
      </c>
    </row>
    <row r="6380" spans="1:5" hidden="1" x14ac:dyDescent="0.3">
      <c r="A6380" s="18" t="str">
        <f t="shared" si="100"/>
        <v>2022-23Greater SheppartonO5</v>
      </c>
      <c r="B6380" s="18" t="s">
        <v>1261</v>
      </c>
      <c r="C6380" s="18" t="s">
        <v>1076</v>
      </c>
      <c r="D6380" s="18" t="s">
        <v>562</v>
      </c>
      <c r="E6380" s="18">
        <v>1.0088753906941099</v>
      </c>
    </row>
    <row r="6381" spans="1:5" hidden="1" x14ac:dyDescent="0.3">
      <c r="A6381" s="18" t="str">
        <f t="shared" si="100"/>
        <v>2022-23Greater SheppartonOP1</v>
      </c>
      <c r="B6381" s="18" t="s">
        <v>1261</v>
      </c>
      <c r="C6381" s="18" t="s">
        <v>1076</v>
      </c>
      <c r="D6381" s="18" t="s">
        <v>564</v>
      </c>
      <c r="E6381" s="18">
        <v>4.6222973340523103E-2</v>
      </c>
    </row>
    <row r="6382" spans="1:5" hidden="1" x14ac:dyDescent="0.3">
      <c r="A6382" s="18" t="str">
        <f t="shared" si="100"/>
        <v>2022-23Greater SheppartonS1</v>
      </c>
      <c r="B6382" s="18" t="s">
        <v>1261</v>
      </c>
      <c r="C6382" s="18" t="s">
        <v>1076</v>
      </c>
      <c r="D6382" s="18" t="s">
        <v>567</v>
      </c>
      <c r="E6382" s="18">
        <v>0.56891030264749498</v>
      </c>
    </row>
    <row r="6383" spans="1:5" hidden="1" x14ac:dyDescent="0.3">
      <c r="A6383" s="18" t="str">
        <f t="shared" si="100"/>
        <v>2022-23Greater SheppartonS2</v>
      </c>
      <c r="B6383" s="18" t="s">
        <v>1261</v>
      </c>
      <c r="C6383" s="18" t="s">
        <v>1076</v>
      </c>
      <c r="D6383" s="18" t="s">
        <v>569</v>
      </c>
      <c r="E6383" s="18">
        <v>5.3973580834550203E-3</v>
      </c>
    </row>
    <row r="6384" spans="1:5" hidden="1" x14ac:dyDescent="0.3">
      <c r="A6384" s="18" t="str">
        <f t="shared" si="100"/>
        <v>2022-23Greater SheppartonC1</v>
      </c>
      <c r="B6384" s="18" t="s">
        <v>1261</v>
      </c>
      <c r="C6384" s="18" t="s">
        <v>1076</v>
      </c>
      <c r="D6384" s="18" t="s">
        <v>572</v>
      </c>
      <c r="E6384" s="18">
        <v>2135.90231295283</v>
      </c>
    </row>
    <row r="6385" spans="1:5" hidden="1" x14ac:dyDescent="0.3">
      <c r="A6385" s="18" t="str">
        <f t="shared" si="100"/>
        <v>2022-23Greater SheppartonC2</v>
      </c>
      <c r="B6385" s="18" t="s">
        <v>1261</v>
      </c>
      <c r="C6385" s="18" t="s">
        <v>1076</v>
      </c>
      <c r="D6385" s="18" t="s">
        <v>575</v>
      </c>
      <c r="E6385" s="18">
        <v>17382.994787507399</v>
      </c>
    </row>
    <row r="6386" spans="1:5" hidden="1" x14ac:dyDescent="0.3">
      <c r="A6386" s="18" t="str">
        <f t="shared" si="100"/>
        <v>2022-23Greater SheppartonC3</v>
      </c>
      <c r="B6386" s="18" t="s">
        <v>1261</v>
      </c>
      <c r="C6386" s="18" t="s">
        <v>1076</v>
      </c>
      <c r="D6386" s="18" t="s">
        <v>579</v>
      </c>
      <c r="E6386" s="18">
        <v>29.023598820059</v>
      </c>
    </row>
    <row r="6387" spans="1:5" hidden="1" x14ac:dyDescent="0.3">
      <c r="A6387" s="18" t="str">
        <f t="shared" si="100"/>
        <v>2022-23Greater SheppartonC4</v>
      </c>
      <c r="B6387" s="18" t="s">
        <v>1261</v>
      </c>
      <c r="C6387" s="18" t="s">
        <v>1076</v>
      </c>
      <c r="D6387" s="18" t="s">
        <v>583</v>
      </c>
      <c r="E6387" s="18">
        <v>1617.9054201210899</v>
      </c>
    </row>
    <row r="6388" spans="1:5" hidden="1" x14ac:dyDescent="0.3">
      <c r="A6388" s="18" t="str">
        <f t="shared" si="100"/>
        <v>2022-23Greater SheppartonC5</v>
      </c>
      <c r="B6388" s="18" t="s">
        <v>1261</v>
      </c>
      <c r="C6388" s="18" t="s">
        <v>1076</v>
      </c>
      <c r="D6388" s="18" t="s">
        <v>586</v>
      </c>
      <c r="E6388" s="18">
        <v>470.14069374065298</v>
      </c>
    </row>
    <row r="6389" spans="1:5" hidden="1" x14ac:dyDescent="0.3">
      <c r="A6389" s="18" t="str">
        <f t="shared" si="100"/>
        <v>2022-23Greater SheppartonC6</v>
      </c>
      <c r="B6389" s="18" t="s">
        <v>1261</v>
      </c>
      <c r="C6389" s="18" t="s">
        <v>1076</v>
      </c>
      <c r="D6389" s="18" t="s">
        <v>590</v>
      </c>
      <c r="E6389" s="18">
        <v>2</v>
      </c>
    </row>
    <row r="6390" spans="1:5" hidden="1" x14ac:dyDescent="0.3">
      <c r="A6390" s="18" t="str">
        <f t="shared" si="100"/>
        <v>2022-23Greater SheppartonC7</v>
      </c>
      <c r="B6390" s="18" t="s">
        <v>1261</v>
      </c>
      <c r="C6390" s="18" t="s">
        <v>1076</v>
      </c>
      <c r="D6390" s="18" t="s">
        <v>594</v>
      </c>
      <c r="E6390" s="18">
        <v>0.16297226582940899</v>
      </c>
    </row>
    <row r="6391" spans="1:5" hidden="1" x14ac:dyDescent="0.3">
      <c r="A6391" s="18" t="str">
        <f t="shared" si="100"/>
        <v>2022-23Hepburn ShireAF2</v>
      </c>
      <c r="B6391" s="18" t="s">
        <v>1261</v>
      </c>
      <c r="C6391" s="18" t="s">
        <v>1078</v>
      </c>
      <c r="D6391" s="18" t="s">
        <v>76</v>
      </c>
      <c r="E6391" s="18">
        <v>1</v>
      </c>
    </row>
    <row r="6392" spans="1:5" hidden="1" x14ac:dyDescent="0.3">
      <c r="A6392" s="18" t="str">
        <f t="shared" si="100"/>
        <v>2022-23Hepburn ShireAF6</v>
      </c>
      <c r="B6392" s="18" t="s">
        <v>1261</v>
      </c>
      <c r="C6392" s="18" t="s">
        <v>1078</v>
      </c>
      <c r="D6392" s="18" t="s">
        <v>85</v>
      </c>
      <c r="E6392" s="18">
        <v>1.46608275445485</v>
      </c>
    </row>
    <row r="6393" spans="1:5" hidden="1" x14ac:dyDescent="0.3">
      <c r="A6393" s="18" t="str">
        <f t="shared" si="100"/>
        <v>2022-23Hepburn ShireAF7</v>
      </c>
      <c r="B6393" s="18" t="s">
        <v>1261</v>
      </c>
      <c r="C6393" s="18" t="s">
        <v>1078</v>
      </c>
      <c r="D6393" s="18" t="s">
        <v>90</v>
      </c>
      <c r="E6393" s="18">
        <v>18.9070495653249</v>
      </c>
    </row>
    <row r="6394" spans="1:5" hidden="1" x14ac:dyDescent="0.3">
      <c r="A6394" s="18" t="str">
        <f t="shared" si="100"/>
        <v>2022-23Hepburn ShireAM1</v>
      </c>
      <c r="B6394" s="18" t="s">
        <v>1261</v>
      </c>
      <c r="C6394" s="18" t="s">
        <v>1078</v>
      </c>
      <c r="D6394" s="18" t="s">
        <v>97</v>
      </c>
      <c r="E6394" s="18">
        <v>4.5403508771929797</v>
      </c>
    </row>
    <row r="6395" spans="1:5" hidden="1" x14ac:dyDescent="0.3">
      <c r="A6395" s="18" t="str">
        <f t="shared" si="100"/>
        <v>2022-23Hepburn ShireAM2</v>
      </c>
      <c r="B6395" s="18" t="s">
        <v>1261</v>
      </c>
      <c r="C6395" s="18" t="s">
        <v>1078</v>
      </c>
      <c r="D6395" s="18" t="s">
        <v>103</v>
      </c>
      <c r="E6395" s="18">
        <v>0.45098039215686297</v>
      </c>
    </row>
    <row r="6396" spans="1:5" hidden="1" x14ac:dyDescent="0.3">
      <c r="A6396" s="18" t="str">
        <f t="shared" si="100"/>
        <v>2022-23Hepburn ShireAM5</v>
      </c>
      <c r="B6396" s="18" t="s">
        <v>1261</v>
      </c>
      <c r="C6396" s="18" t="s">
        <v>1078</v>
      </c>
      <c r="D6396" s="18" t="s">
        <v>109</v>
      </c>
      <c r="E6396" s="18">
        <v>0.21568627450980399</v>
      </c>
    </row>
    <row r="6397" spans="1:5" hidden="1" x14ac:dyDescent="0.3">
      <c r="A6397" s="18" t="str">
        <f t="shared" si="100"/>
        <v>2022-23Hepburn ShireAM6</v>
      </c>
      <c r="B6397" s="18" t="s">
        <v>1261</v>
      </c>
      <c r="C6397" s="18" t="s">
        <v>1078</v>
      </c>
      <c r="D6397" s="18" t="s">
        <v>115</v>
      </c>
      <c r="E6397" s="18">
        <v>12.2456055572335</v>
      </c>
    </row>
    <row r="6398" spans="1:5" hidden="1" x14ac:dyDescent="0.3">
      <c r="A6398" s="18" t="str">
        <f t="shared" si="100"/>
        <v>2022-23Hepburn ShireAM7</v>
      </c>
      <c r="B6398" s="18" t="s">
        <v>1261</v>
      </c>
      <c r="C6398" s="18" t="s">
        <v>1078</v>
      </c>
      <c r="D6398" s="18" t="s">
        <v>118</v>
      </c>
      <c r="E6398" s="18">
        <v>1</v>
      </c>
    </row>
    <row r="6399" spans="1:5" hidden="1" x14ac:dyDescent="0.3">
      <c r="A6399" s="18" t="str">
        <f t="shared" si="100"/>
        <v>2022-23Hepburn ShireFS1</v>
      </c>
      <c r="B6399" s="18" t="s">
        <v>1261</v>
      </c>
      <c r="C6399" s="18" t="s">
        <v>1078</v>
      </c>
      <c r="D6399" s="18" t="s">
        <v>124</v>
      </c>
      <c r="E6399" s="18">
        <v>1</v>
      </c>
    </row>
    <row r="6400" spans="1:5" hidden="1" x14ac:dyDescent="0.3">
      <c r="A6400" s="18" t="str">
        <f t="shared" si="100"/>
        <v>2022-23Hepburn ShireFS2</v>
      </c>
      <c r="B6400" s="18" t="s">
        <v>1261</v>
      </c>
      <c r="C6400" s="18" t="s">
        <v>1078</v>
      </c>
      <c r="D6400" s="18" t="s">
        <v>130</v>
      </c>
      <c r="E6400" s="18">
        <v>0.75531914893617003</v>
      </c>
    </row>
    <row r="6401" spans="1:5" hidden="1" x14ac:dyDescent="0.3">
      <c r="A6401" s="18" t="str">
        <f t="shared" si="100"/>
        <v>2022-23Hepburn ShireFS3</v>
      </c>
      <c r="B6401" s="18" t="s">
        <v>1261</v>
      </c>
      <c r="C6401" s="18" t="s">
        <v>1078</v>
      </c>
      <c r="D6401" s="18" t="s">
        <v>135</v>
      </c>
      <c r="E6401" s="18">
        <v>835.57279236276895</v>
      </c>
    </row>
    <row r="6402" spans="1:5" hidden="1" x14ac:dyDescent="0.3">
      <c r="A6402" s="18" t="str">
        <f t="shared" si="100"/>
        <v>2022-23Hepburn ShireFS4</v>
      </c>
      <c r="B6402" s="18" t="s">
        <v>1261</v>
      </c>
      <c r="C6402" s="18" t="s">
        <v>1078</v>
      </c>
      <c r="D6402" s="18" t="s">
        <v>139</v>
      </c>
      <c r="E6402" s="18">
        <v>1</v>
      </c>
    </row>
    <row r="6403" spans="1:5" hidden="1" x14ac:dyDescent="0.3">
      <c r="A6403" s="18" t="str">
        <f t="shared" si="100"/>
        <v>2022-23Hepburn ShireG1</v>
      </c>
      <c r="B6403" s="18" t="s">
        <v>1261</v>
      </c>
      <c r="C6403" s="18" t="s">
        <v>1078</v>
      </c>
      <c r="D6403" s="18" t="s">
        <v>149</v>
      </c>
      <c r="E6403" s="18">
        <v>0.13986013986014001</v>
      </c>
    </row>
    <row r="6404" spans="1:5" hidden="1" x14ac:dyDescent="0.3">
      <c r="A6404" s="18" t="str">
        <f t="shared" si="100"/>
        <v>2022-23Hepburn ShireG2</v>
      </c>
      <c r="B6404" s="18" t="s">
        <v>1261</v>
      </c>
      <c r="C6404" s="18" t="s">
        <v>1078</v>
      </c>
      <c r="D6404" s="18" t="s">
        <v>154</v>
      </c>
      <c r="E6404" s="18">
        <v>46</v>
      </c>
    </row>
    <row r="6405" spans="1:5" hidden="1" x14ac:dyDescent="0.3">
      <c r="A6405" s="18" t="str">
        <f t="shared" si="100"/>
        <v>2022-23Hepburn ShireG3</v>
      </c>
      <c r="B6405" s="18" t="s">
        <v>1261</v>
      </c>
      <c r="C6405" s="18" t="s">
        <v>1078</v>
      </c>
      <c r="D6405" s="18" t="s">
        <v>159</v>
      </c>
      <c r="E6405" s="18">
        <v>0.98095238095238102</v>
      </c>
    </row>
    <row r="6406" spans="1:5" hidden="1" x14ac:dyDescent="0.3">
      <c r="A6406" s="18" t="str">
        <f t="shared" si="100"/>
        <v>2022-23Hepburn ShireG4</v>
      </c>
      <c r="B6406" s="18" t="s">
        <v>1261</v>
      </c>
      <c r="C6406" s="18" t="s">
        <v>1078</v>
      </c>
      <c r="D6406" s="18" t="s">
        <v>166</v>
      </c>
      <c r="E6406" s="18">
        <v>38540.571428571398</v>
      </c>
    </row>
    <row r="6407" spans="1:5" hidden="1" x14ac:dyDescent="0.3">
      <c r="A6407" s="18" t="str">
        <f t="shared" si="100"/>
        <v>2022-23Hepburn ShireG5</v>
      </c>
      <c r="B6407" s="18" t="s">
        <v>1261</v>
      </c>
      <c r="C6407" s="18" t="s">
        <v>1078</v>
      </c>
      <c r="D6407" s="18" t="s">
        <v>169</v>
      </c>
      <c r="E6407" s="18">
        <v>42</v>
      </c>
    </row>
    <row r="6408" spans="1:5" hidden="1" x14ac:dyDescent="0.3">
      <c r="A6408" s="18" t="str">
        <f t="shared" si="100"/>
        <v>2022-23Hepburn ShireLB1</v>
      </c>
      <c r="B6408" s="18" t="s">
        <v>1261</v>
      </c>
      <c r="C6408" s="18" t="s">
        <v>1078</v>
      </c>
      <c r="D6408" s="18" t="s">
        <v>1256</v>
      </c>
      <c r="E6408" s="18">
        <v>4.65914376321353</v>
      </c>
    </row>
    <row r="6409" spans="1:5" hidden="1" x14ac:dyDescent="0.3">
      <c r="A6409" s="18" t="str">
        <f t="shared" si="100"/>
        <v>2022-23Hepburn ShireLB2</v>
      </c>
      <c r="B6409" s="18" t="s">
        <v>1261</v>
      </c>
      <c r="C6409" s="18" t="s">
        <v>1078</v>
      </c>
      <c r="D6409" s="18" t="s">
        <v>172</v>
      </c>
      <c r="E6409" s="18">
        <v>0.75359408033826603</v>
      </c>
    </row>
    <row r="6410" spans="1:5" hidden="1" x14ac:dyDescent="0.3">
      <c r="A6410" s="18" t="str">
        <f t="shared" si="100"/>
        <v>2022-23Hepburn ShireLB4</v>
      </c>
      <c r="B6410" s="18" t="s">
        <v>1261</v>
      </c>
      <c r="C6410" s="18" t="s">
        <v>1078</v>
      </c>
      <c r="D6410" s="18" t="s">
        <v>1257</v>
      </c>
      <c r="E6410" s="18">
        <v>0.12818157695997401</v>
      </c>
    </row>
    <row r="6411" spans="1:5" hidden="1" x14ac:dyDescent="0.3">
      <c r="A6411" s="18" t="str">
        <f t="shared" si="100"/>
        <v>2022-23Hepburn ShireLB5</v>
      </c>
      <c r="B6411" s="18" t="s">
        <v>1261</v>
      </c>
      <c r="C6411" s="18" t="s">
        <v>1078</v>
      </c>
      <c r="D6411" s="18" t="s">
        <v>177</v>
      </c>
      <c r="E6411" s="18">
        <v>42.857203261854401</v>
      </c>
    </row>
    <row r="6412" spans="1:5" hidden="1" x14ac:dyDescent="0.3">
      <c r="A6412" s="18" t="str">
        <f t="shared" si="100"/>
        <v>2022-23Hepburn ShireMC2</v>
      </c>
      <c r="B6412" s="18" t="s">
        <v>1261</v>
      </c>
      <c r="C6412" s="18" t="s">
        <v>1078</v>
      </c>
      <c r="D6412" s="18" t="s">
        <v>192</v>
      </c>
      <c r="E6412" s="18">
        <v>1.02362204724409</v>
      </c>
    </row>
    <row r="6413" spans="1:5" hidden="1" x14ac:dyDescent="0.3">
      <c r="A6413" s="18" t="str">
        <f t="shared" si="100"/>
        <v>2022-23Hepburn ShireMC3</v>
      </c>
      <c r="B6413" s="18" t="s">
        <v>1261</v>
      </c>
      <c r="C6413" s="18" t="s">
        <v>1078</v>
      </c>
      <c r="D6413" s="18" t="s">
        <v>197</v>
      </c>
      <c r="E6413" s="18">
        <v>138.10024191109801</v>
      </c>
    </row>
    <row r="6414" spans="1:5" hidden="1" x14ac:dyDescent="0.3">
      <c r="A6414" s="18" t="str">
        <f t="shared" si="100"/>
        <v>2022-23Hepburn ShireMC4</v>
      </c>
      <c r="B6414" s="18" t="s">
        <v>1261</v>
      </c>
      <c r="C6414" s="18" t="s">
        <v>1078</v>
      </c>
      <c r="D6414" s="18" t="s">
        <v>202</v>
      </c>
      <c r="E6414" s="18">
        <v>0.85373443983402497</v>
      </c>
    </row>
    <row r="6415" spans="1:5" hidden="1" x14ac:dyDescent="0.3">
      <c r="A6415" s="18" t="str">
        <f t="shared" si="100"/>
        <v>2022-23Hepburn ShireMC5</v>
      </c>
      <c r="B6415" s="18" t="s">
        <v>1261</v>
      </c>
      <c r="C6415" s="18" t="s">
        <v>1078</v>
      </c>
      <c r="D6415" s="18" t="s">
        <v>207</v>
      </c>
      <c r="E6415" s="18">
        <v>0.88888888888888895</v>
      </c>
    </row>
    <row r="6416" spans="1:5" hidden="1" x14ac:dyDescent="0.3">
      <c r="A6416" s="18" t="str">
        <f t="shared" si="100"/>
        <v>2022-23Hepburn ShireMC6</v>
      </c>
      <c r="B6416" s="18" t="s">
        <v>1261</v>
      </c>
      <c r="C6416" s="18" t="s">
        <v>1078</v>
      </c>
      <c r="D6416" s="18" t="s">
        <v>211</v>
      </c>
      <c r="E6416" s="18">
        <v>0.952755905511811</v>
      </c>
    </row>
    <row r="6417" spans="1:5" hidden="1" x14ac:dyDescent="0.3">
      <c r="A6417" s="18" t="str">
        <f t="shared" si="100"/>
        <v>2022-23Hepburn ShireR1</v>
      </c>
      <c r="B6417" s="18" t="s">
        <v>1261</v>
      </c>
      <c r="C6417" s="18" t="s">
        <v>1078</v>
      </c>
      <c r="D6417" s="18" t="s">
        <v>215</v>
      </c>
      <c r="E6417" s="18">
        <v>43.081597237241198</v>
      </c>
    </row>
    <row r="6418" spans="1:5" hidden="1" x14ac:dyDescent="0.3">
      <c r="A6418" s="18" t="str">
        <f t="shared" si="100"/>
        <v>2022-23Hepburn ShireR2</v>
      </c>
      <c r="B6418" s="18" t="s">
        <v>1261</v>
      </c>
      <c r="C6418" s="18" t="s">
        <v>1078</v>
      </c>
      <c r="D6418" s="18" t="s">
        <v>220</v>
      </c>
      <c r="E6418" s="18">
        <v>0.98189361786796303</v>
      </c>
    </row>
    <row r="6419" spans="1:5" hidden="1" x14ac:dyDescent="0.3">
      <c r="A6419" s="18" t="str">
        <f t="shared" si="100"/>
        <v>2022-23Hepburn ShireR3</v>
      </c>
      <c r="B6419" s="18" t="s">
        <v>1261</v>
      </c>
      <c r="C6419" s="18" t="s">
        <v>1078</v>
      </c>
      <c r="D6419" s="18" t="s">
        <v>223</v>
      </c>
      <c r="E6419" s="18">
        <v>49.403422553751597</v>
      </c>
    </row>
    <row r="6420" spans="1:5" hidden="1" x14ac:dyDescent="0.3">
      <c r="A6420" s="18" t="str">
        <f t="shared" si="100"/>
        <v>2022-23Hepburn ShireR4</v>
      </c>
      <c r="B6420" s="18" t="s">
        <v>1261</v>
      </c>
      <c r="C6420" s="18" t="s">
        <v>1078</v>
      </c>
      <c r="D6420" s="18" t="s">
        <v>228</v>
      </c>
      <c r="E6420" s="18">
        <v>10.7715838554093</v>
      </c>
    </row>
    <row r="6421" spans="1:5" hidden="1" x14ac:dyDescent="0.3">
      <c r="A6421" s="18" t="str">
        <f t="shared" si="100"/>
        <v>2022-23Hepburn ShireR5</v>
      </c>
      <c r="B6421" s="18" t="s">
        <v>1261</v>
      </c>
      <c r="C6421" s="18" t="s">
        <v>1078</v>
      </c>
      <c r="D6421" s="18" t="s">
        <v>232</v>
      </c>
      <c r="E6421" s="18">
        <v>33</v>
      </c>
    </row>
    <row r="6422" spans="1:5" hidden="1" x14ac:dyDescent="0.3">
      <c r="A6422" s="18" t="str">
        <f t="shared" si="100"/>
        <v>2022-23Hepburn ShireSP1</v>
      </c>
      <c r="B6422" s="18" t="s">
        <v>1261</v>
      </c>
      <c r="C6422" s="18" t="s">
        <v>1078</v>
      </c>
      <c r="D6422" s="18" t="s">
        <v>236</v>
      </c>
      <c r="E6422" s="18">
        <v>145</v>
      </c>
    </row>
    <row r="6423" spans="1:5" hidden="1" x14ac:dyDescent="0.3">
      <c r="A6423" s="18" t="str">
        <f t="shared" si="100"/>
        <v>2022-23Hepburn ShireSP2</v>
      </c>
      <c r="B6423" s="18" t="s">
        <v>1261</v>
      </c>
      <c r="C6423" s="18" t="s">
        <v>1078</v>
      </c>
      <c r="D6423" s="18" t="s">
        <v>239</v>
      </c>
      <c r="E6423" s="18">
        <v>0.33791208791208799</v>
      </c>
    </row>
    <row r="6424" spans="1:5" hidden="1" x14ac:dyDescent="0.3">
      <c r="A6424" s="18" t="str">
        <f t="shared" ref="A6424:A6487" si="101">CONCATENATE(B6424,C6424,D6424)</f>
        <v>2022-23Hepburn ShireSP3</v>
      </c>
      <c r="B6424" s="18" t="s">
        <v>1261</v>
      </c>
      <c r="C6424" s="18" t="s">
        <v>1078</v>
      </c>
      <c r="D6424" s="18" t="s">
        <v>245</v>
      </c>
      <c r="E6424" s="18">
        <v>3473.9454094292801</v>
      </c>
    </row>
    <row r="6425" spans="1:5" hidden="1" x14ac:dyDescent="0.3">
      <c r="A6425" s="18" t="str">
        <f t="shared" si="101"/>
        <v>2022-23Hepburn ShireSP4</v>
      </c>
      <c r="B6425" s="18" t="s">
        <v>1261</v>
      </c>
      <c r="C6425" s="18" t="s">
        <v>1078</v>
      </c>
      <c r="D6425" s="18" t="s">
        <v>251</v>
      </c>
      <c r="E6425" s="18">
        <v>0.4</v>
      </c>
    </row>
    <row r="6426" spans="1:5" hidden="1" x14ac:dyDescent="0.3">
      <c r="A6426" s="18" t="str">
        <f t="shared" si="101"/>
        <v>2022-23Hepburn ShireWC1</v>
      </c>
      <c r="B6426" s="18" t="s">
        <v>1261</v>
      </c>
      <c r="C6426" s="18" t="s">
        <v>1078</v>
      </c>
      <c r="D6426" s="18" t="s">
        <v>1258</v>
      </c>
      <c r="E6426" s="18">
        <v>162.83461068532699</v>
      </c>
    </row>
    <row r="6427" spans="1:5" hidden="1" x14ac:dyDescent="0.3">
      <c r="A6427" s="18" t="str">
        <f t="shared" si="101"/>
        <v>2022-23Hepburn ShireWC2</v>
      </c>
      <c r="B6427" s="18" t="s">
        <v>1261</v>
      </c>
      <c r="C6427" s="18" t="s">
        <v>1078</v>
      </c>
      <c r="D6427" s="18" t="s">
        <v>256</v>
      </c>
      <c r="E6427" s="18">
        <v>12.764202864774701</v>
      </c>
    </row>
    <row r="6428" spans="1:5" hidden="1" x14ac:dyDescent="0.3">
      <c r="A6428" s="18" t="str">
        <f t="shared" si="101"/>
        <v>2022-23Hepburn ShireWC3</v>
      </c>
      <c r="B6428" s="18" t="s">
        <v>1261</v>
      </c>
      <c r="C6428" s="18" t="s">
        <v>1078</v>
      </c>
      <c r="D6428" s="18" t="s">
        <v>262</v>
      </c>
      <c r="E6428" s="18">
        <v>163.629420254992</v>
      </c>
    </row>
    <row r="6429" spans="1:5" hidden="1" x14ac:dyDescent="0.3">
      <c r="A6429" s="18" t="str">
        <f t="shared" si="101"/>
        <v>2022-23Hepburn ShireWC4</v>
      </c>
      <c r="B6429" s="18" t="s">
        <v>1261</v>
      </c>
      <c r="C6429" s="18" t="s">
        <v>1078</v>
      </c>
      <c r="D6429" s="18" t="s">
        <v>266</v>
      </c>
      <c r="E6429" s="18">
        <v>82.380307097086202</v>
      </c>
    </row>
    <row r="6430" spans="1:5" hidden="1" x14ac:dyDescent="0.3">
      <c r="A6430" s="18" t="str">
        <f t="shared" si="101"/>
        <v>2022-23Hepburn ShireWC5</v>
      </c>
      <c r="B6430" s="18" t="s">
        <v>1261</v>
      </c>
      <c r="C6430" s="18" t="s">
        <v>1078</v>
      </c>
      <c r="D6430" s="18" t="s">
        <v>270</v>
      </c>
      <c r="E6430" s="18">
        <v>0.342289928564665</v>
      </c>
    </row>
    <row r="6431" spans="1:5" hidden="1" x14ac:dyDescent="0.3">
      <c r="A6431" s="18" t="str">
        <f t="shared" si="101"/>
        <v>2022-23Hepburn ShireE2</v>
      </c>
      <c r="B6431" s="18" t="s">
        <v>1261</v>
      </c>
      <c r="C6431" s="18" t="s">
        <v>1078</v>
      </c>
      <c r="D6431" s="18" t="s">
        <v>548</v>
      </c>
      <c r="E6431" s="18">
        <v>4817.5244576775804</v>
      </c>
    </row>
    <row r="6432" spans="1:5" hidden="1" x14ac:dyDescent="0.3">
      <c r="A6432" s="18" t="str">
        <f t="shared" si="101"/>
        <v>2022-23Hepburn ShireE4</v>
      </c>
      <c r="B6432" s="18" t="s">
        <v>1261</v>
      </c>
      <c r="C6432" s="18" t="s">
        <v>1078</v>
      </c>
      <c r="D6432" s="18" t="s">
        <v>550</v>
      </c>
      <c r="E6432" s="18">
        <v>1651.0421097405399</v>
      </c>
    </row>
    <row r="6433" spans="1:5" hidden="1" x14ac:dyDescent="0.3">
      <c r="A6433" s="18" t="str">
        <f t="shared" si="101"/>
        <v>2022-23Hepburn ShireL1</v>
      </c>
      <c r="B6433" s="18" t="s">
        <v>1261</v>
      </c>
      <c r="C6433" s="18" t="s">
        <v>1078</v>
      </c>
      <c r="D6433" s="18" t="s">
        <v>552</v>
      </c>
      <c r="E6433" s="18">
        <v>2.38187096170053</v>
      </c>
    </row>
    <row r="6434" spans="1:5" hidden="1" x14ac:dyDescent="0.3">
      <c r="A6434" s="18" t="str">
        <f t="shared" si="101"/>
        <v>2022-23Hepburn ShireL2</v>
      </c>
      <c r="B6434" s="18" t="s">
        <v>1261</v>
      </c>
      <c r="C6434" s="18" t="s">
        <v>1078</v>
      </c>
      <c r="D6434" s="18" t="s">
        <v>554</v>
      </c>
      <c r="E6434" s="18">
        <v>3.8018541061897199E-2</v>
      </c>
    </row>
    <row r="6435" spans="1:5" hidden="1" x14ac:dyDescent="0.3">
      <c r="A6435" s="18" t="str">
        <f t="shared" si="101"/>
        <v>2022-23Hepburn ShireO2</v>
      </c>
      <c r="B6435" s="18" t="s">
        <v>1261</v>
      </c>
      <c r="C6435" s="18" t="s">
        <v>1078</v>
      </c>
      <c r="D6435" s="18" t="s">
        <v>556</v>
      </c>
      <c r="E6435" s="18">
        <v>0.157459343852145</v>
      </c>
    </row>
    <row r="6436" spans="1:5" hidden="1" x14ac:dyDescent="0.3">
      <c r="A6436" s="18" t="str">
        <f t="shared" si="101"/>
        <v>2022-23Hepburn ShireO3</v>
      </c>
      <c r="B6436" s="18" t="s">
        <v>1261</v>
      </c>
      <c r="C6436" s="18" t="s">
        <v>1078</v>
      </c>
      <c r="D6436" s="18" t="s">
        <v>558</v>
      </c>
      <c r="E6436" s="18">
        <v>9.1562083854566004E-2</v>
      </c>
    </row>
    <row r="6437" spans="1:5" hidden="1" x14ac:dyDescent="0.3">
      <c r="A6437" s="18" t="str">
        <f t="shared" si="101"/>
        <v>2022-23Hepburn ShireO4</v>
      </c>
      <c r="B6437" s="18" t="s">
        <v>1261</v>
      </c>
      <c r="C6437" s="18" t="s">
        <v>1078</v>
      </c>
      <c r="D6437" s="18" t="s">
        <v>560</v>
      </c>
      <c r="E6437" s="18">
        <v>0.13750429700928199</v>
      </c>
    </row>
    <row r="6438" spans="1:5" hidden="1" x14ac:dyDescent="0.3">
      <c r="A6438" s="18" t="str">
        <f t="shared" si="101"/>
        <v>2022-23Hepburn ShireO5</v>
      </c>
      <c r="B6438" s="18" t="s">
        <v>1261</v>
      </c>
      <c r="C6438" s="18" t="s">
        <v>1078</v>
      </c>
      <c r="D6438" s="18" t="s">
        <v>562</v>
      </c>
      <c r="E6438" s="18">
        <v>0.96548571428571395</v>
      </c>
    </row>
    <row r="6439" spans="1:5" hidden="1" x14ac:dyDescent="0.3">
      <c r="A6439" s="18" t="str">
        <f t="shared" si="101"/>
        <v>2022-23Hepburn ShireOP1</v>
      </c>
      <c r="B6439" s="18" t="s">
        <v>1261</v>
      </c>
      <c r="C6439" s="18" t="s">
        <v>1078</v>
      </c>
      <c r="D6439" s="18" t="s">
        <v>564</v>
      </c>
      <c r="E6439" s="18">
        <v>-0.24812659790179001</v>
      </c>
    </row>
    <row r="6440" spans="1:5" hidden="1" x14ac:dyDescent="0.3">
      <c r="A6440" s="18" t="str">
        <f t="shared" si="101"/>
        <v>2022-23Hepburn ShireS1</v>
      </c>
      <c r="B6440" s="18" t="s">
        <v>1261</v>
      </c>
      <c r="C6440" s="18" t="s">
        <v>1078</v>
      </c>
      <c r="D6440" s="18" t="s">
        <v>567</v>
      </c>
      <c r="E6440" s="18">
        <v>0.546173851714714</v>
      </c>
    </row>
    <row r="6441" spans="1:5" hidden="1" x14ac:dyDescent="0.3">
      <c r="A6441" s="18" t="str">
        <f t="shared" si="101"/>
        <v>2022-23Hepburn ShireS2</v>
      </c>
      <c r="B6441" s="18" t="s">
        <v>1261</v>
      </c>
      <c r="C6441" s="18" t="s">
        <v>1078</v>
      </c>
      <c r="D6441" s="18" t="s">
        <v>569</v>
      </c>
      <c r="E6441" s="18">
        <v>2.7394961476146298E-3</v>
      </c>
    </row>
    <row r="6442" spans="1:5" hidden="1" x14ac:dyDescent="0.3">
      <c r="A6442" s="18" t="str">
        <f t="shared" si="101"/>
        <v>2022-23Hepburn ShireC1</v>
      </c>
      <c r="B6442" s="18" t="s">
        <v>1261</v>
      </c>
      <c r="C6442" s="18" t="s">
        <v>1078</v>
      </c>
      <c r="D6442" s="18" t="s">
        <v>572</v>
      </c>
      <c r="E6442" s="18">
        <v>3420.7188160676501</v>
      </c>
    </row>
    <row r="6443" spans="1:5" hidden="1" x14ac:dyDescent="0.3">
      <c r="A6443" s="18" t="str">
        <f t="shared" si="101"/>
        <v>2022-23Hepburn ShireC2</v>
      </c>
      <c r="B6443" s="18" t="s">
        <v>1261</v>
      </c>
      <c r="C6443" s="18" t="s">
        <v>1078</v>
      </c>
      <c r="D6443" s="18" t="s">
        <v>575</v>
      </c>
      <c r="E6443" s="18">
        <v>18196.858954998501</v>
      </c>
    </row>
    <row r="6444" spans="1:5" hidden="1" x14ac:dyDescent="0.3">
      <c r="A6444" s="18" t="str">
        <f t="shared" si="101"/>
        <v>2022-23Hepburn ShireC3</v>
      </c>
      <c r="B6444" s="18" t="s">
        <v>1261</v>
      </c>
      <c r="C6444" s="18" t="s">
        <v>1078</v>
      </c>
      <c r="D6444" s="18" t="s">
        <v>579</v>
      </c>
      <c r="E6444" s="18">
        <v>11.560754189944101</v>
      </c>
    </row>
    <row r="6445" spans="1:5" hidden="1" x14ac:dyDescent="0.3">
      <c r="A6445" s="18" t="str">
        <f t="shared" si="101"/>
        <v>2022-23Hepburn ShireC4</v>
      </c>
      <c r="B6445" s="18" t="s">
        <v>1261</v>
      </c>
      <c r="C6445" s="18" t="s">
        <v>1078</v>
      </c>
      <c r="D6445" s="18" t="s">
        <v>583</v>
      </c>
      <c r="E6445" s="18">
        <v>1757.17305949864</v>
      </c>
    </row>
    <row r="6446" spans="1:5" hidden="1" x14ac:dyDescent="0.3">
      <c r="A6446" s="18" t="str">
        <f t="shared" si="101"/>
        <v>2022-23Hepburn ShireC5</v>
      </c>
      <c r="B6446" s="18" t="s">
        <v>1261</v>
      </c>
      <c r="C6446" s="18" t="s">
        <v>1078</v>
      </c>
      <c r="D6446" s="18" t="s">
        <v>586</v>
      </c>
      <c r="E6446" s="18">
        <v>536.51464814255496</v>
      </c>
    </row>
    <row r="6447" spans="1:5" hidden="1" x14ac:dyDescent="0.3">
      <c r="A6447" s="18" t="str">
        <f t="shared" si="101"/>
        <v>2022-23Hepburn ShireC6</v>
      </c>
      <c r="B6447" s="18" t="s">
        <v>1261</v>
      </c>
      <c r="C6447" s="18" t="s">
        <v>1078</v>
      </c>
      <c r="D6447" s="18" t="s">
        <v>590</v>
      </c>
      <c r="E6447" s="18">
        <v>6</v>
      </c>
    </row>
    <row r="6448" spans="1:5" hidden="1" x14ac:dyDescent="0.3">
      <c r="A6448" s="18" t="str">
        <f t="shared" si="101"/>
        <v>2022-23Hepburn ShireC7</v>
      </c>
      <c r="B6448" s="18" t="s">
        <v>1261</v>
      </c>
      <c r="C6448" s="18" t="s">
        <v>1078</v>
      </c>
      <c r="D6448" s="18" t="s">
        <v>594</v>
      </c>
      <c r="E6448" s="18">
        <v>0.23737373737373699</v>
      </c>
    </row>
    <row r="6449" spans="1:5" hidden="1" x14ac:dyDescent="0.3">
      <c r="A6449" s="18" t="str">
        <f t="shared" si="101"/>
        <v>2022-23Hindmarsh ShireAF2</v>
      </c>
      <c r="B6449" s="18" t="s">
        <v>1261</v>
      </c>
      <c r="C6449" s="18" t="s">
        <v>1081</v>
      </c>
      <c r="D6449" s="18" t="s">
        <v>76</v>
      </c>
      <c r="E6449" s="18">
        <v>0</v>
      </c>
    </row>
    <row r="6450" spans="1:5" hidden="1" x14ac:dyDescent="0.3">
      <c r="A6450" s="18" t="str">
        <f t="shared" si="101"/>
        <v>2022-23Hindmarsh ShireAF6</v>
      </c>
      <c r="B6450" s="18" t="s">
        <v>1261</v>
      </c>
      <c r="C6450" s="18" t="s">
        <v>1081</v>
      </c>
      <c r="D6450" s="18" t="s">
        <v>85</v>
      </c>
      <c r="E6450" s="18">
        <v>0.53213138164941098</v>
      </c>
    </row>
    <row r="6451" spans="1:5" hidden="1" x14ac:dyDescent="0.3">
      <c r="A6451" s="18" t="str">
        <f t="shared" si="101"/>
        <v>2022-23Hindmarsh ShireAF7</v>
      </c>
      <c r="B6451" s="18" t="s">
        <v>1261</v>
      </c>
      <c r="C6451" s="18" t="s">
        <v>1081</v>
      </c>
      <c r="D6451" s="18" t="s">
        <v>90</v>
      </c>
      <c r="E6451" s="18">
        <v>138.36242536061701</v>
      </c>
    </row>
    <row r="6452" spans="1:5" hidden="1" x14ac:dyDescent="0.3">
      <c r="A6452" s="18" t="str">
        <f t="shared" si="101"/>
        <v>2022-23Hindmarsh ShireAM1</v>
      </c>
      <c r="B6452" s="18" t="s">
        <v>1261</v>
      </c>
      <c r="C6452" s="18" t="s">
        <v>1081</v>
      </c>
      <c r="D6452" s="18" t="s">
        <v>97</v>
      </c>
      <c r="E6452" s="18">
        <v>1</v>
      </c>
    </row>
    <row r="6453" spans="1:5" hidden="1" x14ac:dyDescent="0.3">
      <c r="A6453" s="18" t="str">
        <f t="shared" si="101"/>
        <v>2022-23Hindmarsh ShireAM2</v>
      </c>
      <c r="B6453" s="18" t="s">
        <v>1261</v>
      </c>
      <c r="C6453" s="18" t="s">
        <v>1081</v>
      </c>
      <c r="D6453" s="18" t="s">
        <v>103</v>
      </c>
      <c r="E6453" s="18">
        <v>0.62962962962962998</v>
      </c>
    </row>
    <row r="6454" spans="1:5" hidden="1" x14ac:dyDescent="0.3">
      <c r="A6454" s="18" t="str">
        <f t="shared" si="101"/>
        <v>2022-23Hindmarsh ShireAM5</v>
      </c>
      <c r="B6454" s="18" t="s">
        <v>1261</v>
      </c>
      <c r="C6454" s="18" t="s">
        <v>1081</v>
      </c>
      <c r="D6454" s="18" t="s">
        <v>109</v>
      </c>
      <c r="E6454" s="18">
        <v>0.296296296296296</v>
      </c>
    </row>
    <row r="6455" spans="1:5" hidden="1" x14ac:dyDescent="0.3">
      <c r="A6455" s="18" t="str">
        <f t="shared" si="101"/>
        <v>2022-23Hindmarsh ShireAM6</v>
      </c>
      <c r="B6455" s="18" t="s">
        <v>1261</v>
      </c>
      <c r="C6455" s="18" t="s">
        <v>1081</v>
      </c>
      <c r="D6455" s="18" t="s">
        <v>115</v>
      </c>
      <c r="E6455" s="18">
        <v>41.970724741163899</v>
      </c>
    </row>
    <row r="6456" spans="1:5" hidden="1" x14ac:dyDescent="0.3">
      <c r="A6456" s="18" t="str">
        <f t="shared" si="101"/>
        <v>2022-23Hindmarsh ShireAM7</v>
      </c>
      <c r="B6456" s="18" t="s">
        <v>1261</v>
      </c>
      <c r="C6456" s="18" t="s">
        <v>1081</v>
      </c>
      <c r="D6456" s="18" t="s">
        <v>118</v>
      </c>
      <c r="E6456" s="18">
        <v>1</v>
      </c>
    </row>
    <row r="6457" spans="1:5" hidden="1" x14ac:dyDescent="0.3">
      <c r="A6457" s="18" t="str">
        <f t="shared" si="101"/>
        <v>2022-23Hindmarsh ShireFS1</v>
      </c>
      <c r="B6457" s="18" t="s">
        <v>1261</v>
      </c>
      <c r="C6457" s="18" t="s">
        <v>1081</v>
      </c>
      <c r="D6457" s="18" t="s">
        <v>124</v>
      </c>
      <c r="E6457" s="18">
        <v>1</v>
      </c>
    </row>
    <row r="6458" spans="1:5" hidden="1" x14ac:dyDescent="0.3">
      <c r="A6458" s="18" t="str">
        <f t="shared" si="101"/>
        <v>2022-23Hindmarsh ShireFS2</v>
      </c>
      <c r="B6458" s="18" t="s">
        <v>1261</v>
      </c>
      <c r="C6458" s="18" t="s">
        <v>1081</v>
      </c>
      <c r="D6458" s="18" t="s">
        <v>130</v>
      </c>
      <c r="E6458" s="18">
        <v>0.8</v>
      </c>
    </row>
    <row r="6459" spans="1:5" hidden="1" x14ac:dyDescent="0.3">
      <c r="A6459" s="18" t="str">
        <f t="shared" si="101"/>
        <v>2022-23Hindmarsh ShireFS3</v>
      </c>
      <c r="B6459" s="18" t="s">
        <v>1261</v>
      </c>
      <c r="C6459" s="18" t="s">
        <v>1081</v>
      </c>
      <c r="D6459" s="18" t="s">
        <v>135</v>
      </c>
      <c r="E6459" s="18">
        <v>776.42772357723595</v>
      </c>
    </row>
    <row r="6460" spans="1:5" hidden="1" x14ac:dyDescent="0.3">
      <c r="A6460" s="18" t="str">
        <f t="shared" si="101"/>
        <v>2022-23Hindmarsh ShireFS4</v>
      </c>
      <c r="B6460" s="18" t="s">
        <v>1261</v>
      </c>
      <c r="C6460" s="18" t="s">
        <v>1081</v>
      </c>
      <c r="D6460" s="18" t="s">
        <v>139</v>
      </c>
      <c r="E6460" s="18">
        <v>0</v>
      </c>
    </row>
    <row r="6461" spans="1:5" hidden="1" x14ac:dyDescent="0.3">
      <c r="A6461" s="18" t="str">
        <f t="shared" si="101"/>
        <v>2022-23Hindmarsh ShireG1</v>
      </c>
      <c r="B6461" s="18" t="s">
        <v>1261</v>
      </c>
      <c r="C6461" s="18" t="s">
        <v>1081</v>
      </c>
      <c r="D6461" s="18" t="s">
        <v>149</v>
      </c>
      <c r="E6461" s="18">
        <v>0.24390243902438999</v>
      </c>
    </row>
    <row r="6462" spans="1:5" hidden="1" x14ac:dyDescent="0.3">
      <c r="A6462" s="18" t="str">
        <f t="shared" si="101"/>
        <v>2022-23Hindmarsh ShireG2</v>
      </c>
      <c r="B6462" s="18" t="s">
        <v>1261</v>
      </c>
      <c r="C6462" s="18" t="s">
        <v>1081</v>
      </c>
      <c r="D6462" s="18" t="s">
        <v>154</v>
      </c>
      <c r="E6462" s="18">
        <v>53</v>
      </c>
    </row>
    <row r="6463" spans="1:5" hidden="1" x14ac:dyDescent="0.3">
      <c r="A6463" s="18" t="str">
        <f t="shared" si="101"/>
        <v>2022-23Hindmarsh ShireG3</v>
      </c>
      <c r="B6463" s="18" t="s">
        <v>1261</v>
      </c>
      <c r="C6463" s="18" t="s">
        <v>1081</v>
      </c>
      <c r="D6463" s="18" t="s">
        <v>159</v>
      </c>
      <c r="E6463" s="18">
        <v>0.97435897435897401</v>
      </c>
    </row>
    <row r="6464" spans="1:5" hidden="1" x14ac:dyDescent="0.3">
      <c r="A6464" s="18" t="str">
        <f t="shared" si="101"/>
        <v>2022-23Hindmarsh ShireG4</v>
      </c>
      <c r="B6464" s="18" t="s">
        <v>1261</v>
      </c>
      <c r="C6464" s="18" t="s">
        <v>1081</v>
      </c>
      <c r="D6464" s="18" t="s">
        <v>166</v>
      </c>
      <c r="E6464" s="18">
        <v>53870.364999999998</v>
      </c>
    </row>
    <row r="6465" spans="1:5" hidden="1" x14ac:dyDescent="0.3">
      <c r="A6465" s="18" t="str">
        <f t="shared" si="101"/>
        <v>2022-23Hindmarsh ShireG5</v>
      </c>
      <c r="B6465" s="18" t="s">
        <v>1261</v>
      </c>
      <c r="C6465" s="18" t="s">
        <v>1081</v>
      </c>
      <c r="D6465" s="18" t="s">
        <v>169</v>
      </c>
      <c r="E6465" s="18">
        <v>52</v>
      </c>
    </row>
    <row r="6466" spans="1:5" hidden="1" x14ac:dyDescent="0.3">
      <c r="A6466" s="18" t="str">
        <f t="shared" si="101"/>
        <v>2022-23Hindmarsh ShireLB1</v>
      </c>
      <c r="B6466" s="18" t="s">
        <v>1261</v>
      </c>
      <c r="C6466" s="18" t="s">
        <v>1081</v>
      </c>
      <c r="D6466" s="18" t="s">
        <v>1256</v>
      </c>
      <c r="E6466" s="18">
        <v>0.53510849388721804</v>
      </c>
    </row>
    <row r="6467" spans="1:5" hidden="1" x14ac:dyDescent="0.3">
      <c r="A6467" s="18" t="str">
        <f t="shared" si="101"/>
        <v>2022-23Hindmarsh ShireLB2</v>
      </c>
      <c r="B6467" s="18" t="s">
        <v>1261</v>
      </c>
      <c r="C6467" s="18" t="s">
        <v>1081</v>
      </c>
      <c r="D6467" s="18" t="s">
        <v>172</v>
      </c>
      <c r="E6467" s="18">
        <v>0.33412276771426702</v>
      </c>
    </row>
    <row r="6468" spans="1:5" hidden="1" x14ac:dyDescent="0.3">
      <c r="A6468" s="18" t="str">
        <f t="shared" si="101"/>
        <v>2022-23Hindmarsh ShireLB4</v>
      </c>
      <c r="B6468" s="18" t="s">
        <v>1261</v>
      </c>
      <c r="C6468" s="18" t="s">
        <v>1081</v>
      </c>
      <c r="D6468" s="18" t="s">
        <v>1257</v>
      </c>
      <c r="E6468" s="18">
        <v>6.8683613796395704E-2</v>
      </c>
    </row>
    <row r="6469" spans="1:5" hidden="1" x14ac:dyDescent="0.3">
      <c r="A6469" s="18" t="str">
        <f t="shared" si="101"/>
        <v>2022-23Hindmarsh ShireLB5</v>
      </c>
      <c r="B6469" s="18" t="s">
        <v>1261</v>
      </c>
      <c r="C6469" s="18" t="s">
        <v>1081</v>
      </c>
      <c r="D6469" s="18" t="s">
        <v>177</v>
      </c>
      <c r="E6469" s="18">
        <v>61.440610496251303</v>
      </c>
    </row>
    <row r="6470" spans="1:5" hidden="1" x14ac:dyDescent="0.3">
      <c r="A6470" s="18" t="str">
        <f t="shared" si="101"/>
        <v>2022-23Hindmarsh ShireMC2</v>
      </c>
      <c r="B6470" s="18" t="s">
        <v>1261</v>
      </c>
      <c r="C6470" s="18" t="s">
        <v>1081</v>
      </c>
      <c r="D6470" s="18" t="s">
        <v>192</v>
      </c>
      <c r="E6470" s="18">
        <v>0</v>
      </c>
    </row>
    <row r="6471" spans="1:5" hidden="1" x14ac:dyDescent="0.3">
      <c r="A6471" s="18" t="str">
        <f t="shared" si="101"/>
        <v>2022-23Hindmarsh ShireMC3</v>
      </c>
      <c r="B6471" s="18" t="s">
        <v>1261</v>
      </c>
      <c r="C6471" s="18" t="s">
        <v>1081</v>
      </c>
      <c r="D6471" s="18" t="s">
        <v>197</v>
      </c>
      <c r="E6471" s="18">
        <v>0</v>
      </c>
    </row>
    <row r="6472" spans="1:5" hidden="1" x14ac:dyDescent="0.3">
      <c r="A6472" s="18" t="str">
        <f t="shared" si="101"/>
        <v>2022-23Hindmarsh ShireMC4</v>
      </c>
      <c r="B6472" s="18" t="s">
        <v>1261</v>
      </c>
      <c r="C6472" s="18" t="s">
        <v>1081</v>
      </c>
      <c r="D6472" s="18" t="s">
        <v>202</v>
      </c>
      <c r="E6472" s="18">
        <v>0</v>
      </c>
    </row>
    <row r="6473" spans="1:5" hidden="1" x14ac:dyDescent="0.3">
      <c r="A6473" s="18" t="str">
        <f t="shared" si="101"/>
        <v>2022-23Hindmarsh ShireMC5</v>
      </c>
      <c r="B6473" s="18" t="s">
        <v>1261</v>
      </c>
      <c r="C6473" s="18" t="s">
        <v>1081</v>
      </c>
      <c r="D6473" s="18" t="s">
        <v>207</v>
      </c>
      <c r="E6473" s="18">
        <v>0</v>
      </c>
    </row>
    <row r="6474" spans="1:5" hidden="1" x14ac:dyDescent="0.3">
      <c r="A6474" s="18" t="str">
        <f t="shared" si="101"/>
        <v>2022-23Hindmarsh ShireMC6</v>
      </c>
      <c r="B6474" s="18" t="s">
        <v>1261</v>
      </c>
      <c r="C6474" s="18" t="s">
        <v>1081</v>
      </c>
      <c r="D6474" s="18" t="s">
        <v>211</v>
      </c>
      <c r="E6474" s="18">
        <v>0</v>
      </c>
    </row>
    <row r="6475" spans="1:5" hidden="1" x14ac:dyDescent="0.3">
      <c r="A6475" s="18" t="str">
        <f t="shared" si="101"/>
        <v>2022-23Hindmarsh ShireR1</v>
      </c>
      <c r="B6475" s="18" t="s">
        <v>1261</v>
      </c>
      <c r="C6475" s="18" t="s">
        <v>1081</v>
      </c>
      <c r="D6475" s="18" t="s">
        <v>215</v>
      </c>
      <c r="E6475" s="18">
        <v>11.986301369863</v>
      </c>
    </row>
    <row r="6476" spans="1:5" hidden="1" x14ac:dyDescent="0.3">
      <c r="A6476" s="18" t="str">
        <f t="shared" si="101"/>
        <v>2022-23Hindmarsh ShireR2</v>
      </c>
      <c r="B6476" s="18" t="s">
        <v>1261</v>
      </c>
      <c r="C6476" s="18" t="s">
        <v>1081</v>
      </c>
      <c r="D6476" s="18" t="s">
        <v>220</v>
      </c>
      <c r="E6476" s="18">
        <v>0.98287671232876705</v>
      </c>
    </row>
    <row r="6477" spans="1:5" hidden="1" x14ac:dyDescent="0.3">
      <c r="A6477" s="18" t="str">
        <f t="shared" si="101"/>
        <v>2022-23Hindmarsh ShireR3</v>
      </c>
      <c r="B6477" s="18" t="s">
        <v>1261</v>
      </c>
      <c r="C6477" s="18" t="s">
        <v>1081</v>
      </c>
      <c r="D6477" s="18" t="s">
        <v>223</v>
      </c>
      <c r="E6477" s="18">
        <v>49.7858878208514</v>
      </c>
    </row>
    <row r="6478" spans="1:5" hidden="1" x14ac:dyDescent="0.3">
      <c r="A6478" s="18" t="str">
        <f t="shared" si="101"/>
        <v>2022-23Hindmarsh ShireR4</v>
      </c>
      <c r="B6478" s="18" t="s">
        <v>1261</v>
      </c>
      <c r="C6478" s="18" t="s">
        <v>1081</v>
      </c>
      <c r="D6478" s="18" t="s">
        <v>228</v>
      </c>
      <c r="E6478" s="18">
        <v>6.0260290441386903</v>
      </c>
    </row>
    <row r="6479" spans="1:5" hidden="1" x14ac:dyDescent="0.3">
      <c r="A6479" s="18" t="str">
        <f t="shared" si="101"/>
        <v>2022-23Hindmarsh ShireR5</v>
      </c>
      <c r="B6479" s="18" t="s">
        <v>1261</v>
      </c>
      <c r="C6479" s="18" t="s">
        <v>1081</v>
      </c>
      <c r="D6479" s="18" t="s">
        <v>232</v>
      </c>
      <c r="E6479" s="18">
        <v>48</v>
      </c>
    </row>
    <row r="6480" spans="1:5" hidden="1" x14ac:dyDescent="0.3">
      <c r="A6480" s="18" t="str">
        <f t="shared" si="101"/>
        <v>2022-23Hindmarsh ShireSP1</v>
      </c>
      <c r="B6480" s="18" t="s">
        <v>1261</v>
      </c>
      <c r="C6480" s="18" t="s">
        <v>1081</v>
      </c>
      <c r="D6480" s="18" t="s">
        <v>236</v>
      </c>
      <c r="E6480" s="18">
        <v>107</v>
      </c>
    </row>
    <row r="6481" spans="1:5" hidden="1" x14ac:dyDescent="0.3">
      <c r="A6481" s="18" t="str">
        <f t="shared" si="101"/>
        <v>2022-23Hindmarsh ShireSP2</v>
      </c>
      <c r="B6481" s="18" t="s">
        <v>1261</v>
      </c>
      <c r="C6481" s="18" t="s">
        <v>1081</v>
      </c>
      <c r="D6481" s="18" t="s">
        <v>239</v>
      </c>
      <c r="E6481" s="18">
        <v>0.54545454545454497</v>
      </c>
    </row>
    <row r="6482" spans="1:5" hidden="1" x14ac:dyDescent="0.3">
      <c r="A6482" s="18" t="str">
        <f t="shared" si="101"/>
        <v>2022-23Hindmarsh ShireSP3</v>
      </c>
      <c r="B6482" s="18" t="s">
        <v>1261</v>
      </c>
      <c r="C6482" s="18" t="s">
        <v>1081</v>
      </c>
      <c r="D6482" s="18" t="s">
        <v>245</v>
      </c>
      <c r="E6482" s="18">
        <v>4413.3494444444405</v>
      </c>
    </row>
    <row r="6483" spans="1:5" hidden="1" x14ac:dyDescent="0.3">
      <c r="A6483" s="18" t="str">
        <f t="shared" si="101"/>
        <v>2022-23Hindmarsh ShireSP4</v>
      </c>
      <c r="B6483" s="18" t="s">
        <v>1261</v>
      </c>
      <c r="C6483" s="18" t="s">
        <v>1081</v>
      </c>
      <c r="D6483" s="18" t="s">
        <v>251</v>
      </c>
      <c r="E6483" s="18">
        <v>0</v>
      </c>
    </row>
    <row r="6484" spans="1:5" hidden="1" x14ac:dyDescent="0.3">
      <c r="A6484" s="18" t="str">
        <f t="shared" si="101"/>
        <v>2022-23Hindmarsh ShireWC1</v>
      </c>
      <c r="B6484" s="18" t="s">
        <v>1261</v>
      </c>
      <c r="C6484" s="18" t="s">
        <v>1081</v>
      </c>
      <c r="D6484" s="18" t="s">
        <v>1258</v>
      </c>
      <c r="E6484" s="18">
        <v>31.618887015177101</v>
      </c>
    </row>
    <row r="6485" spans="1:5" hidden="1" x14ac:dyDescent="0.3">
      <c r="A6485" s="18" t="str">
        <f t="shared" si="101"/>
        <v>2022-23Hindmarsh ShireWC2</v>
      </c>
      <c r="B6485" s="18" t="s">
        <v>1261</v>
      </c>
      <c r="C6485" s="18" t="s">
        <v>1081</v>
      </c>
      <c r="D6485" s="18" t="s">
        <v>256</v>
      </c>
      <c r="E6485" s="18">
        <v>0</v>
      </c>
    </row>
    <row r="6486" spans="1:5" hidden="1" x14ac:dyDescent="0.3">
      <c r="A6486" s="18" t="str">
        <f t="shared" si="101"/>
        <v>2022-23Hindmarsh ShireWC3</v>
      </c>
      <c r="B6486" s="18" t="s">
        <v>1261</v>
      </c>
      <c r="C6486" s="18" t="s">
        <v>1081</v>
      </c>
      <c r="D6486" s="18" t="s">
        <v>262</v>
      </c>
      <c r="E6486" s="18">
        <v>227.58888570404901</v>
      </c>
    </row>
    <row r="6487" spans="1:5" hidden="1" x14ac:dyDescent="0.3">
      <c r="A6487" s="18" t="str">
        <f t="shared" si="101"/>
        <v>2022-23Hindmarsh ShireWC4</v>
      </c>
      <c r="B6487" s="18" t="s">
        <v>1261</v>
      </c>
      <c r="C6487" s="18" t="s">
        <v>1081</v>
      </c>
      <c r="D6487" s="18" t="s">
        <v>266</v>
      </c>
      <c r="E6487" s="18">
        <v>125.939931423961</v>
      </c>
    </row>
    <row r="6488" spans="1:5" hidden="1" x14ac:dyDescent="0.3">
      <c r="A6488" s="18" t="str">
        <f t="shared" ref="A6488:A6551" si="102">CONCATENATE(B6488,C6488,D6488)</f>
        <v>2022-23Hindmarsh ShireWC5</v>
      </c>
      <c r="B6488" s="18" t="s">
        <v>1261</v>
      </c>
      <c r="C6488" s="18" t="s">
        <v>1081</v>
      </c>
      <c r="D6488" s="18" t="s">
        <v>270</v>
      </c>
      <c r="E6488" s="18">
        <v>0.345351589992962</v>
      </c>
    </row>
    <row r="6489" spans="1:5" hidden="1" x14ac:dyDescent="0.3">
      <c r="A6489" s="18" t="str">
        <f t="shared" si="102"/>
        <v>2022-23Hindmarsh ShireE2</v>
      </c>
      <c r="B6489" s="18" t="s">
        <v>1261</v>
      </c>
      <c r="C6489" s="18" t="s">
        <v>1081</v>
      </c>
      <c r="D6489" s="18" t="s">
        <v>548</v>
      </c>
      <c r="E6489" s="18">
        <v>3784.8027842227398</v>
      </c>
    </row>
    <row r="6490" spans="1:5" hidden="1" x14ac:dyDescent="0.3">
      <c r="A6490" s="18" t="str">
        <f t="shared" si="102"/>
        <v>2022-23Hindmarsh ShireE4</v>
      </c>
      <c r="B6490" s="18" t="s">
        <v>1261</v>
      </c>
      <c r="C6490" s="18" t="s">
        <v>1081</v>
      </c>
      <c r="D6490" s="18" t="s">
        <v>550</v>
      </c>
      <c r="E6490" s="18">
        <v>1574.43928847641</v>
      </c>
    </row>
    <row r="6491" spans="1:5" hidden="1" x14ac:dyDescent="0.3">
      <c r="A6491" s="18" t="str">
        <f t="shared" si="102"/>
        <v>2022-23Hindmarsh ShireL1</v>
      </c>
      <c r="B6491" s="18" t="s">
        <v>1261</v>
      </c>
      <c r="C6491" s="18" t="s">
        <v>1081</v>
      </c>
      <c r="D6491" s="18" t="s">
        <v>552</v>
      </c>
      <c r="E6491" s="18">
        <v>3.56630896942701</v>
      </c>
    </row>
    <row r="6492" spans="1:5" hidden="1" x14ac:dyDescent="0.3">
      <c r="A6492" s="18" t="str">
        <f t="shared" si="102"/>
        <v>2022-23Hindmarsh ShireL2</v>
      </c>
      <c r="B6492" s="18" t="s">
        <v>1261</v>
      </c>
      <c r="C6492" s="18" t="s">
        <v>1081</v>
      </c>
      <c r="D6492" s="18" t="s">
        <v>554</v>
      </c>
      <c r="E6492" s="18">
        <v>1.79449281231018</v>
      </c>
    </row>
    <row r="6493" spans="1:5" hidden="1" x14ac:dyDescent="0.3">
      <c r="A6493" s="18" t="str">
        <f t="shared" si="102"/>
        <v>2022-23Hindmarsh ShireO2</v>
      </c>
      <c r="B6493" s="18" t="s">
        <v>1261</v>
      </c>
      <c r="C6493" s="18" t="s">
        <v>1081</v>
      </c>
      <c r="D6493" s="18" t="s">
        <v>556</v>
      </c>
      <c r="E6493" s="18">
        <v>0</v>
      </c>
    </row>
    <row r="6494" spans="1:5" hidden="1" x14ac:dyDescent="0.3">
      <c r="A6494" s="18" t="str">
        <f t="shared" si="102"/>
        <v>2022-23Hindmarsh ShireO3</v>
      </c>
      <c r="B6494" s="18" t="s">
        <v>1261</v>
      </c>
      <c r="C6494" s="18" t="s">
        <v>1081</v>
      </c>
      <c r="D6494" s="18" t="s">
        <v>558</v>
      </c>
      <c r="E6494" s="18">
        <v>0</v>
      </c>
    </row>
    <row r="6495" spans="1:5" hidden="1" x14ac:dyDescent="0.3">
      <c r="A6495" s="18" t="str">
        <f t="shared" si="102"/>
        <v>2022-23Hindmarsh ShireO4</v>
      </c>
      <c r="B6495" s="18" t="s">
        <v>1261</v>
      </c>
      <c r="C6495" s="18" t="s">
        <v>1081</v>
      </c>
      <c r="D6495" s="18" t="s">
        <v>560</v>
      </c>
      <c r="E6495" s="18">
        <v>1.67638483965015E-2</v>
      </c>
    </row>
    <row r="6496" spans="1:5" hidden="1" x14ac:dyDescent="0.3">
      <c r="A6496" s="18" t="str">
        <f t="shared" si="102"/>
        <v>2022-23Hindmarsh ShireO5</v>
      </c>
      <c r="B6496" s="18" t="s">
        <v>1261</v>
      </c>
      <c r="C6496" s="18" t="s">
        <v>1081</v>
      </c>
      <c r="D6496" s="18" t="s">
        <v>562</v>
      </c>
      <c r="E6496" s="18">
        <v>1.40780428629195</v>
      </c>
    </row>
    <row r="6497" spans="1:5" hidden="1" x14ac:dyDescent="0.3">
      <c r="A6497" s="18" t="str">
        <f t="shared" si="102"/>
        <v>2022-23Hindmarsh ShireOP1</v>
      </c>
      <c r="B6497" s="18" t="s">
        <v>1261</v>
      </c>
      <c r="C6497" s="18" t="s">
        <v>1081</v>
      </c>
      <c r="D6497" s="18" t="s">
        <v>564</v>
      </c>
      <c r="E6497" s="18">
        <v>7.9905992949471205E-2</v>
      </c>
    </row>
    <row r="6498" spans="1:5" hidden="1" x14ac:dyDescent="0.3">
      <c r="A6498" s="18" t="str">
        <f t="shared" si="102"/>
        <v>2022-23Hobsons Bay CityG5</v>
      </c>
      <c r="B6498" s="18" t="s">
        <v>1261</v>
      </c>
      <c r="C6498" s="18" t="s">
        <v>1084</v>
      </c>
      <c r="D6498" s="18" t="s">
        <v>169</v>
      </c>
      <c r="E6498" s="18">
        <v>56</v>
      </c>
    </row>
    <row r="6499" spans="1:5" hidden="1" x14ac:dyDescent="0.3">
      <c r="A6499" s="18" t="str">
        <f t="shared" si="102"/>
        <v>2022-23Hobsons Bay CityLB1</v>
      </c>
      <c r="B6499" s="18" t="s">
        <v>1261</v>
      </c>
      <c r="C6499" s="18" t="s">
        <v>1084</v>
      </c>
      <c r="D6499" s="18" t="s">
        <v>1256</v>
      </c>
      <c r="E6499" s="18">
        <v>3.0381757622341801</v>
      </c>
    </row>
    <row r="6500" spans="1:5" hidden="1" x14ac:dyDescent="0.3">
      <c r="A6500" s="18" t="str">
        <f t="shared" si="102"/>
        <v>2022-23Hobsons Bay CityLB2</v>
      </c>
      <c r="B6500" s="18" t="s">
        <v>1261</v>
      </c>
      <c r="C6500" s="18" t="s">
        <v>1084</v>
      </c>
      <c r="D6500" s="18" t="s">
        <v>172</v>
      </c>
      <c r="E6500" s="18">
        <v>0.59309355533867403</v>
      </c>
    </row>
    <row r="6501" spans="1:5" hidden="1" x14ac:dyDescent="0.3">
      <c r="A6501" s="18" t="str">
        <f t="shared" si="102"/>
        <v>2022-23Hobsons Bay CityLB4</v>
      </c>
      <c r="B6501" s="18" t="s">
        <v>1261</v>
      </c>
      <c r="C6501" s="18" t="s">
        <v>1084</v>
      </c>
      <c r="D6501" s="18" t="s">
        <v>1257</v>
      </c>
      <c r="E6501" s="18">
        <v>0.11478738483345099</v>
      </c>
    </row>
    <row r="6502" spans="1:5" hidden="1" x14ac:dyDescent="0.3">
      <c r="A6502" s="18" t="str">
        <f t="shared" si="102"/>
        <v>2022-23Hobsons Bay CityLB5</v>
      </c>
      <c r="B6502" s="18" t="s">
        <v>1261</v>
      </c>
      <c r="C6502" s="18" t="s">
        <v>1084</v>
      </c>
      <c r="D6502" s="18" t="s">
        <v>177</v>
      </c>
      <c r="E6502" s="18">
        <v>63.845600418592497</v>
      </c>
    </row>
    <row r="6503" spans="1:5" hidden="1" x14ac:dyDescent="0.3">
      <c r="A6503" s="18" t="str">
        <f t="shared" si="102"/>
        <v>2022-23Hobsons Bay CityMC2</v>
      </c>
      <c r="B6503" s="18" t="s">
        <v>1261</v>
      </c>
      <c r="C6503" s="18" t="s">
        <v>1084</v>
      </c>
      <c r="D6503" s="18" t="s">
        <v>192</v>
      </c>
      <c r="E6503" s="18">
        <v>1.01178781925344</v>
      </c>
    </row>
    <row r="6504" spans="1:5" hidden="1" x14ac:dyDescent="0.3">
      <c r="A6504" s="18" t="str">
        <f t="shared" si="102"/>
        <v>2022-23Hobsons Bay CityMC3</v>
      </c>
      <c r="B6504" s="18" t="s">
        <v>1261</v>
      </c>
      <c r="C6504" s="18" t="s">
        <v>1084</v>
      </c>
      <c r="D6504" s="18" t="s">
        <v>197</v>
      </c>
      <c r="E6504" s="18">
        <v>87.996324936834895</v>
      </c>
    </row>
    <row r="6505" spans="1:5" hidden="1" x14ac:dyDescent="0.3">
      <c r="A6505" s="18" t="str">
        <f t="shared" si="102"/>
        <v>2022-23Hobsons Bay CityMC4</v>
      </c>
      <c r="B6505" s="18" t="s">
        <v>1261</v>
      </c>
      <c r="C6505" s="18" t="s">
        <v>1084</v>
      </c>
      <c r="D6505" s="18" t="s">
        <v>202</v>
      </c>
      <c r="E6505" s="18">
        <v>0.68421052631578905</v>
      </c>
    </row>
    <row r="6506" spans="1:5" hidden="1" x14ac:dyDescent="0.3">
      <c r="A6506" s="18" t="str">
        <f t="shared" si="102"/>
        <v>2022-23Hobsons Bay CityMC5</v>
      </c>
      <c r="B6506" s="18" t="s">
        <v>1261</v>
      </c>
      <c r="C6506" s="18" t="s">
        <v>1084</v>
      </c>
      <c r="D6506" s="18" t="s">
        <v>207</v>
      </c>
      <c r="E6506" s="18">
        <v>0.807339449541284</v>
      </c>
    </row>
    <row r="6507" spans="1:5" hidden="1" x14ac:dyDescent="0.3">
      <c r="A6507" s="18" t="str">
        <f t="shared" si="102"/>
        <v>2022-23Hobsons Bay CityMC6</v>
      </c>
      <c r="B6507" s="18" t="s">
        <v>1261</v>
      </c>
      <c r="C6507" s="18" t="s">
        <v>1084</v>
      </c>
      <c r="D6507" s="18" t="s">
        <v>211</v>
      </c>
      <c r="E6507" s="18">
        <v>0.956777996070727</v>
      </c>
    </row>
    <row r="6508" spans="1:5" hidden="1" x14ac:dyDescent="0.3">
      <c r="A6508" s="18" t="str">
        <f t="shared" si="102"/>
        <v>2022-23Hobsons Bay CityR1</v>
      </c>
      <c r="B6508" s="18" t="s">
        <v>1261</v>
      </c>
      <c r="C6508" s="18" t="s">
        <v>1084</v>
      </c>
      <c r="D6508" s="18" t="s">
        <v>215</v>
      </c>
      <c r="E6508" s="18">
        <v>249.425287356322</v>
      </c>
    </row>
    <row r="6509" spans="1:5" hidden="1" x14ac:dyDescent="0.3">
      <c r="A6509" s="18" t="str">
        <f t="shared" si="102"/>
        <v>2022-23Hobsons Bay CityR2</v>
      </c>
      <c r="B6509" s="18" t="s">
        <v>1261</v>
      </c>
      <c r="C6509" s="18" t="s">
        <v>1084</v>
      </c>
      <c r="D6509" s="18" t="s">
        <v>220</v>
      </c>
      <c r="E6509" s="18">
        <v>0.92643678160919496</v>
      </c>
    </row>
    <row r="6510" spans="1:5" hidden="1" x14ac:dyDescent="0.3">
      <c r="A6510" s="18" t="str">
        <f t="shared" si="102"/>
        <v>2022-23Hobsons Bay CityR3</v>
      </c>
      <c r="B6510" s="18" t="s">
        <v>1261</v>
      </c>
      <c r="C6510" s="18" t="s">
        <v>1084</v>
      </c>
      <c r="D6510" s="18" t="s">
        <v>223</v>
      </c>
      <c r="E6510" s="18">
        <v>157.30368107085701</v>
      </c>
    </row>
    <row r="6511" spans="1:5" hidden="1" x14ac:dyDescent="0.3">
      <c r="A6511" s="18" t="str">
        <f t="shared" si="102"/>
        <v>2022-23Hobsons Bay CityR4</v>
      </c>
      <c r="B6511" s="18" t="s">
        <v>1261</v>
      </c>
      <c r="C6511" s="18" t="s">
        <v>1084</v>
      </c>
      <c r="D6511" s="18" t="s">
        <v>228</v>
      </c>
      <c r="E6511" s="18">
        <v>36.589531628329297</v>
      </c>
    </row>
    <row r="6512" spans="1:5" hidden="1" x14ac:dyDescent="0.3">
      <c r="A6512" s="18" t="str">
        <f t="shared" si="102"/>
        <v>2022-23Hobsons Bay CityR5</v>
      </c>
      <c r="B6512" s="18" t="s">
        <v>1261</v>
      </c>
      <c r="C6512" s="18" t="s">
        <v>1084</v>
      </c>
      <c r="D6512" s="18" t="s">
        <v>232</v>
      </c>
      <c r="E6512" s="18">
        <v>54</v>
      </c>
    </row>
    <row r="6513" spans="1:5" hidden="1" x14ac:dyDescent="0.3">
      <c r="A6513" s="18" t="str">
        <f t="shared" si="102"/>
        <v>2022-23Hobsons Bay CitySP1</v>
      </c>
      <c r="B6513" s="18" t="s">
        <v>1261</v>
      </c>
      <c r="C6513" s="18" t="s">
        <v>1084</v>
      </c>
      <c r="D6513" s="18" t="s">
        <v>236</v>
      </c>
      <c r="E6513" s="18">
        <v>119</v>
      </c>
    </row>
    <row r="6514" spans="1:5" hidden="1" x14ac:dyDescent="0.3">
      <c r="A6514" s="18" t="str">
        <f t="shared" si="102"/>
        <v>2022-23Hobsons Bay CitySP2</v>
      </c>
      <c r="B6514" s="18" t="s">
        <v>1261</v>
      </c>
      <c r="C6514" s="18" t="s">
        <v>1084</v>
      </c>
      <c r="D6514" s="18" t="s">
        <v>239</v>
      </c>
      <c r="E6514" s="18">
        <v>0.51416122004357301</v>
      </c>
    </row>
    <row r="6515" spans="1:5" hidden="1" x14ac:dyDescent="0.3">
      <c r="A6515" s="18" t="str">
        <f t="shared" si="102"/>
        <v>2022-23Hobsons Bay CitySP3</v>
      </c>
      <c r="B6515" s="18" t="s">
        <v>1261</v>
      </c>
      <c r="C6515" s="18" t="s">
        <v>1084</v>
      </c>
      <c r="D6515" s="18" t="s">
        <v>245</v>
      </c>
      <c r="E6515" s="18">
        <v>3965.53406593407</v>
      </c>
    </row>
    <row r="6516" spans="1:5" hidden="1" x14ac:dyDescent="0.3">
      <c r="A6516" s="18" t="str">
        <f t="shared" si="102"/>
        <v>2022-23Hobsons Bay CitySP4</v>
      </c>
      <c r="B6516" s="18" t="s">
        <v>1261</v>
      </c>
      <c r="C6516" s="18" t="s">
        <v>1084</v>
      </c>
      <c r="D6516" s="18" t="s">
        <v>251</v>
      </c>
      <c r="E6516" s="18">
        <v>0.58620689655172398</v>
      </c>
    </row>
    <row r="6517" spans="1:5" hidden="1" x14ac:dyDescent="0.3">
      <c r="A6517" s="18" t="str">
        <f t="shared" si="102"/>
        <v>2022-23Hobsons Bay CityWC1</v>
      </c>
      <c r="B6517" s="18" t="s">
        <v>1261</v>
      </c>
      <c r="C6517" s="18" t="s">
        <v>1084</v>
      </c>
      <c r="D6517" s="18" t="s">
        <v>1258</v>
      </c>
      <c r="E6517" s="18">
        <v>216.35519879593599</v>
      </c>
    </row>
    <row r="6518" spans="1:5" hidden="1" x14ac:dyDescent="0.3">
      <c r="A6518" s="18" t="str">
        <f t="shared" si="102"/>
        <v>2022-23Hobsons Bay CityWC2</v>
      </c>
      <c r="B6518" s="18" t="s">
        <v>1261</v>
      </c>
      <c r="C6518" s="18" t="s">
        <v>1084</v>
      </c>
      <c r="D6518" s="18" t="s">
        <v>256</v>
      </c>
      <c r="E6518" s="18">
        <v>13.542087036225</v>
      </c>
    </row>
    <row r="6519" spans="1:5" hidden="1" x14ac:dyDescent="0.3">
      <c r="A6519" s="18" t="str">
        <f t="shared" si="102"/>
        <v>2022-23Hobsons Bay CityWC3</v>
      </c>
      <c r="B6519" s="18" t="s">
        <v>1261</v>
      </c>
      <c r="C6519" s="18" t="s">
        <v>1084</v>
      </c>
      <c r="D6519" s="18" t="s">
        <v>262</v>
      </c>
      <c r="E6519" s="18">
        <v>109.944705332776</v>
      </c>
    </row>
    <row r="6520" spans="1:5" hidden="1" x14ac:dyDescent="0.3">
      <c r="A6520" s="18" t="str">
        <f t="shared" si="102"/>
        <v>2022-23Hobsons Bay CityWC4</v>
      </c>
      <c r="B6520" s="18" t="s">
        <v>1261</v>
      </c>
      <c r="C6520" s="18" t="s">
        <v>1084</v>
      </c>
      <c r="D6520" s="18" t="s">
        <v>266</v>
      </c>
      <c r="E6520" s="18">
        <v>27.004171535552299</v>
      </c>
    </row>
    <row r="6521" spans="1:5" hidden="1" x14ac:dyDescent="0.3">
      <c r="A6521" s="18" t="str">
        <f t="shared" si="102"/>
        <v>2022-23Hobsons Bay CityWC5</v>
      </c>
      <c r="B6521" s="18" t="s">
        <v>1261</v>
      </c>
      <c r="C6521" s="18" t="s">
        <v>1084</v>
      </c>
      <c r="D6521" s="18" t="s">
        <v>270</v>
      </c>
      <c r="E6521" s="18">
        <v>0.53128095080884796</v>
      </c>
    </row>
    <row r="6522" spans="1:5" hidden="1" x14ac:dyDescent="0.3">
      <c r="A6522" s="18" t="str">
        <f t="shared" si="102"/>
        <v>2022-23Hobsons Bay CityE2</v>
      </c>
      <c r="B6522" s="18" t="s">
        <v>1261</v>
      </c>
      <c r="C6522" s="18" t="s">
        <v>1084</v>
      </c>
      <c r="D6522" s="18" t="s">
        <v>548</v>
      </c>
      <c r="E6522" s="18">
        <v>3302.48119898818</v>
      </c>
    </row>
    <row r="6523" spans="1:5" hidden="1" x14ac:dyDescent="0.3">
      <c r="A6523" s="18" t="str">
        <f t="shared" si="102"/>
        <v>2022-23Hobsons Bay CityE4</v>
      </c>
      <c r="B6523" s="18" t="s">
        <v>1261</v>
      </c>
      <c r="C6523" s="18" t="s">
        <v>1084</v>
      </c>
      <c r="D6523" s="18" t="s">
        <v>550</v>
      </c>
      <c r="E6523" s="18">
        <v>2534.5386301989201</v>
      </c>
    </row>
    <row r="6524" spans="1:5" hidden="1" x14ac:dyDescent="0.3">
      <c r="A6524" s="18" t="str">
        <f t="shared" si="102"/>
        <v>2022-23Hobsons Bay CityL1</v>
      </c>
      <c r="B6524" s="18" t="s">
        <v>1261</v>
      </c>
      <c r="C6524" s="18" t="s">
        <v>1084</v>
      </c>
      <c r="D6524" s="18" t="s">
        <v>552</v>
      </c>
      <c r="E6524" s="18">
        <v>1.5510279898096899</v>
      </c>
    </row>
    <row r="6525" spans="1:5" hidden="1" x14ac:dyDescent="0.3">
      <c r="A6525" s="18" t="str">
        <f t="shared" si="102"/>
        <v>2022-23Hobsons Bay CityL2</v>
      </c>
      <c r="B6525" s="18" t="s">
        <v>1261</v>
      </c>
      <c r="C6525" s="18" t="s">
        <v>1084</v>
      </c>
      <c r="D6525" s="18" t="s">
        <v>554</v>
      </c>
      <c r="E6525" s="18">
        <v>-0.121680788188053</v>
      </c>
    </row>
    <row r="6526" spans="1:5" hidden="1" x14ac:dyDescent="0.3">
      <c r="A6526" s="18" t="str">
        <f t="shared" si="102"/>
        <v>2022-23Hobsons Bay CityO2</v>
      </c>
      <c r="B6526" s="18" t="s">
        <v>1261</v>
      </c>
      <c r="C6526" s="18" t="s">
        <v>1084</v>
      </c>
      <c r="D6526" s="18" t="s">
        <v>556</v>
      </c>
      <c r="E6526" s="18">
        <v>0.15235099297517399</v>
      </c>
    </row>
    <row r="6527" spans="1:5" hidden="1" x14ac:dyDescent="0.3">
      <c r="A6527" s="18" t="str">
        <f t="shared" si="102"/>
        <v>2022-23Hobsons Bay CityO3</v>
      </c>
      <c r="B6527" s="18" t="s">
        <v>1261</v>
      </c>
      <c r="C6527" s="18" t="s">
        <v>1084</v>
      </c>
      <c r="D6527" s="18" t="s">
        <v>558</v>
      </c>
      <c r="E6527" s="18">
        <v>1.0937265901475099E-2</v>
      </c>
    </row>
    <row r="6528" spans="1:5" hidden="1" x14ac:dyDescent="0.3">
      <c r="A6528" s="18" t="str">
        <f t="shared" si="102"/>
        <v>2022-23Hobsons Bay CityO4</v>
      </c>
      <c r="B6528" s="18" t="s">
        <v>1261</v>
      </c>
      <c r="C6528" s="18" t="s">
        <v>1084</v>
      </c>
      <c r="D6528" s="18" t="s">
        <v>560</v>
      </c>
      <c r="E6528" s="18">
        <v>0.13598360823381</v>
      </c>
    </row>
    <row r="6529" spans="1:5" hidden="1" x14ac:dyDescent="0.3">
      <c r="A6529" s="18" t="str">
        <f t="shared" si="102"/>
        <v>2022-23Hobsons Bay CityO5</v>
      </c>
      <c r="B6529" s="18" t="s">
        <v>1261</v>
      </c>
      <c r="C6529" s="18" t="s">
        <v>1084</v>
      </c>
      <c r="D6529" s="18" t="s">
        <v>562</v>
      </c>
      <c r="E6529" s="18">
        <v>1.36171676636561</v>
      </c>
    </row>
    <row r="6530" spans="1:5" hidden="1" x14ac:dyDescent="0.3">
      <c r="A6530" s="18" t="str">
        <f t="shared" si="102"/>
        <v>2022-23Hobsons Bay CityOP1</v>
      </c>
      <c r="B6530" s="18" t="s">
        <v>1261</v>
      </c>
      <c r="C6530" s="18" t="s">
        <v>1084</v>
      </c>
      <c r="D6530" s="18" t="s">
        <v>564</v>
      </c>
      <c r="E6530" s="18">
        <v>8.3342913926276199E-2</v>
      </c>
    </row>
    <row r="6531" spans="1:5" hidden="1" x14ac:dyDescent="0.3">
      <c r="A6531" s="18" t="str">
        <f t="shared" si="102"/>
        <v>2022-23Hobsons Bay CityS1</v>
      </c>
      <c r="B6531" s="18" t="s">
        <v>1261</v>
      </c>
      <c r="C6531" s="18" t="s">
        <v>1084</v>
      </c>
      <c r="D6531" s="18" t="s">
        <v>567</v>
      </c>
      <c r="E6531" s="18">
        <v>0.78933451080620598</v>
      </c>
    </row>
    <row r="6532" spans="1:5" hidden="1" x14ac:dyDescent="0.3">
      <c r="A6532" s="18" t="str">
        <f t="shared" si="102"/>
        <v>2022-23Hobsons Bay CityS2</v>
      </c>
      <c r="B6532" s="18" t="s">
        <v>1261</v>
      </c>
      <c r="C6532" s="18" t="s">
        <v>1084</v>
      </c>
      <c r="D6532" s="18" t="s">
        <v>569</v>
      </c>
      <c r="E6532" s="18">
        <v>3.03889470949172E-3</v>
      </c>
    </row>
    <row r="6533" spans="1:5" hidden="1" x14ac:dyDescent="0.3">
      <c r="A6533" s="18" t="str">
        <f t="shared" si="102"/>
        <v>2022-23Hobsons Bay CityC1</v>
      </c>
      <c r="B6533" s="18" t="s">
        <v>1261</v>
      </c>
      <c r="C6533" s="18" t="s">
        <v>1084</v>
      </c>
      <c r="D6533" s="18" t="s">
        <v>572</v>
      </c>
      <c r="E6533" s="18">
        <v>1592.63286216139</v>
      </c>
    </row>
    <row r="6534" spans="1:5" hidden="1" x14ac:dyDescent="0.3">
      <c r="A6534" s="18" t="str">
        <f t="shared" si="102"/>
        <v>2022-23Hobsons Bay CityC2</v>
      </c>
      <c r="B6534" s="18" t="s">
        <v>1261</v>
      </c>
      <c r="C6534" s="18" t="s">
        <v>1084</v>
      </c>
      <c r="D6534" s="18" t="s">
        <v>575</v>
      </c>
      <c r="E6534" s="18">
        <v>9867.3065511903696</v>
      </c>
    </row>
    <row r="6535" spans="1:5" hidden="1" x14ac:dyDescent="0.3">
      <c r="A6535" s="18" t="str">
        <f t="shared" si="102"/>
        <v>2022-23Hobsons Bay CityC3</v>
      </c>
      <c r="B6535" s="18" t="s">
        <v>1261</v>
      </c>
      <c r="C6535" s="18" t="s">
        <v>1084</v>
      </c>
      <c r="D6535" s="18" t="s">
        <v>579</v>
      </c>
      <c r="E6535" s="18">
        <v>210.88735632183901</v>
      </c>
    </row>
    <row r="6536" spans="1:5" hidden="1" x14ac:dyDescent="0.3">
      <c r="A6536" s="18" t="str">
        <f t="shared" si="102"/>
        <v>2022-23Hobsons Bay CityC4</v>
      </c>
      <c r="B6536" s="18" t="s">
        <v>1261</v>
      </c>
      <c r="C6536" s="18" t="s">
        <v>1084</v>
      </c>
      <c r="D6536" s="18" t="s">
        <v>583</v>
      </c>
      <c r="E6536" s="18">
        <v>1550.3995051016</v>
      </c>
    </row>
    <row r="6537" spans="1:5" hidden="1" x14ac:dyDescent="0.3">
      <c r="A6537" s="18" t="str">
        <f t="shared" si="102"/>
        <v>2022-23Hobsons Bay CityC5</v>
      </c>
      <c r="B6537" s="18" t="s">
        <v>1261</v>
      </c>
      <c r="C6537" s="18" t="s">
        <v>1084</v>
      </c>
      <c r="D6537" s="18" t="s">
        <v>586</v>
      </c>
      <c r="E6537" s="18">
        <v>119.26360425569</v>
      </c>
    </row>
    <row r="6538" spans="1:5" hidden="1" x14ac:dyDescent="0.3">
      <c r="A6538" s="18" t="str">
        <f t="shared" si="102"/>
        <v>2022-23Hobsons Bay CityC6</v>
      </c>
      <c r="B6538" s="18" t="s">
        <v>1261</v>
      </c>
      <c r="C6538" s="18" t="s">
        <v>1084</v>
      </c>
      <c r="D6538" s="18" t="s">
        <v>590</v>
      </c>
      <c r="E6538" s="18">
        <v>7</v>
      </c>
    </row>
    <row r="6539" spans="1:5" hidden="1" x14ac:dyDescent="0.3">
      <c r="A6539" s="18" t="str">
        <f t="shared" si="102"/>
        <v>2022-23Hobsons Bay CityC7</v>
      </c>
      <c r="B6539" s="18" t="s">
        <v>1261</v>
      </c>
      <c r="C6539" s="18" t="s">
        <v>1084</v>
      </c>
      <c r="D6539" s="18" t="s">
        <v>594</v>
      </c>
      <c r="E6539" s="18">
        <v>0.18102508178844101</v>
      </c>
    </row>
    <row r="6540" spans="1:5" hidden="1" x14ac:dyDescent="0.3">
      <c r="A6540" s="18" t="str">
        <f t="shared" si="102"/>
        <v>2022-23Horsham Rural CityAF2</v>
      </c>
      <c r="B6540" s="18" t="s">
        <v>1261</v>
      </c>
      <c r="C6540" s="18" t="s">
        <v>1087</v>
      </c>
      <c r="D6540" s="18" t="s">
        <v>76</v>
      </c>
      <c r="E6540" s="18">
        <v>1</v>
      </c>
    </row>
    <row r="6541" spans="1:5" hidden="1" x14ac:dyDescent="0.3">
      <c r="A6541" s="18" t="str">
        <f t="shared" si="102"/>
        <v>2022-23Horsham Rural CityAF6</v>
      </c>
      <c r="B6541" s="18" t="s">
        <v>1261</v>
      </c>
      <c r="C6541" s="18" t="s">
        <v>1087</v>
      </c>
      <c r="D6541" s="18" t="s">
        <v>85</v>
      </c>
      <c r="E6541" s="18">
        <v>5.0456043685738203</v>
      </c>
    </row>
    <row r="6542" spans="1:5" hidden="1" x14ac:dyDescent="0.3">
      <c r="A6542" s="18" t="str">
        <f t="shared" si="102"/>
        <v>2022-23Horsham Rural CityAF7</v>
      </c>
      <c r="B6542" s="18" t="s">
        <v>1261</v>
      </c>
      <c r="C6542" s="18" t="s">
        <v>1087</v>
      </c>
      <c r="D6542" s="18" t="s">
        <v>90</v>
      </c>
      <c r="E6542" s="18">
        <v>8.8554532867923808</v>
      </c>
    </row>
    <row r="6543" spans="1:5" hidden="1" x14ac:dyDescent="0.3">
      <c r="A6543" s="18" t="str">
        <f t="shared" si="102"/>
        <v>2022-23Horsham Rural CityAM1</v>
      </c>
      <c r="B6543" s="18" t="s">
        <v>1261</v>
      </c>
      <c r="C6543" s="18" t="s">
        <v>1087</v>
      </c>
      <c r="D6543" s="18" t="s">
        <v>97</v>
      </c>
      <c r="E6543" s="18">
        <v>1</v>
      </c>
    </row>
    <row r="6544" spans="1:5" hidden="1" x14ac:dyDescent="0.3">
      <c r="A6544" s="18" t="str">
        <f t="shared" si="102"/>
        <v>2022-23Horsham Rural CityAM2</v>
      </c>
      <c r="B6544" s="18" t="s">
        <v>1261</v>
      </c>
      <c r="C6544" s="18" t="s">
        <v>1087</v>
      </c>
      <c r="D6544" s="18" t="s">
        <v>103</v>
      </c>
      <c r="E6544" s="18">
        <v>0.59471365638766505</v>
      </c>
    </row>
    <row r="6545" spans="1:5" hidden="1" x14ac:dyDescent="0.3">
      <c r="A6545" s="18" t="str">
        <f t="shared" si="102"/>
        <v>2022-23Horsham Rural CityAM5</v>
      </c>
      <c r="B6545" s="18" t="s">
        <v>1261</v>
      </c>
      <c r="C6545" s="18" t="s">
        <v>1087</v>
      </c>
      <c r="D6545" s="18" t="s">
        <v>109</v>
      </c>
      <c r="E6545" s="18">
        <v>0.23127753303964799</v>
      </c>
    </row>
    <row r="6546" spans="1:5" hidden="1" x14ac:dyDescent="0.3">
      <c r="A6546" s="18" t="str">
        <f t="shared" si="102"/>
        <v>2022-23Horsham Rural CityAM6</v>
      </c>
      <c r="B6546" s="18" t="s">
        <v>1261</v>
      </c>
      <c r="C6546" s="18" t="s">
        <v>1087</v>
      </c>
      <c r="D6546" s="18" t="s">
        <v>115</v>
      </c>
      <c r="E6546" s="18">
        <v>28.280412259556201</v>
      </c>
    </row>
    <row r="6547" spans="1:5" hidden="1" x14ac:dyDescent="0.3">
      <c r="A6547" s="18" t="str">
        <f t="shared" si="102"/>
        <v>2022-23Horsham Rural CityAM7</v>
      </c>
      <c r="B6547" s="18" t="s">
        <v>1261</v>
      </c>
      <c r="C6547" s="18" t="s">
        <v>1087</v>
      </c>
      <c r="D6547" s="18" t="s">
        <v>118</v>
      </c>
      <c r="E6547" s="18">
        <v>0</v>
      </c>
    </row>
    <row r="6548" spans="1:5" hidden="1" x14ac:dyDescent="0.3">
      <c r="A6548" s="18" t="str">
        <f t="shared" si="102"/>
        <v>2022-23Horsham Rural CityFS1</v>
      </c>
      <c r="B6548" s="18" t="s">
        <v>1261</v>
      </c>
      <c r="C6548" s="18" t="s">
        <v>1087</v>
      </c>
      <c r="D6548" s="18" t="s">
        <v>124</v>
      </c>
      <c r="E6548" s="18">
        <v>1.2</v>
      </c>
    </row>
    <row r="6549" spans="1:5" hidden="1" x14ac:dyDescent="0.3">
      <c r="A6549" s="18" t="str">
        <f t="shared" si="102"/>
        <v>2022-23Horsham Rural CityFS2</v>
      </c>
      <c r="B6549" s="18" t="s">
        <v>1261</v>
      </c>
      <c r="C6549" s="18" t="s">
        <v>1087</v>
      </c>
      <c r="D6549" s="18" t="s">
        <v>130</v>
      </c>
      <c r="E6549" s="18">
        <v>1.03401360544218</v>
      </c>
    </row>
    <row r="6550" spans="1:5" hidden="1" x14ac:dyDescent="0.3">
      <c r="A6550" s="18" t="str">
        <f t="shared" si="102"/>
        <v>2022-23Horsham Rural CityFS3</v>
      </c>
      <c r="B6550" s="18" t="s">
        <v>1261</v>
      </c>
      <c r="C6550" s="18" t="s">
        <v>1087</v>
      </c>
      <c r="D6550" s="18" t="s">
        <v>135</v>
      </c>
      <c r="E6550" s="18">
        <v>616.65250965251005</v>
      </c>
    </row>
    <row r="6551" spans="1:5" hidden="1" x14ac:dyDescent="0.3">
      <c r="A6551" s="18" t="str">
        <f t="shared" si="102"/>
        <v>2022-23Horsham Rural CityFS4</v>
      </c>
      <c r="B6551" s="18" t="s">
        <v>1261</v>
      </c>
      <c r="C6551" s="18" t="s">
        <v>1087</v>
      </c>
      <c r="D6551" s="18" t="s">
        <v>139</v>
      </c>
      <c r="E6551" s="18">
        <v>1</v>
      </c>
    </row>
    <row r="6552" spans="1:5" hidden="1" x14ac:dyDescent="0.3">
      <c r="A6552" s="18" t="str">
        <f t="shared" ref="A6552:A6615" si="103">CONCATENATE(B6552,C6552,D6552)</f>
        <v>2022-23Horsham Rural CityG1</v>
      </c>
      <c r="B6552" s="18" t="s">
        <v>1261</v>
      </c>
      <c r="C6552" s="18" t="s">
        <v>1087</v>
      </c>
      <c r="D6552" s="18" t="s">
        <v>149</v>
      </c>
      <c r="E6552" s="18">
        <v>0.34959349593495898</v>
      </c>
    </row>
    <row r="6553" spans="1:5" hidden="1" x14ac:dyDescent="0.3">
      <c r="A6553" s="18" t="str">
        <f t="shared" si="103"/>
        <v>2022-23Horsham Rural CityG2</v>
      </c>
      <c r="B6553" s="18" t="s">
        <v>1261</v>
      </c>
      <c r="C6553" s="18" t="s">
        <v>1087</v>
      </c>
      <c r="D6553" s="18" t="s">
        <v>154</v>
      </c>
      <c r="E6553" s="18">
        <v>43</v>
      </c>
    </row>
    <row r="6554" spans="1:5" hidden="1" x14ac:dyDescent="0.3">
      <c r="A6554" s="18" t="str">
        <f t="shared" si="103"/>
        <v>2022-23Horsham Rural CityG3</v>
      </c>
      <c r="B6554" s="18" t="s">
        <v>1261</v>
      </c>
      <c r="C6554" s="18" t="s">
        <v>1087</v>
      </c>
      <c r="D6554" s="18" t="s">
        <v>159</v>
      </c>
      <c r="E6554" s="18">
        <v>0.89285714285714302</v>
      </c>
    </row>
    <row r="6555" spans="1:5" hidden="1" x14ac:dyDescent="0.3">
      <c r="A6555" s="18" t="str">
        <f t="shared" si="103"/>
        <v>2022-23Horsham Rural CityG4</v>
      </c>
      <c r="B6555" s="18" t="s">
        <v>1261</v>
      </c>
      <c r="C6555" s="18" t="s">
        <v>1087</v>
      </c>
      <c r="D6555" s="18" t="s">
        <v>166</v>
      </c>
      <c r="E6555" s="18">
        <v>55496.077142857102</v>
      </c>
    </row>
    <row r="6556" spans="1:5" hidden="1" x14ac:dyDescent="0.3">
      <c r="A6556" s="18" t="str">
        <f t="shared" si="103"/>
        <v>2022-23Horsham Rural CityG5</v>
      </c>
      <c r="B6556" s="18" t="s">
        <v>1261</v>
      </c>
      <c r="C6556" s="18" t="s">
        <v>1087</v>
      </c>
      <c r="D6556" s="18" t="s">
        <v>169</v>
      </c>
      <c r="E6556" s="18">
        <v>42</v>
      </c>
    </row>
    <row r="6557" spans="1:5" hidden="1" x14ac:dyDescent="0.3">
      <c r="A6557" s="18" t="str">
        <f t="shared" si="103"/>
        <v>2022-23Horsham Rural CityLB1</v>
      </c>
      <c r="B6557" s="18" t="s">
        <v>1261</v>
      </c>
      <c r="C6557" s="18" t="s">
        <v>1087</v>
      </c>
      <c r="D6557" s="18" t="s">
        <v>1256</v>
      </c>
      <c r="E6557" s="18">
        <v>1.2617090757665399</v>
      </c>
    </row>
    <row r="6558" spans="1:5" hidden="1" x14ac:dyDescent="0.3">
      <c r="A6558" s="18" t="str">
        <f t="shared" si="103"/>
        <v>2022-23Horsham Rural CityLB2</v>
      </c>
      <c r="B6558" s="18" t="s">
        <v>1261</v>
      </c>
      <c r="C6558" s="18" t="s">
        <v>1087</v>
      </c>
      <c r="D6558" s="18" t="s">
        <v>172</v>
      </c>
      <c r="E6558" s="18">
        <v>0.448294481269085</v>
      </c>
    </row>
    <row r="6559" spans="1:5" hidden="1" x14ac:dyDescent="0.3">
      <c r="A6559" s="18" t="str">
        <f t="shared" si="103"/>
        <v>2022-23Horsham Rural CityLB4</v>
      </c>
      <c r="B6559" s="18" t="s">
        <v>1261</v>
      </c>
      <c r="C6559" s="18" t="s">
        <v>1087</v>
      </c>
      <c r="D6559" s="18" t="s">
        <v>1257</v>
      </c>
      <c r="E6559" s="18">
        <v>6.9744304049348296E-2</v>
      </c>
    </row>
    <row r="6560" spans="1:5" hidden="1" x14ac:dyDescent="0.3">
      <c r="A6560" s="18" t="str">
        <f t="shared" si="103"/>
        <v>2022-23Horsham Rural CityLB5</v>
      </c>
      <c r="B6560" s="18" t="s">
        <v>1261</v>
      </c>
      <c r="C6560" s="18" t="s">
        <v>1087</v>
      </c>
      <c r="D6560" s="18" t="s">
        <v>177</v>
      </c>
      <c r="E6560" s="18">
        <v>26.375856742263998</v>
      </c>
    </row>
    <row r="6561" spans="1:5" hidden="1" x14ac:dyDescent="0.3">
      <c r="A6561" s="18" t="str">
        <f t="shared" si="103"/>
        <v>2022-23Horsham Rural CityMC2</v>
      </c>
      <c r="B6561" s="18" t="s">
        <v>1261</v>
      </c>
      <c r="C6561" s="18" t="s">
        <v>1087</v>
      </c>
      <c r="D6561" s="18" t="s">
        <v>192</v>
      </c>
      <c r="E6561" s="18">
        <v>1.02</v>
      </c>
    </row>
    <row r="6562" spans="1:5" hidden="1" x14ac:dyDescent="0.3">
      <c r="A6562" s="18" t="str">
        <f t="shared" si="103"/>
        <v>2022-23Horsham Rural CityMC3</v>
      </c>
      <c r="B6562" s="18" t="s">
        <v>1261</v>
      </c>
      <c r="C6562" s="18" t="s">
        <v>1087</v>
      </c>
      <c r="D6562" s="18" t="s">
        <v>197</v>
      </c>
      <c r="E6562" s="18">
        <v>61.116405473015803</v>
      </c>
    </row>
    <row r="6563" spans="1:5" hidden="1" x14ac:dyDescent="0.3">
      <c r="A6563" s="18" t="str">
        <f t="shared" si="103"/>
        <v>2022-23Horsham Rural CityMC4</v>
      </c>
      <c r="B6563" s="18" t="s">
        <v>1261</v>
      </c>
      <c r="C6563" s="18" t="s">
        <v>1087</v>
      </c>
      <c r="D6563" s="18" t="s">
        <v>202</v>
      </c>
      <c r="E6563" s="18">
        <v>0.90578034682080899</v>
      </c>
    </row>
    <row r="6564" spans="1:5" hidden="1" x14ac:dyDescent="0.3">
      <c r="A6564" s="18" t="str">
        <f t="shared" si="103"/>
        <v>2022-23Horsham Rural CityMC5</v>
      </c>
      <c r="B6564" s="18" t="s">
        <v>1261</v>
      </c>
      <c r="C6564" s="18" t="s">
        <v>1087</v>
      </c>
      <c r="D6564" s="18" t="s">
        <v>207</v>
      </c>
      <c r="E6564" s="18">
        <v>0.93548387096774199</v>
      </c>
    </row>
    <row r="6565" spans="1:5" hidden="1" x14ac:dyDescent="0.3">
      <c r="A6565" s="18" t="str">
        <f t="shared" si="103"/>
        <v>2022-23Horsham Rural CityMC6</v>
      </c>
      <c r="B6565" s="18" t="s">
        <v>1261</v>
      </c>
      <c r="C6565" s="18" t="s">
        <v>1087</v>
      </c>
      <c r="D6565" s="18" t="s">
        <v>211</v>
      </c>
      <c r="E6565" s="18">
        <v>1</v>
      </c>
    </row>
    <row r="6566" spans="1:5" hidden="1" x14ac:dyDescent="0.3">
      <c r="A6566" s="18" t="str">
        <f t="shared" si="103"/>
        <v>2022-23Horsham Rural CityR1</v>
      </c>
      <c r="B6566" s="18" t="s">
        <v>1261</v>
      </c>
      <c r="C6566" s="18" t="s">
        <v>1087</v>
      </c>
      <c r="D6566" s="18" t="s">
        <v>215</v>
      </c>
      <c r="E6566" s="18">
        <v>11.457808595331899</v>
      </c>
    </row>
    <row r="6567" spans="1:5" hidden="1" x14ac:dyDescent="0.3">
      <c r="A6567" s="18" t="str">
        <f t="shared" si="103"/>
        <v>2022-23Horsham Rural CityR2</v>
      </c>
      <c r="B6567" s="18" t="s">
        <v>1261</v>
      </c>
      <c r="C6567" s="18" t="s">
        <v>1087</v>
      </c>
      <c r="D6567" s="18" t="s">
        <v>220</v>
      </c>
      <c r="E6567" s="18">
        <v>1</v>
      </c>
    </row>
    <row r="6568" spans="1:5" hidden="1" x14ac:dyDescent="0.3">
      <c r="A6568" s="18" t="str">
        <f t="shared" si="103"/>
        <v>2022-23Horsham Rural CityR3</v>
      </c>
      <c r="B6568" s="18" t="s">
        <v>1261</v>
      </c>
      <c r="C6568" s="18" t="s">
        <v>1087</v>
      </c>
      <c r="D6568" s="18" t="s">
        <v>223</v>
      </c>
      <c r="E6568" s="18">
        <v>36.956837213283599</v>
      </c>
    </row>
    <row r="6569" spans="1:5" hidden="1" x14ac:dyDescent="0.3">
      <c r="A6569" s="18" t="str">
        <f t="shared" si="103"/>
        <v>2022-23Horsham Rural CityR4</v>
      </c>
      <c r="B6569" s="18" t="s">
        <v>1261</v>
      </c>
      <c r="C6569" s="18" t="s">
        <v>1087</v>
      </c>
      <c r="D6569" s="18" t="s">
        <v>228</v>
      </c>
      <c r="E6569" s="18">
        <v>8.95109202457237</v>
      </c>
    </row>
    <row r="6570" spans="1:5" hidden="1" x14ac:dyDescent="0.3">
      <c r="A6570" s="18" t="str">
        <f t="shared" si="103"/>
        <v>2022-23Horsham Rural CityR5</v>
      </c>
      <c r="B6570" s="18" t="s">
        <v>1261</v>
      </c>
      <c r="C6570" s="18" t="s">
        <v>1087</v>
      </c>
      <c r="D6570" s="18" t="s">
        <v>232</v>
      </c>
      <c r="E6570" s="18">
        <v>38</v>
      </c>
    </row>
    <row r="6571" spans="1:5" hidden="1" x14ac:dyDescent="0.3">
      <c r="A6571" s="18" t="str">
        <f t="shared" si="103"/>
        <v>2022-23Horsham Rural CitySP1</v>
      </c>
      <c r="B6571" s="18" t="s">
        <v>1261</v>
      </c>
      <c r="C6571" s="18" t="s">
        <v>1087</v>
      </c>
      <c r="D6571" s="18" t="s">
        <v>236</v>
      </c>
      <c r="E6571" s="18">
        <v>56</v>
      </c>
    </row>
    <row r="6572" spans="1:5" hidden="1" x14ac:dyDescent="0.3">
      <c r="A6572" s="18" t="str">
        <f t="shared" si="103"/>
        <v>2022-23Horsham Rural CitySP2</v>
      </c>
      <c r="B6572" s="18" t="s">
        <v>1261</v>
      </c>
      <c r="C6572" s="18" t="s">
        <v>1087</v>
      </c>
      <c r="D6572" s="18" t="s">
        <v>239</v>
      </c>
      <c r="E6572" s="18">
        <v>1</v>
      </c>
    </row>
    <row r="6573" spans="1:5" hidden="1" x14ac:dyDescent="0.3">
      <c r="A6573" s="18" t="str">
        <f t="shared" si="103"/>
        <v>2022-23Horsham Rural CitySP3</v>
      </c>
      <c r="B6573" s="18" t="s">
        <v>1261</v>
      </c>
      <c r="C6573" s="18" t="s">
        <v>1087</v>
      </c>
      <c r="D6573" s="18" t="s">
        <v>245</v>
      </c>
      <c r="E6573" s="18">
        <v>2841.2482758620699</v>
      </c>
    </row>
    <row r="6574" spans="1:5" hidden="1" x14ac:dyDescent="0.3">
      <c r="A6574" s="18" t="str">
        <f t="shared" si="103"/>
        <v>2022-23Horsham Rural CitySP4</v>
      </c>
      <c r="B6574" s="18" t="s">
        <v>1261</v>
      </c>
      <c r="C6574" s="18" t="s">
        <v>1087</v>
      </c>
      <c r="D6574" s="18" t="s">
        <v>251</v>
      </c>
      <c r="E6574" s="18">
        <v>0</v>
      </c>
    </row>
    <row r="6575" spans="1:5" hidden="1" x14ac:dyDescent="0.3">
      <c r="A6575" s="18" t="str">
        <f t="shared" si="103"/>
        <v>2022-23Horsham Rural CityWC1</v>
      </c>
      <c r="B6575" s="18" t="s">
        <v>1261</v>
      </c>
      <c r="C6575" s="18" t="s">
        <v>1087</v>
      </c>
      <c r="D6575" s="18" t="s">
        <v>1258</v>
      </c>
      <c r="E6575" s="18">
        <v>184.146727100242</v>
      </c>
    </row>
    <row r="6576" spans="1:5" hidden="1" x14ac:dyDescent="0.3">
      <c r="A6576" s="18" t="str">
        <f t="shared" si="103"/>
        <v>2022-23Horsham Rural CityWC2</v>
      </c>
      <c r="B6576" s="18" t="s">
        <v>1261</v>
      </c>
      <c r="C6576" s="18" t="s">
        <v>1087</v>
      </c>
      <c r="D6576" s="18" t="s">
        <v>256</v>
      </c>
      <c r="E6576" s="18">
        <v>2.71393736396218</v>
      </c>
    </row>
    <row r="6577" spans="1:5" hidden="1" x14ac:dyDescent="0.3">
      <c r="A6577" s="18" t="str">
        <f t="shared" si="103"/>
        <v>2022-23Horsham Rural CityWC3</v>
      </c>
      <c r="B6577" s="18" t="s">
        <v>1261</v>
      </c>
      <c r="C6577" s="18" t="s">
        <v>1087</v>
      </c>
      <c r="D6577" s="18" t="s">
        <v>262</v>
      </c>
      <c r="E6577" s="18">
        <v>151.657175281131</v>
      </c>
    </row>
    <row r="6578" spans="1:5" hidden="1" x14ac:dyDescent="0.3">
      <c r="A6578" s="18" t="str">
        <f t="shared" si="103"/>
        <v>2022-23Horsham Rural CityWC4</v>
      </c>
      <c r="B6578" s="18" t="s">
        <v>1261</v>
      </c>
      <c r="C6578" s="18" t="s">
        <v>1087</v>
      </c>
      <c r="D6578" s="18" t="s">
        <v>266</v>
      </c>
      <c r="E6578" s="18">
        <v>88.119215063520898</v>
      </c>
    </row>
    <row r="6579" spans="1:5" hidden="1" x14ac:dyDescent="0.3">
      <c r="A6579" s="18" t="str">
        <f t="shared" si="103"/>
        <v>2022-23Horsham Rural CityWC5</v>
      </c>
      <c r="B6579" s="18" t="s">
        <v>1261</v>
      </c>
      <c r="C6579" s="18" t="s">
        <v>1087</v>
      </c>
      <c r="D6579" s="18" t="s">
        <v>270</v>
      </c>
      <c r="E6579" s="18">
        <v>0.258993655326413</v>
      </c>
    </row>
    <row r="6580" spans="1:5" hidden="1" x14ac:dyDescent="0.3">
      <c r="A6580" s="18" t="str">
        <f t="shared" si="103"/>
        <v>2022-23Horsham Rural CityE2</v>
      </c>
      <c r="B6580" s="18" t="s">
        <v>1261</v>
      </c>
      <c r="C6580" s="18" t="s">
        <v>1087</v>
      </c>
      <c r="D6580" s="18" t="s">
        <v>548</v>
      </c>
      <c r="E6580" s="18">
        <v>4579.6153846153802</v>
      </c>
    </row>
    <row r="6581" spans="1:5" hidden="1" x14ac:dyDescent="0.3">
      <c r="A6581" s="18" t="str">
        <f t="shared" si="103"/>
        <v>2022-23Horsham Rural CityE4</v>
      </c>
      <c r="B6581" s="18" t="s">
        <v>1261</v>
      </c>
      <c r="C6581" s="18" t="s">
        <v>1087</v>
      </c>
      <c r="D6581" s="18" t="s">
        <v>550</v>
      </c>
      <c r="E6581" s="18">
        <v>2032.1538461538501</v>
      </c>
    </row>
    <row r="6582" spans="1:5" hidden="1" x14ac:dyDescent="0.3">
      <c r="A6582" s="18" t="str">
        <f t="shared" si="103"/>
        <v>2022-23Horsham Rural CityL1</v>
      </c>
      <c r="B6582" s="18" t="s">
        <v>1261</v>
      </c>
      <c r="C6582" s="18" t="s">
        <v>1087</v>
      </c>
      <c r="D6582" s="18" t="s">
        <v>552</v>
      </c>
      <c r="E6582" s="18">
        <v>2.7070777240609898</v>
      </c>
    </row>
    <row r="6583" spans="1:5" hidden="1" x14ac:dyDescent="0.3">
      <c r="A6583" s="18" t="str">
        <f t="shared" si="103"/>
        <v>2022-23Horsham Rural CityL2</v>
      </c>
      <c r="B6583" s="18" t="s">
        <v>1261</v>
      </c>
      <c r="C6583" s="18" t="s">
        <v>1087</v>
      </c>
      <c r="D6583" s="18" t="s">
        <v>554</v>
      </c>
      <c r="E6583" s="18">
        <v>0.79664063468451696</v>
      </c>
    </row>
    <row r="6584" spans="1:5" hidden="1" x14ac:dyDescent="0.3">
      <c r="A6584" s="18" t="str">
        <f t="shared" si="103"/>
        <v>2022-23Horsham Rural CityO2</v>
      </c>
      <c r="B6584" s="18" t="s">
        <v>1261</v>
      </c>
      <c r="C6584" s="18" t="s">
        <v>1087</v>
      </c>
      <c r="D6584" s="18" t="s">
        <v>556</v>
      </c>
      <c r="E6584" s="18">
        <v>0.13942416685558801</v>
      </c>
    </row>
    <row r="6585" spans="1:5" hidden="1" x14ac:dyDescent="0.3">
      <c r="A6585" s="18" t="str">
        <f t="shared" si="103"/>
        <v>2022-23Horsham Rural CityO3</v>
      </c>
      <c r="B6585" s="18" t="s">
        <v>1261</v>
      </c>
      <c r="C6585" s="18" t="s">
        <v>1087</v>
      </c>
      <c r="D6585" s="18" t="s">
        <v>558</v>
      </c>
      <c r="E6585" s="18">
        <v>5.5057162289082499E-3</v>
      </c>
    </row>
    <row r="6586" spans="1:5" hidden="1" x14ac:dyDescent="0.3">
      <c r="A6586" s="18" t="str">
        <f t="shared" si="103"/>
        <v>2022-23Horsham Rural CityO4</v>
      </c>
      <c r="B6586" s="18" t="s">
        <v>1261</v>
      </c>
      <c r="C6586" s="18" t="s">
        <v>1087</v>
      </c>
      <c r="D6586" s="18" t="s">
        <v>560</v>
      </c>
      <c r="E6586" s="18">
        <v>0.222921408745964</v>
      </c>
    </row>
    <row r="6587" spans="1:5" hidden="1" x14ac:dyDescent="0.3">
      <c r="A6587" s="18" t="str">
        <f t="shared" si="103"/>
        <v>2022-23Horsham Rural CityO5</v>
      </c>
      <c r="B6587" s="18" t="s">
        <v>1261</v>
      </c>
      <c r="C6587" s="18" t="s">
        <v>1087</v>
      </c>
      <c r="D6587" s="18" t="s">
        <v>562</v>
      </c>
      <c r="E6587" s="18">
        <v>0.71149772099890896</v>
      </c>
    </row>
    <row r="6588" spans="1:5" hidden="1" x14ac:dyDescent="0.3">
      <c r="A6588" s="18" t="str">
        <f t="shared" si="103"/>
        <v>2022-23Horsham Rural CityOP1</v>
      </c>
      <c r="B6588" s="18" t="s">
        <v>1261</v>
      </c>
      <c r="C6588" s="18" t="s">
        <v>1087</v>
      </c>
      <c r="D6588" s="18" t="s">
        <v>564</v>
      </c>
      <c r="E6588" s="18">
        <v>-5.0055410331352898E-2</v>
      </c>
    </row>
    <row r="6589" spans="1:5" hidden="1" x14ac:dyDescent="0.3">
      <c r="A6589" s="18" t="str">
        <f t="shared" si="103"/>
        <v>2022-23Horsham Rural CityS1</v>
      </c>
      <c r="B6589" s="18" t="s">
        <v>1261</v>
      </c>
      <c r="C6589" s="18" t="s">
        <v>1087</v>
      </c>
      <c r="D6589" s="18" t="s">
        <v>567</v>
      </c>
      <c r="E6589" s="18">
        <v>0.54459663903252198</v>
      </c>
    </row>
    <row r="6590" spans="1:5" hidden="1" x14ac:dyDescent="0.3">
      <c r="A6590" s="18" t="str">
        <f t="shared" si="103"/>
        <v>2022-23Horsham Rural CityS2</v>
      </c>
      <c r="B6590" s="18" t="s">
        <v>1261</v>
      </c>
      <c r="C6590" s="18" t="s">
        <v>1087</v>
      </c>
      <c r="D6590" s="18" t="s">
        <v>569</v>
      </c>
      <c r="E6590" s="18">
        <v>4.2482527741357504E-3</v>
      </c>
    </row>
    <row r="6591" spans="1:5" hidden="1" x14ac:dyDescent="0.3">
      <c r="A6591" s="18" t="str">
        <f t="shared" si="103"/>
        <v>2022-23Horsham Rural CityC1</v>
      </c>
      <c r="B6591" s="18" t="s">
        <v>1261</v>
      </c>
      <c r="C6591" s="18" t="s">
        <v>1087</v>
      </c>
      <c r="D6591" s="18" t="s">
        <v>572</v>
      </c>
      <c r="E6591" s="18">
        <v>2928.8630885029802</v>
      </c>
    </row>
    <row r="6592" spans="1:5" hidden="1" x14ac:dyDescent="0.3">
      <c r="A6592" s="18" t="str">
        <f t="shared" si="103"/>
        <v>2022-23Horsham Rural CityC2</v>
      </c>
      <c r="B6592" s="18" t="s">
        <v>1261</v>
      </c>
      <c r="C6592" s="18" t="s">
        <v>1087</v>
      </c>
      <c r="D6592" s="18" t="s">
        <v>575</v>
      </c>
      <c r="E6592" s="18">
        <v>28796.772765287598</v>
      </c>
    </row>
    <row r="6593" spans="1:5" hidden="1" x14ac:dyDescent="0.3">
      <c r="A6593" s="18" t="str">
        <f t="shared" si="103"/>
        <v>2022-23Horsham Rural CityC3</v>
      </c>
      <c r="B6593" s="18" t="s">
        <v>1261</v>
      </c>
      <c r="C6593" s="18" t="s">
        <v>1087</v>
      </c>
      <c r="D6593" s="18" t="s">
        <v>579</v>
      </c>
      <c r="E6593" s="18">
        <v>6.8074346952444698</v>
      </c>
    </row>
    <row r="6594" spans="1:5" hidden="1" x14ac:dyDescent="0.3">
      <c r="A6594" s="18" t="str">
        <f t="shared" si="103"/>
        <v>2022-23Horsham Rural CityC4</v>
      </c>
      <c r="B6594" s="18" t="s">
        <v>1261</v>
      </c>
      <c r="C6594" s="18" t="s">
        <v>1087</v>
      </c>
      <c r="D6594" s="18" t="s">
        <v>583</v>
      </c>
      <c r="E6594" s="18">
        <v>2045.9806169134599</v>
      </c>
    </row>
    <row r="6595" spans="1:5" hidden="1" x14ac:dyDescent="0.3">
      <c r="A6595" s="18" t="str">
        <f t="shared" si="103"/>
        <v>2022-23Horsham Rural CityC5</v>
      </c>
      <c r="B6595" s="18" t="s">
        <v>1261</v>
      </c>
      <c r="C6595" s="18" t="s">
        <v>1087</v>
      </c>
      <c r="D6595" s="18" t="s">
        <v>586</v>
      </c>
      <c r="E6595" s="18">
        <v>626.31121168888706</v>
      </c>
    </row>
    <row r="6596" spans="1:5" hidden="1" x14ac:dyDescent="0.3">
      <c r="A6596" s="18" t="str">
        <f t="shared" si="103"/>
        <v>2022-23Horsham Rural CityC6</v>
      </c>
      <c r="B6596" s="18" t="s">
        <v>1261</v>
      </c>
      <c r="C6596" s="18" t="s">
        <v>1087</v>
      </c>
      <c r="D6596" s="18" t="s">
        <v>590</v>
      </c>
      <c r="E6596" s="18">
        <v>4</v>
      </c>
    </row>
    <row r="6597" spans="1:5" hidden="1" x14ac:dyDescent="0.3">
      <c r="A6597" s="18" t="str">
        <f t="shared" si="103"/>
        <v>2022-23Horsham Rural CityC7</v>
      </c>
      <c r="B6597" s="18" t="s">
        <v>1261</v>
      </c>
      <c r="C6597" s="18" t="s">
        <v>1087</v>
      </c>
      <c r="D6597" s="18" t="s">
        <v>594</v>
      </c>
      <c r="E6597" s="18">
        <v>0.152019002375297</v>
      </c>
    </row>
    <row r="6598" spans="1:5" hidden="1" x14ac:dyDescent="0.3">
      <c r="A6598" s="18" t="str">
        <f t="shared" si="103"/>
        <v>2022-23Hume CityAF2</v>
      </c>
      <c r="B6598" s="18" t="s">
        <v>1261</v>
      </c>
      <c r="C6598" s="18" t="s">
        <v>1090</v>
      </c>
      <c r="D6598" s="18" t="s">
        <v>76</v>
      </c>
      <c r="E6598" s="18">
        <v>2</v>
      </c>
    </row>
    <row r="6599" spans="1:5" hidden="1" x14ac:dyDescent="0.3">
      <c r="A6599" s="18" t="str">
        <f t="shared" si="103"/>
        <v>2022-23Hume CityAF6</v>
      </c>
      <c r="B6599" s="18" t="s">
        <v>1261</v>
      </c>
      <c r="C6599" s="18" t="s">
        <v>1090</v>
      </c>
      <c r="D6599" s="18" t="s">
        <v>85</v>
      </c>
      <c r="E6599" s="18">
        <v>4.9420432647602297</v>
      </c>
    </row>
    <row r="6600" spans="1:5" hidden="1" x14ac:dyDescent="0.3">
      <c r="A6600" s="18" t="str">
        <f t="shared" si="103"/>
        <v>2022-23Hume CityAF7</v>
      </c>
      <c r="B6600" s="18" t="s">
        <v>1261</v>
      </c>
      <c r="C6600" s="18" t="s">
        <v>1090</v>
      </c>
      <c r="D6600" s="18" t="s">
        <v>90</v>
      </c>
      <c r="E6600" s="18">
        <v>2.5997119221629399</v>
      </c>
    </row>
    <row r="6601" spans="1:5" hidden="1" x14ac:dyDescent="0.3">
      <c r="A6601" s="18" t="str">
        <f t="shared" si="103"/>
        <v>2022-23Hume CityAM1</v>
      </c>
      <c r="B6601" s="18" t="s">
        <v>1261</v>
      </c>
      <c r="C6601" s="18" t="s">
        <v>1090</v>
      </c>
      <c r="D6601" s="18" t="s">
        <v>97</v>
      </c>
      <c r="E6601" s="18">
        <v>4.7981545559400196</v>
      </c>
    </row>
    <row r="6602" spans="1:5" hidden="1" x14ac:dyDescent="0.3">
      <c r="A6602" s="18" t="str">
        <f t="shared" si="103"/>
        <v>2022-23Hume CityAM2</v>
      </c>
      <c r="B6602" s="18" t="s">
        <v>1261</v>
      </c>
      <c r="C6602" s="18" t="s">
        <v>1090</v>
      </c>
      <c r="D6602" s="18" t="s">
        <v>103</v>
      </c>
      <c r="E6602" s="18">
        <v>0.25235109717868298</v>
      </c>
    </row>
    <row r="6603" spans="1:5" hidden="1" x14ac:dyDescent="0.3">
      <c r="A6603" s="18" t="str">
        <f t="shared" si="103"/>
        <v>2022-23Hume CityAM5</v>
      </c>
      <c r="B6603" s="18" t="s">
        <v>1261</v>
      </c>
      <c r="C6603" s="18" t="s">
        <v>1090</v>
      </c>
      <c r="D6603" s="18" t="s">
        <v>109</v>
      </c>
      <c r="E6603" s="18">
        <v>0.35305642633228801</v>
      </c>
    </row>
    <row r="6604" spans="1:5" hidden="1" x14ac:dyDescent="0.3">
      <c r="A6604" s="18" t="str">
        <f t="shared" si="103"/>
        <v>2022-23Hume CityAM6</v>
      </c>
      <c r="B6604" s="18" t="s">
        <v>1261</v>
      </c>
      <c r="C6604" s="18" t="s">
        <v>1090</v>
      </c>
      <c r="D6604" s="18" t="s">
        <v>115</v>
      </c>
      <c r="E6604" s="18">
        <v>8.5090870241331409</v>
      </c>
    </row>
    <row r="6605" spans="1:5" hidden="1" x14ac:dyDescent="0.3">
      <c r="A6605" s="18" t="str">
        <f t="shared" si="103"/>
        <v>2022-23Hume CityAM7</v>
      </c>
      <c r="B6605" s="18" t="s">
        <v>1261</v>
      </c>
      <c r="C6605" s="18" t="s">
        <v>1090</v>
      </c>
      <c r="D6605" s="18" t="s">
        <v>118</v>
      </c>
      <c r="E6605" s="18">
        <v>1</v>
      </c>
    </row>
    <row r="6606" spans="1:5" hidden="1" x14ac:dyDescent="0.3">
      <c r="A6606" s="18" t="str">
        <f t="shared" si="103"/>
        <v>2022-23Hume CityFS1</v>
      </c>
      <c r="B6606" s="18" t="s">
        <v>1261</v>
      </c>
      <c r="C6606" s="18" t="s">
        <v>1090</v>
      </c>
      <c r="D6606" s="18" t="s">
        <v>124</v>
      </c>
      <c r="E6606" s="18">
        <v>1.1666666666666701</v>
      </c>
    </row>
    <row r="6607" spans="1:5" hidden="1" x14ac:dyDescent="0.3">
      <c r="A6607" s="18" t="str">
        <f t="shared" si="103"/>
        <v>2022-23Hume CityFS2</v>
      </c>
      <c r="B6607" s="18" t="s">
        <v>1261</v>
      </c>
      <c r="C6607" s="18" t="s">
        <v>1090</v>
      </c>
      <c r="D6607" s="18" t="s">
        <v>130</v>
      </c>
      <c r="E6607" s="18">
        <v>1</v>
      </c>
    </row>
    <row r="6608" spans="1:5" hidden="1" x14ac:dyDescent="0.3">
      <c r="A6608" s="18" t="str">
        <f t="shared" si="103"/>
        <v>2022-23Hume CityFS3</v>
      </c>
      <c r="B6608" s="18" t="s">
        <v>1261</v>
      </c>
      <c r="C6608" s="18" t="s">
        <v>1090</v>
      </c>
      <c r="D6608" s="18" t="s">
        <v>135</v>
      </c>
      <c r="E6608" s="18">
        <v>343.428859060403</v>
      </c>
    </row>
    <row r="6609" spans="1:5" hidden="1" x14ac:dyDescent="0.3">
      <c r="A6609" s="18" t="str">
        <f t="shared" si="103"/>
        <v>2022-23Hume CityFS4</v>
      </c>
      <c r="B6609" s="18" t="s">
        <v>1261</v>
      </c>
      <c r="C6609" s="18" t="s">
        <v>1090</v>
      </c>
      <c r="D6609" s="18" t="s">
        <v>139</v>
      </c>
      <c r="E6609" s="18">
        <v>0.99415204678362601</v>
      </c>
    </row>
    <row r="6610" spans="1:5" hidden="1" x14ac:dyDescent="0.3">
      <c r="A6610" s="18" t="str">
        <f t="shared" si="103"/>
        <v>2022-23Hume CityG1</v>
      </c>
      <c r="B6610" s="18" t="s">
        <v>1261</v>
      </c>
      <c r="C6610" s="18" t="s">
        <v>1090</v>
      </c>
      <c r="D6610" s="18" t="s">
        <v>149</v>
      </c>
      <c r="E6610" s="18">
        <v>0.140625</v>
      </c>
    </row>
    <row r="6611" spans="1:5" hidden="1" x14ac:dyDescent="0.3">
      <c r="A6611" s="18" t="str">
        <f t="shared" si="103"/>
        <v>2022-23Hume CityG2</v>
      </c>
      <c r="B6611" s="18" t="s">
        <v>1261</v>
      </c>
      <c r="C6611" s="18" t="s">
        <v>1090</v>
      </c>
      <c r="D6611" s="18" t="s">
        <v>154</v>
      </c>
      <c r="E6611" s="18">
        <v>53</v>
      </c>
    </row>
    <row r="6612" spans="1:5" hidden="1" x14ac:dyDescent="0.3">
      <c r="A6612" s="18" t="str">
        <f t="shared" si="103"/>
        <v>2022-23Hume CityG3</v>
      </c>
      <c r="B6612" s="18" t="s">
        <v>1261</v>
      </c>
      <c r="C6612" s="18" t="s">
        <v>1090</v>
      </c>
      <c r="D6612" s="18" t="s">
        <v>159</v>
      </c>
      <c r="E6612" s="18">
        <v>0.88142292490118601</v>
      </c>
    </row>
    <row r="6613" spans="1:5" hidden="1" x14ac:dyDescent="0.3">
      <c r="A6613" s="18" t="str">
        <f t="shared" si="103"/>
        <v>2022-23Hume CityG4</v>
      </c>
      <c r="B6613" s="18" t="s">
        <v>1261</v>
      </c>
      <c r="C6613" s="18" t="s">
        <v>1090</v>
      </c>
      <c r="D6613" s="18" t="s">
        <v>166</v>
      </c>
      <c r="E6613" s="18">
        <v>74268.991818181807</v>
      </c>
    </row>
    <row r="6614" spans="1:5" hidden="1" x14ac:dyDescent="0.3">
      <c r="A6614" s="18" t="str">
        <f t="shared" si="103"/>
        <v>2022-23Hume CityG5</v>
      </c>
      <c r="B6614" s="18" t="s">
        <v>1261</v>
      </c>
      <c r="C6614" s="18" t="s">
        <v>1090</v>
      </c>
      <c r="D6614" s="18" t="s">
        <v>169</v>
      </c>
      <c r="E6614" s="18">
        <v>55</v>
      </c>
    </row>
    <row r="6615" spans="1:5" hidden="1" x14ac:dyDescent="0.3">
      <c r="A6615" s="18" t="str">
        <f t="shared" si="103"/>
        <v>2022-23Hume CityLB1</v>
      </c>
      <c r="B6615" s="18" t="s">
        <v>1261</v>
      </c>
      <c r="C6615" s="18" t="s">
        <v>1090</v>
      </c>
      <c r="D6615" s="18" t="s">
        <v>1256</v>
      </c>
      <c r="E6615" s="18">
        <v>5.3074575504212103</v>
      </c>
    </row>
    <row r="6616" spans="1:5" hidden="1" x14ac:dyDescent="0.3">
      <c r="A6616" s="18" t="str">
        <f t="shared" ref="A6616:A6679" si="104">CONCATENATE(B6616,C6616,D6616)</f>
        <v>2022-23Hume CityLB2</v>
      </c>
      <c r="B6616" s="18" t="s">
        <v>1261</v>
      </c>
      <c r="C6616" s="18" t="s">
        <v>1090</v>
      </c>
      <c r="D6616" s="18" t="s">
        <v>172</v>
      </c>
      <c r="E6616" s="18">
        <v>0.80697060865540404</v>
      </c>
    </row>
    <row r="6617" spans="1:5" hidden="1" x14ac:dyDescent="0.3">
      <c r="A6617" s="18" t="str">
        <f t="shared" si="104"/>
        <v>2022-23Hume CityLB4</v>
      </c>
      <c r="B6617" s="18" t="s">
        <v>1261</v>
      </c>
      <c r="C6617" s="18" t="s">
        <v>1090</v>
      </c>
      <c r="D6617" s="18" t="s">
        <v>1257</v>
      </c>
      <c r="E6617" s="18">
        <v>6.7045437599725602E-2</v>
      </c>
    </row>
    <row r="6618" spans="1:5" hidden="1" x14ac:dyDescent="0.3">
      <c r="A6618" s="18" t="str">
        <f t="shared" si="104"/>
        <v>2022-23Hume CityLB5</v>
      </c>
      <c r="B6618" s="18" t="s">
        <v>1261</v>
      </c>
      <c r="C6618" s="18" t="s">
        <v>1090</v>
      </c>
      <c r="D6618" s="18" t="s">
        <v>177</v>
      </c>
      <c r="E6618" s="18">
        <v>25.923681263675999</v>
      </c>
    </row>
    <row r="6619" spans="1:5" hidden="1" x14ac:dyDescent="0.3">
      <c r="A6619" s="18" t="str">
        <f t="shared" si="104"/>
        <v>2022-23Hume CityMC2</v>
      </c>
      <c r="B6619" s="18" t="s">
        <v>1261</v>
      </c>
      <c r="C6619" s="18" t="s">
        <v>1090</v>
      </c>
      <c r="D6619" s="18" t="s">
        <v>192</v>
      </c>
      <c r="E6619" s="18">
        <v>1.0117917745182601</v>
      </c>
    </row>
    <row r="6620" spans="1:5" hidden="1" x14ac:dyDescent="0.3">
      <c r="A6620" s="18" t="str">
        <f t="shared" si="104"/>
        <v>2022-23Hume CityMC3</v>
      </c>
      <c r="B6620" s="18" t="s">
        <v>1261</v>
      </c>
      <c r="C6620" s="18" t="s">
        <v>1090</v>
      </c>
      <c r="D6620" s="18" t="s">
        <v>197</v>
      </c>
      <c r="E6620" s="18">
        <v>91.748131589870397</v>
      </c>
    </row>
    <row r="6621" spans="1:5" hidden="1" x14ac:dyDescent="0.3">
      <c r="A6621" s="18" t="str">
        <f t="shared" si="104"/>
        <v>2022-23Hume CityMC4</v>
      </c>
      <c r="B6621" s="18" t="s">
        <v>1261</v>
      </c>
      <c r="C6621" s="18" t="s">
        <v>1090</v>
      </c>
      <c r="D6621" s="18" t="s">
        <v>202</v>
      </c>
      <c r="E6621" s="18">
        <v>0.741216962140399</v>
      </c>
    </row>
    <row r="6622" spans="1:5" hidden="1" x14ac:dyDescent="0.3">
      <c r="A6622" s="18" t="str">
        <f t="shared" si="104"/>
        <v>2022-23Hume CityMC5</v>
      </c>
      <c r="B6622" s="18" t="s">
        <v>1261</v>
      </c>
      <c r="C6622" s="18" t="s">
        <v>1090</v>
      </c>
      <c r="D6622" s="18" t="s">
        <v>207</v>
      </c>
      <c r="E6622" s="18">
        <v>0.78636363636363604</v>
      </c>
    </row>
    <row r="6623" spans="1:5" hidden="1" x14ac:dyDescent="0.3">
      <c r="A6623" s="18" t="str">
        <f t="shared" si="104"/>
        <v>2022-23Hume CityMC6</v>
      </c>
      <c r="B6623" s="18" t="s">
        <v>1261</v>
      </c>
      <c r="C6623" s="18" t="s">
        <v>1090</v>
      </c>
      <c r="D6623" s="18" t="s">
        <v>211</v>
      </c>
      <c r="E6623" s="18">
        <v>1.01955708944492</v>
      </c>
    </row>
    <row r="6624" spans="1:5" hidden="1" x14ac:dyDescent="0.3">
      <c r="A6624" s="18" t="str">
        <f t="shared" si="104"/>
        <v>2022-23Hume CityR1</v>
      </c>
      <c r="B6624" s="18" t="s">
        <v>1261</v>
      </c>
      <c r="C6624" s="18" t="s">
        <v>1090</v>
      </c>
      <c r="D6624" s="18" t="s">
        <v>215</v>
      </c>
      <c r="E6624" s="18">
        <v>78.091872791519407</v>
      </c>
    </row>
    <row r="6625" spans="1:5" hidden="1" x14ac:dyDescent="0.3">
      <c r="A6625" s="18" t="str">
        <f t="shared" si="104"/>
        <v>2022-23Hume CityR2</v>
      </c>
      <c r="B6625" s="18" t="s">
        <v>1261</v>
      </c>
      <c r="C6625" s="18" t="s">
        <v>1090</v>
      </c>
      <c r="D6625" s="18" t="s">
        <v>220</v>
      </c>
      <c r="E6625" s="18">
        <v>0.98727915194346305</v>
      </c>
    </row>
    <row r="6626" spans="1:5" hidden="1" x14ac:dyDescent="0.3">
      <c r="A6626" s="18" t="str">
        <f t="shared" si="104"/>
        <v>2022-23Hume CityR3</v>
      </c>
      <c r="B6626" s="18" t="s">
        <v>1261</v>
      </c>
      <c r="C6626" s="18" t="s">
        <v>1090</v>
      </c>
      <c r="D6626" s="18" t="s">
        <v>223</v>
      </c>
      <c r="E6626" s="18">
        <v>199.34182205882399</v>
      </c>
    </row>
    <row r="6627" spans="1:5" hidden="1" x14ac:dyDescent="0.3">
      <c r="A6627" s="18" t="str">
        <f t="shared" si="104"/>
        <v>2022-23Hume CityR4</v>
      </c>
      <c r="B6627" s="18" t="s">
        <v>1261</v>
      </c>
      <c r="C6627" s="18" t="s">
        <v>1090</v>
      </c>
      <c r="D6627" s="18" t="s">
        <v>228</v>
      </c>
      <c r="E6627" s="18">
        <v>29.642848087933402</v>
      </c>
    </row>
    <row r="6628" spans="1:5" hidden="1" x14ac:dyDescent="0.3">
      <c r="A6628" s="18" t="str">
        <f t="shared" si="104"/>
        <v>2022-23Hume CityR5</v>
      </c>
      <c r="B6628" s="18" t="s">
        <v>1261</v>
      </c>
      <c r="C6628" s="18" t="s">
        <v>1090</v>
      </c>
      <c r="D6628" s="18" t="s">
        <v>232</v>
      </c>
      <c r="E6628" s="18">
        <v>54</v>
      </c>
    </row>
    <row r="6629" spans="1:5" hidden="1" x14ac:dyDescent="0.3">
      <c r="A6629" s="18" t="str">
        <f t="shared" si="104"/>
        <v>2022-23Hume CitySP1</v>
      </c>
      <c r="B6629" s="18" t="s">
        <v>1261</v>
      </c>
      <c r="C6629" s="18" t="s">
        <v>1090</v>
      </c>
      <c r="D6629" s="18" t="s">
        <v>236</v>
      </c>
      <c r="E6629" s="18">
        <v>154</v>
      </c>
    </row>
    <row r="6630" spans="1:5" hidden="1" x14ac:dyDescent="0.3">
      <c r="A6630" s="18" t="str">
        <f t="shared" si="104"/>
        <v>2022-23Hume CitySP2</v>
      </c>
      <c r="B6630" s="18" t="s">
        <v>1261</v>
      </c>
      <c r="C6630" s="18" t="s">
        <v>1090</v>
      </c>
      <c r="D6630" s="18" t="s">
        <v>239</v>
      </c>
      <c r="E6630" s="18">
        <v>0.44728434504792303</v>
      </c>
    </row>
    <row r="6631" spans="1:5" hidden="1" x14ac:dyDescent="0.3">
      <c r="A6631" s="18" t="str">
        <f t="shared" si="104"/>
        <v>2022-23Hume CitySP3</v>
      </c>
      <c r="B6631" s="18" t="s">
        <v>1261</v>
      </c>
      <c r="C6631" s="18" t="s">
        <v>1090</v>
      </c>
      <c r="D6631" s="18" t="s">
        <v>245</v>
      </c>
      <c r="E6631" s="18">
        <v>4105.2769784172697</v>
      </c>
    </row>
    <row r="6632" spans="1:5" hidden="1" x14ac:dyDescent="0.3">
      <c r="A6632" s="18" t="str">
        <f t="shared" si="104"/>
        <v>2022-23Hume CitySP4</v>
      </c>
      <c r="B6632" s="18" t="s">
        <v>1261</v>
      </c>
      <c r="C6632" s="18" t="s">
        <v>1090</v>
      </c>
      <c r="D6632" s="18" t="s">
        <v>251</v>
      </c>
      <c r="E6632" s="18">
        <v>0.14285714285714299</v>
      </c>
    </row>
    <row r="6633" spans="1:5" hidden="1" x14ac:dyDescent="0.3">
      <c r="A6633" s="18" t="str">
        <f t="shared" si="104"/>
        <v>2022-23Hume CityWC1</v>
      </c>
      <c r="B6633" s="18" t="s">
        <v>1261</v>
      </c>
      <c r="C6633" s="18" t="s">
        <v>1090</v>
      </c>
      <c r="D6633" s="18" t="s">
        <v>1258</v>
      </c>
      <c r="E6633" s="18">
        <v>248.339973439575</v>
      </c>
    </row>
    <row r="6634" spans="1:5" hidden="1" x14ac:dyDescent="0.3">
      <c r="A6634" s="18" t="str">
        <f t="shared" si="104"/>
        <v>2022-23Hume CityWC2</v>
      </c>
      <c r="B6634" s="18" t="s">
        <v>1261</v>
      </c>
      <c r="C6634" s="18" t="s">
        <v>1090</v>
      </c>
      <c r="D6634" s="18" t="s">
        <v>256</v>
      </c>
      <c r="E6634" s="18">
        <v>13.005444613079</v>
      </c>
    </row>
    <row r="6635" spans="1:5" hidden="1" x14ac:dyDescent="0.3">
      <c r="A6635" s="18" t="str">
        <f t="shared" si="104"/>
        <v>2022-23Hume CityWC3</v>
      </c>
      <c r="B6635" s="18" t="s">
        <v>1261</v>
      </c>
      <c r="C6635" s="18" t="s">
        <v>1090</v>
      </c>
      <c r="D6635" s="18" t="s">
        <v>262</v>
      </c>
      <c r="E6635" s="18">
        <v>166.04393449927599</v>
      </c>
    </row>
    <row r="6636" spans="1:5" hidden="1" x14ac:dyDescent="0.3">
      <c r="A6636" s="18" t="str">
        <f t="shared" si="104"/>
        <v>2022-23Hume CityWC4</v>
      </c>
      <c r="B6636" s="18" t="s">
        <v>1261</v>
      </c>
      <c r="C6636" s="18" t="s">
        <v>1090</v>
      </c>
      <c r="D6636" s="18" t="s">
        <v>266</v>
      </c>
      <c r="E6636" s="18">
        <v>64.445852394191505</v>
      </c>
    </row>
    <row r="6637" spans="1:5" hidden="1" x14ac:dyDescent="0.3">
      <c r="A6637" s="18" t="str">
        <f t="shared" si="104"/>
        <v>2022-23Hume CityWC5</v>
      </c>
      <c r="B6637" s="18" t="s">
        <v>1261</v>
      </c>
      <c r="C6637" s="18" t="s">
        <v>1090</v>
      </c>
      <c r="D6637" s="18" t="s">
        <v>270</v>
      </c>
      <c r="E6637" s="18">
        <v>0.34064643369390402</v>
      </c>
    </row>
    <row r="6638" spans="1:5" hidden="1" x14ac:dyDescent="0.3">
      <c r="A6638" s="18" t="str">
        <f t="shared" si="104"/>
        <v>2022-23Hume CityE2</v>
      </c>
      <c r="B6638" s="18" t="s">
        <v>1261</v>
      </c>
      <c r="C6638" s="18" t="s">
        <v>1090</v>
      </c>
      <c r="D6638" s="18" t="s">
        <v>548</v>
      </c>
      <c r="E6638" s="18">
        <v>3959.6945595582702</v>
      </c>
    </row>
    <row r="6639" spans="1:5" hidden="1" x14ac:dyDescent="0.3">
      <c r="A6639" s="18" t="str">
        <f t="shared" si="104"/>
        <v>2022-23Hume CityE4</v>
      </c>
      <c r="B6639" s="18" t="s">
        <v>1261</v>
      </c>
      <c r="C6639" s="18" t="s">
        <v>1090</v>
      </c>
      <c r="D6639" s="18" t="s">
        <v>550</v>
      </c>
      <c r="E6639" s="18">
        <v>1990.8164011261399</v>
      </c>
    </row>
    <row r="6640" spans="1:5" hidden="1" x14ac:dyDescent="0.3">
      <c r="A6640" s="18" t="str">
        <f t="shared" si="104"/>
        <v>2022-23Hume CityL1</v>
      </c>
      <c r="B6640" s="18" t="s">
        <v>1261</v>
      </c>
      <c r="C6640" s="18" t="s">
        <v>1090</v>
      </c>
      <c r="D6640" s="18" t="s">
        <v>552</v>
      </c>
      <c r="E6640" s="18">
        <v>4.6184796112595397</v>
      </c>
    </row>
    <row r="6641" spans="1:5" hidden="1" x14ac:dyDescent="0.3">
      <c r="A6641" s="18" t="str">
        <f t="shared" si="104"/>
        <v>2022-23Hume CityL2</v>
      </c>
      <c r="B6641" s="18" t="s">
        <v>1261</v>
      </c>
      <c r="C6641" s="18" t="s">
        <v>1090</v>
      </c>
      <c r="D6641" s="18" t="s">
        <v>554</v>
      </c>
      <c r="E6641" s="18">
        <v>-1.55060846111689</v>
      </c>
    </row>
    <row r="6642" spans="1:5" hidden="1" x14ac:dyDescent="0.3">
      <c r="A6642" s="18" t="str">
        <f t="shared" si="104"/>
        <v>2022-23Hume CityO2</v>
      </c>
      <c r="B6642" s="18" t="s">
        <v>1261</v>
      </c>
      <c r="C6642" s="18" t="s">
        <v>1090</v>
      </c>
      <c r="D6642" s="18" t="s">
        <v>556</v>
      </c>
      <c r="E6642" s="18">
        <v>0</v>
      </c>
    </row>
    <row r="6643" spans="1:5" hidden="1" x14ac:dyDescent="0.3">
      <c r="A6643" s="18" t="str">
        <f t="shared" si="104"/>
        <v>2022-23Hume CityO3</v>
      </c>
      <c r="B6643" s="18" t="s">
        <v>1261</v>
      </c>
      <c r="C6643" s="18" t="s">
        <v>1090</v>
      </c>
      <c r="D6643" s="18" t="s">
        <v>558</v>
      </c>
      <c r="E6643" s="18">
        <v>0</v>
      </c>
    </row>
    <row r="6644" spans="1:5" hidden="1" x14ac:dyDescent="0.3">
      <c r="A6644" s="18" t="str">
        <f t="shared" si="104"/>
        <v>2022-23Hume CityO4</v>
      </c>
      <c r="B6644" s="18" t="s">
        <v>1261</v>
      </c>
      <c r="C6644" s="18" t="s">
        <v>1090</v>
      </c>
      <c r="D6644" s="18" t="s">
        <v>560</v>
      </c>
      <c r="E6644" s="18">
        <v>0.310950576937225</v>
      </c>
    </row>
    <row r="6645" spans="1:5" hidden="1" x14ac:dyDescent="0.3">
      <c r="A6645" s="18" t="str">
        <f t="shared" si="104"/>
        <v>2022-23Hume CityO5</v>
      </c>
      <c r="B6645" s="18" t="s">
        <v>1261</v>
      </c>
      <c r="C6645" s="18" t="s">
        <v>1090</v>
      </c>
      <c r="D6645" s="18" t="s">
        <v>562</v>
      </c>
      <c r="E6645" s="18">
        <v>0.84146830897739799</v>
      </c>
    </row>
    <row r="6646" spans="1:5" hidden="1" x14ac:dyDescent="0.3">
      <c r="A6646" s="18" t="str">
        <f t="shared" si="104"/>
        <v>2022-23Hume CityOP1</v>
      </c>
      <c r="B6646" s="18" t="s">
        <v>1261</v>
      </c>
      <c r="C6646" s="18" t="s">
        <v>1090</v>
      </c>
      <c r="D6646" s="18" t="s">
        <v>564</v>
      </c>
      <c r="E6646" s="18">
        <v>-2.34497825740934E-2</v>
      </c>
    </row>
    <row r="6647" spans="1:5" hidden="1" x14ac:dyDescent="0.3">
      <c r="A6647" s="18" t="str">
        <f t="shared" si="104"/>
        <v>2022-23Hume CityS1</v>
      </c>
      <c r="B6647" s="18" t="s">
        <v>1261</v>
      </c>
      <c r="C6647" s="18" t="s">
        <v>1090</v>
      </c>
      <c r="D6647" s="18" t="s">
        <v>567</v>
      </c>
      <c r="E6647" s="18">
        <v>0.56067782535375899</v>
      </c>
    </row>
    <row r="6648" spans="1:5" hidden="1" x14ac:dyDescent="0.3">
      <c r="A6648" s="18" t="str">
        <f t="shared" si="104"/>
        <v>2022-23Hume CityS2</v>
      </c>
      <c r="B6648" s="18" t="s">
        <v>1261</v>
      </c>
      <c r="C6648" s="18" t="s">
        <v>1090</v>
      </c>
      <c r="D6648" s="18" t="s">
        <v>569</v>
      </c>
      <c r="E6648" s="18">
        <v>3.0275410820175199E-3</v>
      </c>
    </row>
    <row r="6649" spans="1:5" hidden="1" x14ac:dyDescent="0.3">
      <c r="A6649" s="18" t="str">
        <f t="shared" si="104"/>
        <v>2022-23Hume CityC1</v>
      </c>
      <c r="B6649" s="18" t="s">
        <v>1261</v>
      </c>
      <c r="C6649" s="18" t="s">
        <v>1090</v>
      </c>
      <c r="D6649" s="18" t="s">
        <v>572</v>
      </c>
      <c r="E6649" s="18">
        <v>1580.53738041255</v>
      </c>
    </row>
    <row r="6650" spans="1:5" hidden="1" x14ac:dyDescent="0.3">
      <c r="A6650" s="18" t="str">
        <f t="shared" si="104"/>
        <v>2022-23Hume CityC2</v>
      </c>
      <c r="B6650" s="18" t="s">
        <v>1261</v>
      </c>
      <c r="C6650" s="18" t="s">
        <v>1090</v>
      </c>
      <c r="D6650" s="18" t="s">
        <v>575</v>
      </c>
      <c r="E6650" s="18">
        <v>11001.6070094926</v>
      </c>
    </row>
    <row r="6651" spans="1:5" hidden="1" x14ac:dyDescent="0.3">
      <c r="A6651" s="18" t="str">
        <f t="shared" si="104"/>
        <v>2022-23Hume CityC3</v>
      </c>
      <c r="B6651" s="18" t="s">
        <v>1261</v>
      </c>
      <c r="C6651" s="18" t="s">
        <v>1090</v>
      </c>
      <c r="D6651" s="18" t="s">
        <v>579</v>
      </c>
      <c r="E6651" s="18">
        <v>171.80353501019701</v>
      </c>
    </row>
    <row r="6652" spans="1:5" hidden="1" x14ac:dyDescent="0.3">
      <c r="A6652" s="18" t="str">
        <f t="shared" si="104"/>
        <v>2022-23Hume CityC4</v>
      </c>
      <c r="B6652" s="18" t="s">
        <v>1261</v>
      </c>
      <c r="C6652" s="18" t="s">
        <v>1090</v>
      </c>
      <c r="D6652" s="18" t="s">
        <v>583</v>
      </c>
      <c r="E6652" s="18">
        <v>1127.4763583844799</v>
      </c>
    </row>
    <row r="6653" spans="1:5" hidden="1" x14ac:dyDescent="0.3">
      <c r="A6653" s="18" t="str">
        <f t="shared" si="104"/>
        <v>2022-23Hume CityC5</v>
      </c>
      <c r="B6653" s="18" t="s">
        <v>1261</v>
      </c>
      <c r="C6653" s="18" t="s">
        <v>1090</v>
      </c>
      <c r="D6653" s="18" t="s">
        <v>586</v>
      </c>
      <c r="E6653" s="18">
        <v>308.32219069890698</v>
      </c>
    </row>
    <row r="6654" spans="1:5" hidden="1" x14ac:dyDescent="0.3">
      <c r="A6654" s="18" t="str">
        <f t="shared" si="104"/>
        <v>2022-23Hume CityC6</v>
      </c>
      <c r="B6654" s="18" t="s">
        <v>1261</v>
      </c>
      <c r="C6654" s="18" t="s">
        <v>1090</v>
      </c>
      <c r="D6654" s="18" t="s">
        <v>590</v>
      </c>
      <c r="E6654" s="18">
        <v>1</v>
      </c>
    </row>
    <row r="6655" spans="1:5" hidden="1" x14ac:dyDescent="0.3">
      <c r="A6655" s="18" t="str">
        <f t="shared" si="104"/>
        <v>2022-23Hume CityC7</v>
      </c>
      <c r="B6655" s="18" t="s">
        <v>1261</v>
      </c>
      <c r="C6655" s="18" t="s">
        <v>1090</v>
      </c>
      <c r="D6655" s="18" t="s">
        <v>594</v>
      </c>
      <c r="E6655" s="18">
        <v>0.118119726797911</v>
      </c>
    </row>
    <row r="6656" spans="1:5" hidden="1" x14ac:dyDescent="0.3">
      <c r="A6656" s="18" t="str">
        <f t="shared" si="104"/>
        <v>2022-23Indigo ShireAF2</v>
      </c>
      <c r="B6656" s="18" t="s">
        <v>1261</v>
      </c>
      <c r="C6656" s="18" t="s">
        <v>1093</v>
      </c>
      <c r="D6656" s="18" t="s">
        <v>76</v>
      </c>
      <c r="E6656" s="18">
        <v>1</v>
      </c>
    </row>
    <row r="6657" spans="1:5" hidden="1" x14ac:dyDescent="0.3">
      <c r="A6657" s="18" t="str">
        <f t="shared" si="104"/>
        <v>2022-23Indigo ShireAF6</v>
      </c>
      <c r="B6657" s="18" t="s">
        <v>1261</v>
      </c>
      <c r="C6657" s="18" t="s">
        <v>1093</v>
      </c>
      <c r="D6657" s="18" t="s">
        <v>85</v>
      </c>
      <c r="E6657" s="18">
        <v>1.57304532659275</v>
      </c>
    </row>
    <row r="6658" spans="1:5" hidden="1" x14ac:dyDescent="0.3">
      <c r="A6658" s="18" t="str">
        <f t="shared" si="104"/>
        <v>2022-23Indigo ShireAF7</v>
      </c>
      <c r="B6658" s="18" t="s">
        <v>1261</v>
      </c>
      <c r="C6658" s="18" t="s">
        <v>1093</v>
      </c>
      <c r="D6658" s="18" t="s">
        <v>90</v>
      </c>
      <c r="E6658" s="18">
        <v>16.619531078810901</v>
      </c>
    </row>
    <row r="6659" spans="1:5" hidden="1" x14ac:dyDescent="0.3">
      <c r="A6659" s="18" t="str">
        <f t="shared" si="104"/>
        <v>2022-23Indigo ShireAM1</v>
      </c>
      <c r="B6659" s="18" t="s">
        <v>1261</v>
      </c>
      <c r="C6659" s="18" t="s">
        <v>1093</v>
      </c>
      <c r="D6659" s="18" t="s">
        <v>97</v>
      </c>
      <c r="E6659" s="18">
        <v>1.19891008174387</v>
      </c>
    </row>
    <row r="6660" spans="1:5" hidden="1" x14ac:dyDescent="0.3">
      <c r="A6660" s="18" t="str">
        <f t="shared" si="104"/>
        <v>2022-23Indigo ShireAM2</v>
      </c>
      <c r="B6660" s="18" t="s">
        <v>1261</v>
      </c>
      <c r="C6660" s="18" t="s">
        <v>1093</v>
      </c>
      <c r="D6660" s="18" t="s">
        <v>103</v>
      </c>
      <c r="E6660" s="18">
        <v>0.52941176470588203</v>
      </c>
    </row>
    <row r="6661" spans="1:5" hidden="1" x14ac:dyDescent="0.3">
      <c r="A6661" s="18" t="str">
        <f t="shared" si="104"/>
        <v>2022-23Indigo ShireAM5</v>
      </c>
      <c r="B6661" s="18" t="s">
        <v>1261</v>
      </c>
      <c r="C6661" s="18" t="s">
        <v>1093</v>
      </c>
      <c r="D6661" s="18" t="s">
        <v>109</v>
      </c>
      <c r="E6661" s="18">
        <v>0.19607843137254899</v>
      </c>
    </row>
    <row r="6662" spans="1:5" hidden="1" x14ac:dyDescent="0.3">
      <c r="A6662" s="18" t="str">
        <f t="shared" si="104"/>
        <v>2022-23Indigo ShireAM6</v>
      </c>
      <c r="B6662" s="18" t="s">
        <v>1261</v>
      </c>
      <c r="C6662" s="18" t="s">
        <v>1093</v>
      </c>
      <c r="D6662" s="18" t="s">
        <v>115</v>
      </c>
      <c r="E6662" s="18">
        <v>10.741713103923701</v>
      </c>
    </row>
    <row r="6663" spans="1:5" hidden="1" x14ac:dyDescent="0.3">
      <c r="A6663" s="18" t="str">
        <f t="shared" si="104"/>
        <v>2022-23Indigo ShireAM7</v>
      </c>
      <c r="B6663" s="18" t="s">
        <v>1261</v>
      </c>
      <c r="C6663" s="18" t="s">
        <v>1093</v>
      </c>
      <c r="D6663" s="18" t="s">
        <v>118</v>
      </c>
      <c r="E6663" s="18">
        <v>0</v>
      </c>
    </row>
    <row r="6664" spans="1:5" hidden="1" x14ac:dyDescent="0.3">
      <c r="A6664" s="18" t="str">
        <f t="shared" si="104"/>
        <v>2022-23Indigo ShireFS1</v>
      </c>
      <c r="B6664" s="18" t="s">
        <v>1261</v>
      </c>
      <c r="C6664" s="18" t="s">
        <v>1093</v>
      </c>
      <c r="D6664" s="18" t="s">
        <v>124</v>
      </c>
      <c r="E6664" s="18">
        <v>1</v>
      </c>
    </row>
    <row r="6665" spans="1:5" hidden="1" x14ac:dyDescent="0.3">
      <c r="A6665" s="18" t="str">
        <f t="shared" si="104"/>
        <v>2022-23Indigo ShireFS2</v>
      </c>
      <c r="B6665" s="18" t="s">
        <v>1261</v>
      </c>
      <c r="C6665" s="18" t="s">
        <v>1093</v>
      </c>
      <c r="D6665" s="18" t="s">
        <v>130</v>
      </c>
      <c r="E6665" s="18">
        <v>1</v>
      </c>
    </row>
    <row r="6666" spans="1:5" hidden="1" x14ac:dyDescent="0.3">
      <c r="A6666" s="18" t="str">
        <f t="shared" si="104"/>
        <v>2022-23Indigo ShireFS3</v>
      </c>
      <c r="B6666" s="18" t="s">
        <v>1261</v>
      </c>
      <c r="C6666" s="18" t="s">
        <v>1093</v>
      </c>
      <c r="D6666" s="18" t="s">
        <v>135</v>
      </c>
      <c r="E6666" s="18">
        <v>690.53424657534197</v>
      </c>
    </row>
    <row r="6667" spans="1:5" hidden="1" x14ac:dyDescent="0.3">
      <c r="A6667" s="18" t="str">
        <f t="shared" si="104"/>
        <v>2022-23Indigo ShireFS4</v>
      </c>
      <c r="B6667" s="18" t="s">
        <v>1261</v>
      </c>
      <c r="C6667" s="18" t="s">
        <v>1093</v>
      </c>
      <c r="D6667" s="18" t="s">
        <v>139</v>
      </c>
      <c r="E6667" s="18">
        <v>1</v>
      </c>
    </row>
    <row r="6668" spans="1:5" hidden="1" x14ac:dyDescent="0.3">
      <c r="A6668" s="18" t="str">
        <f t="shared" si="104"/>
        <v>2022-23Indigo ShireG1</v>
      </c>
      <c r="B6668" s="18" t="s">
        <v>1261</v>
      </c>
      <c r="C6668" s="18" t="s">
        <v>1093</v>
      </c>
      <c r="D6668" s="18" t="s">
        <v>149</v>
      </c>
      <c r="E6668" s="18">
        <v>5.5214723926380403E-2</v>
      </c>
    </row>
    <row r="6669" spans="1:5" hidden="1" x14ac:dyDescent="0.3">
      <c r="A6669" s="18" t="str">
        <f t="shared" si="104"/>
        <v>2022-23Indigo ShireG2</v>
      </c>
      <c r="B6669" s="18" t="s">
        <v>1261</v>
      </c>
      <c r="C6669" s="18" t="s">
        <v>1093</v>
      </c>
      <c r="D6669" s="18" t="s">
        <v>154</v>
      </c>
      <c r="E6669" s="18">
        <v>52</v>
      </c>
    </row>
    <row r="6670" spans="1:5" hidden="1" x14ac:dyDescent="0.3">
      <c r="A6670" s="18" t="str">
        <f t="shared" si="104"/>
        <v>2022-23Indigo ShireG3</v>
      </c>
      <c r="B6670" s="18" t="s">
        <v>1261</v>
      </c>
      <c r="C6670" s="18" t="s">
        <v>1093</v>
      </c>
      <c r="D6670" s="18" t="s">
        <v>159</v>
      </c>
      <c r="E6670" s="18">
        <v>0.94047619047619002</v>
      </c>
    </row>
    <row r="6671" spans="1:5" hidden="1" x14ac:dyDescent="0.3">
      <c r="A6671" s="18" t="str">
        <f t="shared" si="104"/>
        <v>2022-23Indigo ShireG4</v>
      </c>
      <c r="B6671" s="18" t="s">
        <v>1261</v>
      </c>
      <c r="C6671" s="18" t="s">
        <v>1093</v>
      </c>
      <c r="D6671" s="18" t="s">
        <v>166</v>
      </c>
      <c r="E6671" s="18">
        <v>41425.571428571398</v>
      </c>
    </row>
    <row r="6672" spans="1:5" hidden="1" x14ac:dyDescent="0.3">
      <c r="A6672" s="18" t="str">
        <f t="shared" si="104"/>
        <v>2022-23Indigo ShireG5</v>
      </c>
      <c r="B6672" s="18" t="s">
        <v>1261</v>
      </c>
      <c r="C6672" s="18" t="s">
        <v>1093</v>
      </c>
      <c r="D6672" s="18" t="s">
        <v>169</v>
      </c>
      <c r="E6672" s="18">
        <v>53</v>
      </c>
    </row>
    <row r="6673" spans="1:5" hidden="1" x14ac:dyDescent="0.3">
      <c r="A6673" s="18" t="str">
        <f t="shared" si="104"/>
        <v>2022-23Indigo ShireLB1</v>
      </c>
      <c r="B6673" s="18" t="s">
        <v>1261</v>
      </c>
      <c r="C6673" s="18" t="s">
        <v>1093</v>
      </c>
      <c r="D6673" s="18" t="s">
        <v>1256</v>
      </c>
      <c r="E6673" s="18">
        <v>3.1764219864324201</v>
      </c>
    </row>
    <row r="6674" spans="1:5" hidden="1" x14ac:dyDescent="0.3">
      <c r="A6674" s="18" t="str">
        <f t="shared" si="104"/>
        <v>2022-23Indigo ShireLB2</v>
      </c>
      <c r="B6674" s="18" t="s">
        <v>1261</v>
      </c>
      <c r="C6674" s="18" t="s">
        <v>1093</v>
      </c>
      <c r="D6674" s="18" t="s">
        <v>172</v>
      </c>
      <c r="E6674" s="18">
        <v>0.56170592433975697</v>
      </c>
    </row>
    <row r="6675" spans="1:5" hidden="1" x14ac:dyDescent="0.3">
      <c r="A6675" s="18" t="str">
        <f t="shared" si="104"/>
        <v>2022-23Indigo ShireLB4</v>
      </c>
      <c r="B6675" s="18" t="s">
        <v>1261</v>
      </c>
      <c r="C6675" s="18" t="s">
        <v>1093</v>
      </c>
      <c r="D6675" s="18" t="s">
        <v>1257</v>
      </c>
      <c r="E6675" s="18">
        <v>0.117278773575706</v>
      </c>
    </row>
    <row r="6676" spans="1:5" hidden="1" x14ac:dyDescent="0.3">
      <c r="A6676" s="18" t="str">
        <f t="shared" si="104"/>
        <v>2022-23Indigo ShireLB5</v>
      </c>
      <c r="B6676" s="18" t="s">
        <v>1261</v>
      </c>
      <c r="C6676" s="18" t="s">
        <v>1093</v>
      </c>
      <c r="D6676" s="18" t="s">
        <v>177</v>
      </c>
      <c r="E6676" s="18">
        <v>40.518067444131702</v>
      </c>
    </row>
    <row r="6677" spans="1:5" hidden="1" x14ac:dyDescent="0.3">
      <c r="A6677" s="18" t="str">
        <f t="shared" si="104"/>
        <v>2022-23Indigo ShireMC2</v>
      </c>
      <c r="B6677" s="18" t="s">
        <v>1261</v>
      </c>
      <c r="C6677" s="18" t="s">
        <v>1093</v>
      </c>
      <c r="D6677" s="18" t="s">
        <v>192</v>
      </c>
      <c r="E6677" s="18">
        <v>0.98974358974359</v>
      </c>
    </row>
    <row r="6678" spans="1:5" hidden="1" x14ac:dyDescent="0.3">
      <c r="A6678" s="18" t="str">
        <f t="shared" si="104"/>
        <v>2022-23Indigo ShireMC3</v>
      </c>
      <c r="B6678" s="18" t="s">
        <v>1261</v>
      </c>
      <c r="C6678" s="18" t="s">
        <v>1093</v>
      </c>
      <c r="D6678" s="18" t="s">
        <v>197</v>
      </c>
      <c r="E6678" s="18">
        <v>81.174567763524806</v>
      </c>
    </row>
    <row r="6679" spans="1:5" hidden="1" x14ac:dyDescent="0.3">
      <c r="A6679" s="18" t="str">
        <f t="shared" si="104"/>
        <v>2022-23Indigo ShireMC4</v>
      </c>
      <c r="B6679" s="18" t="s">
        <v>1261</v>
      </c>
      <c r="C6679" s="18" t="s">
        <v>1093</v>
      </c>
      <c r="D6679" s="18" t="s">
        <v>202</v>
      </c>
      <c r="E6679" s="18">
        <v>0.87420042643923201</v>
      </c>
    </row>
    <row r="6680" spans="1:5" hidden="1" x14ac:dyDescent="0.3">
      <c r="A6680" s="18" t="str">
        <f t="shared" ref="A6680:A6743" si="105">CONCATENATE(B6680,C6680,D6680)</f>
        <v>2022-23Indigo ShireMC5</v>
      </c>
      <c r="B6680" s="18" t="s">
        <v>1261</v>
      </c>
      <c r="C6680" s="18" t="s">
        <v>1093</v>
      </c>
      <c r="D6680" s="18" t="s">
        <v>207</v>
      </c>
      <c r="E6680" s="18">
        <v>0.94871794871794901</v>
      </c>
    </row>
    <row r="6681" spans="1:5" hidden="1" x14ac:dyDescent="0.3">
      <c r="A6681" s="18" t="str">
        <f t="shared" si="105"/>
        <v>2022-23Indigo ShireMC6</v>
      </c>
      <c r="B6681" s="18" t="s">
        <v>1261</v>
      </c>
      <c r="C6681" s="18" t="s">
        <v>1093</v>
      </c>
      <c r="D6681" s="18" t="s">
        <v>211</v>
      </c>
      <c r="E6681" s="18">
        <v>0.994871794871795</v>
      </c>
    </row>
    <row r="6682" spans="1:5" hidden="1" x14ac:dyDescent="0.3">
      <c r="A6682" s="18" t="str">
        <f t="shared" si="105"/>
        <v>2022-23Indigo ShireR1</v>
      </c>
      <c r="B6682" s="18" t="s">
        <v>1261</v>
      </c>
      <c r="C6682" s="18" t="s">
        <v>1093</v>
      </c>
      <c r="D6682" s="18" t="s">
        <v>215</v>
      </c>
      <c r="E6682" s="18">
        <v>27.11157455683</v>
      </c>
    </row>
    <row r="6683" spans="1:5" hidden="1" x14ac:dyDescent="0.3">
      <c r="A6683" s="18" t="str">
        <f t="shared" si="105"/>
        <v>2022-23Indigo ShireR2</v>
      </c>
      <c r="B6683" s="18" t="s">
        <v>1261</v>
      </c>
      <c r="C6683" s="18" t="s">
        <v>1093</v>
      </c>
      <c r="D6683" s="18" t="s">
        <v>220</v>
      </c>
      <c r="E6683" s="18">
        <v>0.99979144942648601</v>
      </c>
    </row>
    <row r="6684" spans="1:5" hidden="1" x14ac:dyDescent="0.3">
      <c r="A6684" s="18" t="str">
        <f t="shared" si="105"/>
        <v>2022-23Indigo ShireR3</v>
      </c>
      <c r="B6684" s="18" t="s">
        <v>1261</v>
      </c>
      <c r="C6684" s="18" t="s">
        <v>1093</v>
      </c>
      <c r="D6684" s="18" t="s">
        <v>223</v>
      </c>
      <c r="E6684" s="18">
        <v>59.437618595825398</v>
      </c>
    </row>
    <row r="6685" spans="1:5" hidden="1" x14ac:dyDescent="0.3">
      <c r="A6685" s="18" t="str">
        <f t="shared" si="105"/>
        <v>2022-23Indigo ShireR4</v>
      </c>
      <c r="B6685" s="18" t="s">
        <v>1261</v>
      </c>
      <c r="C6685" s="18" t="s">
        <v>1093</v>
      </c>
      <c r="D6685" s="18" t="s">
        <v>228</v>
      </c>
      <c r="E6685" s="18">
        <v>5.82750902242294</v>
      </c>
    </row>
    <row r="6686" spans="1:5" hidden="1" x14ac:dyDescent="0.3">
      <c r="A6686" s="18" t="str">
        <f t="shared" si="105"/>
        <v>2022-23Indigo ShireR5</v>
      </c>
      <c r="B6686" s="18" t="s">
        <v>1261</v>
      </c>
      <c r="C6686" s="18" t="s">
        <v>1093</v>
      </c>
      <c r="D6686" s="18" t="s">
        <v>232</v>
      </c>
      <c r="E6686" s="18">
        <v>36</v>
      </c>
    </row>
    <row r="6687" spans="1:5" hidden="1" x14ac:dyDescent="0.3">
      <c r="A6687" s="18" t="str">
        <f t="shared" si="105"/>
        <v>2022-23Indigo ShireSP1</v>
      </c>
      <c r="B6687" s="18" t="s">
        <v>1261</v>
      </c>
      <c r="C6687" s="18" t="s">
        <v>1093</v>
      </c>
      <c r="D6687" s="18" t="s">
        <v>236</v>
      </c>
      <c r="E6687" s="18">
        <v>111</v>
      </c>
    </row>
    <row r="6688" spans="1:5" hidden="1" x14ac:dyDescent="0.3">
      <c r="A6688" s="18" t="str">
        <f t="shared" si="105"/>
        <v>2022-23Indigo ShireSP2</v>
      </c>
      <c r="B6688" s="18" t="s">
        <v>1261</v>
      </c>
      <c r="C6688" s="18" t="s">
        <v>1093</v>
      </c>
      <c r="D6688" s="18" t="s">
        <v>239</v>
      </c>
      <c r="E6688" s="18">
        <v>0.33916849015317302</v>
      </c>
    </row>
    <row r="6689" spans="1:5" hidden="1" x14ac:dyDescent="0.3">
      <c r="A6689" s="18" t="str">
        <f t="shared" si="105"/>
        <v>2022-23Indigo ShireSP3</v>
      </c>
      <c r="B6689" s="18" t="s">
        <v>1261</v>
      </c>
      <c r="C6689" s="18" t="s">
        <v>1093</v>
      </c>
      <c r="D6689" s="18" t="s">
        <v>245</v>
      </c>
      <c r="E6689" s="18">
        <v>2570.8884120171701</v>
      </c>
    </row>
    <row r="6690" spans="1:5" hidden="1" x14ac:dyDescent="0.3">
      <c r="A6690" s="18" t="str">
        <f t="shared" si="105"/>
        <v>2022-23Indigo ShireSP4</v>
      </c>
      <c r="B6690" s="18" t="s">
        <v>1261</v>
      </c>
      <c r="C6690" s="18" t="s">
        <v>1093</v>
      </c>
      <c r="D6690" s="18" t="s">
        <v>251</v>
      </c>
      <c r="E6690" s="18">
        <v>0</v>
      </c>
    </row>
    <row r="6691" spans="1:5" hidden="1" x14ac:dyDescent="0.3">
      <c r="A6691" s="18" t="str">
        <f t="shared" si="105"/>
        <v>2022-23Indigo ShireWC1</v>
      </c>
      <c r="B6691" s="18" t="s">
        <v>1261</v>
      </c>
      <c r="C6691" s="18" t="s">
        <v>1093</v>
      </c>
      <c r="D6691" s="18" t="s">
        <v>1258</v>
      </c>
      <c r="E6691" s="18">
        <v>92.529039070749704</v>
      </c>
    </row>
    <row r="6692" spans="1:5" hidden="1" x14ac:dyDescent="0.3">
      <c r="A6692" s="18" t="str">
        <f t="shared" si="105"/>
        <v>2022-23Indigo ShireWC2</v>
      </c>
      <c r="B6692" s="18" t="s">
        <v>1261</v>
      </c>
      <c r="C6692" s="18" t="s">
        <v>1093</v>
      </c>
      <c r="D6692" s="18" t="s">
        <v>256</v>
      </c>
      <c r="E6692" s="18">
        <v>5.06259767511819</v>
      </c>
    </row>
    <row r="6693" spans="1:5" hidden="1" x14ac:dyDescent="0.3">
      <c r="A6693" s="18" t="str">
        <f t="shared" si="105"/>
        <v>2022-23Indigo ShireWC3</v>
      </c>
      <c r="B6693" s="18" t="s">
        <v>1261</v>
      </c>
      <c r="C6693" s="18" t="s">
        <v>1093</v>
      </c>
      <c r="D6693" s="18" t="s">
        <v>262</v>
      </c>
      <c r="E6693" s="18">
        <v>117.059766148401</v>
      </c>
    </row>
    <row r="6694" spans="1:5" hidden="1" x14ac:dyDescent="0.3">
      <c r="A6694" s="18" t="str">
        <f t="shared" si="105"/>
        <v>2022-23Indigo ShireWC4</v>
      </c>
      <c r="B6694" s="18" t="s">
        <v>1261</v>
      </c>
      <c r="C6694" s="18" t="s">
        <v>1093</v>
      </c>
      <c r="D6694" s="18" t="s">
        <v>266</v>
      </c>
      <c r="E6694" s="18">
        <v>85.985485461441201</v>
      </c>
    </row>
    <row r="6695" spans="1:5" hidden="1" x14ac:dyDescent="0.3">
      <c r="A6695" s="18" t="str">
        <f t="shared" si="105"/>
        <v>2022-23Indigo ShireWC5</v>
      </c>
      <c r="B6695" s="18" t="s">
        <v>1261</v>
      </c>
      <c r="C6695" s="18" t="s">
        <v>1093</v>
      </c>
      <c r="D6695" s="18" t="s">
        <v>270</v>
      </c>
      <c r="E6695" s="18">
        <v>0.66411989421099005</v>
      </c>
    </row>
    <row r="6696" spans="1:5" hidden="1" x14ac:dyDescent="0.3">
      <c r="A6696" s="18" t="str">
        <f t="shared" si="105"/>
        <v>2022-23Indigo ShireE2</v>
      </c>
      <c r="B6696" s="18" t="s">
        <v>1261</v>
      </c>
      <c r="C6696" s="18" t="s">
        <v>1093</v>
      </c>
      <c r="D6696" s="18" t="s">
        <v>548</v>
      </c>
      <c r="E6696" s="18">
        <v>4025.1332825590298</v>
      </c>
    </row>
    <row r="6697" spans="1:5" hidden="1" x14ac:dyDescent="0.3">
      <c r="A6697" s="18" t="str">
        <f t="shared" si="105"/>
        <v>2022-23Indigo ShireE4</v>
      </c>
      <c r="B6697" s="18" t="s">
        <v>1261</v>
      </c>
      <c r="C6697" s="18" t="s">
        <v>1093</v>
      </c>
      <c r="D6697" s="18" t="s">
        <v>550</v>
      </c>
      <c r="E6697" s="18">
        <v>1676.9665977586801</v>
      </c>
    </row>
    <row r="6698" spans="1:5" hidden="1" x14ac:dyDescent="0.3">
      <c r="A6698" s="18" t="str">
        <f t="shared" si="105"/>
        <v>2022-23Indigo ShireL1</v>
      </c>
      <c r="B6698" s="18" t="s">
        <v>1261</v>
      </c>
      <c r="C6698" s="18" t="s">
        <v>1093</v>
      </c>
      <c r="D6698" s="18" t="s">
        <v>552</v>
      </c>
      <c r="E6698" s="18">
        <v>1.7827768014059799</v>
      </c>
    </row>
    <row r="6699" spans="1:5" hidden="1" x14ac:dyDescent="0.3">
      <c r="A6699" s="18" t="str">
        <f t="shared" si="105"/>
        <v>2022-23Indigo ShireL2</v>
      </c>
      <c r="B6699" s="18" t="s">
        <v>1261</v>
      </c>
      <c r="C6699" s="18" t="s">
        <v>1093</v>
      </c>
      <c r="D6699" s="18" t="s">
        <v>554</v>
      </c>
      <c r="E6699" s="18">
        <v>-0.45571177504393701</v>
      </c>
    </row>
    <row r="6700" spans="1:5" hidden="1" x14ac:dyDescent="0.3">
      <c r="A6700" s="18" t="str">
        <f t="shared" si="105"/>
        <v>2022-23Indigo ShireO2</v>
      </c>
      <c r="B6700" s="18" t="s">
        <v>1261</v>
      </c>
      <c r="C6700" s="18" t="s">
        <v>1093</v>
      </c>
      <c r="D6700" s="18" t="s">
        <v>556</v>
      </c>
      <c r="E6700" s="18">
        <v>7.27350063802637E-2</v>
      </c>
    </row>
    <row r="6701" spans="1:5" hidden="1" x14ac:dyDescent="0.3">
      <c r="A6701" s="18" t="str">
        <f t="shared" si="105"/>
        <v>2022-23Indigo ShireO3</v>
      </c>
      <c r="B6701" s="18" t="s">
        <v>1261</v>
      </c>
      <c r="C6701" s="18" t="s">
        <v>1093</v>
      </c>
      <c r="D6701" s="18" t="s">
        <v>558</v>
      </c>
      <c r="E6701" s="18">
        <v>2.9030199914929802E-2</v>
      </c>
    </row>
    <row r="6702" spans="1:5" hidden="1" x14ac:dyDescent="0.3">
      <c r="A6702" s="18" t="str">
        <f t="shared" si="105"/>
        <v>2022-23Indigo ShireO4</v>
      </c>
      <c r="B6702" s="18" t="s">
        <v>1261</v>
      </c>
      <c r="C6702" s="18" t="s">
        <v>1093</v>
      </c>
      <c r="D6702" s="18" t="s">
        <v>560</v>
      </c>
      <c r="E6702" s="18">
        <v>0.236925088447931</v>
      </c>
    </row>
    <row r="6703" spans="1:5" hidden="1" x14ac:dyDescent="0.3">
      <c r="A6703" s="18" t="str">
        <f t="shared" si="105"/>
        <v>2022-23Indigo ShireO5</v>
      </c>
      <c r="B6703" s="18" t="s">
        <v>1261</v>
      </c>
      <c r="C6703" s="18" t="s">
        <v>1093</v>
      </c>
      <c r="D6703" s="18" t="s">
        <v>562</v>
      </c>
      <c r="E6703" s="18">
        <v>0.67724236641221403</v>
      </c>
    </row>
    <row r="6704" spans="1:5" hidden="1" x14ac:dyDescent="0.3">
      <c r="A6704" s="18" t="str">
        <f t="shared" si="105"/>
        <v>2022-23Indigo ShireOP1</v>
      </c>
      <c r="B6704" s="18" t="s">
        <v>1261</v>
      </c>
      <c r="C6704" s="18" t="s">
        <v>1093</v>
      </c>
      <c r="D6704" s="18" t="s">
        <v>564</v>
      </c>
      <c r="E6704" s="18">
        <v>4.2794853851536802E-3</v>
      </c>
    </row>
    <row r="6705" spans="1:5" hidden="1" x14ac:dyDescent="0.3">
      <c r="A6705" s="18" t="str">
        <f t="shared" si="105"/>
        <v>2022-23Indigo ShireS1</v>
      </c>
      <c r="B6705" s="18" t="s">
        <v>1261</v>
      </c>
      <c r="C6705" s="18" t="s">
        <v>1093</v>
      </c>
      <c r="D6705" s="18" t="s">
        <v>567</v>
      </c>
      <c r="E6705" s="18">
        <v>0.50621736555956298</v>
      </c>
    </row>
    <row r="6706" spans="1:5" hidden="1" x14ac:dyDescent="0.3">
      <c r="A6706" s="18" t="str">
        <f t="shared" si="105"/>
        <v>2022-23Indigo ShireS2</v>
      </c>
      <c r="B6706" s="18" t="s">
        <v>1261</v>
      </c>
      <c r="C6706" s="18" t="s">
        <v>1093</v>
      </c>
      <c r="D6706" s="18" t="s">
        <v>569</v>
      </c>
      <c r="E6706" s="18">
        <v>3.44747566989137E-3</v>
      </c>
    </row>
    <row r="6707" spans="1:5" hidden="1" x14ac:dyDescent="0.3">
      <c r="A6707" s="18" t="str">
        <f t="shared" si="105"/>
        <v>2022-23Indigo ShireC1</v>
      </c>
      <c r="B6707" s="18" t="s">
        <v>1261</v>
      </c>
      <c r="C6707" s="18" t="s">
        <v>1093</v>
      </c>
      <c r="D6707" s="18" t="s">
        <v>572</v>
      </c>
      <c r="E6707" s="18">
        <v>2125.2944217843401</v>
      </c>
    </row>
    <row r="6708" spans="1:5" hidden="1" x14ac:dyDescent="0.3">
      <c r="A6708" s="18" t="str">
        <f t="shared" si="105"/>
        <v>2022-23Indigo ShireC2</v>
      </c>
      <c r="B6708" s="18" t="s">
        <v>1261</v>
      </c>
      <c r="C6708" s="18" t="s">
        <v>1093</v>
      </c>
      <c r="D6708" s="18" t="s">
        <v>575</v>
      </c>
      <c r="E6708" s="18">
        <v>14770.724421209899</v>
      </c>
    </row>
    <row r="6709" spans="1:5" hidden="1" x14ac:dyDescent="0.3">
      <c r="A6709" s="18" t="str">
        <f t="shared" si="105"/>
        <v>2022-23Indigo ShireC3</v>
      </c>
      <c r="B6709" s="18" t="s">
        <v>1261</v>
      </c>
      <c r="C6709" s="18" t="s">
        <v>1093</v>
      </c>
      <c r="D6709" s="18" t="s">
        <v>579</v>
      </c>
      <c r="E6709" s="18">
        <v>11.520185307743199</v>
      </c>
    </row>
    <row r="6710" spans="1:5" hidden="1" x14ac:dyDescent="0.3">
      <c r="A6710" s="18" t="str">
        <f t="shared" si="105"/>
        <v>2022-23Indigo ShireC4</v>
      </c>
      <c r="B6710" s="18" t="s">
        <v>1261</v>
      </c>
      <c r="C6710" s="18" t="s">
        <v>1093</v>
      </c>
      <c r="D6710" s="18" t="s">
        <v>583</v>
      </c>
      <c r="E6710" s="18">
        <v>1493.88177170104</v>
      </c>
    </row>
    <row r="6711" spans="1:5" hidden="1" x14ac:dyDescent="0.3">
      <c r="A6711" s="18" t="str">
        <f t="shared" si="105"/>
        <v>2022-23Indigo ShireC5</v>
      </c>
      <c r="B6711" s="18" t="s">
        <v>1261</v>
      </c>
      <c r="C6711" s="18" t="s">
        <v>1093</v>
      </c>
      <c r="D6711" s="18" t="s">
        <v>586</v>
      </c>
      <c r="E6711" s="18">
        <v>537.082782788533</v>
      </c>
    </row>
    <row r="6712" spans="1:5" hidden="1" x14ac:dyDescent="0.3">
      <c r="A6712" s="18" t="str">
        <f t="shared" si="105"/>
        <v>2022-23Indigo ShireC6</v>
      </c>
      <c r="B6712" s="18" t="s">
        <v>1261</v>
      </c>
      <c r="C6712" s="18" t="s">
        <v>1093</v>
      </c>
      <c r="D6712" s="18" t="s">
        <v>590</v>
      </c>
      <c r="E6712" s="18">
        <v>8</v>
      </c>
    </row>
    <row r="6713" spans="1:5" hidden="1" x14ac:dyDescent="0.3">
      <c r="A6713" s="18" t="str">
        <f t="shared" si="105"/>
        <v>2022-23Indigo ShireC7</v>
      </c>
      <c r="B6713" s="18" t="s">
        <v>1261</v>
      </c>
      <c r="C6713" s="18" t="s">
        <v>1093</v>
      </c>
      <c r="D6713" s="18" t="s">
        <v>594</v>
      </c>
      <c r="E6713" s="18">
        <v>0.26388888888888901</v>
      </c>
    </row>
    <row r="6714" spans="1:5" hidden="1" x14ac:dyDescent="0.3">
      <c r="A6714" s="18" t="str">
        <f t="shared" si="105"/>
        <v>2022-23Kingston CityAF2</v>
      </c>
      <c r="B6714" s="18" t="s">
        <v>1261</v>
      </c>
      <c r="C6714" s="18" t="s">
        <v>1096</v>
      </c>
      <c r="D6714" s="18" t="s">
        <v>76</v>
      </c>
      <c r="E6714" s="18">
        <v>0</v>
      </c>
    </row>
    <row r="6715" spans="1:5" hidden="1" x14ac:dyDescent="0.3">
      <c r="A6715" s="18" t="str">
        <f t="shared" si="105"/>
        <v>2022-23Kingston CityAF6</v>
      </c>
      <c r="B6715" s="18" t="s">
        <v>1261</v>
      </c>
      <c r="C6715" s="18" t="s">
        <v>1096</v>
      </c>
      <c r="D6715" s="18" t="s">
        <v>85</v>
      </c>
      <c r="E6715" s="18">
        <v>3.7557345473647299</v>
      </c>
    </row>
    <row r="6716" spans="1:5" hidden="1" x14ac:dyDescent="0.3">
      <c r="A6716" s="18" t="str">
        <f t="shared" si="105"/>
        <v>2022-23Kingston CityAF7</v>
      </c>
      <c r="B6716" s="18" t="s">
        <v>1261</v>
      </c>
      <c r="C6716" s="18" t="s">
        <v>1096</v>
      </c>
      <c r="D6716" s="18" t="s">
        <v>90</v>
      </c>
      <c r="E6716" s="18">
        <v>1.3724665818586299</v>
      </c>
    </row>
    <row r="6717" spans="1:5" hidden="1" x14ac:dyDescent="0.3">
      <c r="A6717" s="18" t="str">
        <f t="shared" si="105"/>
        <v>2022-23Kingston CityAM1</v>
      </c>
      <c r="B6717" s="18" t="s">
        <v>1261</v>
      </c>
      <c r="C6717" s="18" t="s">
        <v>1096</v>
      </c>
      <c r="D6717" s="18" t="s">
        <v>97</v>
      </c>
      <c r="E6717" s="18">
        <v>3.1909448818897599</v>
      </c>
    </row>
    <row r="6718" spans="1:5" hidden="1" x14ac:dyDescent="0.3">
      <c r="A6718" s="18" t="str">
        <f t="shared" si="105"/>
        <v>2022-23Kingston CityAM2</v>
      </c>
      <c r="B6718" s="18" t="s">
        <v>1261</v>
      </c>
      <c r="C6718" s="18" t="s">
        <v>1096</v>
      </c>
      <c r="D6718" s="18" t="s">
        <v>103</v>
      </c>
      <c r="E6718" s="18">
        <v>0.57575757575757602</v>
      </c>
    </row>
    <row r="6719" spans="1:5" hidden="1" x14ac:dyDescent="0.3">
      <c r="A6719" s="18" t="str">
        <f t="shared" si="105"/>
        <v>2022-23Kingston CityAM5</v>
      </c>
      <c r="B6719" s="18" t="s">
        <v>1261</v>
      </c>
      <c r="C6719" s="18" t="s">
        <v>1096</v>
      </c>
      <c r="D6719" s="18" t="s">
        <v>109</v>
      </c>
      <c r="E6719" s="18">
        <v>0.20202020202020199</v>
      </c>
    </row>
    <row r="6720" spans="1:5" hidden="1" x14ac:dyDescent="0.3">
      <c r="A6720" s="18" t="str">
        <f t="shared" si="105"/>
        <v>2022-23Kingston CityAM6</v>
      </c>
      <c r="B6720" s="18" t="s">
        <v>1261</v>
      </c>
      <c r="C6720" s="18" t="s">
        <v>1096</v>
      </c>
      <c r="D6720" s="18" t="s">
        <v>115</v>
      </c>
      <c r="E6720" s="18">
        <v>9.3578807814493299</v>
      </c>
    </row>
    <row r="6721" spans="1:5" hidden="1" x14ac:dyDescent="0.3">
      <c r="A6721" s="18" t="str">
        <f t="shared" si="105"/>
        <v>2022-23Kingston CityAM7</v>
      </c>
      <c r="B6721" s="18" t="s">
        <v>1261</v>
      </c>
      <c r="C6721" s="18" t="s">
        <v>1096</v>
      </c>
      <c r="D6721" s="18" t="s">
        <v>118</v>
      </c>
      <c r="E6721" s="18">
        <v>1</v>
      </c>
    </row>
    <row r="6722" spans="1:5" hidden="1" x14ac:dyDescent="0.3">
      <c r="A6722" s="18" t="str">
        <f t="shared" si="105"/>
        <v>2022-23Kingston CityFS1</v>
      </c>
      <c r="B6722" s="18" t="s">
        <v>1261</v>
      </c>
      <c r="C6722" s="18" t="s">
        <v>1096</v>
      </c>
      <c r="D6722" s="18" t="s">
        <v>124</v>
      </c>
      <c r="E6722" s="18">
        <v>1.81756756756757</v>
      </c>
    </row>
    <row r="6723" spans="1:5" hidden="1" x14ac:dyDescent="0.3">
      <c r="A6723" s="18" t="str">
        <f t="shared" si="105"/>
        <v>2022-23Kingston CityFS2</v>
      </c>
      <c r="B6723" s="18" t="s">
        <v>1261</v>
      </c>
      <c r="C6723" s="18" t="s">
        <v>1096</v>
      </c>
      <c r="D6723" s="18" t="s">
        <v>130</v>
      </c>
      <c r="E6723" s="18">
        <v>0.87967914438502703</v>
      </c>
    </row>
    <row r="6724" spans="1:5" hidden="1" x14ac:dyDescent="0.3">
      <c r="A6724" s="18" t="str">
        <f t="shared" si="105"/>
        <v>2022-23Kingston CityFS3</v>
      </c>
      <c r="B6724" s="18" t="s">
        <v>1261</v>
      </c>
      <c r="C6724" s="18" t="s">
        <v>1096</v>
      </c>
      <c r="D6724" s="18" t="s">
        <v>135</v>
      </c>
      <c r="E6724" s="18">
        <v>372.296143250689</v>
      </c>
    </row>
    <row r="6725" spans="1:5" hidden="1" x14ac:dyDescent="0.3">
      <c r="A6725" s="18" t="str">
        <f t="shared" si="105"/>
        <v>2022-23Kingston CityFS4</v>
      </c>
      <c r="B6725" s="18" t="s">
        <v>1261</v>
      </c>
      <c r="C6725" s="18" t="s">
        <v>1096</v>
      </c>
      <c r="D6725" s="18" t="s">
        <v>139</v>
      </c>
      <c r="E6725" s="18">
        <v>0.96756756756756801</v>
      </c>
    </row>
    <row r="6726" spans="1:5" hidden="1" x14ac:dyDescent="0.3">
      <c r="A6726" s="18" t="str">
        <f t="shared" si="105"/>
        <v>2022-23Kingston CityG1</v>
      </c>
      <c r="B6726" s="18" t="s">
        <v>1261</v>
      </c>
      <c r="C6726" s="18" t="s">
        <v>1096</v>
      </c>
      <c r="D6726" s="18" t="s">
        <v>149</v>
      </c>
      <c r="E6726" s="18">
        <v>4.6875E-2</v>
      </c>
    </row>
    <row r="6727" spans="1:5" hidden="1" x14ac:dyDescent="0.3">
      <c r="A6727" s="18" t="str">
        <f t="shared" si="105"/>
        <v>2022-23Kingston CityG2</v>
      </c>
      <c r="B6727" s="18" t="s">
        <v>1261</v>
      </c>
      <c r="C6727" s="18" t="s">
        <v>1096</v>
      </c>
      <c r="D6727" s="18" t="s">
        <v>154</v>
      </c>
      <c r="E6727" s="18">
        <v>56</v>
      </c>
    </row>
    <row r="6728" spans="1:5" hidden="1" x14ac:dyDescent="0.3">
      <c r="A6728" s="18" t="str">
        <f t="shared" si="105"/>
        <v>2022-23Kingston CityG3</v>
      </c>
      <c r="B6728" s="18" t="s">
        <v>1261</v>
      </c>
      <c r="C6728" s="18" t="s">
        <v>1096</v>
      </c>
      <c r="D6728" s="18" t="s">
        <v>159</v>
      </c>
      <c r="E6728" s="18">
        <v>0.85645933014354103</v>
      </c>
    </row>
    <row r="6729" spans="1:5" hidden="1" x14ac:dyDescent="0.3">
      <c r="A6729" s="18" t="str">
        <f t="shared" si="105"/>
        <v>2022-23Kingston CityG4</v>
      </c>
      <c r="B6729" s="18" t="s">
        <v>1261</v>
      </c>
      <c r="C6729" s="18" t="s">
        <v>1096</v>
      </c>
      <c r="D6729" s="18" t="s">
        <v>166</v>
      </c>
      <c r="E6729" s="18">
        <v>52479.636363636397</v>
      </c>
    </row>
    <row r="6730" spans="1:5" hidden="1" x14ac:dyDescent="0.3">
      <c r="A6730" s="18" t="str">
        <f t="shared" si="105"/>
        <v>2022-23Kingston CityG5</v>
      </c>
      <c r="B6730" s="18" t="s">
        <v>1261</v>
      </c>
      <c r="C6730" s="18" t="s">
        <v>1096</v>
      </c>
      <c r="D6730" s="18" t="s">
        <v>169</v>
      </c>
      <c r="E6730" s="18">
        <v>55</v>
      </c>
    </row>
    <row r="6731" spans="1:5" hidden="1" x14ac:dyDescent="0.3">
      <c r="A6731" s="18" t="str">
        <f t="shared" si="105"/>
        <v>2022-23Kingston CityLB1</v>
      </c>
      <c r="B6731" s="18" t="s">
        <v>1261</v>
      </c>
      <c r="C6731" s="18" t="s">
        <v>1096</v>
      </c>
      <c r="D6731" s="18" t="s">
        <v>1256</v>
      </c>
      <c r="E6731" s="18">
        <v>4.3458900213859897</v>
      </c>
    </row>
    <row r="6732" spans="1:5" hidden="1" x14ac:dyDescent="0.3">
      <c r="A6732" s="18" t="str">
        <f t="shared" si="105"/>
        <v>2022-23Kingston CityLB2</v>
      </c>
      <c r="B6732" s="18" t="s">
        <v>1261</v>
      </c>
      <c r="C6732" s="18" t="s">
        <v>1096</v>
      </c>
      <c r="D6732" s="18" t="s">
        <v>172</v>
      </c>
      <c r="E6732" s="18">
        <v>0.61728210843401599</v>
      </c>
    </row>
    <row r="6733" spans="1:5" hidden="1" x14ac:dyDescent="0.3">
      <c r="A6733" s="18" t="str">
        <f t="shared" si="105"/>
        <v>2022-23Kingston CityLB4</v>
      </c>
      <c r="B6733" s="18" t="s">
        <v>1261</v>
      </c>
      <c r="C6733" s="18" t="s">
        <v>1096</v>
      </c>
      <c r="D6733" s="18" t="s">
        <v>1257</v>
      </c>
      <c r="E6733" s="18">
        <v>0.13754396344870701</v>
      </c>
    </row>
    <row r="6734" spans="1:5" hidden="1" x14ac:dyDescent="0.3">
      <c r="A6734" s="18" t="str">
        <f t="shared" si="105"/>
        <v>2022-23Kingston CityLB5</v>
      </c>
      <c r="B6734" s="18" t="s">
        <v>1261</v>
      </c>
      <c r="C6734" s="18" t="s">
        <v>1096</v>
      </c>
      <c r="D6734" s="18" t="s">
        <v>177</v>
      </c>
      <c r="E6734" s="18">
        <v>36.557945818845802</v>
      </c>
    </row>
    <row r="6735" spans="1:5" hidden="1" x14ac:dyDescent="0.3">
      <c r="A6735" s="18" t="str">
        <f t="shared" si="105"/>
        <v>2022-23Kingston CityMC2</v>
      </c>
      <c r="B6735" s="18" t="s">
        <v>1261</v>
      </c>
      <c r="C6735" s="18" t="s">
        <v>1096</v>
      </c>
      <c r="D6735" s="18" t="s">
        <v>192</v>
      </c>
      <c r="E6735" s="18">
        <v>1.00713359273671</v>
      </c>
    </row>
    <row r="6736" spans="1:5" hidden="1" x14ac:dyDescent="0.3">
      <c r="A6736" s="18" t="str">
        <f t="shared" si="105"/>
        <v>2022-23Kingston CityMC3</v>
      </c>
      <c r="B6736" s="18" t="s">
        <v>1261</v>
      </c>
      <c r="C6736" s="18" t="s">
        <v>1096</v>
      </c>
      <c r="D6736" s="18" t="s">
        <v>197</v>
      </c>
      <c r="E6736" s="18">
        <v>120.342552305539</v>
      </c>
    </row>
    <row r="6737" spans="1:5" hidden="1" x14ac:dyDescent="0.3">
      <c r="A6737" s="18" t="str">
        <f t="shared" si="105"/>
        <v>2022-23Kingston CityMC4</v>
      </c>
      <c r="B6737" s="18" t="s">
        <v>1261</v>
      </c>
      <c r="C6737" s="18" t="s">
        <v>1096</v>
      </c>
      <c r="D6737" s="18" t="s">
        <v>202</v>
      </c>
      <c r="E6737" s="18">
        <v>0.79599910427707699</v>
      </c>
    </row>
    <row r="6738" spans="1:5" hidden="1" x14ac:dyDescent="0.3">
      <c r="A6738" s="18" t="str">
        <f t="shared" si="105"/>
        <v>2022-23Kingston CityMC5</v>
      </c>
      <c r="B6738" s="18" t="s">
        <v>1261</v>
      </c>
      <c r="C6738" s="18" t="s">
        <v>1096</v>
      </c>
      <c r="D6738" s="18" t="s">
        <v>207</v>
      </c>
      <c r="E6738" s="18">
        <v>0.83478260869565202</v>
      </c>
    </row>
    <row r="6739" spans="1:5" hidden="1" x14ac:dyDescent="0.3">
      <c r="A6739" s="18" t="str">
        <f t="shared" si="105"/>
        <v>2022-23Kingston CityMC6</v>
      </c>
      <c r="B6739" s="18" t="s">
        <v>1261</v>
      </c>
      <c r="C6739" s="18" t="s">
        <v>1096</v>
      </c>
      <c r="D6739" s="18" t="s">
        <v>211</v>
      </c>
      <c r="E6739" s="18">
        <v>0.96822308690013004</v>
      </c>
    </row>
    <row r="6740" spans="1:5" hidden="1" x14ac:dyDescent="0.3">
      <c r="A6740" s="18" t="str">
        <f t="shared" si="105"/>
        <v>2022-23Kingston CityR1</v>
      </c>
      <c r="B6740" s="18" t="s">
        <v>1261</v>
      </c>
      <c r="C6740" s="18" t="s">
        <v>1096</v>
      </c>
      <c r="D6740" s="18" t="s">
        <v>215</v>
      </c>
      <c r="E6740" s="18">
        <v>74.718356527501697</v>
      </c>
    </row>
    <row r="6741" spans="1:5" hidden="1" x14ac:dyDescent="0.3">
      <c r="A6741" s="18" t="str">
        <f t="shared" si="105"/>
        <v>2022-23Kingston CityR2</v>
      </c>
      <c r="B6741" s="18" t="s">
        <v>1261</v>
      </c>
      <c r="C6741" s="18" t="s">
        <v>1096</v>
      </c>
      <c r="D6741" s="18" t="s">
        <v>220</v>
      </c>
      <c r="E6741" s="18">
        <v>0.98807157057654105</v>
      </c>
    </row>
    <row r="6742" spans="1:5" hidden="1" x14ac:dyDescent="0.3">
      <c r="A6742" s="18" t="str">
        <f t="shared" si="105"/>
        <v>2022-23Kingston CityR3</v>
      </c>
      <c r="B6742" s="18" t="s">
        <v>1261</v>
      </c>
      <c r="C6742" s="18" t="s">
        <v>1096</v>
      </c>
      <c r="D6742" s="18" t="s">
        <v>223</v>
      </c>
      <c r="E6742" s="18">
        <v>107.913888274336</v>
      </c>
    </row>
    <row r="6743" spans="1:5" hidden="1" x14ac:dyDescent="0.3">
      <c r="A6743" s="18" t="str">
        <f t="shared" si="105"/>
        <v>2022-23Kingston CityR4</v>
      </c>
      <c r="B6743" s="18" t="s">
        <v>1261</v>
      </c>
      <c r="C6743" s="18" t="s">
        <v>1096</v>
      </c>
      <c r="D6743" s="18" t="s">
        <v>228</v>
      </c>
      <c r="E6743" s="18">
        <v>32.366368421052599</v>
      </c>
    </row>
    <row r="6744" spans="1:5" hidden="1" x14ac:dyDescent="0.3">
      <c r="A6744" s="18" t="str">
        <f t="shared" ref="A6744:A6807" si="106">CONCATENATE(B6744,C6744,D6744)</f>
        <v>2022-23Kingston CityR5</v>
      </c>
      <c r="B6744" s="18" t="s">
        <v>1261</v>
      </c>
      <c r="C6744" s="18" t="s">
        <v>1096</v>
      </c>
      <c r="D6744" s="18" t="s">
        <v>232</v>
      </c>
      <c r="E6744" s="18">
        <v>61</v>
      </c>
    </row>
    <row r="6745" spans="1:5" hidden="1" x14ac:dyDescent="0.3">
      <c r="A6745" s="18" t="str">
        <f t="shared" si="106"/>
        <v>2022-23Kingston CitySP1</v>
      </c>
      <c r="B6745" s="18" t="s">
        <v>1261</v>
      </c>
      <c r="C6745" s="18" t="s">
        <v>1096</v>
      </c>
      <c r="D6745" s="18" t="s">
        <v>236</v>
      </c>
      <c r="E6745" s="18">
        <v>89</v>
      </c>
    </row>
    <row r="6746" spans="1:5" hidden="1" x14ac:dyDescent="0.3">
      <c r="A6746" s="18" t="str">
        <f t="shared" si="106"/>
        <v>2022-23Kingston CitySP2</v>
      </c>
      <c r="B6746" s="18" t="s">
        <v>1261</v>
      </c>
      <c r="C6746" s="18" t="s">
        <v>1096</v>
      </c>
      <c r="D6746" s="18" t="s">
        <v>239</v>
      </c>
      <c r="E6746" s="18">
        <v>0.55657492354740101</v>
      </c>
    </row>
    <row r="6747" spans="1:5" hidden="1" x14ac:dyDescent="0.3">
      <c r="A6747" s="18" t="str">
        <f t="shared" si="106"/>
        <v>2022-23Kingston CitySP3</v>
      </c>
      <c r="B6747" s="18" t="s">
        <v>1261</v>
      </c>
      <c r="C6747" s="18" t="s">
        <v>1096</v>
      </c>
      <c r="D6747" s="18" t="s">
        <v>245</v>
      </c>
      <c r="E6747" s="18">
        <v>2897.2507478632501</v>
      </c>
    </row>
    <row r="6748" spans="1:5" hidden="1" x14ac:dyDescent="0.3">
      <c r="A6748" s="18" t="str">
        <f t="shared" si="106"/>
        <v>2022-23Kingston CitySP4</v>
      </c>
      <c r="B6748" s="18" t="s">
        <v>1261</v>
      </c>
      <c r="C6748" s="18" t="s">
        <v>1096</v>
      </c>
      <c r="D6748" s="18" t="s">
        <v>251</v>
      </c>
      <c r="E6748" s="18">
        <v>0.57999999999999996</v>
      </c>
    </row>
    <row r="6749" spans="1:5" hidden="1" x14ac:dyDescent="0.3">
      <c r="A6749" s="18" t="str">
        <f t="shared" si="106"/>
        <v>2022-23Kingston CityWC1</v>
      </c>
      <c r="B6749" s="18" t="s">
        <v>1261</v>
      </c>
      <c r="C6749" s="18" t="s">
        <v>1096</v>
      </c>
      <c r="D6749" s="18" t="s">
        <v>1258</v>
      </c>
      <c r="E6749" s="18">
        <v>180.67136725935001</v>
      </c>
    </row>
    <row r="6750" spans="1:5" hidden="1" x14ac:dyDescent="0.3">
      <c r="A6750" s="18" t="str">
        <f t="shared" si="106"/>
        <v>2022-23Kingston CityWC2</v>
      </c>
      <c r="B6750" s="18" t="s">
        <v>1261</v>
      </c>
      <c r="C6750" s="18" t="s">
        <v>1096</v>
      </c>
      <c r="D6750" s="18" t="s">
        <v>256</v>
      </c>
      <c r="E6750" s="18">
        <v>9.3283913799500002</v>
      </c>
    </row>
    <row r="6751" spans="1:5" hidden="1" x14ac:dyDescent="0.3">
      <c r="A6751" s="18" t="str">
        <f t="shared" si="106"/>
        <v>2022-23Kingston CityWC3</v>
      </c>
      <c r="B6751" s="18" t="s">
        <v>1261</v>
      </c>
      <c r="C6751" s="18" t="s">
        <v>1096</v>
      </c>
      <c r="D6751" s="18" t="s">
        <v>262</v>
      </c>
      <c r="E6751" s="18">
        <v>136.17007381912799</v>
      </c>
    </row>
    <row r="6752" spans="1:5" hidden="1" x14ac:dyDescent="0.3">
      <c r="A6752" s="18" t="str">
        <f t="shared" si="106"/>
        <v>2022-23Kingston CityWC4</v>
      </c>
      <c r="B6752" s="18" t="s">
        <v>1261</v>
      </c>
      <c r="C6752" s="18" t="s">
        <v>1096</v>
      </c>
      <c r="D6752" s="18" t="s">
        <v>266</v>
      </c>
      <c r="E6752" s="18">
        <v>80.127925121863896</v>
      </c>
    </row>
    <row r="6753" spans="1:5" hidden="1" x14ac:dyDescent="0.3">
      <c r="A6753" s="18" t="str">
        <f t="shared" si="106"/>
        <v>2022-23Kingston CityWC5</v>
      </c>
      <c r="B6753" s="18" t="s">
        <v>1261</v>
      </c>
      <c r="C6753" s="18" t="s">
        <v>1096</v>
      </c>
      <c r="D6753" s="18" t="s">
        <v>270</v>
      </c>
      <c r="E6753" s="18">
        <v>0.55156771389537695</v>
      </c>
    </row>
    <row r="6754" spans="1:5" hidden="1" x14ac:dyDescent="0.3">
      <c r="A6754" s="18" t="str">
        <f t="shared" si="106"/>
        <v>2022-23Kingston CityE2</v>
      </c>
      <c r="B6754" s="18" t="s">
        <v>1261</v>
      </c>
      <c r="C6754" s="18" t="s">
        <v>1096</v>
      </c>
      <c r="D6754" s="18" t="s">
        <v>548</v>
      </c>
      <c r="E6754" s="18">
        <v>3176.5837780490301</v>
      </c>
    </row>
    <row r="6755" spans="1:5" hidden="1" x14ac:dyDescent="0.3">
      <c r="A6755" s="18" t="str">
        <f t="shared" si="106"/>
        <v>2022-23Kingston CityE4</v>
      </c>
      <c r="B6755" s="18" t="s">
        <v>1261</v>
      </c>
      <c r="C6755" s="18" t="s">
        <v>1096</v>
      </c>
      <c r="D6755" s="18" t="s">
        <v>550</v>
      </c>
      <c r="E6755" s="18">
        <v>1825.99362806462</v>
      </c>
    </row>
    <row r="6756" spans="1:5" hidden="1" x14ac:dyDescent="0.3">
      <c r="A6756" s="18" t="str">
        <f t="shared" si="106"/>
        <v>2022-23Kingston CityL1</v>
      </c>
      <c r="B6756" s="18" t="s">
        <v>1261</v>
      </c>
      <c r="C6756" s="18" t="s">
        <v>1096</v>
      </c>
      <c r="D6756" s="18" t="s">
        <v>552</v>
      </c>
      <c r="E6756" s="18">
        <v>2.3535439035224099</v>
      </c>
    </row>
    <row r="6757" spans="1:5" hidden="1" x14ac:dyDescent="0.3">
      <c r="A6757" s="18" t="str">
        <f t="shared" si="106"/>
        <v>2022-23Kingston CityL2</v>
      </c>
      <c r="B6757" s="18" t="s">
        <v>1261</v>
      </c>
      <c r="C6757" s="18" t="s">
        <v>1096</v>
      </c>
      <c r="D6757" s="18" t="s">
        <v>554</v>
      </c>
      <c r="E6757" s="18">
        <v>1.84596729801155</v>
      </c>
    </row>
    <row r="6758" spans="1:5" hidden="1" x14ac:dyDescent="0.3">
      <c r="A6758" s="18" t="str">
        <f t="shared" si="106"/>
        <v>2022-23Kingston CityO2</v>
      </c>
      <c r="B6758" s="18" t="s">
        <v>1261</v>
      </c>
      <c r="C6758" s="18" t="s">
        <v>1096</v>
      </c>
      <c r="D6758" s="18" t="s">
        <v>556</v>
      </c>
      <c r="E6758" s="18">
        <v>0</v>
      </c>
    </row>
    <row r="6759" spans="1:5" hidden="1" x14ac:dyDescent="0.3">
      <c r="A6759" s="18" t="str">
        <f t="shared" si="106"/>
        <v>2022-23Kingston CityO3</v>
      </c>
      <c r="B6759" s="18" t="s">
        <v>1261</v>
      </c>
      <c r="C6759" s="18" t="s">
        <v>1096</v>
      </c>
      <c r="D6759" s="18" t="s">
        <v>558</v>
      </c>
      <c r="E6759" s="18">
        <v>0</v>
      </c>
    </row>
    <row r="6760" spans="1:5" hidden="1" x14ac:dyDescent="0.3">
      <c r="A6760" s="18" t="str">
        <f t="shared" si="106"/>
        <v>2022-23Kingston CityO4</v>
      </c>
      <c r="B6760" s="18" t="s">
        <v>1261</v>
      </c>
      <c r="C6760" s="18" t="s">
        <v>1096</v>
      </c>
      <c r="D6760" s="18" t="s">
        <v>560</v>
      </c>
      <c r="E6760" s="18">
        <v>5.3770184434655303E-2</v>
      </c>
    </row>
    <row r="6761" spans="1:5" hidden="1" x14ac:dyDescent="0.3">
      <c r="A6761" s="18" t="str">
        <f t="shared" si="106"/>
        <v>2022-23Kingston CityO5</v>
      </c>
      <c r="B6761" s="18" t="s">
        <v>1261</v>
      </c>
      <c r="C6761" s="18" t="s">
        <v>1096</v>
      </c>
      <c r="D6761" s="18" t="s">
        <v>562</v>
      </c>
      <c r="E6761" s="18">
        <v>1.11096920045676</v>
      </c>
    </row>
    <row r="6762" spans="1:5" hidden="1" x14ac:dyDescent="0.3">
      <c r="A6762" s="18" t="str">
        <f t="shared" si="106"/>
        <v>2022-23Kingston CityOP1</v>
      </c>
      <c r="B6762" s="18" t="s">
        <v>1261</v>
      </c>
      <c r="C6762" s="18" t="s">
        <v>1096</v>
      </c>
      <c r="D6762" s="18" t="s">
        <v>564</v>
      </c>
      <c r="E6762" s="18">
        <v>6.0283401967354697E-2</v>
      </c>
    </row>
    <row r="6763" spans="1:5" hidden="1" x14ac:dyDescent="0.3">
      <c r="A6763" s="18" t="str">
        <f t="shared" si="106"/>
        <v>2022-23Kingston CityS1</v>
      </c>
      <c r="B6763" s="18" t="s">
        <v>1261</v>
      </c>
      <c r="C6763" s="18" t="s">
        <v>1096</v>
      </c>
      <c r="D6763" s="18" t="s">
        <v>567</v>
      </c>
      <c r="E6763" s="18">
        <v>0.61126658105003795</v>
      </c>
    </row>
    <row r="6764" spans="1:5" hidden="1" x14ac:dyDescent="0.3">
      <c r="A6764" s="18" t="str">
        <f t="shared" si="106"/>
        <v>2022-23Kingston CityS2</v>
      </c>
      <c r="B6764" s="18" t="s">
        <v>1261</v>
      </c>
      <c r="C6764" s="18" t="s">
        <v>1096</v>
      </c>
      <c r="D6764" s="18" t="s">
        <v>569</v>
      </c>
      <c r="E6764" s="18">
        <v>1.95962911761084E-3</v>
      </c>
    </row>
    <row r="6765" spans="1:5" hidden="1" x14ac:dyDescent="0.3">
      <c r="A6765" s="18" t="str">
        <f t="shared" si="106"/>
        <v>2022-23Kingston CityC1</v>
      </c>
      <c r="B6765" s="18" t="s">
        <v>1261</v>
      </c>
      <c r="C6765" s="18" t="s">
        <v>1096</v>
      </c>
      <c r="D6765" s="18" t="s">
        <v>572</v>
      </c>
      <c r="E6765" s="18">
        <v>1529.7693897741201</v>
      </c>
    </row>
    <row r="6766" spans="1:5" hidden="1" x14ac:dyDescent="0.3">
      <c r="A6766" s="18" t="str">
        <f t="shared" si="106"/>
        <v>2022-23Kingston CityC2</v>
      </c>
      <c r="B6766" s="18" t="s">
        <v>1261</v>
      </c>
      <c r="C6766" s="18" t="s">
        <v>1096</v>
      </c>
      <c r="D6766" s="18" t="s">
        <v>575</v>
      </c>
      <c r="E6766" s="18">
        <v>8112.2642413762796</v>
      </c>
    </row>
    <row r="6767" spans="1:5" hidden="1" x14ac:dyDescent="0.3">
      <c r="A6767" s="18" t="str">
        <f t="shared" si="106"/>
        <v>2022-23Kingston CityC3</v>
      </c>
      <c r="B6767" s="18" t="s">
        <v>1261</v>
      </c>
      <c r="C6767" s="18" t="s">
        <v>1096</v>
      </c>
      <c r="D6767" s="18" t="s">
        <v>579</v>
      </c>
      <c r="E6767" s="18">
        <v>258.667098026529</v>
      </c>
    </row>
    <row r="6768" spans="1:5" hidden="1" x14ac:dyDescent="0.3">
      <c r="A6768" s="18" t="str">
        <f t="shared" si="106"/>
        <v>2022-23Kingston CityC4</v>
      </c>
      <c r="B6768" s="18" t="s">
        <v>1261</v>
      </c>
      <c r="C6768" s="18" t="s">
        <v>1096</v>
      </c>
      <c r="D6768" s="18" t="s">
        <v>583</v>
      </c>
      <c r="E6768" s="18">
        <v>1219.90286477224</v>
      </c>
    </row>
    <row r="6769" spans="1:5" hidden="1" x14ac:dyDescent="0.3">
      <c r="A6769" s="18" t="str">
        <f t="shared" si="106"/>
        <v>2022-23Kingston CityC5</v>
      </c>
      <c r="B6769" s="18" t="s">
        <v>1261</v>
      </c>
      <c r="C6769" s="18" t="s">
        <v>1096</v>
      </c>
      <c r="D6769" s="18" t="s">
        <v>586</v>
      </c>
      <c r="E6769" s="18">
        <v>348.29873214598399</v>
      </c>
    </row>
    <row r="6770" spans="1:5" hidden="1" x14ac:dyDescent="0.3">
      <c r="A6770" s="18" t="str">
        <f t="shared" si="106"/>
        <v>2022-23Kingston CityC6</v>
      </c>
      <c r="B6770" s="18" t="s">
        <v>1261</v>
      </c>
      <c r="C6770" s="18" t="s">
        <v>1096</v>
      </c>
      <c r="D6770" s="18" t="s">
        <v>590</v>
      </c>
      <c r="E6770" s="18">
        <v>9</v>
      </c>
    </row>
    <row r="6771" spans="1:5" hidden="1" x14ac:dyDescent="0.3">
      <c r="A6771" s="18" t="str">
        <f t="shared" si="106"/>
        <v>2022-23Kingston CityC7</v>
      </c>
      <c r="B6771" s="18" t="s">
        <v>1261</v>
      </c>
      <c r="C6771" s="18" t="s">
        <v>1096</v>
      </c>
      <c r="D6771" s="18" t="s">
        <v>594</v>
      </c>
      <c r="E6771" s="18">
        <v>0.168549087749783</v>
      </c>
    </row>
    <row r="6772" spans="1:5" hidden="1" x14ac:dyDescent="0.3">
      <c r="A6772" s="18" t="str">
        <f t="shared" si="106"/>
        <v>2022-23Knox CityAF2</v>
      </c>
      <c r="B6772" s="18" t="s">
        <v>1261</v>
      </c>
      <c r="C6772" s="18" t="s">
        <v>1099</v>
      </c>
      <c r="D6772" s="18" t="s">
        <v>76</v>
      </c>
      <c r="E6772" s="18">
        <v>2</v>
      </c>
    </row>
    <row r="6773" spans="1:5" hidden="1" x14ac:dyDescent="0.3">
      <c r="A6773" s="18" t="str">
        <f t="shared" si="106"/>
        <v>2022-23Knox CityAF6</v>
      </c>
      <c r="B6773" s="18" t="s">
        <v>1261</v>
      </c>
      <c r="C6773" s="18" t="s">
        <v>1099</v>
      </c>
      <c r="D6773" s="18" t="s">
        <v>85</v>
      </c>
      <c r="E6773" s="18">
        <v>2.0285187322777301</v>
      </c>
    </row>
    <row r="6774" spans="1:5" hidden="1" x14ac:dyDescent="0.3">
      <c r="A6774" s="18" t="str">
        <f t="shared" si="106"/>
        <v>2022-23Knox CityAF7</v>
      </c>
      <c r="B6774" s="18" t="s">
        <v>1261</v>
      </c>
      <c r="C6774" s="18" t="s">
        <v>1099</v>
      </c>
      <c r="D6774" s="18" t="s">
        <v>90</v>
      </c>
      <c r="E6774" s="18">
        <v>1.5533625685780901</v>
      </c>
    </row>
    <row r="6775" spans="1:5" hidden="1" x14ac:dyDescent="0.3">
      <c r="A6775" s="18" t="str">
        <f t="shared" si="106"/>
        <v>2022-23Knox CityAM1</v>
      </c>
      <c r="B6775" s="18" t="s">
        <v>1261</v>
      </c>
      <c r="C6775" s="18" t="s">
        <v>1099</v>
      </c>
      <c r="D6775" s="18" t="s">
        <v>97</v>
      </c>
      <c r="E6775" s="18">
        <v>3.0636363636363599</v>
      </c>
    </row>
    <row r="6776" spans="1:5" hidden="1" x14ac:dyDescent="0.3">
      <c r="A6776" s="18" t="str">
        <f t="shared" si="106"/>
        <v>2022-23Knox CityAM2</v>
      </c>
      <c r="B6776" s="18" t="s">
        <v>1261</v>
      </c>
      <c r="C6776" s="18" t="s">
        <v>1099</v>
      </c>
      <c r="D6776" s="18" t="s">
        <v>103</v>
      </c>
      <c r="E6776" s="18">
        <v>0.47476125511596201</v>
      </c>
    </row>
    <row r="6777" spans="1:5" hidden="1" x14ac:dyDescent="0.3">
      <c r="A6777" s="18" t="str">
        <f t="shared" si="106"/>
        <v>2022-23Knox CityAM5</v>
      </c>
      <c r="B6777" s="18" t="s">
        <v>1261</v>
      </c>
      <c r="C6777" s="18" t="s">
        <v>1099</v>
      </c>
      <c r="D6777" s="18" t="s">
        <v>109</v>
      </c>
      <c r="E6777" s="18">
        <v>0.364256480218281</v>
      </c>
    </row>
    <row r="6778" spans="1:5" hidden="1" x14ac:dyDescent="0.3">
      <c r="A6778" s="18" t="str">
        <f t="shared" si="106"/>
        <v>2022-23Knox CityAM6</v>
      </c>
      <c r="B6778" s="18" t="s">
        <v>1261</v>
      </c>
      <c r="C6778" s="18" t="s">
        <v>1099</v>
      </c>
      <c r="D6778" s="18" t="s">
        <v>115</v>
      </c>
      <c r="E6778" s="18">
        <v>8.0771875235251294</v>
      </c>
    </row>
    <row r="6779" spans="1:5" hidden="1" x14ac:dyDescent="0.3">
      <c r="A6779" s="18" t="str">
        <f t="shared" si="106"/>
        <v>2022-23Knox CityAM7</v>
      </c>
      <c r="B6779" s="18" t="s">
        <v>1261</v>
      </c>
      <c r="C6779" s="18" t="s">
        <v>1099</v>
      </c>
      <c r="D6779" s="18" t="s">
        <v>118</v>
      </c>
      <c r="E6779" s="18">
        <v>0.91666666666666696</v>
      </c>
    </row>
    <row r="6780" spans="1:5" hidden="1" x14ac:dyDescent="0.3">
      <c r="A6780" s="18" t="str">
        <f t="shared" si="106"/>
        <v>2022-23Knox CityFS1</v>
      </c>
      <c r="B6780" s="18" t="s">
        <v>1261</v>
      </c>
      <c r="C6780" s="18" t="s">
        <v>1099</v>
      </c>
      <c r="D6780" s="18" t="s">
        <v>124</v>
      </c>
      <c r="E6780" s="18">
        <v>1.9652777777777799</v>
      </c>
    </row>
    <row r="6781" spans="1:5" hidden="1" x14ac:dyDescent="0.3">
      <c r="A6781" s="18" t="str">
        <f t="shared" si="106"/>
        <v>2022-23Knox CityFS2</v>
      </c>
      <c r="B6781" s="18" t="s">
        <v>1261</v>
      </c>
      <c r="C6781" s="18" t="s">
        <v>1099</v>
      </c>
      <c r="D6781" s="18" t="s">
        <v>130</v>
      </c>
      <c r="E6781" s="18">
        <v>1.0110650069156299</v>
      </c>
    </row>
    <row r="6782" spans="1:5" hidden="1" x14ac:dyDescent="0.3">
      <c r="A6782" s="18" t="str">
        <f t="shared" si="106"/>
        <v>2022-23Knox CityFS3</v>
      </c>
      <c r="B6782" s="18" t="s">
        <v>1261</v>
      </c>
      <c r="C6782" s="18" t="s">
        <v>1099</v>
      </c>
      <c r="D6782" s="18" t="s">
        <v>135</v>
      </c>
      <c r="E6782" s="18">
        <v>1128.8702807357199</v>
      </c>
    </row>
    <row r="6783" spans="1:5" hidden="1" x14ac:dyDescent="0.3">
      <c r="A6783" s="18" t="str">
        <f t="shared" si="106"/>
        <v>2022-23Knox CityFS4</v>
      </c>
      <c r="B6783" s="18" t="s">
        <v>1261</v>
      </c>
      <c r="C6783" s="18" t="s">
        <v>1099</v>
      </c>
      <c r="D6783" s="18" t="s">
        <v>139</v>
      </c>
      <c r="E6783" s="18">
        <v>0.99401197604790403</v>
      </c>
    </row>
    <row r="6784" spans="1:5" hidden="1" x14ac:dyDescent="0.3">
      <c r="A6784" s="18" t="str">
        <f t="shared" si="106"/>
        <v>2022-23Knox CityG1</v>
      </c>
      <c r="B6784" s="18" t="s">
        <v>1261</v>
      </c>
      <c r="C6784" s="18" t="s">
        <v>1099</v>
      </c>
      <c r="D6784" s="18" t="s">
        <v>149</v>
      </c>
      <c r="E6784" s="18">
        <v>4.20168067226891E-2</v>
      </c>
    </row>
    <row r="6785" spans="1:5" hidden="1" x14ac:dyDescent="0.3">
      <c r="A6785" s="18" t="str">
        <f t="shared" si="106"/>
        <v>2022-23Knox CityG2</v>
      </c>
      <c r="B6785" s="18" t="s">
        <v>1261</v>
      </c>
      <c r="C6785" s="18" t="s">
        <v>1099</v>
      </c>
      <c r="D6785" s="18" t="s">
        <v>154</v>
      </c>
      <c r="E6785" s="18">
        <v>53</v>
      </c>
    </row>
    <row r="6786" spans="1:5" hidden="1" x14ac:dyDescent="0.3">
      <c r="A6786" s="18" t="str">
        <f t="shared" si="106"/>
        <v>2022-23Knox CityG3</v>
      </c>
      <c r="B6786" s="18" t="s">
        <v>1261</v>
      </c>
      <c r="C6786" s="18" t="s">
        <v>1099</v>
      </c>
      <c r="D6786" s="18" t="s">
        <v>159</v>
      </c>
      <c r="E6786" s="18">
        <v>0.91269841269841301</v>
      </c>
    </row>
    <row r="6787" spans="1:5" hidden="1" x14ac:dyDescent="0.3">
      <c r="A6787" s="18" t="str">
        <f t="shared" si="106"/>
        <v>2022-23Knox CityG4</v>
      </c>
      <c r="B6787" s="18" t="s">
        <v>1261</v>
      </c>
      <c r="C6787" s="18" t="s">
        <v>1099</v>
      </c>
      <c r="D6787" s="18" t="s">
        <v>166</v>
      </c>
      <c r="E6787" s="18">
        <v>61954.222222222197</v>
      </c>
    </row>
    <row r="6788" spans="1:5" hidden="1" x14ac:dyDescent="0.3">
      <c r="A6788" s="18" t="str">
        <f t="shared" si="106"/>
        <v>2022-23Knox CityG5</v>
      </c>
      <c r="B6788" s="18" t="s">
        <v>1261</v>
      </c>
      <c r="C6788" s="18" t="s">
        <v>1099</v>
      </c>
      <c r="D6788" s="18" t="s">
        <v>169</v>
      </c>
      <c r="E6788" s="18">
        <v>54</v>
      </c>
    </row>
    <row r="6789" spans="1:5" hidden="1" x14ac:dyDescent="0.3">
      <c r="A6789" s="18" t="str">
        <f t="shared" si="106"/>
        <v>2022-23Knox CityLB1</v>
      </c>
      <c r="B6789" s="18" t="s">
        <v>1261</v>
      </c>
      <c r="C6789" s="18" t="s">
        <v>1099</v>
      </c>
      <c r="D6789" s="18" t="s">
        <v>1256</v>
      </c>
      <c r="E6789" s="18">
        <v>6.6556165607941997</v>
      </c>
    </row>
    <row r="6790" spans="1:5" hidden="1" x14ac:dyDescent="0.3">
      <c r="A6790" s="18" t="str">
        <f t="shared" si="106"/>
        <v>2022-23Knox CityLB2</v>
      </c>
      <c r="B6790" s="18" t="s">
        <v>1261</v>
      </c>
      <c r="C6790" s="18" t="s">
        <v>1099</v>
      </c>
      <c r="D6790" s="18" t="s">
        <v>172</v>
      </c>
      <c r="E6790" s="18">
        <v>0.76999124367991401</v>
      </c>
    </row>
    <row r="6791" spans="1:5" hidden="1" x14ac:dyDescent="0.3">
      <c r="A6791" s="18" t="str">
        <f t="shared" si="106"/>
        <v>2022-23Knox CityLB4</v>
      </c>
      <c r="B6791" s="18" t="s">
        <v>1261</v>
      </c>
      <c r="C6791" s="18" t="s">
        <v>1099</v>
      </c>
      <c r="D6791" s="18" t="s">
        <v>1257</v>
      </c>
      <c r="E6791" s="18">
        <v>9.0535992776820201E-2</v>
      </c>
    </row>
    <row r="6792" spans="1:5" hidden="1" x14ac:dyDescent="0.3">
      <c r="A6792" s="18" t="str">
        <f t="shared" si="106"/>
        <v>2022-23Knox CityLB5</v>
      </c>
      <c r="B6792" s="18" t="s">
        <v>1261</v>
      </c>
      <c r="C6792" s="18" t="s">
        <v>1099</v>
      </c>
      <c r="D6792" s="18" t="s">
        <v>177</v>
      </c>
      <c r="E6792" s="18">
        <v>23.681375624200101</v>
      </c>
    </row>
    <row r="6793" spans="1:5" hidden="1" x14ac:dyDescent="0.3">
      <c r="A6793" s="18" t="str">
        <f t="shared" si="106"/>
        <v>2022-23Knox CityMC2</v>
      </c>
      <c r="B6793" s="18" t="s">
        <v>1261</v>
      </c>
      <c r="C6793" s="18" t="s">
        <v>1099</v>
      </c>
      <c r="D6793" s="18" t="s">
        <v>192</v>
      </c>
      <c r="E6793" s="18">
        <v>1.00977198697068</v>
      </c>
    </row>
    <row r="6794" spans="1:5" hidden="1" x14ac:dyDescent="0.3">
      <c r="A6794" s="18" t="str">
        <f t="shared" si="106"/>
        <v>2022-23Knox CityMC3</v>
      </c>
      <c r="B6794" s="18" t="s">
        <v>1261</v>
      </c>
      <c r="C6794" s="18" t="s">
        <v>1099</v>
      </c>
      <c r="D6794" s="18" t="s">
        <v>197</v>
      </c>
      <c r="E6794" s="18">
        <v>90.248329041883295</v>
      </c>
    </row>
    <row r="6795" spans="1:5" hidden="1" x14ac:dyDescent="0.3">
      <c r="A6795" s="18" t="str">
        <f t="shared" si="106"/>
        <v>2022-23Knox CityMC4</v>
      </c>
      <c r="B6795" s="18" t="s">
        <v>1261</v>
      </c>
      <c r="C6795" s="18" t="s">
        <v>1099</v>
      </c>
      <c r="D6795" s="18" t="s">
        <v>202</v>
      </c>
      <c r="E6795" s="18">
        <v>0.75843558282208601</v>
      </c>
    </row>
    <row r="6796" spans="1:5" hidden="1" x14ac:dyDescent="0.3">
      <c r="A6796" s="18" t="str">
        <f t="shared" si="106"/>
        <v>2022-23Knox CityMC5</v>
      </c>
      <c r="B6796" s="18" t="s">
        <v>1261</v>
      </c>
      <c r="C6796" s="18" t="s">
        <v>1099</v>
      </c>
      <c r="D6796" s="18" t="s">
        <v>207</v>
      </c>
      <c r="E6796" s="18">
        <v>0.85714285714285698</v>
      </c>
    </row>
    <row r="6797" spans="1:5" hidden="1" x14ac:dyDescent="0.3">
      <c r="A6797" s="18" t="str">
        <f t="shared" si="106"/>
        <v>2022-23Knox CityMC6</v>
      </c>
      <c r="B6797" s="18" t="s">
        <v>1261</v>
      </c>
      <c r="C6797" s="18" t="s">
        <v>1099</v>
      </c>
      <c r="D6797" s="18" t="s">
        <v>211</v>
      </c>
      <c r="E6797" s="18">
        <v>0.98697068403908805</v>
      </c>
    </row>
    <row r="6798" spans="1:5" hidden="1" x14ac:dyDescent="0.3">
      <c r="A6798" s="18" t="str">
        <f t="shared" si="106"/>
        <v>2022-23Knox CityR1</v>
      </c>
      <c r="B6798" s="18" t="s">
        <v>1261</v>
      </c>
      <c r="C6798" s="18" t="s">
        <v>1099</v>
      </c>
      <c r="D6798" s="18" t="s">
        <v>215</v>
      </c>
      <c r="E6798" s="18">
        <v>58.297872340425499</v>
      </c>
    </row>
    <row r="6799" spans="1:5" hidden="1" x14ac:dyDescent="0.3">
      <c r="A6799" s="18" t="str">
        <f t="shared" si="106"/>
        <v>2022-23Knox CityR2</v>
      </c>
      <c r="B6799" s="18" t="s">
        <v>1261</v>
      </c>
      <c r="C6799" s="18" t="s">
        <v>1099</v>
      </c>
      <c r="D6799" s="18" t="s">
        <v>220</v>
      </c>
      <c r="E6799" s="18">
        <v>0.95284521435692904</v>
      </c>
    </row>
    <row r="6800" spans="1:5" hidden="1" x14ac:dyDescent="0.3">
      <c r="A6800" s="18" t="str">
        <f t="shared" si="106"/>
        <v>2022-23Knox CityR3</v>
      </c>
      <c r="B6800" s="18" t="s">
        <v>1261</v>
      </c>
      <c r="C6800" s="18" t="s">
        <v>1099</v>
      </c>
      <c r="D6800" s="18" t="s">
        <v>223</v>
      </c>
      <c r="E6800" s="18">
        <v>183.11287477954099</v>
      </c>
    </row>
    <row r="6801" spans="1:5" hidden="1" x14ac:dyDescent="0.3">
      <c r="A6801" s="18" t="str">
        <f t="shared" si="106"/>
        <v>2022-23Knox CityR4</v>
      </c>
      <c r="B6801" s="18" t="s">
        <v>1261</v>
      </c>
      <c r="C6801" s="18" t="s">
        <v>1099</v>
      </c>
      <c r="D6801" s="18" t="s">
        <v>228</v>
      </c>
      <c r="E6801" s="18">
        <v>26.502908424908401</v>
      </c>
    </row>
    <row r="6802" spans="1:5" hidden="1" x14ac:dyDescent="0.3">
      <c r="A6802" s="18" t="str">
        <f t="shared" si="106"/>
        <v>2022-23Knox CityR5</v>
      </c>
      <c r="B6802" s="18" t="s">
        <v>1261</v>
      </c>
      <c r="C6802" s="18" t="s">
        <v>1099</v>
      </c>
      <c r="D6802" s="18" t="s">
        <v>232</v>
      </c>
      <c r="E6802" s="18">
        <v>55</v>
      </c>
    </row>
    <row r="6803" spans="1:5" hidden="1" x14ac:dyDescent="0.3">
      <c r="A6803" s="18" t="str">
        <f t="shared" si="106"/>
        <v>2022-23Knox CitySP1</v>
      </c>
      <c r="B6803" s="18" t="s">
        <v>1261</v>
      </c>
      <c r="C6803" s="18" t="s">
        <v>1099</v>
      </c>
      <c r="D6803" s="18" t="s">
        <v>236</v>
      </c>
      <c r="E6803" s="18">
        <v>49</v>
      </c>
    </row>
    <row r="6804" spans="1:5" hidden="1" x14ac:dyDescent="0.3">
      <c r="A6804" s="18" t="str">
        <f t="shared" si="106"/>
        <v>2022-23Knox CitySP2</v>
      </c>
      <c r="B6804" s="18" t="s">
        <v>1261</v>
      </c>
      <c r="C6804" s="18" t="s">
        <v>1099</v>
      </c>
      <c r="D6804" s="18" t="s">
        <v>239</v>
      </c>
      <c r="E6804" s="18">
        <v>0.71119842829076596</v>
      </c>
    </row>
    <row r="6805" spans="1:5" hidden="1" x14ac:dyDescent="0.3">
      <c r="A6805" s="18" t="str">
        <f t="shared" si="106"/>
        <v>2022-23Knox CitySP3</v>
      </c>
      <c r="B6805" s="18" t="s">
        <v>1261</v>
      </c>
      <c r="C6805" s="18" t="s">
        <v>1099</v>
      </c>
      <c r="D6805" s="18" t="s">
        <v>245</v>
      </c>
      <c r="E6805" s="18">
        <v>1844.43991640543</v>
      </c>
    </row>
    <row r="6806" spans="1:5" hidden="1" x14ac:dyDescent="0.3">
      <c r="A6806" s="18" t="str">
        <f t="shared" si="106"/>
        <v>2022-23Knox CitySP4</v>
      </c>
      <c r="B6806" s="18" t="s">
        <v>1261</v>
      </c>
      <c r="C6806" s="18" t="s">
        <v>1099</v>
      </c>
      <c r="D6806" s="18" t="s">
        <v>251</v>
      </c>
      <c r="E6806" s="18">
        <v>0.16666666666666699</v>
      </c>
    </row>
    <row r="6807" spans="1:5" hidden="1" x14ac:dyDescent="0.3">
      <c r="A6807" s="18" t="str">
        <f t="shared" si="106"/>
        <v>2022-23Knox CityWC1</v>
      </c>
      <c r="B6807" s="18" t="s">
        <v>1261</v>
      </c>
      <c r="C6807" s="18" t="s">
        <v>1099</v>
      </c>
      <c r="D6807" s="18" t="s">
        <v>1258</v>
      </c>
      <c r="E6807" s="18">
        <v>142.28575175398299</v>
      </c>
    </row>
    <row r="6808" spans="1:5" hidden="1" x14ac:dyDescent="0.3">
      <c r="A6808" s="18" t="str">
        <f t="shared" ref="A6808:A6871" si="107">CONCATENATE(B6808,C6808,D6808)</f>
        <v>2022-23Knox CityWC2</v>
      </c>
      <c r="B6808" s="18" t="s">
        <v>1261</v>
      </c>
      <c r="C6808" s="18" t="s">
        <v>1099</v>
      </c>
      <c r="D6808" s="18" t="s">
        <v>256</v>
      </c>
      <c r="E6808" s="18">
        <v>1.80396377228411</v>
      </c>
    </row>
    <row r="6809" spans="1:5" hidden="1" x14ac:dyDescent="0.3">
      <c r="A6809" s="18" t="str">
        <f t="shared" si="107"/>
        <v>2022-23Knox CityWC3</v>
      </c>
      <c r="B6809" s="18" t="s">
        <v>1261</v>
      </c>
      <c r="C6809" s="18" t="s">
        <v>1099</v>
      </c>
      <c r="D6809" s="18" t="s">
        <v>262</v>
      </c>
      <c r="E6809" s="18">
        <v>124.064876000317</v>
      </c>
    </row>
    <row r="6810" spans="1:5" hidden="1" x14ac:dyDescent="0.3">
      <c r="A6810" s="18" t="str">
        <f t="shared" si="107"/>
        <v>2022-23Knox CityWC4</v>
      </c>
      <c r="B6810" s="18" t="s">
        <v>1261</v>
      </c>
      <c r="C6810" s="18" t="s">
        <v>1099</v>
      </c>
      <c r="D6810" s="18" t="s">
        <v>266</v>
      </c>
      <c r="E6810" s="18">
        <v>66.411346836901203</v>
      </c>
    </row>
    <row r="6811" spans="1:5" hidden="1" x14ac:dyDescent="0.3">
      <c r="A6811" s="18" t="str">
        <f t="shared" si="107"/>
        <v>2022-23Knox CityWC5</v>
      </c>
      <c r="B6811" s="18" t="s">
        <v>1261</v>
      </c>
      <c r="C6811" s="18" t="s">
        <v>1099</v>
      </c>
      <c r="D6811" s="18" t="s">
        <v>270</v>
      </c>
      <c r="E6811" s="18">
        <v>0.53122471000809302</v>
      </c>
    </row>
    <row r="6812" spans="1:5" hidden="1" x14ac:dyDescent="0.3">
      <c r="A6812" s="18" t="str">
        <f t="shared" si="107"/>
        <v>2022-23Knox CityE2</v>
      </c>
      <c r="B6812" s="18" t="s">
        <v>1261</v>
      </c>
      <c r="C6812" s="18" t="s">
        <v>1099</v>
      </c>
      <c r="D6812" s="18" t="s">
        <v>548</v>
      </c>
      <c r="E6812" s="18">
        <v>3034.2608695652202</v>
      </c>
    </row>
    <row r="6813" spans="1:5" hidden="1" x14ac:dyDescent="0.3">
      <c r="A6813" s="18" t="str">
        <f t="shared" si="107"/>
        <v>2022-23Knox CityE4</v>
      </c>
      <c r="B6813" s="18" t="s">
        <v>1261</v>
      </c>
      <c r="C6813" s="18" t="s">
        <v>1099</v>
      </c>
      <c r="D6813" s="18" t="s">
        <v>550</v>
      </c>
      <c r="E6813" s="18">
        <v>1623.3768115942</v>
      </c>
    </row>
    <row r="6814" spans="1:5" hidden="1" x14ac:dyDescent="0.3">
      <c r="A6814" s="18" t="str">
        <f t="shared" si="107"/>
        <v>2022-23Knox CityL1</v>
      </c>
      <c r="B6814" s="18" t="s">
        <v>1261</v>
      </c>
      <c r="C6814" s="18" t="s">
        <v>1099</v>
      </c>
      <c r="D6814" s="18" t="s">
        <v>552</v>
      </c>
      <c r="E6814" s="18">
        <v>1.63354172436988</v>
      </c>
    </row>
    <row r="6815" spans="1:5" hidden="1" x14ac:dyDescent="0.3">
      <c r="A6815" s="18" t="str">
        <f t="shared" si="107"/>
        <v>2022-23Knox CityL2</v>
      </c>
      <c r="B6815" s="18" t="s">
        <v>1261</v>
      </c>
      <c r="C6815" s="18" t="s">
        <v>1099</v>
      </c>
      <c r="D6815" s="18" t="s">
        <v>554</v>
      </c>
      <c r="E6815" s="18">
        <v>0.41945950223558698</v>
      </c>
    </row>
    <row r="6816" spans="1:5" hidden="1" x14ac:dyDescent="0.3">
      <c r="A6816" s="18" t="str">
        <f t="shared" si="107"/>
        <v>2022-23Knox CityO2</v>
      </c>
      <c r="B6816" s="18" t="s">
        <v>1261</v>
      </c>
      <c r="C6816" s="18" t="s">
        <v>1099</v>
      </c>
      <c r="D6816" s="18" t="s">
        <v>556</v>
      </c>
      <c r="E6816" s="18">
        <v>0.54951962729319404</v>
      </c>
    </row>
    <row r="6817" spans="1:5" hidden="1" x14ac:dyDescent="0.3">
      <c r="A6817" s="18" t="str">
        <f t="shared" si="107"/>
        <v>2022-23Knox CityO3</v>
      </c>
      <c r="B6817" s="18" t="s">
        <v>1261</v>
      </c>
      <c r="C6817" s="18" t="s">
        <v>1099</v>
      </c>
      <c r="D6817" s="18" t="s">
        <v>558</v>
      </c>
      <c r="E6817" s="18">
        <v>4.4455837661517401E-2</v>
      </c>
    </row>
    <row r="6818" spans="1:5" hidden="1" x14ac:dyDescent="0.3">
      <c r="A6818" s="18" t="str">
        <f t="shared" si="107"/>
        <v>2022-23Knox CityO4</v>
      </c>
      <c r="B6818" s="18" t="s">
        <v>1261</v>
      </c>
      <c r="C6818" s="18" t="s">
        <v>1099</v>
      </c>
      <c r="D6818" s="18" t="s">
        <v>560</v>
      </c>
      <c r="E6818" s="18">
        <v>0.45562183426323499</v>
      </c>
    </row>
    <row r="6819" spans="1:5" hidden="1" x14ac:dyDescent="0.3">
      <c r="A6819" s="18" t="str">
        <f t="shared" si="107"/>
        <v>2022-23Knox CityO5</v>
      </c>
      <c r="B6819" s="18" t="s">
        <v>1261</v>
      </c>
      <c r="C6819" s="18" t="s">
        <v>1099</v>
      </c>
      <c r="D6819" s="18" t="s">
        <v>562</v>
      </c>
      <c r="E6819" s="18">
        <v>1.8626371334417899</v>
      </c>
    </row>
    <row r="6820" spans="1:5" hidden="1" x14ac:dyDescent="0.3">
      <c r="A6820" s="18" t="str">
        <f t="shared" si="107"/>
        <v>2022-23Knox CityOP1</v>
      </c>
      <c r="B6820" s="18" t="s">
        <v>1261</v>
      </c>
      <c r="C6820" s="18" t="s">
        <v>1099</v>
      </c>
      <c r="D6820" s="18" t="s">
        <v>564</v>
      </c>
      <c r="E6820" s="18">
        <v>-9.1335578236256904E-2</v>
      </c>
    </row>
    <row r="6821" spans="1:5" hidden="1" x14ac:dyDescent="0.3">
      <c r="A6821" s="18" t="str">
        <f t="shared" si="107"/>
        <v>2022-23Knox CityS1</v>
      </c>
      <c r="B6821" s="18" t="s">
        <v>1261</v>
      </c>
      <c r="C6821" s="18" t="s">
        <v>1099</v>
      </c>
      <c r="D6821" s="18" t="s">
        <v>567</v>
      </c>
      <c r="E6821" s="18">
        <v>0.70153042607979499</v>
      </c>
    </row>
    <row r="6822" spans="1:5" hidden="1" x14ac:dyDescent="0.3">
      <c r="A6822" s="18" t="str">
        <f t="shared" si="107"/>
        <v>2022-23Knox CityS2</v>
      </c>
      <c r="B6822" s="18" t="s">
        <v>1261</v>
      </c>
      <c r="C6822" s="18" t="s">
        <v>1099</v>
      </c>
      <c r="D6822" s="18" t="s">
        <v>569</v>
      </c>
      <c r="E6822" s="18">
        <v>2.1920816894308698E-3</v>
      </c>
    </row>
    <row r="6823" spans="1:5" hidden="1" x14ac:dyDescent="0.3">
      <c r="A6823" s="18" t="str">
        <f t="shared" si="107"/>
        <v>2022-23Knox CityC1</v>
      </c>
      <c r="B6823" s="18" t="s">
        <v>1261</v>
      </c>
      <c r="C6823" s="18" t="s">
        <v>1099</v>
      </c>
      <c r="D6823" s="18" t="s">
        <v>572</v>
      </c>
      <c r="E6823" s="18">
        <v>1313.41748011342</v>
      </c>
    </row>
    <row r="6824" spans="1:5" hidden="1" x14ac:dyDescent="0.3">
      <c r="A6824" s="18" t="str">
        <f t="shared" si="107"/>
        <v>2022-23Knox CityC2</v>
      </c>
      <c r="B6824" s="18" t="s">
        <v>1261</v>
      </c>
      <c r="C6824" s="18" t="s">
        <v>1099</v>
      </c>
      <c r="D6824" s="18" t="s">
        <v>575</v>
      </c>
      <c r="E6824" s="18">
        <v>6872.3055883164798</v>
      </c>
    </row>
    <row r="6825" spans="1:5" hidden="1" x14ac:dyDescent="0.3">
      <c r="A6825" s="18" t="str">
        <f t="shared" si="107"/>
        <v>2022-23Knox CityC3</v>
      </c>
      <c r="B6825" s="18" t="s">
        <v>1261</v>
      </c>
      <c r="C6825" s="18" t="s">
        <v>1099</v>
      </c>
      <c r="D6825" s="18" t="s">
        <v>579</v>
      </c>
      <c r="E6825" s="18">
        <v>219.86758620689699</v>
      </c>
    </row>
    <row r="6826" spans="1:5" hidden="1" x14ac:dyDescent="0.3">
      <c r="A6826" s="18" t="str">
        <f t="shared" si="107"/>
        <v>2022-23Knox CityC4</v>
      </c>
      <c r="B6826" s="18" t="s">
        <v>1261</v>
      </c>
      <c r="C6826" s="18" t="s">
        <v>1099</v>
      </c>
      <c r="D6826" s="18" t="s">
        <v>583</v>
      </c>
      <c r="E6826" s="18">
        <v>975.96045268625596</v>
      </c>
    </row>
    <row r="6827" spans="1:5" hidden="1" x14ac:dyDescent="0.3">
      <c r="A6827" s="18" t="str">
        <f t="shared" si="107"/>
        <v>2022-23Knox CityC5</v>
      </c>
      <c r="B6827" s="18" t="s">
        <v>1261</v>
      </c>
      <c r="C6827" s="18" t="s">
        <v>1099</v>
      </c>
      <c r="D6827" s="18" t="s">
        <v>586</v>
      </c>
      <c r="E6827" s="18">
        <v>162.749993726632</v>
      </c>
    </row>
    <row r="6828" spans="1:5" hidden="1" x14ac:dyDescent="0.3">
      <c r="A6828" s="18" t="str">
        <f t="shared" si="107"/>
        <v>2022-23Knox CityC6</v>
      </c>
      <c r="B6828" s="18" t="s">
        <v>1261</v>
      </c>
      <c r="C6828" s="18" t="s">
        <v>1099</v>
      </c>
      <c r="D6828" s="18" t="s">
        <v>590</v>
      </c>
      <c r="E6828" s="18">
        <v>9</v>
      </c>
    </row>
    <row r="6829" spans="1:5" hidden="1" x14ac:dyDescent="0.3">
      <c r="A6829" s="18" t="str">
        <f t="shared" si="107"/>
        <v>2022-23Knox CityC7</v>
      </c>
      <c r="B6829" s="18" t="s">
        <v>1261</v>
      </c>
      <c r="C6829" s="18" t="s">
        <v>1099</v>
      </c>
      <c r="D6829" s="18" t="s">
        <v>594</v>
      </c>
      <c r="E6829" s="18">
        <v>0.17723342939481301</v>
      </c>
    </row>
    <row r="6830" spans="1:5" hidden="1" x14ac:dyDescent="0.3">
      <c r="A6830" s="18" t="str">
        <f t="shared" si="107"/>
        <v>2022-23Latrobe CityAF2</v>
      </c>
      <c r="B6830" s="18" t="s">
        <v>1261</v>
      </c>
      <c r="C6830" s="18" t="s">
        <v>1102</v>
      </c>
      <c r="D6830" s="18" t="s">
        <v>76</v>
      </c>
      <c r="E6830" s="18">
        <v>2.2000000000000002</v>
      </c>
    </row>
    <row r="6831" spans="1:5" hidden="1" x14ac:dyDescent="0.3">
      <c r="A6831" s="18" t="str">
        <f t="shared" si="107"/>
        <v>2022-23Latrobe CityAF6</v>
      </c>
      <c r="B6831" s="18" t="s">
        <v>1261</v>
      </c>
      <c r="C6831" s="18" t="s">
        <v>1102</v>
      </c>
      <c r="D6831" s="18" t="s">
        <v>85</v>
      </c>
      <c r="E6831" s="18">
        <v>5.38592376878076</v>
      </c>
    </row>
    <row r="6832" spans="1:5" hidden="1" x14ac:dyDescent="0.3">
      <c r="A6832" s="18" t="str">
        <f t="shared" si="107"/>
        <v>2022-23Latrobe CityAF7</v>
      </c>
      <c r="B6832" s="18" t="s">
        <v>1261</v>
      </c>
      <c r="C6832" s="18" t="s">
        <v>1102</v>
      </c>
      <c r="D6832" s="18" t="s">
        <v>90</v>
      </c>
      <c r="E6832" s="18">
        <v>5.7538070960332997</v>
      </c>
    </row>
    <row r="6833" spans="1:5" hidden="1" x14ac:dyDescent="0.3">
      <c r="A6833" s="18" t="str">
        <f t="shared" si="107"/>
        <v>2022-23Latrobe CityAM1</v>
      </c>
      <c r="B6833" s="18" t="s">
        <v>1261</v>
      </c>
      <c r="C6833" s="18" t="s">
        <v>1102</v>
      </c>
      <c r="D6833" s="18" t="s">
        <v>97</v>
      </c>
      <c r="E6833" s="18">
        <v>2.0788557213930399</v>
      </c>
    </row>
    <row r="6834" spans="1:5" hidden="1" x14ac:dyDescent="0.3">
      <c r="A6834" s="18" t="str">
        <f t="shared" si="107"/>
        <v>2022-23Latrobe CityAM2</v>
      </c>
      <c r="B6834" s="18" t="s">
        <v>1261</v>
      </c>
      <c r="C6834" s="18" t="s">
        <v>1102</v>
      </c>
      <c r="D6834" s="18" t="s">
        <v>103</v>
      </c>
      <c r="E6834" s="18">
        <v>0.36363636363636398</v>
      </c>
    </row>
    <row r="6835" spans="1:5" hidden="1" x14ac:dyDescent="0.3">
      <c r="A6835" s="18" t="str">
        <f t="shared" si="107"/>
        <v>2022-23Latrobe CityAM5</v>
      </c>
      <c r="B6835" s="18" t="s">
        <v>1261</v>
      </c>
      <c r="C6835" s="18" t="s">
        <v>1102</v>
      </c>
      <c r="D6835" s="18" t="s">
        <v>109</v>
      </c>
      <c r="E6835" s="18">
        <v>0.28480113636363602</v>
      </c>
    </row>
    <row r="6836" spans="1:5" hidden="1" x14ac:dyDescent="0.3">
      <c r="A6836" s="18" t="str">
        <f t="shared" si="107"/>
        <v>2022-23Latrobe CityAM6</v>
      </c>
      <c r="B6836" s="18" t="s">
        <v>1261</v>
      </c>
      <c r="C6836" s="18" t="s">
        <v>1102</v>
      </c>
      <c r="D6836" s="18" t="s">
        <v>115</v>
      </c>
      <c r="E6836" s="18">
        <v>12.6239739195423</v>
      </c>
    </row>
    <row r="6837" spans="1:5" hidden="1" x14ac:dyDescent="0.3">
      <c r="A6837" s="18" t="str">
        <f t="shared" si="107"/>
        <v>2022-23Latrobe CityAM7</v>
      </c>
      <c r="B6837" s="18" t="s">
        <v>1261</v>
      </c>
      <c r="C6837" s="18" t="s">
        <v>1102</v>
      </c>
      <c r="D6837" s="18" t="s">
        <v>118</v>
      </c>
      <c r="E6837" s="18">
        <v>1</v>
      </c>
    </row>
    <row r="6838" spans="1:5" hidden="1" x14ac:dyDescent="0.3">
      <c r="A6838" s="18" t="str">
        <f t="shared" si="107"/>
        <v>2022-23Latrobe CityFS1</v>
      </c>
      <c r="B6838" s="18" t="s">
        <v>1261</v>
      </c>
      <c r="C6838" s="18" t="s">
        <v>1102</v>
      </c>
      <c r="D6838" s="18" t="s">
        <v>124</v>
      </c>
      <c r="E6838" s="18">
        <v>1.86</v>
      </c>
    </row>
    <row r="6839" spans="1:5" hidden="1" x14ac:dyDescent="0.3">
      <c r="A6839" s="18" t="str">
        <f t="shared" si="107"/>
        <v>2022-23Latrobe CityFS2</v>
      </c>
      <c r="B6839" s="18" t="s">
        <v>1261</v>
      </c>
      <c r="C6839" s="18" t="s">
        <v>1102</v>
      </c>
      <c r="D6839" s="18" t="s">
        <v>130</v>
      </c>
      <c r="E6839" s="18">
        <v>1.5113268608414201</v>
      </c>
    </row>
    <row r="6840" spans="1:5" hidden="1" x14ac:dyDescent="0.3">
      <c r="A6840" s="18" t="str">
        <f t="shared" si="107"/>
        <v>2022-23Latrobe CityFS3</v>
      </c>
      <c r="B6840" s="18" t="s">
        <v>1261</v>
      </c>
      <c r="C6840" s="18" t="s">
        <v>1102</v>
      </c>
      <c r="D6840" s="18" t="s">
        <v>135</v>
      </c>
      <c r="E6840" s="18">
        <v>566.75923076923095</v>
      </c>
    </row>
    <row r="6841" spans="1:5" hidden="1" x14ac:dyDescent="0.3">
      <c r="A6841" s="18" t="str">
        <f t="shared" si="107"/>
        <v>2022-23Latrobe CityFS4</v>
      </c>
      <c r="B6841" s="18" t="s">
        <v>1261</v>
      </c>
      <c r="C6841" s="18" t="s">
        <v>1102</v>
      </c>
      <c r="D6841" s="18" t="s">
        <v>139</v>
      </c>
      <c r="E6841" s="18">
        <v>0.60410557184750702</v>
      </c>
    </row>
    <row r="6842" spans="1:5" hidden="1" x14ac:dyDescent="0.3">
      <c r="A6842" s="18" t="str">
        <f t="shared" si="107"/>
        <v>2022-23Latrobe CityG1</v>
      </c>
      <c r="B6842" s="18" t="s">
        <v>1261</v>
      </c>
      <c r="C6842" s="18" t="s">
        <v>1102</v>
      </c>
      <c r="D6842" s="18" t="s">
        <v>149</v>
      </c>
      <c r="E6842" s="18">
        <v>0.17482517482517501</v>
      </c>
    </row>
    <row r="6843" spans="1:5" hidden="1" x14ac:dyDescent="0.3">
      <c r="A6843" s="18" t="str">
        <f t="shared" si="107"/>
        <v>2022-23Latrobe CityG2</v>
      </c>
      <c r="B6843" s="18" t="s">
        <v>1261</v>
      </c>
      <c r="C6843" s="18" t="s">
        <v>1102</v>
      </c>
      <c r="D6843" s="18" t="s">
        <v>154</v>
      </c>
      <c r="E6843" s="18">
        <v>53</v>
      </c>
    </row>
    <row r="6844" spans="1:5" hidden="1" x14ac:dyDescent="0.3">
      <c r="A6844" s="18" t="str">
        <f t="shared" si="107"/>
        <v>2022-23Latrobe CityG3</v>
      </c>
      <c r="B6844" s="18" t="s">
        <v>1261</v>
      </c>
      <c r="C6844" s="18" t="s">
        <v>1102</v>
      </c>
      <c r="D6844" s="18" t="s">
        <v>159</v>
      </c>
      <c r="E6844" s="18">
        <v>0.93162393162393198</v>
      </c>
    </row>
    <row r="6845" spans="1:5" hidden="1" x14ac:dyDescent="0.3">
      <c r="A6845" s="18" t="str">
        <f t="shared" si="107"/>
        <v>2022-23Latrobe CityG4</v>
      </c>
      <c r="B6845" s="18" t="s">
        <v>1261</v>
      </c>
      <c r="C6845" s="18" t="s">
        <v>1102</v>
      </c>
      <c r="D6845" s="18" t="s">
        <v>166</v>
      </c>
      <c r="E6845" s="18">
        <v>45508.7633333333</v>
      </c>
    </row>
    <row r="6846" spans="1:5" hidden="1" x14ac:dyDescent="0.3">
      <c r="A6846" s="18" t="str">
        <f t="shared" si="107"/>
        <v>2022-23Latrobe CityG5</v>
      </c>
      <c r="B6846" s="18" t="s">
        <v>1261</v>
      </c>
      <c r="C6846" s="18" t="s">
        <v>1102</v>
      </c>
      <c r="D6846" s="18" t="s">
        <v>169</v>
      </c>
      <c r="E6846" s="18">
        <v>55</v>
      </c>
    </row>
    <row r="6847" spans="1:5" hidden="1" x14ac:dyDescent="0.3">
      <c r="A6847" s="18" t="str">
        <f t="shared" si="107"/>
        <v>2022-23Latrobe CityLB1</v>
      </c>
      <c r="B6847" s="18" t="s">
        <v>1261</v>
      </c>
      <c r="C6847" s="18" t="s">
        <v>1102</v>
      </c>
      <c r="D6847" s="18" t="s">
        <v>1256</v>
      </c>
      <c r="E6847" s="18">
        <v>2.19130273183423</v>
      </c>
    </row>
    <row r="6848" spans="1:5" hidden="1" x14ac:dyDescent="0.3">
      <c r="A6848" s="18" t="str">
        <f t="shared" si="107"/>
        <v>2022-23Latrobe CityLB2</v>
      </c>
      <c r="B6848" s="18" t="s">
        <v>1261</v>
      </c>
      <c r="C6848" s="18" t="s">
        <v>1102</v>
      </c>
      <c r="D6848" s="18" t="s">
        <v>172</v>
      </c>
      <c r="E6848" s="18">
        <v>0.66996347227014097</v>
      </c>
    </row>
    <row r="6849" spans="1:5" hidden="1" x14ac:dyDescent="0.3">
      <c r="A6849" s="18" t="str">
        <f t="shared" si="107"/>
        <v>2022-23Latrobe CityLB4</v>
      </c>
      <c r="B6849" s="18" t="s">
        <v>1261</v>
      </c>
      <c r="C6849" s="18" t="s">
        <v>1102</v>
      </c>
      <c r="D6849" s="18" t="s">
        <v>1257</v>
      </c>
      <c r="E6849" s="18">
        <v>8.3586950369431895E-2</v>
      </c>
    </row>
    <row r="6850" spans="1:5" hidden="1" x14ac:dyDescent="0.3">
      <c r="A6850" s="18" t="str">
        <f t="shared" si="107"/>
        <v>2022-23Latrobe CityLB5</v>
      </c>
      <c r="B6850" s="18" t="s">
        <v>1261</v>
      </c>
      <c r="C6850" s="18" t="s">
        <v>1102</v>
      </c>
      <c r="D6850" s="18" t="s">
        <v>177</v>
      </c>
      <c r="E6850" s="18">
        <v>34.753060330386802</v>
      </c>
    </row>
    <row r="6851" spans="1:5" hidden="1" x14ac:dyDescent="0.3">
      <c r="A6851" s="18" t="str">
        <f t="shared" si="107"/>
        <v>2022-23Latrobe CityMC2</v>
      </c>
      <c r="B6851" s="18" t="s">
        <v>1261</v>
      </c>
      <c r="C6851" s="18" t="s">
        <v>1102</v>
      </c>
      <c r="D6851" s="18" t="s">
        <v>192</v>
      </c>
      <c r="E6851" s="18">
        <v>1.0150115473441099</v>
      </c>
    </row>
    <row r="6852" spans="1:5" hidden="1" x14ac:dyDescent="0.3">
      <c r="A6852" s="18" t="str">
        <f t="shared" si="107"/>
        <v>2022-23Latrobe CityMC3</v>
      </c>
      <c r="B6852" s="18" t="s">
        <v>1261</v>
      </c>
      <c r="C6852" s="18" t="s">
        <v>1102</v>
      </c>
      <c r="D6852" s="18" t="s">
        <v>197</v>
      </c>
      <c r="E6852" s="18">
        <v>101.11045654471801</v>
      </c>
    </row>
    <row r="6853" spans="1:5" hidden="1" x14ac:dyDescent="0.3">
      <c r="A6853" s="18" t="str">
        <f t="shared" si="107"/>
        <v>2022-23Latrobe CityMC4</v>
      </c>
      <c r="B6853" s="18" t="s">
        <v>1261</v>
      </c>
      <c r="C6853" s="18" t="s">
        <v>1102</v>
      </c>
      <c r="D6853" s="18" t="s">
        <v>202</v>
      </c>
      <c r="E6853" s="18">
        <v>0.71663920922570001</v>
      </c>
    </row>
    <row r="6854" spans="1:5" hidden="1" x14ac:dyDescent="0.3">
      <c r="A6854" s="18" t="str">
        <f t="shared" si="107"/>
        <v>2022-23Latrobe CityMC5</v>
      </c>
      <c r="B6854" s="18" t="s">
        <v>1261</v>
      </c>
      <c r="C6854" s="18" t="s">
        <v>1102</v>
      </c>
      <c r="D6854" s="18" t="s">
        <v>207</v>
      </c>
      <c r="E6854" s="18">
        <v>0.84753363228699596</v>
      </c>
    </row>
    <row r="6855" spans="1:5" hidden="1" x14ac:dyDescent="0.3">
      <c r="A6855" s="18" t="str">
        <f t="shared" si="107"/>
        <v>2022-23Latrobe CityMC6</v>
      </c>
      <c r="B6855" s="18" t="s">
        <v>1261</v>
      </c>
      <c r="C6855" s="18" t="s">
        <v>1102</v>
      </c>
      <c r="D6855" s="18" t="s">
        <v>211</v>
      </c>
      <c r="E6855" s="18">
        <v>0.94919168591224001</v>
      </c>
    </row>
    <row r="6856" spans="1:5" hidden="1" x14ac:dyDescent="0.3">
      <c r="A6856" s="18" t="str">
        <f t="shared" si="107"/>
        <v>2022-23Latrobe CityR1</v>
      </c>
      <c r="B6856" s="18" t="s">
        <v>1261</v>
      </c>
      <c r="C6856" s="18" t="s">
        <v>1102</v>
      </c>
      <c r="D6856" s="18" t="s">
        <v>215</v>
      </c>
      <c r="E6856" s="18">
        <v>100.263904013499</v>
      </c>
    </row>
    <row r="6857" spans="1:5" hidden="1" x14ac:dyDescent="0.3">
      <c r="A6857" s="18" t="str">
        <f t="shared" si="107"/>
        <v>2022-23Latrobe CityR2</v>
      </c>
      <c r="B6857" s="18" t="s">
        <v>1261</v>
      </c>
      <c r="C6857" s="18" t="s">
        <v>1102</v>
      </c>
      <c r="D6857" s="18" t="s">
        <v>220</v>
      </c>
      <c r="E6857" s="18">
        <v>0.99874424856030097</v>
      </c>
    </row>
    <row r="6858" spans="1:5" hidden="1" x14ac:dyDescent="0.3">
      <c r="A6858" s="18" t="str">
        <f t="shared" si="107"/>
        <v>2022-23Latrobe CityR3</v>
      </c>
      <c r="B6858" s="18" t="s">
        <v>1261</v>
      </c>
      <c r="C6858" s="18" t="s">
        <v>1102</v>
      </c>
      <c r="D6858" s="18" t="s">
        <v>223</v>
      </c>
      <c r="E6858" s="18">
        <v>226.23838174982899</v>
      </c>
    </row>
    <row r="6859" spans="1:5" hidden="1" x14ac:dyDescent="0.3">
      <c r="A6859" s="18" t="str">
        <f t="shared" si="107"/>
        <v>2022-23Latrobe CityR4</v>
      </c>
      <c r="B6859" s="18" t="s">
        <v>1261</v>
      </c>
      <c r="C6859" s="18" t="s">
        <v>1102</v>
      </c>
      <c r="D6859" s="18" t="s">
        <v>228</v>
      </c>
      <c r="E6859" s="18">
        <v>15.683651284818</v>
      </c>
    </row>
    <row r="6860" spans="1:5" hidden="1" x14ac:dyDescent="0.3">
      <c r="A6860" s="18" t="str">
        <f t="shared" si="107"/>
        <v>2022-23Latrobe CityR5</v>
      </c>
      <c r="B6860" s="18" t="s">
        <v>1261</v>
      </c>
      <c r="C6860" s="18" t="s">
        <v>1102</v>
      </c>
      <c r="D6860" s="18" t="s">
        <v>232</v>
      </c>
      <c r="E6860" s="18">
        <v>54</v>
      </c>
    </row>
    <row r="6861" spans="1:5" hidden="1" x14ac:dyDescent="0.3">
      <c r="A6861" s="18" t="str">
        <f t="shared" si="107"/>
        <v>2022-23Latrobe CitySP1</v>
      </c>
      <c r="B6861" s="18" t="s">
        <v>1261</v>
      </c>
      <c r="C6861" s="18" t="s">
        <v>1102</v>
      </c>
      <c r="D6861" s="18" t="s">
        <v>236</v>
      </c>
      <c r="E6861" s="18">
        <v>81</v>
      </c>
    </row>
    <row r="6862" spans="1:5" hidden="1" x14ac:dyDescent="0.3">
      <c r="A6862" s="18" t="str">
        <f t="shared" si="107"/>
        <v>2022-23Latrobe CitySP2</v>
      </c>
      <c r="B6862" s="18" t="s">
        <v>1261</v>
      </c>
      <c r="C6862" s="18" t="s">
        <v>1102</v>
      </c>
      <c r="D6862" s="18" t="s">
        <v>239</v>
      </c>
      <c r="E6862" s="18">
        <v>0.88020833333333304</v>
      </c>
    </row>
    <row r="6863" spans="1:5" hidden="1" x14ac:dyDescent="0.3">
      <c r="A6863" s="18" t="str">
        <f t="shared" si="107"/>
        <v>2022-23Latrobe CitySP3</v>
      </c>
      <c r="B6863" s="18" t="s">
        <v>1261</v>
      </c>
      <c r="C6863" s="18" t="s">
        <v>1102</v>
      </c>
      <c r="D6863" s="18" t="s">
        <v>245</v>
      </c>
      <c r="E6863" s="18">
        <v>2946.6764507772</v>
      </c>
    </row>
    <row r="6864" spans="1:5" hidden="1" x14ac:dyDescent="0.3">
      <c r="A6864" s="18" t="str">
        <f t="shared" si="107"/>
        <v>2022-23Latrobe CitySP4</v>
      </c>
      <c r="B6864" s="18" t="s">
        <v>1261</v>
      </c>
      <c r="C6864" s="18" t="s">
        <v>1102</v>
      </c>
      <c r="D6864" s="18" t="s">
        <v>251</v>
      </c>
      <c r="E6864" s="18">
        <v>1</v>
      </c>
    </row>
    <row r="6865" spans="1:5" hidden="1" x14ac:dyDescent="0.3">
      <c r="A6865" s="18" t="str">
        <f t="shared" si="107"/>
        <v>2022-23Latrobe CityWC1</v>
      </c>
      <c r="B6865" s="18" t="s">
        <v>1261</v>
      </c>
      <c r="C6865" s="18" t="s">
        <v>1102</v>
      </c>
      <c r="D6865" s="18" t="s">
        <v>1258</v>
      </c>
      <c r="E6865" s="18">
        <v>139.087577404271</v>
      </c>
    </row>
    <row r="6866" spans="1:5" hidden="1" x14ac:dyDescent="0.3">
      <c r="A6866" s="18" t="str">
        <f t="shared" si="107"/>
        <v>2022-23Latrobe CityWC2</v>
      </c>
      <c r="B6866" s="18" t="s">
        <v>1261</v>
      </c>
      <c r="C6866" s="18" t="s">
        <v>1102</v>
      </c>
      <c r="D6866" s="18" t="s">
        <v>256</v>
      </c>
      <c r="E6866" s="18">
        <v>2.8351918544199601</v>
      </c>
    </row>
    <row r="6867" spans="1:5" hidden="1" x14ac:dyDescent="0.3">
      <c r="A6867" s="18" t="str">
        <f t="shared" si="107"/>
        <v>2022-23Latrobe CityWC3</v>
      </c>
      <c r="B6867" s="18" t="s">
        <v>1261</v>
      </c>
      <c r="C6867" s="18" t="s">
        <v>1102</v>
      </c>
      <c r="D6867" s="18" t="s">
        <v>262</v>
      </c>
      <c r="E6867" s="18">
        <v>133.28630823007501</v>
      </c>
    </row>
    <row r="6868" spans="1:5" hidden="1" x14ac:dyDescent="0.3">
      <c r="A6868" s="18" t="str">
        <f t="shared" si="107"/>
        <v>2022-23Latrobe CityWC4</v>
      </c>
      <c r="B6868" s="18" t="s">
        <v>1261</v>
      </c>
      <c r="C6868" s="18" t="s">
        <v>1102</v>
      </c>
      <c r="D6868" s="18" t="s">
        <v>266</v>
      </c>
      <c r="E6868" s="18">
        <v>30.069943290243401</v>
      </c>
    </row>
    <row r="6869" spans="1:5" hidden="1" x14ac:dyDescent="0.3">
      <c r="A6869" s="18" t="str">
        <f t="shared" si="107"/>
        <v>2022-23Latrobe CityWC5</v>
      </c>
      <c r="B6869" s="18" t="s">
        <v>1261</v>
      </c>
      <c r="C6869" s="18" t="s">
        <v>1102</v>
      </c>
      <c r="D6869" s="18" t="s">
        <v>270</v>
      </c>
      <c r="E6869" s="18">
        <v>0.49328685455966298</v>
      </c>
    </row>
    <row r="6870" spans="1:5" hidden="1" x14ac:dyDescent="0.3">
      <c r="A6870" s="18" t="str">
        <f t="shared" si="107"/>
        <v>2022-23Latrobe CityE2</v>
      </c>
      <c r="B6870" s="18" t="s">
        <v>1261</v>
      </c>
      <c r="C6870" s="18" t="s">
        <v>1102</v>
      </c>
      <c r="D6870" s="18" t="s">
        <v>548</v>
      </c>
      <c r="E6870" s="18">
        <v>3894.2175252310199</v>
      </c>
    </row>
    <row r="6871" spans="1:5" hidden="1" x14ac:dyDescent="0.3">
      <c r="A6871" s="18" t="str">
        <f t="shared" si="107"/>
        <v>2022-23Latrobe CityE4</v>
      </c>
      <c r="B6871" s="18" t="s">
        <v>1261</v>
      </c>
      <c r="C6871" s="18" t="s">
        <v>1102</v>
      </c>
      <c r="D6871" s="18" t="s">
        <v>550</v>
      </c>
      <c r="E6871" s="18">
        <v>1613.2328266259301</v>
      </c>
    </row>
    <row r="6872" spans="1:5" hidden="1" x14ac:dyDescent="0.3">
      <c r="A6872" s="18" t="str">
        <f t="shared" ref="A6872:A6935" si="108">CONCATENATE(B6872,C6872,D6872)</f>
        <v>2022-23Latrobe CityL1</v>
      </c>
      <c r="B6872" s="18" t="s">
        <v>1261</v>
      </c>
      <c r="C6872" s="18" t="s">
        <v>1102</v>
      </c>
      <c r="D6872" s="18" t="s">
        <v>552</v>
      </c>
      <c r="E6872" s="18">
        <v>2.5473211103631299</v>
      </c>
    </row>
    <row r="6873" spans="1:5" hidden="1" x14ac:dyDescent="0.3">
      <c r="A6873" s="18" t="str">
        <f t="shared" si="108"/>
        <v>2022-23Latrobe CityL2</v>
      </c>
      <c r="B6873" s="18" t="s">
        <v>1261</v>
      </c>
      <c r="C6873" s="18" t="s">
        <v>1102</v>
      </c>
      <c r="D6873" s="18" t="s">
        <v>554</v>
      </c>
      <c r="E6873" s="18">
        <v>-0.234605789411159</v>
      </c>
    </row>
    <row r="6874" spans="1:5" hidden="1" x14ac:dyDescent="0.3">
      <c r="A6874" s="18" t="str">
        <f t="shared" si="108"/>
        <v>2022-23Latrobe CityO2</v>
      </c>
      <c r="B6874" s="18" t="s">
        <v>1261</v>
      </c>
      <c r="C6874" s="18" t="s">
        <v>1102</v>
      </c>
      <c r="D6874" s="18" t="s">
        <v>556</v>
      </c>
      <c r="E6874" s="18">
        <v>0.17158760619017199</v>
      </c>
    </row>
    <row r="6875" spans="1:5" hidden="1" x14ac:dyDescent="0.3">
      <c r="A6875" s="18" t="str">
        <f t="shared" si="108"/>
        <v>2022-23Latrobe CityO3</v>
      </c>
      <c r="B6875" s="18" t="s">
        <v>1261</v>
      </c>
      <c r="C6875" s="18" t="s">
        <v>1102</v>
      </c>
      <c r="D6875" s="18" t="s">
        <v>558</v>
      </c>
      <c r="E6875" s="18">
        <v>2.0648868240020699E-2</v>
      </c>
    </row>
    <row r="6876" spans="1:5" hidden="1" x14ac:dyDescent="0.3">
      <c r="A6876" s="18" t="str">
        <f t="shared" si="108"/>
        <v>2022-23Latrobe CityO4</v>
      </c>
      <c r="B6876" s="18" t="s">
        <v>1261</v>
      </c>
      <c r="C6876" s="18" t="s">
        <v>1102</v>
      </c>
      <c r="D6876" s="18" t="s">
        <v>560</v>
      </c>
      <c r="E6876" s="18">
        <v>0.27075211392968401</v>
      </c>
    </row>
    <row r="6877" spans="1:5" hidden="1" x14ac:dyDescent="0.3">
      <c r="A6877" s="18" t="str">
        <f t="shared" si="108"/>
        <v>2022-23Latrobe CityO5</v>
      </c>
      <c r="B6877" s="18" t="s">
        <v>1261</v>
      </c>
      <c r="C6877" s="18" t="s">
        <v>1102</v>
      </c>
      <c r="D6877" s="18" t="s">
        <v>562</v>
      </c>
      <c r="E6877" s="18">
        <v>1.04031377221726</v>
      </c>
    </row>
    <row r="6878" spans="1:5" hidden="1" x14ac:dyDescent="0.3">
      <c r="A6878" s="18" t="str">
        <f t="shared" si="108"/>
        <v>2022-23Latrobe CityOP1</v>
      </c>
      <c r="B6878" s="18" t="s">
        <v>1261</v>
      </c>
      <c r="C6878" s="18" t="s">
        <v>1102</v>
      </c>
      <c r="D6878" s="18" t="s">
        <v>564</v>
      </c>
      <c r="E6878" s="18">
        <v>-3.72890400907211E-2</v>
      </c>
    </row>
    <row r="6879" spans="1:5" hidden="1" x14ac:dyDescent="0.3">
      <c r="A6879" s="18" t="str">
        <f t="shared" si="108"/>
        <v>2022-23Latrobe CityS1</v>
      </c>
      <c r="B6879" s="18" t="s">
        <v>1261</v>
      </c>
      <c r="C6879" s="18" t="s">
        <v>1102</v>
      </c>
      <c r="D6879" s="18" t="s">
        <v>567</v>
      </c>
      <c r="E6879" s="18">
        <v>0.59441664998999399</v>
      </c>
    </row>
    <row r="6880" spans="1:5" hidden="1" x14ac:dyDescent="0.3">
      <c r="A6880" s="18" t="str">
        <f t="shared" si="108"/>
        <v>2022-23Latrobe CityS2</v>
      </c>
      <c r="B6880" s="18" t="s">
        <v>1261</v>
      </c>
      <c r="C6880" s="18" t="s">
        <v>1102</v>
      </c>
      <c r="D6880" s="18" t="s">
        <v>569</v>
      </c>
      <c r="E6880" s="18">
        <v>4.8156971330797303E-3</v>
      </c>
    </row>
    <row r="6881" spans="1:5" hidden="1" x14ac:dyDescent="0.3">
      <c r="A6881" s="18" t="str">
        <f t="shared" si="108"/>
        <v>2022-23Latrobe CityC1</v>
      </c>
      <c r="B6881" s="18" t="s">
        <v>1261</v>
      </c>
      <c r="C6881" s="18" t="s">
        <v>1102</v>
      </c>
      <c r="D6881" s="18" t="s">
        <v>572</v>
      </c>
      <c r="E6881" s="18">
        <v>2003.7110532690799</v>
      </c>
    </row>
    <row r="6882" spans="1:5" hidden="1" x14ac:dyDescent="0.3">
      <c r="A6882" s="18" t="str">
        <f t="shared" si="108"/>
        <v>2022-23Latrobe CityC2</v>
      </c>
      <c r="B6882" s="18" t="s">
        <v>1261</v>
      </c>
      <c r="C6882" s="18" t="s">
        <v>1102</v>
      </c>
      <c r="D6882" s="18" t="s">
        <v>575</v>
      </c>
      <c r="E6882" s="18">
        <v>15315.4910702781</v>
      </c>
    </row>
    <row r="6883" spans="1:5" hidden="1" x14ac:dyDescent="0.3">
      <c r="A6883" s="18" t="str">
        <f t="shared" si="108"/>
        <v>2022-23Latrobe CityC3</v>
      </c>
      <c r="B6883" s="18" t="s">
        <v>1261</v>
      </c>
      <c r="C6883" s="18" t="s">
        <v>1102</v>
      </c>
      <c r="D6883" s="18" t="s">
        <v>579</v>
      </c>
      <c r="E6883" s="18">
        <v>50.863831795301998</v>
      </c>
    </row>
    <row r="6884" spans="1:5" hidden="1" x14ac:dyDescent="0.3">
      <c r="A6884" s="18" t="str">
        <f t="shared" si="108"/>
        <v>2022-23Latrobe CityC4</v>
      </c>
      <c r="B6884" s="18" t="s">
        <v>1261</v>
      </c>
      <c r="C6884" s="18" t="s">
        <v>1102</v>
      </c>
      <c r="D6884" s="18" t="s">
        <v>583</v>
      </c>
      <c r="E6884" s="18">
        <v>1447.6973429889399</v>
      </c>
    </row>
    <row r="6885" spans="1:5" hidden="1" x14ac:dyDescent="0.3">
      <c r="A6885" s="18" t="str">
        <f t="shared" si="108"/>
        <v>2022-23Latrobe CityC5</v>
      </c>
      <c r="B6885" s="18" t="s">
        <v>1261</v>
      </c>
      <c r="C6885" s="18" t="s">
        <v>1102</v>
      </c>
      <c r="D6885" s="18" t="s">
        <v>586</v>
      </c>
      <c r="E6885" s="18">
        <v>444.32131536221402</v>
      </c>
    </row>
    <row r="6886" spans="1:5" hidden="1" x14ac:dyDescent="0.3">
      <c r="A6886" s="18" t="str">
        <f t="shared" si="108"/>
        <v>2022-23Latrobe CityC6</v>
      </c>
      <c r="B6886" s="18" t="s">
        <v>1261</v>
      </c>
      <c r="C6886" s="18" t="s">
        <v>1102</v>
      </c>
      <c r="D6886" s="18" t="s">
        <v>590</v>
      </c>
      <c r="E6886" s="18">
        <v>1</v>
      </c>
    </row>
    <row r="6887" spans="1:5" hidden="1" x14ac:dyDescent="0.3">
      <c r="A6887" s="18" t="str">
        <f t="shared" si="108"/>
        <v>2022-23Latrobe CityC7</v>
      </c>
      <c r="B6887" s="18" t="s">
        <v>1261</v>
      </c>
      <c r="C6887" s="18" t="s">
        <v>1102</v>
      </c>
      <c r="D6887" s="18" t="s">
        <v>594</v>
      </c>
      <c r="E6887" s="18">
        <v>0.131546894031669</v>
      </c>
    </row>
    <row r="6888" spans="1:5" hidden="1" x14ac:dyDescent="0.3">
      <c r="A6888" s="18" t="str">
        <f t="shared" si="108"/>
        <v>2022-23Loddon ShireAF2</v>
      </c>
      <c r="B6888" s="18" t="s">
        <v>1261</v>
      </c>
      <c r="C6888" s="18" t="s">
        <v>1105</v>
      </c>
      <c r="D6888" s="18" t="s">
        <v>76</v>
      </c>
      <c r="E6888" s="18">
        <v>1</v>
      </c>
    </row>
    <row r="6889" spans="1:5" hidden="1" x14ac:dyDescent="0.3">
      <c r="A6889" s="18" t="str">
        <f t="shared" si="108"/>
        <v>2022-23Loddon ShireAF6</v>
      </c>
      <c r="B6889" s="18" t="s">
        <v>1261</v>
      </c>
      <c r="C6889" s="18" t="s">
        <v>1105</v>
      </c>
      <c r="D6889" s="18" t="s">
        <v>85</v>
      </c>
      <c r="E6889" s="18">
        <v>1.92547548195109</v>
      </c>
    </row>
    <row r="6890" spans="1:5" hidden="1" x14ac:dyDescent="0.3">
      <c r="A6890" s="18" t="str">
        <f t="shared" si="108"/>
        <v>2022-23Loddon ShireAF7</v>
      </c>
      <c r="B6890" s="18" t="s">
        <v>1261</v>
      </c>
      <c r="C6890" s="18" t="s">
        <v>1105</v>
      </c>
      <c r="D6890" s="18" t="s">
        <v>90</v>
      </c>
      <c r="E6890" s="18">
        <v>44.356672490256699</v>
      </c>
    </row>
    <row r="6891" spans="1:5" hidden="1" x14ac:dyDescent="0.3">
      <c r="A6891" s="18" t="str">
        <f t="shared" si="108"/>
        <v>2022-23Loddon ShireAM1</v>
      </c>
      <c r="B6891" s="18" t="s">
        <v>1261</v>
      </c>
      <c r="C6891" s="18" t="s">
        <v>1105</v>
      </c>
      <c r="D6891" s="18" t="s">
        <v>97</v>
      </c>
      <c r="E6891" s="18">
        <v>1</v>
      </c>
    </row>
    <row r="6892" spans="1:5" hidden="1" x14ac:dyDescent="0.3">
      <c r="A6892" s="18" t="str">
        <f t="shared" si="108"/>
        <v>2022-23Loddon ShireAM2</v>
      </c>
      <c r="B6892" s="18" t="s">
        <v>1261</v>
      </c>
      <c r="C6892" s="18" t="s">
        <v>1105</v>
      </c>
      <c r="D6892" s="18" t="s">
        <v>103</v>
      </c>
      <c r="E6892" s="18">
        <v>8.4745762711864403E-2</v>
      </c>
    </row>
    <row r="6893" spans="1:5" hidden="1" x14ac:dyDescent="0.3">
      <c r="A6893" s="18" t="str">
        <f t="shared" si="108"/>
        <v>2022-23Loddon ShireAM5</v>
      </c>
      <c r="B6893" s="18" t="s">
        <v>1261</v>
      </c>
      <c r="C6893" s="18" t="s">
        <v>1105</v>
      </c>
      <c r="D6893" s="18" t="s">
        <v>109</v>
      </c>
      <c r="E6893" s="18">
        <v>0.86440677966101698</v>
      </c>
    </row>
    <row r="6894" spans="1:5" hidden="1" x14ac:dyDescent="0.3">
      <c r="A6894" s="18" t="str">
        <f t="shared" si="108"/>
        <v>2022-23Loddon ShireAM6</v>
      </c>
      <c r="B6894" s="18" t="s">
        <v>1261</v>
      </c>
      <c r="C6894" s="18" t="s">
        <v>1105</v>
      </c>
      <c r="D6894" s="18" t="s">
        <v>115</v>
      </c>
      <c r="E6894" s="18">
        <v>7.7759089144779399</v>
      </c>
    </row>
    <row r="6895" spans="1:5" hidden="1" x14ac:dyDescent="0.3">
      <c r="A6895" s="18" t="str">
        <f t="shared" si="108"/>
        <v>2022-23Loddon ShireAM7</v>
      </c>
      <c r="B6895" s="18" t="s">
        <v>1261</v>
      </c>
      <c r="C6895" s="18" t="s">
        <v>1105</v>
      </c>
      <c r="D6895" s="18" t="s">
        <v>118</v>
      </c>
      <c r="E6895" s="18">
        <v>0</v>
      </c>
    </row>
    <row r="6896" spans="1:5" hidden="1" x14ac:dyDescent="0.3">
      <c r="A6896" s="18" t="str">
        <f t="shared" si="108"/>
        <v>2022-23Loddon ShireFS1</v>
      </c>
      <c r="B6896" s="18" t="s">
        <v>1261</v>
      </c>
      <c r="C6896" s="18" t="s">
        <v>1105</v>
      </c>
      <c r="D6896" s="18" t="s">
        <v>124</v>
      </c>
      <c r="E6896" s="18">
        <v>1.3333333333333299</v>
      </c>
    </row>
    <row r="6897" spans="1:5" hidden="1" x14ac:dyDescent="0.3">
      <c r="A6897" s="18" t="str">
        <f t="shared" si="108"/>
        <v>2022-23Loddon ShireFS2</v>
      </c>
      <c r="B6897" s="18" t="s">
        <v>1261</v>
      </c>
      <c r="C6897" s="18" t="s">
        <v>1105</v>
      </c>
      <c r="D6897" s="18" t="s">
        <v>130</v>
      </c>
      <c r="E6897" s="18">
        <v>0.72641509433962304</v>
      </c>
    </row>
    <row r="6898" spans="1:5" hidden="1" x14ac:dyDescent="0.3">
      <c r="A6898" s="18" t="str">
        <f t="shared" si="108"/>
        <v>2022-23Loddon ShireFS3</v>
      </c>
      <c r="B6898" s="18" t="s">
        <v>1261</v>
      </c>
      <c r="C6898" s="18" t="s">
        <v>1105</v>
      </c>
      <c r="D6898" s="18" t="s">
        <v>135</v>
      </c>
      <c r="E6898" s="18">
        <v>117.12577405857699</v>
      </c>
    </row>
    <row r="6899" spans="1:5" hidden="1" x14ac:dyDescent="0.3">
      <c r="A6899" s="18" t="str">
        <f t="shared" si="108"/>
        <v>2022-23Loddon ShireFS4</v>
      </c>
      <c r="B6899" s="18" t="s">
        <v>1261</v>
      </c>
      <c r="C6899" s="18" t="s">
        <v>1105</v>
      </c>
      <c r="D6899" s="18" t="s">
        <v>139</v>
      </c>
      <c r="E6899" s="18">
        <v>1</v>
      </c>
    </row>
    <row r="6900" spans="1:5" hidden="1" x14ac:dyDescent="0.3">
      <c r="A6900" s="18" t="str">
        <f t="shared" si="108"/>
        <v>2022-23Loddon ShireG1</v>
      </c>
      <c r="B6900" s="18" t="s">
        <v>1261</v>
      </c>
      <c r="C6900" s="18" t="s">
        <v>1105</v>
      </c>
      <c r="D6900" s="18" t="s">
        <v>149</v>
      </c>
      <c r="E6900" s="18">
        <v>9.8159509202454004E-2</v>
      </c>
    </row>
    <row r="6901" spans="1:5" hidden="1" x14ac:dyDescent="0.3">
      <c r="A6901" s="18" t="str">
        <f t="shared" si="108"/>
        <v>2022-23Loddon ShireG2</v>
      </c>
      <c r="B6901" s="18" t="s">
        <v>1261</v>
      </c>
      <c r="C6901" s="18" t="s">
        <v>1105</v>
      </c>
      <c r="D6901" s="18" t="s">
        <v>154</v>
      </c>
      <c r="E6901" s="18">
        <v>52</v>
      </c>
    </row>
    <row r="6902" spans="1:5" hidden="1" x14ac:dyDescent="0.3">
      <c r="A6902" s="18" t="str">
        <f t="shared" si="108"/>
        <v>2022-23Loddon ShireG3</v>
      </c>
      <c r="B6902" s="18" t="s">
        <v>1261</v>
      </c>
      <c r="C6902" s="18" t="s">
        <v>1105</v>
      </c>
      <c r="D6902" s="18" t="s">
        <v>159</v>
      </c>
      <c r="E6902" s="18">
        <v>0.96571428571428597</v>
      </c>
    </row>
    <row r="6903" spans="1:5" hidden="1" x14ac:dyDescent="0.3">
      <c r="A6903" s="18" t="str">
        <f t="shared" si="108"/>
        <v>2022-23Loddon ShireG4</v>
      </c>
      <c r="B6903" s="18" t="s">
        <v>1261</v>
      </c>
      <c r="C6903" s="18" t="s">
        <v>1105</v>
      </c>
      <c r="D6903" s="18" t="s">
        <v>166</v>
      </c>
      <c r="E6903" s="18">
        <v>44495.6</v>
      </c>
    </row>
    <row r="6904" spans="1:5" hidden="1" x14ac:dyDescent="0.3">
      <c r="A6904" s="18" t="str">
        <f t="shared" si="108"/>
        <v>2022-23Loddon ShireG5</v>
      </c>
      <c r="B6904" s="18" t="s">
        <v>1261</v>
      </c>
      <c r="C6904" s="18" t="s">
        <v>1105</v>
      </c>
      <c r="D6904" s="18" t="s">
        <v>169</v>
      </c>
      <c r="E6904" s="18">
        <v>54</v>
      </c>
    </row>
    <row r="6905" spans="1:5" hidden="1" x14ac:dyDescent="0.3">
      <c r="A6905" s="18" t="str">
        <f t="shared" si="108"/>
        <v>2022-23Loddon ShireLB1</v>
      </c>
      <c r="B6905" s="18" t="s">
        <v>1261</v>
      </c>
      <c r="C6905" s="18" t="s">
        <v>1105</v>
      </c>
      <c r="D6905" s="18" t="s">
        <v>1256</v>
      </c>
      <c r="E6905" s="18">
        <v>2.3205185918789999</v>
      </c>
    </row>
    <row r="6906" spans="1:5" hidden="1" x14ac:dyDescent="0.3">
      <c r="A6906" s="18" t="str">
        <f t="shared" si="108"/>
        <v>2022-23Loddon ShireLB2</v>
      </c>
      <c r="B6906" s="18" t="s">
        <v>1261</v>
      </c>
      <c r="C6906" s="18" t="s">
        <v>1105</v>
      </c>
      <c r="D6906" s="18" t="s">
        <v>172</v>
      </c>
      <c r="E6906" s="18">
        <v>0.72003231017770597</v>
      </c>
    </row>
    <row r="6907" spans="1:5" hidden="1" x14ac:dyDescent="0.3">
      <c r="A6907" s="18" t="str">
        <f t="shared" si="108"/>
        <v>2022-23Loddon ShireLB4</v>
      </c>
      <c r="B6907" s="18" t="s">
        <v>1261</v>
      </c>
      <c r="C6907" s="18" t="s">
        <v>1105</v>
      </c>
      <c r="D6907" s="18" t="s">
        <v>1257</v>
      </c>
      <c r="E6907" s="18">
        <v>0.13542446803823999</v>
      </c>
    </row>
    <row r="6908" spans="1:5" hidden="1" x14ac:dyDescent="0.3">
      <c r="A6908" s="18" t="str">
        <f t="shared" si="108"/>
        <v>2022-23Loddon ShireLB5</v>
      </c>
      <c r="B6908" s="18" t="s">
        <v>1261</v>
      </c>
      <c r="C6908" s="18" t="s">
        <v>1105</v>
      </c>
      <c r="D6908" s="18" t="s">
        <v>177</v>
      </c>
      <c r="E6908" s="18">
        <v>26.6090050459309</v>
      </c>
    </row>
    <row r="6909" spans="1:5" hidden="1" x14ac:dyDescent="0.3">
      <c r="A6909" s="18" t="str">
        <f t="shared" si="108"/>
        <v>2022-23Loddon ShireMC2</v>
      </c>
      <c r="B6909" s="18" t="s">
        <v>1261</v>
      </c>
      <c r="C6909" s="18" t="s">
        <v>1105</v>
      </c>
      <c r="D6909" s="18" t="s">
        <v>192</v>
      </c>
      <c r="E6909" s="18">
        <v>1.0185185185185199</v>
      </c>
    </row>
    <row r="6910" spans="1:5" hidden="1" x14ac:dyDescent="0.3">
      <c r="A6910" s="18" t="str">
        <f t="shared" si="108"/>
        <v>2022-23Loddon ShireMC3</v>
      </c>
      <c r="B6910" s="18" t="s">
        <v>1261</v>
      </c>
      <c r="C6910" s="18" t="s">
        <v>1105</v>
      </c>
      <c r="D6910" s="18" t="s">
        <v>197</v>
      </c>
      <c r="E6910" s="18">
        <v>94.696729879050295</v>
      </c>
    </row>
    <row r="6911" spans="1:5" hidden="1" x14ac:dyDescent="0.3">
      <c r="A6911" s="18" t="str">
        <f t="shared" si="108"/>
        <v>2022-23Loddon ShireMC4</v>
      </c>
      <c r="B6911" s="18" t="s">
        <v>1261</v>
      </c>
      <c r="C6911" s="18" t="s">
        <v>1105</v>
      </c>
      <c r="D6911" s="18" t="s">
        <v>202</v>
      </c>
      <c r="E6911" s="18">
        <v>0.90045248868778305</v>
      </c>
    </row>
    <row r="6912" spans="1:5" hidden="1" x14ac:dyDescent="0.3">
      <c r="A6912" s="18" t="str">
        <f t="shared" si="108"/>
        <v>2022-23Loddon ShireMC5</v>
      </c>
      <c r="B6912" s="18" t="s">
        <v>1261</v>
      </c>
      <c r="C6912" s="18" t="s">
        <v>1105</v>
      </c>
      <c r="D6912" s="18" t="s">
        <v>207</v>
      </c>
      <c r="E6912" s="18">
        <v>0.9375</v>
      </c>
    </row>
    <row r="6913" spans="1:5" hidden="1" x14ac:dyDescent="0.3">
      <c r="A6913" s="18" t="str">
        <f t="shared" si="108"/>
        <v>2022-23Loddon ShireMC6</v>
      </c>
      <c r="B6913" s="18" t="s">
        <v>1261</v>
      </c>
      <c r="C6913" s="18" t="s">
        <v>1105</v>
      </c>
      <c r="D6913" s="18" t="s">
        <v>211</v>
      </c>
      <c r="E6913" s="18">
        <v>0.98148148148148195</v>
      </c>
    </row>
    <row r="6914" spans="1:5" hidden="1" x14ac:dyDescent="0.3">
      <c r="A6914" s="18" t="str">
        <f t="shared" si="108"/>
        <v>2022-23Loddon ShireR1</v>
      </c>
      <c r="B6914" s="18" t="s">
        <v>1261</v>
      </c>
      <c r="C6914" s="18" t="s">
        <v>1105</v>
      </c>
      <c r="D6914" s="18" t="s">
        <v>215</v>
      </c>
      <c r="E6914" s="18">
        <v>15.6739811912226</v>
      </c>
    </row>
    <row r="6915" spans="1:5" hidden="1" x14ac:dyDescent="0.3">
      <c r="A6915" s="18" t="str">
        <f t="shared" si="108"/>
        <v>2022-23Loddon ShireR2</v>
      </c>
      <c r="B6915" s="18" t="s">
        <v>1261</v>
      </c>
      <c r="C6915" s="18" t="s">
        <v>1105</v>
      </c>
      <c r="D6915" s="18" t="s">
        <v>220</v>
      </c>
      <c r="E6915" s="18">
        <v>0.98510971786833901</v>
      </c>
    </row>
    <row r="6916" spans="1:5" hidden="1" x14ac:dyDescent="0.3">
      <c r="A6916" s="18" t="str">
        <f t="shared" si="108"/>
        <v>2022-23Loddon ShireR3</v>
      </c>
      <c r="B6916" s="18" t="s">
        <v>1261</v>
      </c>
      <c r="C6916" s="18" t="s">
        <v>1105</v>
      </c>
      <c r="D6916" s="18" t="s">
        <v>223</v>
      </c>
      <c r="E6916" s="18">
        <v>0</v>
      </c>
    </row>
    <row r="6917" spans="1:5" hidden="1" x14ac:dyDescent="0.3">
      <c r="A6917" s="18" t="str">
        <f t="shared" si="108"/>
        <v>2022-23Loddon ShireR4</v>
      </c>
      <c r="B6917" s="18" t="s">
        <v>1261</v>
      </c>
      <c r="C6917" s="18" t="s">
        <v>1105</v>
      </c>
      <c r="D6917" s="18" t="s">
        <v>228</v>
      </c>
      <c r="E6917" s="18">
        <v>5.5330974409973201</v>
      </c>
    </row>
    <row r="6918" spans="1:5" hidden="1" x14ac:dyDescent="0.3">
      <c r="A6918" s="18" t="str">
        <f t="shared" si="108"/>
        <v>2022-23Loddon ShireR5</v>
      </c>
      <c r="B6918" s="18" t="s">
        <v>1261</v>
      </c>
      <c r="C6918" s="18" t="s">
        <v>1105</v>
      </c>
      <c r="D6918" s="18" t="s">
        <v>232</v>
      </c>
      <c r="E6918" s="18">
        <v>43</v>
      </c>
    </row>
    <row r="6919" spans="1:5" hidden="1" x14ac:dyDescent="0.3">
      <c r="A6919" s="18" t="str">
        <f t="shared" si="108"/>
        <v>2022-23Loddon ShireSP1</v>
      </c>
      <c r="B6919" s="18" t="s">
        <v>1261</v>
      </c>
      <c r="C6919" s="18" t="s">
        <v>1105</v>
      </c>
      <c r="D6919" s="18" t="s">
        <v>236</v>
      </c>
      <c r="E6919" s="18">
        <v>28</v>
      </c>
    </row>
    <row r="6920" spans="1:5" hidden="1" x14ac:dyDescent="0.3">
      <c r="A6920" s="18" t="str">
        <f t="shared" si="108"/>
        <v>2022-23Loddon ShireSP2</v>
      </c>
      <c r="B6920" s="18" t="s">
        <v>1261</v>
      </c>
      <c r="C6920" s="18" t="s">
        <v>1105</v>
      </c>
      <c r="D6920" s="18" t="s">
        <v>239</v>
      </c>
      <c r="E6920" s="18">
        <v>0.97321428571428603</v>
      </c>
    </row>
    <row r="6921" spans="1:5" hidden="1" x14ac:dyDescent="0.3">
      <c r="A6921" s="18" t="str">
        <f t="shared" si="108"/>
        <v>2022-23Loddon ShireSP3</v>
      </c>
      <c r="B6921" s="18" t="s">
        <v>1261</v>
      </c>
      <c r="C6921" s="18" t="s">
        <v>1105</v>
      </c>
      <c r="D6921" s="18" t="s">
        <v>245</v>
      </c>
      <c r="E6921" s="18">
        <v>2165.2385321100901</v>
      </c>
    </row>
    <row r="6922" spans="1:5" hidden="1" x14ac:dyDescent="0.3">
      <c r="A6922" s="18" t="str">
        <f t="shared" si="108"/>
        <v>2022-23Loddon ShireSP4</v>
      </c>
      <c r="B6922" s="18" t="s">
        <v>1261</v>
      </c>
      <c r="C6922" s="18" t="s">
        <v>1105</v>
      </c>
      <c r="D6922" s="18" t="s">
        <v>251</v>
      </c>
      <c r="E6922" s="18">
        <v>0</v>
      </c>
    </row>
    <row r="6923" spans="1:5" hidden="1" x14ac:dyDescent="0.3">
      <c r="A6923" s="18" t="str">
        <f t="shared" si="108"/>
        <v>2022-23Loddon ShireWC1</v>
      </c>
      <c r="B6923" s="18" t="s">
        <v>1261</v>
      </c>
      <c r="C6923" s="18" t="s">
        <v>1105</v>
      </c>
      <c r="D6923" s="18" t="s">
        <v>1258</v>
      </c>
      <c r="E6923" s="18">
        <v>69.892473118279597</v>
      </c>
    </row>
    <row r="6924" spans="1:5" hidden="1" x14ac:dyDescent="0.3">
      <c r="A6924" s="18" t="str">
        <f t="shared" si="108"/>
        <v>2022-23Loddon ShireWC2</v>
      </c>
      <c r="B6924" s="18" t="s">
        <v>1261</v>
      </c>
      <c r="C6924" s="18" t="s">
        <v>1105</v>
      </c>
      <c r="D6924" s="18" t="s">
        <v>256</v>
      </c>
      <c r="E6924" s="18">
        <v>2.0108064631211602</v>
      </c>
    </row>
    <row r="6925" spans="1:5" hidden="1" x14ac:dyDescent="0.3">
      <c r="A6925" s="18" t="str">
        <f t="shared" si="108"/>
        <v>2022-23Loddon ShireWC3</v>
      </c>
      <c r="B6925" s="18" t="s">
        <v>1261</v>
      </c>
      <c r="C6925" s="18" t="s">
        <v>1105</v>
      </c>
      <c r="D6925" s="18" t="s">
        <v>262</v>
      </c>
      <c r="E6925" s="18">
        <v>145.959018971543</v>
      </c>
    </row>
    <row r="6926" spans="1:5" hidden="1" x14ac:dyDescent="0.3">
      <c r="A6926" s="18" t="str">
        <f t="shared" si="108"/>
        <v>2022-23Loddon ShireWC4</v>
      </c>
      <c r="B6926" s="18" t="s">
        <v>1261</v>
      </c>
      <c r="C6926" s="18" t="s">
        <v>1105</v>
      </c>
      <c r="D6926" s="18" t="s">
        <v>266</v>
      </c>
      <c r="E6926" s="18">
        <v>101.882136729919</v>
      </c>
    </row>
    <row r="6927" spans="1:5" hidden="1" x14ac:dyDescent="0.3">
      <c r="A6927" s="18" t="str">
        <f t="shared" si="108"/>
        <v>2022-23Loddon ShireWC5</v>
      </c>
      <c r="B6927" s="18" t="s">
        <v>1261</v>
      </c>
      <c r="C6927" s="18" t="s">
        <v>1105</v>
      </c>
      <c r="D6927" s="18" t="s">
        <v>270</v>
      </c>
      <c r="E6927" s="18">
        <v>0.28463750097132601</v>
      </c>
    </row>
    <row r="6928" spans="1:5" hidden="1" x14ac:dyDescent="0.3">
      <c r="A6928" s="18" t="str">
        <f t="shared" si="108"/>
        <v>2022-23Loddon ShireE2</v>
      </c>
      <c r="B6928" s="18" t="s">
        <v>1261</v>
      </c>
      <c r="C6928" s="18" t="s">
        <v>1105</v>
      </c>
      <c r="D6928" s="18" t="s">
        <v>548</v>
      </c>
      <c r="E6928" s="18">
        <v>4687.7231306952899</v>
      </c>
    </row>
    <row r="6929" spans="1:5" hidden="1" x14ac:dyDescent="0.3">
      <c r="A6929" s="18" t="str">
        <f t="shared" si="108"/>
        <v>2022-23Loddon ShireE4</v>
      </c>
      <c r="B6929" s="18" t="s">
        <v>1261</v>
      </c>
      <c r="C6929" s="18" t="s">
        <v>1105</v>
      </c>
      <c r="D6929" s="18" t="s">
        <v>550</v>
      </c>
      <c r="E6929" s="18">
        <v>1276.5537386094099</v>
      </c>
    </row>
    <row r="6930" spans="1:5" hidden="1" x14ac:dyDescent="0.3">
      <c r="A6930" s="18" t="str">
        <f t="shared" si="108"/>
        <v>2022-23Loddon ShireL1</v>
      </c>
      <c r="B6930" s="18" t="s">
        <v>1261</v>
      </c>
      <c r="C6930" s="18" t="s">
        <v>1105</v>
      </c>
      <c r="D6930" s="18" t="s">
        <v>552</v>
      </c>
      <c r="E6930" s="18">
        <v>5.9657829369697204</v>
      </c>
    </row>
    <row r="6931" spans="1:5" hidden="1" x14ac:dyDescent="0.3">
      <c r="A6931" s="18" t="str">
        <f t="shared" si="108"/>
        <v>2022-23Loddon ShireL2</v>
      </c>
      <c r="B6931" s="18" t="s">
        <v>1261</v>
      </c>
      <c r="C6931" s="18" t="s">
        <v>1105</v>
      </c>
      <c r="D6931" s="18" t="s">
        <v>554</v>
      </c>
      <c r="E6931" s="18">
        <v>-0.42159883149548699</v>
      </c>
    </row>
    <row r="6932" spans="1:5" hidden="1" x14ac:dyDescent="0.3">
      <c r="A6932" s="18" t="str">
        <f t="shared" si="108"/>
        <v>2022-23Loddon ShireO2</v>
      </c>
      <c r="B6932" s="18" t="s">
        <v>1261</v>
      </c>
      <c r="C6932" s="18" t="s">
        <v>1105</v>
      </c>
      <c r="D6932" s="18" t="s">
        <v>556</v>
      </c>
      <c r="E6932" s="18">
        <v>0</v>
      </c>
    </row>
    <row r="6933" spans="1:5" hidden="1" x14ac:dyDescent="0.3">
      <c r="A6933" s="18" t="str">
        <f t="shared" si="108"/>
        <v>2022-23Loddon ShireO3</v>
      </c>
      <c r="B6933" s="18" t="s">
        <v>1261</v>
      </c>
      <c r="C6933" s="18" t="s">
        <v>1105</v>
      </c>
      <c r="D6933" s="18" t="s">
        <v>558</v>
      </c>
      <c r="E6933" s="18">
        <v>0</v>
      </c>
    </row>
    <row r="6934" spans="1:5" hidden="1" x14ac:dyDescent="0.3">
      <c r="A6934" s="18" t="str">
        <f t="shared" si="108"/>
        <v>2022-23Loddon ShireO4</v>
      </c>
      <c r="B6934" s="18" t="s">
        <v>1261</v>
      </c>
      <c r="C6934" s="18" t="s">
        <v>1105</v>
      </c>
      <c r="D6934" s="18" t="s">
        <v>560</v>
      </c>
      <c r="E6934" s="18">
        <v>0.107883708618958</v>
      </c>
    </row>
    <row r="6935" spans="1:5" hidden="1" x14ac:dyDescent="0.3">
      <c r="A6935" s="18" t="str">
        <f t="shared" si="108"/>
        <v>2022-23Loddon ShireO5</v>
      </c>
      <c r="B6935" s="18" t="s">
        <v>1261</v>
      </c>
      <c r="C6935" s="18" t="s">
        <v>1105</v>
      </c>
      <c r="D6935" s="18" t="s">
        <v>562</v>
      </c>
      <c r="E6935" s="18">
        <v>0.47575462265632401</v>
      </c>
    </row>
    <row r="6936" spans="1:5" hidden="1" x14ac:dyDescent="0.3">
      <c r="A6936" s="18" t="str">
        <f t="shared" ref="A6936:A6999" si="109">CONCATENATE(B6936,C6936,D6936)</f>
        <v>2022-23Loddon ShireOP1</v>
      </c>
      <c r="B6936" s="18" t="s">
        <v>1261</v>
      </c>
      <c r="C6936" s="18" t="s">
        <v>1105</v>
      </c>
      <c r="D6936" s="18" t="s">
        <v>564</v>
      </c>
      <c r="E6936" s="18">
        <v>7.0267977847366006E-2</v>
      </c>
    </row>
    <row r="6937" spans="1:5" hidden="1" x14ac:dyDescent="0.3">
      <c r="A6937" s="18" t="str">
        <f t="shared" si="109"/>
        <v>2022-23Loddon ShireS1</v>
      </c>
      <c r="B6937" s="18" t="s">
        <v>1261</v>
      </c>
      <c r="C6937" s="18" t="s">
        <v>1105</v>
      </c>
      <c r="D6937" s="18" t="s">
        <v>567</v>
      </c>
      <c r="E6937" s="18">
        <v>0.304098613609741</v>
      </c>
    </row>
    <row r="6938" spans="1:5" hidden="1" x14ac:dyDescent="0.3">
      <c r="A6938" s="18" t="str">
        <f t="shared" si="109"/>
        <v>2022-23Loddon ShireS2</v>
      </c>
      <c r="B6938" s="18" t="s">
        <v>1261</v>
      </c>
      <c r="C6938" s="18" t="s">
        <v>1105</v>
      </c>
      <c r="D6938" s="18" t="s">
        <v>569</v>
      </c>
      <c r="E6938" s="18">
        <v>3.4978020247513901E-3</v>
      </c>
    </row>
    <row r="6939" spans="1:5" hidden="1" x14ac:dyDescent="0.3">
      <c r="A6939" s="18" t="str">
        <f t="shared" si="109"/>
        <v>2022-23Loddon ShireC1</v>
      </c>
      <c r="B6939" s="18" t="s">
        <v>1261</v>
      </c>
      <c r="C6939" s="18" t="s">
        <v>1105</v>
      </c>
      <c r="D6939" s="18" t="s">
        <v>572</v>
      </c>
      <c r="E6939" s="18">
        <v>4858.7592185276199</v>
      </c>
    </row>
    <row r="6940" spans="1:5" hidden="1" x14ac:dyDescent="0.3">
      <c r="A6940" s="18" t="str">
        <f t="shared" si="109"/>
        <v>2022-23Loddon ShireC2</v>
      </c>
      <c r="B6940" s="18" t="s">
        <v>1261</v>
      </c>
      <c r="C6940" s="18" t="s">
        <v>1105</v>
      </c>
      <c r="D6940" s="18" t="s">
        <v>575</v>
      </c>
      <c r="E6940" s="18">
        <v>47672.286582999099</v>
      </c>
    </row>
    <row r="6941" spans="1:5" hidden="1" x14ac:dyDescent="0.3">
      <c r="A6941" s="18" t="str">
        <f t="shared" si="109"/>
        <v>2022-23Loddon ShireC3</v>
      </c>
      <c r="B6941" s="18" t="s">
        <v>1261</v>
      </c>
      <c r="C6941" s="18" t="s">
        <v>1105</v>
      </c>
      <c r="D6941" s="18" t="s">
        <v>579</v>
      </c>
      <c r="E6941" s="18">
        <v>1.63993210269467</v>
      </c>
    </row>
    <row r="6942" spans="1:5" hidden="1" x14ac:dyDescent="0.3">
      <c r="A6942" s="18" t="str">
        <f t="shared" si="109"/>
        <v>2022-23Loddon ShireC4</v>
      </c>
      <c r="B6942" s="18" t="s">
        <v>1261</v>
      </c>
      <c r="C6942" s="18" t="s">
        <v>1105</v>
      </c>
      <c r="D6942" s="18" t="s">
        <v>583</v>
      </c>
      <c r="E6942" s="18">
        <v>2126.5440548583301</v>
      </c>
    </row>
    <row r="6943" spans="1:5" hidden="1" x14ac:dyDescent="0.3">
      <c r="A6943" s="18" t="str">
        <f t="shared" si="109"/>
        <v>2022-23Loddon ShireC5</v>
      </c>
      <c r="B6943" s="18" t="s">
        <v>1261</v>
      </c>
      <c r="C6943" s="18" t="s">
        <v>1105</v>
      </c>
      <c r="D6943" s="18" t="s">
        <v>586</v>
      </c>
      <c r="E6943" s="18">
        <v>2318.1430974252798</v>
      </c>
    </row>
    <row r="6944" spans="1:5" hidden="1" x14ac:dyDescent="0.3">
      <c r="A6944" s="18" t="str">
        <f t="shared" si="109"/>
        <v>2022-23Loddon ShireC6</v>
      </c>
      <c r="B6944" s="18" t="s">
        <v>1261</v>
      </c>
      <c r="C6944" s="18" t="s">
        <v>1105</v>
      </c>
      <c r="D6944" s="18" t="s">
        <v>590</v>
      </c>
      <c r="E6944" s="18">
        <v>2</v>
      </c>
    </row>
    <row r="6945" spans="1:5" hidden="1" x14ac:dyDescent="0.3">
      <c r="A6945" s="18" t="str">
        <f t="shared" si="109"/>
        <v>2022-23Loddon ShireC7</v>
      </c>
      <c r="B6945" s="18" t="s">
        <v>1261</v>
      </c>
      <c r="C6945" s="18" t="s">
        <v>1105</v>
      </c>
      <c r="D6945" s="18" t="s">
        <v>594</v>
      </c>
      <c r="E6945" s="18">
        <v>0.17808219178082199</v>
      </c>
    </row>
    <row r="6946" spans="1:5" hidden="1" x14ac:dyDescent="0.3">
      <c r="A6946" s="18" t="str">
        <f t="shared" si="109"/>
        <v>2022-23Macedon Ranges ShireAF2</v>
      </c>
      <c r="B6946" s="18" t="s">
        <v>1261</v>
      </c>
      <c r="C6946" s="18" t="s">
        <v>1108</v>
      </c>
      <c r="D6946" s="18" t="s">
        <v>76</v>
      </c>
      <c r="E6946" s="18">
        <v>1</v>
      </c>
    </row>
    <row r="6947" spans="1:5" hidden="1" x14ac:dyDescent="0.3">
      <c r="A6947" s="18" t="str">
        <f t="shared" si="109"/>
        <v>2022-23Macedon Ranges ShireAF6</v>
      </c>
      <c r="B6947" s="18" t="s">
        <v>1261</v>
      </c>
      <c r="C6947" s="18" t="s">
        <v>1108</v>
      </c>
      <c r="D6947" s="18" t="s">
        <v>85</v>
      </c>
      <c r="E6947" s="18">
        <v>7.3340366761298199</v>
      </c>
    </row>
    <row r="6948" spans="1:5" hidden="1" x14ac:dyDescent="0.3">
      <c r="A6948" s="18" t="str">
        <f t="shared" si="109"/>
        <v>2022-23Macedon Ranges ShireAF7</v>
      </c>
      <c r="B6948" s="18" t="s">
        <v>1261</v>
      </c>
      <c r="C6948" s="18" t="s">
        <v>1108</v>
      </c>
      <c r="D6948" s="18" t="s">
        <v>90</v>
      </c>
      <c r="E6948" s="18">
        <v>1.5732956964779901</v>
      </c>
    </row>
    <row r="6949" spans="1:5" hidden="1" x14ac:dyDescent="0.3">
      <c r="A6949" s="18" t="str">
        <f t="shared" si="109"/>
        <v>2022-23Macedon Ranges ShireAM1</v>
      </c>
      <c r="B6949" s="18" t="s">
        <v>1261</v>
      </c>
      <c r="C6949" s="18" t="s">
        <v>1108</v>
      </c>
      <c r="D6949" s="18" t="s">
        <v>97</v>
      </c>
      <c r="E6949" s="18">
        <v>1.1409883720930201</v>
      </c>
    </row>
    <row r="6950" spans="1:5" hidden="1" x14ac:dyDescent="0.3">
      <c r="A6950" s="18" t="str">
        <f t="shared" si="109"/>
        <v>2022-23Macedon Ranges ShireAM2</v>
      </c>
      <c r="B6950" s="18" t="s">
        <v>1261</v>
      </c>
      <c r="C6950" s="18" t="s">
        <v>1108</v>
      </c>
      <c r="D6950" s="18" t="s">
        <v>103</v>
      </c>
      <c r="E6950" s="18">
        <v>0.38786764705882398</v>
      </c>
    </row>
    <row r="6951" spans="1:5" hidden="1" x14ac:dyDescent="0.3">
      <c r="A6951" s="18" t="str">
        <f t="shared" si="109"/>
        <v>2022-23Macedon Ranges ShireAM5</v>
      </c>
      <c r="B6951" s="18" t="s">
        <v>1261</v>
      </c>
      <c r="C6951" s="18" t="s">
        <v>1108</v>
      </c>
      <c r="D6951" s="18" t="s">
        <v>109</v>
      </c>
      <c r="E6951" s="18">
        <v>0.38235294117647101</v>
      </c>
    </row>
    <row r="6952" spans="1:5" hidden="1" x14ac:dyDescent="0.3">
      <c r="A6952" s="18" t="str">
        <f t="shared" si="109"/>
        <v>2022-23Macedon Ranges ShireAM6</v>
      </c>
      <c r="B6952" s="18" t="s">
        <v>1261</v>
      </c>
      <c r="C6952" s="18" t="s">
        <v>1108</v>
      </c>
      <c r="D6952" s="18" t="s">
        <v>115</v>
      </c>
      <c r="E6952" s="18">
        <v>22.551714877618402</v>
      </c>
    </row>
    <row r="6953" spans="1:5" hidden="1" x14ac:dyDescent="0.3">
      <c r="A6953" s="18" t="str">
        <f t="shared" si="109"/>
        <v>2022-23Macedon Ranges ShireAM7</v>
      </c>
      <c r="B6953" s="18" t="s">
        <v>1261</v>
      </c>
      <c r="C6953" s="18" t="s">
        <v>1108</v>
      </c>
      <c r="D6953" s="18" t="s">
        <v>118</v>
      </c>
      <c r="E6953" s="18">
        <v>0</v>
      </c>
    </row>
    <row r="6954" spans="1:5" hidden="1" x14ac:dyDescent="0.3">
      <c r="A6954" s="18" t="str">
        <f t="shared" si="109"/>
        <v>2022-23Macedon Ranges ShireFS1</v>
      </c>
      <c r="B6954" s="18" t="s">
        <v>1261</v>
      </c>
      <c r="C6954" s="18" t="s">
        <v>1108</v>
      </c>
      <c r="D6954" s="18" t="s">
        <v>124</v>
      </c>
      <c r="E6954" s="18">
        <v>2.1666666666666701</v>
      </c>
    </row>
    <row r="6955" spans="1:5" hidden="1" x14ac:dyDescent="0.3">
      <c r="A6955" s="18" t="str">
        <f t="shared" si="109"/>
        <v>2022-23Macedon Ranges ShireFS2</v>
      </c>
      <c r="B6955" s="18" t="s">
        <v>1261</v>
      </c>
      <c r="C6955" s="18" t="s">
        <v>1108</v>
      </c>
      <c r="D6955" s="18" t="s">
        <v>130</v>
      </c>
      <c r="E6955" s="18">
        <v>0.99376947040498398</v>
      </c>
    </row>
    <row r="6956" spans="1:5" hidden="1" x14ac:dyDescent="0.3">
      <c r="A6956" s="18" t="str">
        <f t="shared" si="109"/>
        <v>2022-23Macedon Ranges ShireFS3</v>
      </c>
      <c r="B6956" s="18" t="s">
        <v>1261</v>
      </c>
      <c r="C6956" s="18" t="s">
        <v>1108</v>
      </c>
      <c r="D6956" s="18" t="s">
        <v>135</v>
      </c>
      <c r="E6956" s="18">
        <v>374.53329809725199</v>
      </c>
    </row>
    <row r="6957" spans="1:5" hidden="1" x14ac:dyDescent="0.3">
      <c r="A6957" s="18" t="str">
        <f t="shared" si="109"/>
        <v>2022-23Macedon Ranges ShireFS4</v>
      </c>
      <c r="B6957" s="18" t="s">
        <v>1261</v>
      </c>
      <c r="C6957" s="18" t="s">
        <v>1108</v>
      </c>
      <c r="D6957" s="18" t="s">
        <v>139</v>
      </c>
      <c r="E6957" s="18">
        <v>0.967741935483871</v>
      </c>
    </row>
    <row r="6958" spans="1:5" hidden="1" x14ac:dyDescent="0.3">
      <c r="A6958" s="18" t="str">
        <f t="shared" si="109"/>
        <v>2022-23Macedon Ranges ShireG1</v>
      </c>
      <c r="B6958" s="18" t="s">
        <v>1261</v>
      </c>
      <c r="C6958" s="18" t="s">
        <v>1108</v>
      </c>
      <c r="D6958" s="18" t="s">
        <v>149</v>
      </c>
      <c r="E6958" s="18">
        <v>4.5081967213114797E-2</v>
      </c>
    </row>
    <row r="6959" spans="1:5" hidden="1" x14ac:dyDescent="0.3">
      <c r="A6959" s="18" t="str">
        <f t="shared" si="109"/>
        <v>2022-23Macedon Ranges ShireG2</v>
      </c>
      <c r="B6959" s="18" t="s">
        <v>1261</v>
      </c>
      <c r="C6959" s="18" t="s">
        <v>1108</v>
      </c>
      <c r="D6959" s="18" t="s">
        <v>154</v>
      </c>
      <c r="E6959" s="18">
        <v>45</v>
      </c>
    </row>
    <row r="6960" spans="1:5" hidden="1" x14ac:dyDescent="0.3">
      <c r="A6960" s="18" t="str">
        <f t="shared" si="109"/>
        <v>2022-23Macedon Ranges ShireG3</v>
      </c>
      <c r="B6960" s="18" t="s">
        <v>1261</v>
      </c>
      <c r="C6960" s="18" t="s">
        <v>1108</v>
      </c>
      <c r="D6960" s="18" t="s">
        <v>159</v>
      </c>
      <c r="E6960" s="18">
        <v>0.88095238095238104</v>
      </c>
    </row>
    <row r="6961" spans="1:5" hidden="1" x14ac:dyDescent="0.3">
      <c r="A6961" s="18" t="str">
        <f t="shared" si="109"/>
        <v>2022-23Macedon Ranges ShireG4</v>
      </c>
      <c r="B6961" s="18" t="s">
        <v>1261</v>
      </c>
      <c r="C6961" s="18" t="s">
        <v>1108</v>
      </c>
      <c r="D6961" s="18" t="s">
        <v>166</v>
      </c>
      <c r="E6961" s="18">
        <v>53933.287777777798</v>
      </c>
    </row>
    <row r="6962" spans="1:5" hidden="1" x14ac:dyDescent="0.3">
      <c r="A6962" s="18" t="str">
        <f t="shared" si="109"/>
        <v>2022-23Macedon Ranges ShireG5</v>
      </c>
      <c r="B6962" s="18" t="s">
        <v>1261</v>
      </c>
      <c r="C6962" s="18" t="s">
        <v>1108</v>
      </c>
      <c r="D6962" s="18" t="s">
        <v>169</v>
      </c>
      <c r="E6962" s="18">
        <v>45</v>
      </c>
    </row>
    <row r="6963" spans="1:5" hidden="1" x14ac:dyDescent="0.3">
      <c r="A6963" s="18" t="str">
        <f t="shared" si="109"/>
        <v>2022-23Macedon Ranges ShireLB1</v>
      </c>
      <c r="B6963" s="18" t="s">
        <v>1261</v>
      </c>
      <c r="C6963" s="18" t="s">
        <v>1108</v>
      </c>
      <c r="D6963" s="18" t="s">
        <v>1256</v>
      </c>
      <c r="E6963" s="18">
        <v>5.0181834978213704</v>
      </c>
    </row>
    <row r="6964" spans="1:5" hidden="1" x14ac:dyDescent="0.3">
      <c r="A6964" s="18" t="str">
        <f t="shared" si="109"/>
        <v>2022-23Macedon Ranges ShireLB2</v>
      </c>
      <c r="B6964" s="18" t="s">
        <v>1261</v>
      </c>
      <c r="C6964" s="18" t="s">
        <v>1108</v>
      </c>
      <c r="D6964" s="18" t="s">
        <v>172</v>
      </c>
      <c r="E6964" s="18">
        <v>0.72099804223768105</v>
      </c>
    </row>
    <row r="6965" spans="1:5" hidden="1" x14ac:dyDescent="0.3">
      <c r="A6965" s="18" t="str">
        <f t="shared" si="109"/>
        <v>2022-23Macedon Ranges ShireLB4</v>
      </c>
      <c r="B6965" s="18" t="s">
        <v>1261</v>
      </c>
      <c r="C6965" s="18" t="s">
        <v>1108</v>
      </c>
      <c r="D6965" s="18" t="s">
        <v>1257</v>
      </c>
      <c r="E6965" s="18">
        <v>0.16258088681657901</v>
      </c>
    </row>
    <row r="6966" spans="1:5" hidden="1" x14ac:dyDescent="0.3">
      <c r="A6966" s="18" t="str">
        <f t="shared" si="109"/>
        <v>2022-23Macedon Ranges ShireLB5</v>
      </c>
      <c r="B6966" s="18" t="s">
        <v>1261</v>
      </c>
      <c r="C6966" s="18" t="s">
        <v>1108</v>
      </c>
      <c r="D6966" s="18" t="s">
        <v>177</v>
      </c>
      <c r="E6966" s="18">
        <v>26.407427299930902</v>
      </c>
    </row>
    <row r="6967" spans="1:5" hidden="1" x14ac:dyDescent="0.3">
      <c r="A6967" s="18" t="str">
        <f t="shared" si="109"/>
        <v>2022-23Macedon Ranges ShireMC2</v>
      </c>
      <c r="B6967" s="18" t="s">
        <v>1261</v>
      </c>
      <c r="C6967" s="18" t="s">
        <v>1108</v>
      </c>
      <c r="D6967" s="18" t="s">
        <v>192</v>
      </c>
      <c r="E6967" s="18">
        <v>1.00202429149798</v>
      </c>
    </row>
    <row r="6968" spans="1:5" hidden="1" x14ac:dyDescent="0.3">
      <c r="A6968" s="18" t="str">
        <f t="shared" si="109"/>
        <v>2022-23Macedon Ranges ShireMC3</v>
      </c>
      <c r="B6968" s="18" t="s">
        <v>1261</v>
      </c>
      <c r="C6968" s="18" t="s">
        <v>1108</v>
      </c>
      <c r="D6968" s="18" t="s">
        <v>197</v>
      </c>
      <c r="E6968" s="18">
        <v>91.216370330459796</v>
      </c>
    </row>
    <row r="6969" spans="1:5" hidden="1" x14ac:dyDescent="0.3">
      <c r="A6969" s="18" t="str">
        <f t="shared" si="109"/>
        <v>2022-23Macedon Ranges ShireMC4</v>
      </c>
      <c r="B6969" s="18" t="s">
        <v>1261</v>
      </c>
      <c r="C6969" s="18" t="s">
        <v>1108</v>
      </c>
      <c r="D6969" s="18" t="s">
        <v>202</v>
      </c>
      <c r="E6969" s="18">
        <v>0.80723158828748898</v>
      </c>
    </row>
    <row r="6970" spans="1:5" hidden="1" x14ac:dyDescent="0.3">
      <c r="A6970" s="18" t="str">
        <f t="shared" si="109"/>
        <v>2022-23Macedon Ranges ShireMC5</v>
      </c>
      <c r="B6970" s="18" t="s">
        <v>1261</v>
      </c>
      <c r="C6970" s="18" t="s">
        <v>1108</v>
      </c>
      <c r="D6970" s="18" t="s">
        <v>207</v>
      </c>
      <c r="E6970" s="18">
        <v>0.8</v>
      </c>
    </row>
    <row r="6971" spans="1:5" hidden="1" x14ac:dyDescent="0.3">
      <c r="A6971" s="18" t="str">
        <f t="shared" si="109"/>
        <v>2022-23Macedon Ranges ShireMC6</v>
      </c>
      <c r="B6971" s="18" t="s">
        <v>1261</v>
      </c>
      <c r="C6971" s="18" t="s">
        <v>1108</v>
      </c>
      <c r="D6971" s="18" t="s">
        <v>211</v>
      </c>
      <c r="E6971" s="18">
        <v>1.0242914979757101</v>
      </c>
    </row>
    <row r="6972" spans="1:5" hidden="1" x14ac:dyDescent="0.3">
      <c r="A6972" s="18" t="str">
        <f t="shared" si="109"/>
        <v>2022-23Macedon Ranges ShireR1</v>
      </c>
      <c r="B6972" s="18" t="s">
        <v>1261</v>
      </c>
      <c r="C6972" s="18" t="s">
        <v>1108</v>
      </c>
      <c r="D6972" s="18" t="s">
        <v>215</v>
      </c>
      <c r="E6972" s="18">
        <v>144.87034949267201</v>
      </c>
    </row>
    <row r="6973" spans="1:5" hidden="1" x14ac:dyDescent="0.3">
      <c r="A6973" s="18" t="str">
        <f t="shared" si="109"/>
        <v>2022-23Macedon Ranges ShireR2</v>
      </c>
      <c r="B6973" s="18" t="s">
        <v>1261</v>
      </c>
      <c r="C6973" s="18" t="s">
        <v>1108</v>
      </c>
      <c r="D6973" s="18" t="s">
        <v>220</v>
      </c>
      <c r="E6973" s="18">
        <v>0.92559188275084603</v>
      </c>
    </row>
    <row r="6974" spans="1:5" hidden="1" x14ac:dyDescent="0.3">
      <c r="A6974" s="18" t="str">
        <f t="shared" si="109"/>
        <v>2022-23Macedon Ranges ShireR3</v>
      </c>
      <c r="B6974" s="18" t="s">
        <v>1261</v>
      </c>
      <c r="C6974" s="18" t="s">
        <v>1108</v>
      </c>
      <c r="D6974" s="18" t="s">
        <v>223</v>
      </c>
      <c r="E6974" s="18">
        <v>78.331782488986804</v>
      </c>
    </row>
    <row r="6975" spans="1:5" hidden="1" x14ac:dyDescent="0.3">
      <c r="A6975" s="18" t="str">
        <f t="shared" si="109"/>
        <v>2022-23Macedon Ranges ShireR4</v>
      </c>
      <c r="B6975" s="18" t="s">
        <v>1261</v>
      </c>
      <c r="C6975" s="18" t="s">
        <v>1108</v>
      </c>
      <c r="D6975" s="18" t="s">
        <v>228</v>
      </c>
      <c r="E6975" s="18">
        <v>8.2265737775744601</v>
      </c>
    </row>
    <row r="6976" spans="1:5" hidden="1" x14ac:dyDescent="0.3">
      <c r="A6976" s="18" t="str">
        <f t="shared" si="109"/>
        <v>2022-23Macedon Ranges ShireR5</v>
      </c>
      <c r="B6976" s="18" t="s">
        <v>1261</v>
      </c>
      <c r="C6976" s="18" t="s">
        <v>1108</v>
      </c>
      <c r="D6976" s="18" t="s">
        <v>232</v>
      </c>
      <c r="E6976" s="18">
        <v>35</v>
      </c>
    </row>
    <row r="6977" spans="1:5" hidden="1" x14ac:dyDescent="0.3">
      <c r="A6977" s="18" t="str">
        <f t="shared" si="109"/>
        <v>2022-23Macedon Ranges ShireSP1</v>
      </c>
      <c r="B6977" s="18" t="s">
        <v>1261</v>
      </c>
      <c r="C6977" s="18" t="s">
        <v>1108</v>
      </c>
      <c r="D6977" s="18" t="s">
        <v>236</v>
      </c>
      <c r="E6977" s="18">
        <v>130</v>
      </c>
    </row>
    <row r="6978" spans="1:5" hidden="1" x14ac:dyDescent="0.3">
      <c r="A6978" s="18" t="str">
        <f t="shared" si="109"/>
        <v>2022-23Macedon Ranges ShireSP2</v>
      </c>
      <c r="B6978" s="18" t="s">
        <v>1261</v>
      </c>
      <c r="C6978" s="18" t="s">
        <v>1108</v>
      </c>
      <c r="D6978" s="18" t="s">
        <v>239</v>
      </c>
      <c r="E6978" s="18">
        <v>0.50925925925925897</v>
      </c>
    </row>
    <row r="6979" spans="1:5" hidden="1" x14ac:dyDescent="0.3">
      <c r="A6979" s="18" t="str">
        <f t="shared" si="109"/>
        <v>2022-23Macedon Ranges ShireSP3</v>
      </c>
      <c r="B6979" s="18" t="s">
        <v>1261</v>
      </c>
      <c r="C6979" s="18" t="s">
        <v>1108</v>
      </c>
      <c r="D6979" s="18" t="s">
        <v>245</v>
      </c>
      <c r="E6979" s="18">
        <v>3861.3100850340102</v>
      </c>
    </row>
    <row r="6980" spans="1:5" hidden="1" x14ac:dyDescent="0.3">
      <c r="A6980" s="18" t="str">
        <f t="shared" si="109"/>
        <v>2022-23Macedon Ranges ShireSP4</v>
      </c>
      <c r="B6980" s="18" t="s">
        <v>1261</v>
      </c>
      <c r="C6980" s="18" t="s">
        <v>1108</v>
      </c>
      <c r="D6980" s="18" t="s">
        <v>251</v>
      </c>
      <c r="E6980" s="18">
        <v>0.39285714285714302</v>
      </c>
    </row>
    <row r="6981" spans="1:5" hidden="1" x14ac:dyDescent="0.3">
      <c r="A6981" s="18" t="str">
        <f t="shared" si="109"/>
        <v>2022-23Macedon Ranges ShireWC1</v>
      </c>
      <c r="B6981" s="18" t="s">
        <v>1261</v>
      </c>
      <c r="C6981" s="18" t="s">
        <v>1108</v>
      </c>
      <c r="D6981" s="18" t="s">
        <v>1258</v>
      </c>
      <c r="E6981" s="18">
        <v>135.075521457684</v>
      </c>
    </row>
    <row r="6982" spans="1:5" hidden="1" x14ac:dyDescent="0.3">
      <c r="A6982" s="18" t="str">
        <f t="shared" si="109"/>
        <v>2022-23Macedon Ranges ShireWC2</v>
      </c>
      <c r="B6982" s="18" t="s">
        <v>1261</v>
      </c>
      <c r="C6982" s="18" t="s">
        <v>1108</v>
      </c>
      <c r="D6982" s="18" t="s">
        <v>256</v>
      </c>
      <c r="E6982" s="18">
        <v>3.8014588949731798</v>
      </c>
    </row>
    <row r="6983" spans="1:5" hidden="1" x14ac:dyDescent="0.3">
      <c r="A6983" s="18" t="str">
        <f t="shared" si="109"/>
        <v>2022-23Macedon Ranges ShireWC3</v>
      </c>
      <c r="B6983" s="18" t="s">
        <v>1261</v>
      </c>
      <c r="C6983" s="18" t="s">
        <v>1108</v>
      </c>
      <c r="D6983" s="18" t="s">
        <v>262</v>
      </c>
      <c r="E6983" s="18">
        <v>106.879322126555</v>
      </c>
    </row>
    <row r="6984" spans="1:5" hidden="1" x14ac:dyDescent="0.3">
      <c r="A6984" s="18" t="str">
        <f t="shared" si="109"/>
        <v>2022-23Macedon Ranges ShireWC4</v>
      </c>
      <c r="B6984" s="18" t="s">
        <v>1261</v>
      </c>
      <c r="C6984" s="18" t="s">
        <v>1108</v>
      </c>
      <c r="D6984" s="18" t="s">
        <v>266</v>
      </c>
      <c r="E6984" s="18">
        <v>76.345952615221194</v>
      </c>
    </row>
    <row r="6985" spans="1:5" hidden="1" x14ac:dyDescent="0.3">
      <c r="A6985" s="18" t="str">
        <f t="shared" si="109"/>
        <v>2022-23Macedon Ranges ShireWC5</v>
      </c>
      <c r="B6985" s="18" t="s">
        <v>1261</v>
      </c>
      <c r="C6985" s="18" t="s">
        <v>1108</v>
      </c>
      <c r="D6985" s="18" t="s">
        <v>270</v>
      </c>
      <c r="E6985" s="18">
        <v>0.70523733226517105</v>
      </c>
    </row>
    <row r="6986" spans="1:5" hidden="1" x14ac:dyDescent="0.3">
      <c r="A6986" s="18" t="str">
        <f t="shared" si="109"/>
        <v>2022-23Macedon Ranges ShireE2</v>
      </c>
      <c r="B6986" s="18" t="s">
        <v>1261</v>
      </c>
      <c r="C6986" s="18" t="s">
        <v>1108</v>
      </c>
      <c r="D6986" s="18" t="s">
        <v>548</v>
      </c>
      <c r="E6986" s="18">
        <v>4412.6763443058699</v>
      </c>
    </row>
    <row r="6987" spans="1:5" hidden="1" x14ac:dyDescent="0.3">
      <c r="A6987" s="18" t="str">
        <f t="shared" si="109"/>
        <v>2022-23Macedon Ranges ShireE4</v>
      </c>
      <c r="B6987" s="18" t="s">
        <v>1261</v>
      </c>
      <c r="C6987" s="18" t="s">
        <v>1108</v>
      </c>
      <c r="D6987" s="18" t="s">
        <v>550</v>
      </c>
      <c r="E6987" s="18">
        <v>1929.78940911879</v>
      </c>
    </row>
    <row r="6988" spans="1:5" hidden="1" x14ac:dyDescent="0.3">
      <c r="A6988" s="18" t="str">
        <f t="shared" si="109"/>
        <v>2022-23Macedon Ranges ShireL1</v>
      </c>
      <c r="B6988" s="18" t="s">
        <v>1261</v>
      </c>
      <c r="C6988" s="18" t="s">
        <v>1108</v>
      </c>
      <c r="D6988" s="18" t="s">
        <v>552</v>
      </c>
      <c r="E6988" s="18">
        <v>1.6781242266765699</v>
      </c>
    </row>
    <row r="6989" spans="1:5" hidden="1" x14ac:dyDescent="0.3">
      <c r="A6989" s="18" t="str">
        <f t="shared" si="109"/>
        <v>2022-23Macedon Ranges ShireL2</v>
      </c>
      <c r="B6989" s="18" t="s">
        <v>1261</v>
      </c>
      <c r="C6989" s="18" t="s">
        <v>1108</v>
      </c>
      <c r="D6989" s="18" t="s">
        <v>554</v>
      </c>
      <c r="E6989" s="18">
        <v>4.2143033902499398E-2</v>
      </c>
    </row>
    <row r="6990" spans="1:5" hidden="1" x14ac:dyDescent="0.3">
      <c r="A6990" s="18" t="str">
        <f t="shared" si="109"/>
        <v>2022-23Macedon Ranges ShireO2</v>
      </c>
      <c r="B6990" s="18" t="s">
        <v>1261</v>
      </c>
      <c r="C6990" s="18" t="s">
        <v>1108</v>
      </c>
      <c r="D6990" s="18" t="s">
        <v>556</v>
      </c>
      <c r="E6990" s="18">
        <v>9.4530351657027098E-2</v>
      </c>
    </row>
    <row r="6991" spans="1:5" hidden="1" x14ac:dyDescent="0.3">
      <c r="A6991" s="18" t="str">
        <f t="shared" si="109"/>
        <v>2022-23Macedon Ranges ShireO3</v>
      </c>
      <c r="B6991" s="18" t="s">
        <v>1261</v>
      </c>
      <c r="C6991" s="18" t="s">
        <v>1108</v>
      </c>
      <c r="D6991" s="18" t="s">
        <v>558</v>
      </c>
      <c r="E6991" s="18">
        <v>5.8352068924090797E-3</v>
      </c>
    </row>
    <row r="6992" spans="1:5" hidden="1" x14ac:dyDescent="0.3">
      <c r="A6992" s="18" t="str">
        <f t="shared" si="109"/>
        <v>2022-23Macedon Ranges ShireO4</v>
      </c>
      <c r="B6992" s="18" t="s">
        <v>1261</v>
      </c>
      <c r="C6992" s="18" t="s">
        <v>1108</v>
      </c>
      <c r="D6992" s="18" t="s">
        <v>560</v>
      </c>
      <c r="E6992" s="18">
        <v>0.11960952459266699</v>
      </c>
    </row>
    <row r="6993" spans="1:5" hidden="1" x14ac:dyDescent="0.3">
      <c r="A6993" s="18" t="str">
        <f t="shared" si="109"/>
        <v>2022-23Melbourne CityC3</v>
      </c>
      <c r="B6993" s="18" t="s">
        <v>1261</v>
      </c>
      <c r="C6993" s="18" t="s">
        <v>1123</v>
      </c>
      <c r="D6993" s="18" t="s">
        <v>579</v>
      </c>
      <c r="E6993" s="18">
        <v>655.62155908729096</v>
      </c>
    </row>
    <row r="6994" spans="1:5" hidden="1" x14ac:dyDescent="0.3">
      <c r="A6994" s="18" t="str">
        <f t="shared" si="109"/>
        <v>2022-23Melbourne CityC4</v>
      </c>
      <c r="B6994" s="18" t="s">
        <v>1261</v>
      </c>
      <c r="C6994" s="18" t="s">
        <v>1123</v>
      </c>
      <c r="D6994" s="18" t="s">
        <v>583</v>
      </c>
      <c r="E6994" s="18">
        <v>3051.0096174904402</v>
      </c>
    </row>
    <row r="6995" spans="1:5" hidden="1" x14ac:dyDescent="0.3">
      <c r="A6995" s="18" t="str">
        <f t="shared" si="109"/>
        <v>2022-23Melbourne CityC5</v>
      </c>
      <c r="B6995" s="18" t="s">
        <v>1261</v>
      </c>
      <c r="C6995" s="18" t="s">
        <v>1123</v>
      </c>
      <c r="D6995" s="18" t="s">
        <v>586</v>
      </c>
      <c r="E6995" s="18">
        <v>128.143517736354</v>
      </c>
    </row>
    <row r="6996" spans="1:5" hidden="1" x14ac:dyDescent="0.3">
      <c r="A6996" s="18" t="str">
        <f t="shared" si="109"/>
        <v>2022-23Melbourne CityC6</v>
      </c>
      <c r="B6996" s="18" t="s">
        <v>1261</v>
      </c>
      <c r="C6996" s="18" t="s">
        <v>1123</v>
      </c>
      <c r="D6996" s="18" t="s">
        <v>590</v>
      </c>
      <c r="E6996" s="18">
        <v>7</v>
      </c>
    </row>
    <row r="6997" spans="1:5" hidden="1" x14ac:dyDescent="0.3">
      <c r="A6997" s="18" t="str">
        <f t="shared" si="109"/>
        <v>2022-23Melbourne CityC7</v>
      </c>
      <c r="B6997" s="18" t="s">
        <v>1261</v>
      </c>
      <c r="C6997" s="18" t="s">
        <v>1123</v>
      </c>
      <c r="D6997" s="18" t="s">
        <v>594</v>
      </c>
      <c r="E6997" s="18">
        <v>0.12956930872240299</v>
      </c>
    </row>
    <row r="6998" spans="1:5" hidden="1" x14ac:dyDescent="0.3">
      <c r="A6998" s="18" t="str">
        <f t="shared" si="109"/>
        <v>2022-23Melton CityAF2</v>
      </c>
      <c r="B6998" s="18" t="s">
        <v>1261</v>
      </c>
      <c r="C6998" s="18" t="s">
        <v>1126</v>
      </c>
      <c r="D6998" s="18" t="s">
        <v>76</v>
      </c>
      <c r="E6998" s="18">
        <v>0</v>
      </c>
    </row>
    <row r="6999" spans="1:5" hidden="1" x14ac:dyDescent="0.3">
      <c r="A6999" s="18" t="str">
        <f t="shared" si="109"/>
        <v>2022-23Melton CityAF6</v>
      </c>
      <c r="B6999" s="18" t="s">
        <v>1261</v>
      </c>
      <c r="C6999" s="18" t="s">
        <v>1126</v>
      </c>
      <c r="D6999" s="18" t="s">
        <v>85</v>
      </c>
      <c r="E6999" s="18">
        <v>1.6091203691701499</v>
      </c>
    </row>
    <row r="7000" spans="1:5" hidden="1" x14ac:dyDescent="0.3">
      <c r="A7000" s="18" t="str">
        <f t="shared" ref="A7000:A7063" si="110">CONCATENATE(B7000,C7000,D7000)</f>
        <v>2022-23Melton CityAF7</v>
      </c>
      <c r="B7000" s="18" t="s">
        <v>1261</v>
      </c>
      <c r="C7000" s="18" t="s">
        <v>1126</v>
      </c>
      <c r="D7000" s="18" t="s">
        <v>90</v>
      </c>
      <c r="E7000" s="18">
        <v>3.8359201915300201</v>
      </c>
    </row>
    <row r="7001" spans="1:5" hidden="1" x14ac:dyDescent="0.3">
      <c r="A7001" s="18" t="str">
        <f t="shared" si="110"/>
        <v>2022-23Melton CityAM1</v>
      </c>
      <c r="B7001" s="18" t="s">
        <v>1261</v>
      </c>
      <c r="C7001" s="18" t="s">
        <v>1126</v>
      </c>
      <c r="D7001" s="18" t="s">
        <v>97</v>
      </c>
      <c r="E7001" s="18">
        <v>8.2505980861244002</v>
      </c>
    </row>
    <row r="7002" spans="1:5" hidden="1" x14ac:dyDescent="0.3">
      <c r="A7002" s="18" t="str">
        <f t="shared" si="110"/>
        <v>2022-23Melton CityAM2</v>
      </c>
      <c r="B7002" s="18" t="s">
        <v>1261</v>
      </c>
      <c r="C7002" s="18" t="s">
        <v>1126</v>
      </c>
      <c r="D7002" s="18" t="s">
        <v>103</v>
      </c>
      <c r="E7002" s="18">
        <v>0.34949494949494903</v>
      </c>
    </row>
    <row r="7003" spans="1:5" hidden="1" x14ac:dyDescent="0.3">
      <c r="A7003" s="18" t="str">
        <f t="shared" si="110"/>
        <v>2022-23Melton CityAM5</v>
      </c>
      <c r="B7003" s="18" t="s">
        <v>1261</v>
      </c>
      <c r="C7003" s="18" t="s">
        <v>1126</v>
      </c>
      <c r="D7003" s="18" t="s">
        <v>109</v>
      </c>
      <c r="E7003" s="18">
        <v>0.49292929292929299</v>
      </c>
    </row>
    <row r="7004" spans="1:5" hidden="1" x14ac:dyDescent="0.3">
      <c r="A7004" s="18" t="str">
        <f t="shared" si="110"/>
        <v>2022-23Melton CityAM6</v>
      </c>
      <c r="B7004" s="18" t="s">
        <v>1261</v>
      </c>
      <c r="C7004" s="18" t="s">
        <v>1126</v>
      </c>
      <c r="D7004" s="18" t="s">
        <v>115</v>
      </c>
      <c r="E7004" s="18">
        <v>8.2234879319731409</v>
      </c>
    </row>
    <row r="7005" spans="1:5" hidden="1" x14ac:dyDescent="0.3">
      <c r="A7005" s="18" t="str">
        <f t="shared" si="110"/>
        <v>2022-23Melton CityAM7</v>
      </c>
      <c r="B7005" s="18" t="s">
        <v>1261</v>
      </c>
      <c r="C7005" s="18" t="s">
        <v>1126</v>
      </c>
      <c r="D7005" s="18" t="s">
        <v>118</v>
      </c>
      <c r="E7005" s="18">
        <v>1</v>
      </c>
    </row>
    <row r="7006" spans="1:5" hidden="1" x14ac:dyDescent="0.3">
      <c r="A7006" s="18" t="str">
        <f t="shared" si="110"/>
        <v>2022-23Melton CityFS1</v>
      </c>
      <c r="B7006" s="18" t="s">
        <v>1261</v>
      </c>
      <c r="C7006" s="18" t="s">
        <v>1126</v>
      </c>
      <c r="D7006" s="18" t="s">
        <v>124</v>
      </c>
      <c r="E7006" s="18">
        <v>2.1134020618556701</v>
      </c>
    </row>
    <row r="7007" spans="1:5" hidden="1" x14ac:dyDescent="0.3">
      <c r="A7007" s="18" t="str">
        <f t="shared" si="110"/>
        <v>2022-23Melton CityFS2</v>
      </c>
      <c r="B7007" s="18" t="s">
        <v>1261</v>
      </c>
      <c r="C7007" s="18" t="s">
        <v>1126</v>
      </c>
      <c r="D7007" s="18" t="s">
        <v>130</v>
      </c>
      <c r="E7007" s="18">
        <v>0.50731707317073205</v>
      </c>
    </row>
    <row r="7008" spans="1:5" hidden="1" x14ac:dyDescent="0.3">
      <c r="A7008" s="18" t="str">
        <f t="shared" si="110"/>
        <v>2022-23Murrindindi ShireS1</v>
      </c>
      <c r="B7008" s="18" t="s">
        <v>1261</v>
      </c>
      <c r="C7008" s="18" t="s">
        <v>1159</v>
      </c>
      <c r="D7008" s="18" t="s">
        <v>567</v>
      </c>
      <c r="E7008" s="18">
        <v>0.60174956393043999</v>
      </c>
    </row>
    <row r="7009" spans="1:5" hidden="1" x14ac:dyDescent="0.3">
      <c r="A7009" s="18" t="str">
        <f t="shared" si="110"/>
        <v>2022-23Murrindindi ShireS2</v>
      </c>
      <c r="B7009" s="18" t="s">
        <v>1261</v>
      </c>
      <c r="C7009" s="18" t="s">
        <v>1159</v>
      </c>
      <c r="D7009" s="18" t="s">
        <v>569</v>
      </c>
      <c r="E7009" s="18">
        <v>2.8980611539397498E-3</v>
      </c>
    </row>
    <row r="7010" spans="1:5" hidden="1" x14ac:dyDescent="0.3">
      <c r="A7010" s="18" t="str">
        <f t="shared" si="110"/>
        <v>2022-23Murrindindi ShireC1</v>
      </c>
      <c r="B7010" s="18" t="s">
        <v>1261</v>
      </c>
      <c r="C7010" s="18" t="s">
        <v>1159</v>
      </c>
      <c r="D7010" s="18" t="s">
        <v>572</v>
      </c>
      <c r="E7010" s="18">
        <v>2655.9139784946201</v>
      </c>
    </row>
    <row r="7011" spans="1:5" hidden="1" x14ac:dyDescent="0.3">
      <c r="A7011" s="18" t="str">
        <f t="shared" si="110"/>
        <v>2022-23Murrindindi ShireC2</v>
      </c>
      <c r="B7011" s="18" t="s">
        <v>1261</v>
      </c>
      <c r="C7011" s="18" t="s">
        <v>1159</v>
      </c>
      <c r="D7011" s="18" t="s">
        <v>575</v>
      </c>
      <c r="E7011" s="18">
        <v>27546.953405017899</v>
      </c>
    </row>
    <row r="7012" spans="1:5" hidden="1" x14ac:dyDescent="0.3">
      <c r="A7012" s="18" t="str">
        <f t="shared" si="110"/>
        <v>2022-23Murrindindi ShireC3</v>
      </c>
      <c r="B7012" s="18" t="s">
        <v>1261</v>
      </c>
      <c r="C7012" s="18" t="s">
        <v>1159</v>
      </c>
      <c r="D7012" s="18" t="s">
        <v>579</v>
      </c>
      <c r="E7012" s="18">
        <v>12.2956730769231</v>
      </c>
    </row>
    <row r="7013" spans="1:5" hidden="1" x14ac:dyDescent="0.3">
      <c r="A7013" s="18" t="str">
        <f t="shared" si="110"/>
        <v>2022-23Murrindindi ShireC4</v>
      </c>
      <c r="B7013" s="18" t="s">
        <v>1261</v>
      </c>
      <c r="C7013" s="18" t="s">
        <v>1159</v>
      </c>
      <c r="D7013" s="18" t="s">
        <v>583</v>
      </c>
      <c r="E7013" s="18">
        <v>1828.86933854676</v>
      </c>
    </row>
    <row r="7014" spans="1:5" hidden="1" x14ac:dyDescent="0.3">
      <c r="A7014" s="18" t="str">
        <f t="shared" si="110"/>
        <v>2022-23Murrindindi ShireC5</v>
      </c>
      <c r="B7014" s="18" t="s">
        <v>1261</v>
      </c>
      <c r="C7014" s="18" t="s">
        <v>1159</v>
      </c>
      <c r="D7014" s="18" t="s">
        <v>586</v>
      </c>
      <c r="E7014" s="18">
        <v>543.30400782013703</v>
      </c>
    </row>
    <row r="7015" spans="1:5" hidden="1" x14ac:dyDescent="0.3">
      <c r="A7015" s="18" t="str">
        <f t="shared" si="110"/>
        <v>2022-23Murrindindi ShireC6</v>
      </c>
      <c r="B7015" s="18" t="s">
        <v>1261</v>
      </c>
      <c r="C7015" s="18" t="s">
        <v>1159</v>
      </c>
      <c r="D7015" s="18" t="s">
        <v>590</v>
      </c>
      <c r="E7015" s="18">
        <v>6</v>
      </c>
    </row>
    <row r="7016" spans="1:5" hidden="1" x14ac:dyDescent="0.3">
      <c r="A7016" s="18" t="str">
        <f t="shared" si="110"/>
        <v>2022-23Murrindindi ShireC7</v>
      </c>
      <c r="B7016" s="18" t="s">
        <v>1261</v>
      </c>
      <c r="C7016" s="18" t="s">
        <v>1159</v>
      </c>
      <c r="D7016" s="18" t="s">
        <v>594</v>
      </c>
      <c r="E7016" s="18">
        <v>0.20348837209302301</v>
      </c>
    </row>
    <row r="7017" spans="1:5" hidden="1" x14ac:dyDescent="0.3">
      <c r="A7017" s="18" t="str">
        <f t="shared" si="110"/>
        <v>2022-23Nillumbik ShireAF2</v>
      </c>
      <c r="B7017" s="18" t="s">
        <v>1261</v>
      </c>
      <c r="C7017" s="18" t="s">
        <v>1162</v>
      </c>
      <c r="D7017" s="18" t="s">
        <v>76</v>
      </c>
      <c r="E7017" s="18">
        <v>2</v>
      </c>
    </row>
    <row r="7018" spans="1:5" hidden="1" x14ac:dyDescent="0.3">
      <c r="A7018" s="18" t="str">
        <f t="shared" si="110"/>
        <v>2022-23Nillumbik ShireAF6</v>
      </c>
      <c r="B7018" s="18" t="s">
        <v>1261</v>
      </c>
      <c r="C7018" s="18" t="s">
        <v>1162</v>
      </c>
      <c r="D7018" s="18" t="s">
        <v>85</v>
      </c>
      <c r="E7018" s="18">
        <v>11.221640488656201</v>
      </c>
    </row>
    <row r="7019" spans="1:5" hidden="1" x14ac:dyDescent="0.3">
      <c r="A7019" s="18" t="str">
        <f t="shared" si="110"/>
        <v>2022-23Nillumbik ShireAF7</v>
      </c>
      <c r="B7019" s="18" t="s">
        <v>1261</v>
      </c>
      <c r="C7019" s="18" t="s">
        <v>1162</v>
      </c>
      <c r="D7019" s="18" t="s">
        <v>90</v>
      </c>
      <c r="E7019" s="18">
        <v>-0.43906263254630301</v>
      </c>
    </row>
    <row r="7020" spans="1:5" hidden="1" x14ac:dyDescent="0.3">
      <c r="A7020" s="18" t="str">
        <f t="shared" si="110"/>
        <v>2022-23Pyrenees ShireAF6</v>
      </c>
      <c r="B7020" s="18" t="s">
        <v>1261</v>
      </c>
      <c r="C7020" s="18" t="s">
        <v>1171</v>
      </c>
      <c r="D7020" s="18" t="s">
        <v>85</v>
      </c>
      <c r="E7020" s="18">
        <v>1.22014388489209</v>
      </c>
    </row>
    <row r="7021" spans="1:5" hidden="1" x14ac:dyDescent="0.3">
      <c r="A7021" s="18" t="str">
        <f t="shared" si="110"/>
        <v>2022-23Pyrenees ShireAF7</v>
      </c>
      <c r="B7021" s="18" t="s">
        <v>1261</v>
      </c>
      <c r="C7021" s="18" t="s">
        <v>1171</v>
      </c>
      <c r="D7021" s="18" t="s">
        <v>90</v>
      </c>
      <c r="E7021" s="18">
        <v>37.716230703259001</v>
      </c>
    </row>
    <row r="7022" spans="1:5" hidden="1" x14ac:dyDescent="0.3">
      <c r="A7022" s="18" t="str">
        <f t="shared" si="110"/>
        <v>2022-23Pyrenees ShireAM1</v>
      </c>
      <c r="B7022" s="18" t="s">
        <v>1261</v>
      </c>
      <c r="C7022" s="18" t="s">
        <v>1171</v>
      </c>
      <c r="D7022" s="18" t="s">
        <v>97</v>
      </c>
      <c r="E7022" s="18">
        <v>0</v>
      </c>
    </row>
    <row r="7023" spans="1:5" hidden="1" x14ac:dyDescent="0.3">
      <c r="A7023" s="18" t="str">
        <f t="shared" si="110"/>
        <v>2022-23Pyrenees ShireAM2</v>
      </c>
      <c r="B7023" s="18" t="s">
        <v>1261</v>
      </c>
      <c r="C7023" s="18" t="s">
        <v>1171</v>
      </c>
      <c r="D7023" s="18" t="s">
        <v>103</v>
      </c>
      <c r="E7023" s="18">
        <v>0.52525252525252497</v>
      </c>
    </row>
    <row r="7024" spans="1:5" hidden="1" x14ac:dyDescent="0.3">
      <c r="A7024" s="18" t="str">
        <f t="shared" si="110"/>
        <v>2022-23Pyrenees ShireAM5</v>
      </c>
      <c r="B7024" s="18" t="s">
        <v>1261</v>
      </c>
      <c r="C7024" s="18" t="s">
        <v>1171</v>
      </c>
      <c r="D7024" s="18" t="s">
        <v>109</v>
      </c>
      <c r="E7024" s="18">
        <v>0.27272727272727298</v>
      </c>
    </row>
    <row r="7025" spans="1:5" hidden="1" x14ac:dyDescent="0.3">
      <c r="A7025" s="18" t="str">
        <f t="shared" si="110"/>
        <v>2022-23Pyrenees ShireAM6</v>
      </c>
      <c r="B7025" s="18" t="s">
        <v>1261</v>
      </c>
      <c r="C7025" s="18" t="s">
        <v>1171</v>
      </c>
      <c r="D7025" s="18" t="s">
        <v>115</v>
      </c>
      <c r="E7025" s="18">
        <v>20.9814257684761</v>
      </c>
    </row>
    <row r="7026" spans="1:5" hidden="1" x14ac:dyDescent="0.3">
      <c r="A7026" s="18" t="str">
        <f t="shared" si="110"/>
        <v>2022-23Pyrenees ShireAM7</v>
      </c>
      <c r="B7026" s="18" t="s">
        <v>1261</v>
      </c>
      <c r="C7026" s="18" t="s">
        <v>1171</v>
      </c>
      <c r="D7026" s="18" t="s">
        <v>118</v>
      </c>
      <c r="E7026" s="18">
        <v>1</v>
      </c>
    </row>
    <row r="7027" spans="1:5" hidden="1" x14ac:dyDescent="0.3">
      <c r="A7027" s="18" t="str">
        <f t="shared" si="110"/>
        <v>2022-23Pyrenees ShireFS1</v>
      </c>
      <c r="B7027" s="18" t="s">
        <v>1261</v>
      </c>
      <c r="C7027" s="18" t="s">
        <v>1171</v>
      </c>
      <c r="D7027" s="18" t="s">
        <v>124</v>
      </c>
      <c r="E7027" s="18">
        <v>1</v>
      </c>
    </row>
    <row r="7028" spans="1:5" hidden="1" x14ac:dyDescent="0.3">
      <c r="A7028" s="18" t="str">
        <f t="shared" si="110"/>
        <v>2022-23Pyrenees ShireFS2</v>
      </c>
      <c r="B7028" s="18" t="s">
        <v>1261</v>
      </c>
      <c r="C7028" s="18" t="s">
        <v>1171</v>
      </c>
      <c r="D7028" s="18" t="s">
        <v>130</v>
      </c>
      <c r="E7028" s="18">
        <v>1.0125</v>
      </c>
    </row>
    <row r="7029" spans="1:5" hidden="1" x14ac:dyDescent="0.3">
      <c r="A7029" s="18" t="str">
        <f t="shared" si="110"/>
        <v>2022-23Pyrenees ShireFS3</v>
      </c>
      <c r="B7029" s="18" t="s">
        <v>1261</v>
      </c>
      <c r="C7029" s="18" t="s">
        <v>1171</v>
      </c>
      <c r="D7029" s="18" t="s">
        <v>135</v>
      </c>
      <c r="E7029" s="18">
        <v>155.92682926829301</v>
      </c>
    </row>
    <row r="7030" spans="1:5" hidden="1" x14ac:dyDescent="0.3">
      <c r="A7030" s="18" t="str">
        <f t="shared" si="110"/>
        <v>2022-23Pyrenees ShireFS4</v>
      </c>
      <c r="B7030" s="18" t="s">
        <v>1261</v>
      </c>
      <c r="C7030" s="18" t="s">
        <v>1171</v>
      </c>
      <c r="D7030" s="18" t="s">
        <v>139</v>
      </c>
      <c r="E7030" s="18">
        <v>1</v>
      </c>
    </row>
    <row r="7031" spans="1:5" hidden="1" x14ac:dyDescent="0.3">
      <c r="A7031" s="18" t="str">
        <f t="shared" si="110"/>
        <v>2022-23Pyrenees ShireG1</v>
      </c>
      <c r="B7031" s="18" t="s">
        <v>1261</v>
      </c>
      <c r="C7031" s="18" t="s">
        <v>1171</v>
      </c>
      <c r="D7031" s="18" t="s">
        <v>149</v>
      </c>
      <c r="E7031" s="18">
        <v>0.12686567164179099</v>
      </c>
    </row>
    <row r="7032" spans="1:5" hidden="1" x14ac:dyDescent="0.3">
      <c r="A7032" s="18" t="str">
        <f t="shared" si="110"/>
        <v>2022-23Pyrenees ShireG2</v>
      </c>
      <c r="B7032" s="18" t="s">
        <v>1261</v>
      </c>
      <c r="C7032" s="18" t="s">
        <v>1171</v>
      </c>
      <c r="D7032" s="18" t="s">
        <v>154</v>
      </c>
      <c r="E7032" s="18">
        <v>50</v>
      </c>
    </row>
    <row r="7033" spans="1:5" hidden="1" x14ac:dyDescent="0.3">
      <c r="A7033" s="18" t="str">
        <f t="shared" si="110"/>
        <v>2022-23Pyrenees ShireG3</v>
      </c>
      <c r="B7033" s="18" t="s">
        <v>1261</v>
      </c>
      <c r="C7033" s="18" t="s">
        <v>1171</v>
      </c>
      <c r="D7033" s="18" t="s">
        <v>159</v>
      </c>
      <c r="E7033" s="18">
        <v>0.98571428571428599</v>
      </c>
    </row>
    <row r="7034" spans="1:5" hidden="1" x14ac:dyDescent="0.3">
      <c r="A7034" s="18" t="str">
        <f t="shared" si="110"/>
        <v>2022-23Pyrenees ShireG4</v>
      </c>
      <c r="B7034" s="18" t="s">
        <v>1261</v>
      </c>
      <c r="C7034" s="18" t="s">
        <v>1171</v>
      </c>
      <c r="D7034" s="18" t="s">
        <v>166</v>
      </c>
      <c r="E7034" s="18">
        <v>88679.8</v>
      </c>
    </row>
    <row r="7035" spans="1:5" hidden="1" x14ac:dyDescent="0.3">
      <c r="A7035" s="18" t="str">
        <f t="shared" si="110"/>
        <v>2022-23Pyrenees ShireG5</v>
      </c>
      <c r="B7035" s="18" t="s">
        <v>1261</v>
      </c>
      <c r="C7035" s="18" t="s">
        <v>1171</v>
      </c>
      <c r="D7035" s="18" t="s">
        <v>169</v>
      </c>
      <c r="E7035" s="18">
        <v>50</v>
      </c>
    </row>
    <row r="7036" spans="1:5" hidden="1" x14ac:dyDescent="0.3">
      <c r="A7036" s="18" t="str">
        <f t="shared" si="110"/>
        <v>2022-23Pyrenees ShireLB1</v>
      </c>
      <c r="B7036" s="18" t="s">
        <v>1261</v>
      </c>
      <c r="C7036" s="18" t="s">
        <v>1171</v>
      </c>
      <c r="D7036" s="18" t="s">
        <v>1256</v>
      </c>
      <c r="E7036" s="18">
        <v>1.54208673387742</v>
      </c>
    </row>
    <row r="7037" spans="1:5" hidden="1" x14ac:dyDescent="0.3">
      <c r="A7037" s="18" t="str">
        <f t="shared" si="110"/>
        <v>2022-23Pyrenees ShireLB2</v>
      </c>
      <c r="B7037" s="18" t="s">
        <v>1261</v>
      </c>
      <c r="C7037" s="18" t="s">
        <v>1171</v>
      </c>
      <c r="D7037" s="18" t="s">
        <v>172</v>
      </c>
      <c r="E7037" s="18">
        <v>0.60441670667306802</v>
      </c>
    </row>
    <row r="7038" spans="1:5" hidden="1" x14ac:dyDescent="0.3">
      <c r="A7038" s="18" t="str">
        <f t="shared" si="110"/>
        <v>2022-23Pyrenees ShireLB4</v>
      </c>
      <c r="B7038" s="18" t="s">
        <v>1261</v>
      </c>
      <c r="C7038" s="18" t="s">
        <v>1171</v>
      </c>
      <c r="D7038" s="18" t="s">
        <v>1257</v>
      </c>
      <c r="E7038" s="18">
        <v>7.3788449741477496E-2</v>
      </c>
    </row>
    <row r="7039" spans="1:5" hidden="1" x14ac:dyDescent="0.3">
      <c r="A7039" s="18" t="str">
        <f t="shared" si="110"/>
        <v>2022-23Pyrenees ShireLB5</v>
      </c>
      <c r="B7039" s="18" t="s">
        <v>1261</v>
      </c>
      <c r="C7039" s="18" t="s">
        <v>1171</v>
      </c>
      <c r="D7039" s="18" t="s">
        <v>177</v>
      </c>
      <c r="E7039" s="18">
        <v>18.018705035971202</v>
      </c>
    </row>
    <row r="7040" spans="1:5" hidden="1" x14ac:dyDescent="0.3">
      <c r="A7040" s="18" t="str">
        <f t="shared" si="110"/>
        <v>2022-23Pyrenees ShireMC2</v>
      </c>
      <c r="B7040" s="18" t="s">
        <v>1261</v>
      </c>
      <c r="C7040" s="18" t="s">
        <v>1171</v>
      </c>
      <c r="D7040" s="18" t="s">
        <v>192</v>
      </c>
      <c r="E7040" s="18">
        <v>1.0163934426229499</v>
      </c>
    </row>
    <row r="7041" spans="1:5" hidden="1" x14ac:dyDescent="0.3">
      <c r="A7041" s="18" t="str">
        <f t="shared" si="110"/>
        <v>2022-23Pyrenees ShireMC3</v>
      </c>
      <c r="B7041" s="18" t="s">
        <v>1261</v>
      </c>
      <c r="C7041" s="18" t="s">
        <v>1171</v>
      </c>
      <c r="D7041" s="18" t="s">
        <v>197</v>
      </c>
      <c r="E7041" s="18">
        <v>80.872286079182601</v>
      </c>
    </row>
    <row r="7042" spans="1:5" hidden="1" x14ac:dyDescent="0.3">
      <c r="A7042" s="18" t="str">
        <f t="shared" si="110"/>
        <v>2022-23Pyrenees ShireMC4</v>
      </c>
      <c r="B7042" s="18" t="s">
        <v>1261</v>
      </c>
      <c r="C7042" s="18" t="s">
        <v>1171</v>
      </c>
      <c r="D7042" s="18" t="s">
        <v>202</v>
      </c>
      <c r="E7042" s="18">
        <v>0.92948717948717996</v>
      </c>
    </row>
    <row r="7043" spans="1:5" hidden="1" x14ac:dyDescent="0.3">
      <c r="A7043" s="18" t="str">
        <f t="shared" si="110"/>
        <v>2022-23Pyrenees ShireMC5</v>
      </c>
      <c r="B7043" s="18" t="s">
        <v>1261</v>
      </c>
      <c r="C7043" s="18" t="s">
        <v>1171</v>
      </c>
      <c r="D7043" s="18" t="s">
        <v>207</v>
      </c>
      <c r="E7043" s="18">
        <v>1</v>
      </c>
    </row>
    <row r="7044" spans="1:5" hidden="1" x14ac:dyDescent="0.3">
      <c r="A7044" s="18" t="str">
        <f t="shared" si="110"/>
        <v>2022-23Pyrenees ShireMC6</v>
      </c>
      <c r="B7044" s="18" t="s">
        <v>1261</v>
      </c>
      <c r="C7044" s="18" t="s">
        <v>1171</v>
      </c>
      <c r="D7044" s="18" t="s">
        <v>211</v>
      </c>
      <c r="E7044" s="18">
        <v>1.08196721311475</v>
      </c>
    </row>
    <row r="7045" spans="1:5" hidden="1" x14ac:dyDescent="0.3">
      <c r="A7045" s="18" t="str">
        <f t="shared" si="110"/>
        <v>2022-23Pyrenees ShireR1</v>
      </c>
      <c r="B7045" s="18" t="s">
        <v>1261</v>
      </c>
      <c r="C7045" s="18" t="s">
        <v>1171</v>
      </c>
      <c r="D7045" s="18" t="s">
        <v>215</v>
      </c>
      <c r="E7045" s="18">
        <v>15.6490149503982</v>
      </c>
    </row>
    <row r="7046" spans="1:5" hidden="1" x14ac:dyDescent="0.3">
      <c r="A7046" s="18" t="str">
        <f t="shared" si="110"/>
        <v>2022-23Pyrenees ShireR2</v>
      </c>
      <c r="B7046" s="18" t="s">
        <v>1261</v>
      </c>
      <c r="C7046" s="18" t="s">
        <v>1171</v>
      </c>
      <c r="D7046" s="18" t="s">
        <v>220</v>
      </c>
      <c r="E7046" s="18">
        <v>0.99930138326114304</v>
      </c>
    </row>
    <row r="7047" spans="1:5" hidden="1" x14ac:dyDescent="0.3">
      <c r="A7047" s="18" t="str">
        <f t="shared" si="110"/>
        <v>2022-23Pyrenees ShireR3</v>
      </c>
      <c r="B7047" s="18" t="s">
        <v>1261</v>
      </c>
      <c r="C7047" s="18" t="s">
        <v>1171</v>
      </c>
      <c r="D7047" s="18" t="s">
        <v>223</v>
      </c>
      <c r="E7047" s="18">
        <v>64.921170611001799</v>
      </c>
    </row>
    <row r="7048" spans="1:5" hidden="1" x14ac:dyDescent="0.3">
      <c r="A7048" s="18" t="str">
        <f t="shared" si="110"/>
        <v>2022-23Pyrenees ShireR4</v>
      </c>
      <c r="B7048" s="18" t="s">
        <v>1261</v>
      </c>
      <c r="C7048" s="18" t="s">
        <v>1171</v>
      </c>
      <c r="D7048" s="18" t="s">
        <v>228</v>
      </c>
      <c r="E7048" s="18">
        <v>4.7426431770073503</v>
      </c>
    </row>
    <row r="7049" spans="1:5" hidden="1" x14ac:dyDescent="0.3">
      <c r="A7049" s="18" t="str">
        <f t="shared" si="110"/>
        <v>2022-23Pyrenees ShireR5</v>
      </c>
      <c r="B7049" s="18" t="s">
        <v>1261</v>
      </c>
      <c r="C7049" s="18" t="s">
        <v>1171</v>
      </c>
      <c r="D7049" s="18" t="s">
        <v>232</v>
      </c>
      <c r="E7049" s="18">
        <v>44</v>
      </c>
    </row>
    <row r="7050" spans="1:5" hidden="1" x14ac:dyDescent="0.3">
      <c r="A7050" s="18" t="str">
        <f t="shared" si="110"/>
        <v>2022-23Pyrenees ShireSP1</v>
      </c>
      <c r="B7050" s="18" t="s">
        <v>1261</v>
      </c>
      <c r="C7050" s="18" t="s">
        <v>1171</v>
      </c>
      <c r="D7050" s="18" t="s">
        <v>236</v>
      </c>
      <c r="E7050" s="18">
        <v>100</v>
      </c>
    </row>
    <row r="7051" spans="1:5" hidden="1" x14ac:dyDescent="0.3">
      <c r="A7051" s="18" t="str">
        <f t="shared" si="110"/>
        <v>2022-23Pyrenees ShireSP2</v>
      </c>
      <c r="B7051" s="18" t="s">
        <v>1261</v>
      </c>
      <c r="C7051" s="18" t="s">
        <v>1171</v>
      </c>
      <c r="D7051" s="18" t="s">
        <v>239</v>
      </c>
      <c r="E7051" s="18">
        <v>0.97478991596638698</v>
      </c>
    </row>
    <row r="7052" spans="1:5" hidden="1" x14ac:dyDescent="0.3">
      <c r="A7052" s="18" t="str">
        <f t="shared" si="110"/>
        <v>2022-23Pyrenees ShireSP3</v>
      </c>
      <c r="B7052" s="18" t="s">
        <v>1261</v>
      </c>
      <c r="C7052" s="18" t="s">
        <v>1171</v>
      </c>
      <c r="D7052" s="18" t="s">
        <v>245</v>
      </c>
      <c r="E7052" s="18">
        <v>1866.27272727273</v>
      </c>
    </row>
    <row r="7053" spans="1:5" hidden="1" x14ac:dyDescent="0.3">
      <c r="A7053" s="18" t="str">
        <f t="shared" si="110"/>
        <v>2022-23Pyrenees ShireSP4</v>
      </c>
      <c r="B7053" s="18" t="s">
        <v>1261</v>
      </c>
      <c r="C7053" s="18" t="s">
        <v>1171</v>
      </c>
      <c r="D7053" s="18" t="s">
        <v>251</v>
      </c>
      <c r="E7053" s="18">
        <v>0</v>
      </c>
    </row>
    <row r="7054" spans="1:5" hidden="1" x14ac:dyDescent="0.3">
      <c r="A7054" s="18" t="str">
        <f t="shared" si="110"/>
        <v>2022-23Pyrenees ShireWC1</v>
      </c>
      <c r="B7054" s="18" t="s">
        <v>1261</v>
      </c>
      <c r="C7054" s="18" t="s">
        <v>1171</v>
      </c>
      <c r="D7054" s="18" t="s">
        <v>1258</v>
      </c>
      <c r="E7054" s="18">
        <v>155.02512562814101</v>
      </c>
    </row>
    <row r="7055" spans="1:5" hidden="1" x14ac:dyDescent="0.3">
      <c r="A7055" s="18" t="str">
        <f t="shared" si="110"/>
        <v>2022-23Pyrenees ShireWC2</v>
      </c>
      <c r="B7055" s="18" t="s">
        <v>1261</v>
      </c>
      <c r="C7055" s="18" t="s">
        <v>1171</v>
      </c>
      <c r="D7055" s="18" t="s">
        <v>256</v>
      </c>
      <c r="E7055" s="18">
        <v>9.0939955378795201</v>
      </c>
    </row>
    <row r="7056" spans="1:5" hidden="1" x14ac:dyDescent="0.3">
      <c r="A7056" s="18" t="str">
        <f t="shared" si="110"/>
        <v>2022-23Pyrenees ShireWC3</v>
      </c>
      <c r="B7056" s="18" t="s">
        <v>1261</v>
      </c>
      <c r="C7056" s="18" t="s">
        <v>1171</v>
      </c>
      <c r="D7056" s="18" t="s">
        <v>262</v>
      </c>
      <c r="E7056" s="18">
        <v>171.89275362318801</v>
      </c>
    </row>
    <row r="7057" spans="1:5" hidden="1" x14ac:dyDescent="0.3">
      <c r="A7057" s="18" t="str">
        <f t="shared" si="110"/>
        <v>2022-23Pyrenees ShireWC4</v>
      </c>
      <c r="B7057" s="18" t="s">
        <v>1261</v>
      </c>
      <c r="C7057" s="18" t="s">
        <v>1171</v>
      </c>
      <c r="D7057" s="18" t="s">
        <v>266</v>
      </c>
      <c r="E7057" s="18">
        <v>47.049122807017497</v>
      </c>
    </row>
    <row r="7058" spans="1:5" hidden="1" x14ac:dyDescent="0.3">
      <c r="A7058" s="18" t="str">
        <f t="shared" si="110"/>
        <v>2022-23Pyrenees ShireWC5</v>
      </c>
      <c r="B7058" s="18" t="s">
        <v>1261</v>
      </c>
      <c r="C7058" s="18" t="s">
        <v>1171</v>
      </c>
      <c r="D7058" s="18" t="s">
        <v>270</v>
      </c>
      <c r="E7058" s="18">
        <v>0.371428571428571</v>
      </c>
    </row>
    <row r="7059" spans="1:5" hidden="1" x14ac:dyDescent="0.3">
      <c r="A7059" s="18" t="str">
        <f t="shared" si="110"/>
        <v>2022-23Pyrenees ShireE2</v>
      </c>
      <c r="B7059" s="18" t="s">
        <v>1261</v>
      </c>
      <c r="C7059" s="18" t="s">
        <v>1171</v>
      </c>
      <c r="D7059" s="18" t="s">
        <v>548</v>
      </c>
      <c r="E7059" s="18">
        <v>4108.7096774193597</v>
      </c>
    </row>
    <row r="7060" spans="1:5" hidden="1" x14ac:dyDescent="0.3">
      <c r="A7060" s="18" t="str">
        <f t="shared" si="110"/>
        <v>2022-23Pyrenees ShireE4</v>
      </c>
      <c r="B7060" s="18" t="s">
        <v>1261</v>
      </c>
      <c r="C7060" s="18" t="s">
        <v>1171</v>
      </c>
      <c r="D7060" s="18" t="s">
        <v>550</v>
      </c>
      <c r="E7060" s="18">
        <v>1512.41935483871</v>
      </c>
    </row>
    <row r="7061" spans="1:5" hidden="1" x14ac:dyDescent="0.3">
      <c r="A7061" s="18" t="str">
        <f t="shared" si="110"/>
        <v>2022-23Stonnington CityL1</v>
      </c>
      <c r="B7061" s="18" t="s">
        <v>1261</v>
      </c>
      <c r="C7061" s="18" t="s">
        <v>1182</v>
      </c>
      <c r="D7061" s="18" t="s">
        <v>552</v>
      </c>
      <c r="E7061" s="18">
        <v>1.9299428207321001</v>
      </c>
    </row>
    <row r="7062" spans="1:5" hidden="1" x14ac:dyDescent="0.3">
      <c r="A7062" s="18" t="str">
        <f t="shared" si="110"/>
        <v>2022-23Stonnington CityL2</v>
      </c>
      <c r="B7062" s="18" t="s">
        <v>1261</v>
      </c>
      <c r="C7062" s="18" t="s">
        <v>1182</v>
      </c>
      <c r="D7062" s="18" t="s">
        <v>554</v>
      </c>
      <c r="E7062" s="18">
        <v>-0.30127269983399602</v>
      </c>
    </row>
    <row r="7063" spans="1:5" hidden="1" x14ac:dyDescent="0.3">
      <c r="A7063" s="18" t="str">
        <f t="shared" si="110"/>
        <v>2022-23Stonnington CityO2</v>
      </c>
      <c r="B7063" s="18" t="s">
        <v>1261</v>
      </c>
      <c r="C7063" s="18" t="s">
        <v>1182</v>
      </c>
      <c r="D7063" s="18" t="s">
        <v>556</v>
      </c>
      <c r="E7063" s="18">
        <v>0.465805747544562</v>
      </c>
    </row>
    <row r="7064" spans="1:5" hidden="1" x14ac:dyDescent="0.3">
      <c r="A7064" s="18" t="str">
        <f t="shared" ref="A7064:A7127" si="111">CONCATENATE(B7064,C7064,D7064)</f>
        <v>2022-23Stonnington CityO3</v>
      </c>
      <c r="B7064" s="18" t="s">
        <v>1261</v>
      </c>
      <c r="C7064" s="18" t="s">
        <v>1182</v>
      </c>
      <c r="D7064" s="18" t="s">
        <v>558</v>
      </c>
      <c r="E7064" s="18">
        <v>0.17054686552685799</v>
      </c>
    </row>
    <row r="7065" spans="1:5" hidden="1" x14ac:dyDescent="0.3">
      <c r="A7065" s="18" t="str">
        <f t="shared" si="111"/>
        <v>2022-23Stonnington CityO4</v>
      </c>
      <c r="B7065" s="18" t="s">
        <v>1261</v>
      </c>
      <c r="C7065" s="18" t="s">
        <v>1182</v>
      </c>
      <c r="D7065" s="18" t="s">
        <v>560</v>
      </c>
      <c r="E7065" s="18">
        <v>0.33830567922627702</v>
      </c>
    </row>
    <row r="7066" spans="1:5" hidden="1" x14ac:dyDescent="0.3">
      <c r="A7066" s="18" t="str">
        <f t="shared" si="111"/>
        <v>2022-23Stonnington CityO5</v>
      </c>
      <c r="B7066" s="18" t="s">
        <v>1261</v>
      </c>
      <c r="C7066" s="18" t="s">
        <v>1182</v>
      </c>
      <c r="D7066" s="18" t="s">
        <v>562</v>
      </c>
      <c r="E7066" s="18">
        <v>1.3946923597025001</v>
      </c>
    </row>
    <row r="7067" spans="1:5" hidden="1" x14ac:dyDescent="0.3">
      <c r="A7067" s="18" t="str">
        <f t="shared" si="111"/>
        <v>2022-23Stonnington CityOP1</v>
      </c>
      <c r="B7067" s="18" t="s">
        <v>1261</v>
      </c>
      <c r="C7067" s="18" t="s">
        <v>1182</v>
      </c>
      <c r="D7067" s="18" t="s">
        <v>564</v>
      </c>
      <c r="E7067" s="18">
        <v>-1.3419070401929601E-2</v>
      </c>
    </row>
    <row r="7068" spans="1:5" hidden="1" x14ac:dyDescent="0.3">
      <c r="A7068" s="18" t="str">
        <f t="shared" si="111"/>
        <v>2022-23Towong ShireL2</v>
      </c>
      <c r="B7068" s="18" t="s">
        <v>1261</v>
      </c>
      <c r="C7068" s="18" t="s">
        <v>1194</v>
      </c>
      <c r="D7068" s="18" t="s">
        <v>554</v>
      </c>
      <c r="E7068" s="18">
        <v>0.83464740991820796</v>
      </c>
    </row>
    <row r="7069" spans="1:5" hidden="1" x14ac:dyDescent="0.3">
      <c r="A7069" s="18" t="str">
        <f t="shared" si="111"/>
        <v>2022-23Towong ShireO2</v>
      </c>
      <c r="B7069" s="18" t="s">
        <v>1261</v>
      </c>
      <c r="C7069" s="18" t="s">
        <v>1194</v>
      </c>
      <c r="D7069" s="18" t="s">
        <v>556</v>
      </c>
      <c r="E7069" s="18">
        <v>0</v>
      </c>
    </row>
    <row r="7070" spans="1:5" hidden="1" x14ac:dyDescent="0.3">
      <c r="A7070" s="18" t="str">
        <f t="shared" si="111"/>
        <v>2022-23Towong ShireO3</v>
      </c>
      <c r="B7070" s="18" t="s">
        <v>1261</v>
      </c>
      <c r="C7070" s="18" t="s">
        <v>1194</v>
      </c>
      <c r="D7070" s="18" t="s">
        <v>558</v>
      </c>
      <c r="E7070" s="18">
        <v>1.6991340278470399E-3</v>
      </c>
    </row>
    <row r="7071" spans="1:5" hidden="1" x14ac:dyDescent="0.3">
      <c r="A7071" s="18" t="str">
        <f t="shared" si="111"/>
        <v>2022-23Towong ShireO4</v>
      </c>
      <c r="B7071" s="18" t="s">
        <v>1261</v>
      </c>
      <c r="C7071" s="18" t="s">
        <v>1194</v>
      </c>
      <c r="D7071" s="18" t="s">
        <v>560</v>
      </c>
      <c r="E7071" s="18">
        <v>6.51933943814723E-2</v>
      </c>
    </row>
    <row r="7072" spans="1:5" hidden="1" x14ac:dyDescent="0.3">
      <c r="A7072" s="18" t="str">
        <f t="shared" si="111"/>
        <v>2022-23Towong ShireO5</v>
      </c>
      <c r="B7072" s="18" t="s">
        <v>1261</v>
      </c>
      <c r="C7072" s="18" t="s">
        <v>1194</v>
      </c>
      <c r="D7072" s="18" t="s">
        <v>562</v>
      </c>
      <c r="E7072" s="18">
        <v>1.58785549085417</v>
      </c>
    </row>
    <row r="7073" spans="1:5" hidden="1" x14ac:dyDescent="0.3">
      <c r="A7073" s="18" t="str">
        <f t="shared" si="111"/>
        <v>2022-23Towong ShireOP1</v>
      </c>
      <c r="B7073" s="18" t="s">
        <v>1261</v>
      </c>
      <c r="C7073" s="18" t="s">
        <v>1194</v>
      </c>
      <c r="D7073" s="18" t="s">
        <v>564</v>
      </c>
      <c r="E7073" s="18">
        <v>2.6840063722851699E-2</v>
      </c>
    </row>
    <row r="7074" spans="1:5" hidden="1" x14ac:dyDescent="0.3">
      <c r="A7074" s="18" t="str">
        <f t="shared" si="111"/>
        <v>2022-23Towong ShireS1</v>
      </c>
      <c r="B7074" s="18" t="s">
        <v>1261</v>
      </c>
      <c r="C7074" s="18" t="s">
        <v>1194</v>
      </c>
      <c r="D7074" s="18" t="s">
        <v>567</v>
      </c>
      <c r="E7074" s="18">
        <v>0.37756368527967799</v>
      </c>
    </row>
    <row r="7075" spans="1:5" hidden="1" x14ac:dyDescent="0.3">
      <c r="A7075" s="18" t="str">
        <f t="shared" si="111"/>
        <v>2022-23Macedon Ranges ShireO5</v>
      </c>
      <c r="B7075" s="18" t="s">
        <v>1261</v>
      </c>
      <c r="C7075" s="18" t="s">
        <v>1108</v>
      </c>
      <c r="D7075" s="18" t="s">
        <v>562</v>
      </c>
      <c r="E7075" s="18">
        <v>1.2341585428424799</v>
      </c>
    </row>
    <row r="7076" spans="1:5" hidden="1" x14ac:dyDescent="0.3">
      <c r="A7076" s="18" t="str">
        <f t="shared" si="111"/>
        <v>2022-23Macedon Ranges ShireOP1</v>
      </c>
      <c r="B7076" s="18" t="s">
        <v>1261</v>
      </c>
      <c r="C7076" s="18" t="s">
        <v>1108</v>
      </c>
      <c r="D7076" s="18" t="s">
        <v>564</v>
      </c>
      <c r="E7076" s="18">
        <v>2.8213787203386E-2</v>
      </c>
    </row>
    <row r="7077" spans="1:5" hidden="1" x14ac:dyDescent="0.3">
      <c r="A7077" s="18" t="str">
        <f t="shared" si="111"/>
        <v>2022-23Macedon Ranges ShireS1</v>
      </c>
      <c r="B7077" s="18" t="s">
        <v>1261</v>
      </c>
      <c r="C7077" s="18" t="s">
        <v>1108</v>
      </c>
      <c r="D7077" s="18" t="s">
        <v>567</v>
      </c>
      <c r="E7077" s="18">
        <v>0.524715205547301</v>
      </c>
    </row>
    <row r="7078" spans="1:5" hidden="1" x14ac:dyDescent="0.3">
      <c r="A7078" s="18" t="str">
        <f t="shared" si="111"/>
        <v>2022-23Macedon Ranges ShireS2</v>
      </c>
      <c r="B7078" s="18" t="s">
        <v>1261</v>
      </c>
      <c r="C7078" s="18" t="s">
        <v>1108</v>
      </c>
      <c r="D7078" s="18" t="s">
        <v>569</v>
      </c>
      <c r="E7078" s="18">
        <v>2.60114056087353E-3</v>
      </c>
    </row>
    <row r="7079" spans="1:5" hidden="1" x14ac:dyDescent="0.3">
      <c r="A7079" s="18" t="str">
        <f t="shared" si="111"/>
        <v>2022-23Macedon Ranges ShireC1</v>
      </c>
      <c r="B7079" s="18" t="s">
        <v>1261</v>
      </c>
      <c r="C7079" s="18" t="s">
        <v>1108</v>
      </c>
      <c r="D7079" s="18" t="s">
        <v>572</v>
      </c>
      <c r="E7079" s="18">
        <v>2069.9762142254299</v>
      </c>
    </row>
    <row r="7080" spans="1:5" hidden="1" x14ac:dyDescent="0.3">
      <c r="A7080" s="18" t="str">
        <f t="shared" si="111"/>
        <v>2022-23Macedon Ranges ShireC2</v>
      </c>
      <c r="B7080" s="18" t="s">
        <v>1261</v>
      </c>
      <c r="C7080" s="18" t="s">
        <v>1108</v>
      </c>
      <c r="D7080" s="18" t="s">
        <v>575</v>
      </c>
      <c r="E7080" s="18">
        <v>14551.024322872699</v>
      </c>
    </row>
    <row r="7081" spans="1:5" hidden="1" x14ac:dyDescent="0.3">
      <c r="A7081" s="18" t="str">
        <f t="shared" si="111"/>
        <v>2022-23Macedon Ranges ShireC3</v>
      </c>
      <c r="B7081" s="18" t="s">
        <v>1261</v>
      </c>
      <c r="C7081" s="18" t="s">
        <v>1108</v>
      </c>
      <c r="D7081" s="18" t="s">
        <v>579</v>
      </c>
      <c r="E7081" s="18">
        <v>30.6658823529412</v>
      </c>
    </row>
    <row r="7082" spans="1:5" hidden="1" x14ac:dyDescent="0.3">
      <c r="A7082" s="18" t="str">
        <f t="shared" si="111"/>
        <v>2022-23Macedon Ranges ShireC4</v>
      </c>
      <c r="B7082" s="18" t="s">
        <v>1261</v>
      </c>
      <c r="C7082" s="18" t="s">
        <v>1108</v>
      </c>
      <c r="D7082" s="18" t="s">
        <v>583</v>
      </c>
      <c r="E7082" s="18">
        <v>1632.91260646052</v>
      </c>
    </row>
    <row r="7083" spans="1:5" hidden="1" x14ac:dyDescent="0.3">
      <c r="A7083" s="18" t="str">
        <f t="shared" si="111"/>
        <v>2022-23Macedon Ranges ShireC5</v>
      </c>
      <c r="B7083" s="18" t="s">
        <v>1261</v>
      </c>
      <c r="C7083" s="18" t="s">
        <v>1108</v>
      </c>
      <c r="D7083" s="18" t="s">
        <v>586</v>
      </c>
      <c r="E7083" s="18">
        <v>392.61873705209899</v>
      </c>
    </row>
    <row r="7084" spans="1:5" hidden="1" x14ac:dyDescent="0.3">
      <c r="A7084" s="18" t="str">
        <f t="shared" si="111"/>
        <v>2022-23Macedon Ranges ShireC6</v>
      </c>
      <c r="B7084" s="18" t="s">
        <v>1261</v>
      </c>
      <c r="C7084" s="18" t="s">
        <v>1108</v>
      </c>
      <c r="D7084" s="18" t="s">
        <v>590</v>
      </c>
      <c r="E7084" s="18">
        <v>10</v>
      </c>
    </row>
    <row r="7085" spans="1:5" hidden="1" x14ac:dyDescent="0.3">
      <c r="A7085" s="18" t="str">
        <f t="shared" si="111"/>
        <v>2022-23Macedon Ranges ShireC7</v>
      </c>
      <c r="B7085" s="18" t="s">
        <v>1261</v>
      </c>
      <c r="C7085" s="18" t="s">
        <v>1108</v>
      </c>
      <c r="D7085" s="18" t="s">
        <v>594</v>
      </c>
      <c r="E7085" s="18">
        <v>0.19708029197080301</v>
      </c>
    </row>
    <row r="7086" spans="1:5" hidden="1" x14ac:dyDescent="0.3">
      <c r="A7086" s="18" t="str">
        <f t="shared" si="111"/>
        <v>2022-23Manningham CityAF2</v>
      </c>
      <c r="B7086" s="18" t="s">
        <v>1261</v>
      </c>
      <c r="C7086" s="18" t="s">
        <v>1111</v>
      </c>
      <c r="D7086" s="18" t="s">
        <v>76</v>
      </c>
      <c r="E7086" s="18">
        <v>4</v>
      </c>
    </row>
    <row r="7087" spans="1:5" hidden="1" x14ac:dyDescent="0.3">
      <c r="A7087" s="18" t="str">
        <f t="shared" si="111"/>
        <v>2022-23Manningham CityAF6</v>
      </c>
      <c r="B7087" s="18" t="s">
        <v>1261</v>
      </c>
      <c r="C7087" s="18" t="s">
        <v>1111</v>
      </c>
      <c r="D7087" s="18" t="s">
        <v>85</v>
      </c>
      <c r="E7087" s="18">
        <v>3.3836104231125299</v>
      </c>
    </row>
    <row r="7088" spans="1:5" hidden="1" x14ac:dyDescent="0.3">
      <c r="A7088" s="18" t="str">
        <f t="shared" si="111"/>
        <v>2022-23Manningham CityAF7</v>
      </c>
      <c r="B7088" s="18" t="s">
        <v>1261</v>
      </c>
      <c r="C7088" s="18" t="s">
        <v>1111</v>
      </c>
      <c r="D7088" s="18" t="s">
        <v>90</v>
      </c>
      <c r="E7088" s="18">
        <v>-0.29233133066883099</v>
      </c>
    </row>
    <row r="7089" spans="1:5" hidden="1" x14ac:dyDescent="0.3">
      <c r="A7089" s="18" t="str">
        <f t="shared" si="111"/>
        <v>2022-23Manningham CityAM1</v>
      </c>
      <c r="B7089" s="18" t="s">
        <v>1261</v>
      </c>
      <c r="C7089" s="18" t="s">
        <v>1111</v>
      </c>
      <c r="D7089" s="18" t="s">
        <v>97</v>
      </c>
      <c r="E7089" s="18">
        <v>0</v>
      </c>
    </row>
    <row r="7090" spans="1:5" hidden="1" x14ac:dyDescent="0.3">
      <c r="A7090" s="18" t="str">
        <f t="shared" si="111"/>
        <v>2022-23Manningham CityAM2</v>
      </c>
      <c r="B7090" s="18" t="s">
        <v>1261</v>
      </c>
      <c r="C7090" s="18" t="s">
        <v>1111</v>
      </c>
      <c r="D7090" s="18" t="s">
        <v>103</v>
      </c>
      <c r="E7090" s="18">
        <v>0.5</v>
      </c>
    </row>
    <row r="7091" spans="1:5" hidden="1" x14ac:dyDescent="0.3">
      <c r="A7091" s="18" t="str">
        <f t="shared" si="111"/>
        <v>2022-23Manningham CityAM5</v>
      </c>
      <c r="B7091" s="18" t="s">
        <v>1261</v>
      </c>
      <c r="C7091" s="18" t="s">
        <v>1111</v>
      </c>
      <c r="D7091" s="18" t="s">
        <v>109</v>
      </c>
      <c r="E7091" s="18">
        <v>0.40476190476190499</v>
      </c>
    </row>
    <row r="7092" spans="1:5" hidden="1" x14ac:dyDescent="0.3">
      <c r="A7092" s="18" t="str">
        <f t="shared" si="111"/>
        <v>2022-23Manningham CityAM6</v>
      </c>
      <c r="B7092" s="18" t="s">
        <v>1261</v>
      </c>
      <c r="C7092" s="18" t="s">
        <v>1111</v>
      </c>
      <c r="D7092" s="18" t="s">
        <v>115</v>
      </c>
      <c r="E7092" s="18">
        <v>3.52494599321057</v>
      </c>
    </row>
    <row r="7093" spans="1:5" hidden="1" x14ac:dyDescent="0.3">
      <c r="A7093" s="18" t="str">
        <f t="shared" si="111"/>
        <v>2022-23Manningham CityAM7</v>
      </c>
      <c r="B7093" s="18" t="s">
        <v>1261</v>
      </c>
      <c r="C7093" s="18" t="s">
        <v>1111</v>
      </c>
      <c r="D7093" s="18" t="s">
        <v>118</v>
      </c>
      <c r="E7093" s="18">
        <v>1</v>
      </c>
    </row>
    <row r="7094" spans="1:5" hidden="1" x14ac:dyDescent="0.3">
      <c r="A7094" s="18" t="str">
        <f t="shared" si="111"/>
        <v>2022-23Manningham CityFS1</v>
      </c>
      <c r="B7094" s="18" t="s">
        <v>1261</v>
      </c>
      <c r="C7094" s="18" t="s">
        <v>1111</v>
      </c>
      <c r="D7094" s="18" t="s">
        <v>124</v>
      </c>
      <c r="E7094" s="18">
        <v>1.171875</v>
      </c>
    </row>
    <row r="7095" spans="1:5" hidden="1" x14ac:dyDescent="0.3">
      <c r="A7095" s="18" t="str">
        <f t="shared" si="111"/>
        <v>2022-23Manningham CityFS2</v>
      </c>
      <c r="B7095" s="18" t="s">
        <v>1261</v>
      </c>
      <c r="C7095" s="18" t="s">
        <v>1111</v>
      </c>
      <c r="D7095" s="18" t="s">
        <v>130</v>
      </c>
      <c r="E7095" s="18">
        <v>0.99673735725937995</v>
      </c>
    </row>
    <row r="7096" spans="1:5" hidden="1" x14ac:dyDescent="0.3">
      <c r="A7096" s="18" t="str">
        <f t="shared" si="111"/>
        <v>2022-23Manningham CityFS3</v>
      </c>
      <c r="B7096" s="18" t="s">
        <v>1261</v>
      </c>
      <c r="C7096" s="18" t="s">
        <v>1111</v>
      </c>
      <c r="D7096" s="18" t="s">
        <v>135</v>
      </c>
      <c r="E7096" s="18">
        <v>398.61929371231702</v>
      </c>
    </row>
    <row r="7097" spans="1:5" hidden="1" x14ac:dyDescent="0.3">
      <c r="A7097" s="18" t="str">
        <f t="shared" si="111"/>
        <v>2022-23Manningham CityFS4</v>
      </c>
      <c r="B7097" s="18" t="s">
        <v>1261</v>
      </c>
      <c r="C7097" s="18" t="s">
        <v>1111</v>
      </c>
      <c r="D7097" s="18" t="s">
        <v>139</v>
      </c>
      <c r="E7097" s="18">
        <v>0.98884758364312297</v>
      </c>
    </row>
    <row r="7098" spans="1:5" hidden="1" x14ac:dyDescent="0.3">
      <c r="A7098" s="18" t="str">
        <f t="shared" si="111"/>
        <v>2022-23Manningham CityG1</v>
      </c>
      <c r="B7098" s="18" t="s">
        <v>1261</v>
      </c>
      <c r="C7098" s="18" t="s">
        <v>1111</v>
      </c>
      <c r="D7098" s="18" t="s">
        <v>149</v>
      </c>
      <c r="E7098" s="18">
        <v>0.10077519379845</v>
      </c>
    </row>
    <row r="7099" spans="1:5" hidden="1" x14ac:dyDescent="0.3">
      <c r="A7099" s="18" t="str">
        <f t="shared" si="111"/>
        <v>2022-23Manningham CityG2</v>
      </c>
      <c r="B7099" s="18" t="s">
        <v>1261</v>
      </c>
      <c r="C7099" s="18" t="s">
        <v>1111</v>
      </c>
      <c r="D7099" s="18" t="s">
        <v>154</v>
      </c>
      <c r="E7099" s="18">
        <v>56</v>
      </c>
    </row>
    <row r="7100" spans="1:5" hidden="1" x14ac:dyDescent="0.3">
      <c r="A7100" s="18" t="str">
        <f t="shared" si="111"/>
        <v>2022-23Manningham CityG3</v>
      </c>
      <c r="B7100" s="18" t="s">
        <v>1261</v>
      </c>
      <c r="C7100" s="18" t="s">
        <v>1111</v>
      </c>
      <c r="D7100" s="18" t="s">
        <v>159</v>
      </c>
      <c r="E7100" s="18">
        <v>0.97222222222222199</v>
      </c>
    </row>
    <row r="7101" spans="1:5" hidden="1" x14ac:dyDescent="0.3">
      <c r="A7101" s="18" t="str">
        <f t="shared" si="111"/>
        <v>2022-23Manningham CityG4</v>
      </c>
      <c r="B7101" s="18" t="s">
        <v>1261</v>
      </c>
      <c r="C7101" s="18" t="s">
        <v>1111</v>
      </c>
      <c r="D7101" s="18" t="s">
        <v>166</v>
      </c>
      <c r="E7101" s="18">
        <v>55473.111111111102</v>
      </c>
    </row>
    <row r="7102" spans="1:5" hidden="1" x14ac:dyDescent="0.3">
      <c r="A7102" s="18" t="str">
        <f t="shared" si="111"/>
        <v>2022-23Manningham CityG5</v>
      </c>
      <c r="B7102" s="18" t="s">
        <v>1261</v>
      </c>
      <c r="C7102" s="18" t="s">
        <v>1111</v>
      </c>
      <c r="D7102" s="18" t="s">
        <v>169</v>
      </c>
      <c r="E7102" s="18">
        <v>57</v>
      </c>
    </row>
    <row r="7103" spans="1:5" hidden="1" x14ac:dyDescent="0.3">
      <c r="A7103" s="18" t="str">
        <f t="shared" si="111"/>
        <v>2022-23Manningham CityLB1</v>
      </c>
      <c r="B7103" s="18" t="s">
        <v>1261</v>
      </c>
      <c r="C7103" s="18" t="s">
        <v>1111</v>
      </c>
      <c r="D7103" s="18" t="s">
        <v>1256</v>
      </c>
      <c r="E7103" s="18">
        <v>5.8272936139105003</v>
      </c>
    </row>
    <row r="7104" spans="1:5" hidden="1" x14ac:dyDescent="0.3">
      <c r="A7104" s="18" t="str">
        <f t="shared" si="111"/>
        <v>2022-23Manningham CityLB2</v>
      </c>
      <c r="B7104" s="18" t="s">
        <v>1261</v>
      </c>
      <c r="C7104" s="18" t="s">
        <v>1111</v>
      </c>
      <c r="D7104" s="18" t="s">
        <v>172</v>
      </c>
      <c r="E7104" s="18">
        <v>0.64909075239162295</v>
      </c>
    </row>
    <row r="7105" spans="1:5" hidden="1" x14ac:dyDescent="0.3">
      <c r="A7105" s="18" t="str">
        <f t="shared" si="111"/>
        <v>2022-23Manningham CityLB4</v>
      </c>
      <c r="B7105" s="18" t="s">
        <v>1261</v>
      </c>
      <c r="C7105" s="18" t="s">
        <v>1111</v>
      </c>
      <c r="D7105" s="18" t="s">
        <v>1257</v>
      </c>
      <c r="E7105" s="18">
        <v>0.10689748996666899</v>
      </c>
    </row>
    <row r="7106" spans="1:5" hidden="1" x14ac:dyDescent="0.3">
      <c r="A7106" s="18" t="str">
        <f t="shared" si="111"/>
        <v>2022-23Manningham CityLB5</v>
      </c>
      <c r="B7106" s="18" t="s">
        <v>1261</v>
      </c>
      <c r="C7106" s="18" t="s">
        <v>1111</v>
      </c>
      <c r="D7106" s="18" t="s">
        <v>177</v>
      </c>
      <c r="E7106" s="18">
        <v>27.4491782263616</v>
      </c>
    </row>
    <row r="7107" spans="1:5" hidden="1" x14ac:dyDescent="0.3">
      <c r="A7107" s="18" t="str">
        <f t="shared" si="111"/>
        <v>2022-23Manningham CityMC2</v>
      </c>
      <c r="B7107" s="18" t="s">
        <v>1261</v>
      </c>
      <c r="C7107" s="18" t="s">
        <v>1111</v>
      </c>
      <c r="D7107" s="18" t="s">
        <v>192</v>
      </c>
      <c r="E7107" s="18">
        <v>1.0166147455867101</v>
      </c>
    </row>
    <row r="7108" spans="1:5" hidden="1" x14ac:dyDescent="0.3">
      <c r="A7108" s="18" t="str">
        <f t="shared" si="111"/>
        <v>2022-23Manningham CityMC3</v>
      </c>
      <c r="B7108" s="18" t="s">
        <v>1261</v>
      </c>
      <c r="C7108" s="18" t="s">
        <v>1111</v>
      </c>
      <c r="D7108" s="18" t="s">
        <v>197</v>
      </c>
      <c r="E7108" s="18">
        <v>72.322928032639098</v>
      </c>
    </row>
    <row r="7109" spans="1:5" hidden="1" x14ac:dyDescent="0.3">
      <c r="A7109" s="18" t="str">
        <f t="shared" si="111"/>
        <v>2022-23Manningham CityMC4</v>
      </c>
      <c r="B7109" s="18" t="s">
        <v>1261</v>
      </c>
      <c r="C7109" s="18" t="s">
        <v>1111</v>
      </c>
      <c r="D7109" s="18" t="s">
        <v>202</v>
      </c>
      <c r="E7109" s="18">
        <v>0.81282706583911402</v>
      </c>
    </row>
    <row r="7110" spans="1:5" hidden="1" x14ac:dyDescent="0.3">
      <c r="A7110" s="18" t="str">
        <f t="shared" si="111"/>
        <v>2022-23Manningham CityMC5</v>
      </c>
      <c r="B7110" s="18" t="s">
        <v>1261</v>
      </c>
      <c r="C7110" s="18" t="s">
        <v>1111</v>
      </c>
      <c r="D7110" s="18" t="s">
        <v>207</v>
      </c>
      <c r="E7110" s="18">
        <v>1</v>
      </c>
    </row>
    <row r="7111" spans="1:5" hidden="1" x14ac:dyDescent="0.3">
      <c r="A7111" s="18" t="str">
        <f t="shared" si="111"/>
        <v>2022-23Manningham CityMC6</v>
      </c>
      <c r="B7111" s="18" t="s">
        <v>1261</v>
      </c>
      <c r="C7111" s="18" t="s">
        <v>1111</v>
      </c>
      <c r="D7111" s="18" t="s">
        <v>211</v>
      </c>
      <c r="E7111" s="18">
        <v>0.93250259605399799</v>
      </c>
    </row>
    <row r="7112" spans="1:5" hidden="1" x14ac:dyDescent="0.3">
      <c r="A7112" s="18" t="str">
        <f t="shared" si="111"/>
        <v>2022-23Manningham CityR1</v>
      </c>
      <c r="B7112" s="18" t="s">
        <v>1261</v>
      </c>
      <c r="C7112" s="18" t="s">
        <v>1111</v>
      </c>
      <c r="D7112" s="18" t="s">
        <v>215</v>
      </c>
      <c r="E7112" s="18">
        <v>106.040709126724</v>
      </c>
    </row>
    <row r="7113" spans="1:5" hidden="1" x14ac:dyDescent="0.3">
      <c r="A7113" s="18" t="str">
        <f t="shared" si="111"/>
        <v>2022-23Manningham CityR2</v>
      </c>
      <c r="B7113" s="18" t="s">
        <v>1261</v>
      </c>
      <c r="C7113" s="18" t="s">
        <v>1111</v>
      </c>
      <c r="D7113" s="18" t="s">
        <v>220</v>
      </c>
      <c r="E7113" s="18">
        <v>0.98489822718319098</v>
      </c>
    </row>
    <row r="7114" spans="1:5" hidden="1" x14ac:dyDescent="0.3">
      <c r="A7114" s="18" t="str">
        <f t="shared" si="111"/>
        <v>2022-23Manningham CityR3</v>
      </c>
      <c r="B7114" s="18" t="s">
        <v>1261</v>
      </c>
      <c r="C7114" s="18" t="s">
        <v>1111</v>
      </c>
      <c r="D7114" s="18" t="s">
        <v>223</v>
      </c>
      <c r="E7114" s="18">
        <v>0</v>
      </c>
    </row>
    <row r="7115" spans="1:5" hidden="1" x14ac:dyDescent="0.3">
      <c r="A7115" s="18" t="str">
        <f t="shared" si="111"/>
        <v>2022-23Manningham CityR4</v>
      </c>
      <c r="B7115" s="18" t="s">
        <v>1261</v>
      </c>
      <c r="C7115" s="18" t="s">
        <v>1111</v>
      </c>
      <c r="D7115" s="18" t="s">
        <v>228</v>
      </c>
      <c r="E7115" s="18">
        <v>28.27</v>
      </c>
    </row>
    <row r="7116" spans="1:5" hidden="1" x14ac:dyDescent="0.3">
      <c r="A7116" s="18" t="str">
        <f t="shared" si="111"/>
        <v>2022-23Manningham CityR5</v>
      </c>
      <c r="B7116" s="18" t="s">
        <v>1261</v>
      </c>
      <c r="C7116" s="18" t="s">
        <v>1111</v>
      </c>
      <c r="D7116" s="18" t="s">
        <v>232</v>
      </c>
      <c r="E7116" s="18">
        <v>58</v>
      </c>
    </row>
    <row r="7117" spans="1:5" hidden="1" x14ac:dyDescent="0.3">
      <c r="A7117" s="18" t="str">
        <f t="shared" si="111"/>
        <v>2022-23Manningham CitySP1</v>
      </c>
      <c r="B7117" s="18" t="s">
        <v>1261</v>
      </c>
      <c r="C7117" s="18" t="s">
        <v>1111</v>
      </c>
      <c r="D7117" s="18" t="s">
        <v>236</v>
      </c>
      <c r="E7117" s="18">
        <v>76</v>
      </c>
    </row>
    <row r="7118" spans="1:5" hidden="1" x14ac:dyDescent="0.3">
      <c r="A7118" s="18" t="str">
        <f t="shared" si="111"/>
        <v>2022-23Manningham CitySP2</v>
      </c>
      <c r="B7118" s="18" t="s">
        <v>1261</v>
      </c>
      <c r="C7118" s="18" t="s">
        <v>1111</v>
      </c>
      <c r="D7118" s="18" t="s">
        <v>239</v>
      </c>
      <c r="E7118" s="18">
        <v>0.93300248138957798</v>
      </c>
    </row>
    <row r="7119" spans="1:5" hidden="1" x14ac:dyDescent="0.3">
      <c r="A7119" s="18" t="str">
        <f t="shared" si="111"/>
        <v>2022-23Manningham CitySP3</v>
      </c>
      <c r="B7119" s="18" t="s">
        <v>1261</v>
      </c>
      <c r="C7119" s="18" t="s">
        <v>1111</v>
      </c>
      <c r="D7119" s="18" t="s">
        <v>245</v>
      </c>
      <c r="E7119" s="18">
        <v>3178.8624052004302</v>
      </c>
    </row>
    <row r="7120" spans="1:5" hidden="1" x14ac:dyDescent="0.3">
      <c r="A7120" s="18" t="str">
        <f t="shared" si="111"/>
        <v>2022-23Manningham CitySP4</v>
      </c>
      <c r="B7120" s="18" t="s">
        <v>1261</v>
      </c>
      <c r="C7120" s="18" t="s">
        <v>1111</v>
      </c>
      <c r="D7120" s="18" t="s">
        <v>251</v>
      </c>
      <c r="E7120" s="18">
        <v>0.71428571428571397</v>
      </c>
    </row>
    <row r="7121" spans="1:5" hidden="1" x14ac:dyDescent="0.3">
      <c r="A7121" s="18" t="str">
        <f t="shared" si="111"/>
        <v>2022-23Manningham CityWC1</v>
      </c>
      <c r="B7121" s="18" t="s">
        <v>1261</v>
      </c>
      <c r="C7121" s="18" t="s">
        <v>1111</v>
      </c>
      <c r="D7121" s="18" t="s">
        <v>1258</v>
      </c>
      <c r="E7121" s="18">
        <v>114.917900168354</v>
      </c>
    </row>
    <row r="7122" spans="1:5" hidden="1" x14ac:dyDescent="0.3">
      <c r="A7122" s="18" t="str">
        <f t="shared" si="111"/>
        <v>2022-23Manningham CityWC2</v>
      </c>
      <c r="B7122" s="18" t="s">
        <v>1261</v>
      </c>
      <c r="C7122" s="18" t="s">
        <v>1111</v>
      </c>
      <c r="D7122" s="18" t="s">
        <v>256</v>
      </c>
      <c r="E7122" s="18">
        <v>3.2659957824030998</v>
      </c>
    </row>
    <row r="7123" spans="1:5" hidden="1" x14ac:dyDescent="0.3">
      <c r="A7123" s="18" t="str">
        <f t="shared" si="111"/>
        <v>2022-23Manningham CityWC3</v>
      </c>
      <c r="B7123" s="18" t="s">
        <v>1261</v>
      </c>
      <c r="C7123" s="18" t="s">
        <v>1111</v>
      </c>
      <c r="D7123" s="18" t="s">
        <v>262</v>
      </c>
      <c r="E7123" s="18">
        <v>142.13031931710401</v>
      </c>
    </row>
    <row r="7124" spans="1:5" hidden="1" x14ac:dyDescent="0.3">
      <c r="A7124" s="18" t="str">
        <f t="shared" si="111"/>
        <v>2022-23Manningham CityWC4</v>
      </c>
      <c r="B7124" s="18" t="s">
        <v>1261</v>
      </c>
      <c r="C7124" s="18" t="s">
        <v>1111</v>
      </c>
      <c r="D7124" s="18" t="s">
        <v>266</v>
      </c>
      <c r="E7124" s="18">
        <v>56.1177027592434</v>
      </c>
    </row>
    <row r="7125" spans="1:5" hidden="1" x14ac:dyDescent="0.3">
      <c r="A7125" s="18" t="str">
        <f t="shared" si="111"/>
        <v>2022-23Manningham CityWC5</v>
      </c>
      <c r="B7125" s="18" t="s">
        <v>1261</v>
      </c>
      <c r="C7125" s="18" t="s">
        <v>1111</v>
      </c>
      <c r="D7125" s="18" t="s">
        <v>270</v>
      </c>
      <c r="E7125" s="18">
        <v>0.54952614940125999</v>
      </c>
    </row>
    <row r="7126" spans="1:5" hidden="1" x14ac:dyDescent="0.3">
      <c r="A7126" s="18" t="str">
        <f t="shared" si="111"/>
        <v>2022-23Manningham CityE2</v>
      </c>
      <c r="B7126" s="18" t="s">
        <v>1261</v>
      </c>
      <c r="C7126" s="18" t="s">
        <v>1111</v>
      </c>
      <c r="D7126" s="18" t="s">
        <v>548</v>
      </c>
      <c r="E7126" s="18">
        <v>2896.4204256281701</v>
      </c>
    </row>
    <row r="7127" spans="1:5" hidden="1" x14ac:dyDescent="0.3">
      <c r="A7127" s="18" t="str">
        <f t="shared" si="111"/>
        <v>2022-23Manningham CityE4</v>
      </c>
      <c r="B7127" s="18" t="s">
        <v>1261</v>
      </c>
      <c r="C7127" s="18" t="s">
        <v>1111</v>
      </c>
      <c r="D7127" s="18" t="s">
        <v>550</v>
      </c>
      <c r="E7127" s="18">
        <v>1880.8505023468001</v>
      </c>
    </row>
    <row r="7128" spans="1:5" hidden="1" x14ac:dyDescent="0.3">
      <c r="A7128" s="18" t="str">
        <f t="shared" ref="A7128:A7191" si="112">CONCATENATE(B7128,C7128,D7128)</f>
        <v>2022-23Manningham CityL1</v>
      </c>
      <c r="B7128" s="18" t="s">
        <v>1261</v>
      </c>
      <c r="C7128" s="18" t="s">
        <v>1111</v>
      </c>
      <c r="D7128" s="18" t="s">
        <v>552</v>
      </c>
      <c r="E7128" s="18">
        <v>2.0506996849586101</v>
      </c>
    </row>
    <row r="7129" spans="1:5" hidden="1" x14ac:dyDescent="0.3">
      <c r="A7129" s="18" t="str">
        <f t="shared" si="112"/>
        <v>2022-23Manningham CityL2</v>
      </c>
      <c r="B7129" s="18" t="s">
        <v>1261</v>
      </c>
      <c r="C7129" s="18" t="s">
        <v>1111</v>
      </c>
      <c r="D7129" s="18" t="s">
        <v>554</v>
      </c>
      <c r="E7129" s="18">
        <v>-0.62923675727589901</v>
      </c>
    </row>
    <row r="7130" spans="1:5" hidden="1" x14ac:dyDescent="0.3">
      <c r="A7130" s="18" t="str">
        <f t="shared" si="112"/>
        <v>2022-23Manningham CityO2</v>
      </c>
      <c r="B7130" s="18" t="s">
        <v>1261</v>
      </c>
      <c r="C7130" s="18" t="s">
        <v>1111</v>
      </c>
      <c r="D7130" s="18" t="s">
        <v>556</v>
      </c>
      <c r="E7130" s="18">
        <v>0</v>
      </c>
    </row>
    <row r="7131" spans="1:5" hidden="1" x14ac:dyDescent="0.3">
      <c r="A7131" s="18" t="str">
        <f t="shared" si="112"/>
        <v>2022-23Manningham CityO3</v>
      </c>
      <c r="B7131" s="18" t="s">
        <v>1261</v>
      </c>
      <c r="C7131" s="18" t="s">
        <v>1111</v>
      </c>
      <c r="D7131" s="18" t="s">
        <v>558</v>
      </c>
      <c r="E7131" s="18">
        <v>0</v>
      </c>
    </row>
    <row r="7132" spans="1:5" hidden="1" x14ac:dyDescent="0.3">
      <c r="A7132" s="18" t="str">
        <f t="shared" si="112"/>
        <v>2022-23Manningham CityO4</v>
      </c>
      <c r="B7132" s="18" t="s">
        <v>1261</v>
      </c>
      <c r="C7132" s="18" t="s">
        <v>1111</v>
      </c>
      <c r="D7132" s="18" t="s">
        <v>560</v>
      </c>
      <c r="E7132" s="18">
        <v>2.6301347620013401E-2</v>
      </c>
    </row>
    <row r="7133" spans="1:5" hidden="1" x14ac:dyDescent="0.3">
      <c r="A7133" s="18" t="str">
        <f t="shared" si="112"/>
        <v>2022-23Manningham CityO5</v>
      </c>
      <c r="B7133" s="18" t="s">
        <v>1261</v>
      </c>
      <c r="C7133" s="18" t="s">
        <v>1111</v>
      </c>
      <c r="D7133" s="18" t="s">
        <v>562</v>
      </c>
      <c r="E7133" s="18">
        <v>1.1431766489765001</v>
      </c>
    </row>
    <row r="7134" spans="1:5" hidden="1" x14ac:dyDescent="0.3">
      <c r="A7134" s="18" t="str">
        <f t="shared" si="112"/>
        <v>2022-23Manningham CityOP1</v>
      </c>
      <c r="B7134" s="18" t="s">
        <v>1261</v>
      </c>
      <c r="C7134" s="18" t="s">
        <v>1111</v>
      </c>
      <c r="D7134" s="18" t="s">
        <v>564</v>
      </c>
      <c r="E7134" s="18">
        <v>-3.2516009380522598E-2</v>
      </c>
    </row>
    <row r="7135" spans="1:5" hidden="1" x14ac:dyDescent="0.3">
      <c r="A7135" s="18" t="str">
        <f t="shared" si="112"/>
        <v>2022-23Manningham CityS1</v>
      </c>
      <c r="B7135" s="18" t="s">
        <v>1261</v>
      </c>
      <c r="C7135" s="18" t="s">
        <v>1111</v>
      </c>
      <c r="D7135" s="18" t="s">
        <v>567</v>
      </c>
      <c r="E7135" s="18">
        <v>0.78942204960388096</v>
      </c>
    </row>
    <row r="7136" spans="1:5" hidden="1" x14ac:dyDescent="0.3">
      <c r="A7136" s="18" t="str">
        <f t="shared" si="112"/>
        <v>2022-23Manningham CityS2</v>
      </c>
      <c r="B7136" s="18" t="s">
        <v>1261</v>
      </c>
      <c r="C7136" s="18" t="s">
        <v>1111</v>
      </c>
      <c r="D7136" s="18" t="s">
        <v>569</v>
      </c>
      <c r="E7136" s="18">
        <v>1.74129402271527E-3</v>
      </c>
    </row>
    <row r="7137" spans="1:5" hidden="1" x14ac:dyDescent="0.3">
      <c r="A7137" s="18" t="str">
        <f t="shared" si="112"/>
        <v>2022-23Manningham CityC1</v>
      </c>
      <c r="B7137" s="18" t="s">
        <v>1261</v>
      </c>
      <c r="C7137" s="18" t="s">
        <v>1111</v>
      </c>
      <c r="D7137" s="18" t="s">
        <v>572</v>
      </c>
      <c r="E7137" s="18">
        <v>1215.9084614593301</v>
      </c>
    </row>
    <row r="7138" spans="1:5" hidden="1" x14ac:dyDescent="0.3">
      <c r="A7138" s="18" t="str">
        <f t="shared" si="112"/>
        <v>2022-23Manningham CityC2</v>
      </c>
      <c r="B7138" s="18" t="s">
        <v>1261</v>
      </c>
      <c r="C7138" s="18" t="s">
        <v>1111</v>
      </c>
      <c r="D7138" s="18" t="s">
        <v>575</v>
      </c>
      <c r="E7138" s="18">
        <v>8838.0429363867297</v>
      </c>
    </row>
    <row r="7139" spans="1:5" hidden="1" x14ac:dyDescent="0.3">
      <c r="A7139" s="18" t="str">
        <f t="shared" si="112"/>
        <v>2022-23Manningham CityC3</v>
      </c>
      <c r="B7139" s="18" t="s">
        <v>1261</v>
      </c>
      <c r="C7139" s="18" t="s">
        <v>1111</v>
      </c>
      <c r="D7139" s="18" t="s">
        <v>579</v>
      </c>
      <c r="E7139" s="18">
        <v>206.56709879580299</v>
      </c>
    </row>
    <row r="7140" spans="1:5" hidden="1" x14ac:dyDescent="0.3">
      <c r="A7140" s="18" t="str">
        <f t="shared" si="112"/>
        <v>2022-23Manningham CityC4</v>
      </c>
      <c r="B7140" s="18" t="s">
        <v>1261</v>
      </c>
      <c r="C7140" s="18" t="s">
        <v>1111</v>
      </c>
      <c r="D7140" s="18" t="s">
        <v>583</v>
      </c>
      <c r="E7140" s="18">
        <v>1053.4766128840799</v>
      </c>
    </row>
    <row r="7141" spans="1:5" hidden="1" x14ac:dyDescent="0.3">
      <c r="A7141" s="18" t="str">
        <f t="shared" si="112"/>
        <v>2022-23Manningham CityC5</v>
      </c>
      <c r="B7141" s="18" t="s">
        <v>1261</v>
      </c>
      <c r="C7141" s="18" t="s">
        <v>1111</v>
      </c>
      <c r="D7141" s="18" t="s">
        <v>586</v>
      </c>
      <c r="E7141" s="18">
        <v>117.382668766271</v>
      </c>
    </row>
    <row r="7142" spans="1:5" hidden="1" x14ac:dyDescent="0.3">
      <c r="A7142" s="18" t="str">
        <f t="shared" si="112"/>
        <v>2022-23Manningham CityC6</v>
      </c>
      <c r="B7142" s="18" t="s">
        <v>1261</v>
      </c>
      <c r="C7142" s="18" t="s">
        <v>1111</v>
      </c>
      <c r="D7142" s="18" t="s">
        <v>590</v>
      </c>
      <c r="E7142" s="18">
        <v>9</v>
      </c>
    </row>
    <row r="7143" spans="1:5" hidden="1" x14ac:dyDescent="0.3">
      <c r="A7143" s="18" t="str">
        <f t="shared" si="112"/>
        <v>2022-23Manningham CityC7</v>
      </c>
      <c r="B7143" s="18" t="s">
        <v>1261</v>
      </c>
      <c r="C7143" s="18" t="s">
        <v>1111</v>
      </c>
      <c r="D7143" s="18" t="s">
        <v>594</v>
      </c>
      <c r="E7143" s="18">
        <v>0.18811002661934301</v>
      </c>
    </row>
    <row r="7144" spans="1:5" hidden="1" x14ac:dyDescent="0.3">
      <c r="A7144" s="18" t="str">
        <f t="shared" si="112"/>
        <v>2022-23Mansfield ShireAF2</v>
      </c>
      <c r="B7144" s="18" t="s">
        <v>1261</v>
      </c>
      <c r="C7144" s="18" t="s">
        <v>1114</v>
      </c>
      <c r="D7144" s="18" t="s">
        <v>76</v>
      </c>
      <c r="E7144" s="18">
        <v>1</v>
      </c>
    </row>
    <row r="7145" spans="1:5" hidden="1" x14ac:dyDescent="0.3">
      <c r="A7145" s="18" t="str">
        <f t="shared" si="112"/>
        <v>2022-23Mansfield ShireAF6</v>
      </c>
      <c r="B7145" s="18" t="s">
        <v>1261</v>
      </c>
      <c r="C7145" s="18" t="s">
        <v>1114</v>
      </c>
      <c r="D7145" s="18" t="s">
        <v>85</v>
      </c>
      <c r="E7145" s="18">
        <v>0.91442139949602597</v>
      </c>
    </row>
    <row r="7146" spans="1:5" hidden="1" x14ac:dyDescent="0.3">
      <c r="A7146" s="18" t="str">
        <f t="shared" si="112"/>
        <v>2022-23Mansfield ShireAF7</v>
      </c>
      <c r="B7146" s="18" t="s">
        <v>1261</v>
      </c>
      <c r="C7146" s="18" t="s">
        <v>1114</v>
      </c>
      <c r="D7146" s="18" t="s">
        <v>90</v>
      </c>
      <c r="E7146" s="18">
        <v>21.4042819289878</v>
      </c>
    </row>
    <row r="7147" spans="1:5" hidden="1" x14ac:dyDescent="0.3">
      <c r="A7147" s="18" t="str">
        <f t="shared" si="112"/>
        <v>2022-23Mansfield ShireAM1</v>
      </c>
      <c r="B7147" s="18" t="s">
        <v>1261</v>
      </c>
      <c r="C7147" s="18" t="s">
        <v>1114</v>
      </c>
      <c r="D7147" s="18" t="s">
        <v>97</v>
      </c>
      <c r="E7147" s="18">
        <v>1.17241379310345</v>
      </c>
    </row>
    <row r="7148" spans="1:5" hidden="1" x14ac:dyDescent="0.3">
      <c r="A7148" s="18" t="str">
        <f t="shared" si="112"/>
        <v>2022-23Mansfield ShireAM2</v>
      </c>
      <c r="B7148" s="18" t="s">
        <v>1261</v>
      </c>
      <c r="C7148" s="18" t="s">
        <v>1114</v>
      </c>
      <c r="D7148" s="18" t="s">
        <v>103</v>
      </c>
      <c r="E7148" s="18">
        <v>0.82417582417582402</v>
      </c>
    </row>
    <row r="7149" spans="1:5" hidden="1" x14ac:dyDescent="0.3">
      <c r="A7149" s="18" t="str">
        <f t="shared" si="112"/>
        <v>2022-23Mansfield ShireAM5</v>
      </c>
      <c r="B7149" s="18" t="s">
        <v>1261</v>
      </c>
      <c r="C7149" s="18" t="s">
        <v>1114</v>
      </c>
      <c r="D7149" s="18" t="s">
        <v>109</v>
      </c>
      <c r="E7149" s="18">
        <v>0.175824175824176</v>
      </c>
    </row>
    <row r="7150" spans="1:5" hidden="1" x14ac:dyDescent="0.3">
      <c r="A7150" s="18" t="str">
        <f t="shared" si="112"/>
        <v>2022-23Mansfield ShireAM6</v>
      </c>
      <c r="B7150" s="18" t="s">
        <v>1261</v>
      </c>
      <c r="C7150" s="18" t="s">
        <v>1114</v>
      </c>
      <c r="D7150" s="18" t="s">
        <v>115</v>
      </c>
      <c r="E7150" s="18">
        <v>20.007075014537701</v>
      </c>
    </row>
    <row r="7151" spans="1:5" hidden="1" x14ac:dyDescent="0.3">
      <c r="A7151" s="18" t="str">
        <f t="shared" si="112"/>
        <v>2022-23Mansfield ShireAM7</v>
      </c>
      <c r="B7151" s="18" t="s">
        <v>1261</v>
      </c>
      <c r="C7151" s="18" t="s">
        <v>1114</v>
      </c>
      <c r="D7151" s="18" t="s">
        <v>118</v>
      </c>
      <c r="E7151" s="18">
        <v>0</v>
      </c>
    </row>
    <row r="7152" spans="1:5" hidden="1" x14ac:dyDescent="0.3">
      <c r="A7152" s="18" t="str">
        <f t="shared" si="112"/>
        <v>2022-23Mansfield ShireFS1</v>
      </c>
      <c r="B7152" s="18" t="s">
        <v>1261</v>
      </c>
      <c r="C7152" s="18" t="s">
        <v>1114</v>
      </c>
      <c r="D7152" s="18" t="s">
        <v>124</v>
      </c>
      <c r="E7152" s="18">
        <v>2.3846153846153801</v>
      </c>
    </row>
    <row r="7153" spans="1:5" hidden="1" x14ac:dyDescent="0.3">
      <c r="A7153" s="18" t="str">
        <f t="shared" si="112"/>
        <v>2022-23Mansfield ShireFS2</v>
      </c>
      <c r="B7153" s="18" t="s">
        <v>1261</v>
      </c>
      <c r="C7153" s="18" t="s">
        <v>1114</v>
      </c>
      <c r="D7153" s="18" t="s">
        <v>130</v>
      </c>
      <c r="E7153" s="18">
        <v>0.85517241379310305</v>
      </c>
    </row>
    <row r="7154" spans="1:5" hidden="1" x14ac:dyDescent="0.3">
      <c r="A7154" s="18" t="str">
        <f t="shared" si="112"/>
        <v>2022-23Mansfield ShireFS3</v>
      </c>
      <c r="B7154" s="18" t="s">
        <v>1261</v>
      </c>
      <c r="C7154" s="18" t="s">
        <v>1114</v>
      </c>
      <c r="D7154" s="18" t="s">
        <v>135</v>
      </c>
      <c r="E7154" s="18">
        <v>371.06377551020398</v>
      </c>
    </row>
    <row r="7155" spans="1:5" hidden="1" x14ac:dyDescent="0.3">
      <c r="A7155" s="18" t="str">
        <f t="shared" si="112"/>
        <v>2022-23Mansfield ShireFS4</v>
      </c>
      <c r="B7155" s="18" t="s">
        <v>1261</v>
      </c>
      <c r="C7155" s="18" t="s">
        <v>1114</v>
      </c>
      <c r="D7155" s="18" t="s">
        <v>139</v>
      </c>
      <c r="E7155" s="18">
        <v>0.97368421052631604</v>
      </c>
    </row>
    <row r="7156" spans="1:5" hidden="1" x14ac:dyDescent="0.3">
      <c r="A7156" s="18" t="str">
        <f t="shared" si="112"/>
        <v>2022-23Mansfield ShireG1</v>
      </c>
      <c r="B7156" s="18" t="s">
        <v>1261</v>
      </c>
      <c r="C7156" s="18" t="s">
        <v>1114</v>
      </c>
      <c r="D7156" s="18" t="s">
        <v>149</v>
      </c>
      <c r="E7156" s="18">
        <v>0.14285714285714299</v>
      </c>
    </row>
    <row r="7157" spans="1:5" hidden="1" x14ac:dyDescent="0.3">
      <c r="A7157" s="18" t="str">
        <f t="shared" si="112"/>
        <v>2022-23Mansfield ShireG2</v>
      </c>
      <c r="B7157" s="18" t="s">
        <v>1261</v>
      </c>
      <c r="C7157" s="18" t="s">
        <v>1114</v>
      </c>
      <c r="D7157" s="18" t="s">
        <v>154</v>
      </c>
      <c r="E7157" s="18">
        <v>60</v>
      </c>
    </row>
    <row r="7158" spans="1:5" hidden="1" x14ac:dyDescent="0.3">
      <c r="A7158" s="18" t="str">
        <f t="shared" si="112"/>
        <v>2022-23Mansfield ShireG3</v>
      </c>
      <c r="B7158" s="18" t="s">
        <v>1261</v>
      </c>
      <c r="C7158" s="18" t="s">
        <v>1114</v>
      </c>
      <c r="D7158" s="18" t="s">
        <v>159</v>
      </c>
      <c r="E7158" s="18">
        <v>0.92500000000000004</v>
      </c>
    </row>
    <row r="7159" spans="1:5" hidden="1" x14ac:dyDescent="0.3">
      <c r="A7159" s="18" t="str">
        <f t="shared" si="112"/>
        <v>2022-23Mansfield ShireG4</v>
      </c>
      <c r="B7159" s="18" t="s">
        <v>1261</v>
      </c>
      <c r="C7159" s="18" t="s">
        <v>1114</v>
      </c>
      <c r="D7159" s="18" t="s">
        <v>166</v>
      </c>
      <c r="E7159" s="18">
        <v>52224.800000000003</v>
      </c>
    </row>
    <row r="7160" spans="1:5" hidden="1" x14ac:dyDescent="0.3">
      <c r="A7160" s="18" t="str">
        <f t="shared" si="112"/>
        <v>2022-23Mansfield ShireG5</v>
      </c>
      <c r="B7160" s="18" t="s">
        <v>1261</v>
      </c>
      <c r="C7160" s="18" t="s">
        <v>1114</v>
      </c>
      <c r="D7160" s="18" t="s">
        <v>169</v>
      </c>
      <c r="E7160" s="18">
        <v>54</v>
      </c>
    </row>
    <row r="7161" spans="1:5" hidden="1" x14ac:dyDescent="0.3">
      <c r="A7161" s="18" t="str">
        <f t="shared" si="112"/>
        <v>2022-23Mansfield ShireLB1</v>
      </c>
      <c r="B7161" s="18" t="s">
        <v>1261</v>
      </c>
      <c r="C7161" s="18" t="s">
        <v>1114</v>
      </c>
      <c r="D7161" s="18" t="s">
        <v>1256</v>
      </c>
      <c r="E7161" s="18">
        <v>2.3180081428124</v>
      </c>
    </row>
    <row r="7162" spans="1:5" hidden="1" x14ac:dyDescent="0.3">
      <c r="A7162" s="18" t="str">
        <f t="shared" si="112"/>
        <v>2022-23Mansfield ShireLB2</v>
      </c>
      <c r="B7162" s="18" t="s">
        <v>1261</v>
      </c>
      <c r="C7162" s="18" t="s">
        <v>1114</v>
      </c>
      <c r="D7162" s="18" t="s">
        <v>172</v>
      </c>
      <c r="E7162" s="18">
        <v>0.42956067658077002</v>
      </c>
    </row>
    <row r="7163" spans="1:5" hidden="1" x14ac:dyDescent="0.3">
      <c r="A7163" s="18" t="str">
        <f t="shared" si="112"/>
        <v>2022-23Mansfield ShireLB4</v>
      </c>
      <c r="B7163" s="18" t="s">
        <v>1261</v>
      </c>
      <c r="C7163" s="18" t="s">
        <v>1114</v>
      </c>
      <c r="D7163" s="18" t="s">
        <v>1257</v>
      </c>
      <c r="E7163" s="18">
        <v>0.12454286875254</v>
      </c>
    </row>
    <row r="7164" spans="1:5" hidden="1" x14ac:dyDescent="0.3">
      <c r="A7164" s="18" t="str">
        <f t="shared" si="112"/>
        <v>2022-23Mansfield ShireLB5</v>
      </c>
      <c r="B7164" s="18" t="s">
        <v>1261</v>
      </c>
      <c r="C7164" s="18" t="s">
        <v>1114</v>
      </c>
      <c r="D7164" s="18" t="s">
        <v>177</v>
      </c>
      <c r="E7164" s="18">
        <v>37.672320217096299</v>
      </c>
    </row>
    <row r="7165" spans="1:5" hidden="1" x14ac:dyDescent="0.3">
      <c r="A7165" s="18" t="str">
        <f t="shared" si="112"/>
        <v>2022-23Mansfield ShireMC2</v>
      </c>
      <c r="B7165" s="18" t="s">
        <v>1261</v>
      </c>
      <c r="C7165" s="18" t="s">
        <v>1114</v>
      </c>
      <c r="D7165" s="18" t="s">
        <v>192</v>
      </c>
      <c r="E7165" s="18">
        <v>1.0405405405405399</v>
      </c>
    </row>
    <row r="7166" spans="1:5" hidden="1" x14ac:dyDescent="0.3">
      <c r="A7166" s="18" t="str">
        <f t="shared" si="112"/>
        <v>2022-23Mansfield ShireMC3</v>
      </c>
      <c r="B7166" s="18" t="s">
        <v>1261</v>
      </c>
      <c r="C7166" s="18" t="s">
        <v>1114</v>
      </c>
      <c r="D7166" s="18" t="s">
        <v>197</v>
      </c>
      <c r="E7166" s="18">
        <v>76.3953312464362</v>
      </c>
    </row>
    <row r="7167" spans="1:5" hidden="1" x14ac:dyDescent="0.3">
      <c r="A7167" s="18" t="str">
        <f t="shared" si="112"/>
        <v>2022-23Mansfield ShireMC4</v>
      </c>
      <c r="B7167" s="18" t="s">
        <v>1261</v>
      </c>
      <c r="C7167" s="18" t="s">
        <v>1114</v>
      </c>
      <c r="D7167" s="18" t="s">
        <v>202</v>
      </c>
      <c r="E7167" s="18">
        <v>0.85850556438791703</v>
      </c>
    </row>
    <row r="7168" spans="1:5" hidden="1" x14ac:dyDescent="0.3">
      <c r="A7168" s="18" t="str">
        <f t="shared" si="112"/>
        <v>2022-23Mansfield ShireMC5</v>
      </c>
      <c r="B7168" s="18" t="s">
        <v>1261</v>
      </c>
      <c r="C7168" s="18" t="s">
        <v>1114</v>
      </c>
      <c r="D7168" s="18" t="s">
        <v>207</v>
      </c>
      <c r="E7168" s="18">
        <v>1</v>
      </c>
    </row>
    <row r="7169" spans="1:5" hidden="1" x14ac:dyDescent="0.3">
      <c r="A7169" s="18" t="str">
        <f t="shared" si="112"/>
        <v>2022-23Mansfield ShireMC6</v>
      </c>
      <c r="B7169" s="18" t="s">
        <v>1261</v>
      </c>
      <c r="C7169" s="18" t="s">
        <v>1114</v>
      </c>
      <c r="D7169" s="18" t="s">
        <v>211</v>
      </c>
      <c r="E7169" s="18">
        <v>1.06756756756757</v>
      </c>
    </row>
    <row r="7170" spans="1:5" hidden="1" x14ac:dyDescent="0.3">
      <c r="A7170" s="18" t="str">
        <f t="shared" si="112"/>
        <v>2022-23Mansfield ShireR1</v>
      </c>
      <c r="B7170" s="18" t="s">
        <v>1261</v>
      </c>
      <c r="C7170" s="18" t="s">
        <v>1114</v>
      </c>
      <c r="D7170" s="18" t="s">
        <v>215</v>
      </c>
      <c r="E7170" s="18">
        <v>53.8689445534649</v>
      </c>
    </row>
    <row r="7171" spans="1:5" hidden="1" x14ac:dyDescent="0.3">
      <c r="A7171" s="18" t="str">
        <f t="shared" si="112"/>
        <v>2022-23Mansfield ShireR2</v>
      </c>
      <c r="B7171" s="18" t="s">
        <v>1261</v>
      </c>
      <c r="C7171" s="18" t="s">
        <v>1114</v>
      </c>
      <c r="D7171" s="18" t="s">
        <v>220</v>
      </c>
      <c r="E7171" s="18">
        <v>0.828081111239371</v>
      </c>
    </row>
    <row r="7172" spans="1:5" hidden="1" x14ac:dyDescent="0.3">
      <c r="A7172" s="18" t="str">
        <f t="shared" si="112"/>
        <v>2022-23Mansfield ShireR3</v>
      </c>
      <c r="B7172" s="18" t="s">
        <v>1261</v>
      </c>
      <c r="C7172" s="18" t="s">
        <v>1114</v>
      </c>
      <c r="D7172" s="18" t="s">
        <v>223</v>
      </c>
      <c r="E7172" s="18">
        <v>169.759083333333</v>
      </c>
    </row>
    <row r="7173" spans="1:5" hidden="1" x14ac:dyDescent="0.3">
      <c r="A7173" s="18" t="str">
        <f t="shared" si="112"/>
        <v>2022-23Mansfield ShireR4</v>
      </c>
      <c r="B7173" s="18" t="s">
        <v>1261</v>
      </c>
      <c r="C7173" s="18" t="s">
        <v>1114</v>
      </c>
      <c r="D7173" s="18" t="s">
        <v>228</v>
      </c>
      <c r="E7173" s="18">
        <v>8.3419598929712002</v>
      </c>
    </row>
    <row r="7174" spans="1:5" hidden="1" x14ac:dyDescent="0.3">
      <c r="A7174" s="18" t="str">
        <f t="shared" si="112"/>
        <v>2022-23Mansfield ShireR5</v>
      </c>
      <c r="B7174" s="18" t="s">
        <v>1261</v>
      </c>
      <c r="C7174" s="18" t="s">
        <v>1114</v>
      </c>
      <c r="D7174" s="18" t="s">
        <v>232</v>
      </c>
      <c r="E7174" s="18">
        <v>49</v>
      </c>
    </row>
    <row r="7175" spans="1:5" hidden="1" x14ac:dyDescent="0.3">
      <c r="A7175" s="18" t="str">
        <f t="shared" si="112"/>
        <v>2022-23Mansfield ShireSP1</v>
      </c>
      <c r="B7175" s="18" t="s">
        <v>1261</v>
      </c>
      <c r="C7175" s="18" t="s">
        <v>1114</v>
      </c>
      <c r="D7175" s="18" t="s">
        <v>236</v>
      </c>
      <c r="E7175" s="18">
        <v>97</v>
      </c>
    </row>
    <row r="7176" spans="1:5" hidden="1" x14ac:dyDescent="0.3">
      <c r="A7176" s="18" t="str">
        <f t="shared" si="112"/>
        <v>2022-23Mansfield ShireSP2</v>
      </c>
      <c r="B7176" s="18" t="s">
        <v>1261</v>
      </c>
      <c r="C7176" s="18" t="s">
        <v>1114</v>
      </c>
      <c r="D7176" s="18" t="s">
        <v>239</v>
      </c>
      <c r="E7176" s="18">
        <v>0.65989847715736005</v>
      </c>
    </row>
    <row r="7177" spans="1:5" hidden="1" x14ac:dyDescent="0.3">
      <c r="A7177" s="18" t="str">
        <f t="shared" si="112"/>
        <v>2022-23Mansfield ShireSP3</v>
      </c>
      <c r="B7177" s="18" t="s">
        <v>1261</v>
      </c>
      <c r="C7177" s="18" t="s">
        <v>1114</v>
      </c>
      <c r="D7177" s="18" t="s">
        <v>245</v>
      </c>
      <c r="E7177" s="18">
        <v>1664.9508482142901</v>
      </c>
    </row>
    <row r="7178" spans="1:5" hidden="1" x14ac:dyDescent="0.3">
      <c r="A7178" s="18" t="str">
        <f t="shared" si="112"/>
        <v>2022-23Mansfield ShireSP4</v>
      </c>
      <c r="B7178" s="18" t="s">
        <v>1261</v>
      </c>
      <c r="C7178" s="18" t="s">
        <v>1114</v>
      </c>
      <c r="D7178" s="18" t="s">
        <v>251</v>
      </c>
      <c r="E7178" s="18">
        <v>0</v>
      </c>
    </row>
    <row r="7179" spans="1:5" hidden="1" x14ac:dyDescent="0.3">
      <c r="A7179" s="18" t="str">
        <f t="shared" si="112"/>
        <v>2022-23Mansfield ShireWC1</v>
      </c>
      <c r="B7179" s="18" t="s">
        <v>1261</v>
      </c>
      <c r="C7179" s="18" t="s">
        <v>1114</v>
      </c>
      <c r="D7179" s="18" t="s">
        <v>1258</v>
      </c>
      <c r="E7179" s="18">
        <v>47.012061403508802</v>
      </c>
    </row>
    <row r="7180" spans="1:5" hidden="1" x14ac:dyDescent="0.3">
      <c r="A7180" s="18" t="str">
        <f t="shared" si="112"/>
        <v>2022-23Mansfield ShireWC2</v>
      </c>
      <c r="B7180" s="18" t="s">
        <v>1261</v>
      </c>
      <c r="C7180" s="18" t="s">
        <v>1114</v>
      </c>
      <c r="D7180" s="18" t="s">
        <v>256</v>
      </c>
      <c r="E7180" s="18">
        <v>2.7365332777339302</v>
      </c>
    </row>
    <row r="7181" spans="1:5" hidden="1" x14ac:dyDescent="0.3">
      <c r="A7181" s="18" t="str">
        <f t="shared" si="112"/>
        <v>2022-23Mansfield ShireWC3</v>
      </c>
      <c r="B7181" s="18" t="s">
        <v>1261</v>
      </c>
      <c r="C7181" s="18" t="s">
        <v>1114</v>
      </c>
      <c r="D7181" s="18" t="s">
        <v>262</v>
      </c>
      <c r="E7181" s="18">
        <v>207.73338171262699</v>
      </c>
    </row>
    <row r="7182" spans="1:5" hidden="1" x14ac:dyDescent="0.3">
      <c r="A7182" s="18" t="str">
        <f t="shared" si="112"/>
        <v>2022-23Mansfield ShireWC4</v>
      </c>
      <c r="B7182" s="18" t="s">
        <v>1261</v>
      </c>
      <c r="C7182" s="18" t="s">
        <v>1114</v>
      </c>
      <c r="D7182" s="18" t="s">
        <v>266</v>
      </c>
      <c r="E7182" s="18">
        <v>131.10990621336501</v>
      </c>
    </row>
    <row r="7183" spans="1:5" hidden="1" x14ac:dyDescent="0.3">
      <c r="A7183" s="18" t="str">
        <f t="shared" si="112"/>
        <v>2022-23Mansfield ShireWC5</v>
      </c>
      <c r="B7183" s="18" t="s">
        <v>1261</v>
      </c>
      <c r="C7183" s="18" t="s">
        <v>1114</v>
      </c>
      <c r="D7183" s="18" t="s">
        <v>270</v>
      </c>
      <c r="E7183" s="18">
        <v>0.32447589557583201</v>
      </c>
    </row>
    <row r="7184" spans="1:5" hidden="1" x14ac:dyDescent="0.3">
      <c r="A7184" s="18" t="str">
        <f t="shared" si="112"/>
        <v>2022-23Mansfield ShireE2</v>
      </c>
      <c r="B7184" s="18" t="s">
        <v>1261</v>
      </c>
      <c r="C7184" s="18" t="s">
        <v>1114</v>
      </c>
      <c r="D7184" s="18" t="s">
        <v>548</v>
      </c>
      <c r="E7184" s="18">
        <v>3333.875</v>
      </c>
    </row>
    <row r="7185" spans="1:5" hidden="1" x14ac:dyDescent="0.3">
      <c r="A7185" s="18" t="str">
        <f t="shared" si="112"/>
        <v>2022-23Mansfield ShireE4</v>
      </c>
      <c r="B7185" s="18" t="s">
        <v>1261</v>
      </c>
      <c r="C7185" s="18" t="s">
        <v>1114</v>
      </c>
      <c r="D7185" s="18" t="s">
        <v>550</v>
      </c>
      <c r="E7185" s="18">
        <v>1637.25</v>
      </c>
    </row>
    <row r="7186" spans="1:5" hidden="1" x14ac:dyDescent="0.3">
      <c r="A7186" s="18" t="str">
        <f t="shared" si="112"/>
        <v>2022-23Mansfield ShireL1</v>
      </c>
      <c r="B7186" s="18" t="s">
        <v>1261</v>
      </c>
      <c r="C7186" s="18" t="s">
        <v>1114</v>
      </c>
      <c r="D7186" s="18" t="s">
        <v>552</v>
      </c>
      <c r="E7186" s="18">
        <v>1.9219827953326001</v>
      </c>
    </row>
    <row r="7187" spans="1:5" hidden="1" x14ac:dyDescent="0.3">
      <c r="A7187" s="18" t="str">
        <f t="shared" si="112"/>
        <v>2022-23Mansfield ShireL2</v>
      </c>
      <c r="B7187" s="18" t="s">
        <v>1261</v>
      </c>
      <c r="C7187" s="18" t="s">
        <v>1114</v>
      </c>
      <c r="D7187" s="18" t="s">
        <v>554</v>
      </c>
      <c r="E7187" s="18">
        <v>-0.54918661102120803</v>
      </c>
    </row>
    <row r="7188" spans="1:5" hidden="1" x14ac:dyDescent="0.3">
      <c r="A7188" s="18" t="str">
        <f t="shared" si="112"/>
        <v>2022-23Mansfield ShireO2</v>
      </c>
      <c r="B7188" s="18" t="s">
        <v>1261</v>
      </c>
      <c r="C7188" s="18" t="s">
        <v>1114</v>
      </c>
      <c r="D7188" s="18" t="s">
        <v>556</v>
      </c>
      <c r="E7188" s="18">
        <v>0.271798853320592</v>
      </c>
    </row>
    <row r="7189" spans="1:5" hidden="1" x14ac:dyDescent="0.3">
      <c r="A7189" s="18" t="str">
        <f t="shared" si="112"/>
        <v>2022-23Mansfield ShireO3</v>
      </c>
      <c r="B7189" s="18" t="s">
        <v>1261</v>
      </c>
      <c r="C7189" s="18" t="s">
        <v>1114</v>
      </c>
      <c r="D7189" s="18" t="s">
        <v>558</v>
      </c>
      <c r="E7189" s="18">
        <v>1.2422360248447201E-2</v>
      </c>
    </row>
    <row r="7190" spans="1:5" hidden="1" x14ac:dyDescent="0.3">
      <c r="A7190" s="18" t="str">
        <f t="shared" si="112"/>
        <v>2022-23Mansfield ShireO4</v>
      </c>
      <c r="B7190" s="18" t="s">
        <v>1261</v>
      </c>
      <c r="C7190" s="18" t="s">
        <v>1114</v>
      </c>
      <c r="D7190" s="18" t="s">
        <v>560</v>
      </c>
      <c r="E7190" s="18">
        <v>0.31185793196014699</v>
      </c>
    </row>
    <row r="7191" spans="1:5" hidden="1" x14ac:dyDescent="0.3">
      <c r="A7191" s="18" t="str">
        <f t="shared" si="112"/>
        <v>2022-23Mansfield ShireO5</v>
      </c>
      <c r="B7191" s="18" t="s">
        <v>1261</v>
      </c>
      <c r="C7191" s="18" t="s">
        <v>1114</v>
      </c>
      <c r="D7191" s="18" t="s">
        <v>562</v>
      </c>
      <c r="E7191" s="18">
        <v>1.8307202351788301</v>
      </c>
    </row>
    <row r="7192" spans="1:5" hidden="1" x14ac:dyDescent="0.3">
      <c r="A7192" s="18" t="str">
        <f t="shared" ref="A7192:A7255" si="113">CONCATENATE(B7192,C7192,D7192)</f>
        <v>2022-23Mansfield ShireOP1</v>
      </c>
      <c r="B7192" s="18" t="s">
        <v>1261</v>
      </c>
      <c r="C7192" s="18" t="s">
        <v>1114</v>
      </c>
      <c r="D7192" s="18" t="s">
        <v>564</v>
      </c>
      <c r="E7192" s="18">
        <v>2.70674497501186E-2</v>
      </c>
    </row>
    <row r="7193" spans="1:5" hidden="1" x14ac:dyDescent="0.3">
      <c r="A7193" s="18" t="str">
        <f t="shared" si="113"/>
        <v>2022-23Mansfield ShireS1</v>
      </c>
      <c r="B7193" s="18" t="s">
        <v>1261</v>
      </c>
      <c r="C7193" s="18" t="s">
        <v>1114</v>
      </c>
      <c r="D7193" s="18" t="s">
        <v>567</v>
      </c>
      <c r="E7193" s="18">
        <v>0.61080509247437298</v>
      </c>
    </row>
    <row r="7194" spans="1:5" hidden="1" x14ac:dyDescent="0.3">
      <c r="A7194" s="18" t="str">
        <f t="shared" si="113"/>
        <v>2022-23Mansfield ShireS2</v>
      </c>
      <c r="B7194" s="18" t="s">
        <v>1261</v>
      </c>
      <c r="C7194" s="18" t="s">
        <v>1114</v>
      </c>
      <c r="D7194" s="18" t="s">
        <v>569</v>
      </c>
      <c r="E7194" s="18">
        <v>2.74401835463782E-3</v>
      </c>
    </row>
    <row r="7195" spans="1:5" hidden="1" x14ac:dyDescent="0.3">
      <c r="A7195" s="18" t="str">
        <f t="shared" si="113"/>
        <v>2022-23Mansfield ShireC1</v>
      </c>
      <c r="B7195" s="18" t="s">
        <v>1261</v>
      </c>
      <c r="C7195" s="18" t="s">
        <v>1114</v>
      </c>
      <c r="D7195" s="18" t="s">
        <v>572</v>
      </c>
      <c r="E7195" s="18">
        <v>2584.9001744524098</v>
      </c>
    </row>
    <row r="7196" spans="1:5" hidden="1" x14ac:dyDescent="0.3">
      <c r="A7196" s="18" t="str">
        <f t="shared" si="113"/>
        <v>2022-23Mansfield ShireC2</v>
      </c>
      <c r="B7196" s="18" t="s">
        <v>1261</v>
      </c>
      <c r="C7196" s="18" t="s">
        <v>1114</v>
      </c>
      <c r="D7196" s="18" t="s">
        <v>575</v>
      </c>
      <c r="E7196" s="18">
        <v>19563.384376817201</v>
      </c>
    </row>
    <row r="7197" spans="1:5" hidden="1" x14ac:dyDescent="0.3">
      <c r="A7197" s="18" t="str">
        <f t="shared" si="113"/>
        <v>2022-23Mansfield ShireC3</v>
      </c>
      <c r="B7197" s="18" t="s">
        <v>1261</v>
      </c>
      <c r="C7197" s="18" t="s">
        <v>1114</v>
      </c>
      <c r="D7197" s="18" t="s">
        <v>579</v>
      </c>
      <c r="E7197" s="18">
        <v>12.268727705112999</v>
      </c>
    </row>
    <row r="7198" spans="1:5" hidden="1" x14ac:dyDescent="0.3">
      <c r="A7198" s="18" t="str">
        <f t="shared" si="113"/>
        <v>2022-23Mansfield ShireC4</v>
      </c>
      <c r="B7198" s="18" t="s">
        <v>1261</v>
      </c>
      <c r="C7198" s="18" t="s">
        <v>1114</v>
      </c>
      <c r="D7198" s="18" t="s">
        <v>583</v>
      </c>
      <c r="E7198" s="18">
        <v>1877.3987206823001</v>
      </c>
    </row>
    <row r="7199" spans="1:5" hidden="1" x14ac:dyDescent="0.3">
      <c r="A7199" s="18" t="str">
        <f t="shared" si="113"/>
        <v>2022-23Mansfield ShireC5</v>
      </c>
      <c r="B7199" s="18" t="s">
        <v>1261</v>
      </c>
      <c r="C7199" s="18" t="s">
        <v>1114</v>
      </c>
      <c r="D7199" s="18" t="s">
        <v>586</v>
      </c>
      <c r="E7199" s="18">
        <v>604.67144795502998</v>
      </c>
    </row>
    <row r="7200" spans="1:5" hidden="1" x14ac:dyDescent="0.3">
      <c r="A7200" s="18" t="str">
        <f t="shared" si="113"/>
        <v>2022-23Mansfield ShireC6</v>
      </c>
      <c r="B7200" s="18" t="s">
        <v>1261</v>
      </c>
      <c r="C7200" s="18" t="s">
        <v>1114</v>
      </c>
      <c r="D7200" s="18" t="s">
        <v>590</v>
      </c>
      <c r="E7200" s="18">
        <v>8</v>
      </c>
    </row>
    <row r="7201" spans="1:5" hidden="1" x14ac:dyDescent="0.3">
      <c r="A7201" s="18" t="str">
        <f t="shared" si="113"/>
        <v>2022-23Mansfield ShireC7</v>
      </c>
      <c r="B7201" s="18" t="s">
        <v>1261</v>
      </c>
      <c r="C7201" s="18" t="s">
        <v>1114</v>
      </c>
      <c r="D7201" s="18" t="s">
        <v>594</v>
      </c>
      <c r="E7201" s="18">
        <v>0.181102362204724</v>
      </c>
    </row>
    <row r="7202" spans="1:5" hidden="1" x14ac:dyDescent="0.3">
      <c r="A7202" s="18" t="str">
        <f t="shared" si="113"/>
        <v>2022-23Maribyrnong CityAF2</v>
      </c>
      <c r="B7202" s="18" t="s">
        <v>1261</v>
      </c>
      <c r="C7202" s="18" t="s">
        <v>1117</v>
      </c>
      <c r="D7202" s="18" t="s">
        <v>76</v>
      </c>
      <c r="E7202" s="18">
        <v>2</v>
      </c>
    </row>
    <row r="7203" spans="1:5" hidden="1" x14ac:dyDescent="0.3">
      <c r="A7203" s="18" t="str">
        <f t="shared" si="113"/>
        <v>2022-23Maribyrnong CityAF6</v>
      </c>
      <c r="B7203" s="18" t="s">
        <v>1261</v>
      </c>
      <c r="C7203" s="18" t="s">
        <v>1117</v>
      </c>
      <c r="D7203" s="18" t="s">
        <v>85</v>
      </c>
      <c r="E7203" s="18">
        <v>7.56515968098131</v>
      </c>
    </row>
    <row r="7204" spans="1:5" hidden="1" x14ac:dyDescent="0.3">
      <c r="A7204" s="18" t="str">
        <f t="shared" si="113"/>
        <v>2022-23Maribyrnong CityAF7</v>
      </c>
      <c r="B7204" s="18" t="s">
        <v>1261</v>
      </c>
      <c r="C7204" s="18" t="s">
        <v>1117</v>
      </c>
      <c r="D7204" s="18" t="s">
        <v>90</v>
      </c>
      <c r="E7204" s="18">
        <v>2.7100048098593001</v>
      </c>
    </row>
    <row r="7205" spans="1:5" hidden="1" x14ac:dyDescent="0.3">
      <c r="A7205" s="18" t="str">
        <f t="shared" si="113"/>
        <v>2022-23Maribyrnong CityAM1</v>
      </c>
      <c r="B7205" s="18" t="s">
        <v>1261</v>
      </c>
      <c r="C7205" s="18" t="s">
        <v>1117</v>
      </c>
      <c r="D7205" s="18" t="s">
        <v>97</v>
      </c>
      <c r="E7205" s="18">
        <v>1</v>
      </c>
    </row>
    <row r="7206" spans="1:5" hidden="1" x14ac:dyDescent="0.3">
      <c r="A7206" s="18" t="str">
        <f t="shared" si="113"/>
        <v>2022-23Maribyrnong CityAM2</v>
      </c>
      <c r="B7206" s="18" t="s">
        <v>1261</v>
      </c>
      <c r="C7206" s="18" t="s">
        <v>1117</v>
      </c>
      <c r="D7206" s="18" t="s">
        <v>103</v>
      </c>
      <c r="E7206" s="18">
        <v>0.22570016474464599</v>
      </c>
    </row>
    <row r="7207" spans="1:5" hidden="1" x14ac:dyDescent="0.3">
      <c r="A7207" s="18" t="str">
        <f t="shared" si="113"/>
        <v>2022-23Maribyrnong CityAM5</v>
      </c>
      <c r="B7207" s="18" t="s">
        <v>1261</v>
      </c>
      <c r="C7207" s="18" t="s">
        <v>1117</v>
      </c>
      <c r="D7207" s="18" t="s">
        <v>109</v>
      </c>
      <c r="E7207" s="18">
        <v>0.38879736408566701</v>
      </c>
    </row>
    <row r="7208" spans="1:5" hidden="1" x14ac:dyDescent="0.3">
      <c r="A7208" s="18" t="str">
        <f t="shared" si="113"/>
        <v>2022-23Maribyrnong CityAM6</v>
      </c>
      <c r="B7208" s="18" t="s">
        <v>1261</v>
      </c>
      <c r="C7208" s="18" t="s">
        <v>1117</v>
      </c>
      <c r="D7208" s="18" t="s">
        <v>115</v>
      </c>
      <c r="E7208" s="18">
        <v>11.4377696154154</v>
      </c>
    </row>
    <row r="7209" spans="1:5" hidden="1" x14ac:dyDescent="0.3">
      <c r="A7209" s="18" t="str">
        <f t="shared" si="113"/>
        <v>2022-23Maribyrnong CityAM7</v>
      </c>
      <c r="B7209" s="18" t="s">
        <v>1261</v>
      </c>
      <c r="C7209" s="18" t="s">
        <v>1117</v>
      </c>
      <c r="D7209" s="18" t="s">
        <v>118</v>
      </c>
      <c r="E7209" s="18">
        <v>0.71428571428571397</v>
      </c>
    </row>
    <row r="7210" spans="1:5" hidden="1" x14ac:dyDescent="0.3">
      <c r="A7210" s="18" t="str">
        <f t="shared" si="113"/>
        <v>2022-23Maribyrnong CityFS1</v>
      </c>
      <c r="B7210" s="18" t="s">
        <v>1261</v>
      </c>
      <c r="C7210" s="18" t="s">
        <v>1117</v>
      </c>
      <c r="D7210" s="18" t="s">
        <v>124</v>
      </c>
      <c r="E7210" s="18">
        <v>1.6041666666666701</v>
      </c>
    </row>
    <row r="7211" spans="1:5" hidden="1" x14ac:dyDescent="0.3">
      <c r="A7211" s="18" t="str">
        <f t="shared" si="113"/>
        <v>2022-23Maribyrnong CityFS2</v>
      </c>
      <c r="B7211" s="18" t="s">
        <v>1261</v>
      </c>
      <c r="C7211" s="18" t="s">
        <v>1117</v>
      </c>
      <c r="D7211" s="18" t="s">
        <v>130</v>
      </c>
      <c r="E7211" s="18">
        <v>0.67423230974632797</v>
      </c>
    </row>
    <row r="7212" spans="1:5" hidden="1" x14ac:dyDescent="0.3">
      <c r="A7212" s="18" t="str">
        <f t="shared" si="113"/>
        <v>2022-23Maribyrnong CityFS3</v>
      </c>
      <c r="B7212" s="18" t="s">
        <v>1261</v>
      </c>
      <c r="C7212" s="18" t="s">
        <v>1117</v>
      </c>
      <c r="D7212" s="18" t="s">
        <v>135</v>
      </c>
      <c r="E7212" s="18">
        <v>507.838112858464</v>
      </c>
    </row>
    <row r="7213" spans="1:5" hidden="1" x14ac:dyDescent="0.3">
      <c r="A7213" s="18" t="str">
        <f t="shared" si="113"/>
        <v>2022-23Maribyrnong CityFS4</v>
      </c>
      <c r="B7213" s="18" t="s">
        <v>1261</v>
      </c>
      <c r="C7213" s="18" t="s">
        <v>1117</v>
      </c>
      <c r="D7213" s="18" t="s">
        <v>139</v>
      </c>
      <c r="E7213" s="18">
        <v>1</v>
      </c>
    </row>
    <row r="7214" spans="1:5" hidden="1" x14ac:dyDescent="0.3">
      <c r="A7214" s="18" t="str">
        <f t="shared" si="113"/>
        <v>2022-23Maribyrnong CityG1</v>
      </c>
      <c r="B7214" s="18" t="s">
        <v>1261</v>
      </c>
      <c r="C7214" s="18" t="s">
        <v>1117</v>
      </c>
      <c r="D7214" s="18" t="s">
        <v>149</v>
      </c>
      <c r="E7214" s="18">
        <v>1.9480519480519501E-2</v>
      </c>
    </row>
    <row r="7215" spans="1:5" hidden="1" x14ac:dyDescent="0.3">
      <c r="A7215" s="18" t="str">
        <f t="shared" si="113"/>
        <v>2022-23Maribyrnong CityG2</v>
      </c>
      <c r="B7215" s="18" t="s">
        <v>1261</v>
      </c>
      <c r="C7215" s="18" t="s">
        <v>1117</v>
      </c>
      <c r="D7215" s="18" t="s">
        <v>154</v>
      </c>
      <c r="E7215" s="18">
        <v>68</v>
      </c>
    </row>
    <row r="7216" spans="1:5" hidden="1" x14ac:dyDescent="0.3">
      <c r="A7216" s="18" t="str">
        <f t="shared" si="113"/>
        <v>2022-23Maribyrnong CityG3</v>
      </c>
      <c r="B7216" s="18" t="s">
        <v>1261</v>
      </c>
      <c r="C7216" s="18" t="s">
        <v>1117</v>
      </c>
      <c r="D7216" s="18" t="s">
        <v>159</v>
      </c>
      <c r="E7216" s="18">
        <v>0.98095238095238102</v>
      </c>
    </row>
    <row r="7217" spans="1:5" hidden="1" x14ac:dyDescent="0.3">
      <c r="A7217" s="18" t="str">
        <f t="shared" si="113"/>
        <v>2022-23Maribyrnong CityG4</v>
      </c>
      <c r="B7217" s="18" t="s">
        <v>1261</v>
      </c>
      <c r="C7217" s="18" t="s">
        <v>1117</v>
      </c>
      <c r="D7217" s="18" t="s">
        <v>166</v>
      </c>
      <c r="E7217" s="18">
        <v>66888.285714285696</v>
      </c>
    </row>
    <row r="7218" spans="1:5" hidden="1" x14ac:dyDescent="0.3">
      <c r="A7218" s="18" t="str">
        <f t="shared" si="113"/>
        <v>2022-23Maribyrnong CityG5</v>
      </c>
      <c r="B7218" s="18" t="s">
        <v>1261</v>
      </c>
      <c r="C7218" s="18" t="s">
        <v>1117</v>
      </c>
      <c r="D7218" s="18" t="s">
        <v>169</v>
      </c>
      <c r="E7218" s="18">
        <v>66</v>
      </c>
    </row>
    <row r="7219" spans="1:5" hidden="1" x14ac:dyDescent="0.3">
      <c r="A7219" s="18" t="str">
        <f t="shared" si="113"/>
        <v>2022-23Maribyrnong CityLB1</v>
      </c>
      <c r="B7219" s="18" t="s">
        <v>1261</v>
      </c>
      <c r="C7219" s="18" t="s">
        <v>1117</v>
      </c>
      <c r="D7219" s="18" t="s">
        <v>1256</v>
      </c>
      <c r="E7219" s="18">
        <v>3.9912337687151802</v>
      </c>
    </row>
    <row r="7220" spans="1:5" hidden="1" x14ac:dyDescent="0.3">
      <c r="A7220" s="18" t="str">
        <f t="shared" si="113"/>
        <v>2022-23Maribyrnong CityLB2</v>
      </c>
      <c r="B7220" s="18" t="s">
        <v>1261</v>
      </c>
      <c r="C7220" s="18" t="s">
        <v>1117</v>
      </c>
      <c r="D7220" s="18" t="s">
        <v>172</v>
      </c>
      <c r="E7220" s="18">
        <v>0.84476336649415595</v>
      </c>
    </row>
    <row r="7221" spans="1:5" hidden="1" x14ac:dyDescent="0.3">
      <c r="A7221" s="18" t="str">
        <f t="shared" si="113"/>
        <v>2022-23Maribyrnong CityLB4</v>
      </c>
      <c r="B7221" s="18" t="s">
        <v>1261</v>
      </c>
      <c r="C7221" s="18" t="s">
        <v>1117</v>
      </c>
      <c r="D7221" s="18" t="s">
        <v>1257</v>
      </c>
      <c r="E7221" s="18">
        <v>0.13238013065450499</v>
      </c>
    </row>
    <row r="7222" spans="1:5" hidden="1" x14ac:dyDescent="0.3">
      <c r="A7222" s="18" t="str">
        <f t="shared" si="113"/>
        <v>2022-23Maribyrnong CityLB5</v>
      </c>
      <c r="B7222" s="18" t="s">
        <v>1261</v>
      </c>
      <c r="C7222" s="18" t="s">
        <v>1117</v>
      </c>
      <c r="D7222" s="18" t="s">
        <v>177</v>
      </c>
      <c r="E7222" s="18">
        <v>47.594933232638802</v>
      </c>
    </row>
    <row r="7223" spans="1:5" hidden="1" x14ac:dyDescent="0.3">
      <c r="A7223" s="18" t="str">
        <f t="shared" si="113"/>
        <v>2022-23Maribyrnong CityMC2</v>
      </c>
      <c r="B7223" s="18" t="s">
        <v>1261</v>
      </c>
      <c r="C7223" s="18" t="s">
        <v>1117</v>
      </c>
      <c r="D7223" s="18" t="s">
        <v>192</v>
      </c>
      <c r="E7223" s="18">
        <v>1.001953125</v>
      </c>
    </row>
    <row r="7224" spans="1:5" hidden="1" x14ac:dyDescent="0.3">
      <c r="A7224" s="18" t="str">
        <f t="shared" si="113"/>
        <v>2022-23Maribyrnong CityMC3</v>
      </c>
      <c r="B7224" s="18" t="s">
        <v>1261</v>
      </c>
      <c r="C7224" s="18" t="s">
        <v>1117</v>
      </c>
      <c r="D7224" s="18" t="s">
        <v>197</v>
      </c>
      <c r="E7224" s="18">
        <v>75.0723075567564</v>
      </c>
    </row>
    <row r="7225" spans="1:5" hidden="1" x14ac:dyDescent="0.3">
      <c r="A7225" s="18" t="str">
        <f t="shared" si="113"/>
        <v>2022-23Maribyrnong CityMC4</v>
      </c>
      <c r="B7225" s="18" t="s">
        <v>1261</v>
      </c>
      <c r="C7225" s="18" t="s">
        <v>1117</v>
      </c>
      <c r="D7225" s="18" t="s">
        <v>202</v>
      </c>
      <c r="E7225" s="18">
        <v>0.74197812762889104</v>
      </c>
    </row>
    <row r="7226" spans="1:5" hidden="1" x14ac:dyDescent="0.3">
      <c r="A7226" s="18" t="str">
        <f t="shared" si="113"/>
        <v>2022-23Maribyrnong CityMC5</v>
      </c>
      <c r="B7226" s="18" t="s">
        <v>1261</v>
      </c>
      <c r="C7226" s="18" t="s">
        <v>1117</v>
      </c>
      <c r="D7226" s="18" t="s">
        <v>207</v>
      </c>
      <c r="E7226" s="18">
        <v>0.931506849315068</v>
      </c>
    </row>
    <row r="7227" spans="1:5" hidden="1" x14ac:dyDescent="0.3">
      <c r="A7227" s="18" t="str">
        <f t="shared" si="113"/>
        <v>2022-23Maribyrnong CityMC6</v>
      </c>
      <c r="B7227" s="18" t="s">
        <v>1261</v>
      </c>
      <c r="C7227" s="18" t="s">
        <v>1117</v>
      </c>
      <c r="D7227" s="18" t="s">
        <v>211</v>
      </c>
      <c r="E7227" s="18">
        <v>0.9375</v>
      </c>
    </row>
    <row r="7228" spans="1:5" hidden="1" x14ac:dyDescent="0.3">
      <c r="A7228" s="18" t="str">
        <f t="shared" si="113"/>
        <v>2022-23Maribyrnong CityR1</v>
      </c>
      <c r="B7228" s="18" t="s">
        <v>1261</v>
      </c>
      <c r="C7228" s="18" t="s">
        <v>1117</v>
      </c>
      <c r="D7228" s="18" t="s">
        <v>215</v>
      </c>
      <c r="E7228" s="18">
        <v>148.17703255995301</v>
      </c>
    </row>
    <row r="7229" spans="1:5" hidden="1" x14ac:dyDescent="0.3">
      <c r="A7229" s="18" t="str">
        <f t="shared" si="113"/>
        <v>2022-23Maribyrnong CityR2</v>
      </c>
      <c r="B7229" s="18" t="s">
        <v>1261</v>
      </c>
      <c r="C7229" s="18" t="s">
        <v>1117</v>
      </c>
      <c r="D7229" s="18" t="s">
        <v>220</v>
      </c>
      <c r="E7229" s="18">
        <v>0.96841489569116801</v>
      </c>
    </row>
    <row r="7230" spans="1:5" hidden="1" x14ac:dyDescent="0.3">
      <c r="A7230" s="18" t="str">
        <f t="shared" si="113"/>
        <v>2022-23Maribyrnong CityR3</v>
      </c>
      <c r="B7230" s="18" t="s">
        <v>1261</v>
      </c>
      <c r="C7230" s="18" t="s">
        <v>1117</v>
      </c>
      <c r="D7230" s="18" t="s">
        <v>223</v>
      </c>
      <c r="E7230" s="18">
        <v>376.65127582016999</v>
      </c>
    </row>
    <row r="7231" spans="1:5" hidden="1" x14ac:dyDescent="0.3">
      <c r="A7231" s="18" t="str">
        <f t="shared" si="113"/>
        <v>2022-23Maribyrnong CityR4</v>
      </c>
      <c r="B7231" s="18" t="s">
        <v>1261</v>
      </c>
      <c r="C7231" s="18" t="s">
        <v>1117</v>
      </c>
      <c r="D7231" s="18" t="s">
        <v>228</v>
      </c>
      <c r="E7231" s="18">
        <v>62.2559657218194</v>
      </c>
    </row>
    <row r="7232" spans="1:5" hidden="1" x14ac:dyDescent="0.3">
      <c r="A7232" s="18" t="str">
        <f t="shared" si="113"/>
        <v>2022-23Maribyrnong CityR5</v>
      </c>
      <c r="B7232" s="18" t="s">
        <v>1261</v>
      </c>
      <c r="C7232" s="18" t="s">
        <v>1117</v>
      </c>
      <c r="D7232" s="18" t="s">
        <v>232</v>
      </c>
      <c r="E7232" s="18">
        <v>66</v>
      </c>
    </row>
    <row r="7233" spans="1:5" hidden="1" x14ac:dyDescent="0.3">
      <c r="A7233" s="18" t="str">
        <f t="shared" si="113"/>
        <v>2022-23Maribyrnong CitySP1</v>
      </c>
      <c r="B7233" s="18" t="s">
        <v>1261</v>
      </c>
      <c r="C7233" s="18" t="s">
        <v>1117</v>
      </c>
      <c r="D7233" s="18" t="s">
        <v>236</v>
      </c>
      <c r="E7233" s="18">
        <v>138</v>
      </c>
    </row>
    <row r="7234" spans="1:5" hidden="1" x14ac:dyDescent="0.3">
      <c r="A7234" s="18" t="str">
        <f t="shared" si="113"/>
        <v>2022-23Maribyrnong CitySP2</v>
      </c>
      <c r="B7234" s="18" t="s">
        <v>1261</v>
      </c>
      <c r="C7234" s="18" t="s">
        <v>1117</v>
      </c>
      <c r="D7234" s="18" t="s">
        <v>239</v>
      </c>
      <c r="E7234" s="18">
        <v>0.57599999999999996</v>
      </c>
    </row>
    <row r="7235" spans="1:5" hidden="1" x14ac:dyDescent="0.3">
      <c r="A7235" s="18" t="str">
        <f t="shared" si="113"/>
        <v>2022-23Maribyrnong CitySP3</v>
      </c>
      <c r="B7235" s="18" t="s">
        <v>1261</v>
      </c>
      <c r="C7235" s="18" t="s">
        <v>1117</v>
      </c>
      <c r="D7235" s="18" t="s">
        <v>245</v>
      </c>
      <c r="E7235" s="18">
        <v>3157.6254019292601</v>
      </c>
    </row>
    <row r="7236" spans="1:5" hidden="1" x14ac:dyDescent="0.3">
      <c r="A7236" s="18" t="str">
        <f t="shared" si="113"/>
        <v>2022-23Maribyrnong CitySP4</v>
      </c>
      <c r="B7236" s="18" t="s">
        <v>1261</v>
      </c>
      <c r="C7236" s="18" t="s">
        <v>1117</v>
      </c>
      <c r="D7236" s="18" t="s">
        <v>251</v>
      </c>
      <c r="E7236" s="18">
        <v>0.90476190476190499</v>
      </c>
    </row>
    <row r="7237" spans="1:5" hidden="1" x14ac:dyDescent="0.3">
      <c r="A7237" s="18" t="str">
        <f t="shared" si="113"/>
        <v>2022-23Maribyrnong CityWC1</v>
      </c>
      <c r="B7237" s="18" t="s">
        <v>1261</v>
      </c>
      <c r="C7237" s="18" t="s">
        <v>1117</v>
      </c>
      <c r="D7237" s="18" t="s">
        <v>1258</v>
      </c>
      <c r="E7237" s="18">
        <v>140.387582707848</v>
      </c>
    </row>
    <row r="7238" spans="1:5" hidden="1" x14ac:dyDescent="0.3">
      <c r="A7238" s="18" t="str">
        <f t="shared" si="113"/>
        <v>2022-23Maribyrnong CityWC2</v>
      </c>
      <c r="B7238" s="18" t="s">
        <v>1261</v>
      </c>
      <c r="C7238" s="18" t="s">
        <v>1117</v>
      </c>
      <c r="D7238" s="18" t="s">
        <v>256</v>
      </c>
      <c r="E7238" s="18">
        <v>14.7790951819482</v>
      </c>
    </row>
    <row r="7239" spans="1:5" hidden="1" x14ac:dyDescent="0.3">
      <c r="A7239" s="18" t="str">
        <f t="shared" si="113"/>
        <v>2022-23Maribyrnong CityWC3</v>
      </c>
      <c r="B7239" s="18" t="s">
        <v>1261</v>
      </c>
      <c r="C7239" s="18" t="s">
        <v>1117</v>
      </c>
      <c r="D7239" s="18" t="s">
        <v>262</v>
      </c>
      <c r="E7239" s="18">
        <v>140.71858000979699</v>
      </c>
    </row>
    <row r="7240" spans="1:5" hidden="1" x14ac:dyDescent="0.3">
      <c r="A7240" s="18" t="str">
        <f t="shared" si="113"/>
        <v>2022-23Maribyrnong CityWC4</v>
      </c>
      <c r="B7240" s="18" t="s">
        <v>1261</v>
      </c>
      <c r="C7240" s="18" t="s">
        <v>1117</v>
      </c>
      <c r="D7240" s="18" t="s">
        <v>266</v>
      </c>
      <c r="E7240" s="18">
        <v>54.374854028804997</v>
      </c>
    </row>
    <row r="7241" spans="1:5" hidden="1" x14ac:dyDescent="0.3">
      <c r="A7241" s="18" t="str">
        <f t="shared" si="113"/>
        <v>2022-23Maribyrnong CityWC5</v>
      </c>
      <c r="B7241" s="18" t="s">
        <v>1261</v>
      </c>
      <c r="C7241" s="18" t="s">
        <v>1117</v>
      </c>
      <c r="D7241" s="18" t="s">
        <v>270</v>
      </c>
      <c r="E7241" s="18">
        <v>0.42484128609461402</v>
      </c>
    </row>
    <row r="7242" spans="1:5" hidden="1" x14ac:dyDescent="0.3">
      <c r="A7242" s="18" t="str">
        <f t="shared" si="113"/>
        <v>2022-23Maribyrnong CityE2</v>
      </c>
      <c r="B7242" s="18" t="s">
        <v>1261</v>
      </c>
      <c r="C7242" s="18" t="s">
        <v>1117</v>
      </c>
      <c r="D7242" s="18" t="s">
        <v>548</v>
      </c>
      <c r="E7242" s="18">
        <v>3604.7826086956502</v>
      </c>
    </row>
    <row r="7243" spans="1:5" hidden="1" x14ac:dyDescent="0.3">
      <c r="A7243" s="18" t="str">
        <f t="shared" si="113"/>
        <v>2022-23Maribyrnong CityE4</v>
      </c>
      <c r="B7243" s="18" t="s">
        <v>1261</v>
      </c>
      <c r="C7243" s="18" t="s">
        <v>1117</v>
      </c>
      <c r="D7243" s="18" t="s">
        <v>550</v>
      </c>
      <c r="E7243" s="18">
        <v>2294.6956521739098</v>
      </c>
    </row>
    <row r="7244" spans="1:5" hidden="1" x14ac:dyDescent="0.3">
      <c r="A7244" s="18" t="str">
        <f t="shared" si="113"/>
        <v>2022-23Maribyrnong CityL1</v>
      </c>
      <c r="B7244" s="18" t="s">
        <v>1261</v>
      </c>
      <c r="C7244" s="18" t="s">
        <v>1117</v>
      </c>
      <c r="D7244" s="18" t="s">
        <v>552</v>
      </c>
      <c r="E7244" s="18">
        <v>3.83525141846415</v>
      </c>
    </row>
    <row r="7245" spans="1:5" hidden="1" x14ac:dyDescent="0.3">
      <c r="A7245" s="18" t="str">
        <f t="shared" si="113"/>
        <v>2022-23Maribyrnong CityL2</v>
      </c>
      <c r="B7245" s="18" t="s">
        <v>1261</v>
      </c>
      <c r="C7245" s="18" t="s">
        <v>1117</v>
      </c>
      <c r="D7245" s="18" t="s">
        <v>554</v>
      </c>
      <c r="E7245" s="18">
        <v>1.4858613006225201</v>
      </c>
    </row>
    <row r="7246" spans="1:5" hidden="1" x14ac:dyDescent="0.3">
      <c r="A7246" s="18" t="str">
        <f t="shared" si="113"/>
        <v>2022-23Maribyrnong CityO2</v>
      </c>
      <c r="B7246" s="18" t="s">
        <v>1261</v>
      </c>
      <c r="C7246" s="18" t="s">
        <v>1117</v>
      </c>
      <c r="D7246" s="18" t="s">
        <v>556</v>
      </c>
      <c r="E7246" s="18">
        <v>2.5737817433081699E-2</v>
      </c>
    </row>
    <row r="7247" spans="1:5" hidden="1" x14ac:dyDescent="0.3">
      <c r="A7247" s="18" t="str">
        <f t="shared" si="113"/>
        <v>2022-23Maribyrnong CityO3</v>
      </c>
      <c r="B7247" s="18" t="s">
        <v>1261</v>
      </c>
      <c r="C7247" s="18" t="s">
        <v>1117</v>
      </c>
      <c r="D7247" s="18" t="s">
        <v>558</v>
      </c>
      <c r="E7247" s="18">
        <v>0</v>
      </c>
    </row>
    <row r="7248" spans="1:5" hidden="1" x14ac:dyDescent="0.3">
      <c r="A7248" s="18" t="str">
        <f t="shared" si="113"/>
        <v>2022-23Maribyrnong CityO4</v>
      </c>
      <c r="B7248" s="18" t="s">
        <v>1261</v>
      </c>
      <c r="C7248" s="18" t="s">
        <v>1117</v>
      </c>
      <c r="D7248" s="18" t="s">
        <v>560</v>
      </c>
      <c r="E7248" s="18">
        <v>4.3734885436733997E-2</v>
      </c>
    </row>
    <row r="7249" spans="1:5" hidden="1" x14ac:dyDescent="0.3">
      <c r="A7249" s="18" t="str">
        <f t="shared" si="113"/>
        <v>2022-23Maribyrnong CityO5</v>
      </c>
      <c r="B7249" s="18" t="s">
        <v>1261</v>
      </c>
      <c r="C7249" s="18" t="s">
        <v>1117</v>
      </c>
      <c r="D7249" s="18" t="s">
        <v>562</v>
      </c>
      <c r="E7249" s="18">
        <v>1.0861484752027899</v>
      </c>
    </row>
    <row r="7250" spans="1:5" hidden="1" x14ac:dyDescent="0.3">
      <c r="A7250" s="18" t="str">
        <f t="shared" si="113"/>
        <v>2022-23Maribyrnong CityOP1</v>
      </c>
      <c r="B7250" s="18" t="s">
        <v>1261</v>
      </c>
      <c r="C7250" s="18" t="s">
        <v>1117</v>
      </c>
      <c r="D7250" s="18" t="s">
        <v>564</v>
      </c>
      <c r="E7250" s="18">
        <v>-5.66965964199002E-2</v>
      </c>
    </row>
    <row r="7251" spans="1:5" hidden="1" x14ac:dyDescent="0.3">
      <c r="A7251" s="18" t="str">
        <f t="shared" si="113"/>
        <v>2022-23Maroondah CityAM1</v>
      </c>
      <c r="B7251" s="18" t="s">
        <v>1261</v>
      </c>
      <c r="C7251" s="18" t="s">
        <v>1120</v>
      </c>
      <c r="D7251" s="18" t="s">
        <v>97</v>
      </c>
      <c r="E7251" s="18">
        <v>1.01</v>
      </c>
    </row>
    <row r="7252" spans="1:5" hidden="1" x14ac:dyDescent="0.3">
      <c r="A7252" s="18" t="str">
        <f t="shared" si="113"/>
        <v>2022-23Maroondah CityAM2</v>
      </c>
      <c r="B7252" s="18" t="s">
        <v>1261</v>
      </c>
      <c r="C7252" s="18" t="s">
        <v>1120</v>
      </c>
      <c r="D7252" s="18" t="s">
        <v>103</v>
      </c>
      <c r="E7252" s="18">
        <v>0.65454545454545499</v>
      </c>
    </row>
    <row r="7253" spans="1:5" hidden="1" x14ac:dyDescent="0.3">
      <c r="A7253" s="18" t="str">
        <f t="shared" si="113"/>
        <v>2022-23Maroondah CityAM5</v>
      </c>
      <c r="B7253" s="18" t="s">
        <v>1261</v>
      </c>
      <c r="C7253" s="18" t="s">
        <v>1120</v>
      </c>
      <c r="D7253" s="18" t="s">
        <v>109</v>
      </c>
      <c r="E7253" s="18">
        <v>0.18787878787878801</v>
      </c>
    </row>
    <row r="7254" spans="1:5" hidden="1" x14ac:dyDescent="0.3">
      <c r="A7254" s="18" t="str">
        <f t="shared" si="113"/>
        <v>2022-23Maroondah CityAM6</v>
      </c>
      <c r="B7254" s="18" t="s">
        <v>1261</v>
      </c>
      <c r="C7254" s="18" t="s">
        <v>1120</v>
      </c>
      <c r="D7254" s="18" t="s">
        <v>115</v>
      </c>
      <c r="E7254" s="18">
        <v>5.2488477668727596</v>
      </c>
    </row>
    <row r="7255" spans="1:5" hidden="1" x14ac:dyDescent="0.3">
      <c r="A7255" s="18" t="str">
        <f t="shared" si="113"/>
        <v>2022-23Maroondah CityAM7</v>
      </c>
      <c r="B7255" s="18" t="s">
        <v>1261</v>
      </c>
      <c r="C7255" s="18" t="s">
        <v>1120</v>
      </c>
      <c r="D7255" s="18" t="s">
        <v>118</v>
      </c>
      <c r="E7255" s="18">
        <v>1</v>
      </c>
    </row>
    <row r="7256" spans="1:5" hidden="1" x14ac:dyDescent="0.3">
      <c r="A7256" s="18" t="str">
        <f t="shared" ref="A7256:A7319" si="114">CONCATENATE(B7256,C7256,D7256)</f>
        <v>2022-23Maroondah CityFS1</v>
      </c>
      <c r="B7256" s="18" t="s">
        <v>1261</v>
      </c>
      <c r="C7256" s="18" t="s">
        <v>1120</v>
      </c>
      <c r="D7256" s="18" t="s">
        <v>124</v>
      </c>
      <c r="E7256" s="18">
        <v>1.5263157894736801</v>
      </c>
    </row>
    <row r="7257" spans="1:5" hidden="1" x14ac:dyDescent="0.3">
      <c r="A7257" s="18" t="str">
        <f t="shared" si="114"/>
        <v>2022-23Maroondah CityFS2</v>
      </c>
      <c r="B7257" s="18" t="s">
        <v>1261</v>
      </c>
      <c r="C7257" s="18" t="s">
        <v>1120</v>
      </c>
      <c r="D7257" s="18" t="s">
        <v>130</v>
      </c>
      <c r="E7257" s="18">
        <v>0.98239436619718301</v>
      </c>
    </row>
    <row r="7258" spans="1:5" hidden="1" x14ac:dyDescent="0.3">
      <c r="A7258" s="18" t="str">
        <f t="shared" si="114"/>
        <v>2022-23Maroondah CityFS3</v>
      </c>
      <c r="B7258" s="18" t="s">
        <v>1261</v>
      </c>
      <c r="C7258" s="18" t="s">
        <v>1120</v>
      </c>
      <c r="D7258" s="18" t="s">
        <v>135</v>
      </c>
      <c r="E7258" s="18">
        <v>737.17794759825301</v>
      </c>
    </row>
    <row r="7259" spans="1:5" hidden="1" x14ac:dyDescent="0.3">
      <c r="A7259" s="18" t="str">
        <f t="shared" si="114"/>
        <v>2022-23Maroondah CityFS4</v>
      </c>
      <c r="B7259" s="18" t="s">
        <v>1261</v>
      </c>
      <c r="C7259" s="18" t="s">
        <v>1120</v>
      </c>
      <c r="D7259" s="18" t="s">
        <v>139</v>
      </c>
      <c r="E7259" s="18">
        <v>1</v>
      </c>
    </row>
    <row r="7260" spans="1:5" hidden="1" x14ac:dyDescent="0.3">
      <c r="A7260" s="18" t="str">
        <f t="shared" si="114"/>
        <v>2022-23Maroondah CityG1</v>
      </c>
      <c r="B7260" s="18" t="s">
        <v>1261</v>
      </c>
      <c r="C7260" s="18" t="s">
        <v>1120</v>
      </c>
      <c r="D7260" s="18" t="s">
        <v>149</v>
      </c>
      <c r="E7260" s="18">
        <v>7.69230769230769E-2</v>
      </c>
    </row>
    <row r="7261" spans="1:5" hidden="1" x14ac:dyDescent="0.3">
      <c r="A7261" s="18" t="str">
        <f t="shared" si="114"/>
        <v>2022-23Maroondah CityG2</v>
      </c>
      <c r="B7261" s="18" t="s">
        <v>1261</v>
      </c>
      <c r="C7261" s="18" t="s">
        <v>1120</v>
      </c>
      <c r="D7261" s="18" t="s">
        <v>154</v>
      </c>
      <c r="E7261" s="18">
        <v>56</v>
      </c>
    </row>
    <row r="7262" spans="1:5" hidden="1" x14ac:dyDescent="0.3">
      <c r="A7262" s="18" t="str">
        <f t="shared" si="114"/>
        <v>2022-23Maroondah CityG3</v>
      </c>
      <c r="B7262" s="18" t="s">
        <v>1261</v>
      </c>
      <c r="C7262" s="18" t="s">
        <v>1120</v>
      </c>
      <c r="D7262" s="18" t="s">
        <v>159</v>
      </c>
      <c r="E7262" s="18">
        <v>0.89814814814814803</v>
      </c>
    </row>
    <row r="7263" spans="1:5" hidden="1" x14ac:dyDescent="0.3">
      <c r="A7263" s="18" t="str">
        <f t="shared" si="114"/>
        <v>2022-23Maroondah CityG4</v>
      </c>
      <c r="B7263" s="18" t="s">
        <v>1261</v>
      </c>
      <c r="C7263" s="18" t="s">
        <v>1120</v>
      </c>
      <c r="D7263" s="18" t="s">
        <v>166</v>
      </c>
      <c r="E7263" s="18">
        <v>60914.555555555598</v>
      </c>
    </row>
    <row r="7264" spans="1:5" hidden="1" x14ac:dyDescent="0.3">
      <c r="A7264" s="18" t="str">
        <f t="shared" si="114"/>
        <v>2022-23Maroondah CityG5</v>
      </c>
      <c r="B7264" s="18" t="s">
        <v>1261</v>
      </c>
      <c r="C7264" s="18" t="s">
        <v>1120</v>
      </c>
      <c r="D7264" s="18" t="s">
        <v>169</v>
      </c>
      <c r="E7264" s="18">
        <v>58</v>
      </c>
    </row>
    <row r="7265" spans="1:5" hidden="1" x14ac:dyDescent="0.3">
      <c r="A7265" s="18" t="str">
        <f t="shared" si="114"/>
        <v>2022-23Maroondah CityLB1</v>
      </c>
      <c r="B7265" s="18" t="s">
        <v>1261</v>
      </c>
      <c r="C7265" s="18" t="s">
        <v>1120</v>
      </c>
      <c r="D7265" s="18" t="s">
        <v>1256</v>
      </c>
      <c r="E7265" s="18">
        <v>8.1855593048945394</v>
      </c>
    </row>
    <row r="7266" spans="1:5" hidden="1" x14ac:dyDescent="0.3">
      <c r="A7266" s="18" t="str">
        <f t="shared" si="114"/>
        <v>2022-23Maroondah CityLB2</v>
      </c>
      <c r="B7266" s="18" t="s">
        <v>1261</v>
      </c>
      <c r="C7266" s="18" t="s">
        <v>1120</v>
      </c>
      <c r="D7266" s="18" t="s">
        <v>172</v>
      </c>
      <c r="E7266" s="18">
        <v>0.76967017362679901</v>
      </c>
    </row>
    <row r="7267" spans="1:5" hidden="1" x14ac:dyDescent="0.3">
      <c r="A7267" s="18" t="str">
        <f t="shared" si="114"/>
        <v>2022-23Maroondah CityLB4</v>
      </c>
      <c r="B7267" s="18" t="s">
        <v>1261</v>
      </c>
      <c r="C7267" s="18" t="s">
        <v>1120</v>
      </c>
      <c r="D7267" s="18" t="s">
        <v>1257</v>
      </c>
      <c r="E7267" s="18">
        <v>0.107241936856438</v>
      </c>
    </row>
    <row r="7268" spans="1:5" hidden="1" x14ac:dyDescent="0.3">
      <c r="A7268" s="18" t="str">
        <f t="shared" si="114"/>
        <v>2022-23Maroondah CityLB5</v>
      </c>
      <c r="B7268" s="18" t="s">
        <v>1261</v>
      </c>
      <c r="C7268" s="18" t="s">
        <v>1120</v>
      </c>
      <c r="D7268" s="18" t="s">
        <v>177</v>
      </c>
      <c r="E7268" s="18">
        <v>20.206597777681701</v>
      </c>
    </row>
    <row r="7269" spans="1:5" hidden="1" x14ac:dyDescent="0.3">
      <c r="A7269" s="18" t="str">
        <f t="shared" si="114"/>
        <v>2022-23Maroondah CityMC2</v>
      </c>
      <c r="B7269" s="18" t="s">
        <v>1261</v>
      </c>
      <c r="C7269" s="18" t="s">
        <v>1120</v>
      </c>
      <c r="D7269" s="18" t="s">
        <v>192</v>
      </c>
      <c r="E7269" s="18">
        <v>1.0096852300242101</v>
      </c>
    </row>
    <row r="7270" spans="1:5" hidden="1" x14ac:dyDescent="0.3">
      <c r="A7270" s="18" t="str">
        <f t="shared" si="114"/>
        <v>2022-23Maroondah CityMC3</v>
      </c>
      <c r="B7270" s="18" t="s">
        <v>1261</v>
      </c>
      <c r="C7270" s="18" t="s">
        <v>1120</v>
      </c>
      <c r="D7270" s="18" t="s">
        <v>197</v>
      </c>
      <c r="E7270" s="18">
        <v>76.445283453742803</v>
      </c>
    </row>
    <row r="7271" spans="1:5" hidden="1" x14ac:dyDescent="0.3">
      <c r="A7271" s="18" t="str">
        <f t="shared" si="114"/>
        <v>2022-23Maroondah CityMC4</v>
      </c>
      <c r="B7271" s="18" t="s">
        <v>1261</v>
      </c>
      <c r="C7271" s="18" t="s">
        <v>1120</v>
      </c>
      <c r="D7271" s="18" t="s">
        <v>202</v>
      </c>
      <c r="E7271" s="18">
        <v>0.75160779196570005</v>
      </c>
    </row>
    <row r="7272" spans="1:5" hidden="1" x14ac:dyDescent="0.3">
      <c r="A7272" s="18" t="str">
        <f t="shared" si="114"/>
        <v>2022-23Maroondah CityMC5</v>
      </c>
      <c r="B7272" s="18" t="s">
        <v>1261</v>
      </c>
      <c r="C7272" s="18" t="s">
        <v>1120</v>
      </c>
      <c r="D7272" s="18" t="s">
        <v>207</v>
      </c>
      <c r="E7272" s="18">
        <v>0.77083333333333304</v>
      </c>
    </row>
    <row r="7273" spans="1:5" hidden="1" x14ac:dyDescent="0.3">
      <c r="A7273" s="18" t="str">
        <f t="shared" si="114"/>
        <v>2022-23Maroondah CityMC6</v>
      </c>
      <c r="B7273" s="18" t="s">
        <v>1261</v>
      </c>
      <c r="C7273" s="18" t="s">
        <v>1120</v>
      </c>
      <c r="D7273" s="18" t="s">
        <v>211</v>
      </c>
      <c r="E7273" s="18">
        <v>0.95722356739305903</v>
      </c>
    </row>
    <row r="7274" spans="1:5" hidden="1" x14ac:dyDescent="0.3">
      <c r="A7274" s="18" t="str">
        <f t="shared" si="114"/>
        <v>2022-23Maroondah CityR1</v>
      </c>
      <c r="B7274" s="18" t="s">
        <v>1261</v>
      </c>
      <c r="C7274" s="18" t="s">
        <v>1120</v>
      </c>
      <c r="D7274" s="18" t="s">
        <v>215</v>
      </c>
      <c r="E7274" s="18">
        <v>131.39293139293099</v>
      </c>
    </row>
    <row r="7275" spans="1:5" hidden="1" x14ac:dyDescent="0.3">
      <c r="A7275" s="18" t="str">
        <f t="shared" si="114"/>
        <v>2022-23Maroondah CityR2</v>
      </c>
      <c r="B7275" s="18" t="s">
        <v>1261</v>
      </c>
      <c r="C7275" s="18" t="s">
        <v>1120</v>
      </c>
      <c r="D7275" s="18" t="s">
        <v>220</v>
      </c>
      <c r="E7275" s="18">
        <v>0.97713097713097696</v>
      </c>
    </row>
    <row r="7276" spans="1:5" hidden="1" x14ac:dyDescent="0.3">
      <c r="A7276" s="18" t="str">
        <f t="shared" si="114"/>
        <v>2022-23Maroondah CityR3</v>
      </c>
      <c r="B7276" s="18" t="s">
        <v>1261</v>
      </c>
      <c r="C7276" s="18" t="s">
        <v>1120</v>
      </c>
      <c r="D7276" s="18" t="s">
        <v>223</v>
      </c>
      <c r="E7276" s="18">
        <v>238.05561613958599</v>
      </c>
    </row>
    <row r="7277" spans="1:5" hidden="1" x14ac:dyDescent="0.3">
      <c r="A7277" s="18" t="str">
        <f t="shared" si="114"/>
        <v>2022-23Maroondah CityR4</v>
      </c>
      <c r="B7277" s="18" t="s">
        <v>1261</v>
      </c>
      <c r="C7277" s="18" t="s">
        <v>1120</v>
      </c>
      <c r="D7277" s="18" t="s">
        <v>228</v>
      </c>
      <c r="E7277" s="18">
        <v>29.898031496062998</v>
      </c>
    </row>
    <row r="7278" spans="1:5" hidden="1" x14ac:dyDescent="0.3">
      <c r="A7278" s="18" t="str">
        <f t="shared" si="114"/>
        <v>2022-23Maroondah CityR5</v>
      </c>
      <c r="B7278" s="18" t="s">
        <v>1261</v>
      </c>
      <c r="C7278" s="18" t="s">
        <v>1120</v>
      </c>
      <c r="D7278" s="18" t="s">
        <v>232</v>
      </c>
      <c r="E7278" s="18">
        <v>61</v>
      </c>
    </row>
    <row r="7279" spans="1:5" hidden="1" x14ac:dyDescent="0.3">
      <c r="A7279" s="18" t="str">
        <f t="shared" si="114"/>
        <v>2022-23Maroondah CitySP1</v>
      </c>
      <c r="B7279" s="18" t="s">
        <v>1261</v>
      </c>
      <c r="C7279" s="18" t="s">
        <v>1120</v>
      </c>
      <c r="D7279" s="18" t="s">
        <v>236</v>
      </c>
      <c r="E7279" s="18">
        <v>35</v>
      </c>
    </row>
    <row r="7280" spans="1:5" hidden="1" x14ac:dyDescent="0.3">
      <c r="A7280" s="18" t="str">
        <f t="shared" si="114"/>
        <v>2022-23Maroondah CitySP2</v>
      </c>
      <c r="B7280" s="18" t="s">
        <v>1261</v>
      </c>
      <c r="C7280" s="18" t="s">
        <v>1120</v>
      </c>
      <c r="D7280" s="18" t="s">
        <v>239</v>
      </c>
      <c r="E7280" s="18">
        <v>0.73988970588235303</v>
      </c>
    </row>
    <row r="7281" spans="1:5" hidden="1" x14ac:dyDescent="0.3">
      <c r="A7281" s="18" t="str">
        <f t="shared" si="114"/>
        <v>2022-23Maroondah CitySP3</v>
      </c>
      <c r="B7281" s="18" t="s">
        <v>1261</v>
      </c>
      <c r="C7281" s="18" t="s">
        <v>1120</v>
      </c>
      <c r="D7281" s="18" t="s">
        <v>245</v>
      </c>
      <c r="E7281" s="18">
        <v>2784.5603112840499</v>
      </c>
    </row>
    <row r="7282" spans="1:5" hidden="1" x14ac:dyDescent="0.3">
      <c r="A7282" s="18" t="str">
        <f t="shared" si="114"/>
        <v>2022-23Maroondah CitySP4</v>
      </c>
      <c r="B7282" s="18" t="s">
        <v>1261</v>
      </c>
      <c r="C7282" s="18" t="s">
        <v>1120</v>
      </c>
      <c r="D7282" s="18" t="s">
        <v>251</v>
      </c>
      <c r="E7282" s="18">
        <v>0.95454545454545503</v>
      </c>
    </row>
    <row r="7283" spans="1:5" hidden="1" x14ac:dyDescent="0.3">
      <c r="A7283" s="18" t="str">
        <f t="shared" si="114"/>
        <v>2022-23Maroondah CityWC1</v>
      </c>
      <c r="B7283" s="18" t="s">
        <v>1261</v>
      </c>
      <c r="C7283" s="18" t="s">
        <v>1120</v>
      </c>
      <c r="D7283" s="18" t="s">
        <v>1258</v>
      </c>
      <c r="E7283" s="18">
        <v>86.339183349501695</v>
      </c>
    </row>
    <row r="7284" spans="1:5" hidden="1" x14ac:dyDescent="0.3">
      <c r="A7284" s="18" t="str">
        <f t="shared" si="114"/>
        <v>2022-23Maroondah CityWC2</v>
      </c>
      <c r="B7284" s="18" t="s">
        <v>1261</v>
      </c>
      <c r="C7284" s="18" t="s">
        <v>1120</v>
      </c>
      <c r="D7284" s="18" t="s">
        <v>256</v>
      </c>
      <c r="E7284" s="18">
        <v>4.6546393598191704</v>
      </c>
    </row>
    <row r="7285" spans="1:5" hidden="1" x14ac:dyDescent="0.3">
      <c r="A7285" s="18" t="str">
        <f t="shared" si="114"/>
        <v>2022-23Maroondah CityWC3</v>
      </c>
      <c r="B7285" s="18" t="s">
        <v>1261</v>
      </c>
      <c r="C7285" s="18" t="s">
        <v>1120</v>
      </c>
      <c r="D7285" s="18" t="s">
        <v>262</v>
      </c>
      <c r="E7285" s="18">
        <v>133.255923348724</v>
      </c>
    </row>
    <row r="7286" spans="1:5" hidden="1" x14ac:dyDescent="0.3">
      <c r="A7286" s="18" t="str">
        <f t="shared" si="114"/>
        <v>2022-23Maroondah CityWC4</v>
      </c>
      <c r="B7286" s="18" t="s">
        <v>1261</v>
      </c>
      <c r="C7286" s="18" t="s">
        <v>1120</v>
      </c>
      <c r="D7286" s="18" t="s">
        <v>266</v>
      </c>
      <c r="E7286" s="18">
        <v>66.216505106456594</v>
      </c>
    </row>
    <row r="7287" spans="1:5" hidden="1" x14ac:dyDescent="0.3">
      <c r="A7287" s="18" t="str">
        <f t="shared" si="114"/>
        <v>2022-23Maroondah CityWC5</v>
      </c>
      <c r="B7287" s="18" t="s">
        <v>1261</v>
      </c>
      <c r="C7287" s="18" t="s">
        <v>1120</v>
      </c>
      <c r="D7287" s="18" t="s">
        <v>270</v>
      </c>
      <c r="E7287" s="18">
        <v>0.56216155988857897</v>
      </c>
    </row>
    <row r="7288" spans="1:5" hidden="1" x14ac:dyDescent="0.3">
      <c r="A7288" s="18" t="str">
        <f t="shared" si="114"/>
        <v>2022-23Maroondah CityE2</v>
      </c>
      <c r="B7288" s="18" t="s">
        <v>1261</v>
      </c>
      <c r="C7288" s="18" t="s">
        <v>1120</v>
      </c>
      <c r="D7288" s="18" t="s">
        <v>548</v>
      </c>
      <c r="E7288" s="18">
        <v>3124.3076923076901</v>
      </c>
    </row>
    <row r="7289" spans="1:5" hidden="1" x14ac:dyDescent="0.3">
      <c r="A7289" s="18" t="str">
        <f t="shared" si="114"/>
        <v>2022-23Maroondah CityE4</v>
      </c>
      <c r="B7289" s="18" t="s">
        <v>1261</v>
      </c>
      <c r="C7289" s="18" t="s">
        <v>1120</v>
      </c>
      <c r="D7289" s="18" t="s">
        <v>550</v>
      </c>
      <c r="E7289" s="18">
        <v>1611.0961538461499</v>
      </c>
    </row>
    <row r="7290" spans="1:5" hidden="1" x14ac:dyDescent="0.3">
      <c r="A7290" s="18" t="str">
        <f t="shared" si="114"/>
        <v>2022-23Maroondah CityL1</v>
      </c>
      <c r="B7290" s="18" t="s">
        <v>1261</v>
      </c>
      <c r="C7290" s="18" t="s">
        <v>1120</v>
      </c>
      <c r="D7290" s="18" t="s">
        <v>552</v>
      </c>
      <c r="E7290" s="18">
        <v>1.5041322314049601</v>
      </c>
    </row>
    <row r="7291" spans="1:5" hidden="1" x14ac:dyDescent="0.3">
      <c r="A7291" s="18" t="str">
        <f t="shared" si="114"/>
        <v>2022-23Maroondah CityL2</v>
      </c>
      <c r="B7291" s="18" t="s">
        <v>1261</v>
      </c>
      <c r="C7291" s="18" t="s">
        <v>1120</v>
      </c>
      <c r="D7291" s="18" t="s">
        <v>554</v>
      </c>
      <c r="E7291" s="18">
        <v>0.73500935030463899</v>
      </c>
    </row>
    <row r="7292" spans="1:5" hidden="1" x14ac:dyDescent="0.3">
      <c r="A7292" s="18" t="str">
        <f t="shared" si="114"/>
        <v>2022-23Maroondah CityO2</v>
      </c>
      <c r="B7292" s="18" t="s">
        <v>1261</v>
      </c>
      <c r="C7292" s="18" t="s">
        <v>1120</v>
      </c>
      <c r="D7292" s="18" t="s">
        <v>556</v>
      </c>
      <c r="E7292" s="18">
        <v>0.210626056207324</v>
      </c>
    </row>
    <row r="7293" spans="1:5" hidden="1" x14ac:dyDescent="0.3">
      <c r="A7293" s="18" t="str">
        <f t="shared" si="114"/>
        <v>2022-23Maroondah CityO3</v>
      </c>
      <c r="B7293" s="18" t="s">
        <v>1261</v>
      </c>
      <c r="C7293" s="18" t="s">
        <v>1120</v>
      </c>
      <c r="D7293" s="18" t="s">
        <v>558</v>
      </c>
      <c r="E7293" s="18">
        <v>3.6631467896181498E-2</v>
      </c>
    </row>
    <row r="7294" spans="1:5" hidden="1" x14ac:dyDescent="0.3">
      <c r="A7294" s="18" t="str">
        <f t="shared" si="114"/>
        <v>2022-23Maroondah CityO4</v>
      </c>
      <c r="B7294" s="18" t="s">
        <v>1261</v>
      </c>
      <c r="C7294" s="18" t="s">
        <v>1120</v>
      </c>
      <c r="D7294" s="18" t="s">
        <v>560</v>
      </c>
      <c r="E7294" s="18">
        <v>0.27015247471684301</v>
      </c>
    </row>
    <row r="7295" spans="1:5" hidden="1" x14ac:dyDescent="0.3">
      <c r="A7295" s="18" t="str">
        <f t="shared" si="114"/>
        <v>2022-23Maroondah CityO5</v>
      </c>
      <c r="B7295" s="18" t="s">
        <v>1261</v>
      </c>
      <c r="C7295" s="18" t="s">
        <v>1120</v>
      </c>
      <c r="D7295" s="18" t="s">
        <v>562</v>
      </c>
      <c r="E7295" s="18">
        <v>1.3924064809975401</v>
      </c>
    </row>
    <row r="7296" spans="1:5" hidden="1" x14ac:dyDescent="0.3">
      <c r="A7296" s="18" t="str">
        <f t="shared" si="114"/>
        <v>2022-23Maroondah CityOP1</v>
      </c>
      <c r="B7296" s="18" t="s">
        <v>1261</v>
      </c>
      <c r="C7296" s="18" t="s">
        <v>1120</v>
      </c>
      <c r="D7296" s="18" t="s">
        <v>564</v>
      </c>
      <c r="E7296" s="18">
        <v>-2.57925608824402E-2</v>
      </c>
    </row>
    <row r="7297" spans="1:5" hidden="1" x14ac:dyDescent="0.3">
      <c r="A7297" s="18" t="str">
        <f t="shared" si="114"/>
        <v>2022-23Maroondah CityS1</v>
      </c>
      <c r="B7297" s="18" t="s">
        <v>1261</v>
      </c>
      <c r="C7297" s="18" t="s">
        <v>1120</v>
      </c>
      <c r="D7297" s="18" t="s">
        <v>567</v>
      </c>
      <c r="E7297" s="18">
        <v>0.64636725828550501</v>
      </c>
    </row>
    <row r="7298" spans="1:5" hidden="1" x14ac:dyDescent="0.3">
      <c r="A7298" s="18" t="str">
        <f t="shared" si="114"/>
        <v>2022-23Maroondah CityS2</v>
      </c>
      <c r="B7298" s="18" t="s">
        <v>1261</v>
      </c>
      <c r="C7298" s="18" t="s">
        <v>1120</v>
      </c>
      <c r="D7298" s="18" t="s">
        <v>569</v>
      </c>
      <c r="E7298" s="18">
        <v>2.2618580789281599E-3</v>
      </c>
    </row>
    <row r="7299" spans="1:5" hidden="1" x14ac:dyDescent="0.3">
      <c r="A7299" s="18" t="str">
        <f t="shared" si="114"/>
        <v>2022-23Maroondah CityC1</v>
      </c>
      <c r="B7299" s="18" t="s">
        <v>1261</v>
      </c>
      <c r="C7299" s="18" t="s">
        <v>1120</v>
      </c>
      <c r="D7299" s="18" t="s">
        <v>572</v>
      </c>
      <c r="E7299" s="18">
        <v>1404.85105279087</v>
      </c>
    </row>
    <row r="7300" spans="1:5" hidden="1" x14ac:dyDescent="0.3">
      <c r="A7300" s="18" t="str">
        <f t="shared" si="114"/>
        <v>2022-23Maroondah CityC2</v>
      </c>
      <c r="B7300" s="18" t="s">
        <v>1261</v>
      </c>
      <c r="C7300" s="18" t="s">
        <v>1120</v>
      </c>
      <c r="D7300" s="18" t="s">
        <v>575</v>
      </c>
      <c r="E7300" s="18">
        <v>9344.9781659388591</v>
      </c>
    </row>
    <row r="7301" spans="1:5" hidden="1" x14ac:dyDescent="0.3">
      <c r="A7301" s="18" t="str">
        <f t="shared" si="114"/>
        <v>2022-23Maroondah CityC3</v>
      </c>
      <c r="B7301" s="18" t="s">
        <v>1261</v>
      </c>
      <c r="C7301" s="18" t="s">
        <v>1120</v>
      </c>
      <c r="D7301" s="18" t="s">
        <v>579</v>
      </c>
      <c r="E7301" s="18">
        <v>237.46406570841901</v>
      </c>
    </row>
    <row r="7302" spans="1:5" hidden="1" x14ac:dyDescent="0.3">
      <c r="A7302" s="18" t="str">
        <f t="shared" si="114"/>
        <v>2022-23Maroondah CityC4</v>
      </c>
      <c r="B7302" s="18" t="s">
        <v>1261</v>
      </c>
      <c r="C7302" s="18" t="s">
        <v>1120</v>
      </c>
      <c r="D7302" s="18" t="s">
        <v>583</v>
      </c>
      <c r="E7302" s="18">
        <v>1226.1144018332</v>
      </c>
    </row>
    <row r="7303" spans="1:5" hidden="1" x14ac:dyDescent="0.3">
      <c r="A7303" s="18" t="str">
        <f t="shared" si="114"/>
        <v>2022-23Maroondah CityC5</v>
      </c>
      <c r="B7303" s="18" t="s">
        <v>1261</v>
      </c>
      <c r="C7303" s="18" t="s">
        <v>1120</v>
      </c>
      <c r="D7303" s="18" t="s">
        <v>586</v>
      </c>
      <c r="E7303" s="18">
        <v>85.347399368757806</v>
      </c>
    </row>
    <row r="7304" spans="1:5" hidden="1" x14ac:dyDescent="0.3">
      <c r="A7304" s="18" t="str">
        <f t="shared" si="114"/>
        <v>2022-23Maroondah CityC6</v>
      </c>
      <c r="B7304" s="18" t="s">
        <v>1261</v>
      </c>
      <c r="C7304" s="18" t="s">
        <v>1120</v>
      </c>
      <c r="D7304" s="18" t="s">
        <v>590</v>
      </c>
      <c r="E7304" s="18">
        <v>8</v>
      </c>
    </row>
    <row r="7305" spans="1:5" hidden="1" x14ac:dyDescent="0.3">
      <c r="A7305" s="18" t="str">
        <f t="shared" si="114"/>
        <v>2022-23Maroondah CityC7</v>
      </c>
      <c r="B7305" s="18" t="s">
        <v>1261</v>
      </c>
      <c r="C7305" s="18" t="s">
        <v>1120</v>
      </c>
      <c r="D7305" s="18" t="s">
        <v>594</v>
      </c>
      <c r="E7305" s="18">
        <v>0.17120915261353301</v>
      </c>
    </row>
    <row r="7306" spans="1:5" hidden="1" x14ac:dyDescent="0.3">
      <c r="A7306" s="18" t="str">
        <f t="shared" si="114"/>
        <v>2022-23Melbourne CityAF2</v>
      </c>
      <c r="B7306" s="18" t="s">
        <v>1261</v>
      </c>
      <c r="C7306" s="18" t="s">
        <v>1123</v>
      </c>
      <c r="D7306" s="18" t="s">
        <v>76</v>
      </c>
      <c r="E7306" s="18">
        <v>1</v>
      </c>
    </row>
    <row r="7307" spans="1:5" hidden="1" x14ac:dyDescent="0.3">
      <c r="A7307" s="18" t="str">
        <f t="shared" si="114"/>
        <v>2022-23Melbourne CityAF6</v>
      </c>
      <c r="B7307" s="18" t="s">
        <v>1261</v>
      </c>
      <c r="C7307" s="18" t="s">
        <v>1123</v>
      </c>
      <c r="D7307" s="18" t="s">
        <v>85</v>
      </c>
      <c r="E7307" s="18">
        <v>2.2036880604206202</v>
      </c>
    </row>
    <row r="7308" spans="1:5" hidden="1" x14ac:dyDescent="0.3">
      <c r="A7308" s="18" t="str">
        <f t="shared" si="114"/>
        <v>2022-23Melbourne CityAF7</v>
      </c>
      <c r="B7308" s="18" t="s">
        <v>1261</v>
      </c>
      <c r="C7308" s="18" t="s">
        <v>1123</v>
      </c>
      <c r="D7308" s="18" t="s">
        <v>90</v>
      </c>
      <c r="E7308" s="18">
        <v>5.3050360897046396</v>
      </c>
    </row>
    <row r="7309" spans="1:5" hidden="1" x14ac:dyDescent="0.3">
      <c r="A7309" s="18" t="str">
        <f t="shared" si="114"/>
        <v>2022-23Melbourne CityAM1</v>
      </c>
      <c r="B7309" s="18" t="s">
        <v>1261</v>
      </c>
      <c r="C7309" s="18" t="s">
        <v>1123</v>
      </c>
      <c r="D7309" s="18" t="s">
        <v>97</v>
      </c>
      <c r="E7309" s="18">
        <v>1.53271569195136</v>
      </c>
    </row>
    <row r="7310" spans="1:5" hidden="1" x14ac:dyDescent="0.3">
      <c r="A7310" s="18" t="str">
        <f t="shared" si="114"/>
        <v>2022-23Melbourne CityAM2</v>
      </c>
      <c r="B7310" s="18" t="s">
        <v>1261</v>
      </c>
      <c r="C7310" s="18" t="s">
        <v>1123</v>
      </c>
      <c r="D7310" s="18" t="s">
        <v>103</v>
      </c>
      <c r="E7310" s="18">
        <v>0.38216560509554098</v>
      </c>
    </row>
    <row r="7311" spans="1:5" hidden="1" x14ac:dyDescent="0.3">
      <c r="A7311" s="18" t="str">
        <f t="shared" si="114"/>
        <v>2022-23Melbourne CityAM5</v>
      </c>
      <c r="B7311" s="18" t="s">
        <v>1261</v>
      </c>
      <c r="C7311" s="18" t="s">
        <v>1123</v>
      </c>
      <c r="D7311" s="18" t="s">
        <v>109</v>
      </c>
      <c r="E7311" s="18">
        <v>0.48195329087048799</v>
      </c>
    </row>
    <row r="7312" spans="1:5" hidden="1" x14ac:dyDescent="0.3">
      <c r="A7312" s="18" t="str">
        <f t="shared" si="114"/>
        <v>2022-23Melbourne CityAM6</v>
      </c>
      <c r="B7312" s="18" t="s">
        <v>1261</v>
      </c>
      <c r="C7312" s="18" t="s">
        <v>1123</v>
      </c>
      <c r="D7312" s="18" t="s">
        <v>115</v>
      </c>
      <c r="E7312" s="18">
        <v>5.7707883588944604</v>
      </c>
    </row>
    <row r="7313" spans="1:5" hidden="1" x14ac:dyDescent="0.3">
      <c r="A7313" s="18" t="str">
        <f t="shared" si="114"/>
        <v>2022-23Melbourne CityAM7</v>
      </c>
      <c r="B7313" s="18" t="s">
        <v>1261</v>
      </c>
      <c r="C7313" s="18" t="s">
        <v>1123</v>
      </c>
      <c r="D7313" s="18" t="s">
        <v>118</v>
      </c>
      <c r="E7313" s="18">
        <v>1</v>
      </c>
    </row>
    <row r="7314" spans="1:5" hidden="1" x14ac:dyDescent="0.3">
      <c r="A7314" s="18" t="str">
        <f t="shared" si="114"/>
        <v>2022-23Melbourne CityFS1</v>
      </c>
      <c r="B7314" s="18" t="s">
        <v>1261</v>
      </c>
      <c r="C7314" s="18" t="s">
        <v>1123</v>
      </c>
      <c r="D7314" s="18" t="s">
        <v>124</v>
      </c>
      <c r="E7314" s="18">
        <v>2.3332264957265001</v>
      </c>
    </row>
    <row r="7315" spans="1:5" hidden="1" x14ac:dyDescent="0.3">
      <c r="A7315" s="18" t="str">
        <f t="shared" si="114"/>
        <v>2022-23Melbourne CityFS2</v>
      </c>
      <c r="B7315" s="18" t="s">
        <v>1261</v>
      </c>
      <c r="C7315" s="18" t="s">
        <v>1123</v>
      </c>
      <c r="D7315" s="18" t="s">
        <v>130</v>
      </c>
      <c r="E7315" s="18">
        <v>1.00256904303147</v>
      </c>
    </row>
    <row r="7316" spans="1:5" hidden="1" x14ac:dyDescent="0.3">
      <c r="A7316" s="18" t="str">
        <f t="shared" si="114"/>
        <v>2022-23Melbourne CityFS3</v>
      </c>
      <c r="B7316" s="18" t="s">
        <v>1261</v>
      </c>
      <c r="C7316" s="18" t="s">
        <v>1123</v>
      </c>
      <c r="D7316" s="18" t="s">
        <v>135</v>
      </c>
      <c r="E7316" s="18">
        <v>1029.3327948303699</v>
      </c>
    </row>
    <row r="7317" spans="1:5" hidden="1" x14ac:dyDescent="0.3">
      <c r="A7317" s="18" t="str">
        <f t="shared" si="114"/>
        <v>2022-23Melbourne CityFS4</v>
      </c>
      <c r="B7317" s="18" t="s">
        <v>1261</v>
      </c>
      <c r="C7317" s="18" t="s">
        <v>1123</v>
      </c>
      <c r="D7317" s="18" t="s">
        <v>139</v>
      </c>
      <c r="E7317" s="18">
        <v>1</v>
      </c>
    </row>
    <row r="7318" spans="1:5" hidden="1" x14ac:dyDescent="0.3">
      <c r="A7318" s="18" t="str">
        <f t="shared" si="114"/>
        <v>2022-23Melbourne CityG1</v>
      </c>
      <c r="B7318" s="18" t="s">
        <v>1261</v>
      </c>
      <c r="C7318" s="18" t="s">
        <v>1123</v>
      </c>
      <c r="D7318" s="18" t="s">
        <v>149</v>
      </c>
      <c r="E7318" s="18">
        <v>0.27675276752767503</v>
      </c>
    </row>
    <row r="7319" spans="1:5" hidden="1" x14ac:dyDescent="0.3">
      <c r="A7319" s="18" t="str">
        <f t="shared" si="114"/>
        <v>2022-23Melbourne CityG2</v>
      </c>
      <c r="B7319" s="18" t="s">
        <v>1261</v>
      </c>
      <c r="C7319" s="18" t="s">
        <v>1123</v>
      </c>
      <c r="D7319" s="18" t="s">
        <v>154</v>
      </c>
      <c r="E7319" s="18">
        <v>56</v>
      </c>
    </row>
    <row r="7320" spans="1:5" hidden="1" x14ac:dyDescent="0.3">
      <c r="A7320" s="18" t="str">
        <f t="shared" ref="A7320:A7383" si="115">CONCATENATE(B7320,C7320,D7320)</f>
        <v>2022-23Melbourne CityG3</v>
      </c>
      <c r="B7320" s="18" t="s">
        <v>1261</v>
      </c>
      <c r="C7320" s="18" t="s">
        <v>1123</v>
      </c>
      <c r="D7320" s="18" t="s">
        <v>159</v>
      </c>
      <c r="E7320" s="18">
        <v>0.91515151515151505</v>
      </c>
    </row>
    <row r="7321" spans="1:5" hidden="1" x14ac:dyDescent="0.3">
      <c r="A7321" s="18" t="str">
        <f t="shared" si="115"/>
        <v>2022-23Melbourne CityG4</v>
      </c>
      <c r="B7321" s="18" t="s">
        <v>1261</v>
      </c>
      <c r="C7321" s="18" t="s">
        <v>1123</v>
      </c>
      <c r="D7321" s="18" t="s">
        <v>166</v>
      </c>
      <c r="E7321" s="18">
        <v>109023.19909090899</v>
      </c>
    </row>
    <row r="7322" spans="1:5" hidden="1" x14ac:dyDescent="0.3">
      <c r="A7322" s="18" t="str">
        <f t="shared" si="115"/>
        <v>2022-23Melbourne CityG5</v>
      </c>
      <c r="B7322" s="18" t="s">
        <v>1261</v>
      </c>
      <c r="C7322" s="18" t="s">
        <v>1123</v>
      </c>
      <c r="D7322" s="18" t="s">
        <v>169</v>
      </c>
      <c r="E7322" s="18">
        <v>58</v>
      </c>
    </row>
    <row r="7323" spans="1:5" hidden="1" x14ac:dyDescent="0.3">
      <c r="A7323" s="18" t="str">
        <f t="shared" si="115"/>
        <v>2022-23Melbourne CityLB1</v>
      </c>
      <c r="B7323" s="18" t="s">
        <v>1261</v>
      </c>
      <c r="C7323" s="18" t="s">
        <v>1123</v>
      </c>
      <c r="D7323" s="18" t="s">
        <v>1256</v>
      </c>
      <c r="E7323" s="18">
        <v>4.25279574621592</v>
      </c>
    </row>
    <row r="7324" spans="1:5" hidden="1" x14ac:dyDescent="0.3">
      <c r="A7324" s="18" t="str">
        <f t="shared" si="115"/>
        <v>2022-23Melbourne CityLB2</v>
      </c>
      <c r="B7324" s="18" t="s">
        <v>1261</v>
      </c>
      <c r="C7324" s="18" t="s">
        <v>1123</v>
      </c>
      <c r="D7324" s="18" t="s">
        <v>172</v>
      </c>
      <c r="E7324" s="18">
        <v>0.64975037101393895</v>
      </c>
    </row>
    <row r="7325" spans="1:5" hidden="1" x14ac:dyDescent="0.3">
      <c r="A7325" s="18" t="str">
        <f t="shared" si="115"/>
        <v>2022-23Melbourne CityLB4</v>
      </c>
      <c r="B7325" s="18" t="s">
        <v>1261</v>
      </c>
      <c r="C7325" s="18" t="s">
        <v>1123</v>
      </c>
      <c r="D7325" s="18" t="s">
        <v>1257</v>
      </c>
      <c r="E7325" s="18">
        <v>0.21580004245962001</v>
      </c>
    </row>
    <row r="7326" spans="1:5" hidden="1" x14ac:dyDescent="0.3">
      <c r="A7326" s="18" t="str">
        <f t="shared" si="115"/>
        <v>2022-23Melbourne CityLB5</v>
      </c>
      <c r="B7326" s="18" t="s">
        <v>1261</v>
      </c>
      <c r="C7326" s="18" t="s">
        <v>1123</v>
      </c>
      <c r="D7326" s="18" t="s">
        <v>177</v>
      </c>
      <c r="E7326" s="18">
        <v>80.839005587780704</v>
      </c>
    </row>
    <row r="7327" spans="1:5" hidden="1" x14ac:dyDescent="0.3">
      <c r="A7327" s="18" t="str">
        <f t="shared" si="115"/>
        <v>2022-23Melbourne CityMC2</v>
      </c>
      <c r="B7327" s="18" t="s">
        <v>1261</v>
      </c>
      <c r="C7327" s="18" t="s">
        <v>1123</v>
      </c>
      <c r="D7327" s="18" t="s">
        <v>192</v>
      </c>
      <c r="E7327" s="18">
        <v>1.02077431539188</v>
      </c>
    </row>
    <row r="7328" spans="1:5" hidden="1" x14ac:dyDescent="0.3">
      <c r="A7328" s="18" t="str">
        <f t="shared" si="115"/>
        <v>2022-23Melbourne CityMC3</v>
      </c>
      <c r="B7328" s="18" t="s">
        <v>1261</v>
      </c>
      <c r="C7328" s="18" t="s">
        <v>1123</v>
      </c>
      <c r="D7328" s="18" t="s">
        <v>197</v>
      </c>
      <c r="E7328" s="18">
        <v>89.940286066922695</v>
      </c>
    </row>
    <row r="7329" spans="1:5" hidden="1" x14ac:dyDescent="0.3">
      <c r="A7329" s="18" t="str">
        <f t="shared" si="115"/>
        <v>2022-23Melbourne CityMC4</v>
      </c>
      <c r="B7329" s="18" t="s">
        <v>1261</v>
      </c>
      <c r="C7329" s="18" t="s">
        <v>1123</v>
      </c>
      <c r="D7329" s="18" t="s">
        <v>202</v>
      </c>
      <c r="E7329" s="18">
        <v>0.82952838690297404</v>
      </c>
    </row>
    <row r="7330" spans="1:5" hidden="1" x14ac:dyDescent="0.3">
      <c r="A7330" s="18" t="str">
        <f t="shared" si="115"/>
        <v>2022-23Melbourne CityMC5</v>
      </c>
      <c r="B7330" s="18" t="s">
        <v>1261</v>
      </c>
      <c r="C7330" s="18" t="s">
        <v>1123</v>
      </c>
      <c r="D7330" s="18" t="s">
        <v>207</v>
      </c>
      <c r="E7330" s="18">
        <v>0.8</v>
      </c>
    </row>
    <row r="7331" spans="1:5" hidden="1" x14ac:dyDescent="0.3">
      <c r="A7331" s="18" t="str">
        <f t="shared" si="115"/>
        <v>2022-23Melbourne CityMC6</v>
      </c>
      <c r="B7331" s="18" t="s">
        <v>1261</v>
      </c>
      <c r="C7331" s="18" t="s">
        <v>1123</v>
      </c>
      <c r="D7331" s="18" t="s">
        <v>211</v>
      </c>
      <c r="E7331" s="18">
        <v>0.887629839471199</v>
      </c>
    </row>
    <row r="7332" spans="1:5" hidden="1" x14ac:dyDescent="0.3">
      <c r="A7332" s="18" t="str">
        <f t="shared" si="115"/>
        <v>2022-23Melbourne CityR1</v>
      </c>
      <c r="B7332" s="18" t="s">
        <v>1261</v>
      </c>
      <c r="C7332" s="18" t="s">
        <v>1123</v>
      </c>
      <c r="D7332" s="18" t="s">
        <v>215</v>
      </c>
      <c r="E7332" s="18">
        <v>227.856832009985</v>
      </c>
    </row>
    <row r="7333" spans="1:5" hidden="1" x14ac:dyDescent="0.3">
      <c r="A7333" s="18" t="str">
        <f t="shared" si="115"/>
        <v>2022-23Melbourne CityR2</v>
      </c>
      <c r="B7333" s="18" t="s">
        <v>1261</v>
      </c>
      <c r="C7333" s="18" t="s">
        <v>1123</v>
      </c>
      <c r="D7333" s="18" t="s">
        <v>220</v>
      </c>
      <c r="E7333" s="18">
        <v>0.93156494535541601</v>
      </c>
    </row>
    <row r="7334" spans="1:5" hidden="1" x14ac:dyDescent="0.3">
      <c r="A7334" s="18" t="str">
        <f t="shared" si="115"/>
        <v>2022-23Melbourne CityR3</v>
      </c>
      <c r="B7334" s="18" t="s">
        <v>1261</v>
      </c>
      <c r="C7334" s="18" t="s">
        <v>1123</v>
      </c>
      <c r="D7334" s="18" t="s">
        <v>223</v>
      </c>
      <c r="E7334" s="18">
        <v>331.36871287754298</v>
      </c>
    </row>
    <row r="7335" spans="1:5" hidden="1" x14ac:dyDescent="0.3">
      <c r="A7335" s="18" t="str">
        <f t="shared" si="115"/>
        <v>2022-23Melbourne CityR4</v>
      </c>
      <c r="B7335" s="18" t="s">
        <v>1261</v>
      </c>
      <c r="C7335" s="18" t="s">
        <v>1123</v>
      </c>
      <c r="D7335" s="18" t="s">
        <v>228</v>
      </c>
      <c r="E7335" s="18">
        <v>65.495145389221506</v>
      </c>
    </row>
    <row r="7336" spans="1:5" hidden="1" x14ac:dyDescent="0.3">
      <c r="A7336" s="18" t="str">
        <f t="shared" si="115"/>
        <v>2022-23Melbourne CityR5</v>
      </c>
      <c r="B7336" s="18" t="s">
        <v>1261</v>
      </c>
      <c r="C7336" s="18" t="s">
        <v>1123</v>
      </c>
      <c r="D7336" s="18" t="s">
        <v>232</v>
      </c>
      <c r="E7336" s="18">
        <v>66</v>
      </c>
    </row>
    <row r="7337" spans="1:5" hidden="1" x14ac:dyDescent="0.3">
      <c r="A7337" s="18" t="str">
        <f t="shared" si="115"/>
        <v>2022-23Melbourne CitySP1</v>
      </c>
      <c r="B7337" s="18" t="s">
        <v>1261</v>
      </c>
      <c r="C7337" s="18" t="s">
        <v>1123</v>
      </c>
      <c r="D7337" s="18" t="s">
        <v>236</v>
      </c>
      <c r="E7337" s="18">
        <v>106</v>
      </c>
    </row>
    <row r="7338" spans="1:5" hidden="1" x14ac:dyDescent="0.3">
      <c r="A7338" s="18" t="str">
        <f t="shared" si="115"/>
        <v>2022-23Melbourne CitySP2</v>
      </c>
      <c r="B7338" s="18" t="s">
        <v>1261</v>
      </c>
      <c r="C7338" s="18" t="s">
        <v>1123</v>
      </c>
      <c r="D7338" s="18" t="s">
        <v>239</v>
      </c>
      <c r="E7338" s="18">
        <v>0.65466101694915302</v>
      </c>
    </row>
    <row r="7339" spans="1:5" hidden="1" x14ac:dyDescent="0.3">
      <c r="A7339" s="18" t="str">
        <f t="shared" si="115"/>
        <v>2022-23Melbourne CitySP3</v>
      </c>
      <c r="B7339" s="18" t="s">
        <v>1261</v>
      </c>
      <c r="C7339" s="18" t="s">
        <v>1123</v>
      </c>
      <c r="D7339" s="18" t="s">
        <v>245</v>
      </c>
      <c r="E7339" s="18">
        <v>4282.6345751633999</v>
      </c>
    </row>
    <row r="7340" spans="1:5" hidden="1" x14ac:dyDescent="0.3">
      <c r="A7340" s="18" t="str">
        <f t="shared" si="115"/>
        <v>2022-23Melbourne CitySP4</v>
      </c>
      <c r="B7340" s="18" t="s">
        <v>1261</v>
      </c>
      <c r="C7340" s="18" t="s">
        <v>1123</v>
      </c>
      <c r="D7340" s="18" t="s">
        <v>251</v>
      </c>
      <c r="E7340" s="18">
        <v>0.78571428571428603</v>
      </c>
    </row>
    <row r="7341" spans="1:5" hidden="1" x14ac:dyDescent="0.3">
      <c r="A7341" s="18" t="str">
        <f t="shared" si="115"/>
        <v>2022-23Melbourne CityWC1</v>
      </c>
      <c r="B7341" s="18" t="s">
        <v>1261</v>
      </c>
      <c r="C7341" s="18" t="s">
        <v>1123</v>
      </c>
      <c r="D7341" s="18" t="s">
        <v>1258</v>
      </c>
      <c r="E7341" s="18">
        <v>36.622078197066898</v>
      </c>
    </row>
    <row r="7342" spans="1:5" hidden="1" x14ac:dyDescent="0.3">
      <c r="A7342" s="18" t="str">
        <f t="shared" si="115"/>
        <v>2022-23Melbourne CityWC2</v>
      </c>
      <c r="B7342" s="18" t="s">
        <v>1261</v>
      </c>
      <c r="C7342" s="18" t="s">
        <v>1123</v>
      </c>
      <c r="D7342" s="18" t="s">
        <v>256</v>
      </c>
      <c r="E7342" s="18">
        <v>3.1120232672416202</v>
      </c>
    </row>
    <row r="7343" spans="1:5" hidden="1" x14ac:dyDescent="0.3">
      <c r="A7343" s="18" t="str">
        <f t="shared" si="115"/>
        <v>2022-23Melbourne CityWC3</v>
      </c>
      <c r="B7343" s="18" t="s">
        <v>1261</v>
      </c>
      <c r="C7343" s="18" t="s">
        <v>1123</v>
      </c>
      <c r="D7343" s="18" t="s">
        <v>262</v>
      </c>
      <c r="E7343" s="18">
        <v>426.73401819591197</v>
      </c>
    </row>
    <row r="7344" spans="1:5" hidden="1" x14ac:dyDescent="0.3">
      <c r="A7344" s="18" t="str">
        <f t="shared" si="115"/>
        <v>2022-23Melbourne CityWC4</v>
      </c>
      <c r="B7344" s="18" t="s">
        <v>1261</v>
      </c>
      <c r="C7344" s="18" t="s">
        <v>1123</v>
      </c>
      <c r="D7344" s="18" t="s">
        <v>266</v>
      </c>
      <c r="E7344" s="18">
        <v>186.312281040268</v>
      </c>
    </row>
    <row r="7345" spans="1:5" hidden="1" x14ac:dyDescent="0.3">
      <c r="A7345" s="18" t="str">
        <f t="shared" si="115"/>
        <v>2022-23Melbourne CityWC5</v>
      </c>
      <c r="B7345" s="18" t="s">
        <v>1261</v>
      </c>
      <c r="C7345" s="18" t="s">
        <v>1123</v>
      </c>
      <c r="D7345" s="18" t="s">
        <v>270</v>
      </c>
      <c r="E7345" s="18">
        <v>0.294867705600658</v>
      </c>
    </row>
    <row r="7346" spans="1:5" hidden="1" x14ac:dyDescent="0.3">
      <c r="A7346" s="18" t="str">
        <f t="shared" si="115"/>
        <v>2022-23Melbourne CityE2</v>
      </c>
      <c r="B7346" s="18" t="s">
        <v>1261</v>
      </c>
      <c r="C7346" s="18" t="s">
        <v>1123</v>
      </c>
      <c r="D7346" s="18" t="s">
        <v>548</v>
      </c>
      <c r="E7346" s="18">
        <v>4010.5587719882001</v>
      </c>
    </row>
    <row r="7347" spans="1:5" hidden="1" x14ac:dyDescent="0.3">
      <c r="A7347" s="18" t="str">
        <f t="shared" si="115"/>
        <v>2022-23Melbourne CityE4</v>
      </c>
      <c r="B7347" s="18" t="s">
        <v>1261</v>
      </c>
      <c r="C7347" s="18" t="s">
        <v>1123</v>
      </c>
      <c r="D7347" s="18" t="s">
        <v>550</v>
      </c>
      <c r="E7347" s="18">
        <v>2225.3721079834099</v>
      </c>
    </row>
    <row r="7348" spans="1:5" hidden="1" x14ac:dyDescent="0.3">
      <c r="A7348" s="18" t="str">
        <f t="shared" si="115"/>
        <v>2022-23Melbourne CityL1</v>
      </c>
      <c r="B7348" s="18" t="s">
        <v>1261</v>
      </c>
      <c r="C7348" s="18" t="s">
        <v>1123</v>
      </c>
      <c r="D7348" s="18" t="s">
        <v>552</v>
      </c>
      <c r="E7348" s="18">
        <v>1.0961662183607299</v>
      </c>
    </row>
    <row r="7349" spans="1:5" hidden="1" x14ac:dyDescent="0.3">
      <c r="A7349" s="18" t="str">
        <f t="shared" si="115"/>
        <v>2022-23Melbourne CityL2</v>
      </c>
      <c r="B7349" s="18" t="s">
        <v>1261</v>
      </c>
      <c r="C7349" s="18" t="s">
        <v>1123</v>
      </c>
      <c r="D7349" s="18" t="s">
        <v>554</v>
      </c>
      <c r="E7349" s="18">
        <v>-0.37095835350199402</v>
      </c>
    </row>
    <row r="7350" spans="1:5" hidden="1" x14ac:dyDescent="0.3">
      <c r="A7350" s="18" t="str">
        <f t="shared" si="115"/>
        <v>2022-23Melbourne CityO2</v>
      </c>
      <c r="B7350" s="18" t="s">
        <v>1261</v>
      </c>
      <c r="C7350" s="18" t="s">
        <v>1123</v>
      </c>
      <c r="D7350" s="18" t="s">
        <v>556</v>
      </c>
      <c r="E7350" s="18">
        <v>0.31504001008128002</v>
      </c>
    </row>
    <row r="7351" spans="1:5" hidden="1" x14ac:dyDescent="0.3">
      <c r="A7351" s="18" t="str">
        <f t="shared" si="115"/>
        <v>2022-23Melbourne CityO3</v>
      </c>
      <c r="B7351" s="18" t="s">
        <v>1261</v>
      </c>
      <c r="C7351" s="18" t="s">
        <v>1123</v>
      </c>
      <c r="D7351" s="18" t="s">
        <v>558</v>
      </c>
      <c r="E7351" s="18">
        <v>0.101726419255245</v>
      </c>
    </row>
    <row r="7352" spans="1:5" hidden="1" x14ac:dyDescent="0.3">
      <c r="A7352" s="18" t="str">
        <f t="shared" si="115"/>
        <v>2022-23Melbourne CityO4</v>
      </c>
      <c r="B7352" s="18" t="s">
        <v>1261</v>
      </c>
      <c r="C7352" s="18" t="s">
        <v>1123</v>
      </c>
      <c r="D7352" s="18" t="s">
        <v>560</v>
      </c>
      <c r="E7352" s="18">
        <v>0.24575515134610801</v>
      </c>
    </row>
    <row r="7353" spans="1:5" hidden="1" x14ac:dyDescent="0.3">
      <c r="A7353" s="18" t="str">
        <f t="shared" si="115"/>
        <v>2022-23Melbourne CityO5</v>
      </c>
      <c r="B7353" s="18" t="s">
        <v>1261</v>
      </c>
      <c r="C7353" s="18" t="s">
        <v>1123</v>
      </c>
      <c r="D7353" s="18" t="s">
        <v>562</v>
      </c>
      <c r="E7353" s="18">
        <v>1.1440166942505601</v>
      </c>
    </row>
    <row r="7354" spans="1:5" hidden="1" x14ac:dyDescent="0.3">
      <c r="A7354" s="18" t="str">
        <f t="shared" si="115"/>
        <v>2022-23Melbourne CityOP1</v>
      </c>
      <c r="B7354" s="18" t="s">
        <v>1261</v>
      </c>
      <c r="C7354" s="18" t="s">
        <v>1123</v>
      </c>
      <c r="D7354" s="18" t="s">
        <v>564</v>
      </c>
      <c r="E7354" s="18">
        <v>-1.1998828290442199E-2</v>
      </c>
    </row>
    <row r="7355" spans="1:5" hidden="1" x14ac:dyDescent="0.3">
      <c r="A7355" s="18" t="str">
        <f t="shared" si="115"/>
        <v>2022-23Melbourne CityS1</v>
      </c>
      <c r="B7355" s="18" t="s">
        <v>1261</v>
      </c>
      <c r="C7355" s="18" t="s">
        <v>1123</v>
      </c>
      <c r="D7355" s="18" t="s">
        <v>567</v>
      </c>
      <c r="E7355" s="18">
        <v>0.65145931947556701</v>
      </c>
    </row>
    <row r="7356" spans="1:5" hidden="1" x14ac:dyDescent="0.3">
      <c r="A7356" s="18" t="str">
        <f t="shared" si="115"/>
        <v>2022-23Melbourne CityS2</v>
      </c>
      <c r="B7356" s="18" t="s">
        <v>1261</v>
      </c>
      <c r="C7356" s="18" t="s">
        <v>1123</v>
      </c>
      <c r="D7356" s="18" t="s">
        <v>569</v>
      </c>
      <c r="E7356" s="18">
        <v>2.3496533305425102E-3</v>
      </c>
    </row>
    <row r="7357" spans="1:5" hidden="1" x14ac:dyDescent="0.3">
      <c r="A7357" s="18" t="str">
        <f t="shared" si="115"/>
        <v>2022-23Melbourne CityC1</v>
      </c>
      <c r="B7357" s="18" t="s">
        <v>1261</v>
      </c>
      <c r="C7357" s="18" t="s">
        <v>1123</v>
      </c>
      <c r="D7357" s="18" t="s">
        <v>572</v>
      </c>
      <c r="E7357" s="18">
        <v>3393.9666985789599</v>
      </c>
    </row>
    <row r="7358" spans="1:5" hidden="1" x14ac:dyDescent="0.3">
      <c r="A7358" s="18" t="str">
        <f t="shared" si="115"/>
        <v>2022-23Melbourne CityC2</v>
      </c>
      <c r="B7358" s="18" t="s">
        <v>1261</v>
      </c>
      <c r="C7358" s="18" t="s">
        <v>1123</v>
      </c>
      <c r="D7358" s="18" t="s">
        <v>575</v>
      </c>
      <c r="E7358" s="18">
        <v>14883.194733845199</v>
      </c>
    </row>
    <row r="7359" spans="1:5" hidden="1" x14ac:dyDescent="0.3">
      <c r="A7359" s="18" t="str">
        <f t="shared" si="115"/>
        <v>2022-23Melton CityFS3</v>
      </c>
      <c r="B7359" s="18" t="s">
        <v>1261</v>
      </c>
      <c r="C7359" s="18" t="s">
        <v>1126</v>
      </c>
      <c r="D7359" s="18" t="s">
        <v>135</v>
      </c>
      <c r="E7359" s="18">
        <v>257.43636363636398</v>
      </c>
    </row>
    <row r="7360" spans="1:5" hidden="1" x14ac:dyDescent="0.3">
      <c r="A7360" s="18" t="str">
        <f t="shared" si="115"/>
        <v>2022-23Melton CityFS4</v>
      </c>
      <c r="B7360" s="18" t="s">
        <v>1261</v>
      </c>
      <c r="C7360" s="18" t="s">
        <v>1126</v>
      </c>
      <c r="D7360" s="18" t="s">
        <v>139</v>
      </c>
      <c r="E7360" s="18">
        <v>0</v>
      </c>
    </row>
    <row r="7361" spans="1:5" hidden="1" x14ac:dyDescent="0.3">
      <c r="A7361" s="18" t="str">
        <f t="shared" si="115"/>
        <v>2022-23Melton CityG1</v>
      </c>
      <c r="B7361" s="18" t="s">
        <v>1261</v>
      </c>
      <c r="C7361" s="18" t="s">
        <v>1126</v>
      </c>
      <c r="D7361" s="18" t="s">
        <v>149</v>
      </c>
      <c r="E7361" s="18">
        <v>0.19815668202764999</v>
      </c>
    </row>
    <row r="7362" spans="1:5" hidden="1" x14ac:dyDescent="0.3">
      <c r="A7362" s="18" t="str">
        <f t="shared" si="115"/>
        <v>2022-23Melton CityG2</v>
      </c>
      <c r="B7362" s="18" t="s">
        <v>1261</v>
      </c>
      <c r="C7362" s="18" t="s">
        <v>1126</v>
      </c>
      <c r="D7362" s="18" t="s">
        <v>154</v>
      </c>
      <c r="E7362" s="18">
        <v>70</v>
      </c>
    </row>
    <row r="7363" spans="1:5" hidden="1" x14ac:dyDescent="0.3">
      <c r="A7363" s="18" t="str">
        <f t="shared" si="115"/>
        <v>2022-23Melton CityG3</v>
      </c>
      <c r="B7363" s="18" t="s">
        <v>1261</v>
      </c>
      <c r="C7363" s="18" t="s">
        <v>1126</v>
      </c>
      <c r="D7363" s="18" t="s">
        <v>159</v>
      </c>
      <c r="E7363" s="18">
        <v>0.92592592592592604</v>
      </c>
    </row>
    <row r="7364" spans="1:5" hidden="1" x14ac:dyDescent="0.3">
      <c r="A7364" s="18" t="str">
        <f t="shared" si="115"/>
        <v>2022-23Melton CityG4</v>
      </c>
      <c r="B7364" s="18" t="s">
        <v>1261</v>
      </c>
      <c r="C7364" s="18" t="s">
        <v>1126</v>
      </c>
      <c r="D7364" s="18" t="s">
        <v>166</v>
      </c>
      <c r="E7364" s="18">
        <v>65600.777777777796</v>
      </c>
    </row>
    <row r="7365" spans="1:5" hidden="1" x14ac:dyDescent="0.3">
      <c r="A7365" s="18" t="str">
        <f t="shared" si="115"/>
        <v>2022-23Melton CityG5</v>
      </c>
      <c r="B7365" s="18" t="s">
        <v>1261</v>
      </c>
      <c r="C7365" s="18" t="s">
        <v>1126</v>
      </c>
      <c r="D7365" s="18" t="s">
        <v>169</v>
      </c>
      <c r="E7365" s="18">
        <v>70</v>
      </c>
    </row>
    <row r="7366" spans="1:5" hidden="1" x14ac:dyDescent="0.3">
      <c r="A7366" s="18" t="str">
        <f t="shared" si="115"/>
        <v>2022-23Melton CityLB1</v>
      </c>
      <c r="B7366" s="18" t="s">
        <v>1261</v>
      </c>
      <c r="C7366" s="18" t="s">
        <v>1126</v>
      </c>
      <c r="D7366" s="18" t="s">
        <v>1256</v>
      </c>
      <c r="E7366" s="18">
        <v>5.7020499999999998</v>
      </c>
    </row>
    <row r="7367" spans="1:5" hidden="1" x14ac:dyDescent="0.3">
      <c r="A7367" s="18" t="str">
        <f t="shared" si="115"/>
        <v>2022-23Melton CityLB2</v>
      </c>
      <c r="B7367" s="18" t="s">
        <v>1261</v>
      </c>
      <c r="C7367" s="18" t="s">
        <v>1126</v>
      </c>
      <c r="D7367" s="18" t="s">
        <v>172</v>
      </c>
      <c r="E7367" s="18">
        <v>0.81716</v>
      </c>
    </row>
    <row r="7368" spans="1:5" hidden="1" x14ac:dyDescent="0.3">
      <c r="A7368" s="18" t="str">
        <f t="shared" si="115"/>
        <v>2022-23Melton CityLB4</v>
      </c>
      <c r="B7368" s="18" t="s">
        <v>1261</v>
      </c>
      <c r="C7368" s="18" t="s">
        <v>1126</v>
      </c>
      <c r="D7368" s="18" t="s">
        <v>1257</v>
      </c>
      <c r="E7368" s="18">
        <v>5.8531598849306102E-2</v>
      </c>
    </row>
    <row r="7369" spans="1:5" hidden="1" x14ac:dyDescent="0.3">
      <c r="A7369" s="18" t="str">
        <f t="shared" si="115"/>
        <v>2022-23Melton CityLB5</v>
      </c>
      <c r="B7369" s="18" t="s">
        <v>1261</v>
      </c>
      <c r="C7369" s="18" t="s">
        <v>1126</v>
      </c>
      <c r="D7369" s="18" t="s">
        <v>177</v>
      </c>
      <c r="E7369" s="18">
        <v>22.879130687268301</v>
      </c>
    </row>
    <row r="7370" spans="1:5" hidden="1" x14ac:dyDescent="0.3">
      <c r="A7370" s="18" t="str">
        <f t="shared" si="115"/>
        <v>2022-23Melton CityMC2</v>
      </c>
      <c r="B7370" s="18" t="s">
        <v>1261</v>
      </c>
      <c r="C7370" s="18" t="s">
        <v>1126</v>
      </c>
      <c r="D7370" s="18" t="s">
        <v>192</v>
      </c>
      <c r="E7370" s="18">
        <v>1.0109821148415401</v>
      </c>
    </row>
    <row r="7371" spans="1:5" hidden="1" x14ac:dyDescent="0.3">
      <c r="A7371" s="18" t="str">
        <f t="shared" si="115"/>
        <v>2022-23Melton CityMC3</v>
      </c>
      <c r="B7371" s="18" t="s">
        <v>1261</v>
      </c>
      <c r="C7371" s="18" t="s">
        <v>1126</v>
      </c>
      <c r="D7371" s="18" t="s">
        <v>197</v>
      </c>
      <c r="E7371" s="18">
        <v>82.307958234623101</v>
      </c>
    </row>
    <row r="7372" spans="1:5" hidden="1" x14ac:dyDescent="0.3">
      <c r="A7372" s="18" t="str">
        <f t="shared" si="115"/>
        <v>2022-23Melton CityMC4</v>
      </c>
      <c r="B7372" s="18" t="s">
        <v>1261</v>
      </c>
      <c r="C7372" s="18" t="s">
        <v>1126</v>
      </c>
      <c r="D7372" s="18" t="s">
        <v>202</v>
      </c>
      <c r="E7372" s="18">
        <v>0.52801323968676805</v>
      </c>
    </row>
    <row r="7373" spans="1:5" hidden="1" x14ac:dyDescent="0.3">
      <c r="A7373" s="18" t="str">
        <f t="shared" si="115"/>
        <v>2022-23Melton CityMC5</v>
      </c>
      <c r="B7373" s="18" t="s">
        <v>1261</v>
      </c>
      <c r="C7373" s="18" t="s">
        <v>1126</v>
      </c>
      <c r="D7373" s="18" t="s">
        <v>207</v>
      </c>
      <c r="E7373" s="18">
        <v>0.80036297640653398</v>
      </c>
    </row>
    <row r="7374" spans="1:5" hidden="1" x14ac:dyDescent="0.3">
      <c r="A7374" s="18" t="str">
        <f t="shared" si="115"/>
        <v>2022-23Melton CityMC6</v>
      </c>
      <c r="B7374" s="18" t="s">
        <v>1261</v>
      </c>
      <c r="C7374" s="18" t="s">
        <v>1126</v>
      </c>
      <c r="D7374" s="18" t="s">
        <v>211</v>
      </c>
      <c r="E7374" s="18">
        <v>0.94540320050203996</v>
      </c>
    </row>
    <row r="7375" spans="1:5" hidden="1" x14ac:dyDescent="0.3">
      <c r="A7375" s="18" t="str">
        <f t="shared" si="115"/>
        <v>2022-23Melton CityR1</v>
      </c>
      <c r="B7375" s="18" t="s">
        <v>1261</v>
      </c>
      <c r="C7375" s="18" t="s">
        <v>1126</v>
      </c>
      <c r="D7375" s="18" t="s">
        <v>215</v>
      </c>
      <c r="E7375" s="18">
        <v>62.9355077835434</v>
      </c>
    </row>
    <row r="7376" spans="1:5" hidden="1" x14ac:dyDescent="0.3">
      <c r="A7376" s="18" t="str">
        <f t="shared" si="115"/>
        <v>2022-23Melton CityR2</v>
      </c>
      <c r="B7376" s="18" t="s">
        <v>1261</v>
      </c>
      <c r="C7376" s="18" t="s">
        <v>1126</v>
      </c>
      <c r="D7376" s="18" t="s">
        <v>220</v>
      </c>
      <c r="E7376" s="18">
        <v>0.96515937731653101</v>
      </c>
    </row>
    <row r="7377" spans="1:5" hidden="1" x14ac:dyDescent="0.3">
      <c r="A7377" s="18" t="str">
        <f t="shared" si="115"/>
        <v>2022-23Melton CityR3</v>
      </c>
      <c r="B7377" s="18" t="s">
        <v>1261</v>
      </c>
      <c r="C7377" s="18" t="s">
        <v>1126</v>
      </c>
      <c r="D7377" s="18" t="s">
        <v>223</v>
      </c>
      <c r="E7377" s="18">
        <v>0</v>
      </c>
    </row>
    <row r="7378" spans="1:5" hidden="1" x14ac:dyDescent="0.3">
      <c r="A7378" s="18" t="str">
        <f t="shared" si="115"/>
        <v>2022-23Melton CityR4</v>
      </c>
      <c r="B7378" s="18" t="s">
        <v>1261</v>
      </c>
      <c r="C7378" s="18" t="s">
        <v>1126</v>
      </c>
      <c r="D7378" s="18" t="s">
        <v>228</v>
      </c>
      <c r="E7378" s="18">
        <v>36.562574154050601</v>
      </c>
    </row>
    <row r="7379" spans="1:5" hidden="1" x14ac:dyDescent="0.3">
      <c r="A7379" s="18" t="str">
        <f t="shared" si="115"/>
        <v>2022-23Melton CityR5</v>
      </c>
      <c r="B7379" s="18" t="s">
        <v>1261</v>
      </c>
      <c r="C7379" s="18" t="s">
        <v>1126</v>
      </c>
      <c r="D7379" s="18" t="s">
        <v>232</v>
      </c>
      <c r="E7379" s="18">
        <v>68</v>
      </c>
    </row>
    <row r="7380" spans="1:5" hidden="1" x14ac:dyDescent="0.3">
      <c r="A7380" s="18" t="str">
        <f t="shared" si="115"/>
        <v>2022-23Melton CitySP1</v>
      </c>
      <c r="B7380" s="18" t="s">
        <v>1261</v>
      </c>
      <c r="C7380" s="18" t="s">
        <v>1126</v>
      </c>
      <c r="D7380" s="18" t="s">
        <v>236</v>
      </c>
      <c r="E7380" s="18">
        <v>108</v>
      </c>
    </row>
    <row r="7381" spans="1:5" hidden="1" x14ac:dyDescent="0.3">
      <c r="A7381" s="18" t="str">
        <f t="shared" si="115"/>
        <v>2022-23Melton CitySP2</v>
      </c>
      <c r="B7381" s="18" t="s">
        <v>1261</v>
      </c>
      <c r="C7381" s="18" t="s">
        <v>1126</v>
      </c>
      <c r="D7381" s="18" t="s">
        <v>239</v>
      </c>
      <c r="E7381" s="18">
        <v>0.51255230125522999</v>
      </c>
    </row>
    <row r="7382" spans="1:5" hidden="1" x14ac:dyDescent="0.3">
      <c r="A7382" s="18" t="str">
        <f t="shared" si="115"/>
        <v>2022-23Melton CitySP3</v>
      </c>
      <c r="B7382" s="18" t="s">
        <v>1261</v>
      </c>
      <c r="C7382" s="18" t="s">
        <v>1126</v>
      </c>
      <c r="D7382" s="18" t="s">
        <v>245</v>
      </c>
      <c r="E7382" s="18">
        <v>5073.1350208333297</v>
      </c>
    </row>
    <row r="7383" spans="1:5" hidden="1" x14ac:dyDescent="0.3">
      <c r="A7383" s="18" t="str">
        <f t="shared" si="115"/>
        <v>2022-23Melton CitySP4</v>
      </c>
      <c r="B7383" s="18" t="s">
        <v>1261</v>
      </c>
      <c r="C7383" s="18" t="s">
        <v>1126</v>
      </c>
      <c r="D7383" s="18" t="s">
        <v>251</v>
      </c>
      <c r="E7383" s="18">
        <v>0.25</v>
      </c>
    </row>
    <row r="7384" spans="1:5" hidden="1" x14ac:dyDescent="0.3">
      <c r="A7384" s="18" t="str">
        <f t="shared" ref="A7384:A7447" si="116">CONCATENATE(B7384,C7384,D7384)</f>
        <v>2022-23Melton CityWC1</v>
      </c>
      <c r="B7384" s="18" t="s">
        <v>1261</v>
      </c>
      <c r="C7384" s="18" t="s">
        <v>1126</v>
      </c>
      <c r="D7384" s="18" t="s">
        <v>1258</v>
      </c>
      <c r="E7384" s="18">
        <v>200.18258654454999</v>
      </c>
    </row>
    <row r="7385" spans="1:5" hidden="1" x14ac:dyDescent="0.3">
      <c r="A7385" s="18" t="str">
        <f t="shared" si="116"/>
        <v>2022-23Melton CityWC2</v>
      </c>
      <c r="B7385" s="18" t="s">
        <v>1261</v>
      </c>
      <c r="C7385" s="18" t="s">
        <v>1126</v>
      </c>
      <c r="D7385" s="18" t="s">
        <v>256</v>
      </c>
      <c r="E7385" s="18">
        <v>1.2296839086207501</v>
      </c>
    </row>
    <row r="7386" spans="1:5" hidden="1" x14ac:dyDescent="0.3">
      <c r="A7386" s="18" t="str">
        <f t="shared" si="116"/>
        <v>2022-23Melton CityWC3</v>
      </c>
      <c r="B7386" s="18" t="s">
        <v>1261</v>
      </c>
      <c r="C7386" s="18" t="s">
        <v>1126</v>
      </c>
      <c r="D7386" s="18" t="s">
        <v>262</v>
      </c>
      <c r="E7386" s="18">
        <v>152.39941997310001</v>
      </c>
    </row>
    <row r="7387" spans="1:5" hidden="1" x14ac:dyDescent="0.3">
      <c r="A7387" s="18" t="str">
        <f t="shared" si="116"/>
        <v>2022-23Melton CityWC4</v>
      </c>
      <c r="B7387" s="18" t="s">
        <v>1261</v>
      </c>
      <c r="C7387" s="18" t="s">
        <v>1126</v>
      </c>
      <c r="D7387" s="18" t="s">
        <v>266</v>
      </c>
      <c r="E7387" s="18">
        <v>56.449889322537402</v>
      </c>
    </row>
    <row r="7388" spans="1:5" hidden="1" x14ac:dyDescent="0.3">
      <c r="A7388" s="18" t="str">
        <f t="shared" si="116"/>
        <v>2022-23Melton CityWC5</v>
      </c>
      <c r="B7388" s="18" t="s">
        <v>1261</v>
      </c>
      <c r="C7388" s="18" t="s">
        <v>1126</v>
      </c>
      <c r="D7388" s="18" t="s">
        <v>270</v>
      </c>
      <c r="E7388" s="18">
        <v>0.43431818345307899</v>
      </c>
    </row>
    <row r="7389" spans="1:5" hidden="1" x14ac:dyDescent="0.3">
      <c r="A7389" s="18" t="str">
        <f t="shared" si="116"/>
        <v>2022-23Melton CityE2</v>
      </c>
      <c r="B7389" s="18" t="s">
        <v>1261</v>
      </c>
      <c r="C7389" s="18" t="s">
        <v>1126</v>
      </c>
      <c r="D7389" s="18" t="s">
        <v>548</v>
      </c>
      <c r="E7389" s="18">
        <v>2786.1686746987998</v>
      </c>
    </row>
    <row r="7390" spans="1:5" hidden="1" x14ac:dyDescent="0.3">
      <c r="A7390" s="18" t="str">
        <f t="shared" si="116"/>
        <v>2022-23Melton CityE4</v>
      </c>
      <c r="B7390" s="18" t="s">
        <v>1261</v>
      </c>
      <c r="C7390" s="18" t="s">
        <v>1126</v>
      </c>
      <c r="D7390" s="18" t="s">
        <v>550</v>
      </c>
      <c r="E7390" s="18">
        <v>1671.51807228916</v>
      </c>
    </row>
    <row r="7391" spans="1:5" hidden="1" x14ac:dyDescent="0.3">
      <c r="A7391" s="18" t="str">
        <f t="shared" si="116"/>
        <v>2022-23Melton CityL1</v>
      </c>
      <c r="B7391" s="18" t="s">
        <v>1261</v>
      </c>
      <c r="C7391" s="18" t="s">
        <v>1126</v>
      </c>
      <c r="D7391" s="18" t="s">
        <v>552</v>
      </c>
      <c r="E7391" s="18">
        <v>3.8933754529406301</v>
      </c>
    </row>
    <row r="7392" spans="1:5" hidden="1" x14ac:dyDescent="0.3">
      <c r="A7392" s="18" t="str">
        <f t="shared" si="116"/>
        <v>2022-23Melton CityL2</v>
      </c>
      <c r="B7392" s="18" t="s">
        <v>1261</v>
      </c>
      <c r="C7392" s="18" t="s">
        <v>1126</v>
      </c>
      <c r="D7392" s="18" t="s">
        <v>554</v>
      </c>
      <c r="E7392" s="18">
        <v>-3.49734274830438</v>
      </c>
    </row>
    <row r="7393" spans="1:5" hidden="1" x14ac:dyDescent="0.3">
      <c r="A7393" s="18" t="str">
        <f t="shared" si="116"/>
        <v>2022-23Melton CityO2</v>
      </c>
      <c r="B7393" s="18" t="s">
        <v>1261</v>
      </c>
      <c r="C7393" s="18" t="s">
        <v>1126</v>
      </c>
      <c r="D7393" s="18" t="s">
        <v>556</v>
      </c>
      <c r="E7393" s="18">
        <v>3.5463608314587398E-2</v>
      </c>
    </row>
    <row r="7394" spans="1:5" hidden="1" x14ac:dyDescent="0.3">
      <c r="A7394" s="18" t="str">
        <f t="shared" si="116"/>
        <v>2022-23Melton CityO3</v>
      </c>
      <c r="B7394" s="18" t="s">
        <v>1261</v>
      </c>
      <c r="C7394" s="18" t="s">
        <v>1126</v>
      </c>
      <c r="D7394" s="18" t="s">
        <v>558</v>
      </c>
      <c r="E7394" s="18">
        <v>1.7123329768533899E-2</v>
      </c>
    </row>
    <row r="7395" spans="1:5" hidden="1" x14ac:dyDescent="0.3">
      <c r="A7395" s="18" t="str">
        <f t="shared" si="116"/>
        <v>2022-23Melton CityO4</v>
      </c>
      <c r="B7395" s="18" t="s">
        <v>1261</v>
      </c>
      <c r="C7395" s="18" t="s">
        <v>1126</v>
      </c>
      <c r="D7395" s="18" t="s">
        <v>560</v>
      </c>
      <c r="E7395" s="18">
        <v>0.13838808250573001</v>
      </c>
    </row>
    <row r="7396" spans="1:5" hidden="1" x14ac:dyDescent="0.3">
      <c r="A7396" s="18" t="str">
        <f t="shared" si="116"/>
        <v>2022-23Melton CityO5</v>
      </c>
      <c r="B7396" s="18" t="s">
        <v>1261</v>
      </c>
      <c r="C7396" s="18" t="s">
        <v>1126</v>
      </c>
      <c r="D7396" s="18" t="s">
        <v>562</v>
      </c>
      <c r="E7396" s="18">
        <v>0.35518620495608699</v>
      </c>
    </row>
    <row r="7397" spans="1:5" hidden="1" x14ac:dyDescent="0.3">
      <c r="A7397" s="18" t="str">
        <f t="shared" si="116"/>
        <v>2022-23Melton CityOP1</v>
      </c>
      <c r="B7397" s="18" t="s">
        <v>1261</v>
      </c>
      <c r="C7397" s="18" t="s">
        <v>1126</v>
      </c>
      <c r="D7397" s="18" t="s">
        <v>564</v>
      </c>
      <c r="E7397" s="18">
        <v>0.31272364150786403</v>
      </c>
    </row>
    <row r="7398" spans="1:5" hidden="1" x14ac:dyDescent="0.3">
      <c r="A7398" s="18" t="str">
        <f t="shared" si="116"/>
        <v>2022-23Melton CityS1</v>
      </c>
      <c r="B7398" s="18" t="s">
        <v>1261</v>
      </c>
      <c r="C7398" s="18" t="s">
        <v>1126</v>
      </c>
      <c r="D7398" s="18" t="s">
        <v>567</v>
      </c>
      <c r="E7398" s="18">
        <v>0.48354711777363002</v>
      </c>
    </row>
    <row r="7399" spans="1:5" hidden="1" x14ac:dyDescent="0.3">
      <c r="A7399" s="18" t="str">
        <f t="shared" si="116"/>
        <v>2022-23Melton CityS2</v>
      </c>
      <c r="B7399" s="18" t="s">
        <v>1261</v>
      </c>
      <c r="C7399" s="18" t="s">
        <v>1126</v>
      </c>
      <c r="D7399" s="18" t="s">
        <v>569</v>
      </c>
      <c r="E7399" s="18">
        <v>3.16436068904109E-3</v>
      </c>
    </row>
    <row r="7400" spans="1:5" hidden="1" x14ac:dyDescent="0.3">
      <c r="A7400" s="18" t="str">
        <f t="shared" si="116"/>
        <v>2022-23Melton CityC1</v>
      </c>
      <c r="B7400" s="18" t="s">
        <v>1261</v>
      </c>
      <c r="C7400" s="18" t="s">
        <v>1126</v>
      </c>
      <c r="D7400" s="18" t="s">
        <v>572</v>
      </c>
      <c r="E7400" s="18">
        <v>1199.0355948461399</v>
      </c>
    </row>
    <row r="7401" spans="1:5" hidden="1" x14ac:dyDescent="0.3">
      <c r="A7401" s="18" t="str">
        <f t="shared" si="116"/>
        <v>2022-23Melton CityC2</v>
      </c>
      <c r="B7401" s="18" t="s">
        <v>1261</v>
      </c>
      <c r="C7401" s="18" t="s">
        <v>1126</v>
      </c>
      <c r="D7401" s="18" t="s">
        <v>575</v>
      </c>
      <c r="E7401" s="18">
        <v>14986.410183288801</v>
      </c>
    </row>
    <row r="7402" spans="1:5" hidden="1" x14ac:dyDescent="0.3">
      <c r="A7402" s="18" t="str">
        <f t="shared" si="116"/>
        <v>2022-23Melton CityC3</v>
      </c>
      <c r="B7402" s="18" t="s">
        <v>1261</v>
      </c>
      <c r="C7402" s="18" t="s">
        <v>1126</v>
      </c>
      <c r="D7402" s="18" t="s">
        <v>579</v>
      </c>
      <c r="E7402" s="18">
        <v>132.462225274725</v>
      </c>
    </row>
    <row r="7403" spans="1:5" hidden="1" x14ac:dyDescent="0.3">
      <c r="A7403" s="18" t="str">
        <f t="shared" si="116"/>
        <v>2022-23Melton CityC4</v>
      </c>
      <c r="B7403" s="18" t="s">
        <v>1261</v>
      </c>
      <c r="C7403" s="18" t="s">
        <v>1126</v>
      </c>
      <c r="D7403" s="18" t="s">
        <v>583</v>
      </c>
      <c r="E7403" s="18">
        <v>1085.94094314676</v>
      </c>
    </row>
    <row r="7404" spans="1:5" hidden="1" x14ac:dyDescent="0.3">
      <c r="A7404" s="18" t="str">
        <f t="shared" si="116"/>
        <v>2022-23Melton CityC5</v>
      </c>
      <c r="B7404" s="18" t="s">
        <v>1261</v>
      </c>
      <c r="C7404" s="18" t="s">
        <v>1126</v>
      </c>
      <c r="D7404" s="18" t="s">
        <v>586</v>
      </c>
      <c r="E7404" s="18">
        <v>227.09667383921399</v>
      </c>
    </row>
    <row r="7405" spans="1:5" hidden="1" x14ac:dyDescent="0.3">
      <c r="A7405" s="18" t="str">
        <f t="shared" si="116"/>
        <v>2022-23Melton CityC6</v>
      </c>
      <c r="B7405" s="18" t="s">
        <v>1261</v>
      </c>
      <c r="C7405" s="18" t="s">
        <v>1126</v>
      </c>
      <c r="D7405" s="18" t="s">
        <v>590</v>
      </c>
      <c r="E7405" s="18">
        <v>5</v>
      </c>
    </row>
    <row r="7406" spans="1:5" hidden="1" x14ac:dyDescent="0.3">
      <c r="A7406" s="18" t="str">
        <f t="shared" si="116"/>
        <v>2022-23Melton CityC7</v>
      </c>
      <c r="B7406" s="18" t="s">
        <v>1261</v>
      </c>
      <c r="C7406" s="18" t="s">
        <v>1126</v>
      </c>
      <c r="D7406" s="18" t="s">
        <v>594</v>
      </c>
      <c r="E7406" s="18">
        <v>0.17124183006535901</v>
      </c>
    </row>
    <row r="7407" spans="1:5" hidden="1" x14ac:dyDescent="0.3">
      <c r="A7407" s="18" t="str">
        <f t="shared" si="116"/>
        <v>2022-23Merri-bek CityAF2</v>
      </c>
      <c r="B7407" s="18" t="s">
        <v>1261</v>
      </c>
      <c r="C7407" s="18" t="s">
        <v>1147</v>
      </c>
      <c r="D7407" s="18" t="s">
        <v>76</v>
      </c>
      <c r="E7407" s="18">
        <v>1</v>
      </c>
    </row>
    <row r="7408" spans="1:5" hidden="1" x14ac:dyDescent="0.3">
      <c r="A7408" s="18" t="str">
        <f t="shared" si="116"/>
        <v>2022-23Merri-bek CityAF6</v>
      </c>
      <c r="B7408" s="18" t="s">
        <v>1261</v>
      </c>
      <c r="C7408" s="18" t="s">
        <v>1147</v>
      </c>
      <c r="D7408" s="18" t="s">
        <v>85</v>
      </c>
      <c r="E7408" s="18">
        <v>5.6370242174874798</v>
      </c>
    </row>
    <row r="7409" spans="1:5" hidden="1" x14ac:dyDescent="0.3">
      <c r="A7409" s="18" t="str">
        <f t="shared" si="116"/>
        <v>2022-23Merri-bek CityAF7</v>
      </c>
      <c r="B7409" s="18" t="s">
        <v>1261</v>
      </c>
      <c r="C7409" s="18" t="s">
        <v>1147</v>
      </c>
      <c r="D7409" s="18" t="s">
        <v>90</v>
      </c>
      <c r="E7409" s="18">
        <v>2.3681948861002402</v>
      </c>
    </row>
    <row r="7410" spans="1:5" hidden="1" x14ac:dyDescent="0.3">
      <c r="A7410" s="18" t="str">
        <f t="shared" si="116"/>
        <v>2022-23Merri-bek CityAM1</v>
      </c>
      <c r="B7410" s="18" t="s">
        <v>1261</v>
      </c>
      <c r="C7410" s="18" t="s">
        <v>1147</v>
      </c>
      <c r="D7410" s="18" t="s">
        <v>97</v>
      </c>
      <c r="E7410" s="18">
        <v>2.0267665952890801</v>
      </c>
    </row>
    <row r="7411" spans="1:5" hidden="1" x14ac:dyDescent="0.3">
      <c r="A7411" s="18" t="str">
        <f t="shared" si="116"/>
        <v>2022-23Merri-bek CityAM2</v>
      </c>
      <c r="B7411" s="18" t="s">
        <v>1261</v>
      </c>
      <c r="C7411" s="18" t="s">
        <v>1147</v>
      </c>
      <c r="D7411" s="18" t="s">
        <v>103</v>
      </c>
      <c r="E7411" s="18">
        <v>0.34990059642147098</v>
      </c>
    </row>
    <row r="7412" spans="1:5" hidden="1" x14ac:dyDescent="0.3">
      <c r="A7412" s="18" t="str">
        <f t="shared" si="116"/>
        <v>2022-23Merri-bek CityAM5</v>
      </c>
      <c r="B7412" s="18" t="s">
        <v>1261</v>
      </c>
      <c r="C7412" s="18" t="s">
        <v>1147</v>
      </c>
      <c r="D7412" s="18" t="s">
        <v>109</v>
      </c>
      <c r="E7412" s="18">
        <v>0.51689860834990098</v>
      </c>
    </row>
    <row r="7413" spans="1:5" hidden="1" x14ac:dyDescent="0.3">
      <c r="A7413" s="18" t="str">
        <f t="shared" si="116"/>
        <v>2022-23Merri-bek CityAM6</v>
      </c>
      <c r="B7413" s="18" t="s">
        <v>1261</v>
      </c>
      <c r="C7413" s="18" t="s">
        <v>1147</v>
      </c>
      <c r="D7413" s="18" t="s">
        <v>115</v>
      </c>
      <c r="E7413" s="18">
        <v>7.2529885044297497</v>
      </c>
    </row>
    <row r="7414" spans="1:5" hidden="1" x14ac:dyDescent="0.3">
      <c r="A7414" s="18" t="str">
        <f t="shared" si="116"/>
        <v>2022-23Merri-bek CityAM7</v>
      </c>
      <c r="B7414" s="18" t="s">
        <v>1261</v>
      </c>
      <c r="C7414" s="18" t="s">
        <v>1147</v>
      </c>
      <c r="D7414" s="18" t="s">
        <v>118</v>
      </c>
      <c r="E7414" s="18">
        <v>0</v>
      </c>
    </row>
    <row r="7415" spans="1:5" hidden="1" x14ac:dyDescent="0.3">
      <c r="A7415" s="18" t="str">
        <f t="shared" si="116"/>
        <v>2022-23Merri-bek CityFS1</v>
      </c>
      <c r="B7415" s="18" t="s">
        <v>1261</v>
      </c>
      <c r="C7415" s="18" t="s">
        <v>1147</v>
      </c>
      <c r="D7415" s="18" t="s">
        <v>124</v>
      </c>
      <c r="E7415" s="18">
        <v>2.92105263157895</v>
      </c>
    </row>
    <row r="7416" spans="1:5" hidden="1" x14ac:dyDescent="0.3">
      <c r="A7416" s="18" t="str">
        <f t="shared" si="116"/>
        <v>2022-23Merri-bek CityFS2</v>
      </c>
      <c r="B7416" s="18" t="s">
        <v>1261</v>
      </c>
      <c r="C7416" s="18" t="s">
        <v>1147</v>
      </c>
      <c r="D7416" s="18" t="s">
        <v>130</v>
      </c>
      <c r="E7416" s="18">
        <v>0.71820175438596501</v>
      </c>
    </row>
    <row r="7417" spans="1:5" hidden="1" x14ac:dyDescent="0.3">
      <c r="A7417" s="18" t="str">
        <f t="shared" si="116"/>
        <v>2022-23Merri-bek CityFS3</v>
      </c>
      <c r="B7417" s="18" t="s">
        <v>1261</v>
      </c>
      <c r="C7417" s="18" t="s">
        <v>1147</v>
      </c>
      <c r="D7417" s="18" t="s">
        <v>135</v>
      </c>
      <c r="E7417" s="18">
        <v>586.58798727029398</v>
      </c>
    </row>
    <row r="7418" spans="1:5" hidden="1" x14ac:dyDescent="0.3">
      <c r="A7418" s="18" t="str">
        <f t="shared" si="116"/>
        <v>2022-23Merri-bek CityFS4</v>
      </c>
      <c r="B7418" s="18" t="s">
        <v>1261</v>
      </c>
      <c r="C7418" s="18" t="s">
        <v>1147</v>
      </c>
      <c r="D7418" s="18" t="s">
        <v>139</v>
      </c>
      <c r="E7418" s="18">
        <v>1</v>
      </c>
    </row>
    <row r="7419" spans="1:5" hidden="1" x14ac:dyDescent="0.3">
      <c r="A7419" s="18" t="str">
        <f t="shared" si="116"/>
        <v>2022-23Merri-bek CityG1</v>
      </c>
      <c r="B7419" s="18" t="s">
        <v>1261</v>
      </c>
      <c r="C7419" s="18" t="s">
        <v>1147</v>
      </c>
      <c r="D7419" s="18" t="s">
        <v>149</v>
      </c>
      <c r="E7419" s="18">
        <v>3.6666666666666702E-2</v>
      </c>
    </row>
    <row r="7420" spans="1:5" hidden="1" x14ac:dyDescent="0.3">
      <c r="A7420" s="18" t="str">
        <f t="shared" si="116"/>
        <v>2022-23Merri-bek CityG2</v>
      </c>
      <c r="B7420" s="18" t="s">
        <v>1261</v>
      </c>
      <c r="C7420" s="18" t="s">
        <v>1147</v>
      </c>
      <c r="D7420" s="18" t="s">
        <v>154</v>
      </c>
      <c r="E7420" s="18">
        <v>51</v>
      </c>
    </row>
    <row r="7421" spans="1:5" hidden="1" x14ac:dyDescent="0.3">
      <c r="A7421" s="18" t="str">
        <f t="shared" si="116"/>
        <v>2022-23Merri-bek CityG3</v>
      </c>
      <c r="B7421" s="18" t="s">
        <v>1261</v>
      </c>
      <c r="C7421" s="18" t="s">
        <v>1147</v>
      </c>
      <c r="D7421" s="18" t="s">
        <v>159</v>
      </c>
      <c r="E7421" s="18">
        <v>0.89968652037617602</v>
      </c>
    </row>
    <row r="7422" spans="1:5" hidden="1" x14ac:dyDescent="0.3">
      <c r="A7422" s="18" t="str">
        <f t="shared" si="116"/>
        <v>2022-23Merri-bek CityG4</v>
      </c>
      <c r="B7422" s="18" t="s">
        <v>1261</v>
      </c>
      <c r="C7422" s="18" t="s">
        <v>1147</v>
      </c>
      <c r="D7422" s="18" t="s">
        <v>166</v>
      </c>
      <c r="E7422" s="18">
        <v>54385.727272727301</v>
      </c>
    </row>
    <row r="7423" spans="1:5" hidden="1" x14ac:dyDescent="0.3">
      <c r="A7423" s="18" t="str">
        <f t="shared" si="116"/>
        <v>2022-23Merri-bek CityG5</v>
      </c>
      <c r="B7423" s="18" t="s">
        <v>1261</v>
      </c>
      <c r="C7423" s="18" t="s">
        <v>1147</v>
      </c>
      <c r="D7423" s="18" t="s">
        <v>169</v>
      </c>
      <c r="E7423" s="18">
        <v>48</v>
      </c>
    </row>
    <row r="7424" spans="1:5" hidden="1" x14ac:dyDescent="0.3">
      <c r="A7424" s="18" t="str">
        <f t="shared" si="116"/>
        <v>2022-23Merri-bek CityLB1</v>
      </c>
      <c r="B7424" s="18" t="s">
        <v>1261</v>
      </c>
      <c r="C7424" s="18" t="s">
        <v>1147</v>
      </c>
      <c r="D7424" s="18" t="s">
        <v>1256</v>
      </c>
      <c r="E7424" s="18">
        <v>4.1184190811529602</v>
      </c>
    </row>
    <row r="7425" spans="1:5" hidden="1" x14ac:dyDescent="0.3">
      <c r="A7425" s="18" t="str">
        <f t="shared" si="116"/>
        <v>2022-23Merri-bek CityLB2</v>
      </c>
      <c r="B7425" s="18" t="s">
        <v>1261</v>
      </c>
      <c r="C7425" s="18" t="s">
        <v>1147</v>
      </c>
      <c r="D7425" s="18" t="s">
        <v>172</v>
      </c>
      <c r="E7425" s="18">
        <v>0.74845545581739004</v>
      </c>
    </row>
    <row r="7426" spans="1:5" hidden="1" x14ac:dyDescent="0.3">
      <c r="A7426" s="18" t="str">
        <f t="shared" si="116"/>
        <v>2022-23Merri-bek CityLB4</v>
      </c>
      <c r="B7426" s="18" t="s">
        <v>1261</v>
      </c>
      <c r="C7426" s="18" t="s">
        <v>1147</v>
      </c>
      <c r="D7426" s="18" t="s">
        <v>1257</v>
      </c>
      <c r="E7426" s="18">
        <v>0.113526080759748</v>
      </c>
    </row>
    <row r="7427" spans="1:5" hidden="1" x14ac:dyDescent="0.3">
      <c r="A7427" s="18" t="str">
        <f t="shared" si="116"/>
        <v>2022-23Merri-bek CityLB5</v>
      </c>
      <c r="B7427" s="18" t="s">
        <v>1261</v>
      </c>
      <c r="C7427" s="18" t="s">
        <v>1147</v>
      </c>
      <c r="D7427" s="18" t="s">
        <v>177</v>
      </c>
      <c r="E7427" s="18">
        <v>32.178989352557601</v>
      </c>
    </row>
    <row r="7428" spans="1:5" hidden="1" x14ac:dyDescent="0.3">
      <c r="A7428" s="18" t="str">
        <f t="shared" si="116"/>
        <v>2022-23Merri-bek CityMC2</v>
      </c>
      <c r="B7428" s="18" t="s">
        <v>1261</v>
      </c>
      <c r="C7428" s="18" t="s">
        <v>1147</v>
      </c>
      <c r="D7428" s="18" t="s">
        <v>192</v>
      </c>
      <c r="E7428" s="18">
        <v>1.00978212538906</v>
      </c>
    </row>
    <row r="7429" spans="1:5" hidden="1" x14ac:dyDescent="0.3">
      <c r="A7429" s="18" t="str">
        <f t="shared" si="116"/>
        <v>2022-23Merri-bek CityMC3</v>
      </c>
      <c r="B7429" s="18" t="s">
        <v>1261</v>
      </c>
      <c r="C7429" s="18" t="s">
        <v>1147</v>
      </c>
      <c r="D7429" s="18" t="s">
        <v>197</v>
      </c>
      <c r="E7429" s="18">
        <v>69.284404397417404</v>
      </c>
    </row>
    <row r="7430" spans="1:5" hidden="1" x14ac:dyDescent="0.3">
      <c r="A7430" s="18" t="str">
        <f t="shared" si="116"/>
        <v>2022-23Merri-bek CityMC4</v>
      </c>
      <c r="B7430" s="18" t="s">
        <v>1261</v>
      </c>
      <c r="C7430" s="18" t="s">
        <v>1147</v>
      </c>
      <c r="D7430" s="18" t="s">
        <v>202</v>
      </c>
      <c r="E7430" s="18">
        <v>0.74598802395209596</v>
      </c>
    </row>
    <row r="7431" spans="1:5" hidden="1" x14ac:dyDescent="0.3">
      <c r="A7431" s="18" t="str">
        <f t="shared" si="116"/>
        <v>2022-23Merri-bek CityMC5</v>
      </c>
      <c r="B7431" s="18" t="s">
        <v>1261</v>
      </c>
      <c r="C7431" s="18" t="s">
        <v>1147</v>
      </c>
      <c r="D7431" s="18" t="s">
        <v>207</v>
      </c>
      <c r="E7431" s="18">
        <v>0.73809523809523803</v>
      </c>
    </row>
    <row r="7432" spans="1:5" hidden="1" x14ac:dyDescent="0.3">
      <c r="A7432" s="18" t="str">
        <f t="shared" si="116"/>
        <v>2022-23Merri-bek CityMC6</v>
      </c>
      <c r="B7432" s="18" t="s">
        <v>1261</v>
      </c>
      <c r="C7432" s="18" t="s">
        <v>1147</v>
      </c>
      <c r="D7432" s="18" t="s">
        <v>211</v>
      </c>
      <c r="E7432" s="18">
        <v>0.87727879057358804</v>
      </c>
    </row>
    <row r="7433" spans="1:5" hidden="1" x14ac:dyDescent="0.3">
      <c r="A7433" s="18" t="str">
        <f t="shared" si="116"/>
        <v>2022-23Merri-bek CityR1</v>
      </c>
      <c r="B7433" s="18" t="s">
        <v>1261</v>
      </c>
      <c r="C7433" s="18" t="s">
        <v>1147</v>
      </c>
      <c r="D7433" s="18" t="s">
        <v>215</v>
      </c>
      <c r="E7433" s="18">
        <v>142.53246753246799</v>
      </c>
    </row>
    <row r="7434" spans="1:5" hidden="1" x14ac:dyDescent="0.3">
      <c r="A7434" s="18" t="str">
        <f t="shared" si="116"/>
        <v>2022-23Merri-bek CityR2</v>
      </c>
      <c r="B7434" s="18" t="s">
        <v>1261</v>
      </c>
      <c r="C7434" s="18" t="s">
        <v>1147</v>
      </c>
      <c r="D7434" s="18" t="s">
        <v>220</v>
      </c>
      <c r="E7434" s="18">
        <v>0.93344155844155796</v>
      </c>
    </row>
    <row r="7435" spans="1:5" hidden="1" x14ac:dyDescent="0.3">
      <c r="A7435" s="18" t="str">
        <f t="shared" si="116"/>
        <v>2022-23Merri-bek CityR3</v>
      </c>
      <c r="B7435" s="18" t="s">
        <v>1261</v>
      </c>
      <c r="C7435" s="18" t="s">
        <v>1147</v>
      </c>
      <c r="D7435" s="18" t="s">
        <v>223</v>
      </c>
      <c r="E7435" s="18">
        <v>347.04310639992002</v>
      </c>
    </row>
    <row r="7436" spans="1:5" hidden="1" x14ac:dyDescent="0.3">
      <c r="A7436" s="18" t="str">
        <f t="shared" si="116"/>
        <v>2022-23Merri-bek CityR4</v>
      </c>
      <c r="B7436" s="18" t="s">
        <v>1261</v>
      </c>
      <c r="C7436" s="18" t="s">
        <v>1147</v>
      </c>
      <c r="D7436" s="18" t="s">
        <v>228</v>
      </c>
      <c r="E7436" s="18">
        <v>28.128348493699399</v>
      </c>
    </row>
    <row r="7437" spans="1:5" hidden="1" x14ac:dyDescent="0.3">
      <c r="A7437" s="18" t="str">
        <f t="shared" si="116"/>
        <v>2022-23Merri-bek CityR5</v>
      </c>
      <c r="B7437" s="18" t="s">
        <v>1261</v>
      </c>
      <c r="C7437" s="18" t="s">
        <v>1147</v>
      </c>
      <c r="D7437" s="18" t="s">
        <v>232</v>
      </c>
      <c r="E7437" s="18">
        <v>51</v>
      </c>
    </row>
    <row r="7438" spans="1:5" hidden="1" x14ac:dyDescent="0.3">
      <c r="A7438" s="18" t="str">
        <f t="shared" si="116"/>
        <v>2022-23Merri-bek CitySP1</v>
      </c>
      <c r="B7438" s="18" t="s">
        <v>1261</v>
      </c>
      <c r="C7438" s="18" t="s">
        <v>1147</v>
      </c>
      <c r="D7438" s="18" t="s">
        <v>236</v>
      </c>
      <c r="E7438" s="18">
        <v>106</v>
      </c>
    </row>
    <row r="7439" spans="1:5" hidden="1" x14ac:dyDescent="0.3">
      <c r="A7439" s="18" t="str">
        <f t="shared" si="116"/>
        <v>2022-23Merri-bek CitySP2</v>
      </c>
      <c r="B7439" s="18" t="s">
        <v>1261</v>
      </c>
      <c r="C7439" s="18" t="s">
        <v>1147</v>
      </c>
      <c r="D7439" s="18" t="s">
        <v>239</v>
      </c>
      <c r="E7439" s="18">
        <v>0.59867330016583797</v>
      </c>
    </row>
    <row r="7440" spans="1:5" hidden="1" x14ac:dyDescent="0.3">
      <c r="A7440" s="18" t="str">
        <f t="shared" si="116"/>
        <v>2022-23Merri-bek CitySP3</v>
      </c>
      <c r="B7440" s="18" t="s">
        <v>1261</v>
      </c>
      <c r="C7440" s="18" t="s">
        <v>1147</v>
      </c>
      <c r="D7440" s="18" t="s">
        <v>245</v>
      </c>
      <c r="E7440" s="18">
        <v>2447.2819194515901</v>
      </c>
    </row>
    <row r="7441" spans="1:5" hidden="1" x14ac:dyDescent="0.3">
      <c r="A7441" s="18" t="str">
        <f t="shared" si="116"/>
        <v>2022-23Merri-bek CitySP4</v>
      </c>
      <c r="B7441" s="18" t="s">
        <v>1261</v>
      </c>
      <c r="C7441" s="18" t="s">
        <v>1147</v>
      </c>
      <c r="D7441" s="18" t="s">
        <v>251</v>
      </c>
      <c r="E7441" s="18">
        <v>0.64285714285714302</v>
      </c>
    </row>
    <row r="7442" spans="1:5" hidden="1" x14ac:dyDescent="0.3">
      <c r="A7442" s="18" t="str">
        <f t="shared" si="116"/>
        <v>2022-23Merri-bek CityWC1</v>
      </c>
      <c r="B7442" s="18" t="s">
        <v>1261</v>
      </c>
      <c r="C7442" s="18" t="s">
        <v>1147</v>
      </c>
      <c r="D7442" s="18" t="s">
        <v>1258</v>
      </c>
      <c r="E7442" s="18">
        <v>247.32357439370799</v>
      </c>
    </row>
    <row r="7443" spans="1:5" hidden="1" x14ac:dyDescent="0.3">
      <c r="A7443" s="18" t="str">
        <f t="shared" si="116"/>
        <v>2022-23Merri-bek CityWC2</v>
      </c>
      <c r="B7443" s="18" t="s">
        <v>1261</v>
      </c>
      <c r="C7443" s="18" t="s">
        <v>1147</v>
      </c>
      <c r="D7443" s="18" t="s">
        <v>256</v>
      </c>
      <c r="E7443" s="18">
        <v>14.6541874063878</v>
      </c>
    </row>
    <row r="7444" spans="1:5" hidden="1" x14ac:dyDescent="0.3">
      <c r="A7444" s="18" t="str">
        <f t="shared" si="116"/>
        <v>2022-23Merri-bek CityWC3</v>
      </c>
      <c r="B7444" s="18" t="s">
        <v>1261</v>
      </c>
      <c r="C7444" s="18" t="s">
        <v>1147</v>
      </c>
      <c r="D7444" s="18" t="s">
        <v>262</v>
      </c>
      <c r="E7444" s="18">
        <v>122.309833831163</v>
      </c>
    </row>
    <row r="7445" spans="1:5" hidden="1" x14ac:dyDescent="0.3">
      <c r="A7445" s="18" t="str">
        <f t="shared" si="116"/>
        <v>2022-23Merri-bek CityWC4</v>
      </c>
      <c r="B7445" s="18" t="s">
        <v>1261</v>
      </c>
      <c r="C7445" s="18" t="s">
        <v>1147</v>
      </c>
      <c r="D7445" s="18" t="s">
        <v>266</v>
      </c>
      <c r="E7445" s="18">
        <v>74.172244272683002</v>
      </c>
    </row>
    <row r="7446" spans="1:5" hidden="1" x14ac:dyDescent="0.3">
      <c r="A7446" s="18" t="str">
        <f t="shared" si="116"/>
        <v>2022-23Merri-bek CityWC5</v>
      </c>
      <c r="B7446" s="18" t="s">
        <v>1261</v>
      </c>
      <c r="C7446" s="18" t="s">
        <v>1147</v>
      </c>
      <c r="D7446" s="18" t="s">
        <v>270</v>
      </c>
      <c r="E7446" s="18">
        <v>0.48423768879585699</v>
      </c>
    </row>
    <row r="7447" spans="1:5" hidden="1" x14ac:dyDescent="0.3">
      <c r="A7447" s="18" t="str">
        <f t="shared" si="116"/>
        <v>2022-23Merri-bek CityE2</v>
      </c>
      <c r="B7447" s="18" t="s">
        <v>1261</v>
      </c>
      <c r="C7447" s="18" t="s">
        <v>1147</v>
      </c>
      <c r="D7447" s="18" t="s">
        <v>548</v>
      </c>
      <c r="E7447" s="18">
        <v>2542.8443823836401</v>
      </c>
    </row>
    <row r="7448" spans="1:5" hidden="1" x14ac:dyDescent="0.3">
      <c r="A7448" s="18" t="str">
        <f t="shared" ref="A7448:A7511" si="117">CONCATENATE(B7448,C7448,D7448)</f>
        <v>2022-23Merri-bek CityE4</v>
      </c>
      <c r="B7448" s="18" t="s">
        <v>1261</v>
      </c>
      <c r="C7448" s="18" t="s">
        <v>1147</v>
      </c>
      <c r="D7448" s="18" t="s">
        <v>550</v>
      </c>
      <c r="E7448" s="18">
        <v>1832.69773070171</v>
      </c>
    </row>
    <row r="7449" spans="1:5" hidden="1" x14ac:dyDescent="0.3">
      <c r="A7449" s="18" t="str">
        <f t="shared" si="117"/>
        <v>2022-23Merri-bek CityL1</v>
      </c>
      <c r="B7449" s="18" t="s">
        <v>1261</v>
      </c>
      <c r="C7449" s="18" t="s">
        <v>1147</v>
      </c>
      <c r="D7449" s="18" t="s">
        <v>552</v>
      </c>
      <c r="E7449" s="18">
        <v>3.57237178342301</v>
      </c>
    </row>
    <row r="7450" spans="1:5" hidden="1" x14ac:dyDescent="0.3">
      <c r="A7450" s="18" t="str">
        <f t="shared" si="117"/>
        <v>2022-23Merri-bek CityL2</v>
      </c>
      <c r="B7450" s="18" t="s">
        <v>1261</v>
      </c>
      <c r="C7450" s="18" t="s">
        <v>1147</v>
      </c>
      <c r="D7450" s="18" t="s">
        <v>554</v>
      </c>
      <c r="E7450" s="18">
        <v>-0.60931167483342796</v>
      </c>
    </row>
    <row r="7451" spans="1:5" hidden="1" x14ac:dyDescent="0.3">
      <c r="A7451" s="18" t="str">
        <f t="shared" si="117"/>
        <v>2022-23Merri-bek CityO2</v>
      </c>
      <c r="B7451" s="18" t="s">
        <v>1261</v>
      </c>
      <c r="C7451" s="18" t="s">
        <v>1147</v>
      </c>
      <c r="D7451" s="18" t="s">
        <v>556</v>
      </c>
      <c r="E7451" s="18">
        <v>0.12943206496638901</v>
      </c>
    </row>
    <row r="7452" spans="1:5" hidden="1" x14ac:dyDescent="0.3">
      <c r="A7452" s="18" t="str">
        <f t="shared" si="117"/>
        <v>2022-23Merri-bek CityO3</v>
      </c>
      <c r="B7452" s="18" t="s">
        <v>1261</v>
      </c>
      <c r="C7452" s="18" t="s">
        <v>1147</v>
      </c>
      <c r="D7452" s="18" t="s">
        <v>558</v>
      </c>
      <c r="E7452" s="18">
        <v>1.12773888464695E-2</v>
      </c>
    </row>
    <row r="7453" spans="1:5" hidden="1" x14ac:dyDescent="0.3">
      <c r="A7453" s="18" t="str">
        <f t="shared" si="117"/>
        <v>2022-23Merri-bek CityO4</v>
      </c>
      <c r="B7453" s="18" t="s">
        <v>1261</v>
      </c>
      <c r="C7453" s="18" t="s">
        <v>1147</v>
      </c>
      <c r="D7453" s="18" t="s">
        <v>560</v>
      </c>
      <c r="E7453" s="18">
        <v>0.11456629141533201</v>
      </c>
    </row>
    <row r="7454" spans="1:5" hidden="1" x14ac:dyDescent="0.3">
      <c r="A7454" s="18" t="str">
        <f t="shared" si="117"/>
        <v>2022-23Merri-bek CityO5</v>
      </c>
      <c r="B7454" s="18" t="s">
        <v>1261</v>
      </c>
      <c r="C7454" s="18" t="s">
        <v>1147</v>
      </c>
      <c r="D7454" s="18" t="s">
        <v>562</v>
      </c>
      <c r="E7454" s="18">
        <v>1.18355505986697</v>
      </c>
    </row>
    <row r="7455" spans="1:5" hidden="1" x14ac:dyDescent="0.3">
      <c r="A7455" s="18" t="str">
        <f t="shared" si="117"/>
        <v>2022-23Merri-bek CityOP1</v>
      </c>
      <c r="B7455" s="18" t="s">
        <v>1261</v>
      </c>
      <c r="C7455" s="18" t="s">
        <v>1147</v>
      </c>
      <c r="D7455" s="18" t="s">
        <v>564</v>
      </c>
      <c r="E7455" s="18">
        <v>0.124124030763808</v>
      </c>
    </row>
    <row r="7456" spans="1:5" hidden="1" x14ac:dyDescent="0.3">
      <c r="A7456" s="18" t="str">
        <f t="shared" si="117"/>
        <v>2022-23Merri-bek CityS1</v>
      </c>
      <c r="B7456" s="18" t="s">
        <v>1261</v>
      </c>
      <c r="C7456" s="18" t="s">
        <v>1147</v>
      </c>
      <c r="D7456" s="18" t="s">
        <v>567</v>
      </c>
      <c r="E7456" s="18">
        <v>0.73095024234324202</v>
      </c>
    </row>
    <row r="7457" spans="1:5" hidden="1" x14ac:dyDescent="0.3">
      <c r="A7457" s="18" t="str">
        <f t="shared" si="117"/>
        <v>2022-23Merri-bek CityS2</v>
      </c>
      <c r="B7457" s="18" t="s">
        <v>1261</v>
      </c>
      <c r="C7457" s="18" t="s">
        <v>1147</v>
      </c>
      <c r="D7457" s="18" t="s">
        <v>569</v>
      </c>
      <c r="E7457" s="18">
        <v>2.4783680945761801E-3</v>
      </c>
    </row>
    <row r="7458" spans="1:5" hidden="1" x14ac:dyDescent="0.3">
      <c r="A7458" s="18" t="str">
        <f t="shared" si="117"/>
        <v>2022-23Merri-bek CityC1</v>
      </c>
      <c r="B7458" s="18" t="s">
        <v>1261</v>
      </c>
      <c r="C7458" s="18" t="s">
        <v>1147</v>
      </c>
      <c r="D7458" s="18" t="s">
        <v>572</v>
      </c>
      <c r="E7458" s="18">
        <v>1228.53677430631</v>
      </c>
    </row>
    <row r="7459" spans="1:5" hidden="1" x14ac:dyDescent="0.3">
      <c r="A7459" s="18" t="str">
        <f t="shared" si="117"/>
        <v>2022-23Merri-bek CityC2</v>
      </c>
      <c r="B7459" s="18" t="s">
        <v>1261</v>
      </c>
      <c r="C7459" s="18" t="s">
        <v>1147</v>
      </c>
      <c r="D7459" s="18" t="s">
        <v>575</v>
      </c>
      <c r="E7459" s="18">
        <v>6992.25933828486</v>
      </c>
    </row>
    <row r="7460" spans="1:5" hidden="1" x14ac:dyDescent="0.3">
      <c r="A7460" s="18" t="str">
        <f t="shared" si="117"/>
        <v>2022-23Merri-bek CityC3</v>
      </c>
      <c r="B7460" s="18" t="s">
        <v>1261</v>
      </c>
      <c r="C7460" s="18" t="s">
        <v>1147</v>
      </c>
      <c r="D7460" s="18" t="s">
        <v>579</v>
      </c>
      <c r="E7460" s="18">
        <v>276.54833597464301</v>
      </c>
    </row>
    <row r="7461" spans="1:5" hidden="1" x14ac:dyDescent="0.3">
      <c r="A7461" s="18" t="str">
        <f t="shared" si="117"/>
        <v>2022-23Merri-bek CityC4</v>
      </c>
      <c r="B7461" s="18" t="s">
        <v>1261</v>
      </c>
      <c r="C7461" s="18" t="s">
        <v>1147</v>
      </c>
      <c r="D7461" s="18" t="s">
        <v>583</v>
      </c>
      <c r="E7461" s="18">
        <v>1210.89504819429</v>
      </c>
    </row>
    <row r="7462" spans="1:5" hidden="1" x14ac:dyDescent="0.3">
      <c r="A7462" s="18" t="str">
        <f t="shared" si="117"/>
        <v>2022-23Merri-bek CityC5</v>
      </c>
      <c r="B7462" s="18" t="s">
        <v>1261</v>
      </c>
      <c r="C7462" s="18" t="s">
        <v>1147</v>
      </c>
      <c r="D7462" s="18" t="s">
        <v>586</v>
      </c>
      <c r="E7462" s="18">
        <v>115.906981008814</v>
      </c>
    </row>
    <row r="7463" spans="1:5" hidden="1" x14ac:dyDescent="0.3">
      <c r="A7463" s="18" t="str">
        <f t="shared" si="117"/>
        <v>2022-23Merri-bek CityC6</v>
      </c>
      <c r="B7463" s="18" t="s">
        <v>1261</v>
      </c>
      <c r="C7463" s="18" t="s">
        <v>1147</v>
      </c>
      <c r="D7463" s="18" t="s">
        <v>590</v>
      </c>
      <c r="E7463" s="18">
        <v>7</v>
      </c>
    </row>
    <row r="7464" spans="1:5" hidden="1" x14ac:dyDescent="0.3">
      <c r="A7464" s="18" t="str">
        <f t="shared" si="117"/>
        <v>2022-23Merri-bek CityC7</v>
      </c>
      <c r="B7464" s="18" t="s">
        <v>1261</v>
      </c>
      <c r="C7464" s="18" t="s">
        <v>1147</v>
      </c>
      <c r="D7464" s="18" t="s">
        <v>594</v>
      </c>
      <c r="E7464" s="18">
        <v>0.15914850481500301</v>
      </c>
    </row>
    <row r="7465" spans="1:5" hidden="1" x14ac:dyDescent="0.3">
      <c r="A7465" s="18" t="str">
        <f t="shared" si="117"/>
        <v>2022-23Mildura Rural CityAF2</v>
      </c>
      <c r="B7465" s="18" t="s">
        <v>1261</v>
      </c>
      <c r="C7465" s="18" t="s">
        <v>1129</v>
      </c>
      <c r="D7465" s="18" t="s">
        <v>76</v>
      </c>
      <c r="E7465" s="18">
        <v>1</v>
      </c>
    </row>
    <row r="7466" spans="1:5" hidden="1" x14ac:dyDescent="0.3">
      <c r="A7466" s="18" t="str">
        <f t="shared" si="117"/>
        <v>2022-23Mildura Rural CityAF6</v>
      </c>
      <c r="B7466" s="18" t="s">
        <v>1261</v>
      </c>
      <c r="C7466" s="18" t="s">
        <v>1129</v>
      </c>
      <c r="D7466" s="18" t="s">
        <v>85</v>
      </c>
      <c r="E7466" s="18">
        <v>6.12511372384352</v>
      </c>
    </row>
    <row r="7467" spans="1:5" hidden="1" x14ac:dyDescent="0.3">
      <c r="A7467" s="18" t="str">
        <f t="shared" si="117"/>
        <v>2022-23Mildura Rural CityAF7</v>
      </c>
      <c r="B7467" s="18" t="s">
        <v>1261</v>
      </c>
      <c r="C7467" s="18" t="s">
        <v>1129</v>
      </c>
      <c r="D7467" s="18" t="s">
        <v>90</v>
      </c>
      <c r="E7467" s="18">
        <v>7.3021609485642101</v>
      </c>
    </row>
    <row r="7468" spans="1:5" hidden="1" x14ac:dyDescent="0.3">
      <c r="A7468" s="18" t="str">
        <f t="shared" si="117"/>
        <v>2022-23Mildura Rural CityAM1</v>
      </c>
      <c r="B7468" s="18" t="s">
        <v>1261</v>
      </c>
      <c r="C7468" s="18" t="s">
        <v>1129</v>
      </c>
      <c r="D7468" s="18" t="s">
        <v>97</v>
      </c>
      <c r="E7468" s="18">
        <v>1</v>
      </c>
    </row>
    <row r="7469" spans="1:5" hidden="1" x14ac:dyDescent="0.3">
      <c r="A7469" s="18" t="str">
        <f t="shared" si="117"/>
        <v>2022-23Mildura Rural CityAM2</v>
      </c>
      <c r="B7469" s="18" t="s">
        <v>1261</v>
      </c>
      <c r="C7469" s="18" t="s">
        <v>1129</v>
      </c>
      <c r="D7469" s="18" t="s">
        <v>103</v>
      </c>
      <c r="E7469" s="18">
        <v>0.40505464480874298</v>
      </c>
    </row>
    <row r="7470" spans="1:5" hidden="1" x14ac:dyDescent="0.3">
      <c r="A7470" s="18" t="str">
        <f t="shared" si="117"/>
        <v>2022-23Mildura Rural CityAM5</v>
      </c>
      <c r="B7470" s="18" t="s">
        <v>1261</v>
      </c>
      <c r="C7470" s="18" t="s">
        <v>1129</v>
      </c>
      <c r="D7470" s="18" t="s">
        <v>109</v>
      </c>
      <c r="E7470" s="18">
        <v>0.32923497267759599</v>
      </c>
    </row>
    <row r="7471" spans="1:5" hidden="1" x14ac:dyDescent="0.3">
      <c r="A7471" s="18" t="str">
        <f t="shared" si="117"/>
        <v>2022-23Mildura Rural CityAM6</v>
      </c>
      <c r="B7471" s="18" t="s">
        <v>1261</v>
      </c>
      <c r="C7471" s="18" t="s">
        <v>1129</v>
      </c>
      <c r="D7471" s="18" t="s">
        <v>115</v>
      </c>
      <c r="E7471" s="18">
        <v>11.4261844775702</v>
      </c>
    </row>
    <row r="7472" spans="1:5" hidden="1" x14ac:dyDescent="0.3">
      <c r="A7472" s="18" t="str">
        <f t="shared" si="117"/>
        <v>2022-23Mildura Rural CityAM7</v>
      </c>
      <c r="B7472" s="18" t="s">
        <v>1261</v>
      </c>
      <c r="C7472" s="18" t="s">
        <v>1129</v>
      </c>
      <c r="D7472" s="18" t="s">
        <v>118</v>
      </c>
      <c r="E7472" s="18">
        <v>1</v>
      </c>
    </row>
    <row r="7473" spans="1:5" hidden="1" x14ac:dyDescent="0.3">
      <c r="A7473" s="18" t="str">
        <f t="shared" si="117"/>
        <v>2022-23Mildura Rural CityFS1</v>
      </c>
      <c r="B7473" s="18" t="s">
        <v>1261</v>
      </c>
      <c r="C7473" s="18" t="s">
        <v>1129</v>
      </c>
      <c r="D7473" s="18" t="s">
        <v>124</v>
      </c>
      <c r="E7473" s="18">
        <v>2.3448275862068999</v>
      </c>
    </row>
    <row r="7474" spans="1:5" hidden="1" x14ac:dyDescent="0.3">
      <c r="A7474" s="18" t="str">
        <f t="shared" si="117"/>
        <v>2022-23Mildura Rural CityFS2</v>
      </c>
      <c r="B7474" s="18" t="s">
        <v>1261</v>
      </c>
      <c r="C7474" s="18" t="s">
        <v>1129</v>
      </c>
      <c r="D7474" s="18" t="s">
        <v>130</v>
      </c>
      <c r="E7474" s="18">
        <v>0.40566037735849098</v>
      </c>
    </row>
    <row r="7475" spans="1:5" hidden="1" x14ac:dyDescent="0.3">
      <c r="A7475" s="18" t="str">
        <f t="shared" si="117"/>
        <v>2022-23Mildura Rural CityFS3</v>
      </c>
      <c r="B7475" s="18" t="s">
        <v>1261</v>
      </c>
      <c r="C7475" s="18" t="s">
        <v>1129</v>
      </c>
      <c r="D7475" s="18" t="s">
        <v>135</v>
      </c>
      <c r="E7475" s="18">
        <v>876.05882352941205</v>
      </c>
    </row>
    <row r="7476" spans="1:5" hidden="1" x14ac:dyDescent="0.3">
      <c r="A7476" s="18" t="str">
        <f t="shared" si="117"/>
        <v>2022-23Mildura Rural CityFS4</v>
      </c>
      <c r="B7476" s="18" t="s">
        <v>1261</v>
      </c>
      <c r="C7476" s="18" t="s">
        <v>1129</v>
      </c>
      <c r="D7476" s="18" t="s">
        <v>139</v>
      </c>
      <c r="E7476" s="18">
        <v>0.85714285714285698</v>
      </c>
    </row>
    <row r="7477" spans="1:5" hidden="1" x14ac:dyDescent="0.3">
      <c r="A7477" s="18" t="str">
        <f t="shared" si="117"/>
        <v>2022-23Mildura Rural CityG1</v>
      </c>
      <c r="B7477" s="18" t="s">
        <v>1261</v>
      </c>
      <c r="C7477" s="18" t="s">
        <v>1129</v>
      </c>
      <c r="D7477" s="18" t="s">
        <v>149</v>
      </c>
      <c r="E7477" s="18">
        <v>0.31125827814569501</v>
      </c>
    </row>
    <row r="7478" spans="1:5" hidden="1" x14ac:dyDescent="0.3">
      <c r="A7478" s="18" t="str">
        <f t="shared" si="117"/>
        <v>2022-23Mildura Rural CityG2</v>
      </c>
      <c r="B7478" s="18" t="s">
        <v>1261</v>
      </c>
      <c r="C7478" s="18" t="s">
        <v>1129</v>
      </c>
      <c r="D7478" s="18" t="s">
        <v>154</v>
      </c>
      <c r="E7478" s="18">
        <v>50</v>
      </c>
    </row>
    <row r="7479" spans="1:5" hidden="1" x14ac:dyDescent="0.3">
      <c r="A7479" s="18" t="str">
        <f t="shared" si="117"/>
        <v>2022-23Mildura Rural CityG3</v>
      </c>
      <c r="B7479" s="18" t="s">
        <v>1261</v>
      </c>
      <c r="C7479" s="18" t="s">
        <v>1129</v>
      </c>
      <c r="D7479" s="18" t="s">
        <v>159</v>
      </c>
      <c r="E7479" s="18">
        <v>0.97916666666666696</v>
      </c>
    </row>
    <row r="7480" spans="1:5" hidden="1" x14ac:dyDescent="0.3">
      <c r="A7480" s="18" t="str">
        <f t="shared" si="117"/>
        <v>2022-23Mildura Rural CityG4</v>
      </c>
      <c r="B7480" s="18" t="s">
        <v>1261</v>
      </c>
      <c r="C7480" s="18" t="s">
        <v>1129</v>
      </c>
      <c r="D7480" s="18" t="s">
        <v>166</v>
      </c>
      <c r="E7480" s="18">
        <v>46503.1933333333</v>
      </c>
    </row>
    <row r="7481" spans="1:5" hidden="1" x14ac:dyDescent="0.3">
      <c r="A7481" s="18" t="str">
        <f t="shared" si="117"/>
        <v>2022-23Mildura Rural CityG5</v>
      </c>
      <c r="B7481" s="18" t="s">
        <v>1261</v>
      </c>
      <c r="C7481" s="18" t="s">
        <v>1129</v>
      </c>
      <c r="D7481" s="18" t="s">
        <v>169</v>
      </c>
      <c r="E7481" s="18">
        <v>49</v>
      </c>
    </row>
    <row r="7482" spans="1:5" hidden="1" x14ac:dyDescent="0.3">
      <c r="A7482" s="18" t="str">
        <f t="shared" si="117"/>
        <v>2022-23Mildura Rural CityLB1</v>
      </c>
      <c r="B7482" s="18" t="s">
        <v>1261</v>
      </c>
      <c r="C7482" s="18" t="s">
        <v>1129</v>
      </c>
      <c r="D7482" s="18" t="s">
        <v>1256</v>
      </c>
      <c r="E7482" s="18">
        <v>2.0393713858838498</v>
      </c>
    </row>
    <row r="7483" spans="1:5" hidden="1" x14ac:dyDescent="0.3">
      <c r="A7483" s="18" t="str">
        <f t="shared" si="117"/>
        <v>2022-23Mildura Rural CityLB2</v>
      </c>
      <c r="B7483" s="18" t="s">
        <v>1261</v>
      </c>
      <c r="C7483" s="18" t="s">
        <v>1129</v>
      </c>
      <c r="D7483" s="18" t="s">
        <v>172</v>
      </c>
      <c r="E7483" s="18">
        <v>0.57590776114266096</v>
      </c>
    </row>
    <row r="7484" spans="1:5" hidden="1" x14ac:dyDescent="0.3">
      <c r="A7484" s="18" t="str">
        <f t="shared" si="117"/>
        <v>2022-23Mildura Rural CityLB4</v>
      </c>
      <c r="B7484" s="18" t="s">
        <v>1261</v>
      </c>
      <c r="C7484" s="18" t="s">
        <v>1129</v>
      </c>
      <c r="D7484" s="18" t="s">
        <v>1257</v>
      </c>
      <c r="E7484" s="18">
        <v>7.1913169526163195E-2</v>
      </c>
    </row>
    <row r="7485" spans="1:5" hidden="1" x14ac:dyDescent="0.3">
      <c r="A7485" s="18" t="str">
        <f t="shared" si="117"/>
        <v>2022-23Mildura Rural CityLB5</v>
      </c>
      <c r="B7485" s="18" t="s">
        <v>1261</v>
      </c>
      <c r="C7485" s="18" t="s">
        <v>1129</v>
      </c>
      <c r="D7485" s="18" t="s">
        <v>177</v>
      </c>
      <c r="E7485" s="18">
        <v>51.198089439428898</v>
      </c>
    </row>
    <row r="7486" spans="1:5" hidden="1" x14ac:dyDescent="0.3">
      <c r="A7486" s="18" t="str">
        <f t="shared" si="117"/>
        <v>2022-23Mildura Rural CityMC2</v>
      </c>
      <c r="B7486" s="18" t="s">
        <v>1261</v>
      </c>
      <c r="C7486" s="18" t="s">
        <v>1129</v>
      </c>
      <c r="D7486" s="18" t="s">
        <v>192</v>
      </c>
      <c r="E7486" s="18">
        <v>1.00900900900901</v>
      </c>
    </row>
    <row r="7487" spans="1:5" hidden="1" x14ac:dyDescent="0.3">
      <c r="A7487" s="18" t="str">
        <f t="shared" si="117"/>
        <v>2022-23Mildura Rural CityMC3</v>
      </c>
      <c r="B7487" s="18" t="s">
        <v>1261</v>
      </c>
      <c r="C7487" s="18" t="s">
        <v>1129</v>
      </c>
      <c r="D7487" s="18" t="s">
        <v>197</v>
      </c>
      <c r="E7487" s="18">
        <v>73.543166115781602</v>
      </c>
    </row>
    <row r="7488" spans="1:5" hidden="1" x14ac:dyDescent="0.3">
      <c r="A7488" s="18" t="str">
        <f t="shared" si="117"/>
        <v>2022-23Mildura Rural CityMC4</v>
      </c>
      <c r="B7488" s="18" t="s">
        <v>1261</v>
      </c>
      <c r="C7488" s="18" t="s">
        <v>1129</v>
      </c>
      <c r="D7488" s="18" t="s">
        <v>202</v>
      </c>
      <c r="E7488" s="18">
        <v>0.806881051175657</v>
      </c>
    </row>
    <row r="7489" spans="1:5" hidden="1" x14ac:dyDescent="0.3">
      <c r="A7489" s="18" t="str">
        <f t="shared" si="117"/>
        <v>2022-23Mildura Rural CityMC5</v>
      </c>
      <c r="B7489" s="18" t="s">
        <v>1261</v>
      </c>
      <c r="C7489" s="18" t="s">
        <v>1129</v>
      </c>
      <c r="D7489" s="18" t="s">
        <v>207</v>
      </c>
      <c r="E7489" s="18">
        <v>0.85663082437275995</v>
      </c>
    </row>
    <row r="7490" spans="1:5" hidden="1" x14ac:dyDescent="0.3">
      <c r="A7490" s="18" t="str">
        <f t="shared" si="117"/>
        <v>2022-23Mildura Rural CityMC6</v>
      </c>
      <c r="B7490" s="18" t="s">
        <v>1261</v>
      </c>
      <c r="C7490" s="18" t="s">
        <v>1129</v>
      </c>
      <c r="D7490" s="18" t="s">
        <v>211</v>
      </c>
      <c r="E7490" s="18">
        <v>1.01201201201201</v>
      </c>
    </row>
    <row r="7491" spans="1:5" hidden="1" x14ac:dyDescent="0.3">
      <c r="A7491" s="18" t="str">
        <f t="shared" si="117"/>
        <v>2022-23Mildura Rural CityR1</v>
      </c>
      <c r="B7491" s="18" t="s">
        <v>1261</v>
      </c>
      <c r="C7491" s="18" t="s">
        <v>1129</v>
      </c>
      <c r="D7491" s="18" t="s">
        <v>215</v>
      </c>
      <c r="E7491" s="18">
        <v>11.095961258169201</v>
      </c>
    </row>
    <row r="7492" spans="1:5" hidden="1" x14ac:dyDescent="0.3">
      <c r="A7492" s="18" t="str">
        <f t="shared" si="117"/>
        <v>2022-23Mildura Rural CityR2</v>
      </c>
      <c r="B7492" s="18" t="s">
        <v>1261</v>
      </c>
      <c r="C7492" s="18" t="s">
        <v>1129</v>
      </c>
      <c r="D7492" s="18" t="s">
        <v>220</v>
      </c>
      <c r="E7492" s="18">
        <v>0.922497531618788</v>
      </c>
    </row>
    <row r="7493" spans="1:5" hidden="1" x14ac:dyDescent="0.3">
      <c r="A7493" s="18" t="str">
        <f t="shared" si="117"/>
        <v>2022-23Mildura Rural CityR3</v>
      </c>
      <c r="B7493" s="18" t="s">
        <v>1261</v>
      </c>
      <c r="C7493" s="18" t="s">
        <v>1129</v>
      </c>
      <c r="D7493" s="18" t="s">
        <v>223</v>
      </c>
      <c r="E7493" s="18">
        <v>136.558545109726</v>
      </c>
    </row>
    <row r="7494" spans="1:5" hidden="1" x14ac:dyDescent="0.3">
      <c r="A7494" s="18" t="str">
        <f t="shared" si="117"/>
        <v>2022-23Mildura Rural CityR4</v>
      </c>
      <c r="B7494" s="18" t="s">
        <v>1261</v>
      </c>
      <c r="C7494" s="18" t="s">
        <v>1129</v>
      </c>
      <c r="D7494" s="18" t="s">
        <v>228</v>
      </c>
      <c r="E7494" s="18">
        <v>5.1088083507665099</v>
      </c>
    </row>
    <row r="7495" spans="1:5" hidden="1" x14ac:dyDescent="0.3">
      <c r="A7495" s="18" t="str">
        <f t="shared" si="117"/>
        <v>2022-23Mildura Rural CityR5</v>
      </c>
      <c r="B7495" s="18" t="s">
        <v>1261</v>
      </c>
      <c r="C7495" s="18" t="s">
        <v>1129</v>
      </c>
      <c r="D7495" s="18" t="s">
        <v>232</v>
      </c>
      <c r="E7495" s="18">
        <v>52</v>
      </c>
    </row>
    <row r="7496" spans="1:5" hidden="1" x14ac:dyDescent="0.3">
      <c r="A7496" s="18" t="str">
        <f t="shared" si="117"/>
        <v>2022-23Mildura Rural CitySP1</v>
      </c>
      <c r="B7496" s="18" t="s">
        <v>1261</v>
      </c>
      <c r="C7496" s="18" t="s">
        <v>1129</v>
      </c>
      <c r="D7496" s="18" t="s">
        <v>236</v>
      </c>
      <c r="E7496" s="18">
        <v>77</v>
      </c>
    </row>
    <row r="7497" spans="1:5" hidden="1" x14ac:dyDescent="0.3">
      <c r="A7497" s="18" t="str">
        <f t="shared" si="117"/>
        <v>2022-23Mildura Rural CitySP2</v>
      </c>
      <c r="B7497" s="18" t="s">
        <v>1261</v>
      </c>
      <c r="C7497" s="18" t="s">
        <v>1129</v>
      </c>
      <c r="D7497" s="18" t="s">
        <v>239</v>
      </c>
      <c r="E7497" s="18">
        <v>0.49476439790575899</v>
      </c>
    </row>
    <row r="7498" spans="1:5" hidden="1" x14ac:dyDescent="0.3">
      <c r="A7498" s="18" t="str">
        <f t="shared" si="117"/>
        <v>2022-23Mildura Rural CitySP3</v>
      </c>
      <c r="B7498" s="18" t="s">
        <v>1261</v>
      </c>
      <c r="C7498" s="18" t="s">
        <v>1129</v>
      </c>
      <c r="D7498" s="18" t="s">
        <v>245</v>
      </c>
      <c r="E7498" s="18">
        <v>2255.7750000000001</v>
      </c>
    </row>
    <row r="7499" spans="1:5" hidden="1" x14ac:dyDescent="0.3">
      <c r="A7499" s="18" t="str">
        <f t="shared" si="117"/>
        <v>2022-23Mildura Rural CitySP4</v>
      </c>
      <c r="B7499" s="18" t="s">
        <v>1261</v>
      </c>
      <c r="C7499" s="18" t="s">
        <v>1129</v>
      </c>
      <c r="D7499" s="18" t="s">
        <v>251</v>
      </c>
      <c r="E7499" s="18">
        <v>0.7</v>
      </c>
    </row>
    <row r="7500" spans="1:5" hidden="1" x14ac:dyDescent="0.3">
      <c r="A7500" s="18" t="str">
        <f t="shared" si="117"/>
        <v>2022-23Mildura Rural CityWC1</v>
      </c>
      <c r="B7500" s="18" t="s">
        <v>1261</v>
      </c>
      <c r="C7500" s="18" t="s">
        <v>1129</v>
      </c>
      <c r="D7500" s="18" t="s">
        <v>1258</v>
      </c>
      <c r="E7500" s="18">
        <v>94.455558731066006</v>
      </c>
    </row>
    <row r="7501" spans="1:5" hidden="1" x14ac:dyDescent="0.3">
      <c r="A7501" s="18" t="str">
        <f t="shared" si="117"/>
        <v>2022-23Mildura Rural CityWC2</v>
      </c>
      <c r="B7501" s="18" t="s">
        <v>1261</v>
      </c>
      <c r="C7501" s="18" t="s">
        <v>1129</v>
      </c>
      <c r="D7501" s="18" t="s">
        <v>256</v>
      </c>
      <c r="E7501" s="18">
        <v>4.7403653791193099</v>
      </c>
    </row>
    <row r="7502" spans="1:5" hidden="1" x14ac:dyDescent="0.3">
      <c r="A7502" s="18" t="str">
        <f t="shared" si="117"/>
        <v>2022-23Mildura Rural CityWC3</v>
      </c>
      <c r="B7502" s="18" t="s">
        <v>1261</v>
      </c>
      <c r="C7502" s="18" t="s">
        <v>1129</v>
      </c>
      <c r="D7502" s="18" t="s">
        <v>262</v>
      </c>
      <c r="E7502" s="18">
        <v>50.652364961417497</v>
      </c>
    </row>
    <row r="7503" spans="1:5" hidden="1" x14ac:dyDescent="0.3">
      <c r="A7503" s="18" t="str">
        <f t="shared" si="117"/>
        <v>2022-23Mildura Rural CityWC4</v>
      </c>
      <c r="B7503" s="18" t="s">
        <v>1261</v>
      </c>
      <c r="C7503" s="18" t="s">
        <v>1129</v>
      </c>
      <c r="D7503" s="18" t="s">
        <v>266</v>
      </c>
      <c r="E7503" s="18">
        <v>102.058439852371</v>
      </c>
    </row>
    <row r="7504" spans="1:5" hidden="1" x14ac:dyDescent="0.3">
      <c r="A7504" s="18" t="str">
        <f t="shared" si="117"/>
        <v>2022-23Mildura Rural CityWC5</v>
      </c>
      <c r="B7504" s="18" t="s">
        <v>1261</v>
      </c>
      <c r="C7504" s="18" t="s">
        <v>1129</v>
      </c>
      <c r="D7504" s="18" t="s">
        <v>270</v>
      </c>
      <c r="E7504" s="18">
        <v>0.73835140280304201</v>
      </c>
    </row>
    <row r="7505" spans="1:5" hidden="1" x14ac:dyDescent="0.3">
      <c r="A7505" s="18" t="str">
        <f t="shared" si="117"/>
        <v>2022-23Mildura Rural CityE2</v>
      </c>
      <c r="B7505" s="18" t="s">
        <v>1261</v>
      </c>
      <c r="C7505" s="18" t="s">
        <v>1129</v>
      </c>
      <c r="D7505" s="18" t="s">
        <v>548</v>
      </c>
      <c r="E7505" s="18">
        <v>4362.0374600274099</v>
      </c>
    </row>
    <row r="7506" spans="1:5" hidden="1" x14ac:dyDescent="0.3">
      <c r="A7506" s="18" t="str">
        <f t="shared" si="117"/>
        <v>2022-23Mildura Rural CityE4</v>
      </c>
      <c r="B7506" s="18" t="s">
        <v>1261</v>
      </c>
      <c r="C7506" s="18" t="s">
        <v>1129</v>
      </c>
      <c r="D7506" s="18" t="s">
        <v>550</v>
      </c>
      <c r="E7506" s="18">
        <v>2236.3114272662001</v>
      </c>
    </row>
    <row r="7507" spans="1:5" hidden="1" x14ac:dyDescent="0.3">
      <c r="A7507" s="18" t="str">
        <f t="shared" si="117"/>
        <v>2022-23Mildura Rural CityL1</v>
      </c>
      <c r="B7507" s="18" t="s">
        <v>1261</v>
      </c>
      <c r="C7507" s="18" t="s">
        <v>1129</v>
      </c>
      <c r="D7507" s="18" t="s">
        <v>552</v>
      </c>
      <c r="E7507" s="18">
        <v>5.30969136423042</v>
      </c>
    </row>
    <row r="7508" spans="1:5" hidden="1" x14ac:dyDescent="0.3">
      <c r="A7508" s="18" t="str">
        <f t="shared" si="117"/>
        <v>2022-23Mildura Rural CityL2</v>
      </c>
      <c r="B7508" s="18" t="s">
        <v>1261</v>
      </c>
      <c r="C7508" s="18" t="s">
        <v>1129</v>
      </c>
      <c r="D7508" s="18" t="s">
        <v>554</v>
      </c>
      <c r="E7508" s="18">
        <v>2.3585503166784001</v>
      </c>
    </row>
    <row r="7509" spans="1:5" hidden="1" x14ac:dyDescent="0.3">
      <c r="A7509" s="18" t="str">
        <f t="shared" si="117"/>
        <v>2022-23Mildura Rural CityO2</v>
      </c>
      <c r="B7509" s="18" t="s">
        <v>1261</v>
      </c>
      <c r="C7509" s="18" t="s">
        <v>1129</v>
      </c>
      <c r="D7509" s="18" t="s">
        <v>556</v>
      </c>
      <c r="E7509" s="18">
        <v>0.109908521671069</v>
      </c>
    </row>
    <row r="7510" spans="1:5" hidden="1" x14ac:dyDescent="0.3">
      <c r="A7510" s="18" t="str">
        <f t="shared" si="117"/>
        <v>2022-23Mildura Rural CityO3</v>
      </c>
      <c r="B7510" s="18" t="s">
        <v>1261</v>
      </c>
      <c r="C7510" s="18" t="s">
        <v>1129</v>
      </c>
      <c r="D7510" s="18" t="s">
        <v>558</v>
      </c>
      <c r="E7510" s="18">
        <v>2.2551609431562501E-2</v>
      </c>
    </row>
    <row r="7511" spans="1:5" hidden="1" x14ac:dyDescent="0.3">
      <c r="A7511" s="18" t="str">
        <f t="shared" si="117"/>
        <v>2022-23Mildura Rural CityO4</v>
      </c>
      <c r="B7511" s="18" t="s">
        <v>1261</v>
      </c>
      <c r="C7511" s="18" t="s">
        <v>1129</v>
      </c>
      <c r="D7511" s="18" t="s">
        <v>560</v>
      </c>
      <c r="E7511" s="18">
        <v>0.40658663354951502</v>
      </c>
    </row>
    <row r="7512" spans="1:5" hidden="1" x14ac:dyDescent="0.3">
      <c r="A7512" s="18" t="str">
        <f t="shared" ref="A7512:A7575" si="118">CONCATENATE(B7512,C7512,D7512)</f>
        <v>2022-23Mildura Rural CityO5</v>
      </c>
      <c r="B7512" s="18" t="s">
        <v>1261</v>
      </c>
      <c r="C7512" s="18" t="s">
        <v>1129</v>
      </c>
      <c r="D7512" s="18" t="s">
        <v>562</v>
      </c>
      <c r="E7512" s="18">
        <v>0.94895849094668905</v>
      </c>
    </row>
    <row r="7513" spans="1:5" hidden="1" x14ac:dyDescent="0.3">
      <c r="A7513" s="18" t="str">
        <f t="shared" si="118"/>
        <v>2022-23Mildura Rural CityOP1</v>
      </c>
      <c r="B7513" s="18" t="s">
        <v>1261</v>
      </c>
      <c r="C7513" s="18" t="s">
        <v>1129</v>
      </c>
      <c r="D7513" s="18" t="s">
        <v>564</v>
      </c>
      <c r="E7513" s="18">
        <v>7.8368241799153401E-2</v>
      </c>
    </row>
    <row r="7514" spans="1:5" hidden="1" x14ac:dyDescent="0.3">
      <c r="A7514" s="18" t="str">
        <f t="shared" si="118"/>
        <v>2022-23Mildura Rural CityS1</v>
      </c>
      <c r="B7514" s="18" t="s">
        <v>1261</v>
      </c>
      <c r="C7514" s="18" t="s">
        <v>1129</v>
      </c>
      <c r="D7514" s="18" t="s">
        <v>567</v>
      </c>
      <c r="E7514" s="18">
        <v>0.563738400231651</v>
      </c>
    </row>
    <row r="7515" spans="1:5" hidden="1" x14ac:dyDescent="0.3">
      <c r="A7515" s="18" t="str">
        <f t="shared" si="118"/>
        <v>2022-23Mildura Rural CityS2</v>
      </c>
      <c r="B7515" s="18" t="s">
        <v>1261</v>
      </c>
      <c r="C7515" s="18" t="s">
        <v>1129</v>
      </c>
      <c r="D7515" s="18" t="s">
        <v>569</v>
      </c>
      <c r="E7515" s="18">
        <v>5.8836582988162703E-3</v>
      </c>
    </row>
    <row r="7516" spans="1:5" hidden="1" x14ac:dyDescent="0.3">
      <c r="A7516" s="18" t="str">
        <f t="shared" si="118"/>
        <v>2022-23Mildura Rural CityC1</v>
      </c>
      <c r="B7516" s="18" t="s">
        <v>1261</v>
      </c>
      <c r="C7516" s="18" t="s">
        <v>1129</v>
      </c>
      <c r="D7516" s="18" t="s">
        <v>572</v>
      </c>
      <c r="E7516" s="18">
        <v>2338.8445657498801</v>
      </c>
    </row>
    <row r="7517" spans="1:5" hidden="1" x14ac:dyDescent="0.3">
      <c r="A7517" s="18" t="str">
        <f t="shared" si="118"/>
        <v>2022-23Mildura Rural CityC2</v>
      </c>
      <c r="B7517" s="18" t="s">
        <v>1261</v>
      </c>
      <c r="C7517" s="18" t="s">
        <v>1129</v>
      </c>
      <c r="D7517" s="18" t="s">
        <v>575</v>
      </c>
      <c r="E7517" s="18">
        <v>16117.555462243699</v>
      </c>
    </row>
    <row r="7518" spans="1:5" hidden="1" x14ac:dyDescent="0.3">
      <c r="A7518" s="18" t="str">
        <f t="shared" si="118"/>
        <v>2022-23Mildura Rural CityC3</v>
      </c>
      <c r="B7518" s="18" t="s">
        <v>1261</v>
      </c>
      <c r="C7518" s="18" t="s">
        <v>1129</v>
      </c>
      <c r="D7518" s="18" t="s">
        <v>579</v>
      </c>
      <c r="E7518" s="18">
        <v>11.049676760803001</v>
      </c>
    </row>
    <row r="7519" spans="1:5" hidden="1" x14ac:dyDescent="0.3">
      <c r="A7519" s="18" t="str">
        <f t="shared" si="118"/>
        <v>2022-23Mildura Rural CityC4</v>
      </c>
      <c r="B7519" s="18" t="s">
        <v>1261</v>
      </c>
      <c r="C7519" s="18" t="s">
        <v>1129</v>
      </c>
      <c r="D7519" s="18" t="s">
        <v>583</v>
      </c>
      <c r="E7519" s="18">
        <v>1901.90006298551</v>
      </c>
    </row>
    <row r="7520" spans="1:5" hidden="1" x14ac:dyDescent="0.3">
      <c r="A7520" s="18" t="str">
        <f t="shared" si="118"/>
        <v>2022-23Mildura Rural CityC5</v>
      </c>
      <c r="B7520" s="18" t="s">
        <v>1261</v>
      </c>
      <c r="C7520" s="18" t="s">
        <v>1129</v>
      </c>
      <c r="D7520" s="18" t="s">
        <v>586</v>
      </c>
      <c r="E7520" s="18">
        <v>555.74217929876102</v>
      </c>
    </row>
    <row r="7521" spans="1:5" hidden="1" x14ac:dyDescent="0.3">
      <c r="A7521" s="18" t="str">
        <f t="shared" si="118"/>
        <v>2022-23Mildura Rural CityC6</v>
      </c>
      <c r="B7521" s="18" t="s">
        <v>1261</v>
      </c>
      <c r="C7521" s="18" t="s">
        <v>1129</v>
      </c>
      <c r="D7521" s="18" t="s">
        <v>590</v>
      </c>
      <c r="E7521" s="18">
        <v>1</v>
      </c>
    </row>
    <row r="7522" spans="1:5" hidden="1" x14ac:dyDescent="0.3">
      <c r="A7522" s="18" t="str">
        <f t="shared" si="118"/>
        <v>2022-23Mildura Rural CityC7</v>
      </c>
      <c r="B7522" s="18" t="s">
        <v>1261</v>
      </c>
      <c r="C7522" s="18" t="s">
        <v>1129</v>
      </c>
      <c r="D7522" s="18" t="s">
        <v>594</v>
      </c>
      <c r="E7522" s="18">
        <v>0.22862453531598501</v>
      </c>
    </row>
    <row r="7523" spans="1:5" hidden="1" x14ac:dyDescent="0.3">
      <c r="A7523" s="18" t="str">
        <f t="shared" si="118"/>
        <v>2022-23Mitchell ShireAF2</v>
      </c>
      <c r="B7523" s="18" t="s">
        <v>1261</v>
      </c>
      <c r="C7523" s="18" t="s">
        <v>1132</v>
      </c>
      <c r="D7523" s="18" t="s">
        <v>76</v>
      </c>
      <c r="E7523" s="18">
        <v>1.6</v>
      </c>
    </row>
    <row r="7524" spans="1:5" hidden="1" x14ac:dyDescent="0.3">
      <c r="A7524" s="18" t="str">
        <f t="shared" si="118"/>
        <v>2022-23Mitchell ShireAF6</v>
      </c>
      <c r="B7524" s="18" t="s">
        <v>1261</v>
      </c>
      <c r="C7524" s="18" t="s">
        <v>1132</v>
      </c>
      <c r="D7524" s="18" t="s">
        <v>85</v>
      </c>
      <c r="E7524" s="18">
        <v>2.73974674707673</v>
      </c>
    </row>
    <row r="7525" spans="1:5" hidden="1" x14ac:dyDescent="0.3">
      <c r="A7525" s="18" t="str">
        <f t="shared" si="118"/>
        <v>2022-23Mitchell ShireAF7</v>
      </c>
      <c r="B7525" s="18" t="s">
        <v>1261</v>
      </c>
      <c r="C7525" s="18" t="s">
        <v>1132</v>
      </c>
      <c r="D7525" s="18" t="s">
        <v>90</v>
      </c>
      <c r="E7525" s="18">
        <v>13.1407641238339</v>
      </c>
    </row>
    <row r="7526" spans="1:5" hidden="1" x14ac:dyDescent="0.3">
      <c r="A7526" s="18" t="str">
        <f t="shared" si="118"/>
        <v>2022-23Mitchell ShireAM1</v>
      </c>
      <c r="B7526" s="18" t="s">
        <v>1261</v>
      </c>
      <c r="C7526" s="18" t="s">
        <v>1132</v>
      </c>
      <c r="D7526" s="18" t="s">
        <v>97</v>
      </c>
      <c r="E7526" s="18">
        <v>1.1933583288698399</v>
      </c>
    </row>
    <row r="7527" spans="1:5" hidden="1" x14ac:dyDescent="0.3">
      <c r="A7527" s="18" t="str">
        <f t="shared" si="118"/>
        <v>2022-23Mitchell ShireAM2</v>
      </c>
      <c r="B7527" s="18" t="s">
        <v>1261</v>
      </c>
      <c r="C7527" s="18" t="s">
        <v>1132</v>
      </c>
      <c r="D7527" s="18" t="s">
        <v>103</v>
      </c>
      <c r="E7527" s="18">
        <v>0.50485436893203905</v>
      </c>
    </row>
    <row r="7528" spans="1:5" hidden="1" x14ac:dyDescent="0.3">
      <c r="A7528" s="18" t="str">
        <f t="shared" si="118"/>
        <v>2022-23Mitchell ShireAM5</v>
      </c>
      <c r="B7528" s="18" t="s">
        <v>1261</v>
      </c>
      <c r="C7528" s="18" t="s">
        <v>1132</v>
      </c>
      <c r="D7528" s="18" t="s">
        <v>109</v>
      </c>
      <c r="E7528" s="18">
        <v>0.38252427184465998</v>
      </c>
    </row>
    <row r="7529" spans="1:5" hidden="1" x14ac:dyDescent="0.3">
      <c r="A7529" s="18" t="str">
        <f t="shared" si="118"/>
        <v>2022-23Mitchell ShireAM6</v>
      </c>
      <c r="B7529" s="18" t="s">
        <v>1261</v>
      </c>
      <c r="C7529" s="18" t="s">
        <v>1132</v>
      </c>
      <c r="D7529" s="18" t="s">
        <v>115</v>
      </c>
      <c r="E7529" s="18">
        <v>13.395669491361099</v>
      </c>
    </row>
    <row r="7530" spans="1:5" hidden="1" x14ac:dyDescent="0.3">
      <c r="A7530" s="18" t="str">
        <f t="shared" si="118"/>
        <v>2022-23Mitchell ShireAM7</v>
      </c>
      <c r="B7530" s="18" t="s">
        <v>1261</v>
      </c>
      <c r="C7530" s="18" t="s">
        <v>1132</v>
      </c>
      <c r="D7530" s="18" t="s">
        <v>118</v>
      </c>
      <c r="E7530" s="18">
        <v>1</v>
      </c>
    </row>
    <row r="7531" spans="1:5" hidden="1" x14ac:dyDescent="0.3">
      <c r="A7531" s="18" t="str">
        <f t="shared" si="118"/>
        <v>2022-23Mitchell ShireFS1</v>
      </c>
      <c r="B7531" s="18" t="s">
        <v>1261</v>
      </c>
      <c r="C7531" s="18" t="s">
        <v>1132</v>
      </c>
      <c r="D7531" s="18" t="s">
        <v>124</v>
      </c>
      <c r="E7531" s="18">
        <v>1.1000000000000001</v>
      </c>
    </row>
    <row r="7532" spans="1:5" hidden="1" x14ac:dyDescent="0.3">
      <c r="A7532" s="18" t="str">
        <f t="shared" si="118"/>
        <v>2022-23Mitchell ShireFS2</v>
      </c>
      <c r="B7532" s="18" t="s">
        <v>1261</v>
      </c>
      <c r="C7532" s="18" t="s">
        <v>1132</v>
      </c>
      <c r="D7532" s="18" t="s">
        <v>130</v>
      </c>
      <c r="E7532" s="18">
        <v>1.18055555555556</v>
      </c>
    </row>
    <row r="7533" spans="1:5" hidden="1" x14ac:dyDescent="0.3">
      <c r="A7533" s="18" t="str">
        <f t="shared" si="118"/>
        <v>2022-23Mitchell ShireFS3</v>
      </c>
      <c r="B7533" s="18" t="s">
        <v>1261</v>
      </c>
      <c r="C7533" s="18" t="s">
        <v>1132</v>
      </c>
      <c r="D7533" s="18" t="s">
        <v>135</v>
      </c>
      <c r="E7533" s="18">
        <v>524.72892441860495</v>
      </c>
    </row>
    <row r="7534" spans="1:5" hidden="1" x14ac:dyDescent="0.3">
      <c r="A7534" s="18" t="str">
        <f t="shared" si="118"/>
        <v>2022-23Mitchell ShireFS4</v>
      </c>
      <c r="B7534" s="18" t="s">
        <v>1261</v>
      </c>
      <c r="C7534" s="18" t="s">
        <v>1132</v>
      </c>
      <c r="D7534" s="18" t="s">
        <v>139</v>
      </c>
      <c r="E7534" s="18">
        <v>1</v>
      </c>
    </row>
    <row r="7535" spans="1:5" hidden="1" x14ac:dyDescent="0.3">
      <c r="A7535" s="18" t="str">
        <f t="shared" si="118"/>
        <v>2022-23Mitchell ShireG1</v>
      </c>
      <c r="B7535" s="18" t="s">
        <v>1261</v>
      </c>
      <c r="C7535" s="18" t="s">
        <v>1132</v>
      </c>
      <c r="D7535" s="18" t="s">
        <v>149</v>
      </c>
      <c r="E7535" s="18">
        <v>0.13120567375886499</v>
      </c>
    </row>
    <row r="7536" spans="1:5" hidden="1" x14ac:dyDescent="0.3">
      <c r="A7536" s="18" t="str">
        <f t="shared" si="118"/>
        <v>2022-23Mitchell ShireG2</v>
      </c>
      <c r="B7536" s="18" t="s">
        <v>1261</v>
      </c>
      <c r="C7536" s="18" t="s">
        <v>1132</v>
      </c>
      <c r="D7536" s="18" t="s">
        <v>154</v>
      </c>
      <c r="E7536" s="18">
        <v>48</v>
      </c>
    </row>
    <row r="7537" spans="1:5" hidden="1" x14ac:dyDescent="0.3">
      <c r="A7537" s="18" t="str">
        <f t="shared" si="118"/>
        <v>2022-23Mitchell ShireG3</v>
      </c>
      <c r="B7537" s="18" t="s">
        <v>1261</v>
      </c>
      <c r="C7537" s="18" t="s">
        <v>1132</v>
      </c>
      <c r="D7537" s="18" t="s">
        <v>159</v>
      </c>
      <c r="E7537" s="18">
        <v>0.83333333333333304</v>
      </c>
    </row>
    <row r="7538" spans="1:5" hidden="1" x14ac:dyDescent="0.3">
      <c r="A7538" s="18" t="str">
        <f t="shared" si="118"/>
        <v>2022-23Mitchell ShireG4</v>
      </c>
      <c r="B7538" s="18" t="s">
        <v>1261</v>
      </c>
      <c r="C7538" s="18" t="s">
        <v>1132</v>
      </c>
      <c r="D7538" s="18" t="s">
        <v>166</v>
      </c>
      <c r="E7538" s="18">
        <v>53155.444444444402</v>
      </c>
    </row>
    <row r="7539" spans="1:5" hidden="1" x14ac:dyDescent="0.3">
      <c r="A7539" s="18" t="str">
        <f t="shared" si="118"/>
        <v>2022-23Mitchell ShireG5</v>
      </c>
      <c r="B7539" s="18" t="s">
        <v>1261</v>
      </c>
      <c r="C7539" s="18" t="s">
        <v>1132</v>
      </c>
      <c r="D7539" s="18" t="s">
        <v>169</v>
      </c>
      <c r="E7539" s="18">
        <v>45</v>
      </c>
    </row>
    <row r="7540" spans="1:5" hidden="1" x14ac:dyDescent="0.3">
      <c r="A7540" s="18" t="str">
        <f t="shared" si="118"/>
        <v>2022-23Mitchell ShireLB1</v>
      </c>
      <c r="B7540" s="18" t="s">
        <v>1261</v>
      </c>
      <c r="C7540" s="18" t="s">
        <v>1132</v>
      </c>
      <c r="D7540" s="18" t="s">
        <v>1256</v>
      </c>
      <c r="E7540" s="18">
        <v>2.1961768259935601</v>
      </c>
    </row>
    <row r="7541" spans="1:5" hidden="1" x14ac:dyDescent="0.3">
      <c r="A7541" s="18" t="str">
        <f t="shared" si="118"/>
        <v>2022-23Mitchell ShireLB2</v>
      </c>
      <c r="B7541" s="18" t="s">
        <v>1261</v>
      </c>
      <c r="C7541" s="18" t="s">
        <v>1132</v>
      </c>
      <c r="D7541" s="18" t="s">
        <v>172</v>
      </c>
      <c r="E7541" s="18">
        <v>0.49044313777502702</v>
      </c>
    </row>
    <row r="7542" spans="1:5" hidden="1" x14ac:dyDescent="0.3">
      <c r="A7542" s="18" t="str">
        <f t="shared" si="118"/>
        <v>2022-23Mitchell ShireLB4</v>
      </c>
      <c r="B7542" s="18" t="s">
        <v>1261</v>
      </c>
      <c r="C7542" s="18" t="s">
        <v>1132</v>
      </c>
      <c r="D7542" s="18" t="s">
        <v>1257</v>
      </c>
      <c r="E7542" s="18">
        <v>6.6212137544464797E-2</v>
      </c>
    </row>
    <row r="7543" spans="1:5" hidden="1" x14ac:dyDescent="0.3">
      <c r="A7543" s="18" t="str">
        <f t="shared" si="118"/>
        <v>2022-23Mitchell ShireLB5</v>
      </c>
      <c r="B7543" s="18" t="s">
        <v>1261</v>
      </c>
      <c r="C7543" s="18" t="s">
        <v>1132</v>
      </c>
      <c r="D7543" s="18" t="s">
        <v>177</v>
      </c>
      <c r="E7543" s="18">
        <v>27.990893753999501</v>
      </c>
    </row>
    <row r="7544" spans="1:5" hidden="1" x14ac:dyDescent="0.3">
      <c r="A7544" s="18" t="str">
        <f t="shared" si="118"/>
        <v>2022-23Mitchell ShireMC2</v>
      </c>
      <c r="B7544" s="18" t="s">
        <v>1261</v>
      </c>
      <c r="C7544" s="18" t="s">
        <v>1132</v>
      </c>
      <c r="D7544" s="18" t="s">
        <v>192</v>
      </c>
      <c r="E7544" s="18">
        <v>1.00836820083682</v>
      </c>
    </row>
    <row r="7545" spans="1:5" hidden="1" x14ac:dyDescent="0.3">
      <c r="A7545" s="18" t="str">
        <f t="shared" si="118"/>
        <v>2022-23Mitchell ShireMC3</v>
      </c>
      <c r="B7545" s="18" t="s">
        <v>1261</v>
      </c>
      <c r="C7545" s="18" t="s">
        <v>1132</v>
      </c>
      <c r="D7545" s="18" t="s">
        <v>197</v>
      </c>
      <c r="E7545" s="18">
        <v>96.345615931175601</v>
      </c>
    </row>
    <row r="7546" spans="1:5" hidden="1" x14ac:dyDescent="0.3">
      <c r="A7546" s="18" t="str">
        <f t="shared" si="118"/>
        <v>2022-23Mitchell ShireMC4</v>
      </c>
      <c r="B7546" s="18" t="s">
        <v>1261</v>
      </c>
      <c r="C7546" s="18" t="s">
        <v>1132</v>
      </c>
      <c r="D7546" s="18" t="s">
        <v>202</v>
      </c>
      <c r="E7546" s="18">
        <v>0.83995956873315403</v>
      </c>
    </row>
    <row r="7547" spans="1:5" hidden="1" x14ac:dyDescent="0.3">
      <c r="A7547" s="18" t="str">
        <f t="shared" si="118"/>
        <v>2022-23Mitchell ShireMC5</v>
      </c>
      <c r="B7547" s="18" t="s">
        <v>1261</v>
      </c>
      <c r="C7547" s="18" t="s">
        <v>1132</v>
      </c>
      <c r="D7547" s="18" t="s">
        <v>207</v>
      </c>
      <c r="E7547" s="18">
        <v>0.95819935691318303</v>
      </c>
    </row>
    <row r="7548" spans="1:5" hidden="1" x14ac:dyDescent="0.3">
      <c r="A7548" s="18" t="str">
        <f t="shared" si="118"/>
        <v>2022-23Mitchell ShireMC6</v>
      </c>
      <c r="B7548" s="18" t="s">
        <v>1261</v>
      </c>
      <c r="C7548" s="18" t="s">
        <v>1132</v>
      </c>
      <c r="D7548" s="18" t="s">
        <v>211</v>
      </c>
      <c r="E7548" s="18">
        <v>0.97768479776848005</v>
      </c>
    </row>
    <row r="7549" spans="1:5" hidden="1" x14ac:dyDescent="0.3">
      <c r="A7549" s="18" t="str">
        <f t="shared" si="118"/>
        <v>2022-23Mitchell ShireR1</v>
      </c>
      <c r="B7549" s="18" t="s">
        <v>1261</v>
      </c>
      <c r="C7549" s="18" t="s">
        <v>1132</v>
      </c>
      <c r="D7549" s="18" t="s">
        <v>215</v>
      </c>
      <c r="E7549" s="18">
        <v>159.82151911570801</v>
      </c>
    </row>
    <row r="7550" spans="1:5" hidden="1" x14ac:dyDescent="0.3">
      <c r="A7550" s="18" t="str">
        <f t="shared" si="118"/>
        <v>2022-23Mitchell ShireR2</v>
      </c>
      <c r="B7550" s="18" t="s">
        <v>1261</v>
      </c>
      <c r="C7550" s="18" t="s">
        <v>1132</v>
      </c>
      <c r="D7550" s="18" t="s">
        <v>220</v>
      </c>
      <c r="E7550" s="18">
        <v>0.93051009025453801</v>
      </c>
    </row>
    <row r="7551" spans="1:5" hidden="1" x14ac:dyDescent="0.3">
      <c r="A7551" s="18" t="str">
        <f t="shared" si="118"/>
        <v>2022-23Mitchell ShireR3</v>
      </c>
      <c r="B7551" s="18" t="s">
        <v>1261</v>
      </c>
      <c r="C7551" s="18" t="s">
        <v>1132</v>
      </c>
      <c r="D7551" s="18" t="s">
        <v>223</v>
      </c>
      <c r="E7551" s="18">
        <v>33.5571842060329</v>
      </c>
    </row>
    <row r="7552" spans="1:5" hidden="1" x14ac:dyDescent="0.3">
      <c r="A7552" s="18" t="str">
        <f t="shared" si="118"/>
        <v>2022-23Mitchell ShireR4</v>
      </c>
      <c r="B7552" s="18" t="s">
        <v>1261</v>
      </c>
      <c r="C7552" s="18" t="s">
        <v>1132</v>
      </c>
      <c r="D7552" s="18" t="s">
        <v>228</v>
      </c>
      <c r="E7552" s="18">
        <v>20.907410870875101</v>
      </c>
    </row>
    <row r="7553" spans="1:5" hidden="1" x14ac:dyDescent="0.3">
      <c r="A7553" s="18" t="str">
        <f t="shared" si="118"/>
        <v>2022-23Mitchell ShireR5</v>
      </c>
      <c r="B7553" s="18" t="s">
        <v>1261</v>
      </c>
      <c r="C7553" s="18" t="s">
        <v>1132</v>
      </c>
      <c r="D7553" s="18" t="s">
        <v>232</v>
      </c>
      <c r="E7553" s="18">
        <v>33</v>
      </c>
    </row>
    <row r="7554" spans="1:5" hidden="1" x14ac:dyDescent="0.3">
      <c r="A7554" s="18" t="str">
        <f t="shared" si="118"/>
        <v>2022-23Mitchell ShireSP1</v>
      </c>
      <c r="B7554" s="18" t="s">
        <v>1261</v>
      </c>
      <c r="C7554" s="18" t="s">
        <v>1132</v>
      </c>
      <c r="D7554" s="18" t="s">
        <v>236</v>
      </c>
      <c r="E7554" s="18">
        <v>96</v>
      </c>
    </row>
    <row r="7555" spans="1:5" hidden="1" x14ac:dyDescent="0.3">
      <c r="A7555" s="18" t="str">
        <f t="shared" si="118"/>
        <v>2022-23Mitchell ShireSP2</v>
      </c>
      <c r="B7555" s="18" t="s">
        <v>1261</v>
      </c>
      <c r="C7555" s="18" t="s">
        <v>1132</v>
      </c>
      <c r="D7555" s="18" t="s">
        <v>239</v>
      </c>
      <c r="E7555" s="18">
        <v>0.58530183727034102</v>
      </c>
    </row>
    <row r="7556" spans="1:5" hidden="1" x14ac:dyDescent="0.3">
      <c r="A7556" s="18" t="str">
        <f t="shared" si="118"/>
        <v>2022-23Mitchell ShireSP3</v>
      </c>
      <c r="B7556" s="18" t="s">
        <v>1261</v>
      </c>
      <c r="C7556" s="18" t="s">
        <v>1132</v>
      </c>
      <c r="D7556" s="18" t="s">
        <v>245</v>
      </c>
      <c r="E7556" s="18">
        <v>2528.5835189309601</v>
      </c>
    </row>
    <row r="7557" spans="1:5" hidden="1" x14ac:dyDescent="0.3">
      <c r="A7557" s="18" t="str">
        <f t="shared" si="118"/>
        <v>2022-23Mitchell ShireSP4</v>
      </c>
      <c r="B7557" s="18" t="s">
        <v>1261</v>
      </c>
      <c r="C7557" s="18" t="s">
        <v>1132</v>
      </c>
      <c r="D7557" s="18" t="s">
        <v>251</v>
      </c>
      <c r="E7557" s="18">
        <v>0.6</v>
      </c>
    </row>
    <row r="7558" spans="1:5" hidden="1" x14ac:dyDescent="0.3">
      <c r="A7558" s="18" t="str">
        <f t="shared" si="118"/>
        <v>2022-23Mitchell ShireWC1</v>
      </c>
      <c r="B7558" s="18" t="s">
        <v>1261</v>
      </c>
      <c r="C7558" s="18" t="s">
        <v>1132</v>
      </c>
      <c r="D7558" s="18" t="s">
        <v>1258</v>
      </c>
      <c r="E7558" s="18">
        <v>98.953930684699898</v>
      </c>
    </row>
    <row r="7559" spans="1:5" hidden="1" x14ac:dyDescent="0.3">
      <c r="A7559" s="18" t="str">
        <f t="shared" si="118"/>
        <v>2022-23Mitchell ShireWC2</v>
      </c>
      <c r="B7559" s="18" t="s">
        <v>1261</v>
      </c>
      <c r="C7559" s="18" t="s">
        <v>1132</v>
      </c>
      <c r="D7559" s="18" t="s">
        <v>256</v>
      </c>
      <c r="E7559" s="18">
        <v>6.04919049069757</v>
      </c>
    </row>
    <row r="7560" spans="1:5" hidden="1" x14ac:dyDescent="0.3">
      <c r="A7560" s="18" t="str">
        <f t="shared" si="118"/>
        <v>2022-23Mitchell ShireWC3</v>
      </c>
      <c r="B7560" s="18" t="s">
        <v>1261</v>
      </c>
      <c r="C7560" s="18" t="s">
        <v>1132</v>
      </c>
      <c r="D7560" s="18" t="s">
        <v>262</v>
      </c>
      <c r="E7560" s="18">
        <v>102.50050056667899</v>
      </c>
    </row>
    <row r="7561" spans="1:5" hidden="1" x14ac:dyDescent="0.3">
      <c r="A7561" s="18" t="str">
        <f t="shared" si="118"/>
        <v>2022-23Mitchell ShireWC4</v>
      </c>
      <c r="B7561" s="18" t="s">
        <v>1261</v>
      </c>
      <c r="C7561" s="18" t="s">
        <v>1132</v>
      </c>
      <c r="D7561" s="18" t="s">
        <v>266</v>
      </c>
      <c r="E7561" s="18">
        <v>63.396507408675198</v>
      </c>
    </row>
    <row r="7562" spans="1:5" hidden="1" x14ac:dyDescent="0.3">
      <c r="A7562" s="18" t="str">
        <f t="shared" si="118"/>
        <v>2022-23Mitchell ShireWC5</v>
      </c>
      <c r="B7562" s="18" t="s">
        <v>1261</v>
      </c>
      <c r="C7562" s="18" t="s">
        <v>1132</v>
      </c>
      <c r="D7562" s="18" t="s">
        <v>270</v>
      </c>
      <c r="E7562" s="18">
        <v>0.290051071534703</v>
      </c>
    </row>
    <row r="7563" spans="1:5" hidden="1" x14ac:dyDescent="0.3">
      <c r="A7563" s="18" t="str">
        <f t="shared" si="118"/>
        <v>2022-23Mitchell ShireE2</v>
      </c>
      <c r="B7563" s="18" t="s">
        <v>1261</v>
      </c>
      <c r="C7563" s="18" t="s">
        <v>1132</v>
      </c>
      <c r="D7563" s="18" t="s">
        <v>548</v>
      </c>
      <c r="E7563" s="18">
        <v>4256.32</v>
      </c>
    </row>
    <row r="7564" spans="1:5" hidden="1" x14ac:dyDescent="0.3">
      <c r="A7564" s="18" t="str">
        <f t="shared" si="118"/>
        <v>2022-23Mitchell ShireE4</v>
      </c>
      <c r="B7564" s="18" t="s">
        <v>1261</v>
      </c>
      <c r="C7564" s="18" t="s">
        <v>1132</v>
      </c>
      <c r="D7564" s="18" t="s">
        <v>550</v>
      </c>
      <c r="E7564" s="18">
        <v>1864.04</v>
      </c>
    </row>
    <row r="7565" spans="1:5" hidden="1" x14ac:dyDescent="0.3">
      <c r="A7565" s="18" t="str">
        <f t="shared" si="118"/>
        <v>2022-23Mitchell ShireL1</v>
      </c>
      <c r="B7565" s="18" t="s">
        <v>1261</v>
      </c>
      <c r="C7565" s="18" t="s">
        <v>1132</v>
      </c>
      <c r="D7565" s="18" t="s">
        <v>552</v>
      </c>
      <c r="E7565" s="18">
        <v>2.2417728058943802</v>
      </c>
    </row>
    <row r="7566" spans="1:5" hidden="1" x14ac:dyDescent="0.3">
      <c r="A7566" s="18" t="str">
        <f t="shared" si="118"/>
        <v>2022-23Mitchell ShireL2</v>
      </c>
      <c r="B7566" s="18" t="s">
        <v>1261</v>
      </c>
      <c r="C7566" s="18" t="s">
        <v>1132</v>
      </c>
      <c r="D7566" s="18" t="s">
        <v>554</v>
      </c>
      <c r="E7566" s="18">
        <v>-1.05040770941438</v>
      </c>
    </row>
    <row r="7567" spans="1:5" hidden="1" x14ac:dyDescent="0.3">
      <c r="A7567" s="18" t="str">
        <f t="shared" si="118"/>
        <v>2022-23Mitchell ShireO2</v>
      </c>
      <c r="B7567" s="18" t="s">
        <v>1261</v>
      </c>
      <c r="C7567" s="18" t="s">
        <v>1132</v>
      </c>
      <c r="D7567" s="18" t="s">
        <v>556</v>
      </c>
      <c r="E7567" s="18">
        <v>0.35401759941218702</v>
      </c>
    </row>
    <row r="7568" spans="1:5" hidden="1" x14ac:dyDescent="0.3">
      <c r="A7568" s="18" t="str">
        <f t="shared" si="118"/>
        <v>2022-23Mitchell ShireO3</v>
      </c>
      <c r="B7568" s="18" t="s">
        <v>1261</v>
      </c>
      <c r="C7568" s="18" t="s">
        <v>1132</v>
      </c>
      <c r="D7568" s="18" t="s">
        <v>558</v>
      </c>
      <c r="E7568" s="18">
        <v>0.15099455922744501</v>
      </c>
    </row>
    <row r="7569" spans="1:5" hidden="1" x14ac:dyDescent="0.3">
      <c r="A7569" s="18" t="str">
        <f t="shared" si="118"/>
        <v>2022-23Mitchell ShireO4</v>
      </c>
      <c r="B7569" s="18" t="s">
        <v>1261</v>
      </c>
      <c r="C7569" s="18" t="s">
        <v>1132</v>
      </c>
      <c r="D7569" s="18" t="s">
        <v>560</v>
      </c>
      <c r="E7569" s="18">
        <v>0.33459801264679301</v>
      </c>
    </row>
    <row r="7570" spans="1:5" hidden="1" x14ac:dyDescent="0.3">
      <c r="A7570" s="18" t="str">
        <f t="shared" si="118"/>
        <v>2022-23Mitchell ShireO5</v>
      </c>
      <c r="B7570" s="18" t="s">
        <v>1261</v>
      </c>
      <c r="C7570" s="18" t="s">
        <v>1132</v>
      </c>
      <c r="D7570" s="18" t="s">
        <v>562</v>
      </c>
      <c r="E7570" s="18">
        <v>1.00542955715174</v>
      </c>
    </row>
    <row r="7571" spans="1:5" hidden="1" x14ac:dyDescent="0.3">
      <c r="A7571" s="18" t="str">
        <f t="shared" si="118"/>
        <v>2022-23Mitchell ShireOP1</v>
      </c>
      <c r="B7571" s="18" t="s">
        <v>1261</v>
      </c>
      <c r="C7571" s="18" t="s">
        <v>1132</v>
      </c>
      <c r="D7571" s="18" t="s">
        <v>564</v>
      </c>
      <c r="E7571" s="18">
        <v>-8.2284017168778895E-2</v>
      </c>
    </row>
    <row r="7572" spans="1:5" hidden="1" x14ac:dyDescent="0.3">
      <c r="A7572" s="18" t="str">
        <f t="shared" si="118"/>
        <v>2022-23Mitchell ShireS1</v>
      </c>
      <c r="B7572" s="18" t="s">
        <v>1261</v>
      </c>
      <c r="C7572" s="18" t="s">
        <v>1132</v>
      </c>
      <c r="D7572" s="18" t="s">
        <v>567</v>
      </c>
      <c r="E7572" s="18">
        <v>0.58138896234667103</v>
      </c>
    </row>
    <row r="7573" spans="1:5" hidden="1" x14ac:dyDescent="0.3">
      <c r="A7573" s="18" t="str">
        <f t="shared" si="118"/>
        <v>2022-23Mitchell ShireS2</v>
      </c>
      <c r="B7573" s="18" t="s">
        <v>1261</v>
      </c>
      <c r="C7573" s="18" t="s">
        <v>1132</v>
      </c>
      <c r="D7573" s="18" t="s">
        <v>569</v>
      </c>
      <c r="E7573" s="18">
        <v>3.37829451829885E-3</v>
      </c>
    </row>
    <row r="7574" spans="1:5" hidden="1" x14ac:dyDescent="0.3">
      <c r="A7574" s="18" t="str">
        <f t="shared" si="118"/>
        <v>2022-23Mitchell ShireC1</v>
      </c>
      <c r="B7574" s="18" t="s">
        <v>1261</v>
      </c>
      <c r="C7574" s="18" t="s">
        <v>1132</v>
      </c>
      <c r="D7574" s="18" t="s">
        <v>572</v>
      </c>
      <c r="E7574" s="18">
        <v>2063.4101882914201</v>
      </c>
    </row>
    <row r="7575" spans="1:5" hidden="1" x14ac:dyDescent="0.3">
      <c r="A7575" s="18" t="str">
        <f t="shared" si="118"/>
        <v>2022-23Mitchell ShireC2</v>
      </c>
      <c r="B7575" s="18" t="s">
        <v>1261</v>
      </c>
      <c r="C7575" s="18" t="s">
        <v>1132</v>
      </c>
      <c r="D7575" s="18" t="s">
        <v>575</v>
      </c>
      <c r="E7575" s="18">
        <v>14017.3553879269</v>
      </c>
    </row>
    <row r="7576" spans="1:5" hidden="1" x14ac:dyDescent="0.3">
      <c r="A7576" s="18" t="str">
        <f t="shared" ref="A7576:A7639" si="119">CONCATENATE(B7576,C7576,D7576)</f>
        <v>2022-23Mitchell ShireC3</v>
      </c>
      <c r="B7576" s="18" t="s">
        <v>1261</v>
      </c>
      <c r="C7576" s="18" t="s">
        <v>1132</v>
      </c>
      <c r="D7576" s="18" t="s">
        <v>579</v>
      </c>
      <c r="E7576" s="18">
        <v>35.525749262018699</v>
      </c>
    </row>
    <row r="7577" spans="1:5" hidden="1" x14ac:dyDescent="0.3">
      <c r="A7577" s="18" t="str">
        <f t="shared" si="119"/>
        <v>2022-23Mitchell ShireC4</v>
      </c>
      <c r="B7577" s="18" t="s">
        <v>1261</v>
      </c>
      <c r="C7577" s="18" t="s">
        <v>1132</v>
      </c>
      <c r="D7577" s="18" t="s">
        <v>583</v>
      </c>
      <c r="E7577" s="18">
        <v>1395.3150148344901</v>
      </c>
    </row>
    <row r="7578" spans="1:5" hidden="1" x14ac:dyDescent="0.3">
      <c r="A7578" s="18" t="str">
        <f t="shared" si="119"/>
        <v>2022-23Mitchell ShireC5</v>
      </c>
      <c r="B7578" s="18" t="s">
        <v>1261</v>
      </c>
      <c r="C7578" s="18" t="s">
        <v>1132</v>
      </c>
      <c r="D7578" s="18" t="s">
        <v>586</v>
      </c>
      <c r="E7578" s="18">
        <v>378.77406969303303</v>
      </c>
    </row>
    <row r="7579" spans="1:5" hidden="1" x14ac:dyDescent="0.3">
      <c r="A7579" s="18" t="str">
        <f t="shared" si="119"/>
        <v>2022-23Mitchell ShireC6</v>
      </c>
      <c r="B7579" s="18" t="s">
        <v>1261</v>
      </c>
      <c r="C7579" s="18" t="s">
        <v>1132</v>
      </c>
      <c r="D7579" s="18" t="s">
        <v>590</v>
      </c>
      <c r="E7579" s="18">
        <v>5</v>
      </c>
    </row>
    <row r="7580" spans="1:5" hidden="1" x14ac:dyDescent="0.3">
      <c r="A7580" s="18" t="str">
        <f t="shared" si="119"/>
        <v>2022-23Mitchell ShireC7</v>
      </c>
      <c r="B7580" s="18" t="s">
        <v>1261</v>
      </c>
      <c r="C7580" s="18" t="s">
        <v>1132</v>
      </c>
      <c r="D7580" s="18" t="s">
        <v>594</v>
      </c>
      <c r="E7580" s="18">
        <v>0.17135207496653301</v>
      </c>
    </row>
    <row r="7581" spans="1:5" hidden="1" x14ac:dyDescent="0.3">
      <c r="A7581" s="18" t="str">
        <f t="shared" si="119"/>
        <v>2022-23Moira ShireAF2</v>
      </c>
      <c r="B7581" s="18" t="s">
        <v>1261</v>
      </c>
      <c r="C7581" s="18" t="s">
        <v>1135</v>
      </c>
      <c r="D7581" s="18" t="s">
        <v>76</v>
      </c>
      <c r="E7581" s="18">
        <v>1</v>
      </c>
    </row>
    <row r="7582" spans="1:5" hidden="1" x14ac:dyDescent="0.3">
      <c r="A7582" s="18" t="str">
        <f t="shared" si="119"/>
        <v>2022-23Moira ShireAF6</v>
      </c>
      <c r="B7582" s="18" t="s">
        <v>1261</v>
      </c>
      <c r="C7582" s="18" t="s">
        <v>1135</v>
      </c>
      <c r="D7582" s="18" t="s">
        <v>85</v>
      </c>
      <c r="E7582" s="18">
        <v>1.49963981663392</v>
      </c>
    </row>
    <row r="7583" spans="1:5" hidden="1" x14ac:dyDescent="0.3">
      <c r="A7583" s="18" t="str">
        <f t="shared" si="119"/>
        <v>2022-23Moira ShireAF7</v>
      </c>
      <c r="B7583" s="18" t="s">
        <v>1261</v>
      </c>
      <c r="C7583" s="18" t="s">
        <v>1135</v>
      </c>
      <c r="D7583" s="18" t="s">
        <v>90</v>
      </c>
      <c r="E7583" s="18">
        <v>20.8857835323915</v>
      </c>
    </row>
    <row r="7584" spans="1:5" hidden="1" x14ac:dyDescent="0.3">
      <c r="A7584" s="18" t="str">
        <f t="shared" si="119"/>
        <v>2022-23Moira ShireAM1</v>
      </c>
      <c r="B7584" s="18" t="s">
        <v>1261</v>
      </c>
      <c r="C7584" s="18" t="s">
        <v>1135</v>
      </c>
      <c r="D7584" s="18" t="s">
        <v>97</v>
      </c>
      <c r="E7584" s="18">
        <v>2.2928870292886998</v>
      </c>
    </row>
    <row r="7585" spans="1:5" hidden="1" x14ac:dyDescent="0.3">
      <c r="A7585" s="18" t="str">
        <f t="shared" si="119"/>
        <v>2022-23Moira ShireAM2</v>
      </c>
      <c r="B7585" s="18" t="s">
        <v>1261</v>
      </c>
      <c r="C7585" s="18" t="s">
        <v>1135</v>
      </c>
      <c r="D7585" s="18" t="s">
        <v>103</v>
      </c>
      <c r="E7585" s="18">
        <v>0.25503355704698</v>
      </c>
    </row>
    <row r="7586" spans="1:5" hidden="1" x14ac:dyDescent="0.3">
      <c r="A7586" s="18" t="str">
        <f t="shared" si="119"/>
        <v>2022-23Moira ShireAM5</v>
      </c>
      <c r="B7586" s="18" t="s">
        <v>1261</v>
      </c>
      <c r="C7586" s="18" t="s">
        <v>1135</v>
      </c>
      <c r="D7586" s="18" t="s">
        <v>109</v>
      </c>
      <c r="E7586" s="18">
        <v>0.31319910514541399</v>
      </c>
    </row>
    <row r="7587" spans="1:5" hidden="1" x14ac:dyDescent="0.3">
      <c r="A7587" s="18" t="str">
        <f t="shared" si="119"/>
        <v>2022-23Moira ShireAM6</v>
      </c>
      <c r="B7587" s="18" t="s">
        <v>1261</v>
      </c>
      <c r="C7587" s="18" t="s">
        <v>1135</v>
      </c>
      <c r="D7587" s="18" t="s">
        <v>115</v>
      </c>
      <c r="E7587" s="18">
        <v>11.612999345121199</v>
      </c>
    </row>
    <row r="7588" spans="1:5" hidden="1" x14ac:dyDescent="0.3">
      <c r="A7588" s="18" t="str">
        <f t="shared" si="119"/>
        <v>2022-23Moira ShireAM7</v>
      </c>
      <c r="B7588" s="18" t="s">
        <v>1261</v>
      </c>
      <c r="C7588" s="18" t="s">
        <v>1135</v>
      </c>
      <c r="D7588" s="18" t="s">
        <v>118</v>
      </c>
      <c r="E7588" s="18">
        <v>0</v>
      </c>
    </row>
    <row r="7589" spans="1:5" hidden="1" x14ac:dyDescent="0.3">
      <c r="A7589" s="18" t="str">
        <f t="shared" si="119"/>
        <v>2022-23Moira ShireFS1</v>
      </c>
      <c r="B7589" s="18" t="s">
        <v>1261</v>
      </c>
      <c r="C7589" s="18" t="s">
        <v>1135</v>
      </c>
      <c r="D7589" s="18" t="s">
        <v>124</v>
      </c>
      <c r="E7589" s="18">
        <v>1</v>
      </c>
    </row>
    <row r="7590" spans="1:5" hidden="1" x14ac:dyDescent="0.3">
      <c r="A7590" s="18" t="str">
        <f t="shared" si="119"/>
        <v>2022-23Moira ShireFS2</v>
      </c>
      <c r="B7590" s="18" t="s">
        <v>1261</v>
      </c>
      <c r="C7590" s="18" t="s">
        <v>1135</v>
      </c>
      <c r="D7590" s="18" t="s">
        <v>130</v>
      </c>
      <c r="E7590" s="18">
        <v>1.09139784946237</v>
      </c>
    </row>
    <row r="7591" spans="1:5" hidden="1" x14ac:dyDescent="0.3">
      <c r="A7591" s="18" t="str">
        <f t="shared" si="119"/>
        <v>2022-23Moira ShireFS3</v>
      </c>
      <c r="B7591" s="18" t="s">
        <v>1261</v>
      </c>
      <c r="C7591" s="18" t="s">
        <v>1135</v>
      </c>
      <c r="D7591" s="18" t="s">
        <v>135</v>
      </c>
      <c r="E7591" s="18">
        <v>403.24799999999999</v>
      </c>
    </row>
    <row r="7592" spans="1:5" hidden="1" x14ac:dyDescent="0.3">
      <c r="A7592" s="18" t="str">
        <f t="shared" si="119"/>
        <v>2022-23Moira ShireFS4</v>
      </c>
      <c r="B7592" s="18" t="s">
        <v>1261</v>
      </c>
      <c r="C7592" s="18" t="s">
        <v>1135</v>
      </c>
      <c r="D7592" s="18" t="s">
        <v>139</v>
      </c>
      <c r="E7592" s="18">
        <v>1</v>
      </c>
    </row>
    <row r="7593" spans="1:5" hidden="1" x14ac:dyDescent="0.3">
      <c r="A7593" s="18" t="str">
        <f t="shared" si="119"/>
        <v>2022-23Moira ShireG1</v>
      </c>
      <c r="B7593" s="18" t="s">
        <v>1261</v>
      </c>
      <c r="C7593" s="18" t="s">
        <v>1135</v>
      </c>
      <c r="D7593" s="18" t="s">
        <v>149</v>
      </c>
      <c r="E7593" s="18">
        <v>3.7383177570093497E-2</v>
      </c>
    </row>
    <row r="7594" spans="1:5" hidden="1" x14ac:dyDescent="0.3">
      <c r="A7594" s="18" t="str">
        <f t="shared" si="119"/>
        <v>2022-23Moira ShireG2</v>
      </c>
      <c r="B7594" s="18" t="s">
        <v>1261</v>
      </c>
      <c r="C7594" s="18" t="s">
        <v>1135</v>
      </c>
      <c r="D7594" s="18" t="s">
        <v>154</v>
      </c>
      <c r="E7594" s="18">
        <v>41</v>
      </c>
    </row>
    <row r="7595" spans="1:5" hidden="1" x14ac:dyDescent="0.3">
      <c r="A7595" s="18" t="str">
        <f t="shared" si="119"/>
        <v>2022-23Moira ShireG3</v>
      </c>
      <c r="B7595" s="18" t="s">
        <v>1261</v>
      </c>
      <c r="C7595" s="18" t="s">
        <v>1135</v>
      </c>
      <c r="D7595" s="18" t="s">
        <v>159</v>
      </c>
      <c r="E7595" s="18">
        <v>0.87755102040816302</v>
      </c>
    </row>
    <row r="7596" spans="1:5" hidden="1" x14ac:dyDescent="0.3">
      <c r="A7596" s="18" t="str">
        <f t="shared" si="119"/>
        <v>2022-23Moira ShireG4</v>
      </c>
      <c r="B7596" s="18" t="s">
        <v>1261</v>
      </c>
      <c r="C7596" s="18" t="s">
        <v>1135</v>
      </c>
      <c r="D7596" s="18" t="s">
        <v>166</v>
      </c>
      <c r="E7596" s="18">
        <v>55352</v>
      </c>
    </row>
    <row r="7597" spans="1:5" hidden="1" x14ac:dyDescent="0.3">
      <c r="A7597" s="18" t="str">
        <f t="shared" si="119"/>
        <v>2022-23Moira ShireG5</v>
      </c>
      <c r="B7597" s="18" t="s">
        <v>1261</v>
      </c>
      <c r="C7597" s="18" t="s">
        <v>1135</v>
      </c>
      <c r="D7597" s="18" t="s">
        <v>169</v>
      </c>
      <c r="E7597" s="18">
        <v>41</v>
      </c>
    </row>
    <row r="7598" spans="1:5" hidden="1" x14ac:dyDescent="0.3">
      <c r="A7598" s="18" t="str">
        <f t="shared" si="119"/>
        <v>2022-23Moira ShireLB1</v>
      </c>
      <c r="B7598" s="18" t="s">
        <v>1261</v>
      </c>
      <c r="C7598" s="18" t="s">
        <v>1135</v>
      </c>
      <c r="D7598" s="18" t="s">
        <v>1256</v>
      </c>
      <c r="E7598" s="18">
        <v>2.2591998525073702</v>
      </c>
    </row>
    <row r="7599" spans="1:5" hidden="1" x14ac:dyDescent="0.3">
      <c r="A7599" s="18" t="str">
        <f t="shared" si="119"/>
        <v>2022-23Moira ShireLB2</v>
      </c>
      <c r="B7599" s="18" t="s">
        <v>1261</v>
      </c>
      <c r="C7599" s="18" t="s">
        <v>1135</v>
      </c>
      <c r="D7599" s="18" t="s">
        <v>172</v>
      </c>
      <c r="E7599" s="18">
        <v>0.49737157306361501</v>
      </c>
    </row>
    <row r="7600" spans="1:5" hidden="1" x14ac:dyDescent="0.3">
      <c r="A7600" s="18" t="str">
        <f t="shared" si="119"/>
        <v>2022-23Moira ShireLB4</v>
      </c>
      <c r="B7600" s="18" t="s">
        <v>1261</v>
      </c>
      <c r="C7600" s="18" t="s">
        <v>1135</v>
      </c>
      <c r="D7600" s="18" t="s">
        <v>1257</v>
      </c>
      <c r="E7600" s="18">
        <v>0.13090913106372601</v>
      </c>
    </row>
    <row r="7601" spans="1:5" hidden="1" x14ac:dyDescent="0.3">
      <c r="A7601" s="18" t="str">
        <f t="shared" si="119"/>
        <v>2022-23Moira ShireLB5</v>
      </c>
      <c r="B7601" s="18" t="s">
        <v>1261</v>
      </c>
      <c r="C7601" s="18" t="s">
        <v>1135</v>
      </c>
      <c r="D7601" s="18" t="s">
        <v>177</v>
      </c>
      <c r="E7601" s="18">
        <v>20.554518664047201</v>
      </c>
    </row>
    <row r="7602" spans="1:5" hidden="1" x14ac:dyDescent="0.3">
      <c r="A7602" s="18" t="str">
        <f t="shared" si="119"/>
        <v>2022-23Moira ShireMC2</v>
      </c>
      <c r="B7602" s="18" t="s">
        <v>1261</v>
      </c>
      <c r="C7602" s="18" t="s">
        <v>1135</v>
      </c>
      <c r="D7602" s="18" t="s">
        <v>192</v>
      </c>
      <c r="E7602" s="18">
        <v>1.00277777777778</v>
      </c>
    </row>
    <row r="7603" spans="1:5" hidden="1" x14ac:dyDescent="0.3">
      <c r="A7603" s="18" t="str">
        <f t="shared" si="119"/>
        <v>2022-23Moira ShireMC3</v>
      </c>
      <c r="B7603" s="18" t="s">
        <v>1261</v>
      </c>
      <c r="C7603" s="18" t="s">
        <v>1135</v>
      </c>
      <c r="D7603" s="18" t="s">
        <v>197</v>
      </c>
      <c r="E7603" s="18">
        <v>107.140139211137</v>
      </c>
    </row>
    <row r="7604" spans="1:5" hidden="1" x14ac:dyDescent="0.3">
      <c r="A7604" s="18" t="str">
        <f t="shared" si="119"/>
        <v>2022-23Moira ShireMC4</v>
      </c>
      <c r="B7604" s="18" t="s">
        <v>1261</v>
      </c>
      <c r="C7604" s="18" t="s">
        <v>1135</v>
      </c>
      <c r="D7604" s="18" t="s">
        <v>202</v>
      </c>
      <c r="E7604" s="18">
        <v>0.83384720794792699</v>
      </c>
    </row>
    <row r="7605" spans="1:5" hidden="1" x14ac:dyDescent="0.3">
      <c r="A7605" s="18" t="str">
        <f t="shared" si="119"/>
        <v>2022-23Moira ShireMC5</v>
      </c>
      <c r="B7605" s="18" t="s">
        <v>1261</v>
      </c>
      <c r="C7605" s="18" t="s">
        <v>1135</v>
      </c>
      <c r="D7605" s="18" t="s">
        <v>207</v>
      </c>
      <c r="E7605" s="18">
        <v>0.89130434782608703</v>
      </c>
    </row>
    <row r="7606" spans="1:5" hidden="1" x14ac:dyDescent="0.3">
      <c r="A7606" s="18" t="str">
        <f t="shared" si="119"/>
        <v>2022-23Moira ShireMC6</v>
      </c>
      <c r="B7606" s="18" t="s">
        <v>1261</v>
      </c>
      <c r="C7606" s="18" t="s">
        <v>1135</v>
      </c>
      <c r="D7606" s="18" t="s">
        <v>211</v>
      </c>
      <c r="E7606" s="18">
        <v>0.97499999999999998</v>
      </c>
    </row>
    <row r="7607" spans="1:5" hidden="1" x14ac:dyDescent="0.3">
      <c r="A7607" s="18" t="str">
        <f t="shared" si="119"/>
        <v>2022-23Moira ShireR1</v>
      </c>
      <c r="B7607" s="18" t="s">
        <v>1261</v>
      </c>
      <c r="C7607" s="18" t="s">
        <v>1135</v>
      </c>
      <c r="D7607" s="18" t="s">
        <v>215</v>
      </c>
      <c r="E7607" s="18">
        <v>30.635573845450399</v>
      </c>
    </row>
    <row r="7608" spans="1:5" hidden="1" x14ac:dyDescent="0.3">
      <c r="A7608" s="18" t="str">
        <f t="shared" si="119"/>
        <v>2022-23Moira ShireR2</v>
      </c>
      <c r="B7608" s="18" t="s">
        <v>1261</v>
      </c>
      <c r="C7608" s="18" t="s">
        <v>1135</v>
      </c>
      <c r="D7608" s="18" t="s">
        <v>220</v>
      </c>
      <c r="E7608" s="18">
        <v>0.98488340192043899</v>
      </c>
    </row>
    <row r="7609" spans="1:5" hidden="1" x14ac:dyDescent="0.3">
      <c r="A7609" s="18" t="str">
        <f t="shared" si="119"/>
        <v>2022-23Moira ShireR3</v>
      </c>
      <c r="B7609" s="18" t="s">
        <v>1261</v>
      </c>
      <c r="C7609" s="18" t="s">
        <v>1135</v>
      </c>
      <c r="D7609" s="18" t="s">
        <v>223</v>
      </c>
      <c r="E7609" s="18">
        <v>44.513330310982496</v>
      </c>
    </row>
    <row r="7610" spans="1:5" hidden="1" x14ac:dyDescent="0.3">
      <c r="A7610" s="18" t="str">
        <f t="shared" si="119"/>
        <v>2022-23Moira ShireR4</v>
      </c>
      <c r="B7610" s="18" t="s">
        <v>1261</v>
      </c>
      <c r="C7610" s="18" t="s">
        <v>1135</v>
      </c>
      <c r="D7610" s="18" t="s">
        <v>228</v>
      </c>
      <c r="E7610" s="18">
        <v>5.9507723813368303</v>
      </c>
    </row>
    <row r="7611" spans="1:5" hidden="1" x14ac:dyDescent="0.3">
      <c r="A7611" s="18" t="str">
        <f t="shared" si="119"/>
        <v>2022-23Moira ShireR5</v>
      </c>
      <c r="B7611" s="18" t="s">
        <v>1261</v>
      </c>
      <c r="C7611" s="18" t="s">
        <v>1135</v>
      </c>
      <c r="D7611" s="18" t="s">
        <v>232</v>
      </c>
      <c r="E7611" s="18">
        <v>35</v>
      </c>
    </row>
    <row r="7612" spans="1:5" hidden="1" x14ac:dyDescent="0.3">
      <c r="A7612" s="18" t="str">
        <f t="shared" si="119"/>
        <v>2022-23Moira ShireSP1</v>
      </c>
      <c r="B7612" s="18" t="s">
        <v>1261</v>
      </c>
      <c r="C7612" s="18" t="s">
        <v>1135</v>
      </c>
      <c r="D7612" s="18" t="s">
        <v>236</v>
      </c>
      <c r="E7612" s="18">
        <v>69</v>
      </c>
    </row>
    <row r="7613" spans="1:5" hidden="1" x14ac:dyDescent="0.3">
      <c r="A7613" s="18" t="str">
        <f t="shared" si="119"/>
        <v>2022-23Moira ShireSP2</v>
      </c>
      <c r="B7613" s="18" t="s">
        <v>1261</v>
      </c>
      <c r="C7613" s="18" t="s">
        <v>1135</v>
      </c>
      <c r="D7613" s="18" t="s">
        <v>239</v>
      </c>
      <c r="E7613" s="18">
        <v>0.62872628726287305</v>
      </c>
    </row>
    <row r="7614" spans="1:5" hidden="1" x14ac:dyDescent="0.3">
      <c r="A7614" s="18" t="str">
        <f t="shared" si="119"/>
        <v>2022-23Moira ShireSP3</v>
      </c>
      <c r="B7614" s="18" t="s">
        <v>1261</v>
      </c>
      <c r="C7614" s="18" t="s">
        <v>1135</v>
      </c>
      <c r="D7614" s="18" t="s">
        <v>245</v>
      </c>
      <c r="E7614" s="18">
        <v>1199.6804733727799</v>
      </c>
    </row>
    <row r="7615" spans="1:5" hidden="1" x14ac:dyDescent="0.3">
      <c r="A7615" s="18" t="str">
        <f t="shared" si="119"/>
        <v>2022-23Moira ShireSP4</v>
      </c>
      <c r="B7615" s="18" t="s">
        <v>1261</v>
      </c>
      <c r="C7615" s="18" t="s">
        <v>1135</v>
      </c>
      <c r="D7615" s="18" t="s">
        <v>251</v>
      </c>
      <c r="E7615" s="18">
        <v>0</v>
      </c>
    </row>
    <row r="7616" spans="1:5" hidden="1" x14ac:dyDescent="0.3">
      <c r="A7616" s="18" t="str">
        <f t="shared" si="119"/>
        <v>2022-23Moira ShireWC1</v>
      </c>
      <c r="B7616" s="18" t="s">
        <v>1261</v>
      </c>
      <c r="C7616" s="18" t="s">
        <v>1135</v>
      </c>
      <c r="D7616" s="18" t="s">
        <v>1258</v>
      </c>
      <c r="E7616" s="18">
        <v>159.141804522141</v>
      </c>
    </row>
    <row r="7617" spans="1:5" hidden="1" x14ac:dyDescent="0.3">
      <c r="A7617" s="18" t="str">
        <f t="shared" si="119"/>
        <v>2022-23Moira ShireWC2</v>
      </c>
      <c r="B7617" s="18" t="s">
        <v>1261</v>
      </c>
      <c r="C7617" s="18" t="s">
        <v>1135</v>
      </c>
      <c r="D7617" s="18" t="s">
        <v>256</v>
      </c>
      <c r="E7617" s="18">
        <v>0.94758786245235704</v>
      </c>
    </row>
    <row r="7618" spans="1:5" hidden="1" x14ac:dyDescent="0.3">
      <c r="A7618" s="18" t="str">
        <f t="shared" si="119"/>
        <v>2022-23Moira ShireWC3</v>
      </c>
      <c r="B7618" s="18" t="s">
        <v>1261</v>
      </c>
      <c r="C7618" s="18" t="s">
        <v>1135</v>
      </c>
      <c r="D7618" s="18" t="s">
        <v>262</v>
      </c>
      <c r="E7618" s="18">
        <v>158.20646124609701</v>
      </c>
    </row>
    <row r="7619" spans="1:5" hidden="1" x14ac:dyDescent="0.3">
      <c r="A7619" s="18" t="str">
        <f t="shared" si="119"/>
        <v>2022-23Moira ShireWC4</v>
      </c>
      <c r="B7619" s="18" t="s">
        <v>1261</v>
      </c>
      <c r="C7619" s="18" t="s">
        <v>1135</v>
      </c>
      <c r="D7619" s="18" t="s">
        <v>266</v>
      </c>
      <c r="E7619" s="18">
        <v>77.555833277038403</v>
      </c>
    </row>
    <row r="7620" spans="1:5" hidden="1" x14ac:dyDescent="0.3">
      <c r="A7620" s="18" t="str">
        <f t="shared" si="119"/>
        <v>2022-23Moira ShireWC5</v>
      </c>
      <c r="B7620" s="18" t="s">
        <v>1261</v>
      </c>
      <c r="C7620" s="18" t="s">
        <v>1135</v>
      </c>
      <c r="D7620" s="18" t="s">
        <v>270</v>
      </c>
      <c r="E7620" s="18">
        <v>0.55575025361984698</v>
      </c>
    </row>
    <row r="7621" spans="1:5" hidden="1" x14ac:dyDescent="0.3">
      <c r="A7621" s="18" t="str">
        <f t="shared" si="119"/>
        <v>2022-23Moira ShireE2</v>
      </c>
      <c r="B7621" s="18" t="s">
        <v>1261</v>
      </c>
      <c r="C7621" s="18" t="s">
        <v>1135</v>
      </c>
      <c r="D7621" s="18" t="s">
        <v>548</v>
      </c>
      <c r="E7621" s="18">
        <v>3497.8943958535801</v>
      </c>
    </row>
    <row r="7622" spans="1:5" hidden="1" x14ac:dyDescent="0.3">
      <c r="A7622" s="18" t="str">
        <f t="shared" si="119"/>
        <v>2022-23Moira ShireE4</v>
      </c>
      <c r="B7622" s="18" t="s">
        <v>1261</v>
      </c>
      <c r="C7622" s="18" t="s">
        <v>1135</v>
      </c>
      <c r="D7622" s="18" t="s">
        <v>550</v>
      </c>
      <c r="E7622" s="18">
        <v>1792.7862606629999</v>
      </c>
    </row>
    <row r="7623" spans="1:5" hidden="1" x14ac:dyDescent="0.3">
      <c r="A7623" s="18" t="str">
        <f t="shared" si="119"/>
        <v>2022-23Moira ShireL1</v>
      </c>
      <c r="B7623" s="18" t="s">
        <v>1261</v>
      </c>
      <c r="C7623" s="18" t="s">
        <v>1135</v>
      </c>
      <c r="D7623" s="18" t="s">
        <v>552</v>
      </c>
      <c r="E7623" s="18">
        <v>3.3042861575284799</v>
      </c>
    </row>
    <row r="7624" spans="1:5" hidden="1" x14ac:dyDescent="0.3">
      <c r="A7624" s="18" t="str">
        <f t="shared" si="119"/>
        <v>2022-23Moira ShireL2</v>
      </c>
      <c r="B7624" s="18" t="s">
        <v>1261</v>
      </c>
      <c r="C7624" s="18" t="s">
        <v>1135</v>
      </c>
      <c r="D7624" s="18" t="s">
        <v>554</v>
      </c>
      <c r="E7624" s="18">
        <v>1.89286822392624</v>
      </c>
    </row>
    <row r="7625" spans="1:5" hidden="1" x14ac:dyDescent="0.3">
      <c r="A7625" s="18" t="str">
        <f t="shared" si="119"/>
        <v>2022-23Moira ShireO2</v>
      </c>
      <c r="B7625" s="18" t="s">
        <v>1261</v>
      </c>
      <c r="C7625" s="18" t="s">
        <v>1135</v>
      </c>
      <c r="D7625" s="18" t="s">
        <v>556</v>
      </c>
      <c r="E7625" s="18">
        <v>1.20493830786466E-2</v>
      </c>
    </row>
    <row r="7626" spans="1:5" hidden="1" x14ac:dyDescent="0.3">
      <c r="A7626" s="18" t="str">
        <f t="shared" si="119"/>
        <v>2022-23Moira ShireO3</v>
      </c>
      <c r="B7626" s="18" t="s">
        <v>1261</v>
      </c>
      <c r="C7626" s="18" t="s">
        <v>1135</v>
      </c>
      <c r="D7626" s="18" t="s">
        <v>558</v>
      </c>
      <c r="E7626" s="18">
        <v>7.2947216971405498E-3</v>
      </c>
    </row>
    <row r="7627" spans="1:5" hidden="1" x14ac:dyDescent="0.3">
      <c r="A7627" s="18" t="str">
        <f t="shared" si="119"/>
        <v>2022-23Moira ShireO4</v>
      </c>
      <c r="B7627" s="18" t="s">
        <v>1261</v>
      </c>
      <c r="C7627" s="18" t="s">
        <v>1135</v>
      </c>
      <c r="D7627" s="18" t="s">
        <v>560</v>
      </c>
      <c r="E7627" s="18">
        <v>0.21988638219350601</v>
      </c>
    </row>
    <row r="7628" spans="1:5" hidden="1" x14ac:dyDescent="0.3">
      <c r="A7628" s="18" t="str">
        <f t="shared" si="119"/>
        <v>2022-23Moira ShireO5</v>
      </c>
      <c r="B7628" s="18" t="s">
        <v>1261</v>
      </c>
      <c r="C7628" s="18" t="s">
        <v>1135</v>
      </c>
      <c r="D7628" s="18" t="s">
        <v>562</v>
      </c>
      <c r="E7628" s="18">
        <v>0.97894489668127704</v>
      </c>
    </row>
    <row r="7629" spans="1:5" hidden="1" x14ac:dyDescent="0.3">
      <c r="A7629" s="18" t="str">
        <f t="shared" si="119"/>
        <v>2022-23Moira ShireOP1</v>
      </c>
      <c r="B7629" s="18" t="s">
        <v>1261</v>
      </c>
      <c r="C7629" s="18" t="s">
        <v>1135</v>
      </c>
      <c r="D7629" s="18" t="s">
        <v>564</v>
      </c>
      <c r="E7629" s="18">
        <v>0.117466996797488</v>
      </c>
    </row>
    <row r="7630" spans="1:5" hidden="1" x14ac:dyDescent="0.3">
      <c r="A7630" s="18" t="str">
        <f t="shared" si="119"/>
        <v>2022-23Moira ShireS1</v>
      </c>
      <c r="B7630" s="18" t="s">
        <v>1261</v>
      </c>
      <c r="C7630" s="18" t="s">
        <v>1135</v>
      </c>
      <c r="D7630" s="18" t="s">
        <v>567</v>
      </c>
      <c r="E7630" s="18">
        <v>0.57881733701528904</v>
      </c>
    </row>
    <row r="7631" spans="1:5" hidden="1" x14ac:dyDescent="0.3">
      <c r="A7631" s="18" t="str">
        <f t="shared" si="119"/>
        <v>2022-23Moira ShireS2</v>
      </c>
      <c r="B7631" s="18" t="s">
        <v>1261</v>
      </c>
      <c r="C7631" s="18" t="s">
        <v>1135</v>
      </c>
      <c r="D7631" s="18" t="s">
        <v>569</v>
      </c>
      <c r="E7631" s="18">
        <v>4.2742874499668501E-3</v>
      </c>
    </row>
    <row r="7632" spans="1:5" hidden="1" x14ac:dyDescent="0.3">
      <c r="A7632" s="18" t="str">
        <f t="shared" si="119"/>
        <v>2022-23Moira ShireC1</v>
      </c>
      <c r="B7632" s="18" t="s">
        <v>1261</v>
      </c>
      <c r="C7632" s="18" t="s">
        <v>1135</v>
      </c>
      <c r="D7632" s="18" t="s">
        <v>572</v>
      </c>
      <c r="E7632" s="18">
        <v>2121.4145383104101</v>
      </c>
    </row>
    <row r="7633" spans="1:5" hidden="1" x14ac:dyDescent="0.3">
      <c r="A7633" s="18" t="str">
        <f t="shared" si="119"/>
        <v>2022-23Moira ShireC2</v>
      </c>
      <c r="B7633" s="18" t="s">
        <v>1261</v>
      </c>
      <c r="C7633" s="18" t="s">
        <v>1135</v>
      </c>
      <c r="D7633" s="18" t="s">
        <v>575</v>
      </c>
      <c r="E7633" s="18">
        <v>20786.182056319602</v>
      </c>
    </row>
    <row r="7634" spans="1:5" hidden="1" x14ac:dyDescent="0.3">
      <c r="A7634" s="18" t="str">
        <f t="shared" si="119"/>
        <v>2022-23Moira ShireC3</v>
      </c>
      <c r="B7634" s="18" t="s">
        <v>1261</v>
      </c>
      <c r="C7634" s="18" t="s">
        <v>1135</v>
      </c>
      <c r="D7634" s="18" t="s">
        <v>579</v>
      </c>
      <c r="E7634" s="18">
        <v>8.3534830796835795</v>
      </c>
    </row>
    <row r="7635" spans="1:5" hidden="1" x14ac:dyDescent="0.3">
      <c r="A7635" s="18" t="str">
        <f t="shared" si="119"/>
        <v>2022-23Moira ShireC4</v>
      </c>
      <c r="B7635" s="18" t="s">
        <v>1261</v>
      </c>
      <c r="C7635" s="18" t="s">
        <v>1135</v>
      </c>
      <c r="D7635" s="18" t="s">
        <v>583</v>
      </c>
      <c r="E7635" s="18">
        <v>1630.15068762279</v>
      </c>
    </row>
    <row r="7636" spans="1:5" hidden="1" x14ac:dyDescent="0.3">
      <c r="A7636" s="18" t="str">
        <f t="shared" si="119"/>
        <v>2022-23Moira ShireC5</v>
      </c>
      <c r="B7636" s="18" t="s">
        <v>1261</v>
      </c>
      <c r="C7636" s="18" t="s">
        <v>1135</v>
      </c>
      <c r="D7636" s="18" t="s">
        <v>586</v>
      </c>
      <c r="E7636" s="18">
        <v>673.67387033398802</v>
      </c>
    </row>
    <row r="7637" spans="1:5" hidden="1" x14ac:dyDescent="0.3">
      <c r="A7637" s="18" t="str">
        <f t="shared" si="119"/>
        <v>2022-23Moira ShireC6</v>
      </c>
      <c r="B7637" s="18" t="s">
        <v>1261</v>
      </c>
      <c r="C7637" s="18" t="s">
        <v>1135</v>
      </c>
      <c r="D7637" s="18" t="s">
        <v>590</v>
      </c>
      <c r="E7637" s="18">
        <v>2</v>
      </c>
    </row>
    <row r="7638" spans="1:5" hidden="1" x14ac:dyDescent="0.3">
      <c r="A7638" s="18" t="str">
        <f t="shared" si="119"/>
        <v>2022-23Moira ShireC7</v>
      </c>
      <c r="B7638" s="18" t="s">
        <v>1261</v>
      </c>
      <c r="C7638" s="18" t="s">
        <v>1135</v>
      </c>
      <c r="D7638" s="18" t="s">
        <v>594</v>
      </c>
      <c r="E7638" s="18">
        <v>0.16256157635467999</v>
      </c>
    </row>
    <row r="7639" spans="1:5" hidden="1" x14ac:dyDescent="0.3">
      <c r="A7639" s="18" t="str">
        <f t="shared" si="119"/>
        <v>2022-23Monash CityAF2</v>
      </c>
      <c r="B7639" s="18" t="s">
        <v>1261</v>
      </c>
      <c r="C7639" s="18" t="s">
        <v>1138</v>
      </c>
      <c r="D7639" s="18" t="s">
        <v>76</v>
      </c>
      <c r="E7639" s="18">
        <v>1</v>
      </c>
    </row>
    <row r="7640" spans="1:5" hidden="1" x14ac:dyDescent="0.3">
      <c r="A7640" s="18" t="str">
        <f t="shared" ref="A7640:A7703" si="120">CONCATENATE(B7640,C7640,D7640)</f>
        <v>2022-23Monash CityAF6</v>
      </c>
      <c r="B7640" s="18" t="s">
        <v>1261</v>
      </c>
      <c r="C7640" s="18" t="s">
        <v>1138</v>
      </c>
      <c r="D7640" s="18" t="s">
        <v>85</v>
      </c>
      <c r="E7640" s="18">
        <v>5.1523776751734696</v>
      </c>
    </row>
    <row r="7641" spans="1:5" hidden="1" x14ac:dyDescent="0.3">
      <c r="A7641" s="18" t="str">
        <f t="shared" si="120"/>
        <v>2022-23Monash CityAF7</v>
      </c>
      <c r="B7641" s="18" t="s">
        <v>1261</v>
      </c>
      <c r="C7641" s="18" t="s">
        <v>1138</v>
      </c>
      <c r="D7641" s="18" t="s">
        <v>90</v>
      </c>
      <c r="E7641" s="18">
        <v>6.38504431800511</v>
      </c>
    </row>
    <row r="7642" spans="1:5" hidden="1" x14ac:dyDescent="0.3">
      <c r="A7642" s="18" t="str">
        <f t="shared" si="120"/>
        <v>2022-23Monash CityAM1</v>
      </c>
      <c r="B7642" s="18" t="s">
        <v>1261</v>
      </c>
      <c r="C7642" s="18" t="s">
        <v>1138</v>
      </c>
      <c r="D7642" s="18" t="s">
        <v>97</v>
      </c>
      <c r="E7642" s="18">
        <v>1.5792661204132501</v>
      </c>
    </row>
    <row r="7643" spans="1:5" hidden="1" x14ac:dyDescent="0.3">
      <c r="A7643" s="18" t="str">
        <f t="shared" si="120"/>
        <v>2022-23Monash CityAM2</v>
      </c>
      <c r="B7643" s="18" t="s">
        <v>1261</v>
      </c>
      <c r="C7643" s="18" t="s">
        <v>1138</v>
      </c>
      <c r="D7643" s="18" t="s">
        <v>103</v>
      </c>
      <c r="E7643" s="18">
        <v>0.34195402298850602</v>
      </c>
    </row>
    <row r="7644" spans="1:5" hidden="1" x14ac:dyDescent="0.3">
      <c r="A7644" s="18" t="str">
        <f t="shared" si="120"/>
        <v>2022-23Monash CityAM5</v>
      </c>
      <c r="B7644" s="18" t="s">
        <v>1261</v>
      </c>
      <c r="C7644" s="18" t="s">
        <v>1138</v>
      </c>
      <c r="D7644" s="18" t="s">
        <v>109</v>
      </c>
      <c r="E7644" s="18">
        <v>0.59291187739463602</v>
      </c>
    </row>
    <row r="7645" spans="1:5" hidden="1" x14ac:dyDescent="0.3">
      <c r="A7645" s="18" t="str">
        <f t="shared" si="120"/>
        <v>2022-23Monash CityAM6</v>
      </c>
      <c r="B7645" s="18" t="s">
        <v>1261</v>
      </c>
      <c r="C7645" s="18" t="s">
        <v>1138</v>
      </c>
      <c r="D7645" s="18" t="s">
        <v>115</v>
      </c>
      <c r="E7645" s="18">
        <v>8.2463650510767508</v>
      </c>
    </row>
    <row r="7646" spans="1:5" hidden="1" x14ac:dyDescent="0.3">
      <c r="A7646" s="18" t="str">
        <f t="shared" si="120"/>
        <v>2022-23Monash CityAM7</v>
      </c>
      <c r="B7646" s="18" t="s">
        <v>1261</v>
      </c>
      <c r="C7646" s="18" t="s">
        <v>1138</v>
      </c>
      <c r="D7646" s="18" t="s">
        <v>118</v>
      </c>
      <c r="E7646" s="18">
        <v>1</v>
      </c>
    </row>
    <row r="7647" spans="1:5" hidden="1" x14ac:dyDescent="0.3">
      <c r="A7647" s="18" t="str">
        <f t="shared" si="120"/>
        <v>2022-23Monash CityFS1</v>
      </c>
      <c r="B7647" s="18" t="s">
        <v>1261</v>
      </c>
      <c r="C7647" s="18" t="s">
        <v>1138</v>
      </c>
      <c r="D7647" s="18" t="s">
        <v>124</v>
      </c>
      <c r="E7647" s="18">
        <v>1.4125874125874101</v>
      </c>
    </row>
    <row r="7648" spans="1:5" hidden="1" x14ac:dyDescent="0.3">
      <c r="A7648" s="18" t="str">
        <f t="shared" si="120"/>
        <v>2022-23Monash CityFS2</v>
      </c>
      <c r="B7648" s="18" t="s">
        <v>1261</v>
      </c>
      <c r="C7648" s="18" t="s">
        <v>1138</v>
      </c>
      <c r="D7648" s="18" t="s">
        <v>130</v>
      </c>
      <c r="E7648" s="18">
        <v>0.99714557564224504</v>
      </c>
    </row>
    <row r="7649" spans="1:5" hidden="1" x14ac:dyDescent="0.3">
      <c r="A7649" s="18" t="str">
        <f t="shared" si="120"/>
        <v>2022-23Monash CityFS3</v>
      </c>
      <c r="B7649" s="18" t="s">
        <v>1261</v>
      </c>
      <c r="C7649" s="18" t="s">
        <v>1138</v>
      </c>
      <c r="D7649" s="18" t="s">
        <v>135</v>
      </c>
      <c r="E7649" s="18">
        <v>626.28759736369102</v>
      </c>
    </row>
    <row r="7650" spans="1:5" hidden="1" x14ac:dyDescent="0.3">
      <c r="A7650" s="18" t="str">
        <f t="shared" si="120"/>
        <v>2022-23Monash CityFS4</v>
      </c>
      <c r="B7650" s="18" t="s">
        <v>1261</v>
      </c>
      <c r="C7650" s="18" t="s">
        <v>1138</v>
      </c>
      <c r="D7650" s="18" t="s">
        <v>139</v>
      </c>
      <c r="E7650" s="18">
        <v>1</v>
      </c>
    </row>
    <row r="7651" spans="1:5" hidden="1" x14ac:dyDescent="0.3">
      <c r="A7651" s="18" t="str">
        <f t="shared" si="120"/>
        <v>2022-23Monash CityG1</v>
      </c>
      <c r="B7651" s="18" t="s">
        <v>1261</v>
      </c>
      <c r="C7651" s="18" t="s">
        <v>1138</v>
      </c>
      <c r="D7651" s="18" t="s">
        <v>149</v>
      </c>
      <c r="E7651" s="18">
        <v>3.5971223021582698E-2</v>
      </c>
    </row>
    <row r="7652" spans="1:5" hidden="1" x14ac:dyDescent="0.3">
      <c r="A7652" s="18" t="str">
        <f t="shared" si="120"/>
        <v>2022-23Monash CityG2</v>
      </c>
      <c r="B7652" s="18" t="s">
        <v>1261</v>
      </c>
      <c r="C7652" s="18" t="s">
        <v>1138</v>
      </c>
      <c r="D7652" s="18" t="s">
        <v>154</v>
      </c>
      <c r="E7652" s="18">
        <v>72</v>
      </c>
    </row>
    <row r="7653" spans="1:5" hidden="1" x14ac:dyDescent="0.3">
      <c r="A7653" s="18" t="str">
        <f t="shared" si="120"/>
        <v>2022-23Monash CityG3</v>
      </c>
      <c r="B7653" s="18" t="s">
        <v>1261</v>
      </c>
      <c r="C7653" s="18" t="s">
        <v>1138</v>
      </c>
      <c r="D7653" s="18" t="s">
        <v>159</v>
      </c>
      <c r="E7653" s="18">
        <v>0.93506493506493504</v>
      </c>
    </row>
    <row r="7654" spans="1:5" hidden="1" x14ac:dyDescent="0.3">
      <c r="A7654" s="18" t="str">
        <f t="shared" si="120"/>
        <v>2022-23Monash CityG4</v>
      </c>
      <c r="B7654" s="18" t="s">
        <v>1261</v>
      </c>
      <c r="C7654" s="18" t="s">
        <v>1138</v>
      </c>
      <c r="D7654" s="18" t="s">
        <v>166</v>
      </c>
      <c r="E7654" s="18">
        <v>49251.363636363603</v>
      </c>
    </row>
    <row r="7655" spans="1:5" hidden="1" x14ac:dyDescent="0.3">
      <c r="A7655" s="18" t="str">
        <f t="shared" si="120"/>
        <v>2022-23Monash CityG5</v>
      </c>
      <c r="B7655" s="18" t="s">
        <v>1261</v>
      </c>
      <c r="C7655" s="18" t="s">
        <v>1138</v>
      </c>
      <c r="D7655" s="18" t="s">
        <v>169</v>
      </c>
      <c r="E7655" s="18">
        <v>72</v>
      </c>
    </row>
    <row r="7656" spans="1:5" hidden="1" x14ac:dyDescent="0.3">
      <c r="A7656" s="18" t="str">
        <f t="shared" si="120"/>
        <v>2022-23Monash CityLB1</v>
      </c>
      <c r="B7656" s="18" t="s">
        <v>1261</v>
      </c>
      <c r="C7656" s="18" t="s">
        <v>1138</v>
      </c>
      <c r="D7656" s="18" t="s">
        <v>1256</v>
      </c>
      <c r="E7656" s="18">
        <v>4.6070689225366603</v>
      </c>
    </row>
    <row r="7657" spans="1:5" hidden="1" x14ac:dyDescent="0.3">
      <c r="A7657" s="18" t="str">
        <f t="shared" si="120"/>
        <v>2022-23Monash CityLB2</v>
      </c>
      <c r="B7657" s="18" t="s">
        <v>1261</v>
      </c>
      <c r="C7657" s="18" t="s">
        <v>1138</v>
      </c>
      <c r="D7657" s="18" t="s">
        <v>172</v>
      </c>
      <c r="E7657" s="18">
        <v>0.63827434020454099</v>
      </c>
    </row>
    <row r="7658" spans="1:5" hidden="1" x14ac:dyDescent="0.3">
      <c r="A7658" s="18" t="str">
        <f t="shared" si="120"/>
        <v>2022-23Monash CityLB4</v>
      </c>
      <c r="B7658" s="18" t="s">
        <v>1261</v>
      </c>
      <c r="C7658" s="18" t="s">
        <v>1138</v>
      </c>
      <c r="D7658" s="18" t="s">
        <v>1257</v>
      </c>
      <c r="E7658" s="18">
        <v>0.11012293703555601</v>
      </c>
    </row>
    <row r="7659" spans="1:5" hidden="1" x14ac:dyDescent="0.3">
      <c r="A7659" s="18" t="str">
        <f t="shared" si="120"/>
        <v>2022-23Monash CityLB5</v>
      </c>
      <c r="B7659" s="18" t="s">
        <v>1261</v>
      </c>
      <c r="C7659" s="18" t="s">
        <v>1138</v>
      </c>
      <c r="D7659" s="18" t="s">
        <v>177</v>
      </c>
      <c r="E7659" s="18">
        <v>33.919740944085198</v>
      </c>
    </row>
    <row r="7660" spans="1:5" hidden="1" x14ac:dyDescent="0.3">
      <c r="A7660" s="18" t="str">
        <f t="shared" si="120"/>
        <v>2022-23Monash CityMC2</v>
      </c>
      <c r="B7660" s="18" t="s">
        <v>1261</v>
      </c>
      <c r="C7660" s="18" t="s">
        <v>1138</v>
      </c>
      <c r="D7660" s="18" t="s">
        <v>192</v>
      </c>
      <c r="E7660" s="18">
        <v>1.00596026490066</v>
      </c>
    </row>
    <row r="7661" spans="1:5" hidden="1" x14ac:dyDescent="0.3">
      <c r="A7661" s="18" t="str">
        <f t="shared" si="120"/>
        <v>2022-23Monash CityMC3</v>
      </c>
      <c r="B7661" s="18" t="s">
        <v>1261</v>
      </c>
      <c r="C7661" s="18" t="s">
        <v>1138</v>
      </c>
      <c r="D7661" s="18" t="s">
        <v>197</v>
      </c>
      <c r="E7661" s="18">
        <v>72.428762555274503</v>
      </c>
    </row>
    <row r="7662" spans="1:5" hidden="1" x14ac:dyDescent="0.3">
      <c r="A7662" s="18" t="str">
        <f t="shared" si="120"/>
        <v>2022-23Monash CityMC4</v>
      </c>
      <c r="B7662" s="18" t="s">
        <v>1261</v>
      </c>
      <c r="C7662" s="18" t="s">
        <v>1138</v>
      </c>
      <c r="D7662" s="18" t="s">
        <v>202</v>
      </c>
      <c r="E7662" s="18">
        <v>0.76405766472941405</v>
      </c>
    </row>
    <row r="7663" spans="1:5" hidden="1" x14ac:dyDescent="0.3">
      <c r="A7663" s="18" t="str">
        <f t="shared" si="120"/>
        <v>2022-23Monash CityMC5</v>
      </c>
      <c r="B7663" s="18" t="s">
        <v>1261</v>
      </c>
      <c r="C7663" s="18" t="s">
        <v>1138</v>
      </c>
      <c r="D7663" s="18" t="s">
        <v>207</v>
      </c>
      <c r="E7663" s="18">
        <v>0.88983050847457601</v>
      </c>
    </row>
    <row r="7664" spans="1:5" hidden="1" x14ac:dyDescent="0.3">
      <c r="A7664" s="18" t="str">
        <f t="shared" si="120"/>
        <v>2022-23Monash CityMC6</v>
      </c>
      <c r="B7664" s="18" t="s">
        <v>1261</v>
      </c>
      <c r="C7664" s="18" t="s">
        <v>1138</v>
      </c>
      <c r="D7664" s="18" t="s">
        <v>211</v>
      </c>
      <c r="E7664" s="18">
        <v>0.98344370860927199</v>
      </c>
    </row>
    <row r="7665" spans="1:5" hidden="1" x14ac:dyDescent="0.3">
      <c r="A7665" s="18" t="str">
        <f t="shared" si="120"/>
        <v>2022-23Monash CityR1</v>
      </c>
      <c r="B7665" s="18" t="s">
        <v>1261</v>
      </c>
      <c r="C7665" s="18" t="s">
        <v>1138</v>
      </c>
      <c r="D7665" s="18" t="s">
        <v>215</v>
      </c>
      <c r="E7665" s="18">
        <v>49.7395833333333</v>
      </c>
    </row>
    <row r="7666" spans="1:5" hidden="1" x14ac:dyDescent="0.3">
      <c r="A7666" s="18" t="str">
        <f t="shared" si="120"/>
        <v>2022-23Monash CityR2</v>
      </c>
      <c r="B7666" s="18" t="s">
        <v>1261</v>
      </c>
      <c r="C7666" s="18" t="s">
        <v>1138</v>
      </c>
      <c r="D7666" s="18" t="s">
        <v>220</v>
      </c>
      <c r="E7666" s="18">
        <v>0.98046875</v>
      </c>
    </row>
    <row r="7667" spans="1:5" hidden="1" x14ac:dyDescent="0.3">
      <c r="A7667" s="18" t="str">
        <f t="shared" si="120"/>
        <v>2022-23Monash CityR3</v>
      </c>
      <c r="B7667" s="18" t="s">
        <v>1261</v>
      </c>
      <c r="C7667" s="18" t="s">
        <v>1138</v>
      </c>
      <c r="D7667" s="18" t="s">
        <v>223</v>
      </c>
      <c r="E7667" s="18">
        <v>116.66734392316199</v>
      </c>
    </row>
    <row r="7668" spans="1:5" hidden="1" x14ac:dyDescent="0.3">
      <c r="A7668" s="18" t="str">
        <f t="shared" si="120"/>
        <v>2022-23Monash CityR4</v>
      </c>
      <c r="B7668" s="18" t="s">
        <v>1261</v>
      </c>
      <c r="C7668" s="18" t="s">
        <v>1138</v>
      </c>
      <c r="D7668" s="18" t="s">
        <v>228</v>
      </c>
      <c r="E7668" s="18">
        <v>24.093880257673401</v>
      </c>
    </row>
    <row r="7669" spans="1:5" hidden="1" x14ac:dyDescent="0.3">
      <c r="A7669" s="18" t="str">
        <f t="shared" si="120"/>
        <v>2022-23Monash CityR5</v>
      </c>
      <c r="B7669" s="18" t="s">
        <v>1261</v>
      </c>
      <c r="C7669" s="18" t="s">
        <v>1138</v>
      </c>
      <c r="D7669" s="18" t="s">
        <v>232</v>
      </c>
      <c r="E7669" s="18">
        <v>75</v>
      </c>
    </row>
    <row r="7670" spans="1:5" hidden="1" x14ac:dyDescent="0.3">
      <c r="A7670" s="18" t="str">
        <f t="shared" si="120"/>
        <v>2022-23Monash CitySP1</v>
      </c>
      <c r="B7670" s="18" t="s">
        <v>1261</v>
      </c>
      <c r="C7670" s="18" t="s">
        <v>1138</v>
      </c>
      <c r="D7670" s="18" t="s">
        <v>236</v>
      </c>
      <c r="E7670" s="18">
        <v>67</v>
      </c>
    </row>
    <row r="7671" spans="1:5" hidden="1" x14ac:dyDescent="0.3">
      <c r="A7671" s="18" t="str">
        <f t="shared" si="120"/>
        <v>2022-23Monash CitySP2</v>
      </c>
      <c r="B7671" s="18" t="s">
        <v>1261</v>
      </c>
      <c r="C7671" s="18" t="s">
        <v>1138</v>
      </c>
      <c r="D7671" s="18" t="s">
        <v>239</v>
      </c>
      <c r="E7671" s="18">
        <v>0.86804812834224598</v>
      </c>
    </row>
    <row r="7672" spans="1:5" hidden="1" x14ac:dyDescent="0.3">
      <c r="A7672" s="18" t="str">
        <f t="shared" si="120"/>
        <v>2022-23Monash CitySP3</v>
      </c>
      <c r="B7672" s="18" t="s">
        <v>1261</v>
      </c>
      <c r="C7672" s="18" t="s">
        <v>1138</v>
      </c>
      <c r="D7672" s="18" t="s">
        <v>245</v>
      </c>
      <c r="E7672" s="18">
        <v>3043.37646797153</v>
      </c>
    </row>
    <row r="7673" spans="1:5" hidden="1" x14ac:dyDescent="0.3">
      <c r="A7673" s="18" t="str">
        <f t="shared" si="120"/>
        <v>2022-23Monash CitySP4</v>
      </c>
      <c r="B7673" s="18" t="s">
        <v>1261</v>
      </c>
      <c r="C7673" s="18" t="s">
        <v>1138</v>
      </c>
      <c r="D7673" s="18" t="s">
        <v>251</v>
      </c>
      <c r="E7673" s="18">
        <v>0.41379310344827602</v>
      </c>
    </row>
    <row r="7674" spans="1:5" hidden="1" x14ac:dyDescent="0.3">
      <c r="A7674" s="18" t="str">
        <f t="shared" si="120"/>
        <v>2022-23Monash CityWC1</v>
      </c>
      <c r="B7674" s="18" t="s">
        <v>1261</v>
      </c>
      <c r="C7674" s="18" t="s">
        <v>1138</v>
      </c>
      <c r="D7674" s="18" t="s">
        <v>1258</v>
      </c>
      <c r="E7674" s="18">
        <v>148.749281701868</v>
      </c>
    </row>
    <row r="7675" spans="1:5" hidden="1" x14ac:dyDescent="0.3">
      <c r="A7675" s="18" t="str">
        <f t="shared" si="120"/>
        <v>2022-23Monash CityWC2</v>
      </c>
      <c r="B7675" s="18" t="s">
        <v>1261</v>
      </c>
      <c r="C7675" s="18" t="s">
        <v>1138</v>
      </c>
      <c r="D7675" s="18" t="s">
        <v>256</v>
      </c>
      <c r="E7675" s="18">
        <v>9.5333528367091294</v>
      </c>
    </row>
    <row r="7676" spans="1:5" hidden="1" x14ac:dyDescent="0.3">
      <c r="A7676" s="18" t="str">
        <f t="shared" si="120"/>
        <v>2022-23Monash CityWC3</v>
      </c>
      <c r="B7676" s="18" t="s">
        <v>1261</v>
      </c>
      <c r="C7676" s="18" t="s">
        <v>1138</v>
      </c>
      <c r="D7676" s="18" t="s">
        <v>262</v>
      </c>
      <c r="E7676" s="18">
        <v>91.1746278635067</v>
      </c>
    </row>
    <row r="7677" spans="1:5" hidden="1" x14ac:dyDescent="0.3">
      <c r="A7677" s="18" t="str">
        <f t="shared" si="120"/>
        <v>2022-23Monash CityWC4</v>
      </c>
      <c r="B7677" s="18" t="s">
        <v>1261</v>
      </c>
      <c r="C7677" s="18" t="s">
        <v>1138</v>
      </c>
      <c r="D7677" s="18" t="s">
        <v>266</v>
      </c>
      <c r="E7677" s="18">
        <v>44.428775958221401</v>
      </c>
    </row>
    <row r="7678" spans="1:5" hidden="1" x14ac:dyDescent="0.3">
      <c r="A7678" s="18" t="str">
        <f t="shared" si="120"/>
        <v>2022-23Monash CityWC5</v>
      </c>
      <c r="B7678" s="18" t="s">
        <v>1261</v>
      </c>
      <c r="C7678" s="18" t="s">
        <v>1138</v>
      </c>
      <c r="D7678" s="18" t="s">
        <v>270</v>
      </c>
      <c r="E7678" s="18">
        <v>0.68322571946487698</v>
      </c>
    </row>
    <row r="7679" spans="1:5" hidden="1" x14ac:dyDescent="0.3">
      <c r="A7679" s="18" t="str">
        <f t="shared" si="120"/>
        <v>2022-23Monash CityE2</v>
      </c>
      <c r="B7679" s="18" t="s">
        <v>1261</v>
      </c>
      <c r="C7679" s="18" t="s">
        <v>1138</v>
      </c>
      <c r="D7679" s="18" t="s">
        <v>548</v>
      </c>
      <c r="E7679" s="18">
        <v>2519.8379799606801</v>
      </c>
    </row>
    <row r="7680" spans="1:5" hidden="1" x14ac:dyDescent="0.3">
      <c r="A7680" s="18" t="str">
        <f t="shared" si="120"/>
        <v>2022-23Monash CityE4</v>
      </c>
      <c r="B7680" s="18" t="s">
        <v>1261</v>
      </c>
      <c r="C7680" s="18" t="s">
        <v>1138</v>
      </c>
      <c r="D7680" s="18" t="s">
        <v>550</v>
      </c>
      <c r="E7680" s="18">
        <v>1610.23995073075</v>
      </c>
    </row>
    <row r="7681" spans="1:5" hidden="1" x14ac:dyDescent="0.3">
      <c r="A7681" s="18" t="str">
        <f t="shared" si="120"/>
        <v>2022-23Monash CityL1</v>
      </c>
      <c r="B7681" s="18" t="s">
        <v>1261</v>
      </c>
      <c r="C7681" s="18" t="s">
        <v>1138</v>
      </c>
      <c r="D7681" s="18" t="s">
        <v>552</v>
      </c>
      <c r="E7681" s="18">
        <v>1.3756073697255999</v>
      </c>
    </row>
    <row r="7682" spans="1:5" hidden="1" x14ac:dyDescent="0.3">
      <c r="A7682" s="18" t="str">
        <f t="shared" si="120"/>
        <v>2022-23Monash CityL2</v>
      </c>
      <c r="B7682" s="18" t="s">
        <v>1261</v>
      </c>
      <c r="C7682" s="18" t="s">
        <v>1138</v>
      </c>
      <c r="D7682" s="18" t="s">
        <v>554</v>
      </c>
      <c r="E7682" s="18">
        <v>0.48290883287361902</v>
      </c>
    </row>
    <row r="7683" spans="1:5" hidden="1" x14ac:dyDescent="0.3">
      <c r="A7683" s="18" t="str">
        <f t="shared" si="120"/>
        <v>2022-23Monash CityO2</v>
      </c>
      <c r="B7683" s="18" t="s">
        <v>1261</v>
      </c>
      <c r="C7683" s="18" t="s">
        <v>1138</v>
      </c>
      <c r="D7683" s="18" t="s">
        <v>556</v>
      </c>
      <c r="E7683" s="18">
        <v>0</v>
      </c>
    </row>
    <row r="7684" spans="1:5" hidden="1" x14ac:dyDescent="0.3">
      <c r="A7684" s="18" t="str">
        <f t="shared" si="120"/>
        <v>2022-23Monash CityO3</v>
      </c>
      <c r="B7684" s="18" t="s">
        <v>1261</v>
      </c>
      <c r="C7684" s="18" t="s">
        <v>1138</v>
      </c>
      <c r="D7684" s="18" t="s">
        <v>558</v>
      </c>
      <c r="E7684" s="18">
        <v>0</v>
      </c>
    </row>
    <row r="7685" spans="1:5" hidden="1" x14ac:dyDescent="0.3">
      <c r="A7685" s="18" t="str">
        <f t="shared" si="120"/>
        <v>2022-23Monash CityO4</v>
      </c>
      <c r="B7685" s="18" t="s">
        <v>1261</v>
      </c>
      <c r="C7685" s="18" t="s">
        <v>1138</v>
      </c>
      <c r="D7685" s="18" t="s">
        <v>560</v>
      </c>
      <c r="E7685" s="18">
        <v>5.7105276358103502E-2</v>
      </c>
    </row>
    <row r="7686" spans="1:5" hidden="1" x14ac:dyDescent="0.3">
      <c r="A7686" s="18" t="str">
        <f t="shared" si="120"/>
        <v>2022-23Monash CityC6</v>
      </c>
      <c r="B7686" s="18" t="s">
        <v>1261</v>
      </c>
      <c r="C7686" s="18" t="s">
        <v>1138</v>
      </c>
      <c r="D7686" s="18" t="s">
        <v>590</v>
      </c>
      <c r="E7686" s="18">
        <v>9</v>
      </c>
    </row>
    <row r="7687" spans="1:5" hidden="1" x14ac:dyDescent="0.3">
      <c r="A7687" s="18" t="str">
        <f t="shared" si="120"/>
        <v>2022-23Monash CityC7</v>
      </c>
      <c r="B7687" s="18" t="s">
        <v>1261</v>
      </c>
      <c r="C7687" s="18" t="s">
        <v>1138</v>
      </c>
      <c r="D7687" s="18" t="s">
        <v>594</v>
      </c>
      <c r="E7687" s="18">
        <v>0.15668202764976999</v>
      </c>
    </row>
    <row r="7688" spans="1:5" hidden="1" x14ac:dyDescent="0.3">
      <c r="A7688" s="18" t="str">
        <f t="shared" si="120"/>
        <v>2022-23Moonee Valley CityAF2</v>
      </c>
      <c r="B7688" s="18" t="s">
        <v>1261</v>
      </c>
      <c r="C7688" s="18" t="s">
        <v>1141</v>
      </c>
      <c r="D7688" s="18" t="s">
        <v>76</v>
      </c>
      <c r="E7688" s="18">
        <v>1</v>
      </c>
    </row>
    <row r="7689" spans="1:5" hidden="1" x14ac:dyDescent="0.3">
      <c r="A7689" s="18" t="str">
        <f t="shared" si="120"/>
        <v>2022-23Moonee Valley CityAF6</v>
      </c>
      <c r="B7689" s="18" t="s">
        <v>1261</v>
      </c>
      <c r="C7689" s="18" t="s">
        <v>1141</v>
      </c>
      <c r="D7689" s="18" t="s">
        <v>85</v>
      </c>
      <c r="E7689" s="18">
        <v>6.2665397971714603</v>
      </c>
    </row>
    <row r="7690" spans="1:5" hidden="1" x14ac:dyDescent="0.3">
      <c r="A7690" s="18" t="str">
        <f t="shared" si="120"/>
        <v>2022-23Moonee Valley CityAF7</v>
      </c>
      <c r="B7690" s="18" t="s">
        <v>1261</v>
      </c>
      <c r="C7690" s="18" t="s">
        <v>1141</v>
      </c>
      <c r="D7690" s="18" t="s">
        <v>90</v>
      </c>
      <c r="E7690" s="18">
        <v>0.58968645365587802</v>
      </c>
    </row>
    <row r="7691" spans="1:5" hidden="1" x14ac:dyDescent="0.3">
      <c r="A7691" s="18" t="str">
        <f t="shared" si="120"/>
        <v>2022-23Moonee Valley CityAM1</v>
      </c>
      <c r="B7691" s="18" t="s">
        <v>1261</v>
      </c>
      <c r="C7691" s="18" t="s">
        <v>1141</v>
      </c>
      <c r="D7691" s="18" t="s">
        <v>97</v>
      </c>
      <c r="E7691" s="18">
        <v>1.3382352941176501</v>
      </c>
    </row>
    <row r="7692" spans="1:5" hidden="1" x14ac:dyDescent="0.3">
      <c r="A7692" s="18" t="str">
        <f t="shared" si="120"/>
        <v>2022-23Moonee Valley CityAM2</v>
      </c>
      <c r="B7692" s="18" t="s">
        <v>1261</v>
      </c>
      <c r="C7692" s="18" t="s">
        <v>1141</v>
      </c>
      <c r="D7692" s="18" t="s">
        <v>103</v>
      </c>
      <c r="E7692" s="18">
        <v>0.42244897959183703</v>
      </c>
    </row>
    <row r="7693" spans="1:5" hidden="1" x14ac:dyDescent="0.3">
      <c r="A7693" s="18" t="str">
        <f t="shared" si="120"/>
        <v>2022-23Moonee Valley CityAM5</v>
      </c>
      <c r="B7693" s="18" t="s">
        <v>1261</v>
      </c>
      <c r="C7693" s="18" t="s">
        <v>1141</v>
      </c>
      <c r="D7693" s="18" t="s">
        <v>109</v>
      </c>
      <c r="E7693" s="18">
        <v>0.41836734693877597</v>
      </c>
    </row>
    <row r="7694" spans="1:5" hidden="1" x14ac:dyDescent="0.3">
      <c r="A7694" s="18" t="str">
        <f t="shared" si="120"/>
        <v>2022-23Moonee Valley CityAM6</v>
      </c>
      <c r="B7694" s="18" t="s">
        <v>1261</v>
      </c>
      <c r="C7694" s="18" t="s">
        <v>1141</v>
      </c>
      <c r="D7694" s="18" t="s">
        <v>115</v>
      </c>
      <c r="E7694" s="18">
        <v>5.0852058782866099</v>
      </c>
    </row>
    <row r="7695" spans="1:5" hidden="1" x14ac:dyDescent="0.3">
      <c r="A7695" s="18" t="str">
        <f t="shared" si="120"/>
        <v>2022-23Moonee Valley CityAM7</v>
      </c>
      <c r="B7695" s="18" t="s">
        <v>1261</v>
      </c>
      <c r="C7695" s="18" t="s">
        <v>1141</v>
      </c>
      <c r="D7695" s="18" t="s">
        <v>118</v>
      </c>
      <c r="E7695" s="18">
        <v>1</v>
      </c>
    </row>
    <row r="7696" spans="1:5" hidden="1" x14ac:dyDescent="0.3">
      <c r="A7696" s="18" t="str">
        <f t="shared" si="120"/>
        <v>2022-23Moonee Valley CityFS1</v>
      </c>
      <c r="B7696" s="18" t="s">
        <v>1261</v>
      </c>
      <c r="C7696" s="18" t="s">
        <v>1141</v>
      </c>
      <c r="D7696" s="18" t="s">
        <v>124</v>
      </c>
      <c r="E7696" s="18">
        <v>1.57894736842105</v>
      </c>
    </row>
    <row r="7697" spans="1:5" hidden="1" x14ac:dyDescent="0.3">
      <c r="A7697" s="18" t="str">
        <f t="shared" si="120"/>
        <v>2022-23Moonee Valley CityFS2</v>
      </c>
      <c r="B7697" s="18" t="s">
        <v>1261</v>
      </c>
      <c r="C7697" s="18" t="s">
        <v>1141</v>
      </c>
      <c r="D7697" s="18" t="s">
        <v>130</v>
      </c>
      <c r="E7697" s="18">
        <v>1</v>
      </c>
    </row>
    <row r="7698" spans="1:5" hidden="1" x14ac:dyDescent="0.3">
      <c r="A7698" s="18" t="str">
        <f t="shared" si="120"/>
        <v>2022-23Moonee Valley CityFS3</v>
      </c>
      <c r="B7698" s="18" t="s">
        <v>1261</v>
      </c>
      <c r="C7698" s="18" t="s">
        <v>1141</v>
      </c>
      <c r="D7698" s="18" t="s">
        <v>135</v>
      </c>
      <c r="E7698" s="18">
        <v>421.57699805068199</v>
      </c>
    </row>
    <row r="7699" spans="1:5" hidden="1" x14ac:dyDescent="0.3">
      <c r="A7699" s="18" t="str">
        <f t="shared" si="120"/>
        <v>2022-23Moonee Valley CityFS4</v>
      </c>
      <c r="B7699" s="18" t="s">
        <v>1261</v>
      </c>
      <c r="C7699" s="18" t="s">
        <v>1141</v>
      </c>
      <c r="D7699" s="18" t="s">
        <v>139</v>
      </c>
      <c r="E7699" s="18">
        <v>1</v>
      </c>
    </row>
    <row r="7700" spans="1:5" hidden="1" x14ac:dyDescent="0.3">
      <c r="A7700" s="18" t="str">
        <f t="shared" si="120"/>
        <v>2022-23Moonee Valley CityG1</v>
      </c>
      <c r="B7700" s="18" t="s">
        <v>1261</v>
      </c>
      <c r="C7700" s="18" t="s">
        <v>1141</v>
      </c>
      <c r="D7700" s="18" t="s">
        <v>149</v>
      </c>
      <c r="E7700" s="18">
        <v>9.4890510948905105E-2</v>
      </c>
    </row>
    <row r="7701" spans="1:5" hidden="1" x14ac:dyDescent="0.3">
      <c r="A7701" s="18" t="str">
        <f t="shared" si="120"/>
        <v>2022-23Moonee Valley CityG2</v>
      </c>
      <c r="B7701" s="18" t="s">
        <v>1261</v>
      </c>
      <c r="C7701" s="18" t="s">
        <v>1141</v>
      </c>
      <c r="D7701" s="18" t="s">
        <v>154</v>
      </c>
      <c r="E7701" s="18">
        <v>55</v>
      </c>
    </row>
    <row r="7702" spans="1:5" hidden="1" x14ac:dyDescent="0.3">
      <c r="A7702" s="18" t="str">
        <f t="shared" si="120"/>
        <v>2022-23Moonee Valley CityG3</v>
      </c>
      <c r="B7702" s="18" t="s">
        <v>1261</v>
      </c>
      <c r="C7702" s="18" t="s">
        <v>1141</v>
      </c>
      <c r="D7702" s="18" t="s">
        <v>159</v>
      </c>
      <c r="E7702" s="18">
        <v>0.95370370370370405</v>
      </c>
    </row>
    <row r="7703" spans="1:5" hidden="1" x14ac:dyDescent="0.3">
      <c r="A7703" s="18" t="str">
        <f t="shared" si="120"/>
        <v>2022-23Moonee Valley CityG4</v>
      </c>
      <c r="B7703" s="18" t="s">
        <v>1261</v>
      </c>
      <c r="C7703" s="18" t="s">
        <v>1141</v>
      </c>
      <c r="D7703" s="18" t="s">
        <v>166</v>
      </c>
      <c r="E7703" s="18">
        <v>58284.777777777803</v>
      </c>
    </row>
    <row r="7704" spans="1:5" hidden="1" x14ac:dyDescent="0.3">
      <c r="A7704" s="18" t="str">
        <f t="shared" ref="A7704:A7767" si="121">CONCATENATE(B7704,C7704,D7704)</f>
        <v>2022-23Moonee Valley CityG5</v>
      </c>
      <c r="B7704" s="18" t="s">
        <v>1261</v>
      </c>
      <c r="C7704" s="18" t="s">
        <v>1141</v>
      </c>
      <c r="D7704" s="18" t="s">
        <v>169</v>
      </c>
      <c r="E7704" s="18">
        <v>52</v>
      </c>
    </row>
    <row r="7705" spans="1:5" hidden="1" x14ac:dyDescent="0.3">
      <c r="A7705" s="18" t="str">
        <f t="shared" si="121"/>
        <v>2022-23Moonee Valley CityLB1</v>
      </c>
      <c r="B7705" s="18" t="s">
        <v>1261</v>
      </c>
      <c r="C7705" s="18" t="s">
        <v>1141</v>
      </c>
      <c r="D7705" s="18" t="s">
        <v>1256</v>
      </c>
      <c r="E7705" s="18">
        <v>4.6627251934263301</v>
      </c>
    </row>
    <row r="7706" spans="1:5" hidden="1" x14ac:dyDescent="0.3">
      <c r="A7706" s="18" t="str">
        <f t="shared" si="121"/>
        <v>2022-23Moonee Valley CityLB2</v>
      </c>
      <c r="B7706" s="18" t="s">
        <v>1261</v>
      </c>
      <c r="C7706" s="18" t="s">
        <v>1141</v>
      </c>
      <c r="D7706" s="18" t="s">
        <v>172</v>
      </c>
      <c r="E7706" s="18">
        <v>0.66312754271172003</v>
      </c>
    </row>
    <row r="7707" spans="1:5" hidden="1" x14ac:dyDescent="0.3">
      <c r="A7707" s="18" t="str">
        <f t="shared" si="121"/>
        <v>2022-23Moonee Valley CityLB4</v>
      </c>
      <c r="B7707" s="18" t="s">
        <v>1261</v>
      </c>
      <c r="C7707" s="18" t="s">
        <v>1141</v>
      </c>
      <c r="D7707" s="18" t="s">
        <v>1257</v>
      </c>
      <c r="E7707" s="18">
        <v>0.13959379629412699</v>
      </c>
    </row>
    <row r="7708" spans="1:5" hidden="1" x14ac:dyDescent="0.3">
      <c r="A7708" s="18" t="str">
        <f t="shared" si="121"/>
        <v>2022-23Moonee Valley CityLB5</v>
      </c>
      <c r="B7708" s="18" t="s">
        <v>1261</v>
      </c>
      <c r="C7708" s="18" t="s">
        <v>1141</v>
      </c>
      <c r="D7708" s="18" t="s">
        <v>177</v>
      </c>
      <c r="E7708" s="18">
        <v>46.492269906718398</v>
      </c>
    </row>
    <row r="7709" spans="1:5" hidden="1" x14ac:dyDescent="0.3">
      <c r="A7709" s="18" t="str">
        <f t="shared" si="121"/>
        <v>2022-23Moonee Valley CityMC2</v>
      </c>
      <c r="B7709" s="18" t="s">
        <v>1261</v>
      </c>
      <c r="C7709" s="18" t="s">
        <v>1141</v>
      </c>
      <c r="D7709" s="18" t="s">
        <v>192</v>
      </c>
      <c r="E7709" s="18">
        <v>1.0122749590834701</v>
      </c>
    </row>
    <row r="7710" spans="1:5" hidden="1" x14ac:dyDescent="0.3">
      <c r="A7710" s="18" t="str">
        <f t="shared" si="121"/>
        <v>2022-23Moonee Valley CityMC3</v>
      </c>
      <c r="B7710" s="18" t="s">
        <v>1261</v>
      </c>
      <c r="C7710" s="18" t="s">
        <v>1141</v>
      </c>
      <c r="D7710" s="18" t="s">
        <v>197</v>
      </c>
      <c r="E7710" s="18">
        <v>78.1670666895251</v>
      </c>
    </row>
    <row r="7711" spans="1:5" hidden="1" x14ac:dyDescent="0.3">
      <c r="A7711" s="18" t="str">
        <f t="shared" si="121"/>
        <v>2022-23Moonee Valley CityMC4</v>
      </c>
      <c r="B7711" s="18" t="s">
        <v>1261</v>
      </c>
      <c r="C7711" s="18" t="s">
        <v>1141</v>
      </c>
      <c r="D7711" s="18" t="s">
        <v>202</v>
      </c>
      <c r="E7711" s="18">
        <v>0.81974609170076596</v>
      </c>
    </row>
    <row r="7712" spans="1:5" hidden="1" x14ac:dyDescent="0.3">
      <c r="A7712" s="18" t="str">
        <f t="shared" si="121"/>
        <v>2022-23Moonee Valley CityMC5</v>
      </c>
      <c r="B7712" s="18" t="s">
        <v>1261</v>
      </c>
      <c r="C7712" s="18" t="s">
        <v>1141</v>
      </c>
      <c r="D7712" s="18" t="s">
        <v>207</v>
      </c>
      <c r="E7712" s="18">
        <v>0.87037037037037002</v>
      </c>
    </row>
    <row r="7713" spans="1:5" hidden="1" x14ac:dyDescent="0.3">
      <c r="A7713" s="18" t="str">
        <f t="shared" si="121"/>
        <v>2022-23Moonee Valley CityMC6</v>
      </c>
      <c r="B7713" s="18" t="s">
        <v>1261</v>
      </c>
      <c r="C7713" s="18" t="s">
        <v>1141</v>
      </c>
      <c r="D7713" s="18" t="s">
        <v>211</v>
      </c>
      <c r="E7713" s="18">
        <v>0.92144026186579397</v>
      </c>
    </row>
    <row r="7714" spans="1:5" hidden="1" x14ac:dyDescent="0.3">
      <c r="A7714" s="18" t="str">
        <f t="shared" si="121"/>
        <v>2022-23Moonee Valley CityR1</v>
      </c>
      <c r="B7714" s="18" t="s">
        <v>1261</v>
      </c>
      <c r="C7714" s="18" t="s">
        <v>1141</v>
      </c>
      <c r="D7714" s="18" t="s">
        <v>215</v>
      </c>
      <c r="E7714" s="18">
        <v>30.9681331413165</v>
      </c>
    </row>
    <row r="7715" spans="1:5" hidden="1" x14ac:dyDescent="0.3">
      <c r="A7715" s="18" t="str">
        <f t="shared" si="121"/>
        <v>2022-23Moonee Valley CityR2</v>
      </c>
      <c r="B7715" s="18" t="s">
        <v>1261</v>
      </c>
      <c r="C7715" s="18" t="s">
        <v>1141</v>
      </c>
      <c r="D7715" s="18" t="s">
        <v>220</v>
      </c>
      <c r="E7715" s="18">
        <v>1</v>
      </c>
    </row>
    <row r="7716" spans="1:5" hidden="1" x14ac:dyDescent="0.3">
      <c r="A7716" s="18" t="str">
        <f t="shared" si="121"/>
        <v>2022-23Moonee Valley CityR3</v>
      </c>
      <c r="B7716" s="18" t="s">
        <v>1261</v>
      </c>
      <c r="C7716" s="18" t="s">
        <v>1141</v>
      </c>
      <c r="D7716" s="18" t="s">
        <v>223</v>
      </c>
      <c r="E7716" s="18">
        <v>108.676457384724</v>
      </c>
    </row>
    <row r="7717" spans="1:5" hidden="1" x14ac:dyDescent="0.3">
      <c r="A7717" s="18" t="str">
        <f t="shared" si="121"/>
        <v>2022-23Moonee Valley CityR4</v>
      </c>
      <c r="B7717" s="18" t="s">
        <v>1261</v>
      </c>
      <c r="C7717" s="18" t="s">
        <v>1141</v>
      </c>
      <c r="D7717" s="18" t="s">
        <v>228</v>
      </c>
      <c r="E7717" s="18">
        <v>27.338649100257101</v>
      </c>
    </row>
    <row r="7718" spans="1:5" hidden="1" x14ac:dyDescent="0.3">
      <c r="A7718" s="18" t="str">
        <f t="shared" si="121"/>
        <v>2022-23Moonee Valley CityR5</v>
      </c>
      <c r="B7718" s="18" t="s">
        <v>1261</v>
      </c>
      <c r="C7718" s="18" t="s">
        <v>1141</v>
      </c>
      <c r="D7718" s="18" t="s">
        <v>232</v>
      </c>
      <c r="E7718" s="18">
        <v>59</v>
      </c>
    </row>
    <row r="7719" spans="1:5" hidden="1" x14ac:dyDescent="0.3">
      <c r="A7719" s="18" t="str">
        <f t="shared" si="121"/>
        <v>2022-23Moonee Valley CitySP1</v>
      </c>
      <c r="B7719" s="18" t="s">
        <v>1261</v>
      </c>
      <c r="C7719" s="18" t="s">
        <v>1141</v>
      </c>
      <c r="D7719" s="18" t="s">
        <v>236</v>
      </c>
      <c r="E7719" s="18">
        <v>94</v>
      </c>
    </row>
    <row r="7720" spans="1:5" hidden="1" x14ac:dyDescent="0.3">
      <c r="A7720" s="18" t="str">
        <f t="shared" si="121"/>
        <v>2022-23Moonee Valley CitySP2</v>
      </c>
      <c r="B7720" s="18" t="s">
        <v>1261</v>
      </c>
      <c r="C7720" s="18" t="s">
        <v>1141</v>
      </c>
      <c r="D7720" s="18" t="s">
        <v>239</v>
      </c>
      <c r="E7720" s="18">
        <v>0.80107526881720403</v>
      </c>
    </row>
    <row r="7721" spans="1:5" hidden="1" x14ac:dyDescent="0.3">
      <c r="A7721" s="18" t="str">
        <f t="shared" si="121"/>
        <v>2022-23Moonee Valley CitySP3</v>
      </c>
      <c r="B7721" s="18" t="s">
        <v>1261</v>
      </c>
      <c r="C7721" s="18" t="s">
        <v>1141</v>
      </c>
      <c r="D7721" s="18" t="s">
        <v>245</v>
      </c>
      <c r="E7721" s="18">
        <v>3401.7139310344801</v>
      </c>
    </row>
    <row r="7722" spans="1:5" hidden="1" x14ac:dyDescent="0.3">
      <c r="A7722" s="18" t="str">
        <f t="shared" si="121"/>
        <v>2022-23Moonee Valley CitySP4</v>
      </c>
      <c r="B7722" s="18" t="s">
        <v>1261</v>
      </c>
      <c r="C7722" s="18" t="s">
        <v>1141</v>
      </c>
      <c r="D7722" s="18" t="s">
        <v>251</v>
      </c>
      <c r="E7722" s="18">
        <v>0.75</v>
      </c>
    </row>
    <row r="7723" spans="1:5" hidden="1" x14ac:dyDescent="0.3">
      <c r="A7723" s="18" t="str">
        <f t="shared" si="121"/>
        <v>2022-23Moonee Valley CityWC1</v>
      </c>
      <c r="B7723" s="18" t="s">
        <v>1261</v>
      </c>
      <c r="C7723" s="18" t="s">
        <v>1141</v>
      </c>
      <c r="D7723" s="18" t="s">
        <v>1258</v>
      </c>
      <c r="E7723" s="18">
        <v>242.03515121181201</v>
      </c>
    </row>
    <row r="7724" spans="1:5" hidden="1" x14ac:dyDescent="0.3">
      <c r="A7724" s="18" t="str">
        <f t="shared" si="121"/>
        <v>2022-23Moonee Valley CityWC2</v>
      </c>
      <c r="B7724" s="18" t="s">
        <v>1261</v>
      </c>
      <c r="C7724" s="18" t="s">
        <v>1141</v>
      </c>
      <c r="D7724" s="18" t="s">
        <v>256</v>
      </c>
      <c r="E7724" s="18">
        <v>19.9331399258391</v>
      </c>
    </row>
    <row r="7725" spans="1:5" hidden="1" x14ac:dyDescent="0.3">
      <c r="A7725" s="18" t="str">
        <f t="shared" si="121"/>
        <v>2022-23Moonee Valley CityWC3</v>
      </c>
      <c r="B7725" s="18" t="s">
        <v>1261</v>
      </c>
      <c r="C7725" s="18" t="s">
        <v>1141</v>
      </c>
      <c r="D7725" s="18" t="s">
        <v>262</v>
      </c>
      <c r="E7725" s="18">
        <v>147.23683298683301</v>
      </c>
    </row>
    <row r="7726" spans="1:5" hidden="1" x14ac:dyDescent="0.3">
      <c r="A7726" s="18" t="str">
        <f t="shared" si="121"/>
        <v>2022-23Moonee Valley CityWC4</v>
      </c>
      <c r="B7726" s="18" t="s">
        <v>1261</v>
      </c>
      <c r="C7726" s="18" t="s">
        <v>1141</v>
      </c>
      <c r="D7726" s="18" t="s">
        <v>266</v>
      </c>
      <c r="E7726" s="18">
        <v>68.783129283129298</v>
      </c>
    </row>
    <row r="7727" spans="1:5" hidden="1" x14ac:dyDescent="0.3">
      <c r="A7727" s="18" t="str">
        <f t="shared" si="121"/>
        <v>2022-23Moonee Valley CityWC5</v>
      </c>
      <c r="B7727" s="18" t="s">
        <v>1261</v>
      </c>
      <c r="C7727" s="18" t="s">
        <v>1141</v>
      </c>
      <c r="D7727" s="18" t="s">
        <v>270</v>
      </c>
      <c r="E7727" s="18">
        <v>0.39534566920195302</v>
      </c>
    </row>
    <row r="7728" spans="1:5" hidden="1" x14ac:dyDescent="0.3">
      <c r="A7728" s="18" t="str">
        <f t="shared" si="121"/>
        <v>2022-23Moonee Valley CityE2</v>
      </c>
      <c r="B7728" s="18" t="s">
        <v>1261</v>
      </c>
      <c r="C7728" s="18" t="s">
        <v>1141</v>
      </c>
      <c r="D7728" s="18" t="s">
        <v>548</v>
      </c>
      <c r="E7728" s="18">
        <v>3457.8863462752001</v>
      </c>
    </row>
    <row r="7729" spans="1:5" hidden="1" x14ac:dyDescent="0.3">
      <c r="A7729" s="18" t="str">
        <f t="shared" si="121"/>
        <v>2022-23Moonee Valley CityE4</v>
      </c>
      <c r="B7729" s="18" t="s">
        <v>1261</v>
      </c>
      <c r="C7729" s="18" t="s">
        <v>1141</v>
      </c>
      <c r="D7729" s="18" t="s">
        <v>550</v>
      </c>
      <c r="E7729" s="18">
        <v>1927.64621873858</v>
      </c>
    </row>
    <row r="7730" spans="1:5" hidden="1" x14ac:dyDescent="0.3">
      <c r="A7730" s="18" t="str">
        <f t="shared" si="121"/>
        <v>2022-23Moonee Valley CityL1</v>
      </c>
      <c r="B7730" s="18" t="s">
        <v>1261</v>
      </c>
      <c r="C7730" s="18" t="s">
        <v>1141</v>
      </c>
      <c r="D7730" s="18" t="s">
        <v>552</v>
      </c>
      <c r="E7730" s="18">
        <v>1.6127728065301099</v>
      </c>
    </row>
    <row r="7731" spans="1:5" hidden="1" x14ac:dyDescent="0.3">
      <c r="A7731" s="18" t="str">
        <f t="shared" si="121"/>
        <v>2022-23Moonee Valley CityL2</v>
      </c>
      <c r="B7731" s="18" t="s">
        <v>1261</v>
      </c>
      <c r="C7731" s="18" t="s">
        <v>1141</v>
      </c>
      <c r="D7731" s="18" t="s">
        <v>554</v>
      </c>
      <c r="E7731" s="18">
        <v>7.0493782214642906E-2</v>
      </c>
    </row>
    <row r="7732" spans="1:5" hidden="1" x14ac:dyDescent="0.3">
      <c r="A7732" s="18" t="str">
        <f t="shared" si="121"/>
        <v>2022-23Moonee Valley CityO2</v>
      </c>
      <c r="B7732" s="18" t="s">
        <v>1261</v>
      </c>
      <c r="C7732" s="18" t="s">
        <v>1141</v>
      </c>
      <c r="D7732" s="18" t="s">
        <v>556</v>
      </c>
      <c r="E7732" s="18">
        <v>6.4664166581547E-2</v>
      </c>
    </row>
    <row r="7733" spans="1:5" hidden="1" x14ac:dyDescent="0.3">
      <c r="A7733" s="18" t="str">
        <f t="shared" si="121"/>
        <v>2022-23Moonee Valley CityO3</v>
      </c>
      <c r="B7733" s="18" t="s">
        <v>1261</v>
      </c>
      <c r="C7733" s="18" t="s">
        <v>1141</v>
      </c>
      <c r="D7733" s="18" t="s">
        <v>558</v>
      </c>
      <c r="E7733" s="18">
        <v>5.2458011702733098E-3</v>
      </c>
    </row>
    <row r="7734" spans="1:5" hidden="1" x14ac:dyDescent="0.3">
      <c r="A7734" s="18" t="str">
        <f t="shared" si="121"/>
        <v>2022-23Moonee Valley CityO4</v>
      </c>
      <c r="B7734" s="18" t="s">
        <v>1261</v>
      </c>
      <c r="C7734" s="18" t="s">
        <v>1141</v>
      </c>
      <c r="D7734" s="18" t="s">
        <v>560</v>
      </c>
      <c r="E7734" s="18">
        <v>5.57050340315721E-2</v>
      </c>
    </row>
    <row r="7735" spans="1:5" hidden="1" x14ac:dyDescent="0.3">
      <c r="A7735" s="18" t="str">
        <f t="shared" si="121"/>
        <v>2022-23Moonee Valley CityO5</v>
      </c>
      <c r="B7735" s="18" t="s">
        <v>1261</v>
      </c>
      <c r="C7735" s="18" t="s">
        <v>1141</v>
      </c>
      <c r="D7735" s="18" t="s">
        <v>562</v>
      </c>
      <c r="E7735" s="18">
        <v>0.73419757454884704</v>
      </c>
    </row>
    <row r="7736" spans="1:5" hidden="1" x14ac:dyDescent="0.3">
      <c r="A7736" s="18" t="str">
        <f t="shared" si="121"/>
        <v>2022-23Moonee Valley CityOP1</v>
      </c>
      <c r="B7736" s="18" t="s">
        <v>1261</v>
      </c>
      <c r="C7736" s="18" t="s">
        <v>1141</v>
      </c>
      <c r="D7736" s="18" t="s">
        <v>564</v>
      </c>
      <c r="E7736" s="18">
        <v>7.6430747940867294E-2</v>
      </c>
    </row>
    <row r="7737" spans="1:5" hidden="1" x14ac:dyDescent="0.3">
      <c r="A7737" s="18" t="str">
        <f t="shared" si="121"/>
        <v>2022-23Moonee Valley CityS1</v>
      </c>
      <c r="B7737" s="18" t="s">
        <v>1261</v>
      </c>
      <c r="C7737" s="18" t="s">
        <v>1141</v>
      </c>
      <c r="D7737" s="18" t="s">
        <v>567</v>
      </c>
      <c r="E7737" s="18">
        <v>0.60792427891545697</v>
      </c>
    </row>
    <row r="7738" spans="1:5" hidden="1" x14ac:dyDescent="0.3">
      <c r="A7738" s="18" t="str">
        <f t="shared" si="121"/>
        <v>2022-23Moonee Valley CityS2</v>
      </c>
      <c r="B7738" s="18" t="s">
        <v>1261</v>
      </c>
      <c r="C7738" s="18" t="s">
        <v>1141</v>
      </c>
      <c r="D7738" s="18" t="s">
        <v>569</v>
      </c>
      <c r="E7738" s="18">
        <v>2.23125705895797E-3</v>
      </c>
    </row>
    <row r="7739" spans="1:5" hidden="1" x14ac:dyDescent="0.3">
      <c r="A7739" s="18" t="str">
        <f t="shared" si="121"/>
        <v>2022-23Moonee Valley CityC1</v>
      </c>
      <c r="B7739" s="18" t="s">
        <v>1261</v>
      </c>
      <c r="C7739" s="18" t="s">
        <v>1141</v>
      </c>
      <c r="D7739" s="18" t="s">
        <v>572</v>
      </c>
      <c r="E7739" s="18">
        <v>1693.4393832190699</v>
      </c>
    </row>
    <row r="7740" spans="1:5" hidden="1" x14ac:dyDescent="0.3">
      <c r="A7740" s="18" t="str">
        <f t="shared" si="121"/>
        <v>2022-23Moonee Valley CityC2</v>
      </c>
      <c r="B7740" s="18" t="s">
        <v>1261</v>
      </c>
      <c r="C7740" s="18" t="s">
        <v>1141</v>
      </c>
      <c r="D7740" s="18" t="s">
        <v>575</v>
      </c>
      <c r="E7740" s="18">
        <v>7669.2609851904299</v>
      </c>
    </row>
    <row r="7741" spans="1:5" hidden="1" x14ac:dyDescent="0.3">
      <c r="A7741" s="18" t="str">
        <f t="shared" si="121"/>
        <v>2022-23Moonee Valley CityC3</v>
      </c>
      <c r="B7741" s="18" t="s">
        <v>1261</v>
      </c>
      <c r="C7741" s="18" t="s">
        <v>1141</v>
      </c>
      <c r="D7741" s="18" t="s">
        <v>579</v>
      </c>
      <c r="E7741" s="18">
        <v>266.14935064935099</v>
      </c>
    </row>
    <row r="7742" spans="1:5" hidden="1" x14ac:dyDescent="0.3">
      <c r="A7742" s="18" t="str">
        <f t="shared" si="121"/>
        <v>2022-23Moonee Valley CityC4</v>
      </c>
      <c r="B7742" s="18" t="s">
        <v>1261</v>
      </c>
      <c r="C7742" s="18" t="s">
        <v>1141</v>
      </c>
      <c r="D7742" s="18" t="s">
        <v>583</v>
      </c>
      <c r="E7742" s="18">
        <v>1478.0540171273799</v>
      </c>
    </row>
    <row r="7743" spans="1:5" hidden="1" x14ac:dyDescent="0.3">
      <c r="A7743" s="18" t="str">
        <f t="shared" si="121"/>
        <v>2022-23Moonee Valley CityC5</v>
      </c>
      <c r="B7743" s="18" t="s">
        <v>1261</v>
      </c>
      <c r="C7743" s="18" t="s">
        <v>1141</v>
      </c>
      <c r="D7743" s="18" t="s">
        <v>586</v>
      </c>
      <c r="E7743" s="18">
        <v>267.77596148372203</v>
      </c>
    </row>
    <row r="7744" spans="1:5" hidden="1" x14ac:dyDescent="0.3">
      <c r="A7744" s="18" t="str">
        <f t="shared" si="121"/>
        <v>2022-23Moonee Valley CityC6</v>
      </c>
      <c r="B7744" s="18" t="s">
        <v>1261</v>
      </c>
      <c r="C7744" s="18" t="s">
        <v>1141</v>
      </c>
      <c r="D7744" s="18" t="s">
        <v>590</v>
      </c>
      <c r="E7744" s="18">
        <v>8</v>
      </c>
    </row>
    <row r="7745" spans="1:5" hidden="1" x14ac:dyDescent="0.3">
      <c r="A7745" s="18" t="str">
        <f t="shared" si="121"/>
        <v>2022-23Moonee Valley CityC7</v>
      </c>
      <c r="B7745" s="18" t="s">
        <v>1261</v>
      </c>
      <c r="C7745" s="18" t="s">
        <v>1141</v>
      </c>
      <c r="D7745" s="18" t="s">
        <v>594</v>
      </c>
      <c r="E7745" s="18">
        <v>0.14937759336099601</v>
      </c>
    </row>
    <row r="7746" spans="1:5" hidden="1" x14ac:dyDescent="0.3">
      <c r="A7746" s="18" t="str">
        <f t="shared" si="121"/>
        <v>2022-23Moorabool ShireAF2</v>
      </c>
      <c r="B7746" s="18" t="s">
        <v>1261</v>
      </c>
      <c r="C7746" s="18" t="s">
        <v>1144</v>
      </c>
      <c r="D7746" s="18" t="s">
        <v>76</v>
      </c>
      <c r="E7746" s="18">
        <v>0.5</v>
      </c>
    </row>
    <row r="7747" spans="1:5" hidden="1" x14ac:dyDescent="0.3">
      <c r="A7747" s="18" t="str">
        <f t="shared" si="121"/>
        <v>2022-23Moorabool ShireAF6</v>
      </c>
      <c r="B7747" s="18" t="s">
        <v>1261</v>
      </c>
      <c r="C7747" s="18" t="s">
        <v>1144</v>
      </c>
      <c r="D7747" s="18" t="s">
        <v>85</v>
      </c>
      <c r="E7747" s="18">
        <v>0.28742578176540401</v>
      </c>
    </row>
    <row r="7748" spans="1:5" hidden="1" x14ac:dyDescent="0.3">
      <c r="A7748" s="18" t="str">
        <f t="shared" si="121"/>
        <v>2022-23Moorabool ShireAF7</v>
      </c>
      <c r="B7748" s="18" t="s">
        <v>1261</v>
      </c>
      <c r="C7748" s="18" t="s">
        <v>1144</v>
      </c>
      <c r="D7748" s="18" t="s">
        <v>90</v>
      </c>
      <c r="E7748" s="18">
        <v>17.817767168564099</v>
      </c>
    </row>
    <row r="7749" spans="1:5" hidden="1" x14ac:dyDescent="0.3">
      <c r="A7749" s="18" t="str">
        <f t="shared" si="121"/>
        <v>2022-23Moorabool ShireAM1</v>
      </c>
      <c r="B7749" s="18" t="s">
        <v>1261</v>
      </c>
      <c r="C7749" s="18" t="s">
        <v>1144</v>
      </c>
      <c r="D7749" s="18" t="s">
        <v>97</v>
      </c>
      <c r="E7749" s="18">
        <v>4.2024659312135002</v>
      </c>
    </row>
    <row r="7750" spans="1:5" hidden="1" x14ac:dyDescent="0.3">
      <c r="A7750" s="18" t="str">
        <f t="shared" si="121"/>
        <v>2022-23Moorabool ShireAM2</v>
      </c>
      <c r="B7750" s="18" t="s">
        <v>1261</v>
      </c>
      <c r="C7750" s="18" t="s">
        <v>1144</v>
      </c>
      <c r="D7750" s="18" t="s">
        <v>103</v>
      </c>
      <c r="E7750" s="18">
        <v>0.46973365617433399</v>
      </c>
    </row>
    <row r="7751" spans="1:5" hidden="1" x14ac:dyDescent="0.3">
      <c r="A7751" s="18" t="str">
        <f t="shared" si="121"/>
        <v>2022-23Moorabool ShireAM5</v>
      </c>
      <c r="B7751" s="18" t="s">
        <v>1261</v>
      </c>
      <c r="C7751" s="18" t="s">
        <v>1144</v>
      </c>
      <c r="D7751" s="18" t="s">
        <v>109</v>
      </c>
      <c r="E7751" s="18">
        <v>0.48426150121065398</v>
      </c>
    </row>
    <row r="7752" spans="1:5" hidden="1" x14ac:dyDescent="0.3">
      <c r="A7752" s="18" t="str">
        <f t="shared" si="121"/>
        <v>2022-23Moorabool ShireAM6</v>
      </c>
      <c r="B7752" s="18" t="s">
        <v>1261</v>
      </c>
      <c r="C7752" s="18" t="s">
        <v>1144</v>
      </c>
      <c r="D7752" s="18" t="s">
        <v>115</v>
      </c>
      <c r="E7752" s="18">
        <v>12.9387278005014</v>
      </c>
    </row>
    <row r="7753" spans="1:5" hidden="1" x14ac:dyDescent="0.3">
      <c r="A7753" s="18" t="str">
        <f t="shared" si="121"/>
        <v>2022-23Moorabool ShireAM7</v>
      </c>
      <c r="B7753" s="18" t="s">
        <v>1261</v>
      </c>
      <c r="C7753" s="18" t="s">
        <v>1144</v>
      </c>
      <c r="D7753" s="18" t="s">
        <v>118</v>
      </c>
      <c r="E7753" s="18">
        <v>0</v>
      </c>
    </row>
    <row r="7754" spans="1:5" hidden="1" x14ac:dyDescent="0.3">
      <c r="A7754" s="18" t="str">
        <f t="shared" si="121"/>
        <v>2022-23Moorabool ShireFS1</v>
      </c>
      <c r="B7754" s="18" t="s">
        <v>1261</v>
      </c>
      <c r="C7754" s="18" t="s">
        <v>1144</v>
      </c>
      <c r="D7754" s="18" t="s">
        <v>124</v>
      </c>
      <c r="E7754" s="18">
        <v>3</v>
      </c>
    </row>
    <row r="7755" spans="1:5" hidden="1" x14ac:dyDescent="0.3">
      <c r="A7755" s="18" t="str">
        <f t="shared" si="121"/>
        <v>2022-23Moorabool ShireFS2</v>
      </c>
      <c r="B7755" s="18" t="s">
        <v>1261</v>
      </c>
      <c r="C7755" s="18" t="s">
        <v>1144</v>
      </c>
      <c r="D7755" s="18" t="s">
        <v>130</v>
      </c>
      <c r="E7755" s="18">
        <v>0.94685990338164305</v>
      </c>
    </row>
    <row r="7756" spans="1:5" hidden="1" x14ac:dyDescent="0.3">
      <c r="A7756" s="18" t="str">
        <f t="shared" si="121"/>
        <v>2022-23Moorabool ShireFS3</v>
      </c>
      <c r="B7756" s="18" t="s">
        <v>1261</v>
      </c>
      <c r="C7756" s="18" t="s">
        <v>1144</v>
      </c>
      <c r="D7756" s="18" t="s">
        <v>135</v>
      </c>
      <c r="E7756" s="18">
        <v>480.17352159468402</v>
      </c>
    </row>
    <row r="7757" spans="1:5" hidden="1" x14ac:dyDescent="0.3">
      <c r="A7757" s="18" t="str">
        <f t="shared" si="121"/>
        <v>2022-23Moorabool ShireFS4</v>
      </c>
      <c r="B7757" s="18" t="s">
        <v>1261</v>
      </c>
      <c r="C7757" s="18" t="s">
        <v>1144</v>
      </c>
      <c r="D7757" s="18" t="s">
        <v>139</v>
      </c>
      <c r="E7757" s="18">
        <v>0.53846153846153799</v>
      </c>
    </row>
    <row r="7758" spans="1:5" hidden="1" x14ac:dyDescent="0.3">
      <c r="A7758" s="18" t="str">
        <f t="shared" si="121"/>
        <v>2022-23Moorabool ShireG1</v>
      </c>
      <c r="B7758" s="18" t="s">
        <v>1261</v>
      </c>
      <c r="C7758" s="18" t="s">
        <v>1144</v>
      </c>
      <c r="D7758" s="18" t="s">
        <v>149</v>
      </c>
      <c r="E7758" s="18">
        <v>0.133079847908745</v>
      </c>
    </row>
    <row r="7759" spans="1:5" hidden="1" x14ac:dyDescent="0.3">
      <c r="A7759" s="18" t="str">
        <f t="shared" si="121"/>
        <v>2022-23Moorabool ShireG2</v>
      </c>
      <c r="B7759" s="18" t="s">
        <v>1261</v>
      </c>
      <c r="C7759" s="18" t="s">
        <v>1144</v>
      </c>
      <c r="D7759" s="18" t="s">
        <v>154</v>
      </c>
      <c r="E7759" s="18">
        <v>48</v>
      </c>
    </row>
    <row r="7760" spans="1:5" hidden="1" x14ac:dyDescent="0.3">
      <c r="A7760" s="18" t="str">
        <f t="shared" si="121"/>
        <v>2022-23Moorabool ShireG3</v>
      </c>
      <c r="B7760" s="18" t="s">
        <v>1261</v>
      </c>
      <c r="C7760" s="18" t="s">
        <v>1144</v>
      </c>
      <c r="D7760" s="18" t="s">
        <v>159</v>
      </c>
      <c r="E7760" s="18">
        <v>0.91071428571428603</v>
      </c>
    </row>
    <row r="7761" spans="1:5" hidden="1" x14ac:dyDescent="0.3">
      <c r="A7761" s="18" t="str">
        <f t="shared" si="121"/>
        <v>2022-23Moorabool ShireG4</v>
      </c>
      <c r="B7761" s="18" t="s">
        <v>1261</v>
      </c>
      <c r="C7761" s="18" t="s">
        <v>1144</v>
      </c>
      <c r="D7761" s="18" t="s">
        <v>166</v>
      </c>
      <c r="E7761" s="18">
        <v>48264.76</v>
      </c>
    </row>
    <row r="7762" spans="1:5" hidden="1" x14ac:dyDescent="0.3">
      <c r="A7762" s="18" t="str">
        <f t="shared" si="121"/>
        <v>2022-23Moorabool ShireG5</v>
      </c>
      <c r="B7762" s="18" t="s">
        <v>1261</v>
      </c>
      <c r="C7762" s="18" t="s">
        <v>1144</v>
      </c>
      <c r="D7762" s="18" t="s">
        <v>169</v>
      </c>
      <c r="E7762" s="18">
        <v>50</v>
      </c>
    </row>
    <row r="7763" spans="1:5" hidden="1" x14ac:dyDescent="0.3">
      <c r="A7763" s="18" t="str">
        <f t="shared" si="121"/>
        <v>2022-23Moorabool ShireLB1</v>
      </c>
      <c r="B7763" s="18" t="s">
        <v>1261</v>
      </c>
      <c r="C7763" s="18" t="s">
        <v>1144</v>
      </c>
      <c r="D7763" s="18" t="s">
        <v>1256</v>
      </c>
      <c r="E7763" s="18">
        <v>4.0145770501220701</v>
      </c>
    </row>
    <row r="7764" spans="1:5" hidden="1" x14ac:dyDescent="0.3">
      <c r="A7764" s="18" t="str">
        <f t="shared" si="121"/>
        <v>2022-23Moorabool ShireLB2</v>
      </c>
      <c r="B7764" s="18" t="s">
        <v>1261</v>
      </c>
      <c r="C7764" s="18" t="s">
        <v>1144</v>
      </c>
      <c r="D7764" s="18" t="s">
        <v>172</v>
      </c>
      <c r="E7764" s="18">
        <v>0.71987027277465698</v>
      </c>
    </row>
    <row r="7765" spans="1:5" hidden="1" x14ac:dyDescent="0.3">
      <c r="A7765" s="18" t="str">
        <f t="shared" si="121"/>
        <v>2022-23Moorabool ShireLB4</v>
      </c>
      <c r="B7765" s="18" t="s">
        <v>1261</v>
      </c>
      <c r="C7765" s="18" t="s">
        <v>1144</v>
      </c>
      <c r="D7765" s="18" t="s">
        <v>1257</v>
      </c>
      <c r="E7765" s="18">
        <v>6.2964736494972001E-2</v>
      </c>
    </row>
    <row r="7766" spans="1:5" hidden="1" x14ac:dyDescent="0.3">
      <c r="A7766" s="18" t="str">
        <f t="shared" si="121"/>
        <v>2022-23Moorabool ShireLB5</v>
      </c>
      <c r="B7766" s="18" t="s">
        <v>1261</v>
      </c>
      <c r="C7766" s="18" t="s">
        <v>1144</v>
      </c>
      <c r="D7766" s="18" t="s">
        <v>177</v>
      </c>
      <c r="E7766" s="18">
        <v>23.871715793640298</v>
      </c>
    </row>
    <row r="7767" spans="1:5" hidden="1" x14ac:dyDescent="0.3">
      <c r="A7767" s="18" t="str">
        <f t="shared" si="121"/>
        <v>2022-23Moorabool ShireMC2</v>
      </c>
      <c r="B7767" s="18" t="s">
        <v>1261</v>
      </c>
      <c r="C7767" s="18" t="s">
        <v>1144</v>
      </c>
      <c r="D7767" s="18" t="s">
        <v>192</v>
      </c>
      <c r="E7767" s="18">
        <v>1.0169491525423699</v>
      </c>
    </row>
    <row r="7768" spans="1:5" hidden="1" x14ac:dyDescent="0.3">
      <c r="A7768" s="18" t="str">
        <f t="shared" ref="A7768:A7831" si="122">CONCATENATE(B7768,C7768,D7768)</f>
        <v>2022-23Moorabool ShireMC3</v>
      </c>
      <c r="B7768" s="18" t="s">
        <v>1261</v>
      </c>
      <c r="C7768" s="18" t="s">
        <v>1144</v>
      </c>
      <c r="D7768" s="18" t="s">
        <v>197</v>
      </c>
      <c r="E7768" s="18">
        <v>80.173448971907007</v>
      </c>
    </row>
    <row r="7769" spans="1:5" hidden="1" x14ac:dyDescent="0.3">
      <c r="A7769" s="18" t="str">
        <f t="shared" si="122"/>
        <v>2022-23Moorabool ShireMC4</v>
      </c>
      <c r="B7769" s="18" t="s">
        <v>1261</v>
      </c>
      <c r="C7769" s="18" t="s">
        <v>1144</v>
      </c>
      <c r="D7769" s="18" t="s">
        <v>202</v>
      </c>
      <c r="E7769" s="18">
        <v>0.66630785791173297</v>
      </c>
    </row>
    <row r="7770" spans="1:5" hidden="1" x14ac:dyDescent="0.3">
      <c r="A7770" s="18" t="str">
        <f t="shared" si="122"/>
        <v>2022-23Moorabool ShireMC5</v>
      </c>
      <c r="B7770" s="18" t="s">
        <v>1261</v>
      </c>
      <c r="C7770" s="18" t="s">
        <v>1144</v>
      </c>
      <c r="D7770" s="18" t="s">
        <v>207</v>
      </c>
      <c r="E7770" s="18">
        <v>0.64705882352941202</v>
      </c>
    </row>
    <row r="7771" spans="1:5" hidden="1" x14ac:dyDescent="0.3">
      <c r="A7771" s="18" t="str">
        <f t="shared" si="122"/>
        <v>2022-23Moorabool ShireMC6</v>
      </c>
      <c r="B7771" s="18" t="s">
        <v>1261</v>
      </c>
      <c r="C7771" s="18" t="s">
        <v>1144</v>
      </c>
      <c r="D7771" s="18" t="s">
        <v>211</v>
      </c>
      <c r="E7771" s="18">
        <v>0.91525423728813604</v>
      </c>
    </row>
    <row r="7772" spans="1:5" hidden="1" x14ac:dyDescent="0.3">
      <c r="A7772" s="18" t="str">
        <f t="shared" si="122"/>
        <v>2022-23Moorabool ShireR1</v>
      </c>
      <c r="B7772" s="18" t="s">
        <v>1261</v>
      </c>
      <c r="C7772" s="18" t="s">
        <v>1144</v>
      </c>
      <c r="D7772" s="18" t="s">
        <v>215</v>
      </c>
      <c r="E7772" s="18">
        <v>93.203200562736299</v>
      </c>
    </row>
    <row r="7773" spans="1:5" hidden="1" x14ac:dyDescent="0.3">
      <c r="A7773" s="18" t="str">
        <f t="shared" si="122"/>
        <v>2022-23Moorabool ShireR2</v>
      </c>
      <c r="B7773" s="18" t="s">
        <v>1261</v>
      </c>
      <c r="C7773" s="18" t="s">
        <v>1144</v>
      </c>
      <c r="D7773" s="18" t="s">
        <v>220</v>
      </c>
      <c r="E7773" s="18">
        <v>0.96889563000087897</v>
      </c>
    </row>
    <row r="7774" spans="1:5" hidden="1" x14ac:dyDescent="0.3">
      <c r="A7774" s="18" t="str">
        <f t="shared" si="122"/>
        <v>2022-23Moorabool ShireR3</v>
      </c>
      <c r="B7774" s="18" t="s">
        <v>1261</v>
      </c>
      <c r="C7774" s="18" t="s">
        <v>1144</v>
      </c>
      <c r="D7774" s="18" t="s">
        <v>223</v>
      </c>
      <c r="E7774" s="18">
        <v>66.005515438882</v>
      </c>
    </row>
    <row r="7775" spans="1:5" hidden="1" x14ac:dyDescent="0.3">
      <c r="A7775" s="18" t="str">
        <f t="shared" si="122"/>
        <v>2022-23Moorabool ShireR4</v>
      </c>
      <c r="B7775" s="18" t="s">
        <v>1261</v>
      </c>
      <c r="C7775" s="18" t="s">
        <v>1144</v>
      </c>
      <c r="D7775" s="18" t="s">
        <v>228</v>
      </c>
      <c r="E7775" s="18">
        <v>8.7085868343932091</v>
      </c>
    </row>
    <row r="7776" spans="1:5" hidden="1" x14ac:dyDescent="0.3">
      <c r="A7776" s="18" t="str">
        <f t="shared" si="122"/>
        <v>2022-23Moorabool ShireR5</v>
      </c>
      <c r="B7776" s="18" t="s">
        <v>1261</v>
      </c>
      <c r="C7776" s="18" t="s">
        <v>1144</v>
      </c>
      <c r="D7776" s="18" t="s">
        <v>232</v>
      </c>
      <c r="E7776" s="18">
        <v>33</v>
      </c>
    </row>
    <row r="7777" spans="1:5" hidden="1" x14ac:dyDescent="0.3">
      <c r="A7777" s="18" t="str">
        <f t="shared" si="122"/>
        <v>2022-23Moorabool ShireSP1</v>
      </c>
      <c r="B7777" s="18" t="s">
        <v>1261</v>
      </c>
      <c r="C7777" s="18" t="s">
        <v>1144</v>
      </c>
      <c r="D7777" s="18" t="s">
        <v>236</v>
      </c>
      <c r="E7777" s="18">
        <v>70</v>
      </c>
    </row>
    <row r="7778" spans="1:5" hidden="1" x14ac:dyDescent="0.3">
      <c r="A7778" s="18" t="str">
        <f t="shared" si="122"/>
        <v>2022-23Moorabool ShireSP2</v>
      </c>
      <c r="B7778" s="18" t="s">
        <v>1261</v>
      </c>
      <c r="C7778" s="18" t="s">
        <v>1144</v>
      </c>
      <c r="D7778" s="18" t="s">
        <v>239</v>
      </c>
      <c r="E7778" s="18">
        <v>0.73626373626373598</v>
      </c>
    </row>
    <row r="7779" spans="1:5" hidden="1" x14ac:dyDescent="0.3">
      <c r="A7779" s="18" t="str">
        <f t="shared" si="122"/>
        <v>2022-23Moorabool ShireSP3</v>
      </c>
      <c r="B7779" s="18" t="s">
        <v>1261</v>
      </c>
      <c r="C7779" s="18" t="s">
        <v>1144</v>
      </c>
      <c r="D7779" s="18" t="s">
        <v>245</v>
      </c>
      <c r="E7779" s="18">
        <v>3016.8687209302302</v>
      </c>
    </row>
    <row r="7780" spans="1:5" hidden="1" x14ac:dyDescent="0.3">
      <c r="A7780" s="18" t="str">
        <f t="shared" si="122"/>
        <v>2022-23Moorabool ShireSP4</v>
      </c>
      <c r="B7780" s="18" t="s">
        <v>1261</v>
      </c>
      <c r="C7780" s="18" t="s">
        <v>1144</v>
      </c>
      <c r="D7780" s="18" t="s">
        <v>251</v>
      </c>
      <c r="E7780" s="18">
        <v>0.66666666666666696</v>
      </c>
    </row>
    <row r="7781" spans="1:5" hidden="1" x14ac:dyDescent="0.3">
      <c r="A7781" s="18" t="str">
        <f t="shared" si="122"/>
        <v>2022-23Moorabool ShireWC1</v>
      </c>
      <c r="B7781" s="18" t="s">
        <v>1261</v>
      </c>
      <c r="C7781" s="18" t="s">
        <v>1144</v>
      </c>
      <c r="D7781" s="18" t="s">
        <v>1258</v>
      </c>
      <c r="E7781" s="18">
        <v>87.994941142134493</v>
      </c>
    </row>
    <row r="7782" spans="1:5" hidden="1" x14ac:dyDescent="0.3">
      <c r="A7782" s="18" t="str">
        <f t="shared" si="122"/>
        <v>2022-23Moorabool ShireWC2</v>
      </c>
      <c r="B7782" s="18" t="s">
        <v>1261</v>
      </c>
      <c r="C7782" s="18" t="s">
        <v>1144</v>
      </c>
      <c r="D7782" s="18" t="s">
        <v>256</v>
      </c>
      <c r="E7782" s="18">
        <v>4.6338081901164001</v>
      </c>
    </row>
    <row r="7783" spans="1:5" hidden="1" x14ac:dyDescent="0.3">
      <c r="A7783" s="18" t="str">
        <f t="shared" si="122"/>
        <v>2022-23Moorabool ShireWC3</v>
      </c>
      <c r="B7783" s="18" t="s">
        <v>1261</v>
      </c>
      <c r="C7783" s="18" t="s">
        <v>1144</v>
      </c>
      <c r="D7783" s="18" t="s">
        <v>262</v>
      </c>
      <c r="E7783" s="18">
        <v>163.370048968399</v>
      </c>
    </row>
    <row r="7784" spans="1:5" hidden="1" x14ac:dyDescent="0.3">
      <c r="A7784" s="18" t="str">
        <f t="shared" si="122"/>
        <v>2022-23Moorabool ShireWC4</v>
      </c>
      <c r="B7784" s="18" t="s">
        <v>1261</v>
      </c>
      <c r="C7784" s="18" t="s">
        <v>1144</v>
      </c>
      <c r="D7784" s="18" t="s">
        <v>266</v>
      </c>
      <c r="E7784" s="18">
        <v>82.931907155915397</v>
      </c>
    </row>
    <row r="7785" spans="1:5" hidden="1" x14ac:dyDescent="0.3">
      <c r="A7785" s="18" t="str">
        <f t="shared" si="122"/>
        <v>2022-23Moorabool ShireWC5</v>
      </c>
      <c r="B7785" s="18" t="s">
        <v>1261</v>
      </c>
      <c r="C7785" s="18" t="s">
        <v>1144</v>
      </c>
      <c r="D7785" s="18" t="s">
        <v>270</v>
      </c>
      <c r="E7785" s="18">
        <v>0.39672158291249299</v>
      </c>
    </row>
    <row r="7786" spans="1:5" hidden="1" x14ac:dyDescent="0.3">
      <c r="A7786" s="18" t="str">
        <f t="shared" si="122"/>
        <v>2022-23Moorabool ShireE2</v>
      </c>
      <c r="B7786" s="18" t="s">
        <v>1261</v>
      </c>
      <c r="C7786" s="18" t="s">
        <v>1144</v>
      </c>
      <c r="D7786" s="18" t="s">
        <v>548</v>
      </c>
      <c r="E7786" s="18">
        <v>3436.9734106576202</v>
      </c>
    </row>
    <row r="7787" spans="1:5" hidden="1" x14ac:dyDescent="0.3">
      <c r="A7787" s="18" t="str">
        <f t="shared" si="122"/>
        <v>2022-23Moorabool ShireE4</v>
      </c>
      <c r="B7787" s="18" t="s">
        <v>1261</v>
      </c>
      <c r="C7787" s="18" t="s">
        <v>1144</v>
      </c>
      <c r="D7787" s="18" t="s">
        <v>550</v>
      </c>
      <c r="E7787" s="18">
        <v>1902.7298801838299</v>
      </c>
    </row>
    <row r="7788" spans="1:5" hidden="1" x14ac:dyDescent="0.3">
      <c r="A7788" s="18" t="str">
        <f t="shared" si="122"/>
        <v>2022-23Moorabool ShireL1</v>
      </c>
      <c r="B7788" s="18" t="s">
        <v>1261</v>
      </c>
      <c r="C7788" s="18" t="s">
        <v>1144</v>
      </c>
      <c r="D7788" s="18" t="s">
        <v>552</v>
      </c>
      <c r="E7788" s="18">
        <v>1.0205121553513199</v>
      </c>
    </row>
    <row r="7789" spans="1:5" hidden="1" x14ac:dyDescent="0.3">
      <c r="A7789" s="18" t="str">
        <f t="shared" si="122"/>
        <v>2022-23Moorabool ShireL2</v>
      </c>
      <c r="B7789" s="18" t="s">
        <v>1261</v>
      </c>
      <c r="C7789" s="18" t="s">
        <v>1144</v>
      </c>
      <c r="D7789" s="18" t="s">
        <v>554</v>
      </c>
      <c r="E7789" s="18">
        <v>-0.35636841016898901</v>
      </c>
    </row>
    <row r="7790" spans="1:5" hidden="1" x14ac:dyDescent="0.3">
      <c r="A7790" s="18" t="str">
        <f t="shared" si="122"/>
        <v>2022-23Moorabool ShireO2</v>
      </c>
      <c r="B7790" s="18" t="s">
        <v>1261</v>
      </c>
      <c r="C7790" s="18" t="s">
        <v>1144</v>
      </c>
      <c r="D7790" s="18" t="s">
        <v>556</v>
      </c>
      <c r="E7790" s="18">
        <v>0.58717129589211803</v>
      </c>
    </row>
    <row r="7791" spans="1:5" hidden="1" x14ac:dyDescent="0.3">
      <c r="A7791" s="18" t="str">
        <f t="shared" si="122"/>
        <v>2022-23Moorabool ShireO3</v>
      </c>
      <c r="B7791" s="18" t="s">
        <v>1261</v>
      </c>
      <c r="C7791" s="18" t="s">
        <v>1144</v>
      </c>
      <c r="D7791" s="18" t="s">
        <v>558</v>
      </c>
      <c r="E7791" s="18">
        <v>2.08584130587097E-2</v>
      </c>
    </row>
    <row r="7792" spans="1:5" hidden="1" x14ac:dyDescent="0.3">
      <c r="A7792" s="18" t="str">
        <f t="shared" si="122"/>
        <v>2022-23Moorabool ShireO4</v>
      </c>
      <c r="B7792" s="18" t="s">
        <v>1261</v>
      </c>
      <c r="C7792" s="18" t="s">
        <v>1144</v>
      </c>
      <c r="D7792" s="18" t="s">
        <v>560</v>
      </c>
      <c r="E7792" s="18">
        <v>0.220481470193019</v>
      </c>
    </row>
    <row r="7793" spans="1:5" hidden="1" x14ac:dyDescent="0.3">
      <c r="A7793" s="18" t="str">
        <f t="shared" si="122"/>
        <v>2022-23Moorabool ShireO5</v>
      </c>
      <c r="B7793" s="18" t="s">
        <v>1261</v>
      </c>
      <c r="C7793" s="18" t="s">
        <v>1144</v>
      </c>
      <c r="D7793" s="18" t="s">
        <v>562</v>
      </c>
      <c r="E7793" s="18">
        <v>1.56060852713178</v>
      </c>
    </row>
    <row r="7794" spans="1:5" hidden="1" x14ac:dyDescent="0.3">
      <c r="A7794" s="18" t="str">
        <f t="shared" si="122"/>
        <v>2022-23Moorabool ShireOP1</v>
      </c>
      <c r="B7794" s="18" t="s">
        <v>1261</v>
      </c>
      <c r="C7794" s="18" t="s">
        <v>1144</v>
      </c>
      <c r="D7794" s="18" t="s">
        <v>564</v>
      </c>
      <c r="E7794" s="18">
        <v>6.02857434035282E-2</v>
      </c>
    </row>
    <row r="7795" spans="1:5" hidden="1" x14ac:dyDescent="0.3">
      <c r="A7795" s="18" t="str">
        <f t="shared" si="122"/>
        <v>2022-23Moorabool ShireS1</v>
      </c>
      <c r="B7795" s="18" t="s">
        <v>1261</v>
      </c>
      <c r="C7795" s="18" t="s">
        <v>1144</v>
      </c>
      <c r="D7795" s="18" t="s">
        <v>567</v>
      </c>
      <c r="E7795" s="18">
        <v>0.64400026117477505</v>
      </c>
    </row>
    <row r="7796" spans="1:5" hidden="1" x14ac:dyDescent="0.3">
      <c r="A7796" s="18" t="str">
        <f t="shared" si="122"/>
        <v>2022-23Moorabool ShireS2</v>
      </c>
      <c r="B7796" s="18" t="s">
        <v>1261</v>
      </c>
      <c r="C7796" s="18" t="s">
        <v>1144</v>
      </c>
      <c r="D7796" s="18" t="s">
        <v>569</v>
      </c>
      <c r="E7796" s="18">
        <v>3.2678413532081902E-3</v>
      </c>
    </row>
    <row r="7797" spans="1:5" hidden="1" x14ac:dyDescent="0.3">
      <c r="A7797" s="18" t="str">
        <f t="shared" si="122"/>
        <v>2022-23Moorabool ShireC1</v>
      </c>
      <c r="B7797" s="18" t="s">
        <v>1261</v>
      </c>
      <c r="C7797" s="18" t="s">
        <v>1144</v>
      </c>
      <c r="D7797" s="18" t="s">
        <v>572</v>
      </c>
      <c r="E7797" s="18">
        <v>1657.7648766328</v>
      </c>
    </row>
    <row r="7798" spans="1:5" hidden="1" x14ac:dyDescent="0.3">
      <c r="A7798" s="18" t="str">
        <f t="shared" si="122"/>
        <v>2022-23Moorabool ShireC2</v>
      </c>
      <c r="B7798" s="18" t="s">
        <v>1261</v>
      </c>
      <c r="C7798" s="18" t="s">
        <v>1144</v>
      </c>
      <c r="D7798" s="18" t="s">
        <v>575</v>
      </c>
      <c r="E7798" s="18">
        <v>17738.936535162899</v>
      </c>
    </row>
    <row r="7799" spans="1:5" hidden="1" x14ac:dyDescent="0.3">
      <c r="A7799" s="18" t="str">
        <f t="shared" si="122"/>
        <v>2022-23Moorabool ShireC3</v>
      </c>
      <c r="B7799" s="18" t="s">
        <v>1261</v>
      </c>
      <c r="C7799" s="18" t="s">
        <v>1144</v>
      </c>
      <c r="D7799" s="18" t="s">
        <v>579</v>
      </c>
      <c r="E7799" s="18">
        <v>25.677424600727701</v>
      </c>
    </row>
    <row r="7800" spans="1:5" hidden="1" x14ac:dyDescent="0.3">
      <c r="A7800" s="18" t="str">
        <f t="shared" si="122"/>
        <v>2022-23Moorabool ShireC4</v>
      </c>
      <c r="B7800" s="18" t="s">
        <v>1261</v>
      </c>
      <c r="C7800" s="18" t="s">
        <v>1144</v>
      </c>
      <c r="D7800" s="18" t="s">
        <v>583</v>
      </c>
      <c r="E7800" s="18">
        <v>1361.5562116374199</v>
      </c>
    </row>
    <row r="7801" spans="1:5" hidden="1" x14ac:dyDescent="0.3">
      <c r="A7801" s="18" t="str">
        <f t="shared" si="122"/>
        <v>2022-23Moorabool ShireC5</v>
      </c>
      <c r="B7801" s="18" t="s">
        <v>1261</v>
      </c>
      <c r="C7801" s="18" t="s">
        <v>1144</v>
      </c>
      <c r="D7801" s="18" t="s">
        <v>586</v>
      </c>
      <c r="E7801" s="18">
        <v>347.67119672780098</v>
      </c>
    </row>
    <row r="7802" spans="1:5" hidden="1" x14ac:dyDescent="0.3">
      <c r="A7802" s="18" t="str">
        <f t="shared" si="122"/>
        <v>2022-23Moorabool ShireC6</v>
      </c>
      <c r="B7802" s="18" t="s">
        <v>1261</v>
      </c>
      <c r="C7802" s="18" t="s">
        <v>1144</v>
      </c>
      <c r="D7802" s="18" t="s">
        <v>590</v>
      </c>
      <c r="E7802" s="18">
        <v>7</v>
      </c>
    </row>
    <row r="7803" spans="1:5" hidden="1" x14ac:dyDescent="0.3">
      <c r="A7803" s="18" t="str">
        <f t="shared" si="122"/>
        <v>2022-23Moorabool ShireC7</v>
      </c>
      <c r="B7803" s="18" t="s">
        <v>1261</v>
      </c>
      <c r="C7803" s="18" t="s">
        <v>1144</v>
      </c>
      <c r="D7803" s="18" t="s">
        <v>594</v>
      </c>
      <c r="E7803" s="18">
        <v>0.22179732313575501</v>
      </c>
    </row>
    <row r="7804" spans="1:5" hidden="1" x14ac:dyDescent="0.3">
      <c r="A7804" s="18" t="str">
        <f t="shared" si="122"/>
        <v>2022-23Mornington Peninsula ShireAF2</v>
      </c>
      <c r="B7804" s="18" t="s">
        <v>1261</v>
      </c>
      <c r="C7804" s="18" t="s">
        <v>1150</v>
      </c>
      <c r="D7804" s="18" t="s">
        <v>76</v>
      </c>
      <c r="E7804" s="18">
        <v>4</v>
      </c>
    </row>
    <row r="7805" spans="1:5" hidden="1" x14ac:dyDescent="0.3">
      <c r="A7805" s="18" t="str">
        <f t="shared" si="122"/>
        <v>2022-23Mornington Peninsula ShireAF6</v>
      </c>
      <c r="B7805" s="18" t="s">
        <v>1261</v>
      </c>
      <c r="C7805" s="18" t="s">
        <v>1150</v>
      </c>
      <c r="D7805" s="18" t="s">
        <v>85</v>
      </c>
      <c r="E7805" s="18">
        <v>5.7219752358490599</v>
      </c>
    </row>
    <row r="7806" spans="1:5" hidden="1" x14ac:dyDescent="0.3">
      <c r="A7806" s="18" t="str">
        <f t="shared" si="122"/>
        <v>2022-23Mornington Peninsula ShireAF7</v>
      </c>
      <c r="B7806" s="18" t="s">
        <v>1261</v>
      </c>
      <c r="C7806" s="18" t="s">
        <v>1150</v>
      </c>
      <c r="D7806" s="18" t="s">
        <v>90</v>
      </c>
      <c r="E7806" s="18">
        <v>1.8367104437439701</v>
      </c>
    </row>
    <row r="7807" spans="1:5" hidden="1" x14ac:dyDescent="0.3">
      <c r="A7807" s="18" t="str">
        <f t="shared" si="122"/>
        <v>2022-23Mornington Peninsula ShireAM1</v>
      </c>
      <c r="B7807" s="18" t="s">
        <v>1261</v>
      </c>
      <c r="C7807" s="18" t="s">
        <v>1150</v>
      </c>
      <c r="D7807" s="18" t="s">
        <v>97</v>
      </c>
      <c r="E7807" s="18">
        <v>2.382995951417</v>
      </c>
    </row>
    <row r="7808" spans="1:5" hidden="1" x14ac:dyDescent="0.3">
      <c r="A7808" s="18" t="str">
        <f t="shared" si="122"/>
        <v>2022-23Mornington Peninsula ShireAM2</v>
      </c>
      <c r="B7808" s="18" t="s">
        <v>1261</v>
      </c>
      <c r="C7808" s="18" t="s">
        <v>1150</v>
      </c>
      <c r="D7808" s="18" t="s">
        <v>103</v>
      </c>
      <c r="E7808" s="18">
        <v>0.63505402160864299</v>
      </c>
    </row>
    <row r="7809" spans="1:5" hidden="1" x14ac:dyDescent="0.3">
      <c r="A7809" s="18" t="str">
        <f t="shared" si="122"/>
        <v>2022-23Mornington Peninsula ShireAM5</v>
      </c>
      <c r="B7809" s="18" t="s">
        <v>1261</v>
      </c>
      <c r="C7809" s="18" t="s">
        <v>1150</v>
      </c>
      <c r="D7809" s="18" t="s">
        <v>109</v>
      </c>
      <c r="E7809" s="18">
        <v>0.21128451380552199</v>
      </c>
    </row>
    <row r="7810" spans="1:5" hidden="1" x14ac:dyDescent="0.3">
      <c r="A7810" s="18" t="str">
        <f t="shared" si="122"/>
        <v>2022-23Mornington Peninsula ShireAM6</v>
      </c>
      <c r="B7810" s="18" t="s">
        <v>1261</v>
      </c>
      <c r="C7810" s="18" t="s">
        <v>1150</v>
      </c>
      <c r="D7810" s="18" t="s">
        <v>115</v>
      </c>
      <c r="E7810" s="18">
        <v>12.7486368514151</v>
      </c>
    </row>
    <row r="7811" spans="1:5" hidden="1" x14ac:dyDescent="0.3">
      <c r="A7811" s="18" t="str">
        <f t="shared" si="122"/>
        <v>2022-23Mornington Peninsula ShireAM7</v>
      </c>
      <c r="B7811" s="18" t="s">
        <v>1261</v>
      </c>
      <c r="C7811" s="18" t="s">
        <v>1150</v>
      </c>
      <c r="D7811" s="18" t="s">
        <v>118</v>
      </c>
      <c r="E7811" s="18">
        <v>1</v>
      </c>
    </row>
    <row r="7812" spans="1:5" hidden="1" x14ac:dyDescent="0.3">
      <c r="A7812" s="18" t="str">
        <f t="shared" si="122"/>
        <v>2022-23Mornington Peninsula ShireFS1</v>
      </c>
      <c r="B7812" s="18" t="s">
        <v>1261</v>
      </c>
      <c r="C7812" s="18" t="s">
        <v>1150</v>
      </c>
      <c r="D7812" s="18" t="s">
        <v>124</v>
      </c>
      <c r="E7812" s="18">
        <v>2.2971428571428598</v>
      </c>
    </row>
    <row r="7813" spans="1:5" hidden="1" x14ac:dyDescent="0.3">
      <c r="A7813" s="18" t="str">
        <f t="shared" si="122"/>
        <v>2022-23Mornington Peninsula ShireFS2</v>
      </c>
      <c r="B7813" s="18" t="s">
        <v>1261</v>
      </c>
      <c r="C7813" s="18" t="s">
        <v>1150</v>
      </c>
      <c r="D7813" s="18" t="s">
        <v>130</v>
      </c>
      <c r="E7813" s="18">
        <v>0.95718363463368195</v>
      </c>
    </row>
    <row r="7814" spans="1:5" hidden="1" x14ac:dyDescent="0.3">
      <c r="A7814" s="18" t="str">
        <f t="shared" si="122"/>
        <v>2022-23Mornington Peninsula ShireFS3</v>
      </c>
      <c r="B7814" s="18" t="s">
        <v>1261</v>
      </c>
      <c r="C7814" s="18" t="s">
        <v>1150</v>
      </c>
      <c r="D7814" s="18" t="s">
        <v>135</v>
      </c>
      <c r="E7814" s="18">
        <v>474.51924528301902</v>
      </c>
    </row>
    <row r="7815" spans="1:5" hidden="1" x14ac:dyDescent="0.3">
      <c r="A7815" s="18" t="str">
        <f t="shared" si="122"/>
        <v>2022-23Mornington Peninsula ShireFS4</v>
      </c>
      <c r="B7815" s="18" t="s">
        <v>1261</v>
      </c>
      <c r="C7815" s="18" t="s">
        <v>1150</v>
      </c>
      <c r="D7815" s="18" t="s">
        <v>139</v>
      </c>
      <c r="E7815" s="18">
        <v>0.92248062015503896</v>
      </c>
    </row>
    <row r="7816" spans="1:5" hidden="1" x14ac:dyDescent="0.3">
      <c r="A7816" s="18" t="str">
        <f t="shared" si="122"/>
        <v>2022-23Mornington Peninsula ShireG1</v>
      </c>
      <c r="B7816" s="18" t="s">
        <v>1261</v>
      </c>
      <c r="C7816" s="18" t="s">
        <v>1150</v>
      </c>
      <c r="D7816" s="18" t="s">
        <v>149</v>
      </c>
      <c r="E7816" s="18">
        <v>6.7857142857142894E-2</v>
      </c>
    </row>
    <row r="7817" spans="1:5" hidden="1" x14ac:dyDescent="0.3">
      <c r="A7817" s="18" t="str">
        <f t="shared" si="122"/>
        <v>2022-23Mornington Peninsula ShireG2</v>
      </c>
      <c r="B7817" s="18" t="s">
        <v>1261</v>
      </c>
      <c r="C7817" s="18" t="s">
        <v>1150</v>
      </c>
      <c r="D7817" s="18" t="s">
        <v>154</v>
      </c>
      <c r="E7817" s="18">
        <v>50</v>
      </c>
    </row>
    <row r="7818" spans="1:5" hidden="1" x14ac:dyDescent="0.3">
      <c r="A7818" s="18" t="str">
        <f t="shared" si="122"/>
        <v>2022-23Mornington Peninsula ShireG3</v>
      </c>
      <c r="B7818" s="18" t="s">
        <v>1261</v>
      </c>
      <c r="C7818" s="18" t="s">
        <v>1150</v>
      </c>
      <c r="D7818" s="18" t="s">
        <v>159</v>
      </c>
      <c r="E7818" s="18">
        <v>0.86776859504132198</v>
      </c>
    </row>
    <row r="7819" spans="1:5" hidden="1" x14ac:dyDescent="0.3">
      <c r="A7819" s="18" t="str">
        <f t="shared" si="122"/>
        <v>2022-23Mornington Peninsula ShireG4</v>
      </c>
      <c r="B7819" s="18" t="s">
        <v>1261</v>
      </c>
      <c r="C7819" s="18" t="s">
        <v>1150</v>
      </c>
      <c r="D7819" s="18" t="s">
        <v>166</v>
      </c>
      <c r="E7819" s="18">
        <v>65475.91</v>
      </c>
    </row>
    <row r="7820" spans="1:5" hidden="1" x14ac:dyDescent="0.3">
      <c r="A7820" s="18" t="str">
        <f t="shared" si="122"/>
        <v>2022-23Mornington Peninsula ShireG5</v>
      </c>
      <c r="B7820" s="18" t="s">
        <v>1261</v>
      </c>
      <c r="C7820" s="18" t="s">
        <v>1150</v>
      </c>
      <c r="D7820" s="18" t="s">
        <v>169</v>
      </c>
      <c r="E7820" s="18">
        <v>46</v>
      </c>
    </row>
    <row r="7821" spans="1:5" hidden="1" x14ac:dyDescent="0.3">
      <c r="A7821" s="18" t="str">
        <f t="shared" si="122"/>
        <v>2022-23Mornington Peninsula ShireLB1</v>
      </c>
      <c r="B7821" s="18" t="s">
        <v>1261</v>
      </c>
      <c r="C7821" s="18" t="s">
        <v>1150</v>
      </c>
      <c r="D7821" s="18" t="s">
        <v>1256</v>
      </c>
      <c r="E7821" s="18">
        <v>6.8534155687564304</v>
      </c>
    </row>
    <row r="7822" spans="1:5" hidden="1" x14ac:dyDescent="0.3">
      <c r="A7822" s="18" t="str">
        <f t="shared" si="122"/>
        <v>2022-23Mornington Peninsula ShireLB2</v>
      </c>
      <c r="B7822" s="18" t="s">
        <v>1261</v>
      </c>
      <c r="C7822" s="18" t="s">
        <v>1150</v>
      </c>
      <c r="D7822" s="18" t="s">
        <v>172</v>
      </c>
      <c r="E7822" s="18">
        <v>0.50667375468743303</v>
      </c>
    </row>
    <row r="7823" spans="1:5" hidden="1" x14ac:dyDescent="0.3">
      <c r="A7823" s="18" t="str">
        <f t="shared" si="122"/>
        <v>2022-23Mornington Peninsula ShireLB4</v>
      </c>
      <c r="B7823" s="18" t="s">
        <v>1261</v>
      </c>
      <c r="C7823" s="18" t="s">
        <v>1150</v>
      </c>
      <c r="D7823" s="18" t="s">
        <v>1257</v>
      </c>
      <c r="E7823" s="18">
        <v>0.151799529691895</v>
      </c>
    </row>
    <row r="7824" spans="1:5" hidden="1" x14ac:dyDescent="0.3">
      <c r="A7824" s="18" t="str">
        <f t="shared" si="122"/>
        <v>2022-23Mornington Peninsula ShireLB5</v>
      </c>
      <c r="B7824" s="18" t="s">
        <v>1261</v>
      </c>
      <c r="C7824" s="18" t="s">
        <v>1150</v>
      </c>
      <c r="D7824" s="18" t="s">
        <v>177</v>
      </c>
      <c r="E7824" s="18">
        <v>21.8783651533019</v>
      </c>
    </row>
    <row r="7825" spans="1:5" hidden="1" x14ac:dyDescent="0.3">
      <c r="A7825" s="18" t="str">
        <f t="shared" si="122"/>
        <v>2022-23Mornington Peninsula ShireMC2</v>
      </c>
      <c r="B7825" s="18" t="s">
        <v>1261</v>
      </c>
      <c r="C7825" s="18" t="s">
        <v>1150</v>
      </c>
      <c r="D7825" s="18" t="s">
        <v>192</v>
      </c>
      <c r="E7825" s="18">
        <v>1.00856031128405</v>
      </c>
    </row>
    <row r="7826" spans="1:5" hidden="1" x14ac:dyDescent="0.3">
      <c r="A7826" s="18" t="str">
        <f t="shared" si="122"/>
        <v>2022-23Mornington Peninsula ShireMC3</v>
      </c>
      <c r="B7826" s="18" t="s">
        <v>1261</v>
      </c>
      <c r="C7826" s="18" t="s">
        <v>1150</v>
      </c>
      <c r="D7826" s="18" t="s">
        <v>197</v>
      </c>
      <c r="E7826" s="18">
        <v>83.068612566671902</v>
      </c>
    </row>
    <row r="7827" spans="1:5" hidden="1" x14ac:dyDescent="0.3">
      <c r="A7827" s="18" t="str">
        <f t="shared" si="122"/>
        <v>2022-23Mornington Peninsula ShireMC4</v>
      </c>
      <c r="B7827" s="18" t="s">
        <v>1261</v>
      </c>
      <c r="C7827" s="18" t="s">
        <v>1150</v>
      </c>
      <c r="D7827" s="18" t="s">
        <v>202</v>
      </c>
      <c r="E7827" s="18">
        <v>0.737815546113472</v>
      </c>
    </row>
    <row r="7828" spans="1:5" hidden="1" x14ac:dyDescent="0.3">
      <c r="A7828" s="18" t="str">
        <f t="shared" si="122"/>
        <v>2022-23Mornington Peninsula ShireMC5</v>
      </c>
      <c r="B7828" s="18" t="s">
        <v>1261</v>
      </c>
      <c r="C7828" s="18" t="s">
        <v>1150</v>
      </c>
      <c r="D7828" s="18" t="s">
        <v>207</v>
      </c>
      <c r="E7828" s="18">
        <v>0.9</v>
      </c>
    </row>
    <row r="7829" spans="1:5" hidden="1" x14ac:dyDescent="0.3">
      <c r="A7829" s="18" t="str">
        <f t="shared" si="122"/>
        <v>2022-23Mornington Peninsula ShireMC6</v>
      </c>
      <c r="B7829" s="18" t="s">
        <v>1261</v>
      </c>
      <c r="C7829" s="18" t="s">
        <v>1150</v>
      </c>
      <c r="D7829" s="18" t="s">
        <v>211</v>
      </c>
      <c r="E7829" s="18">
        <v>0.98210116731517505</v>
      </c>
    </row>
    <row r="7830" spans="1:5" hidden="1" x14ac:dyDescent="0.3">
      <c r="A7830" s="18" t="str">
        <f t="shared" si="122"/>
        <v>2022-23Mornington Peninsula ShireR1</v>
      </c>
      <c r="B7830" s="18" t="s">
        <v>1261</v>
      </c>
      <c r="C7830" s="18" t="s">
        <v>1150</v>
      </c>
      <c r="D7830" s="18" t="s">
        <v>215</v>
      </c>
      <c r="E7830" s="18">
        <v>249.55528888448401</v>
      </c>
    </row>
    <row r="7831" spans="1:5" hidden="1" x14ac:dyDescent="0.3">
      <c r="A7831" s="18" t="str">
        <f t="shared" si="122"/>
        <v>2022-23Mornington Peninsula ShireR2</v>
      </c>
      <c r="B7831" s="18" t="s">
        <v>1261</v>
      </c>
      <c r="C7831" s="18" t="s">
        <v>1150</v>
      </c>
      <c r="D7831" s="18" t="s">
        <v>220</v>
      </c>
      <c r="E7831" s="18">
        <v>0.96787738684373203</v>
      </c>
    </row>
    <row r="7832" spans="1:5" hidden="1" x14ac:dyDescent="0.3">
      <c r="A7832" s="18" t="str">
        <f t="shared" ref="A7832:A7895" si="123">CONCATENATE(B7832,C7832,D7832)</f>
        <v>2022-23Mornington Peninsula ShireR3</v>
      </c>
      <c r="B7832" s="18" t="s">
        <v>1261</v>
      </c>
      <c r="C7832" s="18" t="s">
        <v>1150</v>
      </c>
      <c r="D7832" s="18" t="s">
        <v>223</v>
      </c>
      <c r="E7832" s="18">
        <v>79.881998915107104</v>
      </c>
    </row>
    <row r="7833" spans="1:5" hidden="1" x14ac:dyDescent="0.3">
      <c r="A7833" s="18" t="str">
        <f t="shared" si="123"/>
        <v>2022-23Mornington Peninsula ShireR4</v>
      </c>
      <c r="B7833" s="18" t="s">
        <v>1261</v>
      </c>
      <c r="C7833" s="18" t="s">
        <v>1150</v>
      </c>
      <c r="D7833" s="18" t="s">
        <v>228</v>
      </c>
      <c r="E7833" s="18">
        <v>11.3422760979751</v>
      </c>
    </row>
    <row r="7834" spans="1:5" hidden="1" x14ac:dyDescent="0.3">
      <c r="A7834" s="18" t="str">
        <f t="shared" si="123"/>
        <v>2022-23Mornington Peninsula ShireR5</v>
      </c>
      <c r="B7834" s="18" t="s">
        <v>1261</v>
      </c>
      <c r="C7834" s="18" t="s">
        <v>1150</v>
      </c>
      <c r="D7834" s="18" t="s">
        <v>232</v>
      </c>
      <c r="E7834" s="18">
        <v>38</v>
      </c>
    </row>
    <row r="7835" spans="1:5" hidden="1" x14ac:dyDescent="0.3">
      <c r="A7835" s="18" t="str">
        <f t="shared" si="123"/>
        <v>2022-23Mornington Peninsula ShireSP1</v>
      </c>
      <c r="B7835" s="18" t="s">
        <v>1261</v>
      </c>
      <c r="C7835" s="18" t="s">
        <v>1150</v>
      </c>
      <c r="D7835" s="18" t="s">
        <v>236</v>
      </c>
      <c r="E7835" s="18">
        <v>72</v>
      </c>
    </row>
    <row r="7836" spans="1:5" hidden="1" x14ac:dyDescent="0.3">
      <c r="A7836" s="18" t="str">
        <f t="shared" si="123"/>
        <v>2022-23Mornington Peninsula ShireSP2</v>
      </c>
      <c r="B7836" s="18" t="s">
        <v>1261</v>
      </c>
      <c r="C7836" s="18" t="s">
        <v>1150</v>
      </c>
      <c r="D7836" s="18" t="s">
        <v>239</v>
      </c>
      <c r="E7836" s="18">
        <v>0.422163588390501</v>
      </c>
    </row>
    <row r="7837" spans="1:5" hidden="1" x14ac:dyDescent="0.3">
      <c r="A7837" s="18" t="str">
        <f t="shared" si="123"/>
        <v>2022-23Mornington Peninsula ShireSP3</v>
      </c>
      <c r="B7837" s="18" t="s">
        <v>1261</v>
      </c>
      <c r="C7837" s="18" t="s">
        <v>1150</v>
      </c>
      <c r="D7837" s="18" t="s">
        <v>245</v>
      </c>
      <c r="E7837" s="18">
        <v>2522.14635012386</v>
      </c>
    </row>
    <row r="7838" spans="1:5" hidden="1" x14ac:dyDescent="0.3">
      <c r="A7838" s="18" t="str">
        <f t="shared" si="123"/>
        <v>2022-23Mornington Peninsula ShireSP4</v>
      </c>
      <c r="B7838" s="18" t="s">
        <v>1261</v>
      </c>
      <c r="C7838" s="18" t="s">
        <v>1150</v>
      </c>
      <c r="D7838" s="18" t="s">
        <v>251</v>
      </c>
      <c r="E7838" s="18">
        <v>0.72916666666666696</v>
      </c>
    </row>
    <row r="7839" spans="1:5" hidden="1" x14ac:dyDescent="0.3">
      <c r="A7839" s="18" t="str">
        <f t="shared" si="123"/>
        <v>2022-23Mornington Peninsula ShireWC1</v>
      </c>
      <c r="B7839" s="18" t="s">
        <v>1261</v>
      </c>
      <c r="C7839" s="18" t="s">
        <v>1150</v>
      </c>
      <c r="D7839" s="18" t="s">
        <v>1258</v>
      </c>
      <c r="E7839" s="18">
        <v>136.07469846051899</v>
      </c>
    </row>
    <row r="7840" spans="1:5" hidden="1" x14ac:dyDescent="0.3">
      <c r="A7840" s="18" t="str">
        <f t="shared" si="123"/>
        <v>2022-23Mornington Peninsula ShireWC2</v>
      </c>
      <c r="B7840" s="18" t="s">
        <v>1261</v>
      </c>
      <c r="C7840" s="18" t="s">
        <v>1150</v>
      </c>
      <c r="D7840" s="18" t="s">
        <v>256</v>
      </c>
      <c r="E7840" s="18">
        <v>3.0102873023722498</v>
      </c>
    </row>
    <row r="7841" spans="1:5" hidden="1" x14ac:dyDescent="0.3">
      <c r="A7841" s="18" t="str">
        <f t="shared" si="123"/>
        <v>2022-23Mornington Peninsula ShireWC3</v>
      </c>
      <c r="B7841" s="18" t="s">
        <v>1261</v>
      </c>
      <c r="C7841" s="18" t="s">
        <v>1150</v>
      </c>
      <c r="D7841" s="18" t="s">
        <v>262</v>
      </c>
      <c r="E7841" s="18">
        <v>87.565885156112998</v>
      </c>
    </row>
    <row r="7842" spans="1:5" hidden="1" x14ac:dyDescent="0.3">
      <c r="A7842" s="18" t="str">
        <f t="shared" si="123"/>
        <v>2022-23Mornington Peninsula ShireWC4</v>
      </c>
      <c r="B7842" s="18" t="s">
        <v>1261</v>
      </c>
      <c r="C7842" s="18" t="s">
        <v>1150</v>
      </c>
      <c r="D7842" s="18" t="s">
        <v>266</v>
      </c>
      <c r="E7842" s="18">
        <v>42.776253673066897</v>
      </c>
    </row>
    <row r="7843" spans="1:5" hidden="1" x14ac:dyDescent="0.3">
      <c r="A7843" s="18" t="str">
        <f t="shared" si="123"/>
        <v>2022-23Mornington Peninsula ShireWC5</v>
      </c>
      <c r="B7843" s="18" t="s">
        <v>1261</v>
      </c>
      <c r="C7843" s="18" t="s">
        <v>1150</v>
      </c>
      <c r="D7843" s="18" t="s">
        <v>270</v>
      </c>
      <c r="E7843" s="18">
        <v>0.58192017976698196</v>
      </c>
    </row>
    <row r="7844" spans="1:5" hidden="1" x14ac:dyDescent="0.3">
      <c r="A7844" s="18" t="str">
        <f t="shared" si="123"/>
        <v>2022-23Mornington Peninsula ShireE2</v>
      </c>
      <c r="B7844" s="18" t="s">
        <v>1261</v>
      </c>
      <c r="C7844" s="18" t="s">
        <v>1150</v>
      </c>
      <c r="D7844" s="18" t="s">
        <v>548</v>
      </c>
      <c r="E7844" s="18">
        <v>2645.17781910654</v>
      </c>
    </row>
    <row r="7845" spans="1:5" hidden="1" x14ac:dyDescent="0.3">
      <c r="A7845" s="18" t="str">
        <f t="shared" si="123"/>
        <v>2022-23Mornington Peninsula ShireE4</v>
      </c>
      <c r="B7845" s="18" t="s">
        <v>1261</v>
      </c>
      <c r="C7845" s="18" t="s">
        <v>1150</v>
      </c>
      <c r="D7845" s="18" t="s">
        <v>550</v>
      </c>
      <c r="E7845" s="18">
        <v>1526.53053478574</v>
      </c>
    </row>
    <row r="7846" spans="1:5" hidden="1" x14ac:dyDescent="0.3">
      <c r="A7846" s="18" t="str">
        <f t="shared" si="123"/>
        <v>2022-23Mornington Peninsula ShireL1</v>
      </c>
      <c r="B7846" s="18" t="s">
        <v>1261</v>
      </c>
      <c r="C7846" s="18" t="s">
        <v>1150</v>
      </c>
      <c r="D7846" s="18" t="s">
        <v>552</v>
      </c>
      <c r="E7846" s="18">
        <v>2.32719176811429</v>
      </c>
    </row>
    <row r="7847" spans="1:5" hidden="1" x14ac:dyDescent="0.3">
      <c r="A7847" s="18" t="str">
        <f t="shared" si="123"/>
        <v>2022-23Mornington Peninsula ShireL2</v>
      </c>
      <c r="B7847" s="18" t="s">
        <v>1261</v>
      </c>
      <c r="C7847" s="18" t="s">
        <v>1150</v>
      </c>
      <c r="D7847" s="18" t="s">
        <v>554</v>
      </c>
      <c r="E7847" s="18">
        <v>-0.40604261513650802</v>
      </c>
    </row>
    <row r="7848" spans="1:5" hidden="1" x14ac:dyDescent="0.3">
      <c r="A7848" s="18" t="str">
        <f t="shared" si="123"/>
        <v>2022-23Mornington Peninsula ShireO2</v>
      </c>
      <c r="B7848" s="18" t="s">
        <v>1261</v>
      </c>
      <c r="C7848" s="18" t="s">
        <v>1150</v>
      </c>
      <c r="D7848" s="18" t="s">
        <v>556</v>
      </c>
      <c r="E7848" s="18">
        <v>0.17325203016521301</v>
      </c>
    </row>
    <row r="7849" spans="1:5" hidden="1" x14ac:dyDescent="0.3">
      <c r="A7849" s="18" t="str">
        <f t="shared" si="123"/>
        <v>2022-23Mornington Peninsula ShireO3</v>
      </c>
      <c r="B7849" s="18" t="s">
        <v>1261</v>
      </c>
      <c r="C7849" s="18" t="s">
        <v>1150</v>
      </c>
      <c r="D7849" s="18" t="s">
        <v>558</v>
      </c>
      <c r="E7849" s="18">
        <v>2.4313702770294401E-2</v>
      </c>
    </row>
    <row r="7850" spans="1:5" hidden="1" x14ac:dyDescent="0.3">
      <c r="A7850" s="18" t="str">
        <f t="shared" si="123"/>
        <v>2022-23Mornington Peninsula ShireO4</v>
      </c>
      <c r="B7850" s="18" t="s">
        <v>1261</v>
      </c>
      <c r="C7850" s="18" t="s">
        <v>1150</v>
      </c>
      <c r="D7850" s="18" t="s">
        <v>560</v>
      </c>
      <c r="E7850" s="18">
        <v>0.20058752307417499</v>
      </c>
    </row>
    <row r="7851" spans="1:5" hidden="1" x14ac:dyDescent="0.3">
      <c r="A7851" s="18" t="str">
        <f t="shared" si="123"/>
        <v>2022-23Mornington Peninsula ShireO5</v>
      </c>
      <c r="B7851" s="18" t="s">
        <v>1261</v>
      </c>
      <c r="C7851" s="18" t="s">
        <v>1150</v>
      </c>
      <c r="D7851" s="18" t="s">
        <v>562</v>
      </c>
      <c r="E7851" s="18">
        <v>0.64914553222434301</v>
      </c>
    </row>
    <row r="7852" spans="1:5" hidden="1" x14ac:dyDescent="0.3">
      <c r="A7852" s="18" t="str">
        <f t="shared" si="123"/>
        <v>2022-23Mornington Peninsula ShireOP1</v>
      </c>
      <c r="B7852" s="18" t="s">
        <v>1261</v>
      </c>
      <c r="C7852" s="18" t="s">
        <v>1150</v>
      </c>
      <c r="D7852" s="18" t="s">
        <v>564</v>
      </c>
      <c r="E7852" s="18">
        <v>-7.7541798463624002E-3</v>
      </c>
    </row>
    <row r="7853" spans="1:5" hidden="1" x14ac:dyDescent="0.3">
      <c r="A7853" s="18" t="str">
        <f t="shared" si="123"/>
        <v>2022-23Mornington Peninsula ShireS1</v>
      </c>
      <c r="B7853" s="18" t="s">
        <v>1261</v>
      </c>
      <c r="C7853" s="18" t="s">
        <v>1150</v>
      </c>
      <c r="D7853" s="18" t="s">
        <v>567</v>
      </c>
      <c r="E7853" s="18">
        <v>0.74876095797559905</v>
      </c>
    </row>
    <row r="7854" spans="1:5" hidden="1" x14ac:dyDescent="0.3">
      <c r="A7854" s="18" t="str">
        <f t="shared" si="123"/>
        <v>2022-23Mornington Peninsula ShireS2</v>
      </c>
      <c r="B7854" s="18" t="s">
        <v>1261</v>
      </c>
      <c r="C7854" s="18" t="s">
        <v>1150</v>
      </c>
      <c r="D7854" s="18" t="s">
        <v>569</v>
      </c>
      <c r="E7854" s="18">
        <v>1.5122670789563201E-3</v>
      </c>
    </row>
    <row r="7855" spans="1:5" hidden="1" x14ac:dyDescent="0.3">
      <c r="A7855" s="18" t="str">
        <f t="shared" si="123"/>
        <v>2022-23Mornington Peninsula ShireC1</v>
      </c>
      <c r="B7855" s="18" t="s">
        <v>1261</v>
      </c>
      <c r="C7855" s="18" t="s">
        <v>1150</v>
      </c>
      <c r="D7855" s="18" t="s">
        <v>572</v>
      </c>
      <c r="E7855" s="18">
        <v>1643.6910377358499</v>
      </c>
    </row>
    <row r="7856" spans="1:5" hidden="1" x14ac:dyDescent="0.3">
      <c r="A7856" s="18" t="str">
        <f t="shared" si="123"/>
        <v>2022-23Mornington Peninsula ShireC2</v>
      </c>
      <c r="B7856" s="18" t="s">
        <v>1261</v>
      </c>
      <c r="C7856" s="18" t="s">
        <v>1150</v>
      </c>
      <c r="D7856" s="18" t="s">
        <v>575</v>
      </c>
      <c r="E7856" s="18">
        <v>10131.821933962299</v>
      </c>
    </row>
    <row r="7857" spans="1:5" hidden="1" x14ac:dyDescent="0.3">
      <c r="A7857" s="18" t="str">
        <f t="shared" si="123"/>
        <v>2022-23Mornington Peninsula ShireC3</v>
      </c>
      <c r="B7857" s="18" t="s">
        <v>1261</v>
      </c>
      <c r="C7857" s="18" t="s">
        <v>1150</v>
      </c>
      <c r="D7857" s="18" t="s">
        <v>579</v>
      </c>
      <c r="E7857" s="18">
        <v>99.007589025102206</v>
      </c>
    </row>
    <row r="7858" spans="1:5" hidden="1" x14ac:dyDescent="0.3">
      <c r="A7858" s="18" t="str">
        <f t="shared" si="123"/>
        <v>2022-23Mornington Peninsula ShireC4</v>
      </c>
      <c r="B7858" s="18" t="s">
        <v>1261</v>
      </c>
      <c r="C7858" s="18" t="s">
        <v>1150</v>
      </c>
      <c r="D7858" s="18" t="s">
        <v>583</v>
      </c>
      <c r="E7858" s="18">
        <v>1485.2889150943399</v>
      </c>
    </row>
    <row r="7859" spans="1:5" hidden="1" x14ac:dyDescent="0.3">
      <c r="A7859" s="18" t="str">
        <f t="shared" si="123"/>
        <v>2022-23Mornington Peninsula ShireC5</v>
      </c>
      <c r="B7859" s="18" t="s">
        <v>1261</v>
      </c>
      <c r="C7859" s="18" t="s">
        <v>1150</v>
      </c>
      <c r="D7859" s="18" t="s">
        <v>586</v>
      </c>
      <c r="E7859" s="18">
        <v>125.20047169811301</v>
      </c>
    </row>
    <row r="7860" spans="1:5" hidden="1" x14ac:dyDescent="0.3">
      <c r="A7860" s="18" t="str">
        <f t="shared" si="123"/>
        <v>2022-23Mornington Peninsula ShireC6</v>
      </c>
      <c r="B7860" s="18" t="s">
        <v>1261</v>
      </c>
      <c r="C7860" s="18" t="s">
        <v>1150</v>
      </c>
      <c r="D7860" s="18" t="s">
        <v>590</v>
      </c>
      <c r="E7860" s="18">
        <v>8</v>
      </c>
    </row>
    <row r="7861" spans="1:5" hidden="1" x14ac:dyDescent="0.3">
      <c r="A7861" s="18" t="str">
        <f t="shared" si="123"/>
        <v>2022-23Mornington Peninsula ShireC7</v>
      </c>
      <c r="B7861" s="18" t="s">
        <v>1261</v>
      </c>
      <c r="C7861" s="18" t="s">
        <v>1150</v>
      </c>
      <c r="D7861" s="18" t="s">
        <v>594</v>
      </c>
      <c r="E7861" s="18">
        <v>0.16450216450216501</v>
      </c>
    </row>
    <row r="7862" spans="1:5" hidden="1" x14ac:dyDescent="0.3">
      <c r="A7862" s="18" t="str">
        <f t="shared" si="123"/>
        <v>2022-23Mount Alexander ShireAF2</v>
      </c>
      <c r="B7862" s="18" t="s">
        <v>1261</v>
      </c>
      <c r="C7862" s="18" t="s">
        <v>1153</v>
      </c>
      <c r="D7862" s="18" t="s">
        <v>76</v>
      </c>
      <c r="E7862" s="18">
        <v>1</v>
      </c>
    </row>
    <row r="7863" spans="1:5" hidden="1" x14ac:dyDescent="0.3">
      <c r="A7863" s="18" t="str">
        <f t="shared" si="123"/>
        <v>2022-23Mount Alexander ShireAF6</v>
      </c>
      <c r="B7863" s="18" t="s">
        <v>1261</v>
      </c>
      <c r="C7863" s="18" t="s">
        <v>1153</v>
      </c>
      <c r="D7863" s="18" t="s">
        <v>85</v>
      </c>
      <c r="E7863" s="18">
        <v>0.95835797358565</v>
      </c>
    </row>
    <row r="7864" spans="1:5" hidden="1" x14ac:dyDescent="0.3">
      <c r="A7864" s="18" t="str">
        <f t="shared" si="123"/>
        <v>2022-23Mount Alexander ShireAF7</v>
      </c>
      <c r="B7864" s="18" t="s">
        <v>1261</v>
      </c>
      <c r="C7864" s="18" t="s">
        <v>1153</v>
      </c>
      <c r="D7864" s="18" t="s">
        <v>90</v>
      </c>
      <c r="E7864" s="18">
        <v>29.697948269655999</v>
      </c>
    </row>
    <row r="7865" spans="1:5" hidden="1" x14ac:dyDescent="0.3">
      <c r="A7865" s="18" t="str">
        <f t="shared" si="123"/>
        <v>2022-23Mount Alexander ShireAM1</v>
      </c>
      <c r="B7865" s="18" t="s">
        <v>1261</v>
      </c>
      <c r="C7865" s="18" t="s">
        <v>1153</v>
      </c>
      <c r="D7865" s="18" t="s">
        <v>97</v>
      </c>
      <c r="E7865" s="18">
        <v>1.7566539923954401</v>
      </c>
    </row>
    <row r="7866" spans="1:5" hidden="1" x14ac:dyDescent="0.3">
      <c r="A7866" s="18" t="str">
        <f t="shared" si="123"/>
        <v>2022-23Mount Alexander ShireAM2</v>
      </c>
      <c r="B7866" s="18" t="s">
        <v>1261</v>
      </c>
      <c r="C7866" s="18" t="s">
        <v>1153</v>
      </c>
      <c r="D7866" s="18" t="s">
        <v>103</v>
      </c>
      <c r="E7866" s="18">
        <v>0.408415841584158</v>
      </c>
    </row>
    <row r="7867" spans="1:5" hidden="1" x14ac:dyDescent="0.3">
      <c r="A7867" s="18" t="str">
        <f t="shared" si="123"/>
        <v>2022-23Mount Alexander ShireAM5</v>
      </c>
      <c r="B7867" s="18" t="s">
        <v>1261</v>
      </c>
      <c r="C7867" s="18" t="s">
        <v>1153</v>
      </c>
      <c r="D7867" s="18" t="s">
        <v>109</v>
      </c>
      <c r="E7867" s="18">
        <v>0.45792079207920799</v>
      </c>
    </row>
    <row r="7868" spans="1:5" hidden="1" x14ac:dyDescent="0.3">
      <c r="A7868" s="18" t="str">
        <f t="shared" si="123"/>
        <v>2022-23Mount Alexander ShireAM6</v>
      </c>
      <c r="B7868" s="18" t="s">
        <v>1261</v>
      </c>
      <c r="C7868" s="18" t="s">
        <v>1153</v>
      </c>
      <c r="D7868" s="18" t="s">
        <v>115</v>
      </c>
      <c r="E7868" s="18">
        <v>24.594922876010301</v>
      </c>
    </row>
    <row r="7869" spans="1:5" hidden="1" x14ac:dyDescent="0.3">
      <c r="A7869" s="18" t="str">
        <f t="shared" si="123"/>
        <v>2022-23Mount Alexander ShireAM7</v>
      </c>
      <c r="B7869" s="18" t="s">
        <v>1261</v>
      </c>
      <c r="C7869" s="18" t="s">
        <v>1153</v>
      </c>
      <c r="D7869" s="18" t="s">
        <v>118</v>
      </c>
      <c r="E7869" s="18">
        <v>0</v>
      </c>
    </row>
    <row r="7870" spans="1:5" hidden="1" x14ac:dyDescent="0.3">
      <c r="A7870" s="18" t="str">
        <f t="shared" si="123"/>
        <v>2022-23Mount Alexander ShireFS1</v>
      </c>
      <c r="B7870" s="18" t="s">
        <v>1261</v>
      </c>
      <c r="C7870" s="18" t="s">
        <v>1153</v>
      </c>
      <c r="D7870" s="18" t="s">
        <v>124</v>
      </c>
      <c r="E7870" s="18">
        <v>4.1428571428571397</v>
      </c>
    </row>
    <row r="7871" spans="1:5" hidden="1" x14ac:dyDescent="0.3">
      <c r="A7871" s="18" t="str">
        <f t="shared" si="123"/>
        <v>2022-23Mount Alexander ShireFS2</v>
      </c>
      <c r="B7871" s="18" t="s">
        <v>1261</v>
      </c>
      <c r="C7871" s="18" t="s">
        <v>1153</v>
      </c>
      <c r="D7871" s="18" t="s">
        <v>130</v>
      </c>
      <c r="E7871" s="18">
        <v>0.51136363636363602</v>
      </c>
    </row>
    <row r="7872" spans="1:5" hidden="1" x14ac:dyDescent="0.3">
      <c r="A7872" s="18" t="str">
        <f t="shared" si="123"/>
        <v>2022-23Mount Alexander ShireFS3</v>
      </c>
      <c r="B7872" s="18" t="s">
        <v>1261</v>
      </c>
      <c r="C7872" s="18" t="s">
        <v>1153</v>
      </c>
      <c r="D7872" s="18" t="s">
        <v>135</v>
      </c>
      <c r="E7872" s="18">
        <v>328.49557522123899</v>
      </c>
    </row>
    <row r="7873" spans="1:5" hidden="1" x14ac:dyDescent="0.3">
      <c r="A7873" s="18" t="str">
        <f t="shared" si="123"/>
        <v>2022-23Mount Alexander ShireFS4</v>
      </c>
      <c r="B7873" s="18" t="s">
        <v>1261</v>
      </c>
      <c r="C7873" s="18" t="s">
        <v>1153</v>
      </c>
      <c r="D7873" s="18" t="s">
        <v>139</v>
      </c>
      <c r="E7873" s="18">
        <v>0.90909090909090895</v>
      </c>
    </row>
    <row r="7874" spans="1:5" hidden="1" x14ac:dyDescent="0.3">
      <c r="A7874" s="18" t="str">
        <f t="shared" si="123"/>
        <v>2022-23Mount Alexander ShireG1</v>
      </c>
      <c r="B7874" s="18" t="s">
        <v>1261</v>
      </c>
      <c r="C7874" s="18" t="s">
        <v>1153</v>
      </c>
      <c r="D7874" s="18" t="s">
        <v>149</v>
      </c>
      <c r="E7874" s="18">
        <v>3.7974683544303799E-2</v>
      </c>
    </row>
    <row r="7875" spans="1:5" hidden="1" x14ac:dyDescent="0.3">
      <c r="A7875" s="18" t="str">
        <f t="shared" si="123"/>
        <v>2022-23Mount Alexander ShireG2</v>
      </c>
      <c r="B7875" s="18" t="s">
        <v>1261</v>
      </c>
      <c r="C7875" s="18" t="s">
        <v>1153</v>
      </c>
      <c r="D7875" s="18" t="s">
        <v>154</v>
      </c>
      <c r="E7875" s="18">
        <v>51</v>
      </c>
    </row>
    <row r="7876" spans="1:5" hidden="1" x14ac:dyDescent="0.3">
      <c r="A7876" s="18" t="str">
        <f t="shared" si="123"/>
        <v>2022-23Mount Alexander ShireG3</v>
      </c>
      <c r="B7876" s="18" t="s">
        <v>1261</v>
      </c>
      <c r="C7876" s="18" t="s">
        <v>1153</v>
      </c>
      <c r="D7876" s="18" t="s">
        <v>159</v>
      </c>
      <c r="E7876" s="18">
        <v>0.97619047619047605</v>
      </c>
    </row>
    <row r="7877" spans="1:5" hidden="1" x14ac:dyDescent="0.3">
      <c r="A7877" s="18" t="str">
        <f t="shared" si="123"/>
        <v>2022-23Mount Alexander ShireG4</v>
      </c>
      <c r="B7877" s="18" t="s">
        <v>1261</v>
      </c>
      <c r="C7877" s="18" t="s">
        <v>1153</v>
      </c>
      <c r="D7877" s="18" t="s">
        <v>166</v>
      </c>
      <c r="E7877" s="18">
        <v>41665.550000000003</v>
      </c>
    </row>
    <row r="7878" spans="1:5" hidden="1" x14ac:dyDescent="0.3">
      <c r="A7878" s="18" t="str">
        <f t="shared" si="123"/>
        <v>2022-23Mount Alexander ShireG5</v>
      </c>
      <c r="B7878" s="18" t="s">
        <v>1261</v>
      </c>
      <c r="C7878" s="18" t="s">
        <v>1153</v>
      </c>
      <c r="D7878" s="18" t="s">
        <v>169</v>
      </c>
      <c r="E7878" s="18">
        <v>48</v>
      </c>
    </row>
    <row r="7879" spans="1:5" hidden="1" x14ac:dyDescent="0.3">
      <c r="A7879" s="18" t="str">
        <f t="shared" si="123"/>
        <v>2022-23Mount Alexander ShireLB1</v>
      </c>
      <c r="B7879" s="18" t="s">
        <v>1261</v>
      </c>
      <c r="C7879" s="18" t="s">
        <v>1153</v>
      </c>
      <c r="D7879" s="18" t="s">
        <v>1256</v>
      </c>
      <c r="E7879" s="18">
        <v>5.7868595011139101</v>
      </c>
    </row>
    <row r="7880" spans="1:5" hidden="1" x14ac:dyDescent="0.3">
      <c r="A7880" s="18" t="str">
        <f t="shared" si="123"/>
        <v>2022-23Mount Alexander ShireLB2</v>
      </c>
      <c r="B7880" s="18" t="s">
        <v>1261</v>
      </c>
      <c r="C7880" s="18" t="s">
        <v>1153</v>
      </c>
      <c r="D7880" s="18" t="s">
        <v>172</v>
      </c>
      <c r="E7880" s="18">
        <v>0.720997660703107</v>
      </c>
    </row>
    <row r="7881" spans="1:5" hidden="1" x14ac:dyDescent="0.3">
      <c r="A7881" s="18" t="str">
        <f t="shared" si="123"/>
        <v>2022-23Mount Alexander ShireLB4</v>
      </c>
      <c r="B7881" s="18" t="s">
        <v>1261</v>
      </c>
      <c r="C7881" s="18" t="s">
        <v>1153</v>
      </c>
      <c r="D7881" s="18" t="s">
        <v>1257</v>
      </c>
      <c r="E7881" s="18">
        <v>0.18036722462292401</v>
      </c>
    </row>
    <row r="7882" spans="1:5" hidden="1" x14ac:dyDescent="0.3">
      <c r="A7882" s="18" t="str">
        <f t="shared" si="123"/>
        <v>2022-23Mount Alexander ShireLB5</v>
      </c>
      <c r="B7882" s="18" t="s">
        <v>1261</v>
      </c>
      <c r="C7882" s="18" t="s">
        <v>1153</v>
      </c>
      <c r="D7882" s="18" t="s">
        <v>177</v>
      </c>
      <c r="E7882" s="18">
        <v>28.3741104868914</v>
      </c>
    </row>
    <row r="7883" spans="1:5" hidden="1" x14ac:dyDescent="0.3">
      <c r="A7883" s="18" t="str">
        <f t="shared" si="123"/>
        <v>2022-23Mount Alexander ShireMC2</v>
      </c>
      <c r="B7883" s="18" t="s">
        <v>1261</v>
      </c>
      <c r="C7883" s="18" t="s">
        <v>1153</v>
      </c>
      <c r="D7883" s="18" t="s">
        <v>192</v>
      </c>
      <c r="E7883" s="18">
        <v>0.99270072992700698</v>
      </c>
    </row>
    <row r="7884" spans="1:5" hidden="1" x14ac:dyDescent="0.3">
      <c r="A7884" s="18" t="str">
        <f t="shared" si="123"/>
        <v>2022-23Mount Alexander ShireMC3</v>
      </c>
      <c r="B7884" s="18" t="s">
        <v>1261</v>
      </c>
      <c r="C7884" s="18" t="s">
        <v>1153</v>
      </c>
      <c r="D7884" s="18" t="s">
        <v>197</v>
      </c>
      <c r="E7884" s="18">
        <v>73.653033659300903</v>
      </c>
    </row>
    <row r="7885" spans="1:5" hidden="1" x14ac:dyDescent="0.3">
      <c r="A7885" s="18" t="str">
        <f t="shared" si="123"/>
        <v>2022-23Mount Alexander ShireMC4</v>
      </c>
      <c r="B7885" s="18" t="s">
        <v>1261</v>
      </c>
      <c r="C7885" s="18" t="s">
        <v>1153</v>
      </c>
      <c r="D7885" s="18" t="s">
        <v>202</v>
      </c>
      <c r="E7885" s="18">
        <v>0.82389937106918198</v>
      </c>
    </row>
    <row r="7886" spans="1:5" hidden="1" x14ac:dyDescent="0.3">
      <c r="A7886" s="18" t="str">
        <f t="shared" si="123"/>
        <v>2022-23Mount Alexander ShireMC5</v>
      </c>
      <c r="B7886" s="18" t="s">
        <v>1261</v>
      </c>
      <c r="C7886" s="18" t="s">
        <v>1153</v>
      </c>
      <c r="D7886" s="18" t="s">
        <v>207</v>
      </c>
      <c r="E7886" s="18">
        <v>0.86842105263157898</v>
      </c>
    </row>
    <row r="7887" spans="1:5" hidden="1" x14ac:dyDescent="0.3">
      <c r="A7887" s="18" t="str">
        <f t="shared" si="123"/>
        <v>2022-23Mount Alexander ShireMC6</v>
      </c>
      <c r="B7887" s="18" t="s">
        <v>1261</v>
      </c>
      <c r="C7887" s="18" t="s">
        <v>1153</v>
      </c>
      <c r="D7887" s="18" t="s">
        <v>211</v>
      </c>
      <c r="E7887" s="18">
        <v>0.97810218978102204</v>
      </c>
    </row>
    <row r="7888" spans="1:5" hidden="1" x14ac:dyDescent="0.3">
      <c r="A7888" s="18" t="str">
        <f t="shared" si="123"/>
        <v>2022-23Mount Alexander ShireR1</v>
      </c>
      <c r="B7888" s="18" t="s">
        <v>1261</v>
      </c>
      <c r="C7888" s="18" t="s">
        <v>1153</v>
      </c>
      <c r="D7888" s="18" t="s">
        <v>215</v>
      </c>
      <c r="E7888" s="18">
        <v>5.8721341324622802</v>
      </c>
    </row>
    <row r="7889" spans="1:5" hidden="1" x14ac:dyDescent="0.3">
      <c r="A7889" s="18" t="str">
        <f t="shared" si="123"/>
        <v>2022-23Mount Alexander ShireR2</v>
      </c>
      <c r="B7889" s="18" t="s">
        <v>1261</v>
      </c>
      <c r="C7889" s="18" t="s">
        <v>1153</v>
      </c>
      <c r="D7889" s="18" t="s">
        <v>220</v>
      </c>
      <c r="E7889" s="18">
        <v>0.97245969091875195</v>
      </c>
    </row>
    <row r="7890" spans="1:5" hidden="1" x14ac:dyDescent="0.3">
      <c r="A7890" s="18" t="str">
        <f t="shared" si="123"/>
        <v>2022-23Mount Alexander ShireR3</v>
      </c>
      <c r="B7890" s="18" t="s">
        <v>1261</v>
      </c>
      <c r="C7890" s="18" t="s">
        <v>1153</v>
      </c>
      <c r="D7890" s="18" t="s">
        <v>223</v>
      </c>
      <c r="E7890" s="18">
        <v>51.999465813835798</v>
      </c>
    </row>
    <row r="7891" spans="1:5" hidden="1" x14ac:dyDescent="0.3">
      <c r="A7891" s="18" t="str">
        <f t="shared" si="123"/>
        <v>2022-23Mount Alexander ShireR4</v>
      </c>
      <c r="B7891" s="18" t="s">
        <v>1261</v>
      </c>
      <c r="C7891" s="18" t="s">
        <v>1153</v>
      </c>
      <c r="D7891" s="18" t="s">
        <v>228</v>
      </c>
      <c r="E7891" s="18">
        <v>8.5142960003152908</v>
      </c>
    </row>
    <row r="7892" spans="1:5" hidden="1" x14ac:dyDescent="0.3">
      <c r="A7892" s="18" t="str">
        <f t="shared" si="123"/>
        <v>2022-23Mount Alexander ShireR5</v>
      </c>
      <c r="B7892" s="18" t="s">
        <v>1261</v>
      </c>
      <c r="C7892" s="18" t="s">
        <v>1153</v>
      </c>
      <c r="D7892" s="18" t="s">
        <v>232</v>
      </c>
      <c r="E7892" s="18">
        <v>47</v>
      </c>
    </row>
    <row r="7893" spans="1:5" hidden="1" x14ac:dyDescent="0.3">
      <c r="A7893" s="18" t="str">
        <f t="shared" si="123"/>
        <v>2022-23Mount Alexander ShireSP1</v>
      </c>
      <c r="B7893" s="18" t="s">
        <v>1261</v>
      </c>
      <c r="C7893" s="18" t="s">
        <v>1153</v>
      </c>
      <c r="D7893" s="18" t="s">
        <v>236</v>
      </c>
      <c r="E7893" s="18">
        <v>80</v>
      </c>
    </row>
    <row r="7894" spans="1:5" hidden="1" x14ac:dyDescent="0.3">
      <c r="A7894" s="18" t="str">
        <f t="shared" si="123"/>
        <v>2022-23Mount Alexander ShireSP2</v>
      </c>
      <c r="B7894" s="18" t="s">
        <v>1261</v>
      </c>
      <c r="C7894" s="18" t="s">
        <v>1153</v>
      </c>
      <c r="D7894" s="18" t="s">
        <v>239</v>
      </c>
      <c r="E7894" s="18">
        <v>0.26431718061673998</v>
      </c>
    </row>
    <row r="7895" spans="1:5" hidden="1" x14ac:dyDescent="0.3">
      <c r="A7895" s="18" t="str">
        <f t="shared" si="123"/>
        <v>2022-23Mount Alexander ShireSP3</v>
      </c>
      <c r="B7895" s="18" t="s">
        <v>1261</v>
      </c>
      <c r="C7895" s="18" t="s">
        <v>1153</v>
      </c>
      <c r="D7895" s="18" t="s">
        <v>245</v>
      </c>
      <c r="E7895" s="18">
        <v>2419.5348189414999</v>
      </c>
    </row>
    <row r="7896" spans="1:5" hidden="1" x14ac:dyDescent="0.3">
      <c r="A7896" s="18" t="str">
        <f t="shared" ref="A7896:A7959" si="124">CONCATENATE(B7896,C7896,D7896)</f>
        <v>2022-23Mount Alexander ShireSP4</v>
      </c>
      <c r="B7896" s="18" t="s">
        <v>1261</v>
      </c>
      <c r="C7896" s="18" t="s">
        <v>1153</v>
      </c>
      <c r="D7896" s="18" t="s">
        <v>251</v>
      </c>
      <c r="E7896" s="18">
        <v>0.8</v>
      </c>
    </row>
    <row r="7897" spans="1:5" hidden="1" x14ac:dyDescent="0.3">
      <c r="A7897" s="18" t="str">
        <f t="shared" si="124"/>
        <v>2022-23Mount Alexander ShireWC1</v>
      </c>
      <c r="B7897" s="18" t="s">
        <v>1261</v>
      </c>
      <c r="C7897" s="18" t="s">
        <v>1153</v>
      </c>
      <c r="D7897" s="18" t="s">
        <v>1258</v>
      </c>
      <c r="E7897" s="18">
        <v>147.00755374782099</v>
      </c>
    </row>
    <row r="7898" spans="1:5" hidden="1" x14ac:dyDescent="0.3">
      <c r="A7898" s="18" t="str">
        <f t="shared" si="124"/>
        <v>2022-23Mount Alexander ShireWC2</v>
      </c>
      <c r="B7898" s="18" t="s">
        <v>1261</v>
      </c>
      <c r="C7898" s="18" t="s">
        <v>1153</v>
      </c>
      <c r="D7898" s="18" t="s">
        <v>256</v>
      </c>
      <c r="E7898" s="18">
        <v>7.5984445537031204</v>
      </c>
    </row>
    <row r="7899" spans="1:5" hidden="1" x14ac:dyDescent="0.3">
      <c r="A7899" s="18" t="str">
        <f t="shared" si="124"/>
        <v>2022-23Mount Alexander ShireWC3</v>
      </c>
      <c r="B7899" s="18" t="s">
        <v>1261</v>
      </c>
      <c r="C7899" s="18" t="s">
        <v>1153</v>
      </c>
      <c r="D7899" s="18" t="s">
        <v>262</v>
      </c>
      <c r="E7899" s="18">
        <v>167.31970714700799</v>
      </c>
    </row>
    <row r="7900" spans="1:5" hidden="1" x14ac:dyDescent="0.3">
      <c r="A7900" s="18" t="str">
        <f t="shared" si="124"/>
        <v>2022-23Mount Alexander ShireWC4</v>
      </c>
      <c r="B7900" s="18" t="s">
        <v>1261</v>
      </c>
      <c r="C7900" s="18" t="s">
        <v>1153</v>
      </c>
      <c r="D7900" s="18" t="s">
        <v>266</v>
      </c>
      <c r="E7900" s="18">
        <v>71.332811156304501</v>
      </c>
    </row>
    <row r="7901" spans="1:5" hidden="1" x14ac:dyDescent="0.3">
      <c r="A7901" s="18" t="str">
        <f t="shared" si="124"/>
        <v>2022-23Mount Alexander ShireWC5</v>
      </c>
      <c r="B7901" s="18" t="s">
        <v>1261</v>
      </c>
      <c r="C7901" s="18" t="s">
        <v>1153</v>
      </c>
      <c r="D7901" s="18" t="s">
        <v>270</v>
      </c>
      <c r="E7901" s="18">
        <v>0.35024318948648397</v>
      </c>
    </row>
    <row r="7902" spans="1:5" hidden="1" x14ac:dyDescent="0.3">
      <c r="A7902" s="18" t="str">
        <f t="shared" si="124"/>
        <v>2022-23Mount Alexander ShireE2</v>
      </c>
      <c r="B7902" s="18" t="s">
        <v>1261</v>
      </c>
      <c r="C7902" s="18" t="s">
        <v>1153</v>
      </c>
      <c r="D7902" s="18" t="s">
        <v>548</v>
      </c>
      <c r="E7902" s="18">
        <v>3536.9246946533999</v>
      </c>
    </row>
    <row r="7903" spans="1:5" hidden="1" x14ac:dyDescent="0.3">
      <c r="A7903" s="18" t="str">
        <f t="shared" si="124"/>
        <v>2022-23Mount Alexander ShireE4</v>
      </c>
      <c r="B7903" s="18" t="s">
        <v>1261</v>
      </c>
      <c r="C7903" s="18" t="s">
        <v>1153</v>
      </c>
      <c r="D7903" s="18" t="s">
        <v>550</v>
      </c>
      <c r="E7903" s="18">
        <v>1753.3770120520901</v>
      </c>
    </row>
    <row r="7904" spans="1:5" hidden="1" x14ac:dyDescent="0.3">
      <c r="A7904" s="18" t="str">
        <f t="shared" si="124"/>
        <v>2022-23Mount Alexander ShireL1</v>
      </c>
      <c r="B7904" s="18" t="s">
        <v>1261</v>
      </c>
      <c r="C7904" s="18" t="s">
        <v>1153</v>
      </c>
      <c r="D7904" s="18" t="s">
        <v>552</v>
      </c>
      <c r="E7904" s="18">
        <v>2.8432983176684301</v>
      </c>
    </row>
    <row r="7905" spans="1:5" hidden="1" x14ac:dyDescent="0.3">
      <c r="A7905" s="18" t="str">
        <f t="shared" si="124"/>
        <v>2022-23Mount Alexander ShireL2</v>
      </c>
      <c r="B7905" s="18" t="s">
        <v>1261</v>
      </c>
      <c r="C7905" s="18" t="s">
        <v>1153</v>
      </c>
      <c r="D7905" s="18" t="s">
        <v>554</v>
      </c>
      <c r="E7905" s="18">
        <v>-0.73477608403759598</v>
      </c>
    </row>
    <row r="7906" spans="1:5" hidden="1" x14ac:dyDescent="0.3">
      <c r="A7906" s="18" t="str">
        <f t="shared" si="124"/>
        <v>2022-23Mount Alexander ShireO2</v>
      </c>
      <c r="B7906" s="18" t="s">
        <v>1261</v>
      </c>
      <c r="C7906" s="18" t="s">
        <v>1153</v>
      </c>
      <c r="D7906" s="18" t="s">
        <v>556</v>
      </c>
      <c r="E7906" s="18">
        <v>6.5519848771266501E-2</v>
      </c>
    </row>
    <row r="7907" spans="1:5" hidden="1" x14ac:dyDescent="0.3">
      <c r="A7907" s="18" t="str">
        <f t="shared" si="124"/>
        <v>2022-23Mount Alexander ShireO3</v>
      </c>
      <c r="B7907" s="18" t="s">
        <v>1261</v>
      </c>
      <c r="C7907" s="18" t="s">
        <v>1153</v>
      </c>
      <c r="D7907" s="18" t="s">
        <v>558</v>
      </c>
      <c r="E7907" s="18">
        <v>1.0359168241966E-2</v>
      </c>
    </row>
    <row r="7908" spans="1:5" hidden="1" x14ac:dyDescent="0.3">
      <c r="A7908" s="18" t="str">
        <f t="shared" si="124"/>
        <v>2022-23Mount Alexander ShireO4</v>
      </c>
      <c r="B7908" s="18" t="s">
        <v>1261</v>
      </c>
      <c r="C7908" s="18" t="s">
        <v>1153</v>
      </c>
      <c r="D7908" s="18" t="s">
        <v>560</v>
      </c>
      <c r="E7908" s="18">
        <v>0.124191421214595</v>
      </c>
    </row>
    <row r="7909" spans="1:5" hidden="1" x14ac:dyDescent="0.3">
      <c r="A7909" s="18" t="str">
        <f t="shared" si="124"/>
        <v>2022-23Mount Alexander ShireO5</v>
      </c>
      <c r="B7909" s="18" t="s">
        <v>1261</v>
      </c>
      <c r="C7909" s="18" t="s">
        <v>1153</v>
      </c>
      <c r="D7909" s="18" t="s">
        <v>562</v>
      </c>
      <c r="E7909" s="18">
        <v>0.84863964464186603</v>
      </c>
    </row>
    <row r="7910" spans="1:5" hidden="1" x14ac:dyDescent="0.3">
      <c r="A7910" s="18" t="str">
        <f t="shared" si="124"/>
        <v>2022-23Mount Alexander ShireOP1</v>
      </c>
      <c r="B7910" s="18" t="s">
        <v>1261</v>
      </c>
      <c r="C7910" s="18" t="s">
        <v>1153</v>
      </c>
      <c r="D7910" s="18" t="s">
        <v>564</v>
      </c>
      <c r="E7910" s="18">
        <v>8.1056657700067203E-2</v>
      </c>
    </row>
    <row r="7911" spans="1:5" hidden="1" x14ac:dyDescent="0.3">
      <c r="A7911" s="18" t="str">
        <f t="shared" si="124"/>
        <v>2022-23Mount Alexander ShireS1</v>
      </c>
      <c r="B7911" s="18" t="s">
        <v>1261</v>
      </c>
      <c r="C7911" s="18" t="s">
        <v>1153</v>
      </c>
      <c r="D7911" s="18" t="s">
        <v>567</v>
      </c>
      <c r="E7911" s="18">
        <v>0.55585911230665797</v>
      </c>
    </row>
    <row r="7912" spans="1:5" hidden="1" x14ac:dyDescent="0.3">
      <c r="A7912" s="18" t="str">
        <f t="shared" si="124"/>
        <v>2022-23Mount Alexander ShireS2</v>
      </c>
      <c r="B7912" s="18" t="s">
        <v>1261</v>
      </c>
      <c r="C7912" s="18" t="s">
        <v>1153</v>
      </c>
      <c r="D7912" s="18" t="s">
        <v>569</v>
      </c>
      <c r="E7912" s="18">
        <v>3.2001917917892399E-3</v>
      </c>
    </row>
    <row r="7913" spans="1:5" hidden="1" x14ac:dyDescent="0.3">
      <c r="A7913" s="18" t="str">
        <f t="shared" si="124"/>
        <v>2022-23Mount Alexander ShireC1</v>
      </c>
      <c r="B7913" s="18" t="s">
        <v>1261</v>
      </c>
      <c r="C7913" s="18" t="s">
        <v>1153</v>
      </c>
      <c r="D7913" s="18" t="s">
        <v>572</v>
      </c>
      <c r="E7913" s="18">
        <v>2154.88862605953</v>
      </c>
    </row>
    <row r="7914" spans="1:5" hidden="1" x14ac:dyDescent="0.3">
      <c r="A7914" s="18" t="str">
        <f t="shared" si="124"/>
        <v>2022-23Mount Alexander ShireC2</v>
      </c>
      <c r="B7914" s="18" t="s">
        <v>1261</v>
      </c>
      <c r="C7914" s="18" t="s">
        <v>1153</v>
      </c>
      <c r="D7914" s="18" t="s">
        <v>575</v>
      </c>
      <c r="E7914" s="18">
        <v>18422.531046717901</v>
      </c>
    </row>
    <row r="7915" spans="1:5" hidden="1" x14ac:dyDescent="0.3">
      <c r="A7915" s="18" t="str">
        <f t="shared" si="124"/>
        <v>2022-23Mount Alexander ShireC3</v>
      </c>
      <c r="B7915" s="18" t="s">
        <v>1261</v>
      </c>
      <c r="C7915" s="18" t="s">
        <v>1153</v>
      </c>
      <c r="D7915" s="18" t="s">
        <v>579</v>
      </c>
      <c r="E7915" s="18">
        <v>14.2190250920106</v>
      </c>
    </row>
    <row r="7916" spans="1:5" hidden="1" x14ac:dyDescent="0.3">
      <c r="A7916" s="18" t="str">
        <f t="shared" si="124"/>
        <v>2022-23Mount Alexander ShireC4</v>
      </c>
      <c r="B7916" s="18" t="s">
        <v>1261</v>
      </c>
      <c r="C7916" s="18" t="s">
        <v>1153</v>
      </c>
      <c r="D7916" s="18" t="s">
        <v>583</v>
      </c>
      <c r="E7916" s="18">
        <v>1569.3869505223699</v>
      </c>
    </row>
    <row r="7917" spans="1:5" hidden="1" x14ac:dyDescent="0.3">
      <c r="A7917" s="18" t="str">
        <f t="shared" si="124"/>
        <v>2022-23Mount Alexander ShireC5</v>
      </c>
      <c r="B7917" s="18" t="s">
        <v>1261</v>
      </c>
      <c r="C7917" s="18" t="s">
        <v>1153</v>
      </c>
      <c r="D7917" s="18" t="s">
        <v>586</v>
      </c>
      <c r="E7917" s="18">
        <v>564.75458308693101</v>
      </c>
    </row>
    <row r="7918" spans="1:5" hidden="1" x14ac:dyDescent="0.3">
      <c r="A7918" s="18" t="str">
        <f t="shared" si="124"/>
        <v>2022-23Mount Alexander ShireC6</v>
      </c>
      <c r="B7918" s="18" t="s">
        <v>1261</v>
      </c>
      <c r="C7918" s="18" t="s">
        <v>1153</v>
      </c>
      <c r="D7918" s="18" t="s">
        <v>590</v>
      </c>
      <c r="E7918" s="18">
        <v>6</v>
      </c>
    </row>
    <row r="7919" spans="1:5" hidden="1" x14ac:dyDescent="0.3">
      <c r="A7919" s="18" t="str">
        <f t="shared" si="124"/>
        <v>2022-23Mount Alexander ShireC7</v>
      </c>
      <c r="B7919" s="18" t="s">
        <v>1261</v>
      </c>
      <c r="C7919" s="18" t="s">
        <v>1153</v>
      </c>
      <c r="D7919" s="18" t="s">
        <v>594</v>
      </c>
      <c r="E7919" s="18">
        <v>0.18666666666666701</v>
      </c>
    </row>
    <row r="7920" spans="1:5" hidden="1" x14ac:dyDescent="0.3">
      <c r="A7920" s="18" t="str">
        <f t="shared" si="124"/>
        <v>2022-23Moyne ShireAF2</v>
      </c>
      <c r="B7920" s="18" t="s">
        <v>1261</v>
      </c>
      <c r="C7920" s="18" t="s">
        <v>1156</v>
      </c>
      <c r="D7920" s="18" t="s">
        <v>76</v>
      </c>
      <c r="E7920" s="18">
        <v>2</v>
      </c>
    </row>
    <row r="7921" spans="1:5" hidden="1" x14ac:dyDescent="0.3">
      <c r="A7921" s="18" t="str">
        <f t="shared" si="124"/>
        <v>2022-23Moyne ShireAF6</v>
      </c>
      <c r="B7921" s="18" t="s">
        <v>1261</v>
      </c>
      <c r="C7921" s="18" t="s">
        <v>1156</v>
      </c>
      <c r="D7921" s="18" t="s">
        <v>85</v>
      </c>
      <c r="E7921" s="18">
        <v>0.23845801351815801</v>
      </c>
    </row>
    <row r="7922" spans="1:5" hidden="1" x14ac:dyDescent="0.3">
      <c r="A7922" s="18" t="str">
        <f t="shared" si="124"/>
        <v>2022-23Moyne ShireAF7</v>
      </c>
      <c r="B7922" s="18" t="s">
        <v>1261</v>
      </c>
      <c r="C7922" s="18" t="s">
        <v>1156</v>
      </c>
      <c r="D7922" s="18" t="s">
        <v>90</v>
      </c>
      <c r="E7922" s="18">
        <v>35.126831611818403</v>
      </c>
    </row>
    <row r="7923" spans="1:5" hidden="1" x14ac:dyDescent="0.3">
      <c r="A7923" s="18" t="str">
        <f t="shared" si="124"/>
        <v>2022-23Moyne ShireAM1</v>
      </c>
      <c r="B7923" s="18" t="s">
        <v>1261</v>
      </c>
      <c r="C7923" s="18" t="s">
        <v>1156</v>
      </c>
      <c r="D7923" s="18" t="s">
        <v>97</v>
      </c>
      <c r="E7923" s="18">
        <v>1</v>
      </c>
    </row>
    <row r="7924" spans="1:5" hidden="1" x14ac:dyDescent="0.3">
      <c r="A7924" s="18" t="str">
        <f t="shared" si="124"/>
        <v>2022-23Moyne ShireAM2</v>
      </c>
      <c r="B7924" s="18" t="s">
        <v>1261</v>
      </c>
      <c r="C7924" s="18" t="s">
        <v>1156</v>
      </c>
      <c r="D7924" s="18" t="s">
        <v>103</v>
      </c>
      <c r="E7924" s="18">
        <v>0.47199999999999998</v>
      </c>
    </row>
    <row r="7925" spans="1:5" hidden="1" x14ac:dyDescent="0.3">
      <c r="A7925" s="18" t="str">
        <f t="shared" si="124"/>
        <v>2022-23Moyne ShireAM5</v>
      </c>
      <c r="B7925" s="18" t="s">
        <v>1261</v>
      </c>
      <c r="C7925" s="18" t="s">
        <v>1156</v>
      </c>
      <c r="D7925" s="18" t="s">
        <v>109</v>
      </c>
      <c r="E7925" s="18">
        <v>0.25600000000000001</v>
      </c>
    </row>
    <row r="7926" spans="1:5" hidden="1" x14ac:dyDescent="0.3">
      <c r="A7926" s="18" t="str">
        <f t="shared" si="124"/>
        <v>2022-23Moyne ShireAM6</v>
      </c>
      <c r="B7926" s="18" t="s">
        <v>1261</v>
      </c>
      <c r="C7926" s="18" t="s">
        <v>1156</v>
      </c>
      <c r="D7926" s="18" t="s">
        <v>115</v>
      </c>
      <c r="E7926" s="18">
        <v>18.346488715774999</v>
      </c>
    </row>
    <row r="7927" spans="1:5" hidden="1" x14ac:dyDescent="0.3">
      <c r="A7927" s="18" t="str">
        <f t="shared" si="124"/>
        <v>2022-23Moyne ShireAM7</v>
      </c>
      <c r="B7927" s="18" t="s">
        <v>1261</v>
      </c>
      <c r="C7927" s="18" t="s">
        <v>1156</v>
      </c>
      <c r="D7927" s="18" t="s">
        <v>118</v>
      </c>
      <c r="E7927" s="18">
        <v>1</v>
      </c>
    </row>
    <row r="7928" spans="1:5" hidden="1" x14ac:dyDescent="0.3">
      <c r="A7928" s="18" t="str">
        <f t="shared" si="124"/>
        <v>2022-23Moyne ShireFS1</v>
      </c>
      <c r="B7928" s="18" t="s">
        <v>1261</v>
      </c>
      <c r="C7928" s="18" t="s">
        <v>1156</v>
      </c>
      <c r="D7928" s="18" t="s">
        <v>124</v>
      </c>
      <c r="E7928" s="18">
        <v>1</v>
      </c>
    </row>
    <row r="7929" spans="1:5" hidden="1" x14ac:dyDescent="0.3">
      <c r="A7929" s="18" t="str">
        <f t="shared" si="124"/>
        <v>2022-23Moyne ShireFS2</v>
      </c>
      <c r="B7929" s="18" t="s">
        <v>1261</v>
      </c>
      <c r="C7929" s="18" t="s">
        <v>1156</v>
      </c>
      <c r="D7929" s="18" t="s">
        <v>130</v>
      </c>
      <c r="E7929" s="18">
        <v>0.4375</v>
      </c>
    </row>
    <row r="7930" spans="1:5" hidden="1" x14ac:dyDescent="0.3">
      <c r="A7930" s="18" t="str">
        <f t="shared" si="124"/>
        <v>2022-23Moyne ShireFS3</v>
      </c>
      <c r="B7930" s="18" t="s">
        <v>1261</v>
      </c>
      <c r="C7930" s="18" t="s">
        <v>1156</v>
      </c>
      <c r="D7930" s="18" t="s">
        <v>135</v>
      </c>
      <c r="E7930" s="18">
        <v>1184.18779342723</v>
      </c>
    </row>
    <row r="7931" spans="1:5" hidden="1" x14ac:dyDescent="0.3">
      <c r="A7931" s="18" t="str">
        <f t="shared" si="124"/>
        <v>2022-23Moyne ShireFS4</v>
      </c>
      <c r="B7931" s="18" t="s">
        <v>1261</v>
      </c>
      <c r="C7931" s="18" t="s">
        <v>1156</v>
      </c>
      <c r="D7931" s="18" t="s">
        <v>139</v>
      </c>
      <c r="E7931" s="18">
        <v>0</v>
      </c>
    </row>
    <row r="7932" spans="1:5" hidden="1" x14ac:dyDescent="0.3">
      <c r="A7932" s="18" t="str">
        <f t="shared" si="124"/>
        <v>2022-23Moyne ShireG1</v>
      </c>
      <c r="B7932" s="18" t="s">
        <v>1261</v>
      </c>
      <c r="C7932" s="18" t="s">
        <v>1156</v>
      </c>
      <c r="D7932" s="18" t="s">
        <v>149</v>
      </c>
      <c r="E7932" s="18">
        <v>0.101694915254237</v>
      </c>
    </row>
    <row r="7933" spans="1:5" hidden="1" x14ac:dyDescent="0.3">
      <c r="A7933" s="18" t="str">
        <f t="shared" si="124"/>
        <v>2022-23Moyne ShireG2</v>
      </c>
      <c r="B7933" s="18" t="s">
        <v>1261</v>
      </c>
      <c r="C7933" s="18" t="s">
        <v>1156</v>
      </c>
      <c r="D7933" s="18" t="s">
        <v>154</v>
      </c>
      <c r="E7933" s="18">
        <v>53</v>
      </c>
    </row>
    <row r="7934" spans="1:5" hidden="1" x14ac:dyDescent="0.3">
      <c r="A7934" s="18" t="str">
        <f t="shared" si="124"/>
        <v>2022-23Moyne ShireG3</v>
      </c>
      <c r="B7934" s="18" t="s">
        <v>1261</v>
      </c>
      <c r="C7934" s="18" t="s">
        <v>1156</v>
      </c>
      <c r="D7934" s="18" t="s">
        <v>159</v>
      </c>
      <c r="E7934" s="18">
        <v>0.952380952380952</v>
      </c>
    </row>
    <row r="7935" spans="1:5" hidden="1" x14ac:dyDescent="0.3">
      <c r="A7935" s="18" t="str">
        <f t="shared" si="124"/>
        <v>2022-23Moyne ShireG4</v>
      </c>
      <c r="B7935" s="18" t="s">
        <v>1261</v>
      </c>
      <c r="C7935" s="18" t="s">
        <v>1156</v>
      </c>
      <c r="D7935" s="18" t="s">
        <v>166</v>
      </c>
      <c r="E7935" s="18">
        <v>58822</v>
      </c>
    </row>
    <row r="7936" spans="1:5" hidden="1" x14ac:dyDescent="0.3">
      <c r="A7936" s="18" t="str">
        <f t="shared" si="124"/>
        <v>2022-23Moyne ShireG5</v>
      </c>
      <c r="B7936" s="18" t="s">
        <v>1261</v>
      </c>
      <c r="C7936" s="18" t="s">
        <v>1156</v>
      </c>
      <c r="D7936" s="18" t="s">
        <v>169</v>
      </c>
      <c r="E7936" s="18">
        <v>55</v>
      </c>
    </row>
    <row r="7937" spans="1:5" hidden="1" x14ac:dyDescent="0.3">
      <c r="A7937" s="18" t="str">
        <f t="shared" si="124"/>
        <v>2022-23Moyne ShireLB1</v>
      </c>
      <c r="B7937" s="18" t="s">
        <v>1261</v>
      </c>
      <c r="C7937" s="18" t="s">
        <v>1156</v>
      </c>
      <c r="D7937" s="18" t="s">
        <v>1256</v>
      </c>
      <c r="E7937" s="18">
        <v>1.6945719329214499</v>
      </c>
    </row>
    <row r="7938" spans="1:5" hidden="1" x14ac:dyDescent="0.3">
      <c r="A7938" s="18" t="str">
        <f t="shared" si="124"/>
        <v>2022-23Moyne ShireLB2</v>
      </c>
      <c r="B7938" s="18" t="s">
        <v>1261</v>
      </c>
      <c r="C7938" s="18" t="s">
        <v>1156</v>
      </c>
      <c r="D7938" s="18" t="s">
        <v>172</v>
      </c>
      <c r="E7938" s="18">
        <v>0.48150649557029901</v>
      </c>
    </row>
    <row r="7939" spans="1:5" hidden="1" x14ac:dyDescent="0.3">
      <c r="A7939" s="18" t="str">
        <f t="shared" si="124"/>
        <v>2022-23Moyne ShireLB4</v>
      </c>
      <c r="B7939" s="18" t="s">
        <v>1261</v>
      </c>
      <c r="C7939" s="18" t="s">
        <v>1156</v>
      </c>
      <c r="D7939" s="18" t="s">
        <v>1257</v>
      </c>
      <c r="E7939" s="18">
        <v>0.25948632653850601</v>
      </c>
    </row>
    <row r="7940" spans="1:5" hidden="1" x14ac:dyDescent="0.3">
      <c r="A7940" s="18" t="str">
        <f t="shared" si="124"/>
        <v>2022-23Moyne ShireLB5</v>
      </c>
      <c r="B7940" s="18" t="s">
        <v>1261</v>
      </c>
      <c r="C7940" s="18" t="s">
        <v>1156</v>
      </c>
      <c r="D7940" s="18" t="s">
        <v>177</v>
      </c>
      <c r="E7940" s="18">
        <v>23.575209073204299</v>
      </c>
    </row>
    <row r="7941" spans="1:5" hidden="1" x14ac:dyDescent="0.3">
      <c r="A7941" s="18" t="str">
        <f t="shared" si="124"/>
        <v>2022-23Moyne ShireMC2</v>
      </c>
      <c r="B7941" s="18" t="s">
        <v>1261</v>
      </c>
      <c r="C7941" s="18" t="s">
        <v>1156</v>
      </c>
      <c r="D7941" s="18" t="s">
        <v>192</v>
      </c>
      <c r="E7941" s="18">
        <v>1</v>
      </c>
    </row>
    <row r="7942" spans="1:5" hidden="1" x14ac:dyDescent="0.3">
      <c r="A7942" s="18" t="str">
        <f t="shared" si="124"/>
        <v>2022-23Moyne ShireMC3</v>
      </c>
      <c r="B7942" s="18" t="s">
        <v>1261</v>
      </c>
      <c r="C7942" s="18" t="s">
        <v>1156</v>
      </c>
      <c r="D7942" s="18" t="s">
        <v>197</v>
      </c>
      <c r="E7942" s="18">
        <v>78.357082894051501</v>
      </c>
    </row>
    <row r="7943" spans="1:5" hidden="1" x14ac:dyDescent="0.3">
      <c r="A7943" s="18" t="str">
        <f t="shared" si="124"/>
        <v>2022-23Moyne ShireMC4</v>
      </c>
      <c r="B7943" s="18" t="s">
        <v>1261</v>
      </c>
      <c r="C7943" s="18" t="s">
        <v>1156</v>
      </c>
      <c r="D7943" s="18" t="s">
        <v>202</v>
      </c>
      <c r="E7943" s="18">
        <v>0.85642135642135597</v>
      </c>
    </row>
    <row r="7944" spans="1:5" hidden="1" x14ac:dyDescent="0.3">
      <c r="A7944" s="18" t="str">
        <f t="shared" si="124"/>
        <v>2022-23Moyne ShireMC5</v>
      </c>
      <c r="B7944" s="18" t="s">
        <v>1261</v>
      </c>
      <c r="C7944" s="18" t="s">
        <v>1156</v>
      </c>
      <c r="D7944" s="18" t="s">
        <v>207</v>
      </c>
      <c r="E7944" s="18">
        <v>0.952380952380952</v>
      </c>
    </row>
    <row r="7945" spans="1:5" hidden="1" x14ac:dyDescent="0.3">
      <c r="A7945" s="18" t="str">
        <f t="shared" si="124"/>
        <v>2022-23Moyne ShireMC6</v>
      </c>
      <c r="B7945" s="18" t="s">
        <v>1261</v>
      </c>
      <c r="C7945" s="18" t="s">
        <v>1156</v>
      </c>
      <c r="D7945" s="18" t="s">
        <v>211</v>
      </c>
      <c r="E7945" s="18">
        <v>0.95187165775401095</v>
      </c>
    </row>
    <row r="7946" spans="1:5" hidden="1" x14ac:dyDescent="0.3">
      <c r="A7946" s="18" t="str">
        <f t="shared" si="124"/>
        <v>2022-23Moyne ShireR1</v>
      </c>
      <c r="B7946" s="18" t="s">
        <v>1261</v>
      </c>
      <c r="C7946" s="18" t="s">
        <v>1156</v>
      </c>
      <c r="D7946" s="18" t="s">
        <v>215</v>
      </c>
      <c r="E7946" s="18">
        <v>12.4944112008722</v>
      </c>
    </row>
    <row r="7947" spans="1:5" hidden="1" x14ac:dyDescent="0.3">
      <c r="A7947" s="18" t="str">
        <f t="shared" si="124"/>
        <v>2022-23Moyne ShireR2</v>
      </c>
      <c r="B7947" s="18" t="s">
        <v>1261</v>
      </c>
      <c r="C7947" s="18" t="s">
        <v>1156</v>
      </c>
      <c r="D7947" s="18" t="s">
        <v>220</v>
      </c>
      <c r="E7947" s="18">
        <v>0.96458279178580697</v>
      </c>
    </row>
    <row r="7948" spans="1:5" hidden="1" x14ac:dyDescent="0.3">
      <c r="A7948" s="18" t="str">
        <f t="shared" si="124"/>
        <v>2022-23Moyne ShireR3</v>
      </c>
      <c r="B7948" s="18" t="s">
        <v>1261</v>
      </c>
      <c r="C7948" s="18" t="s">
        <v>1156</v>
      </c>
      <c r="D7948" s="18" t="s">
        <v>223</v>
      </c>
      <c r="E7948" s="18">
        <v>66.455060149986807</v>
      </c>
    </row>
    <row r="7949" spans="1:5" hidden="1" x14ac:dyDescent="0.3">
      <c r="A7949" s="18" t="str">
        <f t="shared" si="124"/>
        <v>2022-23Moyne ShireR4</v>
      </c>
      <c r="B7949" s="18" t="s">
        <v>1261</v>
      </c>
      <c r="C7949" s="18" t="s">
        <v>1156</v>
      </c>
      <c r="D7949" s="18" t="s">
        <v>228</v>
      </c>
      <c r="E7949" s="18">
        <v>5.1401955737587901</v>
      </c>
    </row>
    <row r="7950" spans="1:5" hidden="1" x14ac:dyDescent="0.3">
      <c r="A7950" s="18" t="str">
        <f t="shared" si="124"/>
        <v>2022-23Moyne ShireR5</v>
      </c>
      <c r="B7950" s="18" t="s">
        <v>1261</v>
      </c>
      <c r="C7950" s="18" t="s">
        <v>1156</v>
      </c>
      <c r="D7950" s="18" t="s">
        <v>232</v>
      </c>
      <c r="E7950" s="18">
        <v>38</v>
      </c>
    </row>
    <row r="7951" spans="1:5" hidden="1" x14ac:dyDescent="0.3">
      <c r="A7951" s="18" t="str">
        <f t="shared" si="124"/>
        <v>2022-23Moyne ShireSP1</v>
      </c>
      <c r="B7951" s="18" t="s">
        <v>1261</v>
      </c>
      <c r="C7951" s="18" t="s">
        <v>1156</v>
      </c>
      <c r="D7951" s="18" t="s">
        <v>236</v>
      </c>
      <c r="E7951" s="18">
        <v>81</v>
      </c>
    </row>
    <row r="7952" spans="1:5" hidden="1" x14ac:dyDescent="0.3">
      <c r="A7952" s="18" t="str">
        <f t="shared" si="124"/>
        <v>2022-23Moyne ShireSP2</v>
      </c>
      <c r="B7952" s="18" t="s">
        <v>1261</v>
      </c>
      <c r="C7952" s="18" t="s">
        <v>1156</v>
      </c>
      <c r="D7952" s="18" t="s">
        <v>239</v>
      </c>
      <c r="E7952" s="18">
        <v>0.64806866952789699</v>
      </c>
    </row>
    <row r="7953" spans="1:5" hidden="1" x14ac:dyDescent="0.3">
      <c r="A7953" s="18" t="str">
        <f t="shared" si="124"/>
        <v>2022-23Moyne ShireSP3</v>
      </c>
      <c r="B7953" s="18" t="s">
        <v>1261</v>
      </c>
      <c r="C7953" s="18" t="s">
        <v>1156</v>
      </c>
      <c r="D7953" s="18" t="s">
        <v>245</v>
      </c>
      <c r="E7953" s="18">
        <v>2764.4750957854399</v>
      </c>
    </row>
    <row r="7954" spans="1:5" hidden="1" x14ac:dyDescent="0.3">
      <c r="A7954" s="18" t="str">
        <f t="shared" si="124"/>
        <v>2022-23Moyne ShireSP4</v>
      </c>
      <c r="B7954" s="18" t="s">
        <v>1261</v>
      </c>
      <c r="C7954" s="18" t="s">
        <v>1156</v>
      </c>
      <c r="D7954" s="18" t="s">
        <v>251</v>
      </c>
      <c r="E7954" s="18">
        <v>0.66666666666666696</v>
      </c>
    </row>
    <row r="7955" spans="1:5" hidden="1" x14ac:dyDescent="0.3">
      <c r="A7955" s="18" t="str">
        <f t="shared" si="124"/>
        <v>2022-23Moyne ShireWC1</v>
      </c>
      <c r="B7955" s="18" t="s">
        <v>1261</v>
      </c>
      <c r="C7955" s="18" t="s">
        <v>1156</v>
      </c>
      <c r="D7955" s="18" t="s">
        <v>1258</v>
      </c>
      <c r="E7955" s="18">
        <v>69.371923019543502</v>
      </c>
    </row>
    <row r="7956" spans="1:5" hidden="1" x14ac:dyDescent="0.3">
      <c r="A7956" s="18" t="str">
        <f t="shared" si="124"/>
        <v>2022-23Moyne ShireWC2</v>
      </c>
      <c r="B7956" s="18" t="s">
        <v>1261</v>
      </c>
      <c r="C7956" s="18" t="s">
        <v>1156</v>
      </c>
      <c r="D7956" s="18" t="s">
        <v>256</v>
      </c>
      <c r="E7956" s="18">
        <v>3.0620057510524701</v>
      </c>
    </row>
    <row r="7957" spans="1:5" hidden="1" x14ac:dyDescent="0.3">
      <c r="A7957" s="18" t="str">
        <f t="shared" si="124"/>
        <v>2022-23Moyne ShireWC3</v>
      </c>
      <c r="B7957" s="18" t="s">
        <v>1261</v>
      </c>
      <c r="C7957" s="18" t="s">
        <v>1156</v>
      </c>
      <c r="D7957" s="18" t="s">
        <v>262</v>
      </c>
      <c r="E7957" s="18">
        <v>143.93312620210099</v>
      </c>
    </row>
    <row r="7958" spans="1:5" hidden="1" x14ac:dyDescent="0.3">
      <c r="A7958" s="18" t="str">
        <f t="shared" si="124"/>
        <v>2022-23Moyne ShireWC4</v>
      </c>
      <c r="B7958" s="18" t="s">
        <v>1261</v>
      </c>
      <c r="C7958" s="18" t="s">
        <v>1156</v>
      </c>
      <c r="D7958" s="18" t="s">
        <v>266</v>
      </c>
      <c r="E7958" s="18">
        <v>51.908781030011099</v>
      </c>
    </row>
    <row r="7959" spans="1:5" hidden="1" x14ac:dyDescent="0.3">
      <c r="A7959" s="18" t="str">
        <f t="shared" si="124"/>
        <v>2022-23Moyne ShireWC5</v>
      </c>
      <c r="B7959" s="18" t="s">
        <v>1261</v>
      </c>
      <c r="C7959" s="18" t="s">
        <v>1156</v>
      </c>
      <c r="D7959" s="18" t="s">
        <v>270</v>
      </c>
      <c r="E7959" s="18">
        <v>0.63023004733826105</v>
      </c>
    </row>
    <row r="7960" spans="1:5" hidden="1" x14ac:dyDescent="0.3">
      <c r="A7960" s="18" t="str">
        <f t="shared" ref="A7960:A8023" si="125">CONCATENATE(B7960,C7960,D7960)</f>
        <v>2022-23Moyne ShireE2</v>
      </c>
      <c r="B7960" s="18" t="s">
        <v>1261</v>
      </c>
      <c r="C7960" s="18" t="s">
        <v>1156</v>
      </c>
      <c r="D7960" s="18" t="s">
        <v>548</v>
      </c>
      <c r="E7960" s="18">
        <v>4586.2262937962096</v>
      </c>
    </row>
    <row r="7961" spans="1:5" hidden="1" x14ac:dyDescent="0.3">
      <c r="A7961" s="18" t="str">
        <f t="shared" si="125"/>
        <v>2022-23Moyne ShireE4</v>
      </c>
      <c r="B7961" s="18" t="s">
        <v>1261</v>
      </c>
      <c r="C7961" s="18" t="s">
        <v>1156</v>
      </c>
      <c r="D7961" s="18" t="s">
        <v>550</v>
      </c>
      <c r="E7961" s="18">
        <v>1529.6747830279701</v>
      </c>
    </row>
    <row r="7962" spans="1:5" hidden="1" x14ac:dyDescent="0.3">
      <c r="A7962" s="18" t="str">
        <f t="shared" si="125"/>
        <v>2022-23Moyne ShireL1</v>
      </c>
      <c r="B7962" s="18" t="s">
        <v>1261</v>
      </c>
      <c r="C7962" s="18" t="s">
        <v>1156</v>
      </c>
      <c r="D7962" s="18" t="s">
        <v>552</v>
      </c>
      <c r="E7962" s="18">
        <v>3.0011166466242898</v>
      </c>
    </row>
    <row r="7963" spans="1:5" hidden="1" x14ac:dyDescent="0.3">
      <c r="A7963" s="18" t="str">
        <f t="shared" si="125"/>
        <v>2022-23Moyne ShireL2</v>
      </c>
      <c r="B7963" s="18" t="s">
        <v>1261</v>
      </c>
      <c r="C7963" s="18" t="s">
        <v>1156</v>
      </c>
      <c r="D7963" s="18" t="s">
        <v>554</v>
      </c>
      <c r="E7963" s="18">
        <v>0.65375365057550305</v>
      </c>
    </row>
    <row r="7964" spans="1:5" hidden="1" x14ac:dyDescent="0.3">
      <c r="A7964" s="18" t="str">
        <f t="shared" si="125"/>
        <v>2022-23Moyne ShireO2</v>
      </c>
      <c r="B7964" s="18" t="s">
        <v>1261</v>
      </c>
      <c r="C7964" s="18" t="s">
        <v>1156</v>
      </c>
      <c r="D7964" s="18" t="s">
        <v>556</v>
      </c>
      <c r="E7964" s="18">
        <v>9.3958981658462906E-2</v>
      </c>
    </row>
    <row r="7965" spans="1:5" hidden="1" x14ac:dyDescent="0.3">
      <c r="A7965" s="18" t="str">
        <f t="shared" si="125"/>
        <v>2022-23Moyne ShireO3</v>
      </c>
      <c r="B7965" s="18" t="s">
        <v>1261</v>
      </c>
      <c r="C7965" s="18" t="s">
        <v>1156</v>
      </c>
      <c r="D7965" s="18" t="s">
        <v>558</v>
      </c>
      <c r="E7965" s="18">
        <v>1.5503231973646401E-2</v>
      </c>
    </row>
    <row r="7966" spans="1:5" hidden="1" x14ac:dyDescent="0.3">
      <c r="A7966" s="18" t="str">
        <f t="shared" si="125"/>
        <v>2022-23Moyne ShireO4</v>
      </c>
      <c r="B7966" s="18" t="s">
        <v>1261</v>
      </c>
      <c r="C7966" s="18" t="s">
        <v>1156</v>
      </c>
      <c r="D7966" s="18" t="s">
        <v>560</v>
      </c>
      <c r="E7966" s="18">
        <v>0.18537192721635501</v>
      </c>
    </row>
    <row r="7967" spans="1:5" hidden="1" x14ac:dyDescent="0.3">
      <c r="A7967" s="18" t="str">
        <f t="shared" si="125"/>
        <v>2022-23Moyne ShireO5</v>
      </c>
      <c r="B7967" s="18" t="s">
        <v>1261</v>
      </c>
      <c r="C7967" s="18" t="s">
        <v>1156</v>
      </c>
      <c r="D7967" s="18" t="s">
        <v>562</v>
      </c>
      <c r="E7967" s="18">
        <v>1.3447479546054399</v>
      </c>
    </row>
    <row r="7968" spans="1:5" hidden="1" x14ac:dyDescent="0.3">
      <c r="A7968" s="18" t="str">
        <f t="shared" si="125"/>
        <v>2022-23Moyne ShireOP1</v>
      </c>
      <c r="B7968" s="18" t="s">
        <v>1261</v>
      </c>
      <c r="C7968" s="18" t="s">
        <v>1156</v>
      </c>
      <c r="D7968" s="18" t="s">
        <v>564</v>
      </c>
      <c r="E7968" s="18">
        <v>-5.7554627798901199E-2</v>
      </c>
    </row>
    <row r="7969" spans="1:5" hidden="1" x14ac:dyDescent="0.3">
      <c r="A7969" s="18" t="str">
        <f t="shared" si="125"/>
        <v>2022-23Moyne ShireS1</v>
      </c>
      <c r="B7969" s="18" t="s">
        <v>1261</v>
      </c>
      <c r="C7969" s="18" t="s">
        <v>1156</v>
      </c>
      <c r="D7969" s="18" t="s">
        <v>567</v>
      </c>
      <c r="E7969" s="18">
        <v>0.47332589876994702</v>
      </c>
    </row>
    <row r="7970" spans="1:5" hidden="1" x14ac:dyDescent="0.3">
      <c r="A7970" s="18" t="str">
        <f t="shared" si="125"/>
        <v>2022-23Moyne ShireS2</v>
      </c>
      <c r="B7970" s="18" t="s">
        <v>1261</v>
      </c>
      <c r="C7970" s="18" t="s">
        <v>1156</v>
      </c>
      <c r="D7970" s="18" t="s">
        <v>569</v>
      </c>
      <c r="E7970" s="18">
        <v>2.3640869368844099E-3</v>
      </c>
    </row>
    <row r="7971" spans="1:5" hidden="1" x14ac:dyDescent="0.3">
      <c r="A7971" s="18" t="str">
        <f t="shared" si="125"/>
        <v>2022-23Moyne ShireC1</v>
      </c>
      <c r="B7971" s="18" t="s">
        <v>1261</v>
      </c>
      <c r="C7971" s="18" t="s">
        <v>1156</v>
      </c>
      <c r="D7971" s="18" t="s">
        <v>572</v>
      </c>
      <c r="E7971" s="18">
        <v>3269.04570970329</v>
      </c>
    </row>
    <row r="7972" spans="1:5" hidden="1" x14ac:dyDescent="0.3">
      <c r="A7972" s="18" t="str">
        <f t="shared" si="125"/>
        <v>2022-23Moyne ShireC2</v>
      </c>
      <c r="B7972" s="18" t="s">
        <v>1261</v>
      </c>
      <c r="C7972" s="18" t="s">
        <v>1156</v>
      </c>
      <c r="D7972" s="18" t="s">
        <v>575</v>
      </c>
      <c r="E7972" s="18">
        <v>34857.257417802699</v>
      </c>
    </row>
    <row r="7973" spans="1:5" hidden="1" x14ac:dyDescent="0.3">
      <c r="A7973" s="18" t="str">
        <f t="shared" si="125"/>
        <v>2022-23Moyne ShireC3</v>
      </c>
      <c r="B7973" s="18" t="s">
        <v>1261</v>
      </c>
      <c r="C7973" s="18" t="s">
        <v>1156</v>
      </c>
      <c r="D7973" s="18" t="s">
        <v>579</v>
      </c>
      <c r="E7973" s="18">
        <v>6.3576110706482201</v>
      </c>
    </row>
    <row r="7974" spans="1:5" hidden="1" x14ac:dyDescent="0.3">
      <c r="A7974" s="18" t="str">
        <f t="shared" si="125"/>
        <v>2022-23Moyne ShireC4</v>
      </c>
      <c r="B7974" s="18" t="s">
        <v>1261</v>
      </c>
      <c r="C7974" s="18" t="s">
        <v>1156</v>
      </c>
      <c r="D7974" s="18" t="s">
        <v>583</v>
      </c>
      <c r="E7974" s="18">
        <v>1825.58488944896</v>
      </c>
    </row>
    <row r="7975" spans="1:5" hidden="1" x14ac:dyDescent="0.3">
      <c r="A7975" s="18" t="str">
        <f t="shared" si="125"/>
        <v>2022-23Moyne ShireC5</v>
      </c>
      <c r="B7975" s="18" t="s">
        <v>1261</v>
      </c>
      <c r="C7975" s="18" t="s">
        <v>1156</v>
      </c>
      <c r="D7975" s="18" t="s">
        <v>586</v>
      </c>
      <c r="E7975" s="18">
        <v>1241.0929086951501</v>
      </c>
    </row>
    <row r="7976" spans="1:5" hidden="1" x14ac:dyDescent="0.3">
      <c r="A7976" s="18" t="str">
        <f t="shared" si="125"/>
        <v>2022-23Moyne ShireC6</v>
      </c>
      <c r="B7976" s="18" t="s">
        <v>1261</v>
      </c>
      <c r="C7976" s="18" t="s">
        <v>1156</v>
      </c>
      <c r="D7976" s="18" t="s">
        <v>590</v>
      </c>
      <c r="E7976" s="18">
        <v>8</v>
      </c>
    </row>
    <row r="7977" spans="1:5" hidden="1" x14ac:dyDescent="0.3">
      <c r="A7977" s="18" t="str">
        <f t="shared" si="125"/>
        <v>2022-23Moyne ShireC7</v>
      </c>
      <c r="B7977" s="18" t="s">
        <v>1261</v>
      </c>
      <c r="C7977" s="18" t="s">
        <v>1156</v>
      </c>
      <c r="D7977" s="18" t="s">
        <v>594</v>
      </c>
      <c r="E7977" s="18">
        <v>0.175942549371634</v>
      </c>
    </row>
    <row r="7978" spans="1:5" hidden="1" x14ac:dyDescent="0.3">
      <c r="A7978" s="18" t="str">
        <f t="shared" si="125"/>
        <v>2022-23Murrindindi ShireAF2</v>
      </c>
      <c r="B7978" s="18" t="s">
        <v>1261</v>
      </c>
      <c r="C7978" s="18" t="s">
        <v>1159</v>
      </c>
      <c r="D7978" s="18" t="s">
        <v>76</v>
      </c>
      <c r="E7978" s="18">
        <v>1</v>
      </c>
    </row>
    <row r="7979" spans="1:5" hidden="1" x14ac:dyDescent="0.3">
      <c r="A7979" s="18" t="str">
        <f t="shared" si="125"/>
        <v>2022-23Murrindindi ShireAF6</v>
      </c>
      <c r="B7979" s="18" t="s">
        <v>1261</v>
      </c>
      <c r="C7979" s="18" t="s">
        <v>1159</v>
      </c>
      <c r="D7979" s="18" t="s">
        <v>85</v>
      </c>
      <c r="E7979" s="18">
        <v>1.6409905506679701</v>
      </c>
    </row>
    <row r="7980" spans="1:5" hidden="1" x14ac:dyDescent="0.3">
      <c r="A7980" s="18" t="str">
        <f t="shared" si="125"/>
        <v>2022-23Murrindindi ShireAF7</v>
      </c>
      <c r="B7980" s="18" t="s">
        <v>1261</v>
      </c>
      <c r="C7980" s="18" t="s">
        <v>1159</v>
      </c>
      <c r="D7980" s="18" t="s">
        <v>90</v>
      </c>
      <c r="E7980" s="18">
        <v>21.905484293713499</v>
      </c>
    </row>
    <row r="7981" spans="1:5" hidden="1" x14ac:dyDescent="0.3">
      <c r="A7981" s="18" t="str">
        <f t="shared" si="125"/>
        <v>2022-23Murrindindi ShireAM1</v>
      </c>
      <c r="B7981" s="18" t="s">
        <v>1261</v>
      </c>
      <c r="C7981" s="18" t="s">
        <v>1159</v>
      </c>
      <c r="D7981" s="18" t="s">
        <v>97</v>
      </c>
      <c r="E7981" s="18">
        <v>2</v>
      </c>
    </row>
    <row r="7982" spans="1:5" hidden="1" x14ac:dyDescent="0.3">
      <c r="A7982" s="18" t="str">
        <f t="shared" si="125"/>
        <v>2022-23Murrindindi ShireAM2</v>
      </c>
      <c r="B7982" s="18" t="s">
        <v>1261</v>
      </c>
      <c r="C7982" s="18" t="s">
        <v>1159</v>
      </c>
      <c r="D7982" s="18" t="s">
        <v>103</v>
      </c>
      <c r="E7982" s="18">
        <v>0.39849624060150401</v>
      </c>
    </row>
    <row r="7983" spans="1:5" hidden="1" x14ac:dyDescent="0.3">
      <c r="A7983" s="18" t="str">
        <f t="shared" si="125"/>
        <v>2022-23Murrindindi ShireAM5</v>
      </c>
      <c r="B7983" s="18" t="s">
        <v>1261</v>
      </c>
      <c r="C7983" s="18" t="s">
        <v>1159</v>
      </c>
      <c r="D7983" s="18" t="s">
        <v>109</v>
      </c>
      <c r="E7983" s="18">
        <v>0.26315789473684198</v>
      </c>
    </row>
    <row r="7984" spans="1:5" hidden="1" x14ac:dyDescent="0.3">
      <c r="A7984" s="18" t="str">
        <f t="shared" si="125"/>
        <v>2022-23Murrindindi ShireAM6</v>
      </c>
      <c r="B7984" s="18" t="s">
        <v>1261</v>
      </c>
      <c r="C7984" s="18" t="s">
        <v>1159</v>
      </c>
      <c r="D7984" s="18" t="s">
        <v>115</v>
      </c>
      <c r="E7984" s="18">
        <v>12.167676767676801</v>
      </c>
    </row>
    <row r="7985" spans="1:5" hidden="1" x14ac:dyDescent="0.3">
      <c r="A7985" s="18" t="str">
        <f t="shared" si="125"/>
        <v>2022-23Murrindindi ShireAM7</v>
      </c>
      <c r="B7985" s="18" t="s">
        <v>1261</v>
      </c>
      <c r="C7985" s="18" t="s">
        <v>1159</v>
      </c>
      <c r="D7985" s="18" t="s">
        <v>118</v>
      </c>
      <c r="E7985" s="18">
        <v>1</v>
      </c>
    </row>
    <row r="7986" spans="1:5" hidden="1" x14ac:dyDescent="0.3">
      <c r="A7986" s="18" t="str">
        <f t="shared" si="125"/>
        <v>2022-23Murrindindi ShireFS1</v>
      </c>
      <c r="B7986" s="18" t="s">
        <v>1261</v>
      </c>
      <c r="C7986" s="18" t="s">
        <v>1159</v>
      </c>
      <c r="D7986" s="18" t="s">
        <v>124</v>
      </c>
      <c r="E7986" s="18">
        <v>3</v>
      </c>
    </row>
    <row r="7987" spans="1:5" hidden="1" x14ac:dyDescent="0.3">
      <c r="A7987" s="18" t="str">
        <f t="shared" si="125"/>
        <v>2022-23Murrindindi ShireFS2</v>
      </c>
      <c r="B7987" s="18" t="s">
        <v>1261</v>
      </c>
      <c r="C7987" s="18" t="s">
        <v>1159</v>
      </c>
      <c r="D7987" s="18" t="s">
        <v>130</v>
      </c>
      <c r="E7987" s="18">
        <v>1.1138211382113801</v>
      </c>
    </row>
    <row r="7988" spans="1:5" hidden="1" x14ac:dyDescent="0.3">
      <c r="A7988" s="18" t="str">
        <f t="shared" si="125"/>
        <v>2022-23Murrindindi ShireFS3</v>
      </c>
      <c r="B7988" s="18" t="s">
        <v>1261</v>
      </c>
      <c r="C7988" s="18" t="s">
        <v>1159</v>
      </c>
      <c r="D7988" s="18" t="s">
        <v>135</v>
      </c>
      <c r="E7988" s="18">
        <v>782.48425196850405</v>
      </c>
    </row>
    <row r="7989" spans="1:5" hidden="1" x14ac:dyDescent="0.3">
      <c r="A7989" s="18" t="str">
        <f t="shared" si="125"/>
        <v>2022-23Murrindindi ShireFS4</v>
      </c>
      <c r="B7989" s="18" t="s">
        <v>1261</v>
      </c>
      <c r="C7989" s="18" t="s">
        <v>1159</v>
      </c>
      <c r="D7989" s="18" t="s">
        <v>139</v>
      </c>
      <c r="E7989" s="18">
        <v>1</v>
      </c>
    </row>
    <row r="7990" spans="1:5" hidden="1" x14ac:dyDescent="0.3">
      <c r="A7990" s="18" t="str">
        <f t="shared" si="125"/>
        <v>2022-23Murrindindi ShireG1</v>
      </c>
      <c r="B7990" s="18" t="s">
        <v>1261</v>
      </c>
      <c r="C7990" s="18" t="s">
        <v>1159</v>
      </c>
      <c r="D7990" s="18" t="s">
        <v>149</v>
      </c>
      <c r="E7990" s="18">
        <v>6.2893081761006301E-3</v>
      </c>
    </row>
    <row r="7991" spans="1:5" hidden="1" x14ac:dyDescent="0.3">
      <c r="A7991" s="18" t="str">
        <f t="shared" si="125"/>
        <v>2022-23Murrindindi ShireG2</v>
      </c>
      <c r="B7991" s="18" t="s">
        <v>1261</v>
      </c>
      <c r="C7991" s="18" t="s">
        <v>1159</v>
      </c>
      <c r="D7991" s="18" t="s">
        <v>154</v>
      </c>
      <c r="E7991" s="18">
        <v>55</v>
      </c>
    </row>
    <row r="7992" spans="1:5" hidden="1" x14ac:dyDescent="0.3">
      <c r="A7992" s="18" t="str">
        <f t="shared" si="125"/>
        <v>2022-23Murrindindi ShireG3</v>
      </c>
      <c r="B7992" s="18" t="s">
        <v>1261</v>
      </c>
      <c r="C7992" s="18" t="s">
        <v>1159</v>
      </c>
      <c r="D7992" s="18" t="s">
        <v>159</v>
      </c>
      <c r="E7992" s="18">
        <v>0.94285714285714295</v>
      </c>
    </row>
    <row r="7993" spans="1:5" hidden="1" x14ac:dyDescent="0.3">
      <c r="A7993" s="18" t="str">
        <f t="shared" si="125"/>
        <v>2022-23Murrindindi ShireG4</v>
      </c>
      <c r="B7993" s="18" t="s">
        <v>1261</v>
      </c>
      <c r="C7993" s="18" t="s">
        <v>1159</v>
      </c>
      <c r="D7993" s="18" t="s">
        <v>166</v>
      </c>
      <c r="E7993" s="18">
        <v>44958.142857142899</v>
      </c>
    </row>
    <row r="7994" spans="1:5" hidden="1" x14ac:dyDescent="0.3">
      <c r="A7994" s="18" t="str">
        <f t="shared" si="125"/>
        <v>2022-23Murrindindi ShireG5</v>
      </c>
      <c r="B7994" s="18" t="s">
        <v>1261</v>
      </c>
      <c r="C7994" s="18" t="s">
        <v>1159</v>
      </c>
      <c r="D7994" s="18" t="s">
        <v>169</v>
      </c>
      <c r="E7994" s="18">
        <v>52</v>
      </c>
    </row>
    <row r="7995" spans="1:5" hidden="1" x14ac:dyDescent="0.3">
      <c r="A7995" s="18" t="str">
        <f t="shared" si="125"/>
        <v>2022-23Murrindindi ShireLB1</v>
      </c>
      <c r="B7995" s="18" t="s">
        <v>1261</v>
      </c>
      <c r="C7995" s="18" t="s">
        <v>1159</v>
      </c>
      <c r="D7995" s="18" t="s">
        <v>1256</v>
      </c>
      <c r="E7995" s="18">
        <v>1.48232901913953</v>
      </c>
    </row>
    <row r="7996" spans="1:5" hidden="1" x14ac:dyDescent="0.3">
      <c r="A7996" s="18" t="str">
        <f t="shared" si="125"/>
        <v>2022-23Murrindindi ShireLB2</v>
      </c>
      <c r="B7996" s="18" t="s">
        <v>1261</v>
      </c>
      <c r="C7996" s="18" t="s">
        <v>1159</v>
      </c>
      <c r="D7996" s="18" t="s">
        <v>172</v>
      </c>
      <c r="E7996" s="18">
        <v>0.579027208469161</v>
      </c>
    </row>
    <row r="7997" spans="1:5" hidden="1" x14ac:dyDescent="0.3">
      <c r="A7997" s="18" t="str">
        <f t="shared" si="125"/>
        <v>2022-23Murrindindi ShireLB4</v>
      </c>
      <c r="B7997" s="18" t="s">
        <v>1261</v>
      </c>
      <c r="C7997" s="18" t="s">
        <v>1159</v>
      </c>
      <c r="D7997" s="18" t="s">
        <v>1257</v>
      </c>
      <c r="E7997" s="18">
        <v>0.14302898001915701</v>
      </c>
    </row>
    <row r="7998" spans="1:5" hidden="1" x14ac:dyDescent="0.3">
      <c r="A7998" s="18" t="str">
        <f t="shared" si="125"/>
        <v>2022-23Murrindindi ShireLB5</v>
      </c>
      <c r="B7998" s="18" t="s">
        <v>1261</v>
      </c>
      <c r="C7998" s="18" t="s">
        <v>1159</v>
      </c>
      <c r="D7998" s="18" t="s">
        <v>177</v>
      </c>
      <c r="E7998" s="18">
        <v>38.664711632453603</v>
      </c>
    </row>
    <row r="7999" spans="1:5" hidden="1" x14ac:dyDescent="0.3">
      <c r="A7999" s="18" t="str">
        <f t="shared" si="125"/>
        <v>2022-23Murrindindi ShireMC2</v>
      </c>
      <c r="B7999" s="18" t="s">
        <v>1261</v>
      </c>
      <c r="C7999" s="18" t="s">
        <v>1159</v>
      </c>
      <c r="D7999" s="18" t="s">
        <v>192</v>
      </c>
      <c r="E7999" s="18">
        <v>0.99193548387096797</v>
      </c>
    </row>
    <row r="8000" spans="1:5" hidden="1" x14ac:dyDescent="0.3">
      <c r="A8000" s="18" t="str">
        <f t="shared" si="125"/>
        <v>2022-23Murrindindi ShireMC3</v>
      </c>
      <c r="B8000" s="18" t="s">
        <v>1261</v>
      </c>
      <c r="C8000" s="18" t="s">
        <v>1159</v>
      </c>
      <c r="D8000" s="18" t="s">
        <v>197</v>
      </c>
      <c r="E8000" s="18">
        <v>81.349329302852794</v>
      </c>
    </row>
    <row r="8001" spans="1:5" hidden="1" x14ac:dyDescent="0.3">
      <c r="A8001" s="18" t="str">
        <f t="shared" si="125"/>
        <v>2022-23Murrindindi ShireMC4</v>
      </c>
      <c r="B8001" s="18" t="s">
        <v>1261</v>
      </c>
      <c r="C8001" s="18" t="s">
        <v>1159</v>
      </c>
      <c r="D8001" s="18" t="s">
        <v>202</v>
      </c>
      <c r="E8001" s="18">
        <v>0.88577154308617201</v>
      </c>
    </row>
    <row r="8002" spans="1:5" hidden="1" x14ac:dyDescent="0.3">
      <c r="A8002" s="18" t="str">
        <f t="shared" si="125"/>
        <v>2022-23Murrindindi ShireMC5</v>
      </c>
      <c r="B8002" s="18" t="s">
        <v>1261</v>
      </c>
      <c r="C8002" s="18" t="s">
        <v>1159</v>
      </c>
      <c r="D8002" s="18" t="s">
        <v>207</v>
      </c>
      <c r="E8002" s="18">
        <v>0.92857142857142905</v>
      </c>
    </row>
    <row r="8003" spans="1:5" hidden="1" x14ac:dyDescent="0.3">
      <c r="A8003" s="18" t="str">
        <f t="shared" si="125"/>
        <v>2022-23Murrindindi ShireMC6</v>
      </c>
      <c r="B8003" s="18" t="s">
        <v>1261</v>
      </c>
      <c r="C8003" s="18" t="s">
        <v>1159</v>
      </c>
      <c r="D8003" s="18" t="s">
        <v>211</v>
      </c>
      <c r="E8003" s="18">
        <v>0.99193548387096797</v>
      </c>
    </row>
    <row r="8004" spans="1:5" hidden="1" x14ac:dyDescent="0.3">
      <c r="A8004" s="18" t="str">
        <f t="shared" si="125"/>
        <v>2022-23Murrindindi ShireR1</v>
      </c>
      <c r="B8004" s="18" t="s">
        <v>1261</v>
      </c>
      <c r="C8004" s="18" t="s">
        <v>1159</v>
      </c>
      <c r="D8004" s="18" t="s">
        <v>215</v>
      </c>
      <c r="E8004" s="18">
        <v>315.44715447154499</v>
      </c>
    </row>
    <row r="8005" spans="1:5" hidden="1" x14ac:dyDescent="0.3">
      <c r="A8005" s="18" t="str">
        <f t="shared" si="125"/>
        <v>2022-23Murrindindi ShireR2</v>
      </c>
      <c r="B8005" s="18" t="s">
        <v>1261</v>
      </c>
      <c r="C8005" s="18" t="s">
        <v>1159</v>
      </c>
      <c r="D8005" s="18" t="s">
        <v>220</v>
      </c>
      <c r="E8005" s="18">
        <v>0.97869918699186997</v>
      </c>
    </row>
    <row r="8006" spans="1:5" hidden="1" x14ac:dyDescent="0.3">
      <c r="A8006" s="18" t="str">
        <f t="shared" si="125"/>
        <v>2022-23Murrindindi ShireR3</v>
      </c>
      <c r="B8006" s="18" t="s">
        <v>1261</v>
      </c>
      <c r="C8006" s="18" t="s">
        <v>1159</v>
      </c>
      <c r="D8006" s="18" t="s">
        <v>223</v>
      </c>
      <c r="E8006" s="18">
        <v>165</v>
      </c>
    </row>
    <row r="8007" spans="1:5" hidden="1" x14ac:dyDescent="0.3">
      <c r="A8007" s="18" t="str">
        <f t="shared" si="125"/>
        <v>2022-23Murrindindi ShireR4</v>
      </c>
      <c r="B8007" s="18" t="s">
        <v>1261</v>
      </c>
      <c r="C8007" s="18" t="s">
        <v>1159</v>
      </c>
      <c r="D8007" s="18" t="s">
        <v>228</v>
      </c>
      <c r="E8007" s="18">
        <v>0</v>
      </c>
    </row>
    <row r="8008" spans="1:5" hidden="1" x14ac:dyDescent="0.3">
      <c r="A8008" s="18" t="str">
        <f t="shared" si="125"/>
        <v>2022-23Murrindindi ShireR5</v>
      </c>
      <c r="B8008" s="18" t="s">
        <v>1261</v>
      </c>
      <c r="C8008" s="18" t="s">
        <v>1159</v>
      </c>
      <c r="D8008" s="18" t="s">
        <v>232</v>
      </c>
      <c r="E8008" s="18">
        <v>40</v>
      </c>
    </row>
    <row r="8009" spans="1:5" hidden="1" x14ac:dyDescent="0.3">
      <c r="A8009" s="18" t="str">
        <f t="shared" si="125"/>
        <v>2022-23Murrindindi ShireSP1</v>
      </c>
      <c r="B8009" s="18" t="s">
        <v>1261</v>
      </c>
      <c r="C8009" s="18" t="s">
        <v>1159</v>
      </c>
      <c r="D8009" s="18" t="s">
        <v>236</v>
      </c>
      <c r="E8009" s="18">
        <v>47.25</v>
      </c>
    </row>
    <row r="8010" spans="1:5" hidden="1" x14ac:dyDescent="0.3">
      <c r="A8010" s="18" t="str">
        <f t="shared" si="125"/>
        <v>2022-23Murrindindi ShireSP2</v>
      </c>
      <c r="B8010" s="18" t="s">
        <v>1261</v>
      </c>
      <c r="C8010" s="18" t="s">
        <v>1159</v>
      </c>
      <c r="D8010" s="18" t="s">
        <v>239</v>
      </c>
      <c r="E8010" s="18">
        <v>0.77911646586345396</v>
      </c>
    </row>
    <row r="8011" spans="1:5" hidden="1" x14ac:dyDescent="0.3">
      <c r="A8011" s="18" t="str">
        <f t="shared" si="125"/>
        <v>2022-23Murrindindi ShireSP3</v>
      </c>
      <c r="B8011" s="18" t="s">
        <v>1261</v>
      </c>
      <c r="C8011" s="18" t="s">
        <v>1159</v>
      </c>
      <c r="D8011" s="18" t="s">
        <v>245</v>
      </c>
      <c r="E8011" s="18">
        <v>1404.36</v>
      </c>
    </row>
    <row r="8012" spans="1:5" hidden="1" x14ac:dyDescent="0.3">
      <c r="A8012" s="18" t="str">
        <f t="shared" si="125"/>
        <v>2022-23Murrindindi ShireSP4</v>
      </c>
      <c r="B8012" s="18" t="s">
        <v>1261</v>
      </c>
      <c r="C8012" s="18" t="s">
        <v>1159</v>
      </c>
      <c r="D8012" s="18" t="s">
        <v>251</v>
      </c>
      <c r="E8012" s="18">
        <v>0.5</v>
      </c>
    </row>
    <row r="8013" spans="1:5" hidden="1" x14ac:dyDescent="0.3">
      <c r="A8013" s="18" t="str">
        <f t="shared" si="125"/>
        <v>2022-23Murrindindi ShireWC1</v>
      </c>
      <c r="B8013" s="18" t="s">
        <v>1261</v>
      </c>
      <c r="C8013" s="18" t="s">
        <v>1159</v>
      </c>
      <c r="D8013" s="18" t="s">
        <v>1258</v>
      </c>
      <c r="E8013" s="18">
        <v>64.367816091953998</v>
      </c>
    </row>
    <row r="8014" spans="1:5" hidden="1" x14ac:dyDescent="0.3">
      <c r="A8014" s="18" t="str">
        <f t="shared" si="125"/>
        <v>2022-23Murrindindi ShireWC2</v>
      </c>
      <c r="B8014" s="18" t="s">
        <v>1261</v>
      </c>
      <c r="C8014" s="18" t="s">
        <v>1159</v>
      </c>
      <c r="D8014" s="18" t="s">
        <v>256</v>
      </c>
      <c r="E8014" s="18">
        <v>0.82891246684350095</v>
      </c>
    </row>
    <row r="8015" spans="1:5" hidden="1" x14ac:dyDescent="0.3">
      <c r="A8015" s="18" t="str">
        <f t="shared" si="125"/>
        <v>2022-23Murrindindi ShireWC3</v>
      </c>
      <c r="B8015" s="18" t="s">
        <v>1261</v>
      </c>
      <c r="C8015" s="18" t="s">
        <v>1159</v>
      </c>
      <c r="D8015" s="18" t="s">
        <v>262</v>
      </c>
      <c r="E8015" s="18">
        <v>163.522413793103</v>
      </c>
    </row>
    <row r="8016" spans="1:5" hidden="1" x14ac:dyDescent="0.3">
      <c r="A8016" s="18" t="str">
        <f t="shared" si="125"/>
        <v>2022-23Murrindindi ShireWC4</v>
      </c>
      <c r="B8016" s="18" t="s">
        <v>1261</v>
      </c>
      <c r="C8016" s="18" t="s">
        <v>1159</v>
      </c>
      <c r="D8016" s="18" t="s">
        <v>266</v>
      </c>
      <c r="E8016" s="18">
        <v>84.403676161077598</v>
      </c>
    </row>
    <row r="8017" spans="1:5" hidden="1" x14ac:dyDescent="0.3">
      <c r="A8017" s="18" t="str">
        <f t="shared" si="125"/>
        <v>2022-23Murrindindi ShireWC5</v>
      </c>
      <c r="B8017" s="18" t="s">
        <v>1261</v>
      </c>
      <c r="C8017" s="18" t="s">
        <v>1159</v>
      </c>
      <c r="D8017" s="18" t="s">
        <v>270</v>
      </c>
      <c r="E8017" s="18">
        <v>0.34774774774774803</v>
      </c>
    </row>
    <row r="8018" spans="1:5" hidden="1" x14ac:dyDescent="0.3">
      <c r="A8018" s="18" t="str">
        <f t="shared" si="125"/>
        <v>2022-23Murrindindi ShireE2</v>
      </c>
      <c r="B8018" s="18" t="s">
        <v>1261</v>
      </c>
      <c r="C8018" s="18" t="s">
        <v>1159</v>
      </c>
      <c r="D8018" s="18" t="s">
        <v>548</v>
      </c>
      <c r="E8018" s="18">
        <v>3995.5882352941198</v>
      </c>
    </row>
    <row r="8019" spans="1:5" hidden="1" x14ac:dyDescent="0.3">
      <c r="A8019" s="18" t="str">
        <f t="shared" si="125"/>
        <v>2022-23Murrindindi ShireE4</v>
      </c>
      <c r="B8019" s="18" t="s">
        <v>1261</v>
      </c>
      <c r="C8019" s="18" t="s">
        <v>1159</v>
      </c>
      <c r="D8019" s="18" t="s">
        <v>550</v>
      </c>
      <c r="E8019" s="18">
        <v>1852.5490196078399</v>
      </c>
    </row>
    <row r="8020" spans="1:5" hidden="1" x14ac:dyDescent="0.3">
      <c r="A8020" s="18" t="str">
        <f t="shared" si="125"/>
        <v>2022-23Murrindindi ShireL1</v>
      </c>
      <c r="B8020" s="18" t="s">
        <v>1261</v>
      </c>
      <c r="C8020" s="18" t="s">
        <v>1159</v>
      </c>
      <c r="D8020" s="18" t="s">
        <v>552</v>
      </c>
      <c r="E8020" s="18">
        <v>3.1954431033369901</v>
      </c>
    </row>
    <row r="8021" spans="1:5" hidden="1" x14ac:dyDescent="0.3">
      <c r="A8021" s="18" t="str">
        <f t="shared" si="125"/>
        <v>2022-23Murrindindi ShireL2</v>
      </c>
      <c r="B8021" s="18" t="s">
        <v>1261</v>
      </c>
      <c r="C8021" s="18" t="s">
        <v>1159</v>
      </c>
      <c r="D8021" s="18" t="s">
        <v>554</v>
      </c>
      <c r="E8021" s="18">
        <v>-0.437423352481766</v>
      </c>
    </row>
    <row r="8022" spans="1:5" hidden="1" x14ac:dyDescent="0.3">
      <c r="A8022" s="18" t="str">
        <f t="shared" si="125"/>
        <v>2022-23Murrindindi ShireO2</v>
      </c>
      <c r="B8022" s="18" t="s">
        <v>1261</v>
      </c>
      <c r="C8022" s="18" t="s">
        <v>1159</v>
      </c>
      <c r="D8022" s="18" t="s">
        <v>556</v>
      </c>
      <c r="E8022" s="18">
        <v>0</v>
      </c>
    </row>
    <row r="8023" spans="1:5" hidden="1" x14ac:dyDescent="0.3">
      <c r="A8023" s="18" t="str">
        <f t="shared" si="125"/>
        <v>2022-23Murrindindi ShireO3</v>
      </c>
      <c r="B8023" s="18" t="s">
        <v>1261</v>
      </c>
      <c r="C8023" s="18" t="s">
        <v>1159</v>
      </c>
      <c r="D8023" s="18" t="s">
        <v>558</v>
      </c>
      <c r="E8023" s="18">
        <v>0</v>
      </c>
    </row>
    <row r="8024" spans="1:5" hidden="1" x14ac:dyDescent="0.3">
      <c r="A8024" s="18" t="str">
        <f t="shared" ref="A8024:A8087" si="126">CONCATENATE(B8024,C8024,D8024)</f>
        <v>2022-23Murrindindi ShireO4</v>
      </c>
      <c r="B8024" s="18" t="s">
        <v>1261</v>
      </c>
      <c r="C8024" s="18" t="s">
        <v>1159</v>
      </c>
      <c r="D8024" s="18" t="s">
        <v>560</v>
      </c>
      <c r="E8024" s="18">
        <v>0.27822120866590599</v>
      </c>
    </row>
    <row r="8025" spans="1:5" hidden="1" x14ac:dyDescent="0.3">
      <c r="A8025" s="18" t="str">
        <f t="shared" si="126"/>
        <v>2022-23Murrindindi ShireO5</v>
      </c>
      <c r="B8025" s="18" t="s">
        <v>1261</v>
      </c>
      <c r="C8025" s="18" t="s">
        <v>1159</v>
      </c>
      <c r="D8025" s="18" t="s">
        <v>562</v>
      </c>
      <c r="E8025" s="18">
        <v>1.2494494739417701</v>
      </c>
    </row>
    <row r="8026" spans="1:5" hidden="1" x14ac:dyDescent="0.3">
      <c r="A8026" s="18" t="str">
        <f t="shared" si="126"/>
        <v>2022-23Murrindindi ShireOP1</v>
      </c>
      <c r="B8026" s="18" t="s">
        <v>1261</v>
      </c>
      <c r="C8026" s="18" t="s">
        <v>1159</v>
      </c>
      <c r="D8026" s="18" t="s">
        <v>564</v>
      </c>
      <c r="E8026" s="18">
        <v>-7.7091812463660897E-2</v>
      </c>
    </row>
    <row r="8027" spans="1:5" hidden="1" x14ac:dyDescent="0.3">
      <c r="A8027" s="18" t="str">
        <f t="shared" si="126"/>
        <v>2022-23Nillumbik ShireAM1</v>
      </c>
      <c r="B8027" s="18" t="s">
        <v>1261</v>
      </c>
      <c r="C8027" s="18" t="s">
        <v>1162</v>
      </c>
      <c r="D8027" s="18" t="s">
        <v>97</v>
      </c>
      <c r="E8027" s="18">
        <v>1</v>
      </c>
    </row>
    <row r="8028" spans="1:5" hidden="1" x14ac:dyDescent="0.3">
      <c r="A8028" s="18" t="str">
        <f t="shared" si="126"/>
        <v>2022-23Nillumbik ShireAM2</v>
      </c>
      <c r="B8028" s="18" t="s">
        <v>1261</v>
      </c>
      <c r="C8028" s="18" t="s">
        <v>1162</v>
      </c>
      <c r="D8028" s="18" t="s">
        <v>103</v>
      </c>
      <c r="E8028" s="18">
        <v>0.8125</v>
      </c>
    </row>
    <row r="8029" spans="1:5" hidden="1" x14ac:dyDescent="0.3">
      <c r="A8029" s="18" t="str">
        <f t="shared" si="126"/>
        <v>2022-23Nillumbik ShireAM5</v>
      </c>
      <c r="B8029" s="18" t="s">
        <v>1261</v>
      </c>
      <c r="C8029" s="18" t="s">
        <v>1162</v>
      </c>
      <c r="D8029" s="18" t="s">
        <v>109</v>
      </c>
      <c r="E8029" s="18">
        <v>0.16796875</v>
      </c>
    </row>
    <row r="8030" spans="1:5" hidden="1" x14ac:dyDescent="0.3">
      <c r="A8030" s="18" t="str">
        <f t="shared" si="126"/>
        <v>2022-23Nillumbik ShireAM6</v>
      </c>
      <c r="B8030" s="18" t="s">
        <v>1261</v>
      </c>
      <c r="C8030" s="18" t="s">
        <v>1162</v>
      </c>
      <c r="D8030" s="18" t="s">
        <v>115</v>
      </c>
      <c r="E8030" s="18">
        <v>14.248992543233401</v>
      </c>
    </row>
    <row r="8031" spans="1:5" hidden="1" x14ac:dyDescent="0.3">
      <c r="A8031" s="18" t="str">
        <f t="shared" si="126"/>
        <v>2022-23Nillumbik ShireAM7</v>
      </c>
      <c r="B8031" s="18" t="s">
        <v>1261</v>
      </c>
      <c r="C8031" s="18" t="s">
        <v>1162</v>
      </c>
      <c r="D8031" s="18" t="s">
        <v>118</v>
      </c>
      <c r="E8031" s="18">
        <v>1</v>
      </c>
    </row>
    <row r="8032" spans="1:5" hidden="1" x14ac:dyDescent="0.3">
      <c r="A8032" s="18" t="str">
        <f t="shared" si="126"/>
        <v>2022-23Nillumbik ShireFS1</v>
      </c>
      <c r="B8032" s="18" t="s">
        <v>1261</v>
      </c>
      <c r="C8032" s="18" t="s">
        <v>1162</v>
      </c>
      <c r="D8032" s="18" t="s">
        <v>124</v>
      </c>
      <c r="E8032" s="18">
        <v>1.92592592592593</v>
      </c>
    </row>
    <row r="8033" spans="1:5" hidden="1" x14ac:dyDescent="0.3">
      <c r="A8033" s="18" t="str">
        <f t="shared" si="126"/>
        <v>2022-23Nillumbik ShireFS2</v>
      </c>
      <c r="B8033" s="18" t="s">
        <v>1261</v>
      </c>
      <c r="C8033" s="18" t="s">
        <v>1162</v>
      </c>
      <c r="D8033" s="18" t="s">
        <v>130</v>
      </c>
      <c r="E8033" s="18">
        <v>1</v>
      </c>
    </row>
    <row r="8034" spans="1:5" hidden="1" x14ac:dyDescent="0.3">
      <c r="A8034" s="18" t="str">
        <f t="shared" si="126"/>
        <v>2022-23Nillumbik ShireFS3</v>
      </c>
      <c r="B8034" s="18" t="s">
        <v>1261</v>
      </c>
      <c r="C8034" s="18" t="s">
        <v>1162</v>
      </c>
      <c r="D8034" s="18" t="s">
        <v>135</v>
      </c>
      <c r="E8034" s="18">
        <v>208.94</v>
      </c>
    </row>
    <row r="8035" spans="1:5" hidden="1" x14ac:dyDescent="0.3">
      <c r="A8035" s="18" t="str">
        <f t="shared" si="126"/>
        <v>2022-23Nillumbik ShireFS4</v>
      </c>
      <c r="B8035" s="18" t="s">
        <v>1261</v>
      </c>
      <c r="C8035" s="18" t="s">
        <v>1162</v>
      </c>
      <c r="D8035" s="18" t="s">
        <v>139</v>
      </c>
      <c r="E8035" s="18">
        <v>1</v>
      </c>
    </row>
    <row r="8036" spans="1:5" hidden="1" x14ac:dyDescent="0.3">
      <c r="A8036" s="18" t="str">
        <f t="shared" si="126"/>
        <v>2022-23Nillumbik ShireG1</v>
      </c>
      <c r="B8036" s="18" t="s">
        <v>1261</v>
      </c>
      <c r="C8036" s="18" t="s">
        <v>1162</v>
      </c>
      <c r="D8036" s="18" t="s">
        <v>149</v>
      </c>
      <c r="E8036" s="18">
        <v>1.9801980198019799E-2</v>
      </c>
    </row>
    <row r="8037" spans="1:5" hidden="1" x14ac:dyDescent="0.3">
      <c r="A8037" s="18" t="str">
        <f t="shared" si="126"/>
        <v>2022-23Nillumbik ShireG2</v>
      </c>
      <c r="B8037" s="18" t="s">
        <v>1261</v>
      </c>
      <c r="C8037" s="18" t="s">
        <v>1162</v>
      </c>
      <c r="D8037" s="18" t="s">
        <v>154</v>
      </c>
      <c r="E8037" s="18">
        <v>69.3</v>
      </c>
    </row>
    <row r="8038" spans="1:5" hidden="1" x14ac:dyDescent="0.3">
      <c r="A8038" s="18" t="str">
        <f t="shared" si="126"/>
        <v>2022-23Nillumbik ShireG3</v>
      </c>
      <c r="B8038" s="18" t="s">
        <v>1261</v>
      </c>
      <c r="C8038" s="18" t="s">
        <v>1162</v>
      </c>
      <c r="D8038" s="18" t="s">
        <v>159</v>
      </c>
      <c r="E8038" s="18">
        <v>0.89285714285714302</v>
      </c>
    </row>
    <row r="8039" spans="1:5" hidden="1" x14ac:dyDescent="0.3">
      <c r="A8039" s="18" t="str">
        <f t="shared" si="126"/>
        <v>2022-23Nillumbik ShireG4</v>
      </c>
      <c r="B8039" s="18" t="s">
        <v>1261</v>
      </c>
      <c r="C8039" s="18" t="s">
        <v>1162</v>
      </c>
      <c r="D8039" s="18" t="s">
        <v>166</v>
      </c>
      <c r="E8039" s="18">
        <v>51175.19</v>
      </c>
    </row>
    <row r="8040" spans="1:5" hidden="1" x14ac:dyDescent="0.3">
      <c r="A8040" s="18" t="str">
        <f t="shared" si="126"/>
        <v>2022-23Nillumbik ShireG5</v>
      </c>
      <c r="B8040" s="18" t="s">
        <v>1261</v>
      </c>
      <c r="C8040" s="18" t="s">
        <v>1162</v>
      </c>
      <c r="D8040" s="18" t="s">
        <v>169</v>
      </c>
      <c r="E8040" s="18">
        <v>67.7</v>
      </c>
    </row>
    <row r="8041" spans="1:5" hidden="1" x14ac:dyDescent="0.3">
      <c r="A8041" s="18" t="str">
        <f t="shared" si="126"/>
        <v>2022-23Nillumbik ShireLB1</v>
      </c>
      <c r="B8041" s="18" t="s">
        <v>1261</v>
      </c>
      <c r="C8041" s="18" t="s">
        <v>1162</v>
      </c>
      <c r="D8041" s="18" t="s">
        <v>1256</v>
      </c>
      <c r="E8041" s="18">
        <v>8.4455141795325908</v>
      </c>
    </row>
    <row r="8042" spans="1:5" hidden="1" x14ac:dyDescent="0.3">
      <c r="A8042" s="18" t="str">
        <f t="shared" si="126"/>
        <v>2022-23Nillumbik ShireLB2</v>
      </c>
      <c r="B8042" s="18" t="s">
        <v>1261</v>
      </c>
      <c r="C8042" s="18" t="s">
        <v>1162</v>
      </c>
      <c r="D8042" s="18" t="s">
        <v>172</v>
      </c>
      <c r="E8042" s="18">
        <v>0.91138361516390898</v>
      </c>
    </row>
    <row r="8043" spans="1:5" hidden="1" x14ac:dyDescent="0.3">
      <c r="A8043" s="18" t="str">
        <f t="shared" si="126"/>
        <v>2022-23Nillumbik ShireLB4</v>
      </c>
      <c r="B8043" s="18" t="s">
        <v>1261</v>
      </c>
      <c r="C8043" s="18" t="s">
        <v>1162</v>
      </c>
      <c r="D8043" s="18" t="s">
        <v>1257</v>
      </c>
      <c r="E8043" s="18">
        <v>0.25830966056358501</v>
      </c>
    </row>
    <row r="8044" spans="1:5" hidden="1" x14ac:dyDescent="0.3">
      <c r="A8044" s="18" t="str">
        <f t="shared" si="126"/>
        <v>2022-23Nillumbik ShireLB5</v>
      </c>
      <c r="B8044" s="18" t="s">
        <v>1261</v>
      </c>
      <c r="C8044" s="18" t="s">
        <v>1162</v>
      </c>
      <c r="D8044" s="18" t="s">
        <v>177</v>
      </c>
      <c r="E8044" s="18">
        <v>43.0664921465969</v>
      </c>
    </row>
    <row r="8045" spans="1:5" hidden="1" x14ac:dyDescent="0.3">
      <c r="A8045" s="18" t="str">
        <f t="shared" si="126"/>
        <v>2022-23Nillumbik ShireMC2</v>
      </c>
      <c r="B8045" s="18" t="s">
        <v>1261</v>
      </c>
      <c r="C8045" s="18" t="s">
        <v>1162</v>
      </c>
      <c r="D8045" s="18" t="s">
        <v>192</v>
      </c>
      <c r="E8045" s="18">
        <v>1.01117318435754</v>
      </c>
    </row>
    <row r="8046" spans="1:5" hidden="1" x14ac:dyDescent="0.3">
      <c r="A8046" s="18" t="str">
        <f t="shared" si="126"/>
        <v>2022-23Nillumbik ShireMC3</v>
      </c>
      <c r="B8046" s="18" t="s">
        <v>1261</v>
      </c>
      <c r="C8046" s="18" t="s">
        <v>1162</v>
      </c>
      <c r="D8046" s="18" t="s">
        <v>197</v>
      </c>
      <c r="E8046" s="18">
        <v>72.216266247602803</v>
      </c>
    </row>
    <row r="8047" spans="1:5" hidden="1" x14ac:dyDescent="0.3">
      <c r="A8047" s="18" t="str">
        <f t="shared" si="126"/>
        <v>2022-23Nillumbik ShireMC4</v>
      </c>
      <c r="B8047" s="18" t="s">
        <v>1261</v>
      </c>
      <c r="C8047" s="18" t="s">
        <v>1162</v>
      </c>
      <c r="D8047" s="18" t="s">
        <v>202</v>
      </c>
      <c r="E8047" s="18">
        <v>0.79870265745972002</v>
      </c>
    </row>
    <row r="8048" spans="1:5" hidden="1" x14ac:dyDescent="0.3">
      <c r="A8048" s="18" t="str">
        <f t="shared" si="126"/>
        <v>2022-23Nillumbik ShireMC5</v>
      </c>
      <c r="B8048" s="18" t="s">
        <v>1261</v>
      </c>
      <c r="C8048" s="18" t="s">
        <v>1162</v>
      </c>
      <c r="D8048" s="18" t="s">
        <v>207</v>
      </c>
      <c r="E8048" s="18">
        <v>0.73170731707317105</v>
      </c>
    </row>
    <row r="8049" spans="1:5" hidden="1" x14ac:dyDescent="0.3">
      <c r="A8049" s="18" t="str">
        <f t="shared" si="126"/>
        <v>2022-23Nillumbik ShireMC6</v>
      </c>
      <c r="B8049" s="18" t="s">
        <v>1261</v>
      </c>
      <c r="C8049" s="18" t="s">
        <v>1162</v>
      </c>
      <c r="D8049" s="18" t="s">
        <v>211</v>
      </c>
      <c r="E8049" s="18">
        <v>0.97020484171322197</v>
      </c>
    </row>
    <row r="8050" spans="1:5" hidden="1" x14ac:dyDescent="0.3">
      <c r="A8050" s="18" t="str">
        <f t="shared" si="126"/>
        <v>2022-23Nillumbik ShireR1</v>
      </c>
      <c r="B8050" s="18" t="s">
        <v>1261</v>
      </c>
      <c r="C8050" s="18" t="s">
        <v>1162</v>
      </c>
      <c r="D8050" s="18" t="s">
        <v>215</v>
      </c>
      <c r="E8050" s="18">
        <v>57.905544147843898</v>
      </c>
    </row>
    <row r="8051" spans="1:5" hidden="1" x14ac:dyDescent="0.3">
      <c r="A8051" s="18" t="str">
        <f t="shared" si="126"/>
        <v>2022-23Nillumbik ShireR2</v>
      </c>
      <c r="B8051" s="18" t="s">
        <v>1261</v>
      </c>
      <c r="C8051" s="18" t="s">
        <v>1162</v>
      </c>
      <c r="D8051" s="18" t="s">
        <v>220</v>
      </c>
      <c r="E8051" s="18">
        <v>0.95277207392197105</v>
      </c>
    </row>
    <row r="8052" spans="1:5" hidden="1" x14ac:dyDescent="0.3">
      <c r="A8052" s="18" t="str">
        <f t="shared" si="126"/>
        <v>2022-23Nillumbik ShireR3</v>
      </c>
      <c r="B8052" s="18" t="s">
        <v>1261</v>
      </c>
      <c r="C8052" s="18" t="s">
        <v>1162</v>
      </c>
      <c r="D8052" s="18" t="s">
        <v>223</v>
      </c>
      <c r="E8052" s="18">
        <v>166.725773195876</v>
      </c>
    </row>
    <row r="8053" spans="1:5" hidden="1" x14ac:dyDescent="0.3">
      <c r="A8053" s="18" t="str">
        <f t="shared" si="126"/>
        <v>2022-23Nillumbik ShireR4</v>
      </c>
      <c r="B8053" s="18" t="s">
        <v>1261</v>
      </c>
      <c r="C8053" s="18" t="s">
        <v>1162</v>
      </c>
      <c r="D8053" s="18" t="s">
        <v>228</v>
      </c>
      <c r="E8053" s="18">
        <v>14.8965008655103</v>
      </c>
    </row>
    <row r="8054" spans="1:5" hidden="1" x14ac:dyDescent="0.3">
      <c r="A8054" s="18" t="str">
        <f t="shared" si="126"/>
        <v>2022-23Nillumbik ShireR5</v>
      </c>
      <c r="B8054" s="18" t="s">
        <v>1261</v>
      </c>
      <c r="C8054" s="18" t="s">
        <v>1162</v>
      </c>
      <c r="D8054" s="18" t="s">
        <v>232</v>
      </c>
      <c r="E8054" s="18">
        <v>68.5</v>
      </c>
    </row>
    <row r="8055" spans="1:5" hidden="1" x14ac:dyDescent="0.3">
      <c r="A8055" s="18" t="str">
        <f t="shared" si="126"/>
        <v>2022-23Nillumbik ShireSP1</v>
      </c>
      <c r="B8055" s="18" t="s">
        <v>1261</v>
      </c>
      <c r="C8055" s="18" t="s">
        <v>1162</v>
      </c>
      <c r="D8055" s="18" t="s">
        <v>236</v>
      </c>
      <c r="E8055" s="18">
        <v>102</v>
      </c>
    </row>
    <row r="8056" spans="1:5" hidden="1" x14ac:dyDescent="0.3">
      <c r="A8056" s="18" t="str">
        <f t="shared" si="126"/>
        <v>2022-23Nillumbik ShireSP2</v>
      </c>
      <c r="B8056" s="18" t="s">
        <v>1261</v>
      </c>
      <c r="C8056" s="18" t="s">
        <v>1162</v>
      </c>
      <c r="D8056" s="18" t="s">
        <v>239</v>
      </c>
      <c r="E8056" s="18">
        <v>0.55985267034990804</v>
      </c>
    </row>
    <row r="8057" spans="1:5" hidden="1" x14ac:dyDescent="0.3">
      <c r="A8057" s="18" t="str">
        <f t="shared" si="126"/>
        <v>2022-23Nillumbik ShireSP3</v>
      </c>
      <c r="B8057" s="18" t="s">
        <v>1261</v>
      </c>
      <c r="C8057" s="18" t="s">
        <v>1162</v>
      </c>
      <c r="D8057" s="18" t="s">
        <v>245</v>
      </c>
      <c r="E8057" s="18">
        <v>2788.89207419899</v>
      </c>
    </row>
    <row r="8058" spans="1:5" hidden="1" x14ac:dyDescent="0.3">
      <c r="A8058" s="18" t="str">
        <f t="shared" si="126"/>
        <v>2022-23Nillumbik ShireSP4</v>
      </c>
      <c r="B8058" s="18" t="s">
        <v>1261</v>
      </c>
      <c r="C8058" s="18" t="s">
        <v>1162</v>
      </c>
      <c r="D8058" s="18" t="s">
        <v>251</v>
      </c>
      <c r="E8058" s="18">
        <v>0.46153846153846201</v>
      </c>
    </row>
    <row r="8059" spans="1:5" hidden="1" x14ac:dyDescent="0.3">
      <c r="A8059" s="18" t="str">
        <f t="shared" si="126"/>
        <v>2022-23Nillumbik ShireWC1</v>
      </c>
      <c r="B8059" s="18" t="s">
        <v>1261</v>
      </c>
      <c r="C8059" s="18" t="s">
        <v>1162</v>
      </c>
      <c r="D8059" s="18" t="s">
        <v>1258</v>
      </c>
      <c r="E8059" s="18">
        <v>136.33879781420799</v>
      </c>
    </row>
    <row r="8060" spans="1:5" hidden="1" x14ac:dyDescent="0.3">
      <c r="A8060" s="18" t="str">
        <f t="shared" si="126"/>
        <v>2022-23Nillumbik ShireWC2</v>
      </c>
      <c r="B8060" s="18" t="s">
        <v>1261</v>
      </c>
      <c r="C8060" s="18" t="s">
        <v>1162</v>
      </c>
      <c r="D8060" s="18" t="s">
        <v>256</v>
      </c>
      <c r="E8060" s="18">
        <v>4.5639743298302102</v>
      </c>
    </row>
    <row r="8061" spans="1:5" hidden="1" x14ac:dyDescent="0.3">
      <c r="A8061" s="18" t="str">
        <f t="shared" si="126"/>
        <v>2022-23Nillumbik ShireWC3</v>
      </c>
      <c r="B8061" s="18" t="s">
        <v>1261</v>
      </c>
      <c r="C8061" s="18" t="s">
        <v>1162</v>
      </c>
      <c r="D8061" s="18" t="s">
        <v>262</v>
      </c>
      <c r="E8061" s="18">
        <v>96.9635245901639</v>
      </c>
    </row>
    <row r="8062" spans="1:5" hidden="1" x14ac:dyDescent="0.3">
      <c r="A8062" s="18" t="str">
        <f t="shared" si="126"/>
        <v>2022-23Nillumbik ShireWC4</v>
      </c>
      <c r="B8062" s="18" t="s">
        <v>1261</v>
      </c>
      <c r="C8062" s="18" t="s">
        <v>1162</v>
      </c>
      <c r="D8062" s="18" t="s">
        <v>266</v>
      </c>
      <c r="E8062" s="18">
        <v>102.515346083789</v>
      </c>
    </row>
    <row r="8063" spans="1:5" hidden="1" x14ac:dyDescent="0.3">
      <c r="A8063" s="18" t="str">
        <f t="shared" si="126"/>
        <v>2022-23Nillumbik ShireWC5</v>
      </c>
      <c r="B8063" s="18" t="s">
        <v>1261</v>
      </c>
      <c r="C8063" s="18" t="s">
        <v>1162</v>
      </c>
      <c r="D8063" s="18" t="s">
        <v>270</v>
      </c>
      <c r="E8063" s="18">
        <v>0.72241328068611199</v>
      </c>
    </row>
    <row r="8064" spans="1:5" hidden="1" x14ac:dyDescent="0.3">
      <c r="A8064" s="18" t="str">
        <f t="shared" si="126"/>
        <v>2022-23Nillumbik ShireE2</v>
      </c>
      <c r="B8064" s="18" t="s">
        <v>1261</v>
      </c>
      <c r="C8064" s="18" t="s">
        <v>1162</v>
      </c>
      <c r="D8064" s="18" t="s">
        <v>548</v>
      </c>
      <c r="E8064" s="18">
        <v>4566.625</v>
      </c>
    </row>
    <row r="8065" spans="1:5" hidden="1" x14ac:dyDescent="0.3">
      <c r="A8065" s="18" t="str">
        <f t="shared" si="126"/>
        <v>2022-23Nillumbik ShireE4</v>
      </c>
      <c r="B8065" s="18" t="s">
        <v>1261</v>
      </c>
      <c r="C8065" s="18" t="s">
        <v>1162</v>
      </c>
      <c r="D8065" s="18" t="s">
        <v>550</v>
      </c>
      <c r="E8065" s="18">
        <v>2511.2916666666702</v>
      </c>
    </row>
    <row r="8066" spans="1:5" hidden="1" x14ac:dyDescent="0.3">
      <c r="A8066" s="18" t="str">
        <f t="shared" si="126"/>
        <v>2022-23Nillumbik ShireL1</v>
      </c>
      <c r="B8066" s="18" t="s">
        <v>1261</v>
      </c>
      <c r="C8066" s="18" t="s">
        <v>1162</v>
      </c>
      <c r="D8066" s="18" t="s">
        <v>552</v>
      </c>
      <c r="E8066" s="18">
        <v>1.71164571927931</v>
      </c>
    </row>
    <row r="8067" spans="1:5" hidden="1" x14ac:dyDescent="0.3">
      <c r="A8067" s="18" t="str">
        <f t="shared" si="126"/>
        <v>2022-23Nillumbik ShireL2</v>
      </c>
      <c r="B8067" s="18" t="s">
        <v>1261</v>
      </c>
      <c r="C8067" s="18" t="s">
        <v>1162</v>
      </c>
      <c r="D8067" s="18" t="s">
        <v>554</v>
      </c>
      <c r="E8067" s="18">
        <v>0.185339399079857</v>
      </c>
    </row>
    <row r="8068" spans="1:5" hidden="1" x14ac:dyDescent="0.3">
      <c r="A8068" s="18" t="str">
        <f t="shared" si="126"/>
        <v>2022-23Nillumbik ShireO2</v>
      </c>
      <c r="B8068" s="18" t="s">
        <v>1261</v>
      </c>
      <c r="C8068" s="18" t="s">
        <v>1162</v>
      </c>
      <c r="D8068" s="18" t="s">
        <v>556</v>
      </c>
      <c r="E8068" s="18">
        <v>0.183164510864434</v>
      </c>
    </row>
    <row r="8069" spans="1:5" hidden="1" x14ac:dyDescent="0.3">
      <c r="A8069" s="18" t="str">
        <f t="shared" si="126"/>
        <v>2022-23Nillumbik ShireO3</v>
      </c>
      <c r="B8069" s="18" t="s">
        <v>1261</v>
      </c>
      <c r="C8069" s="18" t="s">
        <v>1162</v>
      </c>
      <c r="D8069" s="18" t="s">
        <v>558</v>
      </c>
      <c r="E8069" s="18">
        <v>5.5367475485898501E-2</v>
      </c>
    </row>
    <row r="8070" spans="1:5" hidden="1" x14ac:dyDescent="0.3">
      <c r="A8070" s="18" t="str">
        <f t="shared" si="126"/>
        <v>2022-23Nillumbik ShireO4</v>
      </c>
      <c r="B8070" s="18" t="s">
        <v>1261</v>
      </c>
      <c r="C8070" s="18" t="s">
        <v>1162</v>
      </c>
      <c r="D8070" s="18" t="s">
        <v>560</v>
      </c>
      <c r="E8070" s="18">
        <v>0.24268880557043401</v>
      </c>
    </row>
    <row r="8071" spans="1:5" hidden="1" x14ac:dyDescent="0.3">
      <c r="A8071" s="18" t="str">
        <f t="shared" si="126"/>
        <v>2022-23Nillumbik ShireO5</v>
      </c>
      <c r="B8071" s="18" t="s">
        <v>1261</v>
      </c>
      <c r="C8071" s="18" t="s">
        <v>1162</v>
      </c>
      <c r="D8071" s="18" t="s">
        <v>562</v>
      </c>
      <c r="E8071" s="18">
        <v>0.88424668477392598</v>
      </c>
    </row>
    <row r="8072" spans="1:5" hidden="1" x14ac:dyDescent="0.3">
      <c r="A8072" s="18" t="str">
        <f t="shared" si="126"/>
        <v>2022-23Nillumbik ShireOP1</v>
      </c>
      <c r="B8072" s="18" t="s">
        <v>1261</v>
      </c>
      <c r="C8072" s="18" t="s">
        <v>1162</v>
      </c>
      <c r="D8072" s="18" t="s">
        <v>564</v>
      </c>
      <c r="E8072" s="18">
        <v>-7.4110371727902594E-2</v>
      </c>
    </row>
    <row r="8073" spans="1:5" hidden="1" x14ac:dyDescent="0.3">
      <c r="A8073" s="18" t="str">
        <f t="shared" si="126"/>
        <v>2022-23Nillumbik ShireS1</v>
      </c>
      <c r="B8073" s="18" t="s">
        <v>1261</v>
      </c>
      <c r="C8073" s="18" t="s">
        <v>1162</v>
      </c>
      <c r="D8073" s="18" t="s">
        <v>567</v>
      </c>
      <c r="E8073" s="18">
        <v>0.72660897517567202</v>
      </c>
    </row>
    <row r="8074" spans="1:5" hidden="1" x14ac:dyDescent="0.3">
      <c r="A8074" s="18" t="str">
        <f t="shared" si="126"/>
        <v>2022-23Nillumbik ShireS2</v>
      </c>
      <c r="B8074" s="18" t="s">
        <v>1261</v>
      </c>
      <c r="C8074" s="18" t="s">
        <v>1162</v>
      </c>
      <c r="D8074" s="18" t="s">
        <v>569</v>
      </c>
      <c r="E8074" s="18">
        <v>3.0208613453938001E-3</v>
      </c>
    </row>
    <row r="8075" spans="1:5" hidden="1" x14ac:dyDescent="0.3">
      <c r="A8075" s="18" t="str">
        <f t="shared" si="126"/>
        <v>2022-23Nillumbik ShireC1</v>
      </c>
      <c r="B8075" s="18" t="s">
        <v>1261</v>
      </c>
      <c r="C8075" s="18" t="s">
        <v>1162</v>
      </c>
      <c r="D8075" s="18" t="s">
        <v>572</v>
      </c>
      <c r="E8075" s="18">
        <v>1738.83864826273</v>
      </c>
    </row>
    <row r="8076" spans="1:5" hidden="1" x14ac:dyDescent="0.3">
      <c r="A8076" s="18" t="str">
        <f t="shared" si="126"/>
        <v>2022-23Nillumbik ShireC2</v>
      </c>
      <c r="B8076" s="18" t="s">
        <v>1261</v>
      </c>
      <c r="C8076" s="18" t="s">
        <v>1162</v>
      </c>
      <c r="D8076" s="18" t="s">
        <v>575</v>
      </c>
      <c r="E8076" s="18">
        <v>7027.7169601776905</v>
      </c>
    </row>
    <row r="8077" spans="1:5" hidden="1" x14ac:dyDescent="0.3">
      <c r="A8077" s="18" t="str">
        <f t="shared" si="126"/>
        <v>2022-23Nillumbik ShireC3</v>
      </c>
      <c r="B8077" s="18" t="s">
        <v>1261</v>
      </c>
      <c r="C8077" s="18" t="s">
        <v>1162</v>
      </c>
      <c r="D8077" s="18" t="s">
        <v>579</v>
      </c>
      <c r="E8077" s="18">
        <v>80.063512226103498</v>
      </c>
    </row>
    <row r="8078" spans="1:5" hidden="1" x14ac:dyDescent="0.3">
      <c r="A8078" s="18" t="str">
        <f t="shared" si="126"/>
        <v>2022-23Nillumbik ShireC4</v>
      </c>
      <c r="B8078" s="18" t="s">
        <v>1261</v>
      </c>
      <c r="C8078" s="18" t="s">
        <v>1162</v>
      </c>
      <c r="D8078" s="18" t="s">
        <v>583</v>
      </c>
      <c r="E8078" s="18">
        <v>1481.0407742344901</v>
      </c>
    </row>
    <row r="8079" spans="1:5" hidden="1" x14ac:dyDescent="0.3">
      <c r="A8079" s="18" t="str">
        <f t="shared" si="126"/>
        <v>2022-23Nillumbik ShireC5</v>
      </c>
      <c r="B8079" s="18" t="s">
        <v>1261</v>
      </c>
      <c r="C8079" s="18" t="s">
        <v>1162</v>
      </c>
      <c r="D8079" s="18" t="s">
        <v>586</v>
      </c>
      <c r="E8079" s="18">
        <v>105.50531492939901</v>
      </c>
    </row>
    <row r="8080" spans="1:5" hidden="1" x14ac:dyDescent="0.3">
      <c r="A8080" s="18" t="str">
        <f t="shared" si="126"/>
        <v>2022-23Nillumbik ShireC6</v>
      </c>
      <c r="B8080" s="18" t="s">
        <v>1261</v>
      </c>
      <c r="C8080" s="18" t="s">
        <v>1162</v>
      </c>
      <c r="D8080" s="18" t="s">
        <v>590</v>
      </c>
      <c r="E8080" s="18">
        <v>10</v>
      </c>
    </row>
    <row r="8081" spans="1:5" hidden="1" x14ac:dyDescent="0.3">
      <c r="A8081" s="18" t="str">
        <f t="shared" si="126"/>
        <v>2022-23Nillumbik ShireC7</v>
      </c>
      <c r="B8081" s="18" t="s">
        <v>1261</v>
      </c>
      <c r="C8081" s="18" t="s">
        <v>1162</v>
      </c>
      <c r="D8081" s="18" t="s">
        <v>594</v>
      </c>
      <c r="E8081" s="18">
        <v>0.158774373259053</v>
      </c>
    </row>
    <row r="8082" spans="1:5" hidden="1" x14ac:dyDescent="0.3">
      <c r="A8082" s="18" t="str">
        <f t="shared" si="126"/>
        <v>2022-23Northern Grampians ShireAF2</v>
      </c>
      <c r="B8082" s="18" t="s">
        <v>1261</v>
      </c>
      <c r="C8082" s="18" t="s">
        <v>1165</v>
      </c>
      <c r="D8082" s="18" t="s">
        <v>76</v>
      </c>
      <c r="E8082" s="18">
        <v>0.5</v>
      </c>
    </row>
    <row r="8083" spans="1:5" hidden="1" x14ac:dyDescent="0.3">
      <c r="A8083" s="18" t="str">
        <f t="shared" si="126"/>
        <v>2022-23Northern Grampians ShireAF6</v>
      </c>
      <c r="B8083" s="18" t="s">
        <v>1261</v>
      </c>
      <c r="C8083" s="18" t="s">
        <v>1165</v>
      </c>
      <c r="D8083" s="18" t="s">
        <v>85</v>
      </c>
      <c r="E8083" s="18">
        <v>6.5472859069453797</v>
      </c>
    </row>
    <row r="8084" spans="1:5" hidden="1" x14ac:dyDescent="0.3">
      <c r="A8084" s="18" t="str">
        <f t="shared" si="126"/>
        <v>2022-23Northern Grampians ShireAF7</v>
      </c>
      <c r="B8084" s="18" t="s">
        <v>1261</v>
      </c>
      <c r="C8084" s="18" t="s">
        <v>1165</v>
      </c>
      <c r="D8084" s="18" t="s">
        <v>90</v>
      </c>
      <c r="E8084" s="18">
        <v>4.52400324420356</v>
      </c>
    </row>
    <row r="8085" spans="1:5" hidden="1" x14ac:dyDescent="0.3">
      <c r="A8085" s="18" t="str">
        <f t="shared" si="126"/>
        <v>2022-23Northern Grampians ShireAM1</v>
      </c>
      <c r="B8085" s="18" t="s">
        <v>1261</v>
      </c>
      <c r="C8085" s="18" t="s">
        <v>1165</v>
      </c>
      <c r="D8085" s="18" t="s">
        <v>97</v>
      </c>
      <c r="E8085" s="18">
        <v>2.7540650406504099</v>
      </c>
    </row>
    <row r="8086" spans="1:5" hidden="1" x14ac:dyDescent="0.3">
      <c r="A8086" s="18" t="str">
        <f t="shared" si="126"/>
        <v>2022-23Northern Grampians ShireAM2</v>
      </c>
      <c r="B8086" s="18" t="s">
        <v>1261</v>
      </c>
      <c r="C8086" s="18" t="s">
        <v>1165</v>
      </c>
      <c r="D8086" s="18" t="s">
        <v>103</v>
      </c>
      <c r="E8086" s="18">
        <v>0.24137931034482801</v>
      </c>
    </row>
    <row r="8087" spans="1:5" hidden="1" x14ac:dyDescent="0.3">
      <c r="A8087" s="18" t="str">
        <f t="shared" si="126"/>
        <v>2022-23Northern Grampians ShireAM5</v>
      </c>
      <c r="B8087" s="18" t="s">
        <v>1261</v>
      </c>
      <c r="C8087" s="18" t="s">
        <v>1165</v>
      </c>
      <c r="D8087" s="18" t="s">
        <v>109</v>
      </c>
      <c r="E8087" s="18">
        <v>0.54022988505747105</v>
      </c>
    </row>
    <row r="8088" spans="1:5" hidden="1" x14ac:dyDescent="0.3">
      <c r="A8088" s="18" t="str">
        <f t="shared" ref="A8088:A8151" si="127">CONCATENATE(B8088,C8088,D8088)</f>
        <v>2022-23Northern Grampians ShireAM6</v>
      </c>
      <c r="B8088" s="18" t="s">
        <v>1261</v>
      </c>
      <c r="C8088" s="18" t="s">
        <v>1165</v>
      </c>
      <c r="D8088" s="18" t="s">
        <v>115</v>
      </c>
      <c r="E8088" s="18">
        <v>17.370691166554298</v>
      </c>
    </row>
    <row r="8089" spans="1:5" hidden="1" x14ac:dyDescent="0.3">
      <c r="A8089" s="18" t="str">
        <f t="shared" si="127"/>
        <v>2022-23Northern Grampians ShireAM7</v>
      </c>
      <c r="B8089" s="18" t="s">
        <v>1261</v>
      </c>
      <c r="C8089" s="18" t="s">
        <v>1165</v>
      </c>
      <c r="D8089" s="18" t="s">
        <v>118</v>
      </c>
      <c r="E8089" s="18">
        <v>0</v>
      </c>
    </row>
    <row r="8090" spans="1:5" hidden="1" x14ac:dyDescent="0.3">
      <c r="A8090" s="18" t="str">
        <f t="shared" si="127"/>
        <v>2022-23Northern Grampians ShireFS1</v>
      </c>
      <c r="B8090" s="18" t="s">
        <v>1261</v>
      </c>
      <c r="C8090" s="18" t="s">
        <v>1165</v>
      </c>
      <c r="D8090" s="18" t="s">
        <v>124</v>
      </c>
      <c r="E8090" s="18">
        <v>1</v>
      </c>
    </row>
    <row r="8091" spans="1:5" hidden="1" x14ac:dyDescent="0.3">
      <c r="A8091" s="18" t="str">
        <f t="shared" si="127"/>
        <v>2022-23Northern Grampians ShireFS2</v>
      </c>
      <c r="B8091" s="18" t="s">
        <v>1261</v>
      </c>
      <c r="C8091" s="18" t="s">
        <v>1165</v>
      </c>
      <c r="D8091" s="18" t="s">
        <v>130</v>
      </c>
      <c r="E8091" s="18">
        <v>0.86</v>
      </c>
    </row>
    <row r="8092" spans="1:5" hidden="1" x14ac:dyDescent="0.3">
      <c r="A8092" s="18" t="str">
        <f t="shared" si="127"/>
        <v>2022-23Northern Grampians ShireFS3</v>
      </c>
      <c r="B8092" s="18" t="s">
        <v>1261</v>
      </c>
      <c r="C8092" s="18" t="s">
        <v>1165</v>
      </c>
      <c r="D8092" s="18" t="s">
        <v>135</v>
      </c>
      <c r="E8092" s="18">
        <v>481.20100000000002</v>
      </c>
    </row>
    <row r="8093" spans="1:5" hidden="1" x14ac:dyDescent="0.3">
      <c r="A8093" s="18" t="str">
        <f t="shared" si="127"/>
        <v>2022-23Northern Grampians ShireFS4</v>
      </c>
      <c r="B8093" s="18" t="s">
        <v>1261</v>
      </c>
      <c r="C8093" s="18" t="s">
        <v>1165</v>
      </c>
      <c r="D8093" s="18" t="s">
        <v>139</v>
      </c>
      <c r="E8093" s="18">
        <v>1</v>
      </c>
    </row>
    <row r="8094" spans="1:5" hidden="1" x14ac:dyDescent="0.3">
      <c r="A8094" s="18" t="str">
        <f t="shared" si="127"/>
        <v>2022-23Northern Grampians ShireG1</v>
      </c>
      <c r="B8094" s="18" t="s">
        <v>1261</v>
      </c>
      <c r="C8094" s="18" t="s">
        <v>1165</v>
      </c>
      <c r="D8094" s="18" t="s">
        <v>149</v>
      </c>
      <c r="E8094" s="18">
        <v>0.23622047244094499</v>
      </c>
    </row>
    <row r="8095" spans="1:5" hidden="1" x14ac:dyDescent="0.3">
      <c r="A8095" s="18" t="str">
        <f t="shared" si="127"/>
        <v>2022-23Northern Grampians ShireG2</v>
      </c>
      <c r="B8095" s="18" t="s">
        <v>1261</v>
      </c>
      <c r="C8095" s="18" t="s">
        <v>1165</v>
      </c>
      <c r="D8095" s="18" t="s">
        <v>154</v>
      </c>
      <c r="E8095" s="18">
        <v>51</v>
      </c>
    </row>
    <row r="8096" spans="1:5" hidden="1" x14ac:dyDescent="0.3">
      <c r="A8096" s="18" t="str">
        <f t="shared" si="127"/>
        <v>2022-23Northern Grampians ShireG3</v>
      </c>
      <c r="B8096" s="18" t="s">
        <v>1261</v>
      </c>
      <c r="C8096" s="18" t="s">
        <v>1165</v>
      </c>
      <c r="D8096" s="18" t="s">
        <v>159</v>
      </c>
      <c r="E8096" s="18">
        <v>0.90476190476190499</v>
      </c>
    </row>
    <row r="8097" spans="1:5" hidden="1" x14ac:dyDescent="0.3">
      <c r="A8097" s="18" t="str">
        <f t="shared" si="127"/>
        <v>2022-23Northern Grampians ShireG4</v>
      </c>
      <c r="B8097" s="18" t="s">
        <v>1261</v>
      </c>
      <c r="C8097" s="18" t="s">
        <v>1165</v>
      </c>
      <c r="D8097" s="18" t="s">
        <v>166</v>
      </c>
      <c r="E8097" s="18">
        <v>40346.571428571398</v>
      </c>
    </row>
    <row r="8098" spans="1:5" hidden="1" x14ac:dyDescent="0.3">
      <c r="A8098" s="18" t="str">
        <f t="shared" si="127"/>
        <v>2022-23Northern Grampians ShireG5</v>
      </c>
      <c r="B8098" s="18" t="s">
        <v>1261</v>
      </c>
      <c r="C8098" s="18" t="s">
        <v>1165</v>
      </c>
      <c r="D8098" s="18" t="s">
        <v>169</v>
      </c>
      <c r="E8098" s="18">
        <v>55</v>
      </c>
    </row>
    <row r="8099" spans="1:5" hidden="1" x14ac:dyDescent="0.3">
      <c r="A8099" s="18" t="str">
        <f t="shared" si="127"/>
        <v>2022-23Northern Grampians ShireLB1</v>
      </c>
      <c r="B8099" s="18" t="s">
        <v>1261</v>
      </c>
      <c r="C8099" s="18" t="s">
        <v>1165</v>
      </c>
      <c r="D8099" s="18" t="s">
        <v>1256</v>
      </c>
      <c r="E8099" s="18">
        <v>1.7010174680353001</v>
      </c>
    </row>
    <row r="8100" spans="1:5" hidden="1" x14ac:dyDescent="0.3">
      <c r="A8100" s="18" t="str">
        <f t="shared" si="127"/>
        <v>2022-23Northern Grampians ShireLB2</v>
      </c>
      <c r="B8100" s="18" t="s">
        <v>1261</v>
      </c>
      <c r="C8100" s="18" t="s">
        <v>1165</v>
      </c>
      <c r="D8100" s="18" t="s">
        <v>172</v>
      </c>
      <c r="E8100" s="18">
        <v>0.48685395281829602</v>
      </c>
    </row>
    <row r="8101" spans="1:5" hidden="1" x14ac:dyDescent="0.3">
      <c r="A8101" s="18" t="str">
        <f t="shared" si="127"/>
        <v>2022-23Northern Grampians ShireLB4</v>
      </c>
      <c r="B8101" s="18" t="s">
        <v>1261</v>
      </c>
      <c r="C8101" s="18" t="s">
        <v>1165</v>
      </c>
      <c r="D8101" s="18" t="s">
        <v>1257</v>
      </c>
      <c r="E8101" s="18">
        <v>7.9802586007850396E-2</v>
      </c>
    </row>
    <row r="8102" spans="1:5" hidden="1" x14ac:dyDescent="0.3">
      <c r="A8102" s="18" t="str">
        <f t="shared" si="127"/>
        <v>2022-23Northern Grampians ShireLB5</v>
      </c>
      <c r="B8102" s="18" t="s">
        <v>1261</v>
      </c>
      <c r="C8102" s="18" t="s">
        <v>1165</v>
      </c>
      <c r="D8102" s="18" t="s">
        <v>177</v>
      </c>
      <c r="E8102" s="18">
        <v>20.9903910991234</v>
      </c>
    </row>
    <row r="8103" spans="1:5" hidden="1" x14ac:dyDescent="0.3">
      <c r="A8103" s="18" t="str">
        <f t="shared" si="127"/>
        <v>2022-23Northern Grampians ShireMC2</v>
      </c>
      <c r="B8103" s="18" t="s">
        <v>1261</v>
      </c>
      <c r="C8103" s="18" t="s">
        <v>1165</v>
      </c>
      <c r="D8103" s="18" t="s">
        <v>192</v>
      </c>
      <c r="E8103" s="18">
        <v>1.00819672131148</v>
      </c>
    </row>
    <row r="8104" spans="1:5" hidden="1" x14ac:dyDescent="0.3">
      <c r="A8104" s="18" t="str">
        <f t="shared" si="127"/>
        <v>2022-23Northern Grampians ShireMC3</v>
      </c>
      <c r="B8104" s="18" t="s">
        <v>1261</v>
      </c>
      <c r="C8104" s="18" t="s">
        <v>1165</v>
      </c>
      <c r="D8104" s="18" t="s">
        <v>197</v>
      </c>
      <c r="E8104" s="18">
        <v>61.852203485900503</v>
      </c>
    </row>
    <row r="8105" spans="1:5" hidden="1" x14ac:dyDescent="0.3">
      <c r="A8105" s="18" t="str">
        <f t="shared" si="127"/>
        <v>2022-23Northern Grampians ShireMC4</v>
      </c>
      <c r="B8105" s="18" t="s">
        <v>1261</v>
      </c>
      <c r="C8105" s="18" t="s">
        <v>1165</v>
      </c>
      <c r="D8105" s="18" t="s">
        <v>202</v>
      </c>
      <c r="E8105" s="18">
        <v>0.85234899328859104</v>
      </c>
    </row>
    <row r="8106" spans="1:5" hidden="1" x14ac:dyDescent="0.3">
      <c r="A8106" s="18" t="str">
        <f t="shared" si="127"/>
        <v>2022-23Northern Grampians ShireMC5</v>
      </c>
      <c r="B8106" s="18" t="s">
        <v>1261</v>
      </c>
      <c r="C8106" s="18" t="s">
        <v>1165</v>
      </c>
      <c r="D8106" s="18" t="s">
        <v>207</v>
      </c>
      <c r="E8106" s="18">
        <v>0.86206896551724099</v>
      </c>
    </row>
    <row r="8107" spans="1:5" hidden="1" x14ac:dyDescent="0.3">
      <c r="A8107" s="18" t="str">
        <f t="shared" si="127"/>
        <v>2022-23Northern Grampians ShireMC6</v>
      </c>
      <c r="B8107" s="18" t="s">
        <v>1261</v>
      </c>
      <c r="C8107" s="18" t="s">
        <v>1165</v>
      </c>
      <c r="D8107" s="18" t="s">
        <v>211</v>
      </c>
      <c r="E8107" s="18">
        <v>0.91803278688524603</v>
      </c>
    </row>
    <row r="8108" spans="1:5" hidden="1" x14ac:dyDescent="0.3">
      <c r="A8108" s="18" t="str">
        <f t="shared" si="127"/>
        <v>2022-23Northern Grampians ShireR1</v>
      </c>
      <c r="B8108" s="18" t="s">
        <v>1261</v>
      </c>
      <c r="C8108" s="18" t="s">
        <v>1165</v>
      </c>
      <c r="D8108" s="18" t="s">
        <v>215</v>
      </c>
      <c r="E8108" s="18">
        <v>3.38544500465499</v>
      </c>
    </row>
    <row r="8109" spans="1:5" hidden="1" x14ac:dyDescent="0.3">
      <c r="A8109" s="18" t="str">
        <f t="shared" si="127"/>
        <v>2022-23Northern Grampians ShireR2</v>
      </c>
      <c r="B8109" s="18" t="s">
        <v>1261</v>
      </c>
      <c r="C8109" s="18" t="s">
        <v>1165</v>
      </c>
      <c r="D8109" s="18" t="s">
        <v>220</v>
      </c>
      <c r="E8109" s="18">
        <v>0.95903611544367495</v>
      </c>
    </row>
    <row r="8110" spans="1:5" hidden="1" x14ac:dyDescent="0.3">
      <c r="A8110" s="18" t="str">
        <f t="shared" si="127"/>
        <v>2022-23Northern Grampians ShireR3</v>
      </c>
      <c r="B8110" s="18" t="s">
        <v>1261</v>
      </c>
      <c r="C8110" s="18" t="s">
        <v>1165</v>
      </c>
      <c r="D8110" s="18" t="s">
        <v>223</v>
      </c>
      <c r="E8110" s="18">
        <v>18.2087168889724</v>
      </c>
    </row>
    <row r="8111" spans="1:5" hidden="1" x14ac:dyDescent="0.3">
      <c r="A8111" s="18" t="str">
        <f t="shared" si="127"/>
        <v>2022-23Northern Grampians ShireR4</v>
      </c>
      <c r="B8111" s="18" t="s">
        <v>1261</v>
      </c>
      <c r="C8111" s="18" t="s">
        <v>1165</v>
      </c>
      <c r="D8111" s="18" t="s">
        <v>228</v>
      </c>
      <c r="E8111" s="18">
        <v>6.6570949021392796</v>
      </c>
    </row>
    <row r="8112" spans="1:5" hidden="1" x14ac:dyDescent="0.3">
      <c r="A8112" s="18" t="str">
        <f t="shared" si="127"/>
        <v>2022-23Northern Grampians ShireR5</v>
      </c>
      <c r="B8112" s="18" t="s">
        <v>1261</v>
      </c>
      <c r="C8112" s="18" t="s">
        <v>1165</v>
      </c>
      <c r="D8112" s="18" t="s">
        <v>232</v>
      </c>
      <c r="E8112" s="18">
        <v>53</v>
      </c>
    </row>
    <row r="8113" spans="1:5" hidden="1" x14ac:dyDescent="0.3">
      <c r="A8113" s="18" t="str">
        <f t="shared" si="127"/>
        <v>2022-23Northern Grampians ShireSP1</v>
      </c>
      <c r="B8113" s="18" t="s">
        <v>1261</v>
      </c>
      <c r="C8113" s="18" t="s">
        <v>1165</v>
      </c>
      <c r="D8113" s="18" t="s">
        <v>236</v>
      </c>
      <c r="E8113" s="18">
        <v>68</v>
      </c>
    </row>
    <row r="8114" spans="1:5" hidden="1" x14ac:dyDescent="0.3">
      <c r="A8114" s="18" t="str">
        <f t="shared" si="127"/>
        <v>2022-23Northern Grampians ShireSP2</v>
      </c>
      <c r="B8114" s="18" t="s">
        <v>1261</v>
      </c>
      <c r="C8114" s="18" t="s">
        <v>1165</v>
      </c>
      <c r="D8114" s="18" t="s">
        <v>239</v>
      </c>
      <c r="E8114" s="18">
        <v>0.88429752066115697</v>
      </c>
    </row>
    <row r="8115" spans="1:5" hidden="1" x14ac:dyDescent="0.3">
      <c r="A8115" s="18" t="str">
        <f t="shared" si="127"/>
        <v>2022-23Northern Grampians ShireSP3</v>
      </c>
      <c r="B8115" s="18" t="s">
        <v>1261</v>
      </c>
      <c r="C8115" s="18" t="s">
        <v>1165</v>
      </c>
      <c r="D8115" s="18" t="s">
        <v>245</v>
      </c>
      <c r="E8115" s="18">
        <v>1141.38628099174</v>
      </c>
    </row>
    <row r="8116" spans="1:5" hidden="1" x14ac:dyDescent="0.3">
      <c r="A8116" s="18" t="str">
        <f t="shared" si="127"/>
        <v>2022-23Northern Grampians ShireSP4</v>
      </c>
      <c r="B8116" s="18" t="s">
        <v>1261</v>
      </c>
      <c r="C8116" s="18" t="s">
        <v>1165</v>
      </c>
      <c r="D8116" s="18" t="s">
        <v>251</v>
      </c>
      <c r="E8116" s="18">
        <v>0</v>
      </c>
    </row>
    <row r="8117" spans="1:5" hidden="1" x14ac:dyDescent="0.3">
      <c r="A8117" s="18" t="str">
        <f t="shared" si="127"/>
        <v>2022-23Northern Grampians ShireWC1</v>
      </c>
      <c r="B8117" s="18" t="s">
        <v>1261</v>
      </c>
      <c r="C8117" s="18" t="s">
        <v>1165</v>
      </c>
      <c r="D8117" s="18" t="s">
        <v>1258</v>
      </c>
      <c r="E8117" s="18">
        <v>136.08666215301301</v>
      </c>
    </row>
    <row r="8118" spans="1:5" hidden="1" x14ac:dyDescent="0.3">
      <c r="A8118" s="18" t="str">
        <f t="shared" si="127"/>
        <v>2022-23Northern Grampians ShireWC2</v>
      </c>
      <c r="B8118" s="18" t="s">
        <v>1261</v>
      </c>
      <c r="C8118" s="18" t="s">
        <v>1165</v>
      </c>
      <c r="D8118" s="18" t="s">
        <v>256</v>
      </c>
      <c r="E8118" s="18">
        <v>7.9422946721524896</v>
      </c>
    </row>
    <row r="8119" spans="1:5" hidden="1" x14ac:dyDescent="0.3">
      <c r="A8119" s="18" t="str">
        <f t="shared" si="127"/>
        <v>2022-23Northern Grampians ShireWC3</v>
      </c>
      <c r="B8119" s="18" t="s">
        <v>1261</v>
      </c>
      <c r="C8119" s="18" t="s">
        <v>1165</v>
      </c>
      <c r="D8119" s="18" t="s">
        <v>262</v>
      </c>
      <c r="E8119" s="18">
        <v>168.227589708869</v>
      </c>
    </row>
    <row r="8120" spans="1:5" hidden="1" x14ac:dyDescent="0.3">
      <c r="A8120" s="18" t="str">
        <f t="shared" si="127"/>
        <v>2022-23Northern Grampians ShireWC4</v>
      </c>
      <c r="B8120" s="18" t="s">
        <v>1261</v>
      </c>
      <c r="C8120" s="18" t="s">
        <v>1165</v>
      </c>
      <c r="D8120" s="18" t="s">
        <v>266</v>
      </c>
      <c r="E8120" s="18">
        <v>115.124075829384</v>
      </c>
    </row>
    <row r="8121" spans="1:5" hidden="1" x14ac:dyDescent="0.3">
      <c r="A8121" s="18" t="str">
        <f t="shared" si="127"/>
        <v>2022-23Northern Grampians ShireWC5</v>
      </c>
      <c r="B8121" s="18" t="s">
        <v>1261</v>
      </c>
      <c r="C8121" s="18" t="s">
        <v>1165</v>
      </c>
      <c r="D8121" s="18" t="s">
        <v>270</v>
      </c>
      <c r="E8121" s="18">
        <v>0.28990946617999602</v>
      </c>
    </row>
    <row r="8122" spans="1:5" hidden="1" x14ac:dyDescent="0.3">
      <c r="A8122" s="18" t="str">
        <f t="shared" si="127"/>
        <v>2022-23Northern Grampians ShireE2</v>
      </c>
      <c r="B8122" s="18" t="s">
        <v>1261</v>
      </c>
      <c r="C8122" s="18" t="s">
        <v>1165</v>
      </c>
      <c r="D8122" s="18" t="s">
        <v>548</v>
      </c>
      <c r="E8122" s="18">
        <v>4785</v>
      </c>
    </row>
    <row r="8123" spans="1:5" hidden="1" x14ac:dyDescent="0.3">
      <c r="A8123" s="18" t="str">
        <f t="shared" si="127"/>
        <v>2022-23Northern Grampians ShireE4</v>
      </c>
      <c r="B8123" s="18" t="s">
        <v>1261</v>
      </c>
      <c r="C8123" s="18" t="s">
        <v>1165</v>
      </c>
      <c r="D8123" s="18" t="s">
        <v>550</v>
      </c>
      <c r="E8123" s="18">
        <v>1627</v>
      </c>
    </row>
    <row r="8124" spans="1:5" hidden="1" x14ac:dyDescent="0.3">
      <c r="A8124" s="18" t="str">
        <f t="shared" si="127"/>
        <v>2022-23Northern Grampians ShireL1</v>
      </c>
      <c r="B8124" s="18" t="s">
        <v>1261</v>
      </c>
      <c r="C8124" s="18" t="s">
        <v>1165</v>
      </c>
      <c r="D8124" s="18" t="s">
        <v>552</v>
      </c>
      <c r="E8124" s="18">
        <v>2.8345622991113602</v>
      </c>
    </row>
    <row r="8125" spans="1:5" hidden="1" x14ac:dyDescent="0.3">
      <c r="A8125" s="18" t="str">
        <f t="shared" si="127"/>
        <v>2022-23Northern Grampians ShireL2</v>
      </c>
      <c r="B8125" s="18" t="s">
        <v>1261</v>
      </c>
      <c r="C8125" s="18" t="s">
        <v>1165</v>
      </c>
      <c r="D8125" s="18" t="s">
        <v>554</v>
      </c>
      <c r="E8125" s="18">
        <v>1.5936850066175099</v>
      </c>
    </row>
    <row r="8126" spans="1:5" hidden="1" x14ac:dyDescent="0.3">
      <c r="A8126" s="18" t="str">
        <f t="shared" si="127"/>
        <v>2022-23Northern Grampians ShireO2</v>
      </c>
      <c r="B8126" s="18" t="s">
        <v>1261</v>
      </c>
      <c r="C8126" s="18" t="s">
        <v>1165</v>
      </c>
      <c r="D8126" s="18" t="s">
        <v>556</v>
      </c>
      <c r="E8126" s="18">
        <v>5.1242633871380998E-2</v>
      </c>
    </row>
    <row r="8127" spans="1:5" hidden="1" x14ac:dyDescent="0.3">
      <c r="A8127" s="18" t="str">
        <f t="shared" si="127"/>
        <v>2022-23Northern Grampians ShireO3</v>
      </c>
      <c r="B8127" s="18" t="s">
        <v>1261</v>
      </c>
      <c r="C8127" s="18" t="s">
        <v>1165</v>
      </c>
      <c r="D8127" s="18" t="s">
        <v>558</v>
      </c>
      <c r="E8127" s="18">
        <v>7.1739687419933402E-3</v>
      </c>
    </row>
    <row r="8128" spans="1:5" hidden="1" x14ac:dyDescent="0.3">
      <c r="A8128" s="18" t="str">
        <f t="shared" si="127"/>
        <v>2022-23Northern Grampians ShireO4</v>
      </c>
      <c r="B8128" s="18" t="s">
        <v>1261</v>
      </c>
      <c r="C8128" s="18" t="s">
        <v>1165</v>
      </c>
      <c r="D8128" s="18" t="s">
        <v>560</v>
      </c>
      <c r="E8128" s="18">
        <v>7.9021396300400601E-2</v>
      </c>
    </row>
    <row r="8129" spans="1:5" hidden="1" x14ac:dyDescent="0.3">
      <c r="A8129" s="18" t="str">
        <f t="shared" si="127"/>
        <v>2022-23Northern Grampians ShireO5</v>
      </c>
      <c r="B8129" s="18" t="s">
        <v>1261</v>
      </c>
      <c r="C8129" s="18" t="s">
        <v>1165</v>
      </c>
      <c r="D8129" s="18" t="s">
        <v>562</v>
      </c>
      <c r="E8129" s="18">
        <v>0.87291709880384405</v>
      </c>
    </row>
    <row r="8130" spans="1:5" hidden="1" x14ac:dyDescent="0.3">
      <c r="A8130" s="18" t="str">
        <f t="shared" si="127"/>
        <v>2022-23Northern Grampians ShireOP1</v>
      </c>
      <c r="B8130" s="18" t="s">
        <v>1261</v>
      </c>
      <c r="C8130" s="18" t="s">
        <v>1165</v>
      </c>
      <c r="D8130" s="18" t="s">
        <v>564</v>
      </c>
      <c r="E8130" s="18">
        <v>-0.156327783282183</v>
      </c>
    </row>
    <row r="8131" spans="1:5" hidden="1" x14ac:dyDescent="0.3">
      <c r="A8131" s="18" t="str">
        <f t="shared" si="127"/>
        <v>2022-23Northern Grampians ShireS1</v>
      </c>
      <c r="B8131" s="18" t="s">
        <v>1261</v>
      </c>
      <c r="C8131" s="18" t="s">
        <v>1165</v>
      </c>
      <c r="D8131" s="18" t="s">
        <v>567</v>
      </c>
      <c r="E8131" s="18">
        <v>0.47159324327590002</v>
      </c>
    </row>
    <row r="8132" spans="1:5" hidden="1" x14ac:dyDescent="0.3">
      <c r="A8132" s="18" t="str">
        <f t="shared" si="127"/>
        <v>2022-23Northern Grampians ShireS2</v>
      </c>
      <c r="B8132" s="18" t="s">
        <v>1261</v>
      </c>
      <c r="C8132" s="18" t="s">
        <v>1165</v>
      </c>
      <c r="D8132" s="18" t="s">
        <v>569</v>
      </c>
      <c r="E8132" s="18">
        <v>3.9233756591482202E-3</v>
      </c>
    </row>
    <row r="8133" spans="1:5" hidden="1" x14ac:dyDescent="0.3">
      <c r="A8133" s="18" t="str">
        <f t="shared" si="127"/>
        <v>2022-23Northern Grampians ShireC1</v>
      </c>
      <c r="B8133" s="18" t="s">
        <v>1261</v>
      </c>
      <c r="C8133" s="18" t="s">
        <v>1165</v>
      </c>
      <c r="D8133" s="18" t="s">
        <v>572</v>
      </c>
      <c r="E8133" s="18">
        <v>4033.2097100472001</v>
      </c>
    </row>
    <row r="8134" spans="1:5" hidden="1" x14ac:dyDescent="0.3">
      <c r="A8134" s="18" t="str">
        <f t="shared" si="127"/>
        <v>2022-23Northern Grampians ShireC2</v>
      </c>
      <c r="B8134" s="18" t="s">
        <v>1261</v>
      </c>
      <c r="C8134" s="18" t="s">
        <v>1165</v>
      </c>
      <c r="D8134" s="18" t="s">
        <v>575</v>
      </c>
      <c r="E8134" s="18">
        <v>37452.208361429497</v>
      </c>
    </row>
    <row r="8135" spans="1:5" hidden="1" x14ac:dyDescent="0.3">
      <c r="A8135" s="18" t="str">
        <f t="shared" si="127"/>
        <v>2022-23Northern Grampians ShireC3</v>
      </c>
      <c r="B8135" s="18" t="s">
        <v>1261</v>
      </c>
      <c r="C8135" s="18" t="s">
        <v>1165</v>
      </c>
      <c r="D8135" s="18" t="s">
        <v>579</v>
      </c>
      <c r="E8135" s="18">
        <v>3.5163011262596302</v>
      </c>
    </row>
    <row r="8136" spans="1:5" hidden="1" x14ac:dyDescent="0.3">
      <c r="A8136" s="18" t="str">
        <f t="shared" si="127"/>
        <v>2022-23Northern Grampians ShireC4</v>
      </c>
      <c r="B8136" s="18" t="s">
        <v>1261</v>
      </c>
      <c r="C8136" s="18" t="s">
        <v>1165</v>
      </c>
      <c r="D8136" s="18" t="s">
        <v>583</v>
      </c>
      <c r="E8136" s="18">
        <v>1977.57923128793</v>
      </c>
    </row>
    <row r="8137" spans="1:5" hidden="1" x14ac:dyDescent="0.3">
      <c r="A8137" s="18" t="str">
        <f t="shared" si="127"/>
        <v>2022-23Northern Grampians ShireC5</v>
      </c>
      <c r="B8137" s="18" t="s">
        <v>1261</v>
      </c>
      <c r="C8137" s="18" t="s">
        <v>1165</v>
      </c>
      <c r="D8137" s="18" t="s">
        <v>586</v>
      </c>
      <c r="E8137" s="18">
        <v>1361.26095751854</v>
      </c>
    </row>
    <row r="8138" spans="1:5" hidden="1" x14ac:dyDescent="0.3">
      <c r="A8138" s="18" t="str">
        <f t="shared" si="127"/>
        <v>2022-23Northern Grampians ShireC6</v>
      </c>
      <c r="B8138" s="18" t="s">
        <v>1261</v>
      </c>
      <c r="C8138" s="18" t="s">
        <v>1165</v>
      </c>
      <c r="D8138" s="18" t="s">
        <v>590</v>
      </c>
      <c r="E8138" s="18">
        <v>2</v>
      </c>
    </row>
    <row r="8139" spans="1:5" hidden="1" x14ac:dyDescent="0.3">
      <c r="A8139" s="18" t="str">
        <f t="shared" si="127"/>
        <v>2022-23Northern Grampians ShireC7</v>
      </c>
      <c r="B8139" s="18" t="s">
        <v>1261</v>
      </c>
      <c r="C8139" s="18" t="s">
        <v>1165</v>
      </c>
      <c r="D8139" s="18" t="s">
        <v>594</v>
      </c>
      <c r="E8139" s="18">
        <v>0.25147347740668002</v>
      </c>
    </row>
    <row r="8140" spans="1:5" hidden="1" x14ac:dyDescent="0.3">
      <c r="A8140" s="18" t="str">
        <f t="shared" si="127"/>
        <v>2022-23Port Phillip CityAF2</v>
      </c>
      <c r="B8140" s="18" t="s">
        <v>1261</v>
      </c>
      <c r="C8140" s="18" t="s">
        <v>1168</v>
      </c>
      <c r="D8140" s="18" t="s">
        <v>76</v>
      </c>
      <c r="E8140" s="18">
        <v>0</v>
      </c>
    </row>
    <row r="8141" spans="1:5" hidden="1" x14ac:dyDescent="0.3">
      <c r="A8141" s="18" t="str">
        <f t="shared" si="127"/>
        <v>2022-23Port Phillip CityAF6</v>
      </c>
      <c r="B8141" s="18" t="s">
        <v>1261</v>
      </c>
      <c r="C8141" s="18" t="s">
        <v>1168</v>
      </c>
      <c r="D8141" s="18" t="s">
        <v>85</v>
      </c>
      <c r="E8141" s="18">
        <v>0</v>
      </c>
    </row>
    <row r="8142" spans="1:5" hidden="1" x14ac:dyDescent="0.3">
      <c r="A8142" s="18" t="str">
        <f t="shared" si="127"/>
        <v>2022-23Port Phillip CityAF7</v>
      </c>
      <c r="B8142" s="18" t="s">
        <v>1261</v>
      </c>
      <c r="C8142" s="18" t="s">
        <v>1168</v>
      </c>
      <c r="D8142" s="18" t="s">
        <v>90</v>
      </c>
      <c r="E8142" s="18">
        <v>0</v>
      </c>
    </row>
    <row r="8143" spans="1:5" hidden="1" x14ac:dyDescent="0.3">
      <c r="A8143" s="18" t="str">
        <f t="shared" si="127"/>
        <v>2022-23Port Phillip CityAM1</v>
      </c>
      <c r="B8143" s="18" t="s">
        <v>1261</v>
      </c>
      <c r="C8143" s="18" t="s">
        <v>1168</v>
      </c>
      <c r="D8143" s="18" t="s">
        <v>97</v>
      </c>
      <c r="E8143" s="18">
        <v>1</v>
      </c>
    </row>
    <row r="8144" spans="1:5" hidden="1" x14ac:dyDescent="0.3">
      <c r="A8144" s="18" t="str">
        <f t="shared" si="127"/>
        <v>2022-23Port Phillip CityAM2</v>
      </c>
      <c r="B8144" s="18" t="s">
        <v>1261</v>
      </c>
      <c r="C8144" s="18" t="s">
        <v>1168</v>
      </c>
      <c r="D8144" s="18" t="s">
        <v>103</v>
      </c>
      <c r="E8144" s="18">
        <v>0.41176470588235298</v>
      </c>
    </row>
    <row r="8145" spans="1:5" hidden="1" x14ac:dyDescent="0.3">
      <c r="A8145" s="18" t="str">
        <f t="shared" si="127"/>
        <v>2022-23Port Phillip CityAM5</v>
      </c>
      <c r="B8145" s="18" t="s">
        <v>1261</v>
      </c>
      <c r="C8145" s="18" t="s">
        <v>1168</v>
      </c>
      <c r="D8145" s="18" t="s">
        <v>109</v>
      </c>
      <c r="E8145" s="18">
        <v>0.32126696832579199</v>
      </c>
    </row>
    <row r="8146" spans="1:5" hidden="1" x14ac:dyDescent="0.3">
      <c r="A8146" s="18" t="str">
        <f t="shared" si="127"/>
        <v>2022-23Port Phillip CityAM6</v>
      </c>
      <c r="B8146" s="18" t="s">
        <v>1261</v>
      </c>
      <c r="C8146" s="18" t="s">
        <v>1168</v>
      </c>
      <c r="D8146" s="18" t="s">
        <v>115</v>
      </c>
      <c r="E8146" s="18">
        <v>12.869390962671901</v>
      </c>
    </row>
    <row r="8147" spans="1:5" hidden="1" x14ac:dyDescent="0.3">
      <c r="A8147" s="18" t="str">
        <f t="shared" si="127"/>
        <v>2022-23Port Phillip CityAM7</v>
      </c>
      <c r="B8147" s="18" t="s">
        <v>1261</v>
      </c>
      <c r="C8147" s="18" t="s">
        <v>1168</v>
      </c>
      <c r="D8147" s="18" t="s">
        <v>118</v>
      </c>
      <c r="E8147" s="18">
        <v>1</v>
      </c>
    </row>
    <row r="8148" spans="1:5" hidden="1" x14ac:dyDescent="0.3">
      <c r="A8148" s="18" t="str">
        <f t="shared" si="127"/>
        <v>2022-23Port Phillip CityFS1</v>
      </c>
      <c r="B8148" s="18" t="s">
        <v>1261</v>
      </c>
      <c r="C8148" s="18" t="s">
        <v>1168</v>
      </c>
      <c r="D8148" s="18" t="s">
        <v>124</v>
      </c>
      <c r="E8148" s="18">
        <v>1.7127659574468099</v>
      </c>
    </row>
    <row r="8149" spans="1:5" hidden="1" x14ac:dyDescent="0.3">
      <c r="A8149" s="18" t="str">
        <f t="shared" si="127"/>
        <v>2022-23Port Phillip CityFS2</v>
      </c>
      <c r="B8149" s="18" t="s">
        <v>1261</v>
      </c>
      <c r="C8149" s="18" t="s">
        <v>1168</v>
      </c>
      <c r="D8149" s="18" t="s">
        <v>130</v>
      </c>
      <c r="E8149" s="18">
        <v>1</v>
      </c>
    </row>
    <row r="8150" spans="1:5" hidden="1" x14ac:dyDescent="0.3">
      <c r="A8150" s="18" t="str">
        <f t="shared" si="127"/>
        <v>2022-23Port Phillip CityFS3</v>
      </c>
      <c r="B8150" s="18" t="s">
        <v>1261</v>
      </c>
      <c r="C8150" s="18" t="s">
        <v>1168</v>
      </c>
      <c r="D8150" s="18" t="s">
        <v>135</v>
      </c>
      <c r="E8150" s="18">
        <v>712.86013462976803</v>
      </c>
    </row>
    <row r="8151" spans="1:5" hidden="1" x14ac:dyDescent="0.3">
      <c r="A8151" s="18" t="str">
        <f t="shared" si="127"/>
        <v>2022-23Port Phillip CityFS4</v>
      </c>
      <c r="B8151" s="18" t="s">
        <v>1261</v>
      </c>
      <c r="C8151" s="18" t="s">
        <v>1168</v>
      </c>
      <c r="D8151" s="18" t="s">
        <v>139</v>
      </c>
      <c r="E8151" s="18">
        <v>1</v>
      </c>
    </row>
    <row r="8152" spans="1:5" hidden="1" x14ac:dyDescent="0.3">
      <c r="A8152" s="18" t="str">
        <f t="shared" ref="A8152:A8215" si="128">CONCATENATE(B8152,C8152,D8152)</f>
        <v>2022-23Port Phillip CityG1</v>
      </c>
      <c r="B8152" s="18" t="s">
        <v>1261</v>
      </c>
      <c r="C8152" s="18" t="s">
        <v>1168</v>
      </c>
      <c r="D8152" s="18" t="s">
        <v>149</v>
      </c>
      <c r="E8152" s="18">
        <v>9.9206349206349201E-2</v>
      </c>
    </row>
    <row r="8153" spans="1:5" hidden="1" x14ac:dyDescent="0.3">
      <c r="A8153" s="18" t="str">
        <f t="shared" si="128"/>
        <v>2022-23Port Phillip CityG2</v>
      </c>
      <c r="B8153" s="18" t="s">
        <v>1261</v>
      </c>
      <c r="C8153" s="18" t="s">
        <v>1168</v>
      </c>
      <c r="D8153" s="18" t="s">
        <v>154</v>
      </c>
      <c r="E8153" s="18">
        <v>52</v>
      </c>
    </row>
    <row r="8154" spans="1:5" hidden="1" x14ac:dyDescent="0.3">
      <c r="A8154" s="18" t="str">
        <f t="shared" si="128"/>
        <v>2022-23Port Phillip CityG3</v>
      </c>
      <c r="B8154" s="18" t="s">
        <v>1261</v>
      </c>
      <c r="C8154" s="18" t="s">
        <v>1168</v>
      </c>
      <c r="D8154" s="18" t="s">
        <v>159</v>
      </c>
      <c r="E8154" s="18">
        <v>0.98015873015873001</v>
      </c>
    </row>
    <row r="8155" spans="1:5" hidden="1" x14ac:dyDescent="0.3">
      <c r="A8155" s="18" t="str">
        <f t="shared" si="128"/>
        <v>2022-23Port Phillip CityG4</v>
      </c>
      <c r="B8155" s="18" t="s">
        <v>1261</v>
      </c>
      <c r="C8155" s="18" t="s">
        <v>1168</v>
      </c>
      <c r="D8155" s="18" t="s">
        <v>166</v>
      </c>
      <c r="E8155" s="18">
        <v>56334.666666666701</v>
      </c>
    </row>
    <row r="8156" spans="1:5" hidden="1" x14ac:dyDescent="0.3">
      <c r="A8156" s="18" t="str">
        <f t="shared" si="128"/>
        <v>2022-23Port Phillip CityG5</v>
      </c>
      <c r="B8156" s="18" t="s">
        <v>1261</v>
      </c>
      <c r="C8156" s="18" t="s">
        <v>1168</v>
      </c>
      <c r="D8156" s="18" t="s">
        <v>169</v>
      </c>
      <c r="E8156" s="18">
        <v>50</v>
      </c>
    </row>
    <row r="8157" spans="1:5" hidden="1" x14ac:dyDescent="0.3">
      <c r="A8157" s="18" t="str">
        <f t="shared" si="128"/>
        <v>2022-23Port Phillip CityLB1</v>
      </c>
      <c r="B8157" s="18" t="s">
        <v>1261</v>
      </c>
      <c r="C8157" s="18" t="s">
        <v>1168</v>
      </c>
      <c r="D8157" s="18" t="s">
        <v>1256</v>
      </c>
      <c r="E8157" s="18">
        <v>3.7115442067126199</v>
      </c>
    </row>
    <row r="8158" spans="1:5" hidden="1" x14ac:dyDescent="0.3">
      <c r="A8158" s="18" t="str">
        <f t="shared" si="128"/>
        <v>2022-23Port Phillip CityLB2</v>
      </c>
      <c r="B8158" s="18" t="s">
        <v>1261</v>
      </c>
      <c r="C8158" s="18" t="s">
        <v>1168</v>
      </c>
      <c r="D8158" s="18" t="s">
        <v>172</v>
      </c>
      <c r="E8158" s="18">
        <v>0.49975509961755998</v>
      </c>
    </row>
    <row r="8159" spans="1:5" hidden="1" x14ac:dyDescent="0.3">
      <c r="A8159" s="18" t="str">
        <f t="shared" si="128"/>
        <v>2022-23Port Phillip CityLB4</v>
      </c>
      <c r="B8159" s="18" t="s">
        <v>1261</v>
      </c>
      <c r="C8159" s="18" t="s">
        <v>1168</v>
      </c>
      <c r="D8159" s="18" t="s">
        <v>1257</v>
      </c>
      <c r="E8159" s="18">
        <v>0.164847595095125</v>
      </c>
    </row>
    <row r="8160" spans="1:5" hidden="1" x14ac:dyDescent="0.3">
      <c r="A8160" s="18" t="str">
        <f t="shared" si="128"/>
        <v>2022-23Port Phillip CityLB5</v>
      </c>
      <c r="B8160" s="18" t="s">
        <v>1261</v>
      </c>
      <c r="C8160" s="18" t="s">
        <v>1168</v>
      </c>
      <c r="D8160" s="18" t="s">
        <v>177</v>
      </c>
      <c r="E8160" s="18">
        <v>44.183510535845002</v>
      </c>
    </row>
    <row r="8161" spans="1:5" hidden="1" x14ac:dyDescent="0.3">
      <c r="A8161" s="18" t="str">
        <f t="shared" si="128"/>
        <v>2022-23Port Phillip CityMC2</v>
      </c>
      <c r="B8161" s="18" t="s">
        <v>1261</v>
      </c>
      <c r="C8161" s="18" t="s">
        <v>1168</v>
      </c>
      <c r="D8161" s="18" t="s">
        <v>192</v>
      </c>
      <c r="E8161" s="18">
        <v>1.01176470588235</v>
      </c>
    </row>
    <row r="8162" spans="1:5" hidden="1" x14ac:dyDescent="0.3">
      <c r="A8162" s="18" t="str">
        <f t="shared" si="128"/>
        <v>2022-23Port Phillip CityMC3</v>
      </c>
      <c r="B8162" s="18" t="s">
        <v>1261</v>
      </c>
      <c r="C8162" s="18" t="s">
        <v>1168</v>
      </c>
      <c r="D8162" s="18" t="s">
        <v>197</v>
      </c>
      <c r="E8162" s="18">
        <v>100.079277898412</v>
      </c>
    </row>
    <row r="8163" spans="1:5" hidden="1" x14ac:dyDescent="0.3">
      <c r="A8163" s="18" t="str">
        <f t="shared" si="128"/>
        <v>2022-23Port Phillip CityMC4</v>
      </c>
      <c r="B8163" s="18" t="s">
        <v>1261</v>
      </c>
      <c r="C8163" s="18" t="s">
        <v>1168</v>
      </c>
      <c r="D8163" s="18" t="s">
        <v>202</v>
      </c>
      <c r="E8163" s="18">
        <v>0.76713653952459904</v>
      </c>
    </row>
    <row r="8164" spans="1:5" hidden="1" x14ac:dyDescent="0.3">
      <c r="A8164" s="18" t="str">
        <f t="shared" si="128"/>
        <v>2022-23Port Phillip CityMC5</v>
      </c>
      <c r="B8164" s="18" t="s">
        <v>1261</v>
      </c>
      <c r="C8164" s="18" t="s">
        <v>1168</v>
      </c>
      <c r="D8164" s="18" t="s">
        <v>207</v>
      </c>
      <c r="E8164" s="18">
        <v>0.844444444444444</v>
      </c>
    </row>
    <row r="8165" spans="1:5" hidden="1" x14ac:dyDescent="0.3">
      <c r="A8165" s="18" t="str">
        <f t="shared" si="128"/>
        <v>2022-23Port Phillip CityMC6</v>
      </c>
      <c r="B8165" s="18" t="s">
        <v>1261</v>
      </c>
      <c r="C8165" s="18" t="s">
        <v>1168</v>
      </c>
      <c r="D8165" s="18" t="s">
        <v>211</v>
      </c>
      <c r="E8165" s="18">
        <v>0.957219251336898</v>
      </c>
    </row>
    <row r="8166" spans="1:5" hidden="1" x14ac:dyDescent="0.3">
      <c r="A8166" s="18" t="str">
        <f t="shared" si="128"/>
        <v>2022-23Port Phillip CityR1</v>
      </c>
      <c r="B8166" s="18" t="s">
        <v>1261</v>
      </c>
      <c r="C8166" s="18" t="s">
        <v>1168</v>
      </c>
      <c r="D8166" s="18" t="s">
        <v>215</v>
      </c>
      <c r="E8166" s="18">
        <v>44.360902255639097</v>
      </c>
    </row>
    <row r="8167" spans="1:5" hidden="1" x14ac:dyDescent="0.3">
      <c r="A8167" s="18" t="str">
        <f t="shared" si="128"/>
        <v>2022-23Port Phillip CityR2</v>
      </c>
      <c r="B8167" s="18" t="s">
        <v>1261</v>
      </c>
      <c r="C8167" s="18" t="s">
        <v>1168</v>
      </c>
      <c r="D8167" s="18" t="s">
        <v>220</v>
      </c>
      <c r="E8167" s="18">
        <v>0.94360902255639101</v>
      </c>
    </row>
    <row r="8168" spans="1:5" hidden="1" x14ac:dyDescent="0.3">
      <c r="A8168" s="18" t="str">
        <f t="shared" si="128"/>
        <v>2022-23Port Phillip CityR3</v>
      </c>
      <c r="B8168" s="18" t="s">
        <v>1261</v>
      </c>
      <c r="C8168" s="18" t="s">
        <v>1168</v>
      </c>
      <c r="D8168" s="18" t="s">
        <v>223</v>
      </c>
      <c r="E8168" s="18">
        <v>65.3348976697946</v>
      </c>
    </row>
    <row r="8169" spans="1:5" hidden="1" x14ac:dyDescent="0.3">
      <c r="A8169" s="18" t="str">
        <f t="shared" si="128"/>
        <v>2022-23Port Phillip CityR4</v>
      </c>
      <c r="B8169" s="18" t="s">
        <v>1261</v>
      </c>
      <c r="C8169" s="18" t="s">
        <v>1168</v>
      </c>
      <c r="D8169" s="18" t="s">
        <v>228</v>
      </c>
      <c r="E8169" s="18">
        <v>28.652796908201399</v>
      </c>
    </row>
    <row r="8170" spans="1:5" hidden="1" x14ac:dyDescent="0.3">
      <c r="A8170" s="18" t="str">
        <f t="shared" si="128"/>
        <v>2022-23Port Phillip CityR5</v>
      </c>
      <c r="B8170" s="18" t="s">
        <v>1261</v>
      </c>
      <c r="C8170" s="18" t="s">
        <v>1168</v>
      </c>
      <c r="D8170" s="18" t="s">
        <v>232</v>
      </c>
      <c r="E8170" s="18">
        <v>59</v>
      </c>
    </row>
    <row r="8171" spans="1:5" hidden="1" x14ac:dyDescent="0.3">
      <c r="A8171" s="18" t="str">
        <f t="shared" si="128"/>
        <v>2022-23Port Phillip CitySP1</v>
      </c>
      <c r="B8171" s="18" t="s">
        <v>1261</v>
      </c>
      <c r="C8171" s="18" t="s">
        <v>1168</v>
      </c>
      <c r="D8171" s="18" t="s">
        <v>236</v>
      </c>
      <c r="E8171" s="18">
        <v>106</v>
      </c>
    </row>
    <row r="8172" spans="1:5" hidden="1" x14ac:dyDescent="0.3">
      <c r="A8172" s="18" t="str">
        <f t="shared" si="128"/>
        <v>2022-23Port Phillip CitySP2</v>
      </c>
      <c r="B8172" s="18" t="s">
        <v>1261</v>
      </c>
      <c r="C8172" s="18" t="s">
        <v>1168</v>
      </c>
      <c r="D8172" s="18" t="s">
        <v>239</v>
      </c>
      <c r="E8172" s="18">
        <v>0.56990068754774603</v>
      </c>
    </row>
    <row r="8173" spans="1:5" hidden="1" x14ac:dyDescent="0.3">
      <c r="A8173" s="18" t="str">
        <f t="shared" si="128"/>
        <v>2022-23Port Phillip CitySP3</v>
      </c>
      <c r="B8173" s="18" t="s">
        <v>1261</v>
      </c>
      <c r="C8173" s="18" t="s">
        <v>1168</v>
      </c>
      <c r="D8173" s="18" t="s">
        <v>245</v>
      </c>
      <c r="E8173" s="18">
        <v>3356.3312159709599</v>
      </c>
    </row>
    <row r="8174" spans="1:5" hidden="1" x14ac:dyDescent="0.3">
      <c r="A8174" s="18" t="str">
        <f t="shared" si="128"/>
        <v>2022-23Port Phillip CitySP4</v>
      </c>
      <c r="B8174" s="18" t="s">
        <v>1261</v>
      </c>
      <c r="C8174" s="18" t="s">
        <v>1168</v>
      </c>
      <c r="D8174" s="18" t="s">
        <v>251</v>
      </c>
      <c r="E8174" s="18">
        <v>0.83333333333333304</v>
      </c>
    </row>
    <row r="8175" spans="1:5" hidden="1" x14ac:dyDescent="0.3">
      <c r="A8175" s="18" t="str">
        <f t="shared" si="128"/>
        <v>2022-23Port Phillip CityWC1</v>
      </c>
      <c r="B8175" s="18" t="s">
        <v>1261</v>
      </c>
      <c r="C8175" s="18" t="s">
        <v>1168</v>
      </c>
      <c r="D8175" s="18" t="s">
        <v>1258</v>
      </c>
      <c r="E8175" s="18">
        <v>180.83014180726599</v>
      </c>
    </row>
    <row r="8176" spans="1:5" hidden="1" x14ac:dyDescent="0.3">
      <c r="A8176" s="18" t="str">
        <f t="shared" si="128"/>
        <v>2022-23Port Phillip CityWC2</v>
      </c>
      <c r="B8176" s="18" t="s">
        <v>1261</v>
      </c>
      <c r="C8176" s="18" t="s">
        <v>1168</v>
      </c>
      <c r="D8176" s="18" t="s">
        <v>256</v>
      </c>
      <c r="E8176" s="18">
        <v>6.32162862363037</v>
      </c>
    </row>
    <row r="8177" spans="1:5" hidden="1" x14ac:dyDescent="0.3">
      <c r="A8177" s="18" t="str">
        <f t="shared" si="128"/>
        <v>2022-23Port Phillip CityWC3</v>
      </c>
      <c r="B8177" s="18" t="s">
        <v>1261</v>
      </c>
      <c r="C8177" s="18" t="s">
        <v>1168</v>
      </c>
      <c r="D8177" s="18" t="s">
        <v>262</v>
      </c>
      <c r="E8177" s="18">
        <v>158.77759027862999</v>
      </c>
    </row>
    <row r="8178" spans="1:5" hidden="1" x14ac:dyDescent="0.3">
      <c r="A8178" s="18" t="str">
        <f t="shared" si="128"/>
        <v>2022-23Port Phillip CityWC4</v>
      </c>
      <c r="B8178" s="18" t="s">
        <v>1261</v>
      </c>
      <c r="C8178" s="18" t="s">
        <v>1168</v>
      </c>
      <c r="D8178" s="18" t="s">
        <v>266</v>
      </c>
      <c r="E8178" s="18">
        <v>119.223390503076</v>
      </c>
    </row>
    <row r="8179" spans="1:5" hidden="1" x14ac:dyDescent="0.3">
      <c r="A8179" s="18" t="str">
        <f t="shared" si="128"/>
        <v>2022-23Port Phillip CityWC5</v>
      </c>
      <c r="B8179" s="18" t="s">
        <v>1261</v>
      </c>
      <c r="C8179" s="18" t="s">
        <v>1168</v>
      </c>
      <c r="D8179" s="18" t="s">
        <v>270</v>
      </c>
      <c r="E8179" s="18">
        <v>0.34914244238081799</v>
      </c>
    </row>
    <row r="8180" spans="1:5" hidden="1" x14ac:dyDescent="0.3">
      <c r="A8180" s="18" t="str">
        <f t="shared" si="128"/>
        <v>2022-23Port Phillip CityE2</v>
      </c>
      <c r="B8180" s="18" t="s">
        <v>1261</v>
      </c>
      <c r="C8180" s="18" t="s">
        <v>1168</v>
      </c>
      <c r="D8180" s="18" t="s">
        <v>548</v>
      </c>
      <c r="E8180" s="18">
        <v>3034.6258745404998</v>
      </c>
    </row>
    <row r="8181" spans="1:5" hidden="1" x14ac:dyDescent="0.3">
      <c r="A8181" s="18" t="str">
        <f t="shared" si="128"/>
        <v>2022-23Port Phillip CityE4</v>
      </c>
      <c r="B8181" s="18" t="s">
        <v>1261</v>
      </c>
      <c r="C8181" s="18" t="s">
        <v>1168</v>
      </c>
      <c r="D8181" s="18" t="s">
        <v>550</v>
      </c>
      <c r="E8181" s="18">
        <v>1667.3254542340301</v>
      </c>
    </row>
    <row r="8182" spans="1:5" hidden="1" x14ac:dyDescent="0.3">
      <c r="A8182" s="18" t="str">
        <f t="shared" si="128"/>
        <v>2022-23Port Phillip CityL1</v>
      </c>
      <c r="B8182" s="18" t="s">
        <v>1261</v>
      </c>
      <c r="C8182" s="18" t="s">
        <v>1168</v>
      </c>
      <c r="D8182" s="18" t="s">
        <v>552</v>
      </c>
      <c r="E8182" s="18">
        <v>4.5150432682632298</v>
      </c>
    </row>
    <row r="8183" spans="1:5" hidden="1" x14ac:dyDescent="0.3">
      <c r="A8183" s="18" t="str">
        <f t="shared" si="128"/>
        <v>2022-23Port Phillip CityL2</v>
      </c>
      <c r="B8183" s="18" t="s">
        <v>1261</v>
      </c>
      <c r="C8183" s="18" t="s">
        <v>1168</v>
      </c>
      <c r="D8183" s="18" t="s">
        <v>554</v>
      </c>
      <c r="E8183" s="18">
        <v>-1.83731636144093</v>
      </c>
    </row>
    <row r="8184" spans="1:5" hidden="1" x14ac:dyDescent="0.3">
      <c r="A8184" s="18" t="str">
        <f t="shared" si="128"/>
        <v>2022-23Port Phillip CityO2</v>
      </c>
      <c r="B8184" s="18" t="s">
        <v>1261</v>
      </c>
      <c r="C8184" s="18" t="s">
        <v>1168</v>
      </c>
      <c r="D8184" s="18" t="s">
        <v>556</v>
      </c>
      <c r="E8184" s="18">
        <v>0</v>
      </c>
    </row>
    <row r="8185" spans="1:5" hidden="1" x14ac:dyDescent="0.3">
      <c r="A8185" s="18" t="str">
        <f t="shared" si="128"/>
        <v>2022-23Port Phillip CityO3</v>
      </c>
      <c r="B8185" s="18" t="s">
        <v>1261</v>
      </c>
      <c r="C8185" s="18" t="s">
        <v>1168</v>
      </c>
      <c r="D8185" s="18" t="s">
        <v>558</v>
      </c>
      <c r="E8185" s="18">
        <v>0</v>
      </c>
    </row>
    <row r="8186" spans="1:5" hidden="1" x14ac:dyDescent="0.3">
      <c r="A8186" s="18" t="str">
        <f t="shared" si="128"/>
        <v>2022-23Port Phillip CityO4</v>
      </c>
      <c r="B8186" s="18" t="s">
        <v>1261</v>
      </c>
      <c r="C8186" s="18" t="s">
        <v>1168</v>
      </c>
      <c r="D8186" s="18" t="s">
        <v>560</v>
      </c>
      <c r="E8186" s="18">
        <v>1.0798958238539101E-2</v>
      </c>
    </row>
    <row r="8187" spans="1:5" hidden="1" x14ac:dyDescent="0.3">
      <c r="A8187" s="18" t="str">
        <f t="shared" si="128"/>
        <v>2022-23Port Phillip CityO5</v>
      </c>
      <c r="B8187" s="18" t="s">
        <v>1261</v>
      </c>
      <c r="C8187" s="18" t="s">
        <v>1168</v>
      </c>
      <c r="D8187" s="18" t="s">
        <v>562</v>
      </c>
      <c r="E8187" s="18">
        <v>0.96283045120254396</v>
      </c>
    </row>
    <row r="8188" spans="1:5" hidden="1" x14ac:dyDescent="0.3">
      <c r="A8188" s="18" t="str">
        <f t="shared" si="128"/>
        <v>2022-23Port Phillip CityOP1</v>
      </c>
      <c r="B8188" s="18" t="s">
        <v>1261</v>
      </c>
      <c r="C8188" s="18" t="s">
        <v>1168</v>
      </c>
      <c r="D8188" s="18" t="s">
        <v>564</v>
      </c>
      <c r="E8188" s="18">
        <v>6.6370210627016701E-2</v>
      </c>
    </row>
    <row r="8189" spans="1:5" hidden="1" x14ac:dyDescent="0.3">
      <c r="A8189" s="18" t="str">
        <f t="shared" si="128"/>
        <v>2022-23Port Phillip CityS1</v>
      </c>
      <c r="B8189" s="18" t="s">
        <v>1261</v>
      </c>
      <c r="C8189" s="18" t="s">
        <v>1168</v>
      </c>
      <c r="D8189" s="18" t="s">
        <v>567</v>
      </c>
      <c r="E8189" s="18">
        <v>0.57031034650495305</v>
      </c>
    </row>
    <row r="8190" spans="1:5" hidden="1" x14ac:dyDescent="0.3">
      <c r="A8190" s="18" t="str">
        <f t="shared" si="128"/>
        <v>2022-23Port Phillip CityS2</v>
      </c>
      <c r="B8190" s="18" t="s">
        <v>1261</v>
      </c>
      <c r="C8190" s="18" t="s">
        <v>1168</v>
      </c>
      <c r="D8190" s="18" t="s">
        <v>569</v>
      </c>
      <c r="E8190" s="18">
        <v>1.85689414863935E-3</v>
      </c>
    </row>
    <row r="8191" spans="1:5" hidden="1" x14ac:dyDescent="0.3">
      <c r="A8191" s="18" t="str">
        <f t="shared" si="128"/>
        <v>2022-23Port Phillip CityC1</v>
      </c>
      <c r="B8191" s="18" t="s">
        <v>1261</v>
      </c>
      <c r="C8191" s="18" t="s">
        <v>1168</v>
      </c>
      <c r="D8191" s="18" t="s">
        <v>572</v>
      </c>
      <c r="E8191" s="18">
        <v>2218.1035479024599</v>
      </c>
    </row>
    <row r="8192" spans="1:5" hidden="1" x14ac:dyDescent="0.3">
      <c r="A8192" s="18" t="str">
        <f t="shared" si="128"/>
        <v>2022-23Port Phillip CityC2</v>
      </c>
      <c r="B8192" s="18" t="s">
        <v>1261</v>
      </c>
      <c r="C8192" s="18" t="s">
        <v>1168</v>
      </c>
      <c r="D8192" s="18" t="s">
        <v>575</v>
      </c>
      <c r="E8192" s="18">
        <v>7558.2456951346403</v>
      </c>
    </row>
    <row r="8193" spans="1:5" hidden="1" x14ac:dyDescent="0.3">
      <c r="A8193" s="18" t="str">
        <f t="shared" si="128"/>
        <v>2022-23Port Phillip CityC3</v>
      </c>
      <c r="B8193" s="18" t="s">
        <v>1261</v>
      </c>
      <c r="C8193" s="18" t="s">
        <v>1168</v>
      </c>
      <c r="D8193" s="18" t="s">
        <v>579</v>
      </c>
      <c r="E8193" s="18">
        <v>386.00743494423801</v>
      </c>
    </row>
    <row r="8194" spans="1:5" hidden="1" x14ac:dyDescent="0.3">
      <c r="A8194" s="18" t="str">
        <f t="shared" si="128"/>
        <v>2022-23Port Phillip CityC4</v>
      </c>
      <c r="B8194" s="18" t="s">
        <v>1261</v>
      </c>
      <c r="C8194" s="18" t="s">
        <v>1168</v>
      </c>
      <c r="D8194" s="18" t="s">
        <v>583</v>
      </c>
      <c r="E8194" s="18">
        <v>2222.37952155322</v>
      </c>
    </row>
    <row r="8195" spans="1:5" hidden="1" x14ac:dyDescent="0.3">
      <c r="A8195" s="18" t="str">
        <f t="shared" si="128"/>
        <v>2022-23Port Phillip CityC5</v>
      </c>
      <c r="B8195" s="18" t="s">
        <v>1261</v>
      </c>
      <c r="C8195" s="18" t="s">
        <v>1168</v>
      </c>
      <c r="D8195" s="18" t="s">
        <v>586</v>
      </c>
      <c r="E8195" s="18">
        <v>110.9634423514</v>
      </c>
    </row>
    <row r="8196" spans="1:5" hidden="1" x14ac:dyDescent="0.3">
      <c r="A8196" s="18" t="str">
        <f t="shared" si="128"/>
        <v>2022-23Port Phillip CityC6</v>
      </c>
      <c r="B8196" s="18" t="s">
        <v>1261</v>
      </c>
      <c r="C8196" s="18" t="s">
        <v>1168</v>
      </c>
      <c r="D8196" s="18" t="s">
        <v>590</v>
      </c>
      <c r="E8196" s="18">
        <v>9</v>
      </c>
    </row>
    <row r="8197" spans="1:5" hidden="1" x14ac:dyDescent="0.3">
      <c r="A8197" s="18" t="str">
        <f t="shared" si="128"/>
        <v>2022-23Port Phillip CityC7</v>
      </c>
      <c r="B8197" s="18" t="s">
        <v>1261</v>
      </c>
      <c r="C8197" s="18" t="s">
        <v>1168</v>
      </c>
      <c r="D8197" s="18" t="s">
        <v>594</v>
      </c>
      <c r="E8197" s="18">
        <v>0.17401812688821799</v>
      </c>
    </row>
    <row r="8198" spans="1:5" hidden="1" x14ac:dyDescent="0.3">
      <c r="A8198" s="18" t="str">
        <f t="shared" si="128"/>
        <v>2022-23Pyrenees ShireAF2</v>
      </c>
      <c r="B8198" s="18" t="s">
        <v>1261</v>
      </c>
      <c r="C8198" s="18" t="s">
        <v>1171</v>
      </c>
      <c r="D8198" s="18" t="s">
        <v>76</v>
      </c>
      <c r="E8198" s="18">
        <v>0.33333333333333298</v>
      </c>
    </row>
    <row r="8199" spans="1:5" hidden="1" x14ac:dyDescent="0.3">
      <c r="A8199" s="18" t="str">
        <f t="shared" si="128"/>
        <v>2022-23Pyrenees ShireL1</v>
      </c>
      <c r="B8199" s="18" t="s">
        <v>1261</v>
      </c>
      <c r="C8199" s="18" t="s">
        <v>1171</v>
      </c>
      <c r="D8199" s="18" t="s">
        <v>552</v>
      </c>
      <c r="E8199" s="18">
        <v>2.5664377785808901</v>
      </c>
    </row>
    <row r="8200" spans="1:5" hidden="1" x14ac:dyDescent="0.3">
      <c r="A8200" s="18" t="str">
        <f t="shared" si="128"/>
        <v>2022-23Pyrenees ShireL2</v>
      </c>
      <c r="B8200" s="18" t="s">
        <v>1261</v>
      </c>
      <c r="C8200" s="18" t="s">
        <v>1171</v>
      </c>
      <c r="D8200" s="18" t="s">
        <v>554</v>
      </c>
      <c r="E8200" s="18">
        <v>1.6803999518130299</v>
      </c>
    </row>
    <row r="8201" spans="1:5" hidden="1" x14ac:dyDescent="0.3">
      <c r="A8201" s="18" t="str">
        <f t="shared" si="128"/>
        <v>2022-23Pyrenees ShireO2</v>
      </c>
      <c r="B8201" s="18" t="s">
        <v>1261</v>
      </c>
      <c r="C8201" s="18" t="s">
        <v>1171</v>
      </c>
      <c r="D8201" s="18" t="s">
        <v>556</v>
      </c>
      <c r="E8201" s="18">
        <v>4.4031540323210203E-2</v>
      </c>
    </row>
    <row r="8202" spans="1:5" hidden="1" x14ac:dyDescent="0.3">
      <c r="A8202" s="18" t="str">
        <f t="shared" si="128"/>
        <v>2022-23Pyrenees ShireO3</v>
      </c>
      <c r="B8202" s="18" t="s">
        <v>1261</v>
      </c>
      <c r="C8202" s="18" t="s">
        <v>1171</v>
      </c>
      <c r="D8202" s="18" t="s">
        <v>558</v>
      </c>
      <c r="E8202" s="18">
        <v>8.6657818721211591E-3</v>
      </c>
    </row>
    <row r="8203" spans="1:5" hidden="1" x14ac:dyDescent="0.3">
      <c r="A8203" s="18" t="str">
        <f t="shared" si="128"/>
        <v>2022-23Pyrenees ShireO4</v>
      </c>
      <c r="B8203" s="18" t="s">
        <v>1261</v>
      </c>
      <c r="C8203" s="18" t="s">
        <v>1171</v>
      </c>
      <c r="D8203" s="18" t="s">
        <v>560</v>
      </c>
      <c r="E8203" s="18">
        <v>4.1847826086956502E-2</v>
      </c>
    </row>
    <row r="8204" spans="1:5" hidden="1" x14ac:dyDescent="0.3">
      <c r="A8204" s="18" t="str">
        <f t="shared" si="128"/>
        <v>2022-23Swan Hill Rural CityL2</v>
      </c>
      <c r="B8204" s="18" t="s">
        <v>1261</v>
      </c>
      <c r="C8204" s="18" t="s">
        <v>1191</v>
      </c>
      <c r="D8204" s="18" t="s">
        <v>554</v>
      </c>
      <c r="E8204" s="18">
        <v>3.44093312597201</v>
      </c>
    </row>
    <row r="8205" spans="1:5" hidden="1" x14ac:dyDescent="0.3">
      <c r="A8205" s="18" t="str">
        <f t="shared" si="128"/>
        <v>2022-23Swan Hill Rural CityO2</v>
      </c>
      <c r="B8205" s="18" t="s">
        <v>1261</v>
      </c>
      <c r="C8205" s="18" t="s">
        <v>1191</v>
      </c>
      <c r="D8205" s="18" t="s">
        <v>556</v>
      </c>
      <c r="E8205" s="18">
        <v>7.7137974101097698E-2</v>
      </c>
    </row>
    <row r="8206" spans="1:5" hidden="1" x14ac:dyDescent="0.3">
      <c r="A8206" s="18" t="str">
        <f t="shared" si="128"/>
        <v>2022-23Swan Hill Rural CityO3</v>
      </c>
      <c r="B8206" s="18" t="s">
        <v>1261</v>
      </c>
      <c r="C8206" s="18" t="s">
        <v>1191</v>
      </c>
      <c r="D8206" s="18" t="s">
        <v>558</v>
      </c>
      <c r="E8206" s="18">
        <v>1.12075198843095E-2</v>
      </c>
    </row>
    <row r="8207" spans="1:5" hidden="1" x14ac:dyDescent="0.3">
      <c r="A8207" s="18" t="str">
        <f t="shared" si="128"/>
        <v>2022-23Swan Hill Rural CityO4</v>
      </c>
      <c r="B8207" s="18" t="s">
        <v>1261</v>
      </c>
      <c r="C8207" s="18" t="s">
        <v>1191</v>
      </c>
      <c r="D8207" s="18" t="s">
        <v>560</v>
      </c>
      <c r="E8207" s="18">
        <v>8.4744925675342003E-2</v>
      </c>
    </row>
    <row r="8208" spans="1:5" hidden="1" x14ac:dyDescent="0.3">
      <c r="A8208" s="18" t="str">
        <f t="shared" si="128"/>
        <v>2022-23Swan Hill Rural CityO5</v>
      </c>
      <c r="B8208" s="18" t="s">
        <v>1261</v>
      </c>
      <c r="C8208" s="18" t="s">
        <v>1191</v>
      </c>
      <c r="D8208" s="18" t="s">
        <v>562</v>
      </c>
      <c r="E8208" s="18">
        <v>0.81435483870967695</v>
      </c>
    </row>
    <row r="8209" spans="1:5" hidden="1" x14ac:dyDescent="0.3">
      <c r="A8209" s="18" t="str">
        <f t="shared" si="128"/>
        <v>2022-23Swan Hill Rural CityOP1</v>
      </c>
      <c r="B8209" s="18" t="s">
        <v>1261</v>
      </c>
      <c r="C8209" s="18" t="s">
        <v>1191</v>
      </c>
      <c r="D8209" s="18" t="s">
        <v>564</v>
      </c>
      <c r="E8209" s="18">
        <v>8.0477150537634407E-2</v>
      </c>
    </row>
    <row r="8210" spans="1:5" hidden="1" x14ac:dyDescent="0.3">
      <c r="A8210" s="18" t="str">
        <f t="shared" si="128"/>
        <v>2022-23Swan Hill Rural CityS1</v>
      </c>
      <c r="B8210" s="18" t="s">
        <v>1261</v>
      </c>
      <c r="C8210" s="18" t="s">
        <v>1191</v>
      </c>
      <c r="D8210" s="18" t="s">
        <v>567</v>
      </c>
      <c r="E8210" s="18">
        <v>0.51118951612903196</v>
      </c>
    </row>
    <row r="8211" spans="1:5" hidden="1" x14ac:dyDescent="0.3">
      <c r="A8211" s="18" t="str">
        <f t="shared" si="128"/>
        <v>2022-23Pyrenees ShireO5</v>
      </c>
      <c r="B8211" s="18" t="s">
        <v>1261</v>
      </c>
      <c r="C8211" s="18" t="s">
        <v>1171</v>
      </c>
      <c r="D8211" s="18" t="s">
        <v>562</v>
      </c>
      <c r="E8211" s="18">
        <v>1.16057180851064</v>
      </c>
    </row>
    <row r="8212" spans="1:5" hidden="1" x14ac:dyDescent="0.3">
      <c r="A8212" s="18" t="str">
        <f t="shared" si="128"/>
        <v>2022-23Pyrenees ShireOP1</v>
      </c>
      <c r="B8212" s="18" t="s">
        <v>1261</v>
      </c>
      <c r="C8212" s="18" t="s">
        <v>1171</v>
      </c>
      <c r="D8212" s="18" t="s">
        <v>564</v>
      </c>
      <c r="E8212" s="18">
        <v>6.1592868194209102E-2</v>
      </c>
    </row>
    <row r="8213" spans="1:5" hidden="1" x14ac:dyDescent="0.3">
      <c r="A8213" s="18" t="str">
        <f t="shared" si="128"/>
        <v>2022-23Pyrenees ShireS1</v>
      </c>
      <c r="B8213" s="18" t="s">
        <v>1261</v>
      </c>
      <c r="C8213" s="18" t="s">
        <v>1171</v>
      </c>
      <c r="D8213" s="18" t="s">
        <v>567</v>
      </c>
      <c r="E8213" s="18">
        <v>0.471855890370589</v>
      </c>
    </row>
    <row r="8214" spans="1:5" hidden="1" x14ac:dyDescent="0.3">
      <c r="A8214" s="18" t="str">
        <f t="shared" si="128"/>
        <v>2022-23Pyrenees ShireS2</v>
      </c>
      <c r="B8214" s="18" t="s">
        <v>1261</v>
      </c>
      <c r="C8214" s="18" t="s">
        <v>1171</v>
      </c>
      <c r="D8214" s="18" t="s">
        <v>569</v>
      </c>
      <c r="E8214" s="18">
        <v>2.84226820502852E-3</v>
      </c>
    </row>
    <row r="8215" spans="1:5" hidden="1" x14ac:dyDescent="0.3">
      <c r="A8215" s="18" t="str">
        <f t="shared" si="128"/>
        <v>2022-23Pyrenees ShireC1</v>
      </c>
      <c r="B8215" s="18" t="s">
        <v>1261</v>
      </c>
      <c r="C8215" s="18" t="s">
        <v>1171</v>
      </c>
      <c r="D8215" s="18" t="s">
        <v>572</v>
      </c>
      <c r="E8215" s="18">
        <v>3332.1124918247201</v>
      </c>
    </row>
    <row r="8216" spans="1:5" hidden="1" x14ac:dyDescent="0.3">
      <c r="A8216" s="18" t="str">
        <f t="shared" ref="A8216:A8279" si="129">CONCATENATE(B8216,C8216,D8216)</f>
        <v>2022-23Pyrenees ShireC2</v>
      </c>
      <c r="B8216" s="18" t="s">
        <v>1261</v>
      </c>
      <c r="C8216" s="18" t="s">
        <v>1171</v>
      </c>
      <c r="D8216" s="18" t="s">
        <v>575</v>
      </c>
      <c r="E8216" s="18">
        <v>35540.614780902601</v>
      </c>
    </row>
    <row r="8217" spans="1:5" hidden="1" x14ac:dyDescent="0.3">
      <c r="A8217" s="18" t="str">
        <f t="shared" si="129"/>
        <v>2022-23Pyrenees ShireC3</v>
      </c>
      <c r="B8217" s="18" t="s">
        <v>1261</v>
      </c>
      <c r="C8217" s="18" t="s">
        <v>1171</v>
      </c>
      <c r="D8217" s="18" t="s">
        <v>579</v>
      </c>
      <c r="E8217" s="18">
        <v>3.7921626984126999</v>
      </c>
    </row>
    <row r="8218" spans="1:5" hidden="1" x14ac:dyDescent="0.3">
      <c r="A8218" s="18" t="str">
        <f t="shared" si="129"/>
        <v>2022-23Pyrenees ShireC4</v>
      </c>
      <c r="B8218" s="18" t="s">
        <v>1261</v>
      </c>
      <c r="C8218" s="18" t="s">
        <v>1171</v>
      </c>
      <c r="D8218" s="18" t="s">
        <v>583</v>
      </c>
      <c r="E8218" s="18">
        <v>1925.4414650098099</v>
      </c>
    </row>
    <row r="8219" spans="1:5" hidden="1" x14ac:dyDescent="0.3">
      <c r="A8219" s="18" t="str">
        <f t="shared" si="129"/>
        <v>2022-23Pyrenees ShireC5</v>
      </c>
      <c r="B8219" s="18" t="s">
        <v>1261</v>
      </c>
      <c r="C8219" s="18" t="s">
        <v>1171</v>
      </c>
      <c r="D8219" s="18" t="s">
        <v>586</v>
      </c>
      <c r="E8219" s="18">
        <v>1470.7652060170001</v>
      </c>
    </row>
    <row r="8220" spans="1:5" hidden="1" x14ac:dyDescent="0.3">
      <c r="A8220" s="18" t="str">
        <f t="shared" si="129"/>
        <v>2022-23Pyrenees ShireC6</v>
      </c>
      <c r="B8220" s="18" t="s">
        <v>1261</v>
      </c>
      <c r="C8220" s="18" t="s">
        <v>1171</v>
      </c>
      <c r="D8220" s="18" t="s">
        <v>590</v>
      </c>
      <c r="E8220" s="18">
        <v>3</v>
      </c>
    </row>
    <row r="8221" spans="1:5" hidden="1" x14ac:dyDescent="0.3">
      <c r="A8221" s="18" t="str">
        <f t="shared" si="129"/>
        <v>2022-23Pyrenees ShireC7</v>
      </c>
      <c r="B8221" s="18" t="s">
        <v>1261</v>
      </c>
      <c r="C8221" s="18" t="s">
        <v>1171</v>
      </c>
      <c r="D8221" s="18" t="s">
        <v>594</v>
      </c>
      <c r="E8221" s="18">
        <v>0.15929203539823</v>
      </c>
    </row>
    <row r="8222" spans="1:5" hidden="1" x14ac:dyDescent="0.3">
      <c r="A8222" s="18" t="str">
        <f t="shared" si="129"/>
        <v>2022-23South Gippsland ShireAF2</v>
      </c>
      <c r="B8222" s="18" t="s">
        <v>1261</v>
      </c>
      <c r="C8222" s="18" t="s">
        <v>1176</v>
      </c>
      <c r="D8222" s="18" t="s">
        <v>76</v>
      </c>
      <c r="E8222" s="18">
        <v>0</v>
      </c>
    </row>
    <row r="8223" spans="1:5" hidden="1" x14ac:dyDescent="0.3">
      <c r="A8223" s="18" t="str">
        <f t="shared" si="129"/>
        <v>2022-23South Gippsland ShireAF6</v>
      </c>
      <c r="B8223" s="18" t="s">
        <v>1261</v>
      </c>
      <c r="C8223" s="18" t="s">
        <v>1176</v>
      </c>
      <c r="D8223" s="18" t="s">
        <v>85</v>
      </c>
      <c r="E8223" s="18">
        <v>4.8450130378096503</v>
      </c>
    </row>
    <row r="8224" spans="1:5" hidden="1" x14ac:dyDescent="0.3">
      <c r="A8224" s="18" t="str">
        <f t="shared" si="129"/>
        <v>2022-23South Gippsland ShireAF7</v>
      </c>
      <c r="B8224" s="18" t="s">
        <v>1261</v>
      </c>
      <c r="C8224" s="18" t="s">
        <v>1176</v>
      </c>
      <c r="D8224" s="18" t="s">
        <v>90</v>
      </c>
      <c r="E8224" s="18">
        <v>9.5120454774798997</v>
      </c>
    </row>
    <row r="8225" spans="1:5" hidden="1" x14ac:dyDescent="0.3">
      <c r="A8225" s="18" t="str">
        <f t="shared" si="129"/>
        <v>2022-23South Gippsland ShireAM1</v>
      </c>
      <c r="B8225" s="18" t="s">
        <v>1261</v>
      </c>
      <c r="C8225" s="18" t="s">
        <v>1176</v>
      </c>
      <c r="D8225" s="18" t="s">
        <v>97</v>
      </c>
      <c r="E8225" s="18">
        <v>2.8368159203980099</v>
      </c>
    </row>
    <row r="8226" spans="1:5" hidden="1" x14ac:dyDescent="0.3">
      <c r="A8226" s="18" t="str">
        <f t="shared" si="129"/>
        <v>2022-23South Gippsland ShireAM2</v>
      </c>
      <c r="B8226" s="18" t="s">
        <v>1261</v>
      </c>
      <c r="C8226" s="18" t="s">
        <v>1176</v>
      </c>
      <c r="D8226" s="18" t="s">
        <v>103</v>
      </c>
      <c r="E8226" s="18">
        <v>0.47058823529411797</v>
      </c>
    </row>
    <row r="8227" spans="1:5" hidden="1" x14ac:dyDescent="0.3">
      <c r="A8227" s="18" t="str">
        <f t="shared" si="129"/>
        <v>2022-23South Gippsland ShireAM5</v>
      </c>
      <c r="B8227" s="18" t="s">
        <v>1261</v>
      </c>
      <c r="C8227" s="18" t="s">
        <v>1176</v>
      </c>
      <c r="D8227" s="18" t="s">
        <v>109</v>
      </c>
      <c r="E8227" s="18">
        <v>0.51764705882352902</v>
      </c>
    </row>
    <row r="8228" spans="1:5" hidden="1" x14ac:dyDescent="0.3">
      <c r="A8228" s="18" t="str">
        <f t="shared" si="129"/>
        <v>2022-23South Gippsland ShireAM6</v>
      </c>
      <c r="B8228" s="18" t="s">
        <v>1261</v>
      </c>
      <c r="C8228" s="18" t="s">
        <v>1176</v>
      </c>
      <c r="D8228" s="18" t="s">
        <v>115</v>
      </c>
      <c r="E8228" s="18">
        <v>17.955294328552799</v>
      </c>
    </row>
    <row r="8229" spans="1:5" hidden="1" x14ac:dyDescent="0.3">
      <c r="A8229" s="18" t="str">
        <f t="shared" si="129"/>
        <v>2022-23South Gippsland ShireAM7</v>
      </c>
      <c r="B8229" s="18" t="s">
        <v>1261</v>
      </c>
      <c r="C8229" s="18" t="s">
        <v>1176</v>
      </c>
      <c r="D8229" s="18" t="s">
        <v>118</v>
      </c>
      <c r="E8229" s="18">
        <v>0.66666666666666696</v>
      </c>
    </row>
    <row r="8230" spans="1:5" hidden="1" x14ac:dyDescent="0.3">
      <c r="A8230" s="18" t="str">
        <f t="shared" si="129"/>
        <v>2022-23South Gippsland ShireFS1</v>
      </c>
      <c r="B8230" s="18" t="s">
        <v>1261</v>
      </c>
      <c r="C8230" s="18" t="s">
        <v>1176</v>
      </c>
      <c r="D8230" s="18" t="s">
        <v>124</v>
      </c>
      <c r="E8230" s="18">
        <v>1.3846153846153799</v>
      </c>
    </row>
    <row r="8231" spans="1:5" hidden="1" x14ac:dyDescent="0.3">
      <c r="A8231" s="18" t="str">
        <f t="shared" si="129"/>
        <v>2022-23South Gippsland ShireFS2</v>
      </c>
      <c r="B8231" s="18" t="s">
        <v>1261</v>
      </c>
      <c r="C8231" s="18" t="s">
        <v>1176</v>
      </c>
      <c r="D8231" s="18" t="s">
        <v>130</v>
      </c>
      <c r="E8231" s="18">
        <v>0.98007968127489997</v>
      </c>
    </row>
    <row r="8232" spans="1:5" hidden="1" x14ac:dyDescent="0.3">
      <c r="A8232" s="18" t="str">
        <f t="shared" si="129"/>
        <v>2022-23South Gippsland ShireFS3</v>
      </c>
      <c r="B8232" s="18" t="s">
        <v>1261</v>
      </c>
      <c r="C8232" s="18" t="s">
        <v>1176</v>
      </c>
      <c r="D8232" s="18" t="s">
        <v>135</v>
      </c>
      <c r="E8232" s="18">
        <v>516.61702127659601</v>
      </c>
    </row>
    <row r="8233" spans="1:5" hidden="1" x14ac:dyDescent="0.3">
      <c r="A8233" s="18" t="str">
        <f t="shared" si="129"/>
        <v>2022-23South Gippsland ShireFS4</v>
      </c>
      <c r="B8233" s="18" t="s">
        <v>1261</v>
      </c>
      <c r="C8233" s="18" t="s">
        <v>1176</v>
      </c>
      <c r="D8233" s="18" t="s">
        <v>139</v>
      </c>
      <c r="E8233" s="18">
        <v>0.98507462686567204</v>
      </c>
    </row>
    <row r="8234" spans="1:5" hidden="1" x14ac:dyDescent="0.3">
      <c r="A8234" s="18" t="str">
        <f t="shared" si="129"/>
        <v>2022-23South Gippsland ShireG1</v>
      </c>
      <c r="B8234" s="18" t="s">
        <v>1261</v>
      </c>
      <c r="C8234" s="18" t="s">
        <v>1176</v>
      </c>
      <c r="D8234" s="18" t="s">
        <v>149</v>
      </c>
      <c r="E8234" s="18">
        <v>0.214285714285714</v>
      </c>
    </row>
    <row r="8235" spans="1:5" hidden="1" x14ac:dyDescent="0.3">
      <c r="A8235" s="18" t="str">
        <f t="shared" si="129"/>
        <v>2022-23South Gippsland ShireG2</v>
      </c>
      <c r="B8235" s="18" t="s">
        <v>1261</v>
      </c>
      <c r="C8235" s="18" t="s">
        <v>1176</v>
      </c>
      <c r="D8235" s="18" t="s">
        <v>154</v>
      </c>
      <c r="E8235" s="18">
        <v>50</v>
      </c>
    </row>
    <row r="8236" spans="1:5" hidden="1" x14ac:dyDescent="0.3">
      <c r="A8236" s="18" t="str">
        <f t="shared" si="129"/>
        <v>2022-23South Gippsland ShireG3</v>
      </c>
      <c r="B8236" s="18" t="s">
        <v>1261</v>
      </c>
      <c r="C8236" s="18" t="s">
        <v>1176</v>
      </c>
      <c r="D8236" s="18" t="s">
        <v>159</v>
      </c>
      <c r="E8236" s="18">
        <v>0.89814814814814803</v>
      </c>
    </row>
    <row r="8237" spans="1:5" hidden="1" x14ac:dyDescent="0.3">
      <c r="A8237" s="18" t="str">
        <f t="shared" si="129"/>
        <v>2022-23South Gippsland ShireG4</v>
      </c>
      <c r="B8237" s="18" t="s">
        <v>1261</v>
      </c>
      <c r="C8237" s="18" t="s">
        <v>1176</v>
      </c>
      <c r="D8237" s="18" t="s">
        <v>166</v>
      </c>
      <c r="E8237" s="18">
        <v>59378</v>
      </c>
    </row>
    <row r="8238" spans="1:5" hidden="1" x14ac:dyDescent="0.3">
      <c r="A8238" s="18" t="str">
        <f t="shared" si="129"/>
        <v>2022-23South Gippsland ShireG5</v>
      </c>
      <c r="B8238" s="18" t="s">
        <v>1261</v>
      </c>
      <c r="C8238" s="18" t="s">
        <v>1176</v>
      </c>
      <c r="D8238" s="18" t="s">
        <v>169</v>
      </c>
      <c r="E8238" s="18">
        <v>54</v>
      </c>
    </row>
    <row r="8239" spans="1:5" hidden="1" x14ac:dyDescent="0.3">
      <c r="A8239" s="18" t="str">
        <f t="shared" si="129"/>
        <v>2022-23South Gippsland ShireLB1</v>
      </c>
      <c r="B8239" s="18" t="s">
        <v>1261</v>
      </c>
      <c r="C8239" s="18" t="s">
        <v>1176</v>
      </c>
      <c r="D8239" s="18" t="s">
        <v>1256</v>
      </c>
      <c r="E8239" s="18">
        <v>2.9923683482431098</v>
      </c>
    </row>
    <row r="8240" spans="1:5" hidden="1" x14ac:dyDescent="0.3">
      <c r="A8240" s="18" t="str">
        <f t="shared" si="129"/>
        <v>2022-23South Gippsland ShireLB2</v>
      </c>
      <c r="B8240" s="18" t="s">
        <v>1261</v>
      </c>
      <c r="C8240" s="18" t="s">
        <v>1176</v>
      </c>
      <c r="D8240" s="18" t="s">
        <v>172</v>
      </c>
      <c r="E8240" s="18">
        <v>0.56652823256928397</v>
      </c>
    </row>
    <row r="8241" spans="1:5" hidden="1" x14ac:dyDescent="0.3">
      <c r="A8241" s="18" t="str">
        <f t="shared" si="129"/>
        <v>2022-23South Gippsland ShireLB4</v>
      </c>
      <c r="B8241" s="18" t="s">
        <v>1261</v>
      </c>
      <c r="C8241" s="18" t="s">
        <v>1176</v>
      </c>
      <c r="D8241" s="18" t="s">
        <v>1257</v>
      </c>
      <c r="E8241" s="18">
        <v>0.13862534607093199</v>
      </c>
    </row>
    <row r="8242" spans="1:5" hidden="1" x14ac:dyDescent="0.3">
      <c r="A8242" s="18" t="str">
        <f t="shared" si="129"/>
        <v>2022-23South Gippsland ShireLB5</v>
      </c>
      <c r="B8242" s="18" t="s">
        <v>1261</v>
      </c>
      <c r="C8242" s="18" t="s">
        <v>1176</v>
      </c>
      <c r="D8242" s="18" t="s">
        <v>177</v>
      </c>
      <c r="E8242" s="18">
        <v>40.674217731421102</v>
      </c>
    </row>
    <row r="8243" spans="1:5" hidden="1" x14ac:dyDescent="0.3">
      <c r="A8243" s="18" t="str">
        <f t="shared" si="129"/>
        <v>2022-23South Gippsland ShireMC2</v>
      </c>
      <c r="B8243" s="18" t="s">
        <v>1261</v>
      </c>
      <c r="C8243" s="18" t="s">
        <v>1176</v>
      </c>
      <c r="D8243" s="18" t="s">
        <v>192</v>
      </c>
      <c r="E8243" s="18">
        <v>1</v>
      </c>
    </row>
    <row r="8244" spans="1:5" hidden="1" x14ac:dyDescent="0.3">
      <c r="A8244" s="18" t="str">
        <f t="shared" si="129"/>
        <v>2022-23South Gippsland ShireMC3</v>
      </c>
      <c r="B8244" s="18" t="s">
        <v>1261</v>
      </c>
      <c r="C8244" s="18" t="s">
        <v>1176</v>
      </c>
      <c r="D8244" s="18" t="s">
        <v>197</v>
      </c>
      <c r="E8244" s="18">
        <v>79.673122656077695</v>
      </c>
    </row>
    <row r="8245" spans="1:5" hidden="1" x14ac:dyDescent="0.3">
      <c r="A8245" s="18" t="str">
        <f t="shared" si="129"/>
        <v>2022-23South Gippsland ShireMC4</v>
      </c>
      <c r="B8245" s="18" t="s">
        <v>1261</v>
      </c>
      <c r="C8245" s="18" t="s">
        <v>1176</v>
      </c>
      <c r="D8245" s="18" t="s">
        <v>202</v>
      </c>
      <c r="E8245" s="18">
        <v>0.73134328358209</v>
      </c>
    </row>
    <row r="8246" spans="1:5" hidden="1" x14ac:dyDescent="0.3">
      <c r="A8246" s="18" t="str">
        <f t="shared" si="129"/>
        <v>2022-23South Gippsland ShireMC5</v>
      </c>
      <c r="B8246" s="18" t="s">
        <v>1261</v>
      </c>
      <c r="C8246" s="18" t="s">
        <v>1176</v>
      </c>
      <c r="D8246" s="18" t="s">
        <v>207</v>
      </c>
      <c r="E8246" s="18">
        <v>0.45454545454545497</v>
      </c>
    </row>
    <row r="8247" spans="1:5" hidden="1" x14ac:dyDescent="0.3">
      <c r="A8247" s="18" t="str">
        <f t="shared" si="129"/>
        <v>2022-23South Gippsland ShireMC6</v>
      </c>
      <c r="B8247" s="18" t="s">
        <v>1261</v>
      </c>
      <c r="C8247" s="18" t="s">
        <v>1176</v>
      </c>
      <c r="D8247" s="18" t="s">
        <v>211</v>
      </c>
      <c r="E8247" s="18">
        <v>0.88768115942029002</v>
      </c>
    </row>
    <row r="8248" spans="1:5" hidden="1" x14ac:dyDescent="0.3">
      <c r="A8248" s="18" t="str">
        <f t="shared" si="129"/>
        <v>2022-23South Gippsland ShireR1</v>
      </c>
      <c r="B8248" s="18" t="s">
        <v>1261</v>
      </c>
      <c r="C8248" s="18" t="s">
        <v>1176</v>
      </c>
      <c r="D8248" s="18" t="s">
        <v>215</v>
      </c>
      <c r="E8248" s="18">
        <v>71.725225835870006</v>
      </c>
    </row>
    <row r="8249" spans="1:5" hidden="1" x14ac:dyDescent="0.3">
      <c r="A8249" s="18" t="str">
        <f t="shared" si="129"/>
        <v>2022-23South Gippsland ShireR2</v>
      </c>
      <c r="B8249" s="18" t="s">
        <v>1261</v>
      </c>
      <c r="C8249" s="18" t="s">
        <v>1176</v>
      </c>
      <c r="D8249" s="18" t="s">
        <v>220</v>
      </c>
      <c r="E8249" s="18">
        <v>0.99953856295319699</v>
      </c>
    </row>
    <row r="8250" spans="1:5" hidden="1" x14ac:dyDescent="0.3">
      <c r="A8250" s="18" t="str">
        <f t="shared" si="129"/>
        <v>2022-23South Gippsland ShireR3</v>
      </c>
      <c r="B8250" s="18" t="s">
        <v>1261</v>
      </c>
      <c r="C8250" s="18" t="s">
        <v>1176</v>
      </c>
      <c r="D8250" s="18" t="s">
        <v>223</v>
      </c>
      <c r="E8250" s="18">
        <v>82.683915540634302</v>
      </c>
    </row>
    <row r="8251" spans="1:5" hidden="1" x14ac:dyDescent="0.3">
      <c r="A8251" s="18" t="str">
        <f t="shared" si="129"/>
        <v>2022-23South Gippsland ShireR4</v>
      </c>
      <c r="B8251" s="18" t="s">
        <v>1261</v>
      </c>
      <c r="C8251" s="18" t="s">
        <v>1176</v>
      </c>
      <c r="D8251" s="18" t="s">
        <v>228</v>
      </c>
      <c r="E8251" s="18">
        <v>4.93830561136883</v>
      </c>
    </row>
    <row r="8252" spans="1:5" hidden="1" x14ac:dyDescent="0.3">
      <c r="A8252" s="18" t="str">
        <f t="shared" si="129"/>
        <v>2022-23South Gippsland ShireR5</v>
      </c>
      <c r="B8252" s="18" t="s">
        <v>1261</v>
      </c>
      <c r="C8252" s="18" t="s">
        <v>1176</v>
      </c>
      <c r="D8252" s="18" t="s">
        <v>232</v>
      </c>
      <c r="E8252" s="18">
        <v>39</v>
      </c>
    </row>
    <row r="8253" spans="1:5" hidden="1" x14ac:dyDescent="0.3">
      <c r="A8253" s="18" t="str">
        <f t="shared" si="129"/>
        <v>2022-23South Gippsland ShireSP1</v>
      </c>
      <c r="B8253" s="18" t="s">
        <v>1261</v>
      </c>
      <c r="C8253" s="18" t="s">
        <v>1176</v>
      </c>
      <c r="D8253" s="18" t="s">
        <v>236</v>
      </c>
      <c r="E8253" s="18">
        <v>174.2</v>
      </c>
    </row>
    <row r="8254" spans="1:5" hidden="1" x14ac:dyDescent="0.3">
      <c r="A8254" s="18" t="str">
        <f t="shared" si="129"/>
        <v>2022-23South Gippsland ShireSP2</v>
      </c>
      <c r="B8254" s="18" t="s">
        <v>1261</v>
      </c>
      <c r="C8254" s="18" t="s">
        <v>1176</v>
      </c>
      <c r="D8254" s="18" t="s">
        <v>239</v>
      </c>
      <c r="E8254" s="18">
        <v>0.25268817204301097</v>
      </c>
    </row>
    <row r="8255" spans="1:5" hidden="1" x14ac:dyDescent="0.3">
      <c r="A8255" s="18" t="str">
        <f t="shared" si="129"/>
        <v>2022-23South Gippsland ShireSP3</v>
      </c>
      <c r="B8255" s="18" t="s">
        <v>1261</v>
      </c>
      <c r="C8255" s="18" t="s">
        <v>1176</v>
      </c>
      <c r="D8255" s="18" t="s">
        <v>245</v>
      </c>
      <c r="E8255" s="18">
        <v>1944.4668049792499</v>
      </c>
    </row>
    <row r="8256" spans="1:5" hidden="1" x14ac:dyDescent="0.3">
      <c r="A8256" s="18" t="str">
        <f t="shared" si="129"/>
        <v>2022-23South Gippsland ShireSP4</v>
      </c>
      <c r="B8256" s="18" t="s">
        <v>1261</v>
      </c>
      <c r="C8256" s="18" t="s">
        <v>1176</v>
      </c>
      <c r="D8256" s="18" t="s">
        <v>251</v>
      </c>
      <c r="E8256" s="18">
        <v>0.6</v>
      </c>
    </row>
    <row r="8257" spans="1:5" hidden="1" x14ac:dyDescent="0.3">
      <c r="A8257" s="18" t="str">
        <f t="shared" si="129"/>
        <v>2022-23South Gippsland ShireWC1</v>
      </c>
      <c r="B8257" s="18" t="s">
        <v>1261</v>
      </c>
      <c r="C8257" s="18" t="s">
        <v>1176</v>
      </c>
      <c r="D8257" s="18" t="s">
        <v>1258</v>
      </c>
      <c r="E8257" s="18">
        <v>114.24355389872601</v>
      </c>
    </row>
    <row r="8258" spans="1:5" hidden="1" x14ac:dyDescent="0.3">
      <c r="A8258" s="18" t="str">
        <f t="shared" si="129"/>
        <v>2022-23South Gippsland ShireWC2</v>
      </c>
      <c r="B8258" s="18" t="s">
        <v>1261</v>
      </c>
      <c r="C8258" s="18" t="s">
        <v>1176</v>
      </c>
      <c r="D8258" s="18" t="s">
        <v>256</v>
      </c>
      <c r="E8258" s="18">
        <v>4.4401135953894304</v>
      </c>
    </row>
    <row r="8259" spans="1:5" hidden="1" x14ac:dyDescent="0.3">
      <c r="A8259" s="18" t="str">
        <f t="shared" si="129"/>
        <v>2022-23South Gippsland ShireWC3</v>
      </c>
      <c r="B8259" s="18" t="s">
        <v>1261</v>
      </c>
      <c r="C8259" s="18" t="s">
        <v>1176</v>
      </c>
      <c r="D8259" s="18" t="s">
        <v>262</v>
      </c>
      <c r="E8259" s="18">
        <v>165.37732596285599</v>
      </c>
    </row>
    <row r="8260" spans="1:5" hidden="1" x14ac:dyDescent="0.3">
      <c r="A8260" s="18" t="str">
        <f t="shared" si="129"/>
        <v>2022-23South Gippsland ShireWC4</v>
      </c>
      <c r="B8260" s="18" t="s">
        <v>1261</v>
      </c>
      <c r="C8260" s="18" t="s">
        <v>1176</v>
      </c>
      <c r="D8260" s="18" t="s">
        <v>266</v>
      </c>
      <c r="E8260" s="18">
        <v>80.223468301435403</v>
      </c>
    </row>
    <row r="8261" spans="1:5" hidden="1" x14ac:dyDescent="0.3">
      <c r="A8261" s="18" t="str">
        <f t="shared" si="129"/>
        <v>2022-23South Gippsland ShireWC5</v>
      </c>
      <c r="B8261" s="18" t="s">
        <v>1261</v>
      </c>
      <c r="C8261" s="18" t="s">
        <v>1176</v>
      </c>
      <c r="D8261" s="18" t="s">
        <v>270</v>
      </c>
      <c r="E8261" s="18">
        <v>0.536086090543203</v>
      </c>
    </row>
    <row r="8262" spans="1:5" hidden="1" x14ac:dyDescent="0.3">
      <c r="A8262" s="18" t="str">
        <f t="shared" si="129"/>
        <v>2022-23South Gippsland ShireE2</v>
      </c>
      <c r="B8262" s="18" t="s">
        <v>1261</v>
      </c>
      <c r="C8262" s="18" t="s">
        <v>1176</v>
      </c>
      <c r="D8262" s="18" t="s">
        <v>548</v>
      </c>
      <c r="E8262" s="18">
        <v>3636.38095238095</v>
      </c>
    </row>
    <row r="8263" spans="1:5" hidden="1" x14ac:dyDescent="0.3">
      <c r="A8263" s="18" t="str">
        <f t="shared" si="129"/>
        <v>2022-23South Gippsland ShireE4</v>
      </c>
      <c r="B8263" s="18" t="s">
        <v>1261</v>
      </c>
      <c r="C8263" s="18" t="s">
        <v>1176</v>
      </c>
      <c r="D8263" s="18" t="s">
        <v>550</v>
      </c>
      <c r="E8263" s="18">
        <v>2073.7142857142899</v>
      </c>
    </row>
    <row r="8264" spans="1:5" hidden="1" x14ac:dyDescent="0.3">
      <c r="A8264" s="18" t="str">
        <f t="shared" si="129"/>
        <v>2022-23South Gippsland ShireL1</v>
      </c>
      <c r="B8264" s="18" t="s">
        <v>1261</v>
      </c>
      <c r="C8264" s="18" t="s">
        <v>1176</v>
      </c>
      <c r="D8264" s="18" t="s">
        <v>552</v>
      </c>
      <c r="E8264" s="18">
        <v>2.9156595393037898</v>
      </c>
    </row>
    <row r="8265" spans="1:5" hidden="1" x14ac:dyDescent="0.3">
      <c r="A8265" s="18" t="str">
        <f t="shared" si="129"/>
        <v>2022-23South Gippsland ShireL2</v>
      </c>
      <c r="B8265" s="18" t="s">
        <v>1261</v>
      </c>
      <c r="C8265" s="18" t="s">
        <v>1176</v>
      </c>
      <c r="D8265" s="18" t="s">
        <v>554</v>
      </c>
      <c r="E8265" s="18">
        <v>6.3061667183142198E-2</v>
      </c>
    </row>
    <row r="8266" spans="1:5" hidden="1" x14ac:dyDescent="0.3">
      <c r="A8266" s="18" t="str">
        <f t="shared" si="129"/>
        <v>2022-23South Gippsland ShireO2</v>
      </c>
      <c r="B8266" s="18" t="s">
        <v>1261</v>
      </c>
      <c r="C8266" s="18" t="s">
        <v>1176</v>
      </c>
      <c r="D8266" s="18" t="s">
        <v>556</v>
      </c>
      <c r="E8266" s="18">
        <v>0.191612166510952</v>
      </c>
    </row>
    <row r="8267" spans="1:5" hidden="1" x14ac:dyDescent="0.3">
      <c r="A8267" s="18" t="str">
        <f t="shared" si="129"/>
        <v>2022-23South Gippsland ShireO3</v>
      </c>
      <c r="B8267" s="18" t="s">
        <v>1261</v>
      </c>
      <c r="C8267" s="18" t="s">
        <v>1176</v>
      </c>
      <c r="D8267" s="18" t="s">
        <v>558</v>
      </c>
      <c r="E8267" s="18">
        <v>1.5882902522578599E-2</v>
      </c>
    </row>
    <row r="8268" spans="1:5" hidden="1" x14ac:dyDescent="0.3">
      <c r="A8268" s="18" t="str">
        <f t="shared" si="129"/>
        <v>2022-23South Gippsland ShireO4</v>
      </c>
      <c r="B8268" s="18" t="s">
        <v>1261</v>
      </c>
      <c r="C8268" s="18" t="s">
        <v>1176</v>
      </c>
      <c r="D8268" s="18" t="s">
        <v>560</v>
      </c>
      <c r="E8268" s="18">
        <v>0.239010500088984</v>
      </c>
    </row>
    <row r="8269" spans="1:5" hidden="1" x14ac:dyDescent="0.3">
      <c r="A8269" s="18" t="str">
        <f t="shared" si="129"/>
        <v>2022-23South Gippsland ShireO5</v>
      </c>
      <c r="B8269" s="18" t="s">
        <v>1261</v>
      </c>
      <c r="C8269" s="18" t="s">
        <v>1176</v>
      </c>
      <c r="D8269" s="18" t="s">
        <v>562</v>
      </c>
      <c r="E8269" s="18">
        <v>2.55899419729207</v>
      </c>
    </row>
    <row r="8270" spans="1:5" hidden="1" x14ac:dyDescent="0.3">
      <c r="A8270" s="18" t="str">
        <f t="shared" si="129"/>
        <v>2022-23South Gippsland ShireOP1</v>
      </c>
      <c r="B8270" s="18" t="s">
        <v>1261</v>
      </c>
      <c r="C8270" s="18" t="s">
        <v>1176</v>
      </c>
      <c r="D8270" s="18" t="s">
        <v>564</v>
      </c>
      <c r="E8270" s="18">
        <v>3.2227812488118901E-2</v>
      </c>
    </row>
    <row r="8271" spans="1:5" hidden="1" x14ac:dyDescent="0.3">
      <c r="A8271" s="18" t="str">
        <f t="shared" si="129"/>
        <v>2022-23South Gippsland ShireS1</v>
      </c>
      <c r="B8271" s="18" t="s">
        <v>1261</v>
      </c>
      <c r="C8271" s="18" t="s">
        <v>1176</v>
      </c>
      <c r="D8271" s="18" t="s">
        <v>567</v>
      </c>
      <c r="E8271" s="18">
        <v>0.61040211895015695</v>
      </c>
    </row>
    <row r="8272" spans="1:5" hidden="1" x14ac:dyDescent="0.3">
      <c r="A8272" s="18" t="str">
        <f t="shared" si="129"/>
        <v>2022-23South Gippsland ShireS2</v>
      </c>
      <c r="B8272" s="18" t="s">
        <v>1261</v>
      </c>
      <c r="C8272" s="18" t="s">
        <v>1176</v>
      </c>
      <c r="D8272" s="18" t="s">
        <v>569</v>
      </c>
      <c r="E8272" s="18">
        <v>2.7401774183096902E-3</v>
      </c>
    </row>
    <row r="8273" spans="1:5" hidden="1" x14ac:dyDescent="0.3">
      <c r="A8273" s="18" t="str">
        <f t="shared" si="129"/>
        <v>2022-23South Gippsland ShireC1</v>
      </c>
      <c r="B8273" s="18" t="s">
        <v>1261</v>
      </c>
      <c r="C8273" s="18" t="s">
        <v>1176</v>
      </c>
      <c r="D8273" s="18" t="s">
        <v>572</v>
      </c>
      <c r="E8273" s="18">
        <v>2489.0482398957001</v>
      </c>
    </row>
    <row r="8274" spans="1:5" hidden="1" x14ac:dyDescent="0.3">
      <c r="A8274" s="18" t="str">
        <f t="shared" si="129"/>
        <v>2022-23South Gippsland ShireC2</v>
      </c>
      <c r="B8274" s="18" t="s">
        <v>1261</v>
      </c>
      <c r="C8274" s="18" t="s">
        <v>1176</v>
      </c>
      <c r="D8274" s="18" t="s">
        <v>575</v>
      </c>
      <c r="E8274" s="18">
        <v>21154.9543676662</v>
      </c>
    </row>
    <row r="8275" spans="1:5" hidden="1" x14ac:dyDescent="0.3">
      <c r="A8275" s="18" t="str">
        <f t="shared" si="129"/>
        <v>2022-23South Gippsland ShireC3</v>
      </c>
      <c r="B8275" s="18" t="s">
        <v>1261</v>
      </c>
      <c r="C8275" s="18" t="s">
        <v>1176</v>
      </c>
      <c r="D8275" s="18" t="s">
        <v>579</v>
      </c>
      <c r="E8275" s="18">
        <v>14.6234509056244</v>
      </c>
    </row>
    <row r="8276" spans="1:5" hidden="1" x14ac:dyDescent="0.3">
      <c r="A8276" s="18" t="str">
        <f t="shared" si="129"/>
        <v>2022-23South Gippsland ShireC4</v>
      </c>
      <c r="B8276" s="18" t="s">
        <v>1261</v>
      </c>
      <c r="C8276" s="18" t="s">
        <v>1176</v>
      </c>
      <c r="D8276" s="18" t="s">
        <v>583</v>
      </c>
      <c r="E8276" s="18">
        <v>1831.48631029987</v>
      </c>
    </row>
    <row r="8277" spans="1:5" hidden="1" x14ac:dyDescent="0.3">
      <c r="A8277" s="18" t="str">
        <f t="shared" si="129"/>
        <v>2022-23South Gippsland ShireC5</v>
      </c>
      <c r="B8277" s="18" t="s">
        <v>1261</v>
      </c>
      <c r="C8277" s="18" t="s">
        <v>1176</v>
      </c>
      <c r="D8277" s="18" t="s">
        <v>586</v>
      </c>
      <c r="E8277" s="18">
        <v>602.21642764015598</v>
      </c>
    </row>
    <row r="8278" spans="1:5" hidden="1" x14ac:dyDescent="0.3">
      <c r="A8278" s="18" t="str">
        <f t="shared" si="129"/>
        <v>2022-23South Gippsland ShireC6</v>
      </c>
      <c r="B8278" s="18" t="s">
        <v>1261</v>
      </c>
      <c r="C8278" s="18" t="s">
        <v>1176</v>
      </c>
      <c r="D8278" s="18" t="s">
        <v>590</v>
      </c>
      <c r="E8278" s="18">
        <v>5</v>
      </c>
    </row>
    <row r="8279" spans="1:5" hidden="1" x14ac:dyDescent="0.3">
      <c r="A8279" s="18" t="str">
        <f t="shared" si="129"/>
        <v>2022-23South Gippsland ShireC7</v>
      </c>
      <c r="B8279" s="18" t="s">
        <v>1261</v>
      </c>
      <c r="C8279" s="18" t="s">
        <v>1176</v>
      </c>
      <c r="D8279" s="18" t="s">
        <v>594</v>
      </c>
      <c r="E8279" s="18">
        <v>9.6054888507718705E-2</v>
      </c>
    </row>
    <row r="8280" spans="1:5" hidden="1" x14ac:dyDescent="0.3">
      <c r="A8280" s="18" t="str">
        <f t="shared" ref="A8280:A8343" si="130">CONCATENATE(B8280,C8280,D8280)</f>
        <v>2022-23Southern Grampians ShireAF2</v>
      </c>
      <c r="B8280" s="18" t="s">
        <v>1261</v>
      </c>
      <c r="C8280" s="18" t="s">
        <v>1179</v>
      </c>
      <c r="D8280" s="18" t="s">
        <v>76</v>
      </c>
      <c r="E8280" s="18">
        <v>1</v>
      </c>
    </row>
    <row r="8281" spans="1:5" hidden="1" x14ac:dyDescent="0.3">
      <c r="A8281" s="18" t="str">
        <f t="shared" si="130"/>
        <v>2022-23Southern Grampians ShireAF6</v>
      </c>
      <c r="B8281" s="18" t="s">
        <v>1261</v>
      </c>
      <c r="C8281" s="18" t="s">
        <v>1179</v>
      </c>
      <c r="D8281" s="18" t="s">
        <v>85</v>
      </c>
      <c r="E8281" s="18">
        <v>7.4986564064981103</v>
      </c>
    </row>
    <row r="8282" spans="1:5" hidden="1" x14ac:dyDescent="0.3">
      <c r="A8282" s="18" t="str">
        <f t="shared" si="130"/>
        <v>2022-23Southern Grampians ShireAF7</v>
      </c>
      <c r="B8282" s="18" t="s">
        <v>1261</v>
      </c>
      <c r="C8282" s="18" t="s">
        <v>1179</v>
      </c>
      <c r="D8282" s="18" t="s">
        <v>90</v>
      </c>
      <c r="E8282" s="18">
        <v>14.0270395738824</v>
      </c>
    </row>
    <row r="8283" spans="1:5" hidden="1" x14ac:dyDescent="0.3">
      <c r="A8283" s="18" t="str">
        <f t="shared" si="130"/>
        <v>2022-23Southern Grampians ShireAM1</v>
      </c>
      <c r="B8283" s="18" t="s">
        <v>1261</v>
      </c>
      <c r="C8283" s="18" t="s">
        <v>1179</v>
      </c>
      <c r="D8283" s="18" t="s">
        <v>97</v>
      </c>
      <c r="E8283" s="18">
        <v>2.0869565217391299</v>
      </c>
    </row>
    <row r="8284" spans="1:5" hidden="1" x14ac:dyDescent="0.3">
      <c r="A8284" s="18" t="str">
        <f t="shared" si="130"/>
        <v>2022-23Southern Grampians ShireAM2</v>
      </c>
      <c r="B8284" s="18" t="s">
        <v>1261</v>
      </c>
      <c r="C8284" s="18" t="s">
        <v>1179</v>
      </c>
      <c r="D8284" s="18" t="s">
        <v>103</v>
      </c>
      <c r="E8284" s="18">
        <v>0.515021459227468</v>
      </c>
    </row>
    <row r="8285" spans="1:5" hidden="1" x14ac:dyDescent="0.3">
      <c r="A8285" s="18" t="str">
        <f t="shared" si="130"/>
        <v>2022-23Southern Grampians ShireAM5</v>
      </c>
      <c r="B8285" s="18" t="s">
        <v>1261</v>
      </c>
      <c r="C8285" s="18" t="s">
        <v>1179</v>
      </c>
      <c r="D8285" s="18" t="s">
        <v>109</v>
      </c>
      <c r="E8285" s="18">
        <v>0.39484978540772497</v>
      </c>
    </row>
    <row r="8286" spans="1:5" hidden="1" x14ac:dyDescent="0.3">
      <c r="A8286" s="18" t="str">
        <f t="shared" si="130"/>
        <v>2022-23Southern Grampians ShireAM6</v>
      </c>
      <c r="B8286" s="18" t="s">
        <v>1261</v>
      </c>
      <c r="C8286" s="18" t="s">
        <v>1179</v>
      </c>
      <c r="D8286" s="18" t="s">
        <v>115</v>
      </c>
      <c r="E8286" s="18">
        <v>11.6355807988274</v>
      </c>
    </row>
    <row r="8287" spans="1:5" hidden="1" x14ac:dyDescent="0.3">
      <c r="A8287" s="18" t="str">
        <f t="shared" si="130"/>
        <v>2022-23Southern Grampians ShireAM7</v>
      </c>
      <c r="B8287" s="18" t="s">
        <v>1261</v>
      </c>
      <c r="C8287" s="18" t="s">
        <v>1179</v>
      </c>
      <c r="D8287" s="18" t="s">
        <v>118</v>
      </c>
      <c r="E8287" s="18">
        <v>0</v>
      </c>
    </row>
    <row r="8288" spans="1:5" hidden="1" x14ac:dyDescent="0.3">
      <c r="A8288" s="18" t="str">
        <f t="shared" si="130"/>
        <v>2022-23Southern Grampians ShireFS1</v>
      </c>
      <c r="B8288" s="18" t="s">
        <v>1261</v>
      </c>
      <c r="C8288" s="18" t="s">
        <v>1179</v>
      </c>
      <c r="D8288" s="18" t="s">
        <v>124</v>
      </c>
      <c r="E8288" s="18">
        <v>1.28571428571429</v>
      </c>
    </row>
    <row r="8289" spans="1:5" hidden="1" x14ac:dyDescent="0.3">
      <c r="A8289" s="18" t="str">
        <f t="shared" si="130"/>
        <v>2022-23Southern Grampians ShireFS2</v>
      </c>
      <c r="B8289" s="18" t="s">
        <v>1261</v>
      </c>
      <c r="C8289" s="18" t="s">
        <v>1179</v>
      </c>
      <c r="D8289" s="18" t="s">
        <v>130</v>
      </c>
      <c r="E8289" s="18">
        <v>1.0300751879699199</v>
      </c>
    </row>
    <row r="8290" spans="1:5" hidden="1" x14ac:dyDescent="0.3">
      <c r="A8290" s="18" t="str">
        <f t="shared" si="130"/>
        <v>2022-23Southern Grampians ShireFS3</v>
      </c>
      <c r="B8290" s="18" t="s">
        <v>1261</v>
      </c>
      <c r="C8290" s="18" t="s">
        <v>1179</v>
      </c>
      <c r="D8290" s="18" t="s">
        <v>135</v>
      </c>
      <c r="E8290" s="18">
        <v>466.17592592592598</v>
      </c>
    </row>
    <row r="8291" spans="1:5" hidden="1" x14ac:dyDescent="0.3">
      <c r="A8291" s="18" t="str">
        <f t="shared" si="130"/>
        <v>2022-23Southern Grampians ShireFS4</v>
      </c>
      <c r="B8291" s="18" t="s">
        <v>1261</v>
      </c>
      <c r="C8291" s="18" t="s">
        <v>1179</v>
      </c>
      <c r="D8291" s="18" t="s">
        <v>139</v>
      </c>
      <c r="E8291" s="18">
        <v>1</v>
      </c>
    </row>
    <row r="8292" spans="1:5" hidden="1" x14ac:dyDescent="0.3">
      <c r="A8292" s="18" t="str">
        <f t="shared" si="130"/>
        <v>2022-23Southern Grampians ShireG1</v>
      </c>
      <c r="B8292" s="18" t="s">
        <v>1261</v>
      </c>
      <c r="C8292" s="18" t="s">
        <v>1179</v>
      </c>
      <c r="D8292" s="18" t="s">
        <v>149</v>
      </c>
      <c r="E8292" s="18">
        <v>7.4074074074074098E-2</v>
      </c>
    </row>
    <row r="8293" spans="1:5" hidden="1" x14ac:dyDescent="0.3">
      <c r="A8293" s="18" t="str">
        <f t="shared" si="130"/>
        <v>2022-23Southern Grampians ShireG2</v>
      </c>
      <c r="B8293" s="18" t="s">
        <v>1261</v>
      </c>
      <c r="C8293" s="18" t="s">
        <v>1179</v>
      </c>
      <c r="D8293" s="18" t="s">
        <v>154</v>
      </c>
      <c r="E8293" s="18">
        <v>47</v>
      </c>
    </row>
    <row r="8294" spans="1:5" hidden="1" x14ac:dyDescent="0.3">
      <c r="A8294" s="18" t="str">
        <f t="shared" si="130"/>
        <v>2022-23Southern Grampians ShireG3</v>
      </c>
      <c r="B8294" s="18" t="s">
        <v>1261</v>
      </c>
      <c r="C8294" s="18" t="s">
        <v>1179</v>
      </c>
      <c r="D8294" s="18" t="s">
        <v>159</v>
      </c>
      <c r="E8294" s="18">
        <v>0.91596638655462204</v>
      </c>
    </row>
    <row r="8295" spans="1:5" hidden="1" x14ac:dyDescent="0.3">
      <c r="A8295" s="18" t="str">
        <f t="shared" si="130"/>
        <v>2022-23Southern Grampians ShireG4</v>
      </c>
      <c r="B8295" s="18" t="s">
        <v>1261</v>
      </c>
      <c r="C8295" s="18" t="s">
        <v>1179</v>
      </c>
      <c r="D8295" s="18" t="s">
        <v>166</v>
      </c>
      <c r="E8295" s="18">
        <v>37607.462857142898</v>
      </c>
    </row>
    <row r="8296" spans="1:5" hidden="1" x14ac:dyDescent="0.3">
      <c r="A8296" s="18" t="str">
        <f t="shared" si="130"/>
        <v>2022-23Southern Grampians ShireG5</v>
      </c>
      <c r="B8296" s="18" t="s">
        <v>1261</v>
      </c>
      <c r="C8296" s="18" t="s">
        <v>1179</v>
      </c>
      <c r="D8296" s="18" t="s">
        <v>169</v>
      </c>
      <c r="E8296" s="18">
        <v>46</v>
      </c>
    </row>
    <row r="8297" spans="1:5" hidden="1" x14ac:dyDescent="0.3">
      <c r="A8297" s="18" t="str">
        <f t="shared" si="130"/>
        <v>2022-23Southern Grampians ShireLB1</v>
      </c>
      <c r="B8297" s="18" t="s">
        <v>1261</v>
      </c>
      <c r="C8297" s="18" t="s">
        <v>1179</v>
      </c>
      <c r="D8297" s="18" t="s">
        <v>1256</v>
      </c>
      <c r="E8297" s="18">
        <v>3.31718149608264</v>
      </c>
    </row>
    <row r="8298" spans="1:5" hidden="1" x14ac:dyDescent="0.3">
      <c r="A8298" s="18" t="str">
        <f t="shared" si="130"/>
        <v>2022-23Southern Grampians ShireLB2</v>
      </c>
      <c r="B8298" s="18" t="s">
        <v>1261</v>
      </c>
      <c r="C8298" s="18" t="s">
        <v>1179</v>
      </c>
      <c r="D8298" s="18" t="s">
        <v>172</v>
      </c>
      <c r="E8298" s="18">
        <v>0.72122762148337605</v>
      </c>
    </row>
    <row r="8299" spans="1:5" hidden="1" x14ac:dyDescent="0.3">
      <c r="A8299" s="18" t="str">
        <f t="shared" si="130"/>
        <v>2022-23Southern Grampians ShireLB4</v>
      </c>
      <c r="B8299" s="18" t="s">
        <v>1261</v>
      </c>
      <c r="C8299" s="18" t="s">
        <v>1179</v>
      </c>
      <c r="D8299" s="18" t="s">
        <v>1257</v>
      </c>
      <c r="E8299" s="18">
        <v>0.10824837812789601</v>
      </c>
    </row>
    <row r="8300" spans="1:5" hidden="1" x14ac:dyDescent="0.3">
      <c r="A8300" s="18" t="str">
        <f t="shared" si="130"/>
        <v>2022-23Southern Grampians ShireLB5</v>
      </c>
      <c r="B8300" s="18" t="s">
        <v>1261</v>
      </c>
      <c r="C8300" s="18" t="s">
        <v>1179</v>
      </c>
      <c r="D8300" s="18" t="s">
        <v>177</v>
      </c>
      <c r="E8300" s="18">
        <v>38.249297667033098</v>
      </c>
    </row>
    <row r="8301" spans="1:5" hidden="1" x14ac:dyDescent="0.3">
      <c r="A8301" s="18" t="str">
        <f t="shared" si="130"/>
        <v>2022-23Southern Grampians ShireMC2</v>
      </c>
      <c r="B8301" s="18" t="s">
        <v>1261</v>
      </c>
      <c r="C8301" s="18" t="s">
        <v>1179</v>
      </c>
      <c r="D8301" s="18" t="s">
        <v>192</v>
      </c>
      <c r="E8301" s="18">
        <v>0.99408284023668603</v>
      </c>
    </row>
    <row r="8302" spans="1:5" hidden="1" x14ac:dyDescent="0.3">
      <c r="A8302" s="18" t="str">
        <f t="shared" si="130"/>
        <v>2022-23Southern Grampians ShireMC3</v>
      </c>
      <c r="B8302" s="18" t="s">
        <v>1261</v>
      </c>
      <c r="C8302" s="18" t="s">
        <v>1179</v>
      </c>
      <c r="D8302" s="18" t="s">
        <v>197</v>
      </c>
      <c r="E8302" s="18">
        <v>74.840980515399096</v>
      </c>
    </row>
    <row r="8303" spans="1:5" hidden="1" x14ac:dyDescent="0.3">
      <c r="A8303" s="18" t="str">
        <f t="shared" si="130"/>
        <v>2022-23Southern Grampians ShireMC4</v>
      </c>
      <c r="B8303" s="18" t="s">
        <v>1261</v>
      </c>
      <c r="C8303" s="18" t="s">
        <v>1179</v>
      </c>
      <c r="D8303" s="18" t="s">
        <v>202</v>
      </c>
      <c r="E8303" s="18">
        <v>0.81779359430605003</v>
      </c>
    </row>
    <row r="8304" spans="1:5" hidden="1" x14ac:dyDescent="0.3">
      <c r="A8304" s="18" t="str">
        <f t="shared" si="130"/>
        <v>2022-23Southern Grampians ShireMC5</v>
      </c>
      <c r="B8304" s="18" t="s">
        <v>1261</v>
      </c>
      <c r="C8304" s="18" t="s">
        <v>1179</v>
      </c>
      <c r="D8304" s="18" t="s">
        <v>207</v>
      </c>
      <c r="E8304" s="18">
        <v>0.8125</v>
      </c>
    </row>
    <row r="8305" spans="1:5" hidden="1" x14ac:dyDescent="0.3">
      <c r="A8305" s="18" t="str">
        <f t="shared" si="130"/>
        <v>2022-23Southern Grampians ShireMC6</v>
      </c>
      <c r="B8305" s="18" t="s">
        <v>1261</v>
      </c>
      <c r="C8305" s="18" t="s">
        <v>1179</v>
      </c>
      <c r="D8305" s="18" t="s">
        <v>211</v>
      </c>
      <c r="E8305" s="18">
        <v>0.85798816568047298</v>
      </c>
    </row>
    <row r="8306" spans="1:5" hidden="1" x14ac:dyDescent="0.3">
      <c r="A8306" s="18" t="str">
        <f t="shared" si="130"/>
        <v>2022-23Southern Grampians ShireR1</v>
      </c>
      <c r="B8306" s="18" t="s">
        <v>1261</v>
      </c>
      <c r="C8306" s="18" t="s">
        <v>1179</v>
      </c>
      <c r="D8306" s="18" t="s">
        <v>215</v>
      </c>
      <c r="E8306" s="18">
        <v>7.6506024096385499</v>
      </c>
    </row>
    <row r="8307" spans="1:5" hidden="1" x14ac:dyDescent="0.3">
      <c r="A8307" s="18" t="str">
        <f t="shared" si="130"/>
        <v>2022-23Southern Grampians ShireR2</v>
      </c>
      <c r="B8307" s="18" t="s">
        <v>1261</v>
      </c>
      <c r="C8307" s="18" t="s">
        <v>1179</v>
      </c>
      <c r="D8307" s="18" t="s">
        <v>220</v>
      </c>
      <c r="E8307" s="18">
        <v>0.896807228915663</v>
      </c>
    </row>
    <row r="8308" spans="1:5" hidden="1" x14ac:dyDescent="0.3">
      <c r="A8308" s="18" t="str">
        <f t="shared" si="130"/>
        <v>2022-23Southern Grampians ShireR3</v>
      </c>
      <c r="B8308" s="18" t="s">
        <v>1261</v>
      </c>
      <c r="C8308" s="18" t="s">
        <v>1179</v>
      </c>
      <c r="D8308" s="18" t="s">
        <v>223</v>
      </c>
      <c r="E8308" s="18">
        <v>29.795858262911398</v>
      </c>
    </row>
    <row r="8309" spans="1:5" hidden="1" x14ac:dyDescent="0.3">
      <c r="A8309" s="18" t="str">
        <f t="shared" si="130"/>
        <v>2022-23Southern Grampians ShireR4</v>
      </c>
      <c r="B8309" s="18" t="s">
        <v>1261</v>
      </c>
      <c r="C8309" s="18" t="s">
        <v>1179</v>
      </c>
      <c r="D8309" s="18" t="s">
        <v>228</v>
      </c>
      <c r="E8309" s="18">
        <v>6.7341952541708601</v>
      </c>
    </row>
    <row r="8310" spans="1:5" hidden="1" x14ac:dyDescent="0.3">
      <c r="A8310" s="18" t="str">
        <f t="shared" si="130"/>
        <v>2022-23Southern Grampians ShireR5</v>
      </c>
      <c r="B8310" s="18" t="s">
        <v>1261</v>
      </c>
      <c r="C8310" s="18" t="s">
        <v>1179</v>
      </c>
      <c r="D8310" s="18" t="s">
        <v>232</v>
      </c>
      <c r="E8310" s="18">
        <v>34</v>
      </c>
    </row>
    <row r="8311" spans="1:5" hidden="1" x14ac:dyDescent="0.3">
      <c r="A8311" s="18" t="str">
        <f t="shared" si="130"/>
        <v>2022-23Southern Grampians ShireSP1</v>
      </c>
      <c r="B8311" s="18" t="s">
        <v>1261</v>
      </c>
      <c r="C8311" s="18" t="s">
        <v>1179</v>
      </c>
      <c r="D8311" s="18" t="s">
        <v>236</v>
      </c>
      <c r="E8311" s="18">
        <v>83</v>
      </c>
    </row>
    <row r="8312" spans="1:5" hidden="1" x14ac:dyDescent="0.3">
      <c r="A8312" s="18" t="str">
        <f t="shared" si="130"/>
        <v>2022-23Southern Grampians ShireSP2</v>
      </c>
      <c r="B8312" s="18" t="s">
        <v>1261</v>
      </c>
      <c r="C8312" s="18" t="s">
        <v>1179</v>
      </c>
      <c r="D8312" s="18" t="s">
        <v>239</v>
      </c>
      <c r="E8312" s="18">
        <v>0.46534653465346498</v>
      </c>
    </row>
    <row r="8313" spans="1:5" hidden="1" x14ac:dyDescent="0.3">
      <c r="A8313" s="18" t="str">
        <f t="shared" si="130"/>
        <v>2022-23Southern Grampians ShireSP3</v>
      </c>
      <c r="B8313" s="18" t="s">
        <v>1261</v>
      </c>
      <c r="C8313" s="18" t="s">
        <v>1179</v>
      </c>
      <c r="D8313" s="18" t="s">
        <v>245</v>
      </c>
      <c r="E8313" s="18">
        <v>1581.9838709677399</v>
      </c>
    </row>
    <row r="8314" spans="1:5" hidden="1" x14ac:dyDescent="0.3">
      <c r="A8314" s="18" t="str">
        <f t="shared" si="130"/>
        <v>2022-23Southern Grampians ShireSP4</v>
      </c>
      <c r="B8314" s="18" t="s">
        <v>1261</v>
      </c>
      <c r="C8314" s="18" t="s">
        <v>1179</v>
      </c>
      <c r="D8314" s="18" t="s">
        <v>251</v>
      </c>
      <c r="E8314" s="18">
        <v>0</v>
      </c>
    </row>
    <row r="8315" spans="1:5" hidden="1" x14ac:dyDescent="0.3">
      <c r="A8315" s="18" t="str">
        <f t="shared" si="130"/>
        <v>2022-23Southern Grampians ShireWC1</v>
      </c>
      <c r="B8315" s="18" t="s">
        <v>1261</v>
      </c>
      <c r="C8315" s="18" t="s">
        <v>1179</v>
      </c>
      <c r="D8315" s="18" t="s">
        <v>1258</v>
      </c>
      <c r="E8315" s="18">
        <v>95.266807356044595</v>
      </c>
    </row>
    <row r="8316" spans="1:5" hidden="1" x14ac:dyDescent="0.3">
      <c r="A8316" s="18" t="str">
        <f t="shared" si="130"/>
        <v>2022-23Southern Grampians ShireWC2</v>
      </c>
      <c r="B8316" s="18" t="s">
        <v>1261</v>
      </c>
      <c r="C8316" s="18" t="s">
        <v>1179</v>
      </c>
      <c r="D8316" s="18" t="s">
        <v>256</v>
      </c>
      <c r="E8316" s="18">
        <v>6.6449945561414898</v>
      </c>
    </row>
    <row r="8317" spans="1:5" hidden="1" x14ac:dyDescent="0.3">
      <c r="A8317" s="18" t="str">
        <f t="shared" si="130"/>
        <v>2022-23Southern Grampians ShireWC3</v>
      </c>
      <c r="B8317" s="18" t="s">
        <v>1261</v>
      </c>
      <c r="C8317" s="18" t="s">
        <v>1179</v>
      </c>
      <c r="D8317" s="18" t="s">
        <v>262</v>
      </c>
      <c r="E8317" s="18">
        <v>175.65887247512799</v>
      </c>
    </row>
    <row r="8318" spans="1:5" hidden="1" x14ac:dyDescent="0.3">
      <c r="A8318" s="18" t="str">
        <f t="shared" si="130"/>
        <v>2022-23Southern Grampians ShireWC4</v>
      </c>
      <c r="B8318" s="18" t="s">
        <v>1261</v>
      </c>
      <c r="C8318" s="18" t="s">
        <v>1179</v>
      </c>
      <c r="D8318" s="18" t="s">
        <v>266</v>
      </c>
      <c r="E8318" s="18">
        <v>88.489876993166305</v>
      </c>
    </row>
    <row r="8319" spans="1:5" hidden="1" x14ac:dyDescent="0.3">
      <c r="A8319" s="18" t="str">
        <f t="shared" si="130"/>
        <v>2022-23Southern Grampians ShireWC5</v>
      </c>
      <c r="B8319" s="18" t="s">
        <v>1261</v>
      </c>
      <c r="C8319" s="18" t="s">
        <v>1179</v>
      </c>
      <c r="D8319" s="18" t="s">
        <v>270</v>
      </c>
      <c r="E8319" s="18">
        <v>0.62970396387355698</v>
      </c>
    </row>
    <row r="8320" spans="1:5" hidden="1" x14ac:dyDescent="0.3">
      <c r="A8320" s="18" t="str">
        <f t="shared" si="130"/>
        <v>2022-23Southern Grampians ShireE2</v>
      </c>
      <c r="B8320" s="18" t="s">
        <v>1261</v>
      </c>
      <c r="C8320" s="18" t="s">
        <v>1179</v>
      </c>
      <c r="D8320" s="18" t="s">
        <v>548</v>
      </c>
      <c r="E8320" s="18">
        <v>5767.8571428571404</v>
      </c>
    </row>
    <row r="8321" spans="1:5" hidden="1" x14ac:dyDescent="0.3">
      <c r="A8321" s="18" t="str">
        <f t="shared" si="130"/>
        <v>2022-23Southern Grampians ShireE4</v>
      </c>
      <c r="B8321" s="18" t="s">
        <v>1261</v>
      </c>
      <c r="C8321" s="18" t="s">
        <v>1179</v>
      </c>
      <c r="D8321" s="18" t="s">
        <v>550</v>
      </c>
      <c r="E8321" s="18">
        <v>1786.42857142857</v>
      </c>
    </row>
    <row r="8322" spans="1:5" hidden="1" x14ac:dyDescent="0.3">
      <c r="A8322" s="18" t="str">
        <f t="shared" si="130"/>
        <v>2022-23Southern Grampians ShireL1</v>
      </c>
      <c r="B8322" s="18" t="s">
        <v>1261</v>
      </c>
      <c r="C8322" s="18" t="s">
        <v>1179</v>
      </c>
      <c r="D8322" s="18" t="s">
        <v>552</v>
      </c>
      <c r="E8322" s="18">
        <v>3.1126719344454199</v>
      </c>
    </row>
    <row r="8323" spans="1:5" hidden="1" x14ac:dyDescent="0.3">
      <c r="A8323" s="18" t="str">
        <f t="shared" si="130"/>
        <v>2022-23Southern Grampians ShireL2</v>
      </c>
      <c r="B8323" s="18" t="s">
        <v>1261</v>
      </c>
      <c r="C8323" s="18" t="s">
        <v>1179</v>
      </c>
      <c r="D8323" s="18" t="s">
        <v>554</v>
      </c>
      <c r="E8323" s="18">
        <v>0.76499853672812401</v>
      </c>
    </row>
    <row r="8324" spans="1:5" hidden="1" x14ac:dyDescent="0.3">
      <c r="A8324" s="18" t="str">
        <f t="shared" si="130"/>
        <v>2022-23Southern Grampians ShireO2</v>
      </c>
      <c r="B8324" s="18" t="s">
        <v>1261</v>
      </c>
      <c r="C8324" s="18" t="s">
        <v>1179</v>
      </c>
      <c r="D8324" s="18" t="s">
        <v>556</v>
      </c>
      <c r="E8324" s="18">
        <v>8.10140046091119E-2</v>
      </c>
    </row>
    <row r="8325" spans="1:5" hidden="1" x14ac:dyDescent="0.3">
      <c r="A8325" s="18" t="str">
        <f t="shared" si="130"/>
        <v>2022-23Southern Grampians ShireO3</v>
      </c>
      <c r="B8325" s="18" t="s">
        <v>1261</v>
      </c>
      <c r="C8325" s="18" t="s">
        <v>1179</v>
      </c>
      <c r="D8325" s="18" t="s">
        <v>558</v>
      </c>
      <c r="E8325" s="18">
        <v>2.7787626307392298E-2</v>
      </c>
    </row>
    <row r="8326" spans="1:5" hidden="1" x14ac:dyDescent="0.3">
      <c r="A8326" s="18" t="str">
        <f t="shared" si="130"/>
        <v>2022-23Southern Grampians ShireO4</v>
      </c>
      <c r="B8326" s="18" t="s">
        <v>1261</v>
      </c>
      <c r="C8326" s="18" t="s">
        <v>1179</v>
      </c>
      <c r="D8326" s="18" t="s">
        <v>560</v>
      </c>
      <c r="E8326" s="18">
        <v>8.2786057085122502E-2</v>
      </c>
    </row>
    <row r="8327" spans="1:5" hidden="1" x14ac:dyDescent="0.3">
      <c r="A8327" s="18" t="str">
        <f t="shared" si="130"/>
        <v>2022-23Southern Grampians ShireO5</v>
      </c>
      <c r="B8327" s="18" t="s">
        <v>1261</v>
      </c>
      <c r="C8327" s="18" t="s">
        <v>1179</v>
      </c>
      <c r="D8327" s="18" t="s">
        <v>562</v>
      </c>
      <c r="E8327" s="18">
        <v>0.623285379725661</v>
      </c>
    </row>
    <row r="8328" spans="1:5" hidden="1" x14ac:dyDescent="0.3">
      <c r="A8328" s="18" t="str">
        <f t="shared" si="130"/>
        <v>2022-23Southern Grampians ShireOP1</v>
      </c>
      <c r="B8328" s="18" t="s">
        <v>1261</v>
      </c>
      <c r="C8328" s="18" t="s">
        <v>1179</v>
      </c>
      <c r="D8328" s="18" t="s">
        <v>564</v>
      </c>
      <c r="E8328" s="18">
        <v>-0.37338690817866799</v>
      </c>
    </row>
    <row r="8329" spans="1:5" hidden="1" x14ac:dyDescent="0.3">
      <c r="A8329" s="18" t="str">
        <f t="shared" si="130"/>
        <v>2022-23Southern Grampians ShireS1</v>
      </c>
      <c r="B8329" s="18" t="s">
        <v>1261</v>
      </c>
      <c r="C8329" s="18" t="s">
        <v>1179</v>
      </c>
      <c r="D8329" s="18" t="s">
        <v>567</v>
      </c>
      <c r="E8329" s="18">
        <v>0.47970746433658601</v>
      </c>
    </row>
    <row r="8330" spans="1:5" hidden="1" x14ac:dyDescent="0.3">
      <c r="A8330" s="18" t="str">
        <f t="shared" si="130"/>
        <v>2022-23Southern Grampians ShireS2</v>
      </c>
      <c r="B8330" s="18" t="s">
        <v>1261</v>
      </c>
      <c r="C8330" s="18" t="s">
        <v>1179</v>
      </c>
      <c r="D8330" s="18" t="s">
        <v>569</v>
      </c>
      <c r="E8330" s="18">
        <v>2.9945014985778601E-3</v>
      </c>
    </row>
    <row r="8331" spans="1:5" hidden="1" x14ac:dyDescent="0.3">
      <c r="A8331" s="18" t="str">
        <f t="shared" si="130"/>
        <v>2022-23Southern Grampians ShireC1</v>
      </c>
      <c r="B8331" s="18" t="s">
        <v>1261</v>
      </c>
      <c r="C8331" s="18" t="s">
        <v>1179</v>
      </c>
      <c r="D8331" s="18" t="s">
        <v>572</v>
      </c>
      <c r="E8331" s="18">
        <v>3945.2791010137998</v>
      </c>
    </row>
    <row r="8332" spans="1:5" hidden="1" x14ac:dyDescent="0.3">
      <c r="A8332" s="18" t="str">
        <f t="shared" si="130"/>
        <v>2022-23Southern Grampians ShireC2</v>
      </c>
      <c r="B8332" s="18" t="s">
        <v>1261</v>
      </c>
      <c r="C8332" s="18" t="s">
        <v>1179</v>
      </c>
      <c r="D8332" s="18" t="s">
        <v>575</v>
      </c>
      <c r="E8332" s="18">
        <v>25843.227067301799</v>
      </c>
    </row>
    <row r="8333" spans="1:5" hidden="1" x14ac:dyDescent="0.3">
      <c r="A8333" s="18" t="str">
        <f t="shared" si="130"/>
        <v>2022-23Southern Grampians ShireC3</v>
      </c>
      <c r="B8333" s="18" t="s">
        <v>1261</v>
      </c>
      <c r="C8333" s="18" t="s">
        <v>1179</v>
      </c>
      <c r="D8333" s="18" t="s">
        <v>579</v>
      </c>
      <c r="E8333" s="18">
        <v>5.9824625502374902</v>
      </c>
    </row>
    <row r="8334" spans="1:5" hidden="1" x14ac:dyDescent="0.3">
      <c r="A8334" s="18" t="str">
        <f t="shared" si="130"/>
        <v>2022-23Southern Grampians ShireC4</v>
      </c>
      <c r="B8334" s="18" t="s">
        <v>1261</v>
      </c>
      <c r="C8334" s="18" t="s">
        <v>1179</v>
      </c>
      <c r="D8334" s="18" t="s">
        <v>583</v>
      </c>
      <c r="E8334" s="18">
        <v>1934.2860632710399</v>
      </c>
    </row>
    <row r="8335" spans="1:5" hidden="1" x14ac:dyDescent="0.3">
      <c r="A8335" s="18" t="str">
        <f t="shared" si="130"/>
        <v>2022-23Southern Grampians ShireC5</v>
      </c>
      <c r="B8335" s="18" t="s">
        <v>1261</v>
      </c>
      <c r="C8335" s="18" t="s">
        <v>1179</v>
      </c>
      <c r="D8335" s="18" t="s">
        <v>586</v>
      </c>
      <c r="E8335" s="18">
        <v>913.58250885550297</v>
      </c>
    </row>
    <row r="8336" spans="1:5" hidden="1" x14ac:dyDescent="0.3">
      <c r="A8336" s="18" t="str">
        <f t="shared" si="130"/>
        <v>2022-23Southern Grampians ShireC6</v>
      </c>
      <c r="B8336" s="18" t="s">
        <v>1261</v>
      </c>
      <c r="C8336" s="18" t="s">
        <v>1179</v>
      </c>
      <c r="D8336" s="18" t="s">
        <v>590</v>
      </c>
      <c r="E8336" s="18">
        <v>5</v>
      </c>
    </row>
    <row r="8337" spans="1:5" hidden="1" x14ac:dyDescent="0.3">
      <c r="A8337" s="18" t="str">
        <f t="shared" si="130"/>
        <v>2022-23Southern Grampians ShireC7</v>
      </c>
      <c r="B8337" s="18" t="s">
        <v>1261</v>
      </c>
      <c r="C8337" s="18" t="s">
        <v>1179</v>
      </c>
      <c r="D8337" s="18" t="s">
        <v>594</v>
      </c>
      <c r="E8337" s="18">
        <v>0.35242290748898703</v>
      </c>
    </row>
    <row r="8338" spans="1:5" hidden="1" x14ac:dyDescent="0.3">
      <c r="A8338" s="18" t="str">
        <f t="shared" si="130"/>
        <v>2022-23Stonnington CityAF2</v>
      </c>
      <c r="B8338" s="18" t="s">
        <v>1261</v>
      </c>
      <c r="C8338" s="18" t="s">
        <v>1182</v>
      </c>
      <c r="D8338" s="18" t="s">
        <v>76</v>
      </c>
      <c r="E8338" s="18">
        <v>2</v>
      </c>
    </row>
    <row r="8339" spans="1:5" hidden="1" x14ac:dyDescent="0.3">
      <c r="A8339" s="18" t="str">
        <f t="shared" si="130"/>
        <v>2022-23Stonnington CityAF6</v>
      </c>
      <c r="B8339" s="18" t="s">
        <v>1261</v>
      </c>
      <c r="C8339" s="18" t="s">
        <v>1182</v>
      </c>
      <c r="D8339" s="18" t="s">
        <v>85</v>
      </c>
      <c r="E8339" s="18">
        <v>5.41248236290095</v>
      </c>
    </row>
    <row r="8340" spans="1:5" hidden="1" x14ac:dyDescent="0.3">
      <c r="A8340" s="18" t="str">
        <f t="shared" si="130"/>
        <v>2022-23Stonnington CityAF7</v>
      </c>
      <c r="B8340" s="18" t="s">
        <v>1261</v>
      </c>
      <c r="C8340" s="18" t="s">
        <v>1182</v>
      </c>
      <c r="D8340" s="18" t="s">
        <v>90</v>
      </c>
      <c r="E8340" s="18">
        <v>2.2638003757379601</v>
      </c>
    </row>
    <row r="8341" spans="1:5" hidden="1" x14ac:dyDescent="0.3">
      <c r="A8341" s="18" t="str">
        <f t="shared" si="130"/>
        <v>2022-23Stonnington CityAM1</v>
      </c>
      <c r="B8341" s="18" t="s">
        <v>1261</v>
      </c>
      <c r="C8341" s="18" t="s">
        <v>1182</v>
      </c>
      <c r="D8341" s="18" t="s">
        <v>97</v>
      </c>
      <c r="E8341" s="18">
        <v>1.0004295532645999</v>
      </c>
    </row>
    <row r="8342" spans="1:5" hidden="1" x14ac:dyDescent="0.3">
      <c r="A8342" s="18" t="str">
        <f t="shared" si="130"/>
        <v>2022-23Stonnington CityAM2</v>
      </c>
      <c r="B8342" s="18" t="s">
        <v>1261</v>
      </c>
      <c r="C8342" s="18" t="s">
        <v>1182</v>
      </c>
      <c r="D8342" s="18" t="s">
        <v>103</v>
      </c>
      <c r="E8342" s="18">
        <v>0.76146788990825698</v>
      </c>
    </row>
    <row r="8343" spans="1:5" hidden="1" x14ac:dyDescent="0.3">
      <c r="A8343" s="18" t="str">
        <f t="shared" si="130"/>
        <v>2022-23Stonnington CityAM5</v>
      </c>
      <c r="B8343" s="18" t="s">
        <v>1261</v>
      </c>
      <c r="C8343" s="18" t="s">
        <v>1182</v>
      </c>
      <c r="D8343" s="18" t="s">
        <v>109</v>
      </c>
      <c r="E8343" s="18">
        <v>0.22935779816513799</v>
      </c>
    </row>
    <row r="8344" spans="1:5" hidden="1" x14ac:dyDescent="0.3">
      <c r="A8344" s="18" t="str">
        <f t="shared" ref="A8344:A8407" si="131">CONCATENATE(B8344,C8344,D8344)</f>
        <v>2022-23Stonnington CityAM6</v>
      </c>
      <c r="B8344" s="18" t="s">
        <v>1261</v>
      </c>
      <c r="C8344" s="18" t="s">
        <v>1182</v>
      </c>
      <c r="D8344" s="18" t="s">
        <v>115</v>
      </c>
      <c r="E8344" s="18">
        <v>6.7829837268366102</v>
      </c>
    </row>
    <row r="8345" spans="1:5" hidden="1" x14ac:dyDescent="0.3">
      <c r="A8345" s="18" t="str">
        <f t="shared" si="131"/>
        <v>2022-23Stonnington CityAM7</v>
      </c>
      <c r="B8345" s="18" t="s">
        <v>1261</v>
      </c>
      <c r="C8345" s="18" t="s">
        <v>1182</v>
      </c>
      <c r="D8345" s="18" t="s">
        <v>118</v>
      </c>
      <c r="E8345" s="18">
        <v>1</v>
      </c>
    </row>
    <row r="8346" spans="1:5" hidden="1" x14ac:dyDescent="0.3">
      <c r="A8346" s="18" t="str">
        <f t="shared" si="131"/>
        <v>2022-23Stonnington CityFS1</v>
      </c>
      <c r="B8346" s="18" t="s">
        <v>1261</v>
      </c>
      <c r="C8346" s="18" t="s">
        <v>1182</v>
      </c>
      <c r="D8346" s="18" t="s">
        <v>124</v>
      </c>
      <c r="E8346" s="18">
        <v>2.5652173913043499</v>
      </c>
    </row>
    <row r="8347" spans="1:5" hidden="1" x14ac:dyDescent="0.3">
      <c r="A8347" s="18" t="str">
        <f t="shared" si="131"/>
        <v>2022-23Stonnington CityFS2</v>
      </c>
      <c r="B8347" s="18" t="s">
        <v>1261</v>
      </c>
      <c r="C8347" s="18" t="s">
        <v>1182</v>
      </c>
      <c r="D8347" s="18" t="s">
        <v>130</v>
      </c>
      <c r="E8347" s="18">
        <v>1</v>
      </c>
    </row>
    <row r="8348" spans="1:5" hidden="1" x14ac:dyDescent="0.3">
      <c r="A8348" s="18" t="str">
        <f t="shared" si="131"/>
        <v>2022-23Stonnington CityFS3</v>
      </c>
      <c r="B8348" s="18" t="s">
        <v>1261</v>
      </c>
      <c r="C8348" s="18" t="s">
        <v>1182</v>
      </c>
      <c r="D8348" s="18" t="s">
        <v>135</v>
      </c>
      <c r="E8348" s="18">
        <v>539.93975766215203</v>
      </c>
    </row>
    <row r="8349" spans="1:5" hidden="1" x14ac:dyDescent="0.3">
      <c r="A8349" s="18" t="str">
        <f t="shared" si="131"/>
        <v>2022-23Stonnington CityFS4</v>
      </c>
      <c r="B8349" s="18" t="s">
        <v>1261</v>
      </c>
      <c r="C8349" s="18" t="s">
        <v>1182</v>
      </c>
      <c r="D8349" s="18" t="s">
        <v>139</v>
      </c>
      <c r="E8349" s="18">
        <v>1</v>
      </c>
    </row>
    <row r="8350" spans="1:5" hidden="1" x14ac:dyDescent="0.3">
      <c r="A8350" s="18" t="str">
        <f t="shared" si="131"/>
        <v>2022-23Stonnington CityG1</v>
      </c>
      <c r="B8350" s="18" t="s">
        <v>1261</v>
      </c>
      <c r="C8350" s="18" t="s">
        <v>1182</v>
      </c>
      <c r="D8350" s="18" t="s">
        <v>149</v>
      </c>
      <c r="E8350" s="18">
        <v>7.3170731707317097E-2</v>
      </c>
    </row>
    <row r="8351" spans="1:5" hidden="1" x14ac:dyDescent="0.3">
      <c r="A8351" s="18" t="str">
        <f t="shared" si="131"/>
        <v>2022-23Stonnington CityG2</v>
      </c>
      <c r="B8351" s="18" t="s">
        <v>1261</v>
      </c>
      <c r="C8351" s="18" t="s">
        <v>1182</v>
      </c>
      <c r="D8351" s="18" t="s">
        <v>154</v>
      </c>
      <c r="E8351" s="18">
        <v>53</v>
      </c>
    </row>
    <row r="8352" spans="1:5" hidden="1" x14ac:dyDescent="0.3">
      <c r="A8352" s="18" t="str">
        <f t="shared" si="131"/>
        <v>2022-23Stonnington CityG3</v>
      </c>
      <c r="B8352" s="18" t="s">
        <v>1261</v>
      </c>
      <c r="C8352" s="18" t="s">
        <v>1182</v>
      </c>
      <c r="D8352" s="18" t="s">
        <v>159</v>
      </c>
      <c r="E8352" s="18">
        <v>1</v>
      </c>
    </row>
    <row r="8353" spans="1:5" hidden="1" x14ac:dyDescent="0.3">
      <c r="A8353" s="18" t="str">
        <f t="shared" si="131"/>
        <v>2022-23Stonnington CityG4</v>
      </c>
      <c r="B8353" s="18" t="s">
        <v>1261</v>
      </c>
      <c r="C8353" s="18" t="s">
        <v>1182</v>
      </c>
      <c r="D8353" s="18" t="s">
        <v>166</v>
      </c>
      <c r="E8353" s="18">
        <v>59865.98</v>
      </c>
    </row>
    <row r="8354" spans="1:5" hidden="1" x14ac:dyDescent="0.3">
      <c r="A8354" s="18" t="str">
        <f t="shared" si="131"/>
        <v>2022-23Stonnington CityG5</v>
      </c>
      <c r="B8354" s="18" t="s">
        <v>1261</v>
      </c>
      <c r="C8354" s="18" t="s">
        <v>1182</v>
      </c>
      <c r="D8354" s="18" t="s">
        <v>169</v>
      </c>
      <c r="E8354" s="18">
        <v>54</v>
      </c>
    </row>
    <row r="8355" spans="1:5" hidden="1" x14ac:dyDescent="0.3">
      <c r="A8355" s="18" t="str">
        <f t="shared" si="131"/>
        <v>2022-23Stonnington CityLB1</v>
      </c>
      <c r="B8355" s="18" t="s">
        <v>1261</v>
      </c>
      <c r="C8355" s="18" t="s">
        <v>1182</v>
      </c>
      <c r="D8355" s="18" t="s">
        <v>1256</v>
      </c>
      <c r="E8355" s="18">
        <v>4.4142764660396701</v>
      </c>
    </row>
    <row r="8356" spans="1:5" hidden="1" x14ac:dyDescent="0.3">
      <c r="A8356" s="18" t="str">
        <f t="shared" si="131"/>
        <v>2022-23Stonnington CityLB2</v>
      </c>
      <c r="B8356" s="18" t="s">
        <v>1261</v>
      </c>
      <c r="C8356" s="18" t="s">
        <v>1182</v>
      </c>
      <c r="D8356" s="18" t="s">
        <v>172</v>
      </c>
      <c r="E8356" s="18">
        <v>0.70293446009973104</v>
      </c>
    </row>
    <row r="8357" spans="1:5" hidden="1" x14ac:dyDescent="0.3">
      <c r="A8357" s="18" t="str">
        <f t="shared" si="131"/>
        <v>2022-23Stonnington CityLB4</v>
      </c>
      <c r="B8357" s="18" t="s">
        <v>1261</v>
      </c>
      <c r="C8357" s="18" t="s">
        <v>1182</v>
      </c>
      <c r="D8357" s="18" t="s">
        <v>1257</v>
      </c>
      <c r="E8357" s="18">
        <v>0.117637002452367</v>
      </c>
    </row>
    <row r="8358" spans="1:5" hidden="1" x14ac:dyDescent="0.3">
      <c r="A8358" s="18" t="str">
        <f t="shared" si="131"/>
        <v>2022-23Stonnington CityLB5</v>
      </c>
      <c r="B8358" s="18" t="s">
        <v>1261</v>
      </c>
      <c r="C8358" s="18" t="s">
        <v>1182</v>
      </c>
      <c r="D8358" s="18" t="s">
        <v>177</v>
      </c>
      <c r="E8358" s="18">
        <v>40.810459975543203</v>
      </c>
    </row>
    <row r="8359" spans="1:5" hidden="1" x14ac:dyDescent="0.3">
      <c r="A8359" s="18" t="str">
        <f t="shared" si="131"/>
        <v>2022-23Stonnington CityMC2</v>
      </c>
      <c r="B8359" s="18" t="s">
        <v>1261</v>
      </c>
      <c r="C8359" s="18" t="s">
        <v>1182</v>
      </c>
      <c r="D8359" s="18" t="s">
        <v>192</v>
      </c>
      <c r="E8359" s="18">
        <v>1.0078475336322901</v>
      </c>
    </row>
    <row r="8360" spans="1:5" hidden="1" x14ac:dyDescent="0.3">
      <c r="A8360" s="18" t="str">
        <f t="shared" si="131"/>
        <v>2022-23Stonnington CityMC3</v>
      </c>
      <c r="B8360" s="18" t="s">
        <v>1261</v>
      </c>
      <c r="C8360" s="18" t="s">
        <v>1182</v>
      </c>
      <c r="D8360" s="18" t="s">
        <v>197</v>
      </c>
      <c r="E8360" s="18">
        <v>115.29847396397599</v>
      </c>
    </row>
    <row r="8361" spans="1:5" hidden="1" x14ac:dyDescent="0.3">
      <c r="A8361" s="18" t="str">
        <f t="shared" si="131"/>
        <v>2022-23Stonnington CityMC4</v>
      </c>
      <c r="B8361" s="18" t="s">
        <v>1261</v>
      </c>
      <c r="C8361" s="18" t="s">
        <v>1182</v>
      </c>
      <c r="D8361" s="18" t="s">
        <v>202</v>
      </c>
      <c r="E8361" s="18">
        <v>0.77213483146067396</v>
      </c>
    </row>
    <row r="8362" spans="1:5" hidden="1" x14ac:dyDescent="0.3">
      <c r="A8362" s="18" t="str">
        <f t="shared" si="131"/>
        <v>2022-23Stonnington CityMC5</v>
      </c>
      <c r="B8362" s="18" t="s">
        <v>1261</v>
      </c>
      <c r="C8362" s="18" t="s">
        <v>1182</v>
      </c>
      <c r="D8362" s="18" t="s">
        <v>207</v>
      </c>
      <c r="E8362" s="18">
        <v>0.875</v>
      </c>
    </row>
    <row r="8363" spans="1:5" hidden="1" x14ac:dyDescent="0.3">
      <c r="A8363" s="18" t="str">
        <f t="shared" si="131"/>
        <v>2022-23Stonnington CityMC6</v>
      </c>
      <c r="B8363" s="18" t="s">
        <v>1261</v>
      </c>
      <c r="C8363" s="18" t="s">
        <v>1182</v>
      </c>
      <c r="D8363" s="18" t="s">
        <v>211</v>
      </c>
      <c r="E8363" s="18">
        <v>0.96188340807174899</v>
      </c>
    </row>
    <row r="8364" spans="1:5" hidden="1" x14ac:dyDescent="0.3">
      <c r="A8364" s="18" t="str">
        <f t="shared" si="131"/>
        <v>2022-23Stonnington CityR1</v>
      </c>
      <c r="B8364" s="18" t="s">
        <v>1261</v>
      </c>
      <c r="C8364" s="18" t="s">
        <v>1182</v>
      </c>
      <c r="D8364" s="18" t="s">
        <v>215</v>
      </c>
      <c r="E8364" s="18">
        <v>155.10835913312701</v>
      </c>
    </row>
    <row r="8365" spans="1:5" hidden="1" x14ac:dyDescent="0.3">
      <c r="A8365" s="18" t="str">
        <f t="shared" si="131"/>
        <v>2022-23Stonnington CityR2</v>
      </c>
      <c r="B8365" s="18" t="s">
        <v>1261</v>
      </c>
      <c r="C8365" s="18" t="s">
        <v>1182</v>
      </c>
      <c r="D8365" s="18" t="s">
        <v>220</v>
      </c>
      <c r="E8365" s="18">
        <v>0.99380804953560398</v>
      </c>
    </row>
    <row r="8366" spans="1:5" hidden="1" x14ac:dyDescent="0.3">
      <c r="A8366" s="18" t="str">
        <f t="shared" si="131"/>
        <v>2022-23Stonnington CityR3</v>
      </c>
      <c r="B8366" s="18" t="s">
        <v>1261</v>
      </c>
      <c r="C8366" s="18" t="s">
        <v>1182</v>
      </c>
      <c r="D8366" s="18" t="s">
        <v>223</v>
      </c>
      <c r="E8366" s="18">
        <v>207.11504043926701</v>
      </c>
    </row>
    <row r="8367" spans="1:5" hidden="1" x14ac:dyDescent="0.3">
      <c r="A8367" s="18" t="str">
        <f t="shared" si="131"/>
        <v>2022-23Stonnington CityR4</v>
      </c>
      <c r="B8367" s="18" t="s">
        <v>1261</v>
      </c>
      <c r="C8367" s="18" t="s">
        <v>1182</v>
      </c>
      <c r="D8367" s="18" t="s">
        <v>228</v>
      </c>
      <c r="E8367" s="18">
        <v>42.767724574896498</v>
      </c>
    </row>
    <row r="8368" spans="1:5" hidden="1" x14ac:dyDescent="0.3">
      <c r="A8368" s="18" t="str">
        <f t="shared" si="131"/>
        <v>2022-23Stonnington CityR5</v>
      </c>
      <c r="B8368" s="18" t="s">
        <v>1261</v>
      </c>
      <c r="C8368" s="18" t="s">
        <v>1182</v>
      </c>
      <c r="D8368" s="18" t="s">
        <v>232</v>
      </c>
      <c r="E8368" s="18">
        <v>63</v>
      </c>
    </row>
    <row r="8369" spans="1:5" hidden="1" x14ac:dyDescent="0.3">
      <c r="A8369" s="18" t="str">
        <f t="shared" si="131"/>
        <v>2022-23Stonnington CitySP1</v>
      </c>
      <c r="B8369" s="18" t="s">
        <v>1261</v>
      </c>
      <c r="C8369" s="18" t="s">
        <v>1182</v>
      </c>
      <c r="D8369" s="18" t="s">
        <v>236</v>
      </c>
      <c r="E8369" s="18">
        <v>77</v>
      </c>
    </row>
    <row r="8370" spans="1:5" hidden="1" x14ac:dyDescent="0.3">
      <c r="A8370" s="18" t="str">
        <f t="shared" si="131"/>
        <v>2022-23Stonnington CitySP2</v>
      </c>
      <c r="B8370" s="18" t="s">
        <v>1261</v>
      </c>
      <c r="C8370" s="18" t="s">
        <v>1182</v>
      </c>
      <c r="D8370" s="18" t="s">
        <v>239</v>
      </c>
      <c r="E8370" s="18">
        <v>0.67976031957390104</v>
      </c>
    </row>
    <row r="8371" spans="1:5" hidden="1" x14ac:dyDescent="0.3">
      <c r="A8371" s="18" t="str">
        <f t="shared" si="131"/>
        <v>2022-23Stonnington CitySP3</v>
      </c>
      <c r="B8371" s="18" t="s">
        <v>1261</v>
      </c>
      <c r="C8371" s="18" t="s">
        <v>1182</v>
      </c>
      <c r="D8371" s="18" t="s">
        <v>245</v>
      </c>
      <c r="E8371" s="18">
        <v>3020.0419874037798</v>
      </c>
    </row>
    <row r="8372" spans="1:5" hidden="1" x14ac:dyDescent="0.3">
      <c r="A8372" s="18" t="str">
        <f t="shared" si="131"/>
        <v>2022-23Stonnington CitySP4</v>
      </c>
      <c r="B8372" s="18" t="s">
        <v>1261</v>
      </c>
      <c r="C8372" s="18" t="s">
        <v>1182</v>
      </c>
      <c r="D8372" s="18" t="s">
        <v>251</v>
      </c>
      <c r="E8372" s="18">
        <v>0.63636363636363602</v>
      </c>
    </row>
    <row r="8373" spans="1:5" hidden="1" x14ac:dyDescent="0.3">
      <c r="A8373" s="18" t="str">
        <f t="shared" si="131"/>
        <v>2022-23Stonnington CityWC1</v>
      </c>
      <c r="B8373" s="18" t="s">
        <v>1261</v>
      </c>
      <c r="C8373" s="18" t="s">
        <v>1182</v>
      </c>
      <c r="D8373" s="18" t="s">
        <v>1258</v>
      </c>
      <c r="E8373" s="18">
        <v>190.56885761434799</v>
      </c>
    </row>
    <row r="8374" spans="1:5" hidden="1" x14ac:dyDescent="0.3">
      <c r="A8374" s="18" t="str">
        <f t="shared" si="131"/>
        <v>2022-23Stonnington CityWC2</v>
      </c>
      <c r="B8374" s="18" t="s">
        <v>1261</v>
      </c>
      <c r="C8374" s="18" t="s">
        <v>1182</v>
      </c>
      <c r="D8374" s="18" t="s">
        <v>256</v>
      </c>
      <c r="E8374" s="18">
        <v>5.2007133217450399</v>
      </c>
    </row>
    <row r="8375" spans="1:5" hidden="1" x14ac:dyDescent="0.3">
      <c r="A8375" s="18" t="str">
        <f t="shared" si="131"/>
        <v>2022-23Stonnington CityWC3</v>
      </c>
      <c r="B8375" s="18" t="s">
        <v>1261</v>
      </c>
      <c r="C8375" s="18" t="s">
        <v>1182</v>
      </c>
      <c r="D8375" s="18" t="s">
        <v>262</v>
      </c>
      <c r="E8375" s="18">
        <v>136.52769407495001</v>
      </c>
    </row>
    <row r="8376" spans="1:5" hidden="1" x14ac:dyDescent="0.3">
      <c r="A8376" s="18" t="str">
        <f t="shared" si="131"/>
        <v>2022-23Stonnington CityWC4</v>
      </c>
      <c r="B8376" s="18" t="s">
        <v>1261</v>
      </c>
      <c r="C8376" s="18" t="s">
        <v>1182</v>
      </c>
      <c r="D8376" s="18" t="s">
        <v>266</v>
      </c>
      <c r="E8376" s="18">
        <v>48.075193822586201</v>
      </c>
    </row>
    <row r="8377" spans="1:5" hidden="1" x14ac:dyDescent="0.3">
      <c r="A8377" s="18" t="str">
        <f t="shared" si="131"/>
        <v>2022-23Stonnington CityWC5</v>
      </c>
      <c r="B8377" s="18" t="s">
        <v>1261</v>
      </c>
      <c r="C8377" s="18" t="s">
        <v>1182</v>
      </c>
      <c r="D8377" s="18" t="s">
        <v>270</v>
      </c>
      <c r="E8377" s="18">
        <v>0.38750857517821502</v>
      </c>
    </row>
    <row r="8378" spans="1:5" hidden="1" x14ac:dyDescent="0.3">
      <c r="A8378" s="18" t="str">
        <f t="shared" si="131"/>
        <v>2022-23Stonnington CityE2</v>
      </c>
      <c r="B8378" s="18" t="s">
        <v>1261</v>
      </c>
      <c r="C8378" s="18" t="s">
        <v>1182</v>
      </c>
      <c r="D8378" s="18" t="s">
        <v>548</v>
      </c>
      <c r="E8378" s="18">
        <v>3068.8948093156901</v>
      </c>
    </row>
    <row r="8379" spans="1:5" hidden="1" x14ac:dyDescent="0.3">
      <c r="A8379" s="18" t="str">
        <f t="shared" si="131"/>
        <v>2022-23Stonnington CityE4</v>
      </c>
      <c r="B8379" s="18" t="s">
        <v>1261</v>
      </c>
      <c r="C8379" s="18" t="s">
        <v>1182</v>
      </c>
      <c r="D8379" s="18" t="s">
        <v>550</v>
      </c>
      <c r="E8379" s="18">
        <v>1537.6579057654301</v>
      </c>
    </row>
    <row r="8380" spans="1:5" hidden="1" x14ac:dyDescent="0.3">
      <c r="A8380" s="18" t="str">
        <f t="shared" si="131"/>
        <v>2022-23Stonnington CityS1</v>
      </c>
      <c r="B8380" s="18" t="s">
        <v>1261</v>
      </c>
      <c r="C8380" s="18" t="s">
        <v>1182</v>
      </c>
      <c r="D8380" s="18" t="s">
        <v>567</v>
      </c>
      <c r="E8380" s="18">
        <v>0.65218164923587896</v>
      </c>
    </row>
    <row r="8381" spans="1:5" hidden="1" x14ac:dyDescent="0.3">
      <c r="A8381" s="18" t="str">
        <f t="shared" si="131"/>
        <v>2022-23Stonnington CityS2</v>
      </c>
      <c r="B8381" s="18" t="s">
        <v>1261</v>
      </c>
      <c r="C8381" s="18" t="s">
        <v>1182</v>
      </c>
      <c r="D8381" s="18" t="s">
        <v>569</v>
      </c>
      <c r="E8381" s="18">
        <v>1.2519002599662701E-3</v>
      </c>
    </row>
    <row r="8382" spans="1:5" hidden="1" x14ac:dyDescent="0.3">
      <c r="A8382" s="18" t="str">
        <f t="shared" si="131"/>
        <v>2022-23Stonnington CityC1</v>
      </c>
      <c r="B8382" s="18" t="s">
        <v>1261</v>
      </c>
      <c r="C8382" s="18" t="s">
        <v>1182</v>
      </c>
      <c r="D8382" s="18" t="s">
        <v>572</v>
      </c>
      <c r="E8382" s="18">
        <v>1928.68968112125</v>
      </c>
    </row>
    <row r="8383" spans="1:5" hidden="1" x14ac:dyDescent="0.3">
      <c r="A8383" s="18" t="str">
        <f t="shared" si="131"/>
        <v>2022-23Stonnington CityC2</v>
      </c>
      <c r="B8383" s="18" t="s">
        <v>1261</v>
      </c>
      <c r="C8383" s="18" t="s">
        <v>1182</v>
      </c>
      <c r="D8383" s="18" t="s">
        <v>575</v>
      </c>
      <c r="E8383" s="18">
        <v>8174.9318032170104</v>
      </c>
    </row>
    <row r="8384" spans="1:5" hidden="1" x14ac:dyDescent="0.3">
      <c r="A8384" s="18" t="str">
        <f t="shared" si="131"/>
        <v>2022-23Stonnington CityC3</v>
      </c>
      <c r="B8384" s="18" t="s">
        <v>1261</v>
      </c>
      <c r="C8384" s="18" t="s">
        <v>1182</v>
      </c>
      <c r="D8384" s="18" t="s">
        <v>579</v>
      </c>
      <c r="E8384" s="18">
        <v>324.11585365853699</v>
      </c>
    </row>
    <row r="8385" spans="1:5" hidden="1" x14ac:dyDescent="0.3">
      <c r="A8385" s="18" t="str">
        <f t="shared" si="131"/>
        <v>2022-23Stonnington CityC4</v>
      </c>
      <c r="B8385" s="18" t="s">
        <v>1261</v>
      </c>
      <c r="C8385" s="18" t="s">
        <v>1182</v>
      </c>
      <c r="D8385" s="18" t="s">
        <v>583</v>
      </c>
      <c r="E8385" s="18">
        <v>1802.2105164142599</v>
      </c>
    </row>
    <row r="8386" spans="1:5" hidden="1" x14ac:dyDescent="0.3">
      <c r="A8386" s="18" t="str">
        <f t="shared" si="131"/>
        <v>2022-23Stonnington CityC5</v>
      </c>
      <c r="B8386" s="18" t="s">
        <v>1261</v>
      </c>
      <c r="C8386" s="18" t="s">
        <v>1182</v>
      </c>
      <c r="D8386" s="18" t="s">
        <v>586</v>
      </c>
      <c r="E8386" s="18">
        <v>91.139121437306002</v>
      </c>
    </row>
    <row r="8387" spans="1:5" hidden="1" x14ac:dyDescent="0.3">
      <c r="A8387" s="18" t="str">
        <f t="shared" si="131"/>
        <v>2022-23Stonnington CityC6</v>
      </c>
      <c r="B8387" s="18" t="s">
        <v>1261</v>
      </c>
      <c r="C8387" s="18" t="s">
        <v>1182</v>
      </c>
      <c r="D8387" s="18" t="s">
        <v>590</v>
      </c>
      <c r="E8387" s="18">
        <v>10</v>
      </c>
    </row>
    <row r="8388" spans="1:5" hidden="1" x14ac:dyDescent="0.3">
      <c r="A8388" s="18" t="str">
        <f t="shared" si="131"/>
        <v>2022-23Stonnington CityC7</v>
      </c>
      <c r="B8388" s="18" t="s">
        <v>1261</v>
      </c>
      <c r="C8388" s="18" t="s">
        <v>1182</v>
      </c>
      <c r="D8388" s="18" t="s">
        <v>594</v>
      </c>
      <c r="E8388" s="18">
        <v>0.167151162790698</v>
      </c>
    </row>
    <row r="8389" spans="1:5" hidden="1" x14ac:dyDescent="0.3">
      <c r="A8389" s="18" t="str">
        <f t="shared" si="131"/>
        <v>2022-23Strathbogie ShireAF2</v>
      </c>
      <c r="B8389" s="18" t="s">
        <v>1261</v>
      </c>
      <c r="C8389" s="18" t="s">
        <v>1185</v>
      </c>
      <c r="D8389" s="18" t="s">
        <v>76</v>
      </c>
      <c r="E8389" s="18">
        <v>0</v>
      </c>
    </row>
    <row r="8390" spans="1:5" hidden="1" x14ac:dyDescent="0.3">
      <c r="A8390" s="18" t="str">
        <f t="shared" si="131"/>
        <v>2022-23Strathbogie ShireAF6</v>
      </c>
      <c r="B8390" s="18" t="s">
        <v>1261</v>
      </c>
      <c r="C8390" s="18" t="s">
        <v>1185</v>
      </c>
      <c r="D8390" s="18" t="s">
        <v>85</v>
      </c>
      <c r="E8390" s="18">
        <v>0.747260393111846</v>
      </c>
    </row>
    <row r="8391" spans="1:5" hidden="1" x14ac:dyDescent="0.3">
      <c r="A8391" s="18" t="str">
        <f t="shared" si="131"/>
        <v>2022-23Strathbogie ShireAF7</v>
      </c>
      <c r="B8391" s="18" t="s">
        <v>1261</v>
      </c>
      <c r="C8391" s="18" t="s">
        <v>1185</v>
      </c>
      <c r="D8391" s="18" t="s">
        <v>90</v>
      </c>
      <c r="E8391" s="18">
        <v>37.205772811918102</v>
      </c>
    </row>
    <row r="8392" spans="1:5" hidden="1" x14ac:dyDescent="0.3">
      <c r="A8392" s="18" t="str">
        <f t="shared" si="131"/>
        <v>2022-23Strathbogie ShireAM1</v>
      </c>
      <c r="B8392" s="18" t="s">
        <v>1261</v>
      </c>
      <c r="C8392" s="18" t="s">
        <v>1185</v>
      </c>
      <c r="D8392" s="18" t="s">
        <v>97</v>
      </c>
      <c r="E8392" s="18">
        <v>1.5</v>
      </c>
    </row>
    <row r="8393" spans="1:5" hidden="1" x14ac:dyDescent="0.3">
      <c r="A8393" s="18" t="str">
        <f t="shared" si="131"/>
        <v>2022-23Strathbogie ShireAM2</v>
      </c>
      <c r="B8393" s="18" t="s">
        <v>1261</v>
      </c>
      <c r="C8393" s="18" t="s">
        <v>1185</v>
      </c>
      <c r="D8393" s="18" t="s">
        <v>103</v>
      </c>
      <c r="E8393" s="18">
        <v>0.67857142857142905</v>
      </c>
    </row>
    <row r="8394" spans="1:5" hidden="1" x14ac:dyDescent="0.3">
      <c r="A8394" s="18" t="str">
        <f t="shared" si="131"/>
        <v>2022-23Strathbogie ShireAM5</v>
      </c>
      <c r="B8394" s="18" t="s">
        <v>1261</v>
      </c>
      <c r="C8394" s="18" t="s">
        <v>1185</v>
      </c>
      <c r="D8394" s="18" t="s">
        <v>109</v>
      </c>
      <c r="E8394" s="18">
        <v>6.25E-2</v>
      </c>
    </row>
    <row r="8395" spans="1:5" hidden="1" x14ac:dyDescent="0.3">
      <c r="A8395" s="18" t="str">
        <f t="shared" si="131"/>
        <v>2022-23Strathbogie ShireAM6</v>
      </c>
      <c r="B8395" s="18" t="s">
        <v>1261</v>
      </c>
      <c r="C8395" s="18" t="s">
        <v>1185</v>
      </c>
      <c r="D8395" s="18" t="s">
        <v>115</v>
      </c>
      <c r="E8395" s="18">
        <v>11.0171130631414</v>
      </c>
    </row>
    <row r="8396" spans="1:5" hidden="1" x14ac:dyDescent="0.3">
      <c r="A8396" s="18" t="str">
        <f t="shared" si="131"/>
        <v>2022-23Strathbogie ShireAM7</v>
      </c>
      <c r="B8396" s="18" t="s">
        <v>1261</v>
      </c>
      <c r="C8396" s="18" t="s">
        <v>1185</v>
      </c>
      <c r="D8396" s="18" t="s">
        <v>118</v>
      </c>
      <c r="E8396" s="18">
        <v>0</v>
      </c>
    </row>
    <row r="8397" spans="1:5" hidden="1" x14ac:dyDescent="0.3">
      <c r="A8397" s="18" t="str">
        <f t="shared" si="131"/>
        <v>2022-23Strathbogie ShireFS1</v>
      </c>
      <c r="B8397" s="18" t="s">
        <v>1261</v>
      </c>
      <c r="C8397" s="18" t="s">
        <v>1185</v>
      </c>
      <c r="D8397" s="18" t="s">
        <v>124</v>
      </c>
      <c r="E8397" s="18">
        <v>4.3333333333333304</v>
      </c>
    </row>
    <row r="8398" spans="1:5" hidden="1" x14ac:dyDescent="0.3">
      <c r="A8398" s="18" t="str">
        <f t="shared" si="131"/>
        <v>2022-23Strathbogie ShireFS2</v>
      </c>
      <c r="B8398" s="18" t="s">
        <v>1261</v>
      </c>
      <c r="C8398" s="18" t="s">
        <v>1185</v>
      </c>
      <c r="D8398" s="18" t="s">
        <v>130</v>
      </c>
      <c r="E8398" s="18">
        <v>0.32407407407407401</v>
      </c>
    </row>
    <row r="8399" spans="1:5" hidden="1" x14ac:dyDescent="0.3">
      <c r="A8399" s="18" t="str">
        <f t="shared" si="131"/>
        <v>2022-23Strathbogie ShireFS3</v>
      </c>
      <c r="B8399" s="18" t="s">
        <v>1261</v>
      </c>
      <c r="C8399" s="18" t="s">
        <v>1185</v>
      </c>
      <c r="D8399" s="18" t="s">
        <v>135</v>
      </c>
      <c r="E8399" s="18">
        <v>540.44967948717897</v>
      </c>
    </row>
    <row r="8400" spans="1:5" hidden="1" x14ac:dyDescent="0.3">
      <c r="A8400" s="18" t="str">
        <f t="shared" si="131"/>
        <v>2022-23Strathbogie ShireFS4</v>
      </c>
      <c r="B8400" s="18" t="s">
        <v>1261</v>
      </c>
      <c r="C8400" s="18" t="s">
        <v>1185</v>
      </c>
      <c r="D8400" s="18" t="s">
        <v>139</v>
      </c>
      <c r="E8400" s="18">
        <v>0</v>
      </c>
    </row>
    <row r="8401" spans="1:5" hidden="1" x14ac:dyDescent="0.3">
      <c r="A8401" s="18" t="str">
        <f t="shared" si="131"/>
        <v>2022-23Strathbogie ShireG1</v>
      </c>
      <c r="B8401" s="18" t="s">
        <v>1261</v>
      </c>
      <c r="C8401" s="18" t="s">
        <v>1185</v>
      </c>
      <c r="D8401" s="18" t="s">
        <v>149</v>
      </c>
      <c r="E8401" s="18">
        <v>4.5045045045045001E-3</v>
      </c>
    </row>
    <row r="8402" spans="1:5" hidden="1" x14ac:dyDescent="0.3">
      <c r="A8402" s="18" t="str">
        <f t="shared" si="131"/>
        <v>2022-23Strathbogie ShireG2</v>
      </c>
      <c r="B8402" s="18" t="s">
        <v>1261</v>
      </c>
      <c r="C8402" s="18" t="s">
        <v>1185</v>
      </c>
      <c r="D8402" s="18" t="s">
        <v>154</v>
      </c>
      <c r="E8402" s="18">
        <v>50</v>
      </c>
    </row>
    <row r="8403" spans="1:5" hidden="1" x14ac:dyDescent="0.3">
      <c r="A8403" s="18" t="str">
        <f t="shared" si="131"/>
        <v>2022-23Strathbogie ShireG3</v>
      </c>
      <c r="B8403" s="18" t="s">
        <v>1261</v>
      </c>
      <c r="C8403" s="18" t="s">
        <v>1185</v>
      </c>
      <c r="D8403" s="18" t="s">
        <v>159</v>
      </c>
      <c r="E8403" s="18">
        <v>0.88888888888888895</v>
      </c>
    </row>
    <row r="8404" spans="1:5" hidden="1" x14ac:dyDescent="0.3">
      <c r="A8404" s="18" t="str">
        <f t="shared" si="131"/>
        <v>2022-23Strathbogie ShireG4</v>
      </c>
      <c r="B8404" s="18" t="s">
        <v>1261</v>
      </c>
      <c r="C8404" s="18" t="s">
        <v>1185</v>
      </c>
      <c r="D8404" s="18" t="s">
        <v>166</v>
      </c>
      <c r="E8404" s="18">
        <v>59354.428571428602</v>
      </c>
    </row>
    <row r="8405" spans="1:5" hidden="1" x14ac:dyDescent="0.3">
      <c r="A8405" s="18" t="str">
        <f t="shared" si="131"/>
        <v>2022-23Strathbogie ShireG5</v>
      </c>
      <c r="B8405" s="18" t="s">
        <v>1261</v>
      </c>
      <c r="C8405" s="18" t="s">
        <v>1185</v>
      </c>
      <c r="D8405" s="18" t="s">
        <v>169</v>
      </c>
      <c r="E8405" s="18">
        <v>47</v>
      </c>
    </row>
    <row r="8406" spans="1:5" hidden="1" x14ac:dyDescent="0.3">
      <c r="A8406" s="18" t="str">
        <f t="shared" si="131"/>
        <v>2022-23Strathbogie ShireLB1</v>
      </c>
      <c r="B8406" s="18" t="s">
        <v>1261</v>
      </c>
      <c r="C8406" s="18" t="s">
        <v>1185</v>
      </c>
      <c r="D8406" s="18" t="s">
        <v>1256</v>
      </c>
      <c r="E8406" s="18">
        <v>1.8032175032175</v>
      </c>
    </row>
    <row r="8407" spans="1:5" hidden="1" x14ac:dyDescent="0.3">
      <c r="A8407" s="18" t="str">
        <f t="shared" si="131"/>
        <v>2022-23Strathbogie ShireLB2</v>
      </c>
      <c r="B8407" s="18" t="s">
        <v>1261</v>
      </c>
      <c r="C8407" s="18" t="s">
        <v>1185</v>
      </c>
      <c r="D8407" s="18" t="s">
        <v>172</v>
      </c>
      <c r="E8407" s="18">
        <v>0.53416502043135905</v>
      </c>
    </row>
    <row r="8408" spans="1:5" hidden="1" x14ac:dyDescent="0.3">
      <c r="A8408" s="18" t="str">
        <f t="shared" ref="A8408:A8471" si="132">CONCATENATE(B8408,C8408,D8408)</f>
        <v>2022-23Strathbogie ShireLB4</v>
      </c>
      <c r="B8408" s="18" t="s">
        <v>1261</v>
      </c>
      <c r="C8408" s="18" t="s">
        <v>1185</v>
      </c>
      <c r="D8408" s="18" t="s">
        <v>1257</v>
      </c>
      <c r="E8408" s="18">
        <v>0.22806548414891401</v>
      </c>
    </row>
    <row r="8409" spans="1:5" hidden="1" x14ac:dyDescent="0.3">
      <c r="A8409" s="18" t="str">
        <f t="shared" si="132"/>
        <v>2022-23Strathbogie ShireLB5</v>
      </c>
      <c r="B8409" s="18" t="s">
        <v>1261</v>
      </c>
      <c r="C8409" s="18" t="s">
        <v>1185</v>
      </c>
      <c r="D8409" s="18" t="s">
        <v>177</v>
      </c>
      <c r="E8409" s="18">
        <v>24.441381109758201</v>
      </c>
    </row>
    <row r="8410" spans="1:5" hidden="1" x14ac:dyDescent="0.3">
      <c r="A8410" s="18" t="str">
        <f t="shared" si="132"/>
        <v>2022-23Strathbogie ShireMC2</v>
      </c>
      <c r="B8410" s="18" t="s">
        <v>1261</v>
      </c>
      <c r="C8410" s="18" t="s">
        <v>1185</v>
      </c>
      <c r="D8410" s="18" t="s">
        <v>192</v>
      </c>
      <c r="E8410" s="18">
        <v>1</v>
      </c>
    </row>
    <row r="8411" spans="1:5" hidden="1" x14ac:dyDescent="0.3">
      <c r="A8411" s="18" t="str">
        <f t="shared" si="132"/>
        <v>2022-23Strathbogie ShireMC3</v>
      </c>
      <c r="B8411" s="18" t="s">
        <v>1261</v>
      </c>
      <c r="C8411" s="18" t="s">
        <v>1185</v>
      </c>
      <c r="D8411" s="18" t="s">
        <v>197</v>
      </c>
      <c r="E8411" s="18">
        <v>88.829086538461496</v>
      </c>
    </row>
    <row r="8412" spans="1:5" hidden="1" x14ac:dyDescent="0.3">
      <c r="A8412" s="18" t="str">
        <f t="shared" si="132"/>
        <v>2022-23Strathbogie ShireMC4</v>
      </c>
      <c r="B8412" s="18" t="s">
        <v>1261</v>
      </c>
      <c r="C8412" s="18" t="s">
        <v>1185</v>
      </c>
      <c r="D8412" s="18" t="s">
        <v>202</v>
      </c>
      <c r="E8412" s="18">
        <v>0.69459459459459505</v>
      </c>
    </row>
    <row r="8413" spans="1:5" hidden="1" x14ac:dyDescent="0.3">
      <c r="A8413" s="18" t="str">
        <f t="shared" si="132"/>
        <v>2022-23Strathbogie ShireMC5</v>
      </c>
      <c r="B8413" s="18" t="s">
        <v>1261</v>
      </c>
      <c r="C8413" s="18" t="s">
        <v>1185</v>
      </c>
      <c r="D8413" s="18" t="s">
        <v>207</v>
      </c>
      <c r="E8413" s="18">
        <v>0.73333333333333295</v>
      </c>
    </row>
    <row r="8414" spans="1:5" hidden="1" x14ac:dyDescent="0.3">
      <c r="A8414" s="18" t="str">
        <f t="shared" si="132"/>
        <v>2022-23Strathbogie ShireMC6</v>
      </c>
      <c r="B8414" s="18" t="s">
        <v>1261</v>
      </c>
      <c r="C8414" s="18" t="s">
        <v>1185</v>
      </c>
      <c r="D8414" s="18" t="s">
        <v>211</v>
      </c>
      <c r="E8414" s="18">
        <v>0.949367088607595</v>
      </c>
    </row>
    <row r="8415" spans="1:5" hidden="1" x14ac:dyDescent="0.3">
      <c r="A8415" s="18" t="str">
        <f t="shared" si="132"/>
        <v>2022-23Strathbogie ShireR1</v>
      </c>
      <c r="B8415" s="18" t="s">
        <v>1261</v>
      </c>
      <c r="C8415" s="18" t="s">
        <v>1185</v>
      </c>
      <c r="D8415" s="18" t="s">
        <v>215</v>
      </c>
      <c r="E8415" s="18">
        <v>34.960422163588397</v>
      </c>
    </row>
    <row r="8416" spans="1:5" hidden="1" x14ac:dyDescent="0.3">
      <c r="A8416" s="18" t="str">
        <f t="shared" si="132"/>
        <v>2022-23Strathbogie ShireR2</v>
      </c>
      <c r="B8416" s="18" t="s">
        <v>1261</v>
      </c>
      <c r="C8416" s="18" t="s">
        <v>1185</v>
      </c>
      <c r="D8416" s="18" t="s">
        <v>220</v>
      </c>
      <c r="E8416" s="18">
        <v>0.99868073878628005</v>
      </c>
    </row>
    <row r="8417" spans="1:5" hidden="1" x14ac:dyDescent="0.3">
      <c r="A8417" s="18" t="str">
        <f t="shared" si="132"/>
        <v>2022-23Strathbogie ShireR3</v>
      </c>
      <c r="B8417" s="18" t="s">
        <v>1261</v>
      </c>
      <c r="C8417" s="18" t="s">
        <v>1185</v>
      </c>
      <c r="D8417" s="18" t="s">
        <v>223</v>
      </c>
      <c r="E8417" s="18">
        <v>37.6146169827759</v>
      </c>
    </row>
    <row r="8418" spans="1:5" hidden="1" x14ac:dyDescent="0.3">
      <c r="A8418" s="18" t="str">
        <f t="shared" si="132"/>
        <v>2022-23Strathbogie ShireR4</v>
      </c>
      <c r="B8418" s="18" t="s">
        <v>1261</v>
      </c>
      <c r="C8418" s="18" t="s">
        <v>1185</v>
      </c>
      <c r="D8418" s="18" t="s">
        <v>228</v>
      </c>
      <c r="E8418" s="18">
        <v>4.7675163896629904</v>
      </c>
    </row>
    <row r="8419" spans="1:5" hidden="1" x14ac:dyDescent="0.3">
      <c r="A8419" s="18" t="str">
        <f t="shared" si="132"/>
        <v>2022-23Strathbogie ShireR5</v>
      </c>
      <c r="B8419" s="18" t="s">
        <v>1261</v>
      </c>
      <c r="C8419" s="18" t="s">
        <v>1185</v>
      </c>
      <c r="D8419" s="18" t="s">
        <v>232</v>
      </c>
      <c r="E8419" s="18">
        <v>45</v>
      </c>
    </row>
    <row r="8420" spans="1:5" hidden="1" x14ac:dyDescent="0.3">
      <c r="A8420" s="18" t="str">
        <f t="shared" si="132"/>
        <v>2022-23Strathbogie ShireSP1</v>
      </c>
      <c r="B8420" s="18" t="s">
        <v>1261</v>
      </c>
      <c r="C8420" s="18" t="s">
        <v>1185</v>
      </c>
      <c r="D8420" s="18" t="s">
        <v>236</v>
      </c>
      <c r="E8420" s="18">
        <v>91</v>
      </c>
    </row>
    <row r="8421" spans="1:5" hidden="1" x14ac:dyDescent="0.3">
      <c r="A8421" s="18" t="str">
        <f t="shared" si="132"/>
        <v>2022-23Strathbogie ShireSP2</v>
      </c>
      <c r="B8421" s="18" t="s">
        <v>1261</v>
      </c>
      <c r="C8421" s="18" t="s">
        <v>1185</v>
      </c>
      <c r="D8421" s="18" t="s">
        <v>239</v>
      </c>
      <c r="E8421" s="18">
        <v>0.75418994413407803</v>
      </c>
    </row>
    <row r="8422" spans="1:5" hidden="1" x14ac:dyDescent="0.3">
      <c r="A8422" s="18" t="str">
        <f t="shared" si="132"/>
        <v>2022-23Strathbogie ShireSP3</v>
      </c>
      <c r="B8422" s="18" t="s">
        <v>1261</v>
      </c>
      <c r="C8422" s="18" t="s">
        <v>1185</v>
      </c>
      <c r="D8422" s="18" t="s">
        <v>245</v>
      </c>
      <c r="E8422" s="18">
        <v>3833.01863354037</v>
      </c>
    </row>
    <row r="8423" spans="1:5" hidden="1" x14ac:dyDescent="0.3">
      <c r="A8423" s="18" t="str">
        <f t="shared" si="132"/>
        <v>2022-23Strathbogie ShireSP4</v>
      </c>
      <c r="B8423" s="18" t="s">
        <v>1261</v>
      </c>
      <c r="C8423" s="18" t="s">
        <v>1185</v>
      </c>
      <c r="D8423" s="18" t="s">
        <v>251</v>
      </c>
      <c r="E8423" s="18">
        <v>1</v>
      </c>
    </row>
    <row r="8424" spans="1:5" hidden="1" x14ac:dyDescent="0.3">
      <c r="A8424" s="18" t="str">
        <f t="shared" si="132"/>
        <v>2022-23Strathbogie ShireWC1</v>
      </c>
      <c r="B8424" s="18" t="s">
        <v>1261</v>
      </c>
      <c r="C8424" s="18" t="s">
        <v>1185</v>
      </c>
      <c r="D8424" s="18" t="s">
        <v>1258</v>
      </c>
      <c r="E8424" s="18">
        <v>378.54077253218901</v>
      </c>
    </row>
    <row r="8425" spans="1:5" hidden="1" x14ac:dyDescent="0.3">
      <c r="A8425" s="18" t="str">
        <f t="shared" si="132"/>
        <v>2022-23Strathbogie ShireWC2</v>
      </c>
      <c r="B8425" s="18" t="s">
        <v>1261</v>
      </c>
      <c r="C8425" s="18" t="s">
        <v>1185</v>
      </c>
      <c r="D8425" s="18" t="s">
        <v>256</v>
      </c>
      <c r="E8425" s="18">
        <v>6.1050061050061002</v>
      </c>
    </row>
    <row r="8426" spans="1:5" hidden="1" x14ac:dyDescent="0.3">
      <c r="A8426" s="18" t="str">
        <f t="shared" si="132"/>
        <v>2022-23Strathbogie ShireWC3</v>
      </c>
      <c r="B8426" s="18" t="s">
        <v>1261</v>
      </c>
      <c r="C8426" s="18" t="s">
        <v>1185</v>
      </c>
      <c r="D8426" s="18" t="s">
        <v>262</v>
      </c>
      <c r="E8426" s="18">
        <v>143.93607647186599</v>
      </c>
    </row>
    <row r="8427" spans="1:5" hidden="1" x14ac:dyDescent="0.3">
      <c r="A8427" s="18" t="str">
        <f t="shared" si="132"/>
        <v>2022-23Strathbogie ShireWC4</v>
      </c>
      <c r="B8427" s="18" t="s">
        <v>1261</v>
      </c>
      <c r="C8427" s="18" t="s">
        <v>1185</v>
      </c>
      <c r="D8427" s="18" t="s">
        <v>266</v>
      </c>
      <c r="E8427" s="18">
        <v>172.42163503971801</v>
      </c>
    </row>
    <row r="8428" spans="1:5" hidden="1" x14ac:dyDescent="0.3">
      <c r="A8428" s="18" t="str">
        <f t="shared" si="132"/>
        <v>2022-23Strathbogie ShireWC5</v>
      </c>
      <c r="B8428" s="18" t="s">
        <v>1261</v>
      </c>
      <c r="C8428" s="18" t="s">
        <v>1185</v>
      </c>
      <c r="D8428" s="18" t="s">
        <v>270</v>
      </c>
      <c r="E8428" s="18">
        <v>0.70803295571575697</v>
      </c>
    </row>
    <row r="8429" spans="1:5" hidden="1" x14ac:dyDescent="0.3">
      <c r="A8429" s="18" t="str">
        <f t="shared" si="132"/>
        <v>2022-23Strathbogie ShireE2</v>
      </c>
      <c r="B8429" s="18" t="s">
        <v>1261</v>
      </c>
      <c r="C8429" s="18" t="s">
        <v>1185</v>
      </c>
      <c r="D8429" s="18" t="s">
        <v>548</v>
      </c>
      <c r="E8429" s="18">
        <v>4919.8107334080396</v>
      </c>
    </row>
    <row r="8430" spans="1:5" hidden="1" x14ac:dyDescent="0.3">
      <c r="A8430" s="18" t="str">
        <f t="shared" si="132"/>
        <v>2022-23Strathbogie ShireE4</v>
      </c>
      <c r="B8430" s="18" t="s">
        <v>1261</v>
      </c>
      <c r="C8430" s="18" t="s">
        <v>1185</v>
      </c>
      <c r="D8430" s="18" t="s">
        <v>550</v>
      </c>
      <c r="E8430" s="18">
        <v>2249.4085419001399</v>
      </c>
    </row>
    <row r="8431" spans="1:5" hidden="1" x14ac:dyDescent="0.3">
      <c r="A8431" s="18" t="str">
        <f t="shared" si="132"/>
        <v>2022-23Strathbogie ShireL1</v>
      </c>
      <c r="B8431" s="18" t="s">
        <v>1261</v>
      </c>
      <c r="C8431" s="18" t="s">
        <v>1185</v>
      </c>
      <c r="D8431" s="18" t="s">
        <v>552</v>
      </c>
      <c r="E8431" s="18">
        <v>2.3079807980798099</v>
      </c>
    </row>
    <row r="8432" spans="1:5" hidden="1" x14ac:dyDescent="0.3">
      <c r="A8432" s="18" t="str">
        <f t="shared" si="132"/>
        <v>2022-23Strathbogie ShireL2</v>
      </c>
      <c r="B8432" s="18" t="s">
        <v>1261</v>
      </c>
      <c r="C8432" s="18" t="s">
        <v>1185</v>
      </c>
      <c r="D8432" s="18" t="s">
        <v>554</v>
      </c>
      <c r="E8432" s="18">
        <v>-7.9282928292829305E-2</v>
      </c>
    </row>
    <row r="8433" spans="1:5" hidden="1" x14ac:dyDescent="0.3">
      <c r="A8433" s="18" t="str">
        <f t="shared" si="132"/>
        <v>2022-23Strathbogie ShireO2</v>
      </c>
      <c r="B8433" s="18" t="s">
        <v>1261</v>
      </c>
      <c r="C8433" s="18" t="s">
        <v>1185</v>
      </c>
      <c r="D8433" s="18" t="s">
        <v>556</v>
      </c>
      <c r="E8433" s="18">
        <v>0.16823391812865501</v>
      </c>
    </row>
    <row r="8434" spans="1:5" hidden="1" x14ac:dyDescent="0.3">
      <c r="A8434" s="18" t="str">
        <f t="shared" si="132"/>
        <v>2022-23Strathbogie ShireO3</v>
      </c>
      <c r="B8434" s="18" t="s">
        <v>1261</v>
      </c>
      <c r="C8434" s="18" t="s">
        <v>1185</v>
      </c>
      <c r="D8434" s="18" t="s">
        <v>558</v>
      </c>
      <c r="E8434" s="18">
        <v>5.0058479532163703E-3</v>
      </c>
    </row>
    <row r="8435" spans="1:5" hidden="1" x14ac:dyDescent="0.3">
      <c r="A8435" s="18" t="str">
        <f t="shared" si="132"/>
        <v>2022-23Strathbogie ShireO4</v>
      </c>
      <c r="B8435" s="18" t="s">
        <v>1261</v>
      </c>
      <c r="C8435" s="18" t="s">
        <v>1185</v>
      </c>
      <c r="D8435" s="18" t="s">
        <v>560</v>
      </c>
      <c r="E8435" s="18">
        <v>0.21875880955257501</v>
      </c>
    </row>
    <row r="8436" spans="1:5" hidden="1" x14ac:dyDescent="0.3">
      <c r="A8436" s="18" t="str">
        <f t="shared" si="132"/>
        <v>2022-23Strathbogie ShireO5</v>
      </c>
      <c r="B8436" s="18" t="s">
        <v>1261</v>
      </c>
      <c r="C8436" s="18" t="s">
        <v>1185</v>
      </c>
      <c r="D8436" s="18" t="s">
        <v>562</v>
      </c>
      <c r="E8436" s="18">
        <v>1.3542620771162699</v>
      </c>
    </row>
    <row r="8437" spans="1:5" hidden="1" x14ac:dyDescent="0.3">
      <c r="A8437" s="18" t="str">
        <f t="shared" si="132"/>
        <v>2022-23Strathbogie ShireOP1</v>
      </c>
      <c r="B8437" s="18" t="s">
        <v>1261</v>
      </c>
      <c r="C8437" s="18" t="s">
        <v>1185</v>
      </c>
      <c r="D8437" s="18" t="s">
        <v>564</v>
      </c>
      <c r="E8437" s="18">
        <v>7.7100808679491702E-3</v>
      </c>
    </row>
    <row r="8438" spans="1:5" hidden="1" x14ac:dyDescent="0.3">
      <c r="A8438" s="18" t="str">
        <f t="shared" si="132"/>
        <v>2022-23Strathbogie ShireS1</v>
      </c>
      <c r="B8438" s="18" t="s">
        <v>1261</v>
      </c>
      <c r="C8438" s="18" t="s">
        <v>1185</v>
      </c>
      <c r="D8438" s="18" t="s">
        <v>567</v>
      </c>
      <c r="E8438" s="18">
        <v>0.53681751971470204</v>
      </c>
    </row>
    <row r="8439" spans="1:5" hidden="1" x14ac:dyDescent="0.3">
      <c r="A8439" s="18" t="str">
        <f t="shared" si="132"/>
        <v>2022-23Strathbogie ShireS2</v>
      </c>
      <c r="B8439" s="18" t="s">
        <v>1261</v>
      </c>
      <c r="C8439" s="18" t="s">
        <v>1185</v>
      </c>
      <c r="D8439" s="18" t="s">
        <v>569</v>
      </c>
      <c r="E8439" s="18">
        <v>4.0051667119024104E-3</v>
      </c>
    </row>
    <row r="8440" spans="1:5" hidden="1" x14ac:dyDescent="0.3">
      <c r="A8440" s="18" t="str">
        <f t="shared" si="132"/>
        <v>2022-23Strathbogie ShireC1</v>
      </c>
      <c r="B8440" s="18" t="s">
        <v>1261</v>
      </c>
      <c r="C8440" s="18" t="s">
        <v>1185</v>
      </c>
      <c r="D8440" s="18" t="s">
        <v>572</v>
      </c>
      <c r="E8440" s="18">
        <v>3436.3367542181199</v>
      </c>
    </row>
    <row r="8441" spans="1:5" hidden="1" x14ac:dyDescent="0.3">
      <c r="A8441" s="18" t="str">
        <f t="shared" si="132"/>
        <v>2022-23Strathbogie ShireC2</v>
      </c>
      <c r="B8441" s="18" t="s">
        <v>1261</v>
      </c>
      <c r="C8441" s="18" t="s">
        <v>1185</v>
      </c>
      <c r="D8441" s="18" t="s">
        <v>575</v>
      </c>
      <c r="E8441" s="18">
        <v>28448.164898243202</v>
      </c>
    </row>
    <row r="8442" spans="1:5" hidden="1" x14ac:dyDescent="0.3">
      <c r="A8442" s="18" t="str">
        <f t="shared" si="132"/>
        <v>2022-23Strathbogie ShireC3</v>
      </c>
      <c r="B8442" s="18" t="s">
        <v>1261</v>
      </c>
      <c r="C8442" s="18" t="s">
        <v>1185</v>
      </c>
      <c r="D8442" s="18" t="s">
        <v>579</v>
      </c>
      <c r="E8442" s="18">
        <v>5.1956619972887497</v>
      </c>
    </row>
    <row r="8443" spans="1:5" hidden="1" x14ac:dyDescent="0.3">
      <c r="A8443" s="18" t="str">
        <f t="shared" si="132"/>
        <v>2022-23Strathbogie ShireC4</v>
      </c>
      <c r="B8443" s="18" t="s">
        <v>1261</v>
      </c>
      <c r="C8443" s="18" t="s">
        <v>1185</v>
      </c>
      <c r="D8443" s="18" t="s">
        <v>583</v>
      </c>
      <c r="E8443" s="18">
        <v>2159.5929726908998</v>
      </c>
    </row>
    <row r="8444" spans="1:5" hidden="1" x14ac:dyDescent="0.3">
      <c r="A8444" s="18" t="str">
        <f t="shared" si="132"/>
        <v>2022-23Strathbogie ShireC5</v>
      </c>
      <c r="B8444" s="18" t="s">
        <v>1261</v>
      </c>
      <c r="C8444" s="18" t="s">
        <v>1185</v>
      </c>
      <c r="D8444" s="18" t="s">
        <v>586</v>
      </c>
      <c r="E8444" s="18">
        <v>910.94103322316903</v>
      </c>
    </row>
    <row r="8445" spans="1:5" hidden="1" x14ac:dyDescent="0.3">
      <c r="A8445" s="18" t="str">
        <f t="shared" si="132"/>
        <v>2022-23Strathbogie ShireC6</v>
      </c>
      <c r="B8445" s="18" t="s">
        <v>1261</v>
      </c>
      <c r="C8445" s="18" t="s">
        <v>1185</v>
      </c>
      <c r="D8445" s="18" t="s">
        <v>590</v>
      </c>
      <c r="E8445" s="18">
        <v>4</v>
      </c>
    </row>
    <row r="8446" spans="1:5" hidden="1" x14ac:dyDescent="0.3">
      <c r="A8446" s="18" t="str">
        <f t="shared" si="132"/>
        <v>2022-23Strathbogie ShireC7</v>
      </c>
      <c r="B8446" s="18" t="s">
        <v>1261</v>
      </c>
      <c r="C8446" s="18" t="s">
        <v>1185</v>
      </c>
      <c r="D8446" s="18" t="s">
        <v>594</v>
      </c>
      <c r="E8446" s="18">
        <v>0.26206896551724101</v>
      </c>
    </row>
    <row r="8447" spans="1:5" hidden="1" x14ac:dyDescent="0.3">
      <c r="A8447" s="18" t="str">
        <f t="shared" si="132"/>
        <v>2022-23Surf Coast ShireAF2</v>
      </c>
      <c r="B8447" s="18" t="s">
        <v>1261</v>
      </c>
      <c r="C8447" s="18" t="s">
        <v>1188</v>
      </c>
      <c r="D8447" s="18" t="s">
        <v>76</v>
      </c>
      <c r="E8447" s="18">
        <v>1</v>
      </c>
    </row>
    <row r="8448" spans="1:5" hidden="1" x14ac:dyDescent="0.3">
      <c r="A8448" s="18" t="str">
        <f t="shared" si="132"/>
        <v>2022-23Surf Coast ShireAF6</v>
      </c>
      <c r="B8448" s="18" t="s">
        <v>1261</v>
      </c>
      <c r="C8448" s="18" t="s">
        <v>1188</v>
      </c>
      <c r="D8448" s="18" t="s">
        <v>85</v>
      </c>
      <c r="E8448" s="18">
        <v>0.17145817145817099</v>
      </c>
    </row>
    <row r="8449" spans="1:5" hidden="1" x14ac:dyDescent="0.3">
      <c r="A8449" s="18" t="str">
        <f t="shared" si="132"/>
        <v>2022-23Surf Coast ShireAF7</v>
      </c>
      <c r="B8449" s="18" t="s">
        <v>1261</v>
      </c>
      <c r="C8449" s="18" t="s">
        <v>1188</v>
      </c>
      <c r="D8449" s="18" t="s">
        <v>90</v>
      </c>
      <c r="E8449" s="18">
        <v>23.0908126888217</v>
      </c>
    </row>
    <row r="8450" spans="1:5" hidden="1" x14ac:dyDescent="0.3">
      <c r="A8450" s="18" t="str">
        <f t="shared" si="132"/>
        <v>2022-23Surf Coast ShireAM1</v>
      </c>
      <c r="B8450" s="18" t="s">
        <v>1261</v>
      </c>
      <c r="C8450" s="18" t="s">
        <v>1188</v>
      </c>
      <c r="D8450" s="18" t="s">
        <v>97</v>
      </c>
      <c r="E8450" s="18">
        <v>1.2365805168986099</v>
      </c>
    </row>
    <row r="8451" spans="1:5" hidden="1" x14ac:dyDescent="0.3">
      <c r="A8451" s="18" t="str">
        <f t="shared" si="132"/>
        <v>2022-23Surf Coast ShireAM2</v>
      </c>
      <c r="B8451" s="18" t="s">
        <v>1261</v>
      </c>
      <c r="C8451" s="18" t="s">
        <v>1188</v>
      </c>
      <c r="D8451" s="18" t="s">
        <v>103</v>
      </c>
      <c r="E8451" s="18">
        <v>0.73134328358209</v>
      </c>
    </row>
    <row r="8452" spans="1:5" hidden="1" x14ac:dyDescent="0.3">
      <c r="A8452" s="18" t="str">
        <f t="shared" si="132"/>
        <v>2022-23Surf Coast ShireAM5</v>
      </c>
      <c r="B8452" s="18" t="s">
        <v>1261</v>
      </c>
      <c r="C8452" s="18" t="s">
        <v>1188</v>
      </c>
      <c r="D8452" s="18" t="s">
        <v>109</v>
      </c>
      <c r="E8452" s="18">
        <v>0</v>
      </c>
    </row>
    <row r="8453" spans="1:5" hidden="1" x14ac:dyDescent="0.3">
      <c r="A8453" s="18" t="str">
        <f t="shared" si="132"/>
        <v>2022-23Surf Coast ShireAM6</v>
      </c>
      <c r="B8453" s="18" t="s">
        <v>1261</v>
      </c>
      <c r="C8453" s="18" t="s">
        <v>1188</v>
      </c>
      <c r="D8453" s="18" t="s">
        <v>115</v>
      </c>
      <c r="E8453" s="18">
        <v>12.4445081572132</v>
      </c>
    </row>
    <row r="8454" spans="1:5" hidden="1" x14ac:dyDescent="0.3">
      <c r="A8454" s="18" t="str">
        <f t="shared" si="132"/>
        <v>2022-23Surf Coast ShireAM7</v>
      </c>
      <c r="B8454" s="18" t="s">
        <v>1261</v>
      </c>
      <c r="C8454" s="18" t="s">
        <v>1188</v>
      </c>
      <c r="D8454" s="18" t="s">
        <v>118</v>
      </c>
      <c r="E8454" s="18">
        <v>0</v>
      </c>
    </row>
    <row r="8455" spans="1:5" hidden="1" x14ac:dyDescent="0.3">
      <c r="A8455" s="18" t="str">
        <f t="shared" si="132"/>
        <v>2022-23Surf Coast ShireFS1</v>
      </c>
      <c r="B8455" s="18" t="s">
        <v>1261</v>
      </c>
      <c r="C8455" s="18" t="s">
        <v>1188</v>
      </c>
      <c r="D8455" s="18" t="s">
        <v>124</v>
      </c>
      <c r="E8455" s="18">
        <v>1.47826086956522</v>
      </c>
    </row>
    <row r="8456" spans="1:5" hidden="1" x14ac:dyDescent="0.3">
      <c r="A8456" s="18" t="str">
        <f t="shared" si="132"/>
        <v>2022-23Surf Coast ShireFS2</v>
      </c>
      <c r="B8456" s="18" t="s">
        <v>1261</v>
      </c>
      <c r="C8456" s="18" t="s">
        <v>1188</v>
      </c>
      <c r="D8456" s="18" t="s">
        <v>130</v>
      </c>
      <c r="E8456" s="18">
        <v>0.98675496688741704</v>
      </c>
    </row>
    <row r="8457" spans="1:5" hidden="1" x14ac:dyDescent="0.3">
      <c r="A8457" s="18" t="str">
        <f t="shared" si="132"/>
        <v>2022-23Surf Coast ShireFS3</v>
      </c>
      <c r="B8457" s="18" t="s">
        <v>1261</v>
      </c>
      <c r="C8457" s="18" t="s">
        <v>1188</v>
      </c>
      <c r="D8457" s="18" t="s">
        <v>135</v>
      </c>
      <c r="E8457" s="18">
        <v>526.08262999213605</v>
      </c>
    </row>
    <row r="8458" spans="1:5" hidden="1" x14ac:dyDescent="0.3">
      <c r="A8458" s="18" t="str">
        <f t="shared" si="132"/>
        <v>2022-23Surf Coast ShireFS4</v>
      </c>
      <c r="B8458" s="18" t="s">
        <v>1261</v>
      </c>
      <c r="C8458" s="18" t="s">
        <v>1188</v>
      </c>
      <c r="D8458" s="18" t="s">
        <v>139</v>
      </c>
      <c r="E8458" s="18">
        <v>1</v>
      </c>
    </row>
    <row r="8459" spans="1:5" hidden="1" x14ac:dyDescent="0.3">
      <c r="A8459" s="18" t="str">
        <f t="shared" si="132"/>
        <v>2022-23Surf Coast ShireG1</v>
      </c>
      <c r="B8459" s="18" t="s">
        <v>1261</v>
      </c>
      <c r="C8459" s="18" t="s">
        <v>1188</v>
      </c>
      <c r="D8459" s="18" t="s">
        <v>149</v>
      </c>
      <c r="E8459" s="18">
        <v>7.1428571428571397E-2</v>
      </c>
    </row>
    <row r="8460" spans="1:5" hidden="1" x14ac:dyDescent="0.3">
      <c r="A8460" s="18" t="str">
        <f t="shared" si="132"/>
        <v>2022-23Surf Coast ShireG2</v>
      </c>
      <c r="B8460" s="18" t="s">
        <v>1261</v>
      </c>
      <c r="C8460" s="18" t="s">
        <v>1188</v>
      </c>
      <c r="D8460" s="18" t="s">
        <v>154</v>
      </c>
      <c r="E8460" s="18">
        <v>52</v>
      </c>
    </row>
    <row r="8461" spans="1:5" hidden="1" x14ac:dyDescent="0.3">
      <c r="A8461" s="18" t="str">
        <f t="shared" si="132"/>
        <v>2022-23Surf Coast ShireG3</v>
      </c>
      <c r="B8461" s="18" t="s">
        <v>1261</v>
      </c>
      <c r="C8461" s="18" t="s">
        <v>1188</v>
      </c>
      <c r="D8461" s="18" t="s">
        <v>159</v>
      </c>
      <c r="E8461" s="18">
        <v>0.94949494949494995</v>
      </c>
    </row>
    <row r="8462" spans="1:5" hidden="1" x14ac:dyDescent="0.3">
      <c r="A8462" s="18" t="str">
        <f t="shared" si="132"/>
        <v>2022-23Surf Coast ShireG4</v>
      </c>
      <c r="B8462" s="18" t="s">
        <v>1261</v>
      </c>
      <c r="C8462" s="18" t="s">
        <v>1188</v>
      </c>
      <c r="D8462" s="18" t="s">
        <v>166</v>
      </c>
      <c r="E8462" s="18">
        <v>51101.280508023803</v>
      </c>
    </row>
    <row r="8463" spans="1:5" hidden="1" x14ac:dyDescent="0.3">
      <c r="A8463" s="18" t="str">
        <f t="shared" si="132"/>
        <v>2022-23Surf Coast ShireG5</v>
      </c>
      <c r="B8463" s="18" t="s">
        <v>1261</v>
      </c>
      <c r="C8463" s="18" t="s">
        <v>1188</v>
      </c>
      <c r="D8463" s="18" t="s">
        <v>169</v>
      </c>
      <c r="E8463" s="18">
        <v>54</v>
      </c>
    </row>
    <row r="8464" spans="1:5" hidden="1" x14ac:dyDescent="0.3">
      <c r="A8464" s="18" t="str">
        <f t="shared" si="132"/>
        <v>2022-23Surf Coast ShireLB1</v>
      </c>
      <c r="B8464" s="18" t="s">
        <v>1261</v>
      </c>
      <c r="C8464" s="18" t="s">
        <v>1188</v>
      </c>
      <c r="D8464" s="18" t="s">
        <v>1256</v>
      </c>
      <c r="E8464" s="18">
        <v>7.02992548673984</v>
      </c>
    </row>
    <row r="8465" spans="1:5" hidden="1" x14ac:dyDescent="0.3">
      <c r="A8465" s="18" t="str">
        <f t="shared" si="132"/>
        <v>2022-23Surf Coast ShireLB2</v>
      </c>
      <c r="B8465" s="18" t="s">
        <v>1261</v>
      </c>
      <c r="C8465" s="18" t="s">
        <v>1188</v>
      </c>
      <c r="D8465" s="18" t="s">
        <v>172</v>
      </c>
      <c r="E8465" s="18">
        <v>0.79430084666741296</v>
      </c>
    </row>
    <row r="8466" spans="1:5" hidden="1" x14ac:dyDescent="0.3">
      <c r="A8466" s="18" t="str">
        <f t="shared" si="132"/>
        <v>2022-23Surf Coast ShireLB4</v>
      </c>
      <c r="B8466" s="18" t="s">
        <v>1261</v>
      </c>
      <c r="C8466" s="18" t="s">
        <v>1188</v>
      </c>
      <c r="D8466" s="18" t="s">
        <v>1257</v>
      </c>
      <c r="E8466" s="18">
        <v>0.14033503861972099</v>
      </c>
    </row>
    <row r="8467" spans="1:5" hidden="1" x14ac:dyDescent="0.3">
      <c r="A8467" s="18" t="str">
        <f t="shared" si="132"/>
        <v>2022-23Surf Coast ShireLB5</v>
      </c>
      <c r="B8467" s="18" t="s">
        <v>1261</v>
      </c>
      <c r="C8467" s="18" t="s">
        <v>1188</v>
      </c>
      <c r="D8467" s="18" t="s">
        <v>177</v>
      </c>
      <c r="E8467" s="18">
        <v>19.391921263921301</v>
      </c>
    </row>
    <row r="8468" spans="1:5" hidden="1" x14ac:dyDescent="0.3">
      <c r="A8468" s="18" t="str">
        <f t="shared" si="132"/>
        <v>2022-23Surf Coast ShireMC2</v>
      </c>
      <c r="B8468" s="18" t="s">
        <v>1261</v>
      </c>
      <c r="C8468" s="18" t="s">
        <v>1188</v>
      </c>
      <c r="D8468" s="18" t="s">
        <v>192</v>
      </c>
      <c r="E8468" s="18">
        <v>1</v>
      </c>
    </row>
    <row r="8469" spans="1:5" hidden="1" x14ac:dyDescent="0.3">
      <c r="A8469" s="18" t="str">
        <f t="shared" si="132"/>
        <v>2022-23Surf Coast ShireMC3</v>
      </c>
      <c r="B8469" s="18" t="s">
        <v>1261</v>
      </c>
      <c r="C8469" s="18" t="s">
        <v>1188</v>
      </c>
      <c r="D8469" s="18" t="s">
        <v>197</v>
      </c>
      <c r="E8469" s="18">
        <v>77.207570034876795</v>
      </c>
    </row>
    <row r="8470" spans="1:5" hidden="1" x14ac:dyDescent="0.3">
      <c r="A8470" s="18" t="str">
        <f t="shared" si="132"/>
        <v>2022-23Surf Coast ShireMC4</v>
      </c>
      <c r="B8470" s="18" t="s">
        <v>1261</v>
      </c>
      <c r="C8470" s="18" t="s">
        <v>1188</v>
      </c>
      <c r="D8470" s="18" t="s">
        <v>202</v>
      </c>
      <c r="E8470" s="18">
        <v>0.75307966055297004</v>
      </c>
    </row>
    <row r="8471" spans="1:5" hidden="1" x14ac:dyDescent="0.3">
      <c r="A8471" s="18" t="str">
        <f t="shared" si="132"/>
        <v>2022-23Surf Coast ShireMC5</v>
      </c>
      <c r="B8471" s="18" t="s">
        <v>1261</v>
      </c>
      <c r="C8471" s="18" t="s">
        <v>1188</v>
      </c>
      <c r="D8471" s="18" t="s">
        <v>207</v>
      </c>
      <c r="E8471" s="18">
        <v>0.77083333333333304</v>
      </c>
    </row>
    <row r="8472" spans="1:5" hidden="1" x14ac:dyDescent="0.3">
      <c r="A8472" s="18" t="str">
        <f t="shared" ref="A8472:A8535" si="133">CONCATENATE(B8472,C8472,D8472)</f>
        <v>2022-23Surf Coast ShireMC6</v>
      </c>
      <c r="B8472" s="18" t="s">
        <v>1261</v>
      </c>
      <c r="C8472" s="18" t="s">
        <v>1188</v>
      </c>
      <c r="D8472" s="18" t="s">
        <v>211</v>
      </c>
      <c r="E8472" s="18">
        <v>0.94736842105263197</v>
      </c>
    </row>
    <row r="8473" spans="1:5" hidden="1" x14ac:dyDescent="0.3">
      <c r="A8473" s="18" t="str">
        <f t="shared" si="133"/>
        <v>2022-23Surf Coast ShireR1</v>
      </c>
      <c r="B8473" s="18" t="s">
        <v>1261</v>
      </c>
      <c r="C8473" s="18" t="s">
        <v>1188</v>
      </c>
      <c r="D8473" s="18" t="s">
        <v>215</v>
      </c>
      <c r="E8473" s="18">
        <v>84.318698330094506</v>
      </c>
    </row>
    <row r="8474" spans="1:5" hidden="1" x14ac:dyDescent="0.3">
      <c r="A8474" s="18" t="str">
        <f t="shared" si="133"/>
        <v>2022-23Surf Coast ShireR2</v>
      </c>
      <c r="B8474" s="18" t="s">
        <v>1261</v>
      </c>
      <c r="C8474" s="18" t="s">
        <v>1188</v>
      </c>
      <c r="D8474" s="18" t="s">
        <v>220</v>
      </c>
      <c r="E8474" s="18">
        <v>0.97585718520470299</v>
      </c>
    </row>
    <row r="8475" spans="1:5" hidden="1" x14ac:dyDescent="0.3">
      <c r="A8475" s="18" t="str">
        <f t="shared" si="133"/>
        <v>2022-23Surf Coast ShireR3</v>
      </c>
      <c r="B8475" s="18" t="s">
        <v>1261</v>
      </c>
      <c r="C8475" s="18" t="s">
        <v>1188</v>
      </c>
      <c r="D8475" s="18" t="s">
        <v>223</v>
      </c>
      <c r="E8475" s="18">
        <v>137.526166859368</v>
      </c>
    </row>
    <row r="8476" spans="1:5" hidden="1" x14ac:dyDescent="0.3">
      <c r="A8476" s="18" t="str">
        <f t="shared" si="133"/>
        <v>2022-23Surf Coast ShireR4</v>
      </c>
      <c r="B8476" s="18" t="s">
        <v>1261</v>
      </c>
      <c r="C8476" s="18" t="s">
        <v>1188</v>
      </c>
      <c r="D8476" s="18" t="s">
        <v>228</v>
      </c>
      <c r="E8476" s="18">
        <v>29.4577746077033</v>
      </c>
    </row>
    <row r="8477" spans="1:5" hidden="1" x14ac:dyDescent="0.3">
      <c r="A8477" s="18" t="str">
        <f t="shared" si="133"/>
        <v>2022-23Surf Coast ShireR5</v>
      </c>
      <c r="B8477" s="18" t="s">
        <v>1261</v>
      </c>
      <c r="C8477" s="18" t="s">
        <v>1188</v>
      </c>
      <c r="D8477" s="18" t="s">
        <v>232</v>
      </c>
      <c r="E8477" s="18">
        <v>56</v>
      </c>
    </row>
    <row r="8478" spans="1:5" hidden="1" x14ac:dyDescent="0.3">
      <c r="A8478" s="18" t="str">
        <f t="shared" si="133"/>
        <v>2022-23Surf Coast ShireSP1</v>
      </c>
      <c r="B8478" s="18" t="s">
        <v>1261</v>
      </c>
      <c r="C8478" s="18" t="s">
        <v>1188</v>
      </c>
      <c r="D8478" s="18" t="s">
        <v>236</v>
      </c>
      <c r="E8478" s="18">
        <v>88</v>
      </c>
    </row>
    <row r="8479" spans="1:5" hidden="1" x14ac:dyDescent="0.3">
      <c r="A8479" s="18" t="str">
        <f t="shared" si="133"/>
        <v>2022-23Surf Coast ShireSP2</v>
      </c>
      <c r="B8479" s="18" t="s">
        <v>1261</v>
      </c>
      <c r="C8479" s="18" t="s">
        <v>1188</v>
      </c>
      <c r="D8479" s="18" t="s">
        <v>239</v>
      </c>
      <c r="E8479" s="18">
        <v>0.69093851132686102</v>
      </c>
    </row>
    <row r="8480" spans="1:5" hidden="1" x14ac:dyDescent="0.3">
      <c r="A8480" s="18" t="str">
        <f t="shared" si="133"/>
        <v>2022-23Surf Coast ShireSP3</v>
      </c>
      <c r="B8480" s="18" t="s">
        <v>1261</v>
      </c>
      <c r="C8480" s="18" t="s">
        <v>1188</v>
      </c>
      <c r="D8480" s="18" t="s">
        <v>245</v>
      </c>
      <c r="E8480" s="18">
        <v>3303.4949150000002</v>
      </c>
    </row>
    <row r="8481" spans="1:5" hidden="1" x14ac:dyDescent="0.3">
      <c r="A8481" s="18" t="str">
        <f t="shared" si="133"/>
        <v>2022-23Surf Coast ShireSP4</v>
      </c>
      <c r="B8481" s="18" t="s">
        <v>1261</v>
      </c>
      <c r="C8481" s="18" t="s">
        <v>1188</v>
      </c>
      <c r="D8481" s="18" t="s">
        <v>251</v>
      </c>
      <c r="E8481" s="18">
        <v>0.83333333333333304</v>
      </c>
    </row>
    <row r="8482" spans="1:5" hidden="1" x14ac:dyDescent="0.3">
      <c r="A8482" s="18" t="str">
        <f t="shared" si="133"/>
        <v>2022-23Surf Coast ShireWC1</v>
      </c>
      <c r="B8482" s="18" t="s">
        <v>1261</v>
      </c>
      <c r="C8482" s="18" t="s">
        <v>1188</v>
      </c>
      <c r="D8482" s="18" t="s">
        <v>1258</v>
      </c>
      <c r="E8482" s="18">
        <v>357.62965827251202</v>
      </c>
    </row>
    <row r="8483" spans="1:5" hidden="1" x14ac:dyDescent="0.3">
      <c r="A8483" s="18" t="str">
        <f t="shared" si="133"/>
        <v>2022-23Surf Coast ShireWC2</v>
      </c>
      <c r="B8483" s="18" t="s">
        <v>1261</v>
      </c>
      <c r="C8483" s="18" t="s">
        <v>1188</v>
      </c>
      <c r="D8483" s="18" t="s">
        <v>256</v>
      </c>
      <c r="E8483" s="18">
        <v>4.4143483608095204</v>
      </c>
    </row>
    <row r="8484" spans="1:5" hidden="1" x14ac:dyDescent="0.3">
      <c r="A8484" s="18" t="str">
        <f t="shared" si="133"/>
        <v>2022-23Surf Coast ShireWC3</v>
      </c>
      <c r="B8484" s="18" t="s">
        <v>1261</v>
      </c>
      <c r="C8484" s="18" t="s">
        <v>1188</v>
      </c>
      <c r="D8484" s="18" t="s">
        <v>262</v>
      </c>
      <c r="E8484" s="18">
        <v>90.768521919860802</v>
      </c>
    </row>
    <row r="8485" spans="1:5" hidden="1" x14ac:dyDescent="0.3">
      <c r="A8485" s="18" t="str">
        <f t="shared" si="133"/>
        <v>2022-23Surf Coast ShireWC4</v>
      </c>
      <c r="B8485" s="18" t="s">
        <v>1261</v>
      </c>
      <c r="C8485" s="18" t="s">
        <v>1188</v>
      </c>
      <c r="D8485" s="18" t="s">
        <v>266</v>
      </c>
      <c r="E8485" s="18">
        <v>63.425635361786497</v>
      </c>
    </row>
    <row r="8486" spans="1:5" hidden="1" x14ac:dyDescent="0.3">
      <c r="A8486" s="18" t="str">
        <f t="shared" si="133"/>
        <v>2022-23Surf Coast ShireWC5</v>
      </c>
      <c r="B8486" s="18" t="s">
        <v>1261</v>
      </c>
      <c r="C8486" s="18" t="s">
        <v>1188</v>
      </c>
      <c r="D8486" s="18" t="s">
        <v>270</v>
      </c>
      <c r="E8486" s="18">
        <v>0.73565752073786195</v>
      </c>
    </row>
    <row r="8487" spans="1:5" hidden="1" x14ac:dyDescent="0.3">
      <c r="A8487" s="18" t="str">
        <f t="shared" si="133"/>
        <v>2022-23Surf Coast ShireE2</v>
      </c>
      <c r="B8487" s="18" t="s">
        <v>1261</v>
      </c>
      <c r="C8487" s="18" t="s">
        <v>1188</v>
      </c>
      <c r="D8487" s="18" t="s">
        <v>548</v>
      </c>
      <c r="E8487" s="18">
        <v>4230.2291360100899</v>
      </c>
    </row>
    <row r="8488" spans="1:5" hidden="1" x14ac:dyDescent="0.3">
      <c r="A8488" s="18" t="str">
        <f t="shared" si="133"/>
        <v>2022-23Surf Coast ShireE4</v>
      </c>
      <c r="B8488" s="18" t="s">
        <v>1261</v>
      </c>
      <c r="C8488" s="18" t="s">
        <v>1188</v>
      </c>
      <c r="D8488" s="18" t="s">
        <v>550</v>
      </c>
      <c r="E8488" s="18">
        <v>2169.2663443346601</v>
      </c>
    </row>
    <row r="8489" spans="1:5" hidden="1" x14ac:dyDescent="0.3">
      <c r="A8489" s="18" t="str">
        <f t="shared" si="133"/>
        <v>2022-23Surf Coast ShireL1</v>
      </c>
      <c r="B8489" s="18" t="s">
        <v>1261</v>
      </c>
      <c r="C8489" s="18" t="s">
        <v>1188</v>
      </c>
      <c r="D8489" s="18" t="s">
        <v>552</v>
      </c>
      <c r="E8489" s="18">
        <v>2.1918480110508298</v>
      </c>
    </row>
    <row r="8490" spans="1:5" hidden="1" x14ac:dyDescent="0.3">
      <c r="A8490" s="18" t="str">
        <f t="shared" si="133"/>
        <v>2022-23Surf Coast ShireL2</v>
      </c>
      <c r="B8490" s="18" t="s">
        <v>1261</v>
      </c>
      <c r="C8490" s="18" t="s">
        <v>1188</v>
      </c>
      <c r="D8490" s="18" t="s">
        <v>554</v>
      </c>
      <c r="E8490" s="18">
        <v>-1.70691277451903</v>
      </c>
    </row>
    <row r="8491" spans="1:5" hidden="1" x14ac:dyDescent="0.3">
      <c r="A8491" s="18" t="str">
        <f t="shared" si="133"/>
        <v>2022-23Surf Coast ShireO2</v>
      </c>
      <c r="B8491" s="18" t="s">
        <v>1261</v>
      </c>
      <c r="C8491" s="18" t="s">
        <v>1188</v>
      </c>
      <c r="D8491" s="18" t="s">
        <v>556</v>
      </c>
      <c r="E8491" s="18">
        <v>0.240882964612639</v>
      </c>
    </row>
    <row r="8492" spans="1:5" hidden="1" x14ac:dyDescent="0.3">
      <c r="A8492" s="18" t="str">
        <f t="shared" si="133"/>
        <v>2022-23Surf Coast ShireO3</v>
      </c>
      <c r="B8492" s="18" t="s">
        <v>1261</v>
      </c>
      <c r="C8492" s="18" t="s">
        <v>1188</v>
      </c>
      <c r="D8492" s="18" t="s">
        <v>558</v>
      </c>
      <c r="E8492" s="18">
        <v>4.0725760230566399E-2</v>
      </c>
    </row>
    <row r="8493" spans="1:5" hidden="1" x14ac:dyDescent="0.3">
      <c r="A8493" s="18" t="str">
        <f t="shared" si="133"/>
        <v>2022-23Surf Coast ShireO4</v>
      </c>
      <c r="B8493" s="18" t="s">
        <v>1261</v>
      </c>
      <c r="C8493" s="18" t="s">
        <v>1188</v>
      </c>
      <c r="D8493" s="18" t="s">
        <v>560</v>
      </c>
      <c r="E8493" s="18">
        <v>0.44145520420716799</v>
      </c>
    </row>
    <row r="8494" spans="1:5" hidden="1" x14ac:dyDescent="0.3">
      <c r="A8494" s="18" t="str">
        <f t="shared" si="133"/>
        <v>2022-23Surf Coast ShireO5</v>
      </c>
      <c r="B8494" s="18" t="s">
        <v>1261</v>
      </c>
      <c r="C8494" s="18" t="s">
        <v>1188</v>
      </c>
      <c r="D8494" s="18" t="s">
        <v>562</v>
      </c>
      <c r="E8494" s="18">
        <v>0.66684703208700802</v>
      </c>
    </row>
    <row r="8495" spans="1:5" hidden="1" x14ac:dyDescent="0.3">
      <c r="A8495" s="18" t="str">
        <f t="shared" si="133"/>
        <v>2022-23Surf Coast ShireOP1</v>
      </c>
      <c r="B8495" s="18" t="s">
        <v>1261</v>
      </c>
      <c r="C8495" s="18" t="s">
        <v>1188</v>
      </c>
      <c r="D8495" s="18" t="s">
        <v>564</v>
      </c>
      <c r="E8495" s="18">
        <v>-0.12347305656669399</v>
      </c>
    </row>
    <row r="8496" spans="1:5" hidden="1" x14ac:dyDescent="0.3">
      <c r="A8496" s="18" t="str">
        <f t="shared" si="133"/>
        <v>2022-23Surf Coast ShireS1</v>
      </c>
      <c r="B8496" s="18" t="s">
        <v>1261</v>
      </c>
      <c r="C8496" s="18" t="s">
        <v>1188</v>
      </c>
      <c r="D8496" s="18" t="s">
        <v>567</v>
      </c>
      <c r="E8496" s="18">
        <v>0.68187096630116795</v>
      </c>
    </row>
    <row r="8497" spans="1:5" hidden="1" x14ac:dyDescent="0.3">
      <c r="A8497" s="18" t="str">
        <f t="shared" si="133"/>
        <v>2022-23Surf Coast ShireS2</v>
      </c>
      <c r="B8497" s="18" t="s">
        <v>1261</v>
      </c>
      <c r="C8497" s="18" t="s">
        <v>1188</v>
      </c>
      <c r="D8497" s="18" t="s">
        <v>569</v>
      </c>
      <c r="E8497" s="18">
        <v>1.9677885830023298E-3</v>
      </c>
    </row>
    <row r="8498" spans="1:5" hidden="1" x14ac:dyDescent="0.3">
      <c r="A8498" s="18" t="str">
        <f t="shared" si="133"/>
        <v>2022-23Surf Coast ShireC1</v>
      </c>
      <c r="B8498" s="18" t="s">
        <v>1261</v>
      </c>
      <c r="C8498" s="18" t="s">
        <v>1188</v>
      </c>
      <c r="D8498" s="18" t="s">
        <v>572</v>
      </c>
      <c r="E8498" s="18">
        <v>2605.9570059570101</v>
      </c>
    </row>
    <row r="8499" spans="1:5" hidden="1" x14ac:dyDescent="0.3">
      <c r="A8499" s="18" t="str">
        <f t="shared" si="133"/>
        <v>2022-23Surf Coast ShireC2</v>
      </c>
      <c r="B8499" s="18" t="s">
        <v>1261</v>
      </c>
      <c r="C8499" s="18" t="s">
        <v>1188</v>
      </c>
      <c r="D8499" s="18" t="s">
        <v>575</v>
      </c>
      <c r="E8499" s="18">
        <v>21109.764309764301</v>
      </c>
    </row>
    <row r="8500" spans="1:5" hidden="1" x14ac:dyDescent="0.3">
      <c r="A8500" s="18" t="str">
        <f t="shared" si="133"/>
        <v>2022-23Surf Coast ShireC3</v>
      </c>
      <c r="B8500" s="18" t="s">
        <v>1261</v>
      </c>
      <c r="C8500" s="18" t="s">
        <v>1188</v>
      </c>
      <c r="D8500" s="18" t="s">
        <v>579</v>
      </c>
      <c r="E8500" s="18">
        <v>35.763576913457896</v>
      </c>
    </row>
    <row r="8501" spans="1:5" hidden="1" x14ac:dyDescent="0.3">
      <c r="A8501" s="18" t="str">
        <f t="shared" si="133"/>
        <v>2022-23Surf Coast ShireC4</v>
      </c>
      <c r="B8501" s="18" t="s">
        <v>1261</v>
      </c>
      <c r="C8501" s="18" t="s">
        <v>1188</v>
      </c>
      <c r="D8501" s="18" t="s">
        <v>583</v>
      </c>
      <c r="E8501" s="18">
        <v>1915.79901579902</v>
      </c>
    </row>
    <row r="8502" spans="1:5" hidden="1" x14ac:dyDescent="0.3">
      <c r="A8502" s="18" t="str">
        <f t="shared" si="133"/>
        <v>2022-23Surf Coast ShireC5</v>
      </c>
      <c r="B8502" s="18" t="s">
        <v>1261</v>
      </c>
      <c r="C8502" s="18" t="s">
        <v>1188</v>
      </c>
      <c r="D8502" s="18" t="s">
        <v>586</v>
      </c>
      <c r="E8502" s="18">
        <v>291.99689199689197</v>
      </c>
    </row>
    <row r="8503" spans="1:5" hidden="1" x14ac:dyDescent="0.3">
      <c r="A8503" s="18" t="str">
        <f t="shared" si="133"/>
        <v>2022-23Surf Coast ShireC6</v>
      </c>
      <c r="B8503" s="18" t="s">
        <v>1261</v>
      </c>
      <c r="C8503" s="18" t="s">
        <v>1188</v>
      </c>
      <c r="D8503" s="18" t="s">
        <v>590</v>
      </c>
      <c r="E8503" s="18">
        <v>10</v>
      </c>
    </row>
    <row r="8504" spans="1:5" hidden="1" x14ac:dyDescent="0.3">
      <c r="A8504" s="18" t="str">
        <f t="shared" si="133"/>
        <v>2022-23Surf Coast ShireC7</v>
      </c>
      <c r="B8504" s="18" t="s">
        <v>1261</v>
      </c>
      <c r="C8504" s="18" t="s">
        <v>1188</v>
      </c>
      <c r="D8504" s="18" t="s">
        <v>594</v>
      </c>
      <c r="E8504" s="18">
        <v>0.132850241545894</v>
      </c>
    </row>
    <row r="8505" spans="1:5" hidden="1" x14ac:dyDescent="0.3">
      <c r="A8505" s="18" t="str">
        <f t="shared" si="133"/>
        <v>2022-23Swan Hill Rural CityAF2</v>
      </c>
      <c r="B8505" s="18" t="s">
        <v>1261</v>
      </c>
      <c r="C8505" s="18" t="s">
        <v>1191</v>
      </c>
      <c r="D8505" s="18" t="s">
        <v>76</v>
      </c>
      <c r="E8505" s="18">
        <v>0.6</v>
      </c>
    </row>
    <row r="8506" spans="1:5" hidden="1" x14ac:dyDescent="0.3">
      <c r="A8506" s="18" t="str">
        <f t="shared" si="133"/>
        <v>2022-23Swan Hill Rural CityAF6</v>
      </c>
      <c r="B8506" s="18" t="s">
        <v>1261</v>
      </c>
      <c r="C8506" s="18" t="s">
        <v>1191</v>
      </c>
      <c r="D8506" s="18" t="s">
        <v>85</v>
      </c>
      <c r="E8506" s="18">
        <v>6.17357476304994</v>
      </c>
    </row>
    <row r="8507" spans="1:5" hidden="1" x14ac:dyDescent="0.3">
      <c r="A8507" s="18" t="str">
        <f t="shared" si="133"/>
        <v>2022-23Swan Hill Rural CityAF7</v>
      </c>
      <c r="B8507" s="18" t="s">
        <v>1261</v>
      </c>
      <c r="C8507" s="18" t="s">
        <v>1191</v>
      </c>
      <c r="D8507" s="18" t="s">
        <v>90</v>
      </c>
      <c r="E8507" s="18">
        <v>12.386707301238101</v>
      </c>
    </row>
    <row r="8508" spans="1:5" hidden="1" x14ac:dyDescent="0.3">
      <c r="A8508" s="18" t="str">
        <f t="shared" si="133"/>
        <v>2022-23Swan Hill Rural CityAM1</v>
      </c>
      <c r="B8508" s="18" t="s">
        <v>1261</v>
      </c>
      <c r="C8508" s="18" t="s">
        <v>1191</v>
      </c>
      <c r="D8508" s="18" t="s">
        <v>97</v>
      </c>
      <c r="E8508" s="18">
        <v>1.3092740243390699</v>
      </c>
    </row>
    <row r="8509" spans="1:5" hidden="1" x14ac:dyDescent="0.3">
      <c r="A8509" s="18" t="str">
        <f t="shared" si="133"/>
        <v>2022-23Swan Hill Rural CityAM2</v>
      </c>
      <c r="B8509" s="18" t="s">
        <v>1261</v>
      </c>
      <c r="C8509" s="18" t="s">
        <v>1191</v>
      </c>
      <c r="D8509" s="18" t="s">
        <v>103</v>
      </c>
      <c r="E8509" s="18">
        <v>0.29562043795620402</v>
      </c>
    </row>
    <row r="8510" spans="1:5" hidden="1" x14ac:dyDescent="0.3">
      <c r="A8510" s="18" t="str">
        <f t="shared" si="133"/>
        <v>2022-23Swan Hill Rural CityAM5</v>
      </c>
      <c r="B8510" s="18" t="s">
        <v>1261</v>
      </c>
      <c r="C8510" s="18" t="s">
        <v>1191</v>
      </c>
      <c r="D8510" s="18" t="s">
        <v>109</v>
      </c>
      <c r="E8510" s="18">
        <v>0.60948905109489004</v>
      </c>
    </row>
    <row r="8511" spans="1:5" hidden="1" x14ac:dyDescent="0.3">
      <c r="A8511" s="18" t="str">
        <f t="shared" si="133"/>
        <v>2022-23Swan Hill Rural CityAM6</v>
      </c>
      <c r="B8511" s="18" t="s">
        <v>1261</v>
      </c>
      <c r="C8511" s="18" t="s">
        <v>1191</v>
      </c>
      <c r="D8511" s="18" t="s">
        <v>115</v>
      </c>
      <c r="E8511" s="18">
        <v>14.0150653086245</v>
      </c>
    </row>
    <row r="8512" spans="1:5" hidden="1" x14ac:dyDescent="0.3">
      <c r="A8512" s="18" t="str">
        <f t="shared" si="133"/>
        <v>2022-23Swan Hill Rural CityAM7</v>
      </c>
      <c r="B8512" s="18" t="s">
        <v>1261</v>
      </c>
      <c r="C8512" s="18" t="s">
        <v>1191</v>
      </c>
      <c r="D8512" s="18" t="s">
        <v>118</v>
      </c>
      <c r="E8512" s="18">
        <v>0</v>
      </c>
    </row>
    <row r="8513" spans="1:5" hidden="1" x14ac:dyDescent="0.3">
      <c r="A8513" s="18" t="str">
        <f t="shared" si="133"/>
        <v>2022-23Swan Hill Rural CityFS1</v>
      </c>
      <c r="B8513" s="18" t="s">
        <v>1261</v>
      </c>
      <c r="C8513" s="18" t="s">
        <v>1191</v>
      </c>
      <c r="D8513" s="18" t="s">
        <v>124</v>
      </c>
      <c r="E8513" s="18">
        <v>3.1666666666666701</v>
      </c>
    </row>
    <row r="8514" spans="1:5" hidden="1" x14ac:dyDescent="0.3">
      <c r="A8514" s="18" t="str">
        <f t="shared" si="133"/>
        <v>2022-23Swan Hill Rural CityFS2</v>
      </c>
      <c r="B8514" s="18" t="s">
        <v>1261</v>
      </c>
      <c r="C8514" s="18" t="s">
        <v>1191</v>
      </c>
      <c r="D8514" s="18" t="s">
        <v>130</v>
      </c>
      <c r="E8514" s="18">
        <v>0.84756097560975596</v>
      </c>
    </row>
    <row r="8515" spans="1:5" hidden="1" x14ac:dyDescent="0.3">
      <c r="A8515" s="18" t="str">
        <f t="shared" si="133"/>
        <v>2022-23Swan Hill Rural CityFS3</v>
      </c>
      <c r="B8515" s="18" t="s">
        <v>1261</v>
      </c>
      <c r="C8515" s="18" t="s">
        <v>1191</v>
      </c>
      <c r="D8515" s="18" t="s">
        <v>135</v>
      </c>
      <c r="E8515" s="18">
        <v>690.58713274336299</v>
      </c>
    </row>
    <row r="8516" spans="1:5" hidden="1" x14ac:dyDescent="0.3">
      <c r="A8516" s="18" t="str">
        <f t="shared" si="133"/>
        <v>2022-23Swan Hill Rural CityFS4</v>
      </c>
      <c r="B8516" s="18" t="s">
        <v>1261</v>
      </c>
      <c r="C8516" s="18" t="s">
        <v>1191</v>
      </c>
      <c r="D8516" s="18" t="s">
        <v>139</v>
      </c>
      <c r="E8516" s="18">
        <v>1</v>
      </c>
    </row>
    <row r="8517" spans="1:5" hidden="1" x14ac:dyDescent="0.3">
      <c r="A8517" s="18" t="str">
        <f t="shared" si="133"/>
        <v>2022-23Swan Hill Rural CityG1</v>
      </c>
      <c r="B8517" s="18" t="s">
        <v>1261</v>
      </c>
      <c r="C8517" s="18" t="s">
        <v>1191</v>
      </c>
      <c r="D8517" s="18" t="s">
        <v>149</v>
      </c>
      <c r="E8517" s="18">
        <v>5.5555555555555601E-2</v>
      </c>
    </row>
    <row r="8518" spans="1:5" hidden="1" x14ac:dyDescent="0.3">
      <c r="A8518" s="18" t="str">
        <f t="shared" si="133"/>
        <v>2022-23Swan Hill Rural CityG2</v>
      </c>
      <c r="B8518" s="18" t="s">
        <v>1261</v>
      </c>
      <c r="C8518" s="18" t="s">
        <v>1191</v>
      </c>
      <c r="D8518" s="18" t="s">
        <v>154</v>
      </c>
      <c r="E8518" s="18">
        <v>50</v>
      </c>
    </row>
    <row r="8519" spans="1:5" hidden="1" x14ac:dyDescent="0.3">
      <c r="A8519" s="18" t="str">
        <f t="shared" si="133"/>
        <v>2022-23Swan Hill Rural CityG3</v>
      </c>
      <c r="B8519" s="18" t="s">
        <v>1261</v>
      </c>
      <c r="C8519" s="18" t="s">
        <v>1191</v>
      </c>
      <c r="D8519" s="18" t="s">
        <v>159</v>
      </c>
      <c r="E8519" s="18">
        <v>0.89523809523809506</v>
      </c>
    </row>
    <row r="8520" spans="1:5" hidden="1" x14ac:dyDescent="0.3">
      <c r="A8520" s="18" t="str">
        <f t="shared" si="133"/>
        <v>2022-23Swan Hill Rural CityG4</v>
      </c>
      <c r="B8520" s="18" t="s">
        <v>1261</v>
      </c>
      <c r="C8520" s="18" t="s">
        <v>1191</v>
      </c>
      <c r="D8520" s="18" t="s">
        <v>166</v>
      </c>
      <c r="E8520" s="18">
        <v>53992.701428571403</v>
      </c>
    </row>
    <row r="8521" spans="1:5" hidden="1" x14ac:dyDescent="0.3">
      <c r="A8521" s="18" t="str">
        <f t="shared" si="133"/>
        <v>2022-23Swan Hill Rural CityG5</v>
      </c>
      <c r="B8521" s="18" t="s">
        <v>1261</v>
      </c>
      <c r="C8521" s="18" t="s">
        <v>1191</v>
      </c>
      <c r="D8521" s="18" t="s">
        <v>169</v>
      </c>
      <c r="E8521" s="18">
        <v>45</v>
      </c>
    </row>
    <row r="8522" spans="1:5" hidden="1" x14ac:dyDescent="0.3">
      <c r="A8522" s="18" t="str">
        <f t="shared" si="133"/>
        <v>2022-23Swan Hill Rural CityLB1</v>
      </c>
      <c r="B8522" s="18" t="s">
        <v>1261</v>
      </c>
      <c r="C8522" s="18" t="s">
        <v>1191</v>
      </c>
      <c r="D8522" s="18" t="s">
        <v>1256</v>
      </c>
      <c r="E8522" s="18">
        <v>0.916632121965824</v>
      </c>
    </row>
    <row r="8523" spans="1:5" hidden="1" x14ac:dyDescent="0.3">
      <c r="A8523" s="18" t="str">
        <f t="shared" si="133"/>
        <v>2022-23Swan Hill Rural CityLB2</v>
      </c>
      <c r="B8523" s="18" t="s">
        <v>1261</v>
      </c>
      <c r="C8523" s="18" t="s">
        <v>1191</v>
      </c>
      <c r="D8523" s="18" t="s">
        <v>172</v>
      </c>
      <c r="E8523" s="18">
        <v>0.370666292869825</v>
      </c>
    </row>
    <row r="8524" spans="1:5" hidden="1" x14ac:dyDescent="0.3">
      <c r="A8524" s="18" t="str">
        <f t="shared" si="133"/>
        <v>2022-23Swan Hill Rural CityLB4</v>
      </c>
      <c r="B8524" s="18" t="s">
        <v>1261</v>
      </c>
      <c r="C8524" s="18" t="s">
        <v>1191</v>
      </c>
      <c r="D8524" s="18" t="s">
        <v>1257</v>
      </c>
      <c r="E8524" s="18">
        <v>0.134071082390953</v>
      </c>
    </row>
    <row r="8525" spans="1:5" hidden="1" x14ac:dyDescent="0.3">
      <c r="A8525" s="18" t="str">
        <f t="shared" si="133"/>
        <v>2022-23Swan Hill Rural CityLB5</v>
      </c>
      <c r="B8525" s="18" t="s">
        <v>1261</v>
      </c>
      <c r="C8525" s="18" t="s">
        <v>1191</v>
      </c>
      <c r="D8525" s="18" t="s">
        <v>177</v>
      </c>
      <c r="E8525" s="18">
        <v>51.976517187721001</v>
      </c>
    </row>
    <row r="8526" spans="1:5" hidden="1" x14ac:dyDescent="0.3">
      <c r="A8526" s="18" t="str">
        <f t="shared" si="133"/>
        <v>2022-23Swan Hill Rural CityMC2</v>
      </c>
      <c r="B8526" s="18" t="s">
        <v>1261</v>
      </c>
      <c r="C8526" s="18" t="s">
        <v>1191</v>
      </c>
      <c r="D8526" s="18" t="s">
        <v>192</v>
      </c>
      <c r="E8526" s="18">
        <v>1.0068728522336801</v>
      </c>
    </row>
    <row r="8527" spans="1:5" hidden="1" x14ac:dyDescent="0.3">
      <c r="A8527" s="18" t="str">
        <f t="shared" si="133"/>
        <v>2022-23Swan Hill Rural CityMC3</v>
      </c>
      <c r="B8527" s="18" t="s">
        <v>1261</v>
      </c>
      <c r="C8527" s="18" t="s">
        <v>1191</v>
      </c>
      <c r="D8527" s="18" t="s">
        <v>197</v>
      </c>
      <c r="E8527" s="18">
        <v>110.686980769822</v>
      </c>
    </row>
    <row r="8528" spans="1:5" hidden="1" x14ac:dyDescent="0.3">
      <c r="A8528" s="18" t="str">
        <f t="shared" si="133"/>
        <v>2022-23Swan Hill Rural CityMC4</v>
      </c>
      <c r="B8528" s="18" t="s">
        <v>1261</v>
      </c>
      <c r="C8528" s="18" t="s">
        <v>1191</v>
      </c>
      <c r="D8528" s="18" t="s">
        <v>202</v>
      </c>
      <c r="E8528" s="18">
        <v>0.89186888037462797</v>
      </c>
    </row>
    <row r="8529" spans="1:5" hidden="1" x14ac:dyDescent="0.3">
      <c r="A8529" s="18" t="str">
        <f t="shared" si="133"/>
        <v>2022-23Swan Hill Rural CityMC5</v>
      </c>
      <c r="B8529" s="18" t="s">
        <v>1261</v>
      </c>
      <c r="C8529" s="18" t="s">
        <v>1191</v>
      </c>
      <c r="D8529" s="18" t="s">
        <v>207</v>
      </c>
      <c r="E8529" s="18">
        <v>0.835748792270531</v>
      </c>
    </row>
    <row r="8530" spans="1:5" hidden="1" x14ac:dyDescent="0.3">
      <c r="A8530" s="18" t="str">
        <f t="shared" si="133"/>
        <v>2022-23Swan Hill Rural CityMC6</v>
      </c>
      <c r="B8530" s="18" t="s">
        <v>1261</v>
      </c>
      <c r="C8530" s="18" t="s">
        <v>1191</v>
      </c>
      <c r="D8530" s="18" t="s">
        <v>211</v>
      </c>
      <c r="E8530" s="18">
        <v>0.92439862542955298</v>
      </c>
    </row>
    <row r="8531" spans="1:5" hidden="1" x14ac:dyDescent="0.3">
      <c r="A8531" s="18" t="str">
        <f t="shared" si="133"/>
        <v>2022-23Swan Hill Rural CityR1</v>
      </c>
      <c r="B8531" s="18" t="s">
        <v>1261</v>
      </c>
      <c r="C8531" s="18" t="s">
        <v>1191</v>
      </c>
      <c r="D8531" s="18" t="s">
        <v>215</v>
      </c>
      <c r="E8531" s="18">
        <v>14.641744548286599</v>
      </c>
    </row>
    <row r="8532" spans="1:5" hidden="1" x14ac:dyDescent="0.3">
      <c r="A8532" s="18" t="str">
        <f t="shared" si="133"/>
        <v>2022-23Swan Hill Rural CityR2</v>
      </c>
      <c r="B8532" s="18" t="s">
        <v>1261</v>
      </c>
      <c r="C8532" s="18" t="s">
        <v>1191</v>
      </c>
      <c r="D8532" s="18" t="s">
        <v>220</v>
      </c>
      <c r="E8532" s="18">
        <v>0.99273104880581498</v>
      </c>
    </row>
    <row r="8533" spans="1:5" hidden="1" x14ac:dyDescent="0.3">
      <c r="A8533" s="18" t="str">
        <f t="shared" si="133"/>
        <v>2022-23Swan Hill Rural CityR3</v>
      </c>
      <c r="B8533" s="18" t="s">
        <v>1261</v>
      </c>
      <c r="C8533" s="18" t="s">
        <v>1191</v>
      </c>
      <c r="D8533" s="18" t="s">
        <v>223</v>
      </c>
      <c r="E8533" s="18">
        <v>30.965537659876802</v>
      </c>
    </row>
    <row r="8534" spans="1:5" hidden="1" x14ac:dyDescent="0.3">
      <c r="A8534" s="18" t="str">
        <f t="shared" si="133"/>
        <v>2022-23Swan Hill Rural CityR4</v>
      </c>
      <c r="B8534" s="18" t="s">
        <v>1261</v>
      </c>
      <c r="C8534" s="18" t="s">
        <v>1191</v>
      </c>
      <c r="D8534" s="18" t="s">
        <v>228</v>
      </c>
      <c r="E8534" s="18">
        <v>6.7876664069075101</v>
      </c>
    </row>
    <row r="8535" spans="1:5" hidden="1" x14ac:dyDescent="0.3">
      <c r="A8535" s="18" t="str">
        <f t="shared" si="133"/>
        <v>2022-23Swan Hill Rural CityR5</v>
      </c>
      <c r="B8535" s="18" t="s">
        <v>1261</v>
      </c>
      <c r="C8535" s="18" t="s">
        <v>1191</v>
      </c>
      <c r="D8535" s="18" t="s">
        <v>232</v>
      </c>
      <c r="E8535" s="18">
        <v>44</v>
      </c>
    </row>
    <row r="8536" spans="1:5" hidden="1" x14ac:dyDescent="0.3">
      <c r="A8536" s="18" t="str">
        <f t="shared" ref="A8536:A8599" si="134">CONCATENATE(B8536,C8536,D8536)</f>
        <v>2022-23Swan Hill Rural CitySP1</v>
      </c>
      <c r="B8536" s="18" t="s">
        <v>1261</v>
      </c>
      <c r="C8536" s="18" t="s">
        <v>1191</v>
      </c>
      <c r="D8536" s="18" t="s">
        <v>236</v>
      </c>
      <c r="E8536" s="18">
        <v>96</v>
      </c>
    </row>
    <row r="8537" spans="1:5" hidden="1" x14ac:dyDescent="0.3">
      <c r="A8537" s="18" t="str">
        <f t="shared" si="134"/>
        <v>2022-23Swan Hill Rural CitySP2</v>
      </c>
      <c r="B8537" s="18" t="s">
        <v>1261</v>
      </c>
      <c r="C8537" s="18" t="s">
        <v>1191</v>
      </c>
      <c r="D8537" s="18" t="s">
        <v>239</v>
      </c>
      <c r="E8537" s="18">
        <v>0.59852941176470598</v>
      </c>
    </row>
    <row r="8538" spans="1:5" hidden="1" x14ac:dyDescent="0.3">
      <c r="A8538" s="18" t="str">
        <f t="shared" si="134"/>
        <v>2022-23Swan Hill Rural CitySP3</v>
      </c>
      <c r="B8538" s="18" t="s">
        <v>1261</v>
      </c>
      <c r="C8538" s="18" t="s">
        <v>1191</v>
      </c>
      <c r="D8538" s="18" t="s">
        <v>245</v>
      </c>
      <c r="E8538" s="18">
        <v>3967.1880341880301</v>
      </c>
    </row>
    <row r="8539" spans="1:5" hidden="1" x14ac:dyDescent="0.3">
      <c r="A8539" s="18" t="str">
        <f t="shared" si="134"/>
        <v>2022-23Swan Hill Rural CitySP4</v>
      </c>
      <c r="B8539" s="18" t="s">
        <v>1261</v>
      </c>
      <c r="C8539" s="18" t="s">
        <v>1191</v>
      </c>
      <c r="D8539" s="18" t="s">
        <v>251</v>
      </c>
      <c r="E8539" s="18">
        <v>0.75</v>
      </c>
    </row>
    <row r="8540" spans="1:5" hidden="1" x14ac:dyDescent="0.3">
      <c r="A8540" s="18" t="str">
        <f t="shared" si="134"/>
        <v>2022-23Swan Hill Rural CityWC1</v>
      </c>
      <c r="B8540" s="18" t="s">
        <v>1261</v>
      </c>
      <c r="C8540" s="18" t="s">
        <v>1191</v>
      </c>
      <c r="D8540" s="18" t="s">
        <v>1258</v>
      </c>
      <c r="E8540" s="18">
        <v>115.817263544536</v>
      </c>
    </row>
    <row r="8541" spans="1:5" hidden="1" x14ac:dyDescent="0.3">
      <c r="A8541" s="18" t="str">
        <f t="shared" si="134"/>
        <v>2022-23Swan Hill Rural CityWC2</v>
      </c>
      <c r="B8541" s="18" t="s">
        <v>1261</v>
      </c>
      <c r="C8541" s="18" t="s">
        <v>1191</v>
      </c>
      <c r="D8541" s="18" t="s">
        <v>256</v>
      </c>
      <c r="E8541" s="18">
        <v>5.19472110381201</v>
      </c>
    </row>
    <row r="8542" spans="1:5" hidden="1" x14ac:dyDescent="0.3">
      <c r="A8542" s="18" t="str">
        <f t="shared" si="134"/>
        <v>2022-23Swan Hill Rural CityWC3</v>
      </c>
      <c r="B8542" s="18" t="s">
        <v>1261</v>
      </c>
      <c r="C8542" s="18" t="s">
        <v>1191</v>
      </c>
      <c r="D8542" s="18" t="s">
        <v>262</v>
      </c>
      <c r="E8542" s="18">
        <v>106.769168962351</v>
      </c>
    </row>
    <row r="8543" spans="1:5" hidden="1" x14ac:dyDescent="0.3">
      <c r="A8543" s="18" t="str">
        <f t="shared" si="134"/>
        <v>2022-23Swan Hill Rural CityWC4</v>
      </c>
      <c r="B8543" s="18" t="s">
        <v>1261</v>
      </c>
      <c r="C8543" s="18" t="s">
        <v>1191</v>
      </c>
      <c r="D8543" s="18" t="s">
        <v>266</v>
      </c>
      <c r="E8543" s="18">
        <v>88.770202020202007</v>
      </c>
    </row>
    <row r="8544" spans="1:5" hidden="1" x14ac:dyDescent="0.3">
      <c r="A8544" s="18" t="str">
        <f t="shared" si="134"/>
        <v>2022-23Swan Hill Rural CityWC5</v>
      </c>
      <c r="B8544" s="18" t="s">
        <v>1261</v>
      </c>
      <c r="C8544" s="18" t="s">
        <v>1191</v>
      </c>
      <c r="D8544" s="18" t="s">
        <v>270</v>
      </c>
      <c r="E8544" s="18">
        <v>0.29283258314169502</v>
      </c>
    </row>
    <row r="8545" spans="1:5" hidden="1" x14ac:dyDescent="0.3">
      <c r="A8545" s="18" t="str">
        <f t="shared" si="134"/>
        <v>2022-23Swan Hill Rural CityE2</v>
      </c>
      <c r="B8545" s="18" t="s">
        <v>1261</v>
      </c>
      <c r="C8545" s="18" t="s">
        <v>1191</v>
      </c>
      <c r="D8545" s="18" t="s">
        <v>548</v>
      </c>
      <c r="E8545" s="18">
        <v>4486.0655737704901</v>
      </c>
    </row>
    <row r="8546" spans="1:5" hidden="1" x14ac:dyDescent="0.3">
      <c r="A8546" s="18" t="str">
        <f t="shared" si="134"/>
        <v>2022-23Swan Hill Rural CityE4</v>
      </c>
      <c r="B8546" s="18" t="s">
        <v>1261</v>
      </c>
      <c r="C8546" s="18" t="s">
        <v>1191</v>
      </c>
      <c r="D8546" s="18" t="s">
        <v>550</v>
      </c>
      <c r="E8546" s="18">
        <v>2173.9344262295099</v>
      </c>
    </row>
    <row r="8547" spans="1:5" hidden="1" x14ac:dyDescent="0.3">
      <c r="A8547" s="18" t="str">
        <f t="shared" si="134"/>
        <v>2022-23Swan Hill Rural CityL1</v>
      </c>
      <c r="B8547" s="18" t="s">
        <v>1261</v>
      </c>
      <c r="C8547" s="18" t="s">
        <v>1191</v>
      </c>
      <c r="D8547" s="18" t="s">
        <v>552</v>
      </c>
      <c r="E8547" s="18">
        <v>3.9116018662519401</v>
      </c>
    </row>
    <row r="8548" spans="1:5" hidden="1" x14ac:dyDescent="0.3">
      <c r="A8548" s="18" t="str">
        <f t="shared" si="134"/>
        <v>2022-23Swan Hill Rural CityS2</v>
      </c>
      <c r="B8548" s="18" t="s">
        <v>1261</v>
      </c>
      <c r="C8548" s="18" t="s">
        <v>1191</v>
      </c>
      <c r="D8548" s="18" t="s">
        <v>569</v>
      </c>
      <c r="E8548" s="18">
        <v>5.4529784112165103E-3</v>
      </c>
    </row>
    <row r="8549" spans="1:5" hidden="1" x14ac:dyDescent="0.3">
      <c r="A8549" s="18" t="str">
        <f t="shared" si="134"/>
        <v>2022-23Swan Hill Rural CityC1</v>
      </c>
      <c r="B8549" s="18" t="s">
        <v>1261</v>
      </c>
      <c r="C8549" s="18" t="s">
        <v>1191</v>
      </c>
      <c r="D8549" s="18" t="s">
        <v>572</v>
      </c>
      <c r="E8549" s="18">
        <v>2580.7516386098901</v>
      </c>
    </row>
    <row r="8550" spans="1:5" hidden="1" x14ac:dyDescent="0.3">
      <c r="A8550" s="18" t="str">
        <f t="shared" si="134"/>
        <v>2022-23Swan Hill Rural CityC2</v>
      </c>
      <c r="B8550" s="18" t="s">
        <v>1261</v>
      </c>
      <c r="C8550" s="18" t="s">
        <v>1191</v>
      </c>
      <c r="D8550" s="18" t="s">
        <v>575</v>
      </c>
      <c r="E8550" s="18">
        <v>22278.3043334748</v>
      </c>
    </row>
    <row r="8551" spans="1:5" hidden="1" x14ac:dyDescent="0.3">
      <c r="A8551" s="18" t="str">
        <f t="shared" si="134"/>
        <v>2022-23Swan Hill Rural CityC3</v>
      </c>
      <c r="B8551" s="18" t="s">
        <v>1261</v>
      </c>
      <c r="C8551" s="18" t="s">
        <v>1191</v>
      </c>
      <c r="D8551" s="18" t="s">
        <v>579</v>
      </c>
      <c r="E8551" s="18">
        <v>6.1630340017436804</v>
      </c>
    </row>
    <row r="8552" spans="1:5" hidden="1" x14ac:dyDescent="0.3">
      <c r="A8552" s="18" t="str">
        <f t="shared" si="134"/>
        <v>2022-23Swan Hill Rural CityC4</v>
      </c>
      <c r="B8552" s="18" t="s">
        <v>1261</v>
      </c>
      <c r="C8552" s="18" t="s">
        <v>1191</v>
      </c>
      <c r="D8552" s="18" t="s">
        <v>583</v>
      </c>
      <c r="E8552" s="18">
        <v>1909.65247323997</v>
      </c>
    </row>
    <row r="8553" spans="1:5" hidden="1" x14ac:dyDescent="0.3">
      <c r="A8553" s="18" t="str">
        <f t="shared" si="134"/>
        <v>2022-23Swan Hill Rural CityC5</v>
      </c>
      <c r="B8553" s="18" t="s">
        <v>1261</v>
      </c>
      <c r="C8553" s="18" t="s">
        <v>1191</v>
      </c>
      <c r="D8553" s="18" t="s">
        <v>586</v>
      </c>
      <c r="E8553" s="18">
        <v>722.025746215872</v>
      </c>
    </row>
    <row r="8554" spans="1:5" hidden="1" x14ac:dyDescent="0.3">
      <c r="A8554" s="18" t="str">
        <f t="shared" si="134"/>
        <v>2022-23Swan Hill Rural CityC6</v>
      </c>
      <c r="B8554" s="18" t="s">
        <v>1261</v>
      </c>
      <c r="C8554" s="18" t="s">
        <v>1191</v>
      </c>
      <c r="D8554" s="18" t="s">
        <v>590</v>
      </c>
      <c r="E8554" s="18">
        <v>1</v>
      </c>
    </row>
    <row r="8555" spans="1:5" hidden="1" x14ac:dyDescent="0.3">
      <c r="A8555" s="18" t="str">
        <f t="shared" si="134"/>
        <v>2022-23Swan Hill Rural CityC7</v>
      </c>
      <c r="B8555" s="18" t="s">
        <v>1261</v>
      </c>
      <c r="C8555" s="18" t="s">
        <v>1191</v>
      </c>
      <c r="D8555" s="18" t="s">
        <v>594</v>
      </c>
      <c r="E8555" s="18">
        <v>0.220858895705521</v>
      </c>
    </row>
    <row r="8556" spans="1:5" hidden="1" x14ac:dyDescent="0.3">
      <c r="A8556" s="18" t="str">
        <f t="shared" si="134"/>
        <v>2022-23Towong ShireAF2</v>
      </c>
      <c r="B8556" s="18" t="s">
        <v>1261</v>
      </c>
      <c r="C8556" s="18" t="s">
        <v>1194</v>
      </c>
      <c r="D8556" s="18" t="s">
        <v>76</v>
      </c>
      <c r="E8556" s="18">
        <v>1</v>
      </c>
    </row>
    <row r="8557" spans="1:5" hidden="1" x14ac:dyDescent="0.3">
      <c r="A8557" s="18" t="str">
        <f t="shared" si="134"/>
        <v>2022-23Towong ShireAF6</v>
      </c>
      <c r="B8557" s="18" t="s">
        <v>1261</v>
      </c>
      <c r="C8557" s="18" t="s">
        <v>1194</v>
      </c>
      <c r="D8557" s="18" t="s">
        <v>85</v>
      </c>
      <c r="E8557" s="18">
        <v>1.3706158073379699</v>
      </c>
    </row>
    <row r="8558" spans="1:5" hidden="1" x14ac:dyDescent="0.3">
      <c r="A8558" s="18" t="str">
        <f t="shared" si="134"/>
        <v>2022-23Towong ShireAF7</v>
      </c>
      <c r="B8558" s="18" t="s">
        <v>1261</v>
      </c>
      <c r="C8558" s="18" t="s">
        <v>1194</v>
      </c>
      <c r="D8558" s="18" t="s">
        <v>90</v>
      </c>
      <c r="E8558" s="18">
        <v>16.216271226415099</v>
      </c>
    </row>
    <row r="8559" spans="1:5" hidden="1" x14ac:dyDescent="0.3">
      <c r="A8559" s="18" t="str">
        <f t="shared" si="134"/>
        <v>2022-23Towong ShireAM1</v>
      </c>
      <c r="B8559" s="18" t="s">
        <v>1261</v>
      </c>
      <c r="C8559" s="18" t="s">
        <v>1194</v>
      </c>
      <c r="D8559" s="18" t="s">
        <v>97</v>
      </c>
      <c r="E8559" s="18">
        <v>2.5988023952095798</v>
      </c>
    </row>
    <row r="8560" spans="1:5" hidden="1" x14ac:dyDescent="0.3">
      <c r="A8560" s="18" t="str">
        <f t="shared" si="134"/>
        <v>2022-23Towong ShireAM2</v>
      </c>
      <c r="B8560" s="18" t="s">
        <v>1261</v>
      </c>
      <c r="C8560" s="18" t="s">
        <v>1194</v>
      </c>
      <c r="D8560" s="18" t="s">
        <v>103</v>
      </c>
      <c r="E8560" s="18">
        <v>6.6666666666666693E-2</v>
      </c>
    </row>
    <row r="8561" spans="1:5" hidden="1" x14ac:dyDescent="0.3">
      <c r="A8561" s="18" t="str">
        <f t="shared" si="134"/>
        <v>2022-23Towong ShireAM5</v>
      </c>
      <c r="B8561" s="18" t="s">
        <v>1261</v>
      </c>
      <c r="C8561" s="18" t="s">
        <v>1194</v>
      </c>
      <c r="D8561" s="18" t="s">
        <v>109</v>
      </c>
      <c r="E8561" s="18">
        <v>0.2</v>
      </c>
    </row>
    <row r="8562" spans="1:5" hidden="1" x14ac:dyDescent="0.3">
      <c r="A8562" s="18" t="str">
        <f t="shared" si="134"/>
        <v>2022-23Towong ShireAM6</v>
      </c>
      <c r="B8562" s="18" t="s">
        <v>1261</v>
      </c>
      <c r="C8562" s="18" t="s">
        <v>1194</v>
      </c>
      <c r="D8562" s="18" t="s">
        <v>115</v>
      </c>
      <c r="E8562" s="18">
        <v>19.4922838209148</v>
      </c>
    </row>
    <row r="8563" spans="1:5" hidden="1" x14ac:dyDescent="0.3">
      <c r="A8563" s="18" t="str">
        <f t="shared" si="134"/>
        <v>2022-23Towong ShireAM7</v>
      </c>
      <c r="B8563" s="18" t="s">
        <v>1261</v>
      </c>
      <c r="C8563" s="18" t="s">
        <v>1194</v>
      </c>
      <c r="D8563" s="18" t="s">
        <v>118</v>
      </c>
      <c r="E8563" s="18">
        <v>0</v>
      </c>
    </row>
    <row r="8564" spans="1:5" hidden="1" x14ac:dyDescent="0.3">
      <c r="A8564" s="18" t="str">
        <f t="shared" si="134"/>
        <v>2022-23Towong ShireFS1</v>
      </c>
      <c r="B8564" s="18" t="s">
        <v>1261</v>
      </c>
      <c r="C8564" s="18" t="s">
        <v>1194</v>
      </c>
      <c r="D8564" s="18" t="s">
        <v>124</v>
      </c>
      <c r="E8564" s="18">
        <v>1</v>
      </c>
    </row>
    <row r="8565" spans="1:5" hidden="1" x14ac:dyDescent="0.3">
      <c r="A8565" s="18" t="str">
        <f t="shared" si="134"/>
        <v>2022-23Towong ShireFS2</v>
      </c>
      <c r="B8565" s="18" t="s">
        <v>1261</v>
      </c>
      <c r="C8565" s="18" t="s">
        <v>1194</v>
      </c>
      <c r="D8565" s="18" t="s">
        <v>130</v>
      </c>
      <c r="E8565" s="18">
        <v>1</v>
      </c>
    </row>
    <row r="8566" spans="1:5" hidden="1" x14ac:dyDescent="0.3">
      <c r="A8566" s="18" t="str">
        <f t="shared" si="134"/>
        <v>2022-23Towong ShireFS3</v>
      </c>
      <c r="B8566" s="18" t="s">
        <v>1261</v>
      </c>
      <c r="C8566" s="18" t="s">
        <v>1194</v>
      </c>
      <c r="D8566" s="18" t="s">
        <v>135</v>
      </c>
      <c r="E8566" s="18">
        <v>2290.5279999999998</v>
      </c>
    </row>
    <row r="8567" spans="1:5" hidden="1" x14ac:dyDescent="0.3">
      <c r="A8567" s="18" t="str">
        <f t="shared" si="134"/>
        <v>2022-23Towong ShireFS4</v>
      </c>
      <c r="B8567" s="18" t="s">
        <v>1261</v>
      </c>
      <c r="C8567" s="18" t="s">
        <v>1194</v>
      </c>
      <c r="D8567" s="18" t="s">
        <v>139</v>
      </c>
      <c r="E8567" s="18">
        <v>1</v>
      </c>
    </row>
    <row r="8568" spans="1:5" hidden="1" x14ac:dyDescent="0.3">
      <c r="A8568" s="18" t="str">
        <f t="shared" si="134"/>
        <v>2022-23Towong ShireG1</v>
      </c>
      <c r="B8568" s="18" t="s">
        <v>1261</v>
      </c>
      <c r="C8568" s="18" t="s">
        <v>1194</v>
      </c>
      <c r="D8568" s="18" t="s">
        <v>149</v>
      </c>
      <c r="E8568" s="18">
        <v>1.46341463414634E-2</v>
      </c>
    </row>
    <row r="8569" spans="1:5" hidden="1" x14ac:dyDescent="0.3">
      <c r="A8569" s="18" t="str">
        <f t="shared" si="134"/>
        <v>2022-23Towong ShireG2</v>
      </c>
      <c r="B8569" s="18" t="s">
        <v>1261</v>
      </c>
      <c r="C8569" s="18" t="s">
        <v>1194</v>
      </c>
      <c r="D8569" s="18" t="s">
        <v>154</v>
      </c>
      <c r="E8569" s="18">
        <v>53</v>
      </c>
    </row>
    <row r="8570" spans="1:5" hidden="1" x14ac:dyDescent="0.3">
      <c r="A8570" s="18" t="str">
        <f t="shared" si="134"/>
        <v>2022-23Towong ShireG3</v>
      </c>
      <c r="B8570" s="18" t="s">
        <v>1261</v>
      </c>
      <c r="C8570" s="18" t="s">
        <v>1194</v>
      </c>
      <c r="D8570" s="18" t="s">
        <v>159</v>
      </c>
      <c r="E8570" s="18">
        <v>0.95555555555555605</v>
      </c>
    </row>
    <row r="8571" spans="1:5" hidden="1" x14ac:dyDescent="0.3">
      <c r="A8571" s="18" t="str">
        <f t="shared" si="134"/>
        <v>2022-23Towong ShireG4</v>
      </c>
      <c r="B8571" s="18" t="s">
        <v>1261</v>
      </c>
      <c r="C8571" s="18" t="s">
        <v>1194</v>
      </c>
      <c r="D8571" s="18" t="s">
        <v>166</v>
      </c>
      <c r="E8571" s="18">
        <v>43267.678</v>
      </c>
    </row>
    <row r="8572" spans="1:5" hidden="1" x14ac:dyDescent="0.3">
      <c r="A8572" s="18" t="str">
        <f t="shared" si="134"/>
        <v>2022-23Towong ShireG5</v>
      </c>
      <c r="B8572" s="18" t="s">
        <v>1261</v>
      </c>
      <c r="C8572" s="18" t="s">
        <v>1194</v>
      </c>
      <c r="D8572" s="18" t="s">
        <v>169</v>
      </c>
      <c r="E8572" s="18">
        <v>52</v>
      </c>
    </row>
    <row r="8573" spans="1:5" hidden="1" x14ac:dyDescent="0.3">
      <c r="A8573" s="18" t="str">
        <f t="shared" si="134"/>
        <v>2022-23Towong ShireLB1</v>
      </c>
      <c r="B8573" s="18" t="s">
        <v>1261</v>
      </c>
      <c r="C8573" s="18" t="s">
        <v>1194</v>
      </c>
      <c r="D8573" s="18" t="s">
        <v>1256</v>
      </c>
      <c r="E8573" s="18">
        <v>0.77537091988130602</v>
      </c>
    </row>
    <row r="8574" spans="1:5" hidden="1" x14ac:dyDescent="0.3">
      <c r="A8574" s="18" t="str">
        <f t="shared" si="134"/>
        <v>2022-23Towong ShireLB2</v>
      </c>
      <c r="B8574" s="18" t="s">
        <v>1261</v>
      </c>
      <c r="C8574" s="18" t="s">
        <v>1194</v>
      </c>
      <c r="D8574" s="18" t="s">
        <v>172</v>
      </c>
      <c r="E8574" s="18">
        <v>0.33145400593471802</v>
      </c>
    </row>
    <row r="8575" spans="1:5" hidden="1" x14ac:dyDescent="0.3">
      <c r="A8575" s="18" t="str">
        <f t="shared" si="134"/>
        <v>2022-23Towong ShireLB4</v>
      </c>
      <c r="B8575" s="18" t="s">
        <v>1261</v>
      </c>
      <c r="C8575" s="18" t="s">
        <v>1194</v>
      </c>
      <c r="D8575" s="18" t="s">
        <v>1257</v>
      </c>
      <c r="E8575" s="18">
        <v>7.2650038122208896E-2</v>
      </c>
    </row>
    <row r="8576" spans="1:5" hidden="1" x14ac:dyDescent="0.3">
      <c r="A8576" s="18" t="str">
        <f t="shared" si="134"/>
        <v>2022-23Towong ShireLB5</v>
      </c>
      <c r="B8576" s="18" t="s">
        <v>1261</v>
      </c>
      <c r="C8576" s="18" t="s">
        <v>1194</v>
      </c>
      <c r="D8576" s="18" t="s">
        <v>177</v>
      </c>
      <c r="E8576" s="18">
        <v>22.565021819944999</v>
      </c>
    </row>
    <row r="8577" spans="1:5" hidden="1" x14ac:dyDescent="0.3">
      <c r="A8577" s="18" t="str">
        <f t="shared" si="134"/>
        <v>2022-23Towong ShireMC2</v>
      </c>
      <c r="B8577" s="18" t="s">
        <v>1261</v>
      </c>
      <c r="C8577" s="18" t="s">
        <v>1194</v>
      </c>
      <c r="D8577" s="18" t="s">
        <v>192</v>
      </c>
      <c r="E8577" s="18">
        <v>1</v>
      </c>
    </row>
    <row r="8578" spans="1:5" hidden="1" x14ac:dyDescent="0.3">
      <c r="A8578" s="18" t="str">
        <f t="shared" si="134"/>
        <v>2022-23Towong ShireMC3</v>
      </c>
      <c r="B8578" s="18" t="s">
        <v>1261</v>
      </c>
      <c r="C8578" s="18" t="s">
        <v>1194</v>
      </c>
      <c r="D8578" s="18" t="s">
        <v>197</v>
      </c>
      <c r="E8578" s="18">
        <v>64.902474479379293</v>
      </c>
    </row>
    <row r="8579" spans="1:5" hidden="1" x14ac:dyDescent="0.3">
      <c r="A8579" s="18" t="str">
        <f t="shared" si="134"/>
        <v>2022-23Towong ShireMC4</v>
      </c>
      <c r="B8579" s="18" t="s">
        <v>1261</v>
      </c>
      <c r="C8579" s="18" t="s">
        <v>1194</v>
      </c>
      <c r="D8579" s="18" t="s">
        <v>202</v>
      </c>
      <c r="E8579" s="18">
        <v>0.89134438305708996</v>
      </c>
    </row>
    <row r="8580" spans="1:5" hidden="1" x14ac:dyDescent="0.3">
      <c r="A8580" s="18" t="str">
        <f t="shared" si="134"/>
        <v>2022-23Towong ShireMC5</v>
      </c>
      <c r="B8580" s="18" t="s">
        <v>1261</v>
      </c>
      <c r="C8580" s="18" t="s">
        <v>1194</v>
      </c>
      <c r="D8580" s="18" t="s">
        <v>207</v>
      </c>
      <c r="E8580" s="18">
        <v>0.91666666666666696</v>
      </c>
    </row>
    <row r="8581" spans="1:5" hidden="1" x14ac:dyDescent="0.3">
      <c r="A8581" s="18" t="str">
        <f t="shared" si="134"/>
        <v>2022-23Towong ShireMC6</v>
      </c>
      <c r="B8581" s="18" t="s">
        <v>1261</v>
      </c>
      <c r="C8581" s="18" t="s">
        <v>1194</v>
      </c>
      <c r="D8581" s="18" t="s">
        <v>211</v>
      </c>
      <c r="E8581" s="18">
        <v>1.1111111111111101</v>
      </c>
    </row>
    <row r="8582" spans="1:5" hidden="1" x14ac:dyDescent="0.3">
      <c r="A8582" s="18" t="str">
        <f t="shared" si="134"/>
        <v>2022-23Towong ShireR1</v>
      </c>
      <c r="B8582" s="18" t="s">
        <v>1261</v>
      </c>
      <c r="C8582" s="18" t="s">
        <v>1194</v>
      </c>
      <c r="D8582" s="18" t="s">
        <v>215</v>
      </c>
      <c r="E8582" s="18">
        <v>17.415311644440798</v>
      </c>
    </row>
    <row r="8583" spans="1:5" hidden="1" x14ac:dyDescent="0.3">
      <c r="A8583" s="18" t="str">
        <f t="shared" si="134"/>
        <v>2022-23Towong ShireR2</v>
      </c>
      <c r="B8583" s="18" t="s">
        <v>1261</v>
      </c>
      <c r="C8583" s="18" t="s">
        <v>1194</v>
      </c>
      <c r="D8583" s="18" t="s">
        <v>220</v>
      </c>
      <c r="E8583" s="18">
        <v>0.96999956461720904</v>
      </c>
    </row>
    <row r="8584" spans="1:5" hidden="1" x14ac:dyDescent="0.3">
      <c r="A8584" s="18" t="str">
        <f t="shared" si="134"/>
        <v>2022-23Towong ShireR3</v>
      </c>
      <c r="B8584" s="18" t="s">
        <v>1261</v>
      </c>
      <c r="C8584" s="18" t="s">
        <v>1194</v>
      </c>
      <c r="D8584" s="18" t="s">
        <v>223</v>
      </c>
      <c r="E8584" s="18">
        <v>62.243380044792602</v>
      </c>
    </row>
    <row r="8585" spans="1:5" hidden="1" x14ac:dyDescent="0.3">
      <c r="A8585" s="18" t="str">
        <f t="shared" si="134"/>
        <v>2022-23Towong ShireR4</v>
      </c>
      <c r="B8585" s="18" t="s">
        <v>1261</v>
      </c>
      <c r="C8585" s="18" t="s">
        <v>1194</v>
      </c>
      <c r="D8585" s="18" t="s">
        <v>228</v>
      </c>
      <c r="E8585" s="18">
        <v>6.5065213380492199</v>
      </c>
    </row>
    <row r="8586" spans="1:5" hidden="1" x14ac:dyDescent="0.3">
      <c r="A8586" s="18" t="str">
        <f t="shared" si="134"/>
        <v>2022-23Towong ShireR5</v>
      </c>
      <c r="B8586" s="18" t="s">
        <v>1261</v>
      </c>
      <c r="C8586" s="18" t="s">
        <v>1194</v>
      </c>
      <c r="D8586" s="18" t="s">
        <v>232</v>
      </c>
      <c r="E8586" s="18">
        <v>38</v>
      </c>
    </row>
    <row r="8587" spans="1:5" hidden="1" x14ac:dyDescent="0.3">
      <c r="A8587" s="18" t="str">
        <f t="shared" si="134"/>
        <v>2022-23Towong ShireSP1</v>
      </c>
      <c r="B8587" s="18" t="s">
        <v>1261</v>
      </c>
      <c r="C8587" s="18" t="s">
        <v>1194</v>
      </c>
      <c r="D8587" s="18" t="s">
        <v>236</v>
      </c>
      <c r="E8587" s="18">
        <v>47</v>
      </c>
    </row>
    <row r="8588" spans="1:5" hidden="1" x14ac:dyDescent="0.3">
      <c r="A8588" s="18" t="str">
        <f t="shared" si="134"/>
        <v>2022-23Towong ShireSP2</v>
      </c>
      <c r="B8588" s="18" t="s">
        <v>1261</v>
      </c>
      <c r="C8588" s="18" t="s">
        <v>1194</v>
      </c>
      <c r="D8588" s="18" t="s">
        <v>239</v>
      </c>
      <c r="E8588" s="18">
        <v>0.58653846153846201</v>
      </c>
    </row>
    <row r="8589" spans="1:5" hidden="1" x14ac:dyDescent="0.3">
      <c r="A8589" s="18" t="str">
        <f t="shared" si="134"/>
        <v>2022-23Towong ShireSP3</v>
      </c>
      <c r="B8589" s="18" t="s">
        <v>1261</v>
      </c>
      <c r="C8589" s="18" t="s">
        <v>1194</v>
      </c>
      <c r="D8589" s="18" t="s">
        <v>245</v>
      </c>
      <c r="E8589" s="18">
        <v>1986.0684799999999</v>
      </c>
    </row>
    <row r="8590" spans="1:5" hidden="1" x14ac:dyDescent="0.3">
      <c r="A8590" s="18" t="str">
        <f t="shared" si="134"/>
        <v>2022-23Towong ShireSP4</v>
      </c>
      <c r="B8590" s="18" t="s">
        <v>1261</v>
      </c>
      <c r="C8590" s="18" t="s">
        <v>1194</v>
      </c>
      <c r="D8590" s="18" t="s">
        <v>251</v>
      </c>
      <c r="E8590" s="18">
        <v>0</v>
      </c>
    </row>
    <row r="8591" spans="1:5" hidden="1" x14ac:dyDescent="0.3">
      <c r="A8591" s="18" t="str">
        <f t="shared" si="134"/>
        <v>2022-23Towong ShireWC1</v>
      </c>
      <c r="B8591" s="18" t="s">
        <v>1261</v>
      </c>
      <c r="C8591" s="18" t="s">
        <v>1194</v>
      </c>
      <c r="D8591" s="18" t="s">
        <v>1258</v>
      </c>
      <c r="E8591" s="18">
        <v>165.789473684211</v>
      </c>
    </row>
    <row r="8592" spans="1:5" hidden="1" x14ac:dyDescent="0.3">
      <c r="A8592" s="18" t="str">
        <f t="shared" si="134"/>
        <v>2022-23Towong ShireWC2</v>
      </c>
      <c r="B8592" s="18" t="s">
        <v>1261</v>
      </c>
      <c r="C8592" s="18" t="s">
        <v>1194</v>
      </c>
      <c r="D8592" s="18" t="s">
        <v>256</v>
      </c>
      <c r="E8592" s="18">
        <v>6.3245239741622097</v>
      </c>
    </row>
    <row r="8593" spans="1:5" hidden="1" x14ac:dyDescent="0.3">
      <c r="A8593" s="18" t="str">
        <f t="shared" si="134"/>
        <v>2022-23Towong ShireWC3</v>
      </c>
      <c r="B8593" s="18" t="s">
        <v>1261</v>
      </c>
      <c r="C8593" s="18" t="s">
        <v>1194</v>
      </c>
      <c r="D8593" s="18" t="s">
        <v>262</v>
      </c>
      <c r="E8593" s="18">
        <v>170.237994080894</v>
      </c>
    </row>
    <row r="8594" spans="1:5" hidden="1" x14ac:dyDescent="0.3">
      <c r="A8594" s="18" t="str">
        <f t="shared" si="134"/>
        <v>2022-23Towong ShireWC4</v>
      </c>
      <c r="B8594" s="18" t="s">
        <v>1261</v>
      </c>
      <c r="C8594" s="18" t="s">
        <v>1194</v>
      </c>
      <c r="D8594" s="18" t="s">
        <v>266</v>
      </c>
      <c r="E8594" s="18">
        <v>107.85040460526299</v>
      </c>
    </row>
    <row r="8595" spans="1:5" hidden="1" x14ac:dyDescent="0.3">
      <c r="A8595" s="18" t="str">
        <f t="shared" si="134"/>
        <v>2022-23Towong ShireWC5</v>
      </c>
      <c r="B8595" s="18" t="s">
        <v>1261</v>
      </c>
      <c r="C8595" s="18" t="s">
        <v>1194</v>
      </c>
      <c r="D8595" s="18" t="s">
        <v>270</v>
      </c>
      <c r="E8595" s="18">
        <v>0.30811055206473598</v>
      </c>
    </row>
    <row r="8596" spans="1:5" hidden="1" x14ac:dyDescent="0.3">
      <c r="A8596" s="18" t="str">
        <f t="shared" si="134"/>
        <v>2022-23Towong ShireE2</v>
      </c>
      <c r="B8596" s="18" t="s">
        <v>1261</v>
      </c>
      <c r="C8596" s="18" t="s">
        <v>1194</v>
      </c>
      <c r="D8596" s="18" t="s">
        <v>548</v>
      </c>
      <c r="E8596" s="18">
        <v>5685.1541247795403</v>
      </c>
    </row>
    <row r="8597" spans="1:5" hidden="1" x14ac:dyDescent="0.3">
      <c r="A8597" s="18" t="str">
        <f t="shared" si="134"/>
        <v>2022-23Towong ShireE4</v>
      </c>
      <c r="B8597" s="18" t="s">
        <v>1261</v>
      </c>
      <c r="C8597" s="18" t="s">
        <v>1194</v>
      </c>
      <c r="D8597" s="18" t="s">
        <v>550</v>
      </c>
      <c r="E8597" s="18">
        <v>1780.9169047619</v>
      </c>
    </row>
    <row r="8598" spans="1:5" hidden="1" x14ac:dyDescent="0.3">
      <c r="A8598" s="18" t="str">
        <f t="shared" si="134"/>
        <v>2022-23Towong ShireL1</v>
      </c>
      <c r="B8598" s="18" t="s">
        <v>1261</v>
      </c>
      <c r="C8598" s="18" t="s">
        <v>1194</v>
      </c>
      <c r="D8598" s="18" t="s">
        <v>552</v>
      </c>
      <c r="E8598" s="18">
        <v>3.6420308009726599</v>
      </c>
    </row>
    <row r="8599" spans="1:5" hidden="1" x14ac:dyDescent="0.3">
      <c r="A8599" s="18" t="str">
        <f t="shared" si="134"/>
        <v>2022-23Towong ShireS2</v>
      </c>
      <c r="B8599" s="18" t="s">
        <v>1261</v>
      </c>
      <c r="C8599" s="18" t="s">
        <v>1194</v>
      </c>
      <c r="D8599" s="18" t="s">
        <v>569</v>
      </c>
      <c r="E8599" s="18">
        <v>3.7574196303959101E-3</v>
      </c>
    </row>
    <row r="8600" spans="1:5" hidden="1" x14ac:dyDescent="0.3">
      <c r="A8600" s="18" t="str">
        <f t="shared" ref="A8600:A8663" si="135">CONCATENATE(B8600,C8600,D8600)</f>
        <v>2022-23Towong ShireC1</v>
      </c>
      <c r="B8600" s="18" t="s">
        <v>1261</v>
      </c>
      <c r="C8600" s="18" t="s">
        <v>1194</v>
      </c>
      <c r="D8600" s="18" t="s">
        <v>572</v>
      </c>
      <c r="E8600" s="18">
        <v>4168.0716195248096</v>
      </c>
    </row>
    <row r="8601" spans="1:5" hidden="1" x14ac:dyDescent="0.3">
      <c r="A8601" s="18" t="str">
        <f t="shared" si="135"/>
        <v>2022-23Towong ShireC2</v>
      </c>
      <c r="B8601" s="18" t="s">
        <v>1261</v>
      </c>
      <c r="C8601" s="18" t="s">
        <v>1194</v>
      </c>
      <c r="D8601" s="18" t="s">
        <v>575</v>
      </c>
      <c r="E8601" s="18">
        <v>39997.413932438998</v>
      </c>
    </row>
    <row r="8602" spans="1:5" hidden="1" x14ac:dyDescent="0.3">
      <c r="A8602" s="18" t="str">
        <f t="shared" si="135"/>
        <v>2022-23Towong ShireC3</v>
      </c>
      <c r="B8602" s="18" t="s">
        <v>1261</v>
      </c>
      <c r="C8602" s="18" t="s">
        <v>1194</v>
      </c>
      <c r="D8602" s="18" t="s">
        <v>579</v>
      </c>
      <c r="E8602" s="18">
        <v>5.2299239222316203</v>
      </c>
    </row>
    <row r="8603" spans="1:5" hidden="1" x14ac:dyDescent="0.3">
      <c r="A8603" s="18" t="str">
        <f t="shared" si="135"/>
        <v>2022-23Towong ShireC4</v>
      </c>
      <c r="B8603" s="18" t="s">
        <v>1261</v>
      </c>
      <c r="C8603" s="18" t="s">
        <v>1194</v>
      </c>
      <c r="D8603" s="18" t="s">
        <v>583</v>
      </c>
      <c r="E8603" s="18">
        <v>2238.7419670276399</v>
      </c>
    </row>
    <row r="8604" spans="1:5" hidden="1" x14ac:dyDescent="0.3">
      <c r="A8604" s="18" t="str">
        <f t="shared" si="135"/>
        <v>2022-23Towong ShireC5</v>
      </c>
      <c r="B8604" s="18" t="s">
        <v>1261</v>
      </c>
      <c r="C8604" s="18" t="s">
        <v>1194</v>
      </c>
      <c r="D8604" s="18" t="s">
        <v>586</v>
      </c>
      <c r="E8604" s="18">
        <v>1411.9928883142099</v>
      </c>
    </row>
    <row r="8605" spans="1:5" hidden="1" x14ac:dyDescent="0.3">
      <c r="A8605" s="18" t="str">
        <f t="shared" si="135"/>
        <v>2022-23Towong ShireC6</v>
      </c>
      <c r="B8605" s="18" t="s">
        <v>1261</v>
      </c>
      <c r="C8605" s="18" t="s">
        <v>1194</v>
      </c>
      <c r="D8605" s="18" t="s">
        <v>590</v>
      </c>
      <c r="E8605" s="18">
        <v>5</v>
      </c>
    </row>
    <row r="8606" spans="1:5" hidden="1" x14ac:dyDescent="0.3">
      <c r="A8606" s="18" t="str">
        <f t="shared" si="135"/>
        <v>2022-23Towong ShireC7</v>
      </c>
      <c r="B8606" s="18" t="s">
        <v>1261</v>
      </c>
      <c r="C8606" s="18" t="s">
        <v>1194</v>
      </c>
      <c r="D8606" s="18" t="s">
        <v>594</v>
      </c>
      <c r="E8606" s="18">
        <v>0.29962546816479402</v>
      </c>
    </row>
    <row r="8607" spans="1:5" hidden="1" x14ac:dyDescent="0.3">
      <c r="A8607" s="18" t="str">
        <f t="shared" si="135"/>
        <v>2022-23Wangaratta Rural CityAF2</v>
      </c>
      <c r="B8607" s="18" t="s">
        <v>1261</v>
      </c>
      <c r="C8607" s="18" t="s">
        <v>1197</v>
      </c>
      <c r="D8607" s="18" t="s">
        <v>76</v>
      </c>
      <c r="E8607" s="18">
        <v>1</v>
      </c>
    </row>
    <row r="8608" spans="1:5" hidden="1" x14ac:dyDescent="0.3">
      <c r="A8608" s="18" t="str">
        <f t="shared" si="135"/>
        <v>2022-23Wangaratta Rural CityAF6</v>
      </c>
      <c r="B8608" s="18" t="s">
        <v>1261</v>
      </c>
      <c r="C8608" s="18" t="s">
        <v>1197</v>
      </c>
      <c r="D8608" s="18" t="s">
        <v>85</v>
      </c>
      <c r="E8608" s="18">
        <v>5.7408138678803304</v>
      </c>
    </row>
    <row r="8609" spans="1:5" hidden="1" x14ac:dyDescent="0.3">
      <c r="A8609" s="18" t="str">
        <f t="shared" si="135"/>
        <v>2022-23Wangaratta Rural CityAF7</v>
      </c>
      <c r="B8609" s="18" t="s">
        <v>1261</v>
      </c>
      <c r="C8609" s="18" t="s">
        <v>1197</v>
      </c>
      <c r="D8609" s="18" t="s">
        <v>90</v>
      </c>
      <c r="E8609" s="18">
        <v>10.011384635114601</v>
      </c>
    </row>
    <row r="8610" spans="1:5" hidden="1" x14ac:dyDescent="0.3">
      <c r="A8610" s="18" t="str">
        <f t="shared" si="135"/>
        <v>2022-23Wangaratta Rural CityAM1</v>
      </c>
      <c r="B8610" s="18" t="s">
        <v>1261</v>
      </c>
      <c r="C8610" s="18" t="s">
        <v>1197</v>
      </c>
      <c r="D8610" s="18" t="s">
        <v>97</v>
      </c>
      <c r="E8610" s="18">
        <v>2</v>
      </c>
    </row>
    <row r="8611" spans="1:5" hidden="1" x14ac:dyDescent="0.3">
      <c r="A8611" s="18" t="str">
        <f t="shared" si="135"/>
        <v>2022-23Wangaratta Rural CityAM2</v>
      </c>
      <c r="B8611" s="18" t="s">
        <v>1261</v>
      </c>
      <c r="C8611" s="18" t="s">
        <v>1197</v>
      </c>
      <c r="D8611" s="18" t="s">
        <v>103</v>
      </c>
      <c r="E8611" s="18">
        <v>0.32589285714285698</v>
      </c>
    </row>
    <row r="8612" spans="1:5" hidden="1" x14ac:dyDescent="0.3">
      <c r="A8612" s="18" t="str">
        <f t="shared" si="135"/>
        <v>2022-23Whittlesea CityAM5</v>
      </c>
      <c r="B8612" s="18" t="s">
        <v>1261</v>
      </c>
      <c r="C8612" s="18" t="s">
        <v>1212</v>
      </c>
      <c r="D8612" s="18" t="s">
        <v>109</v>
      </c>
      <c r="E8612" s="18">
        <v>0.39099859353023902</v>
      </c>
    </row>
    <row r="8613" spans="1:5" hidden="1" x14ac:dyDescent="0.3">
      <c r="A8613" s="18" t="str">
        <f t="shared" si="135"/>
        <v>2022-23Whittlesea CityAM6</v>
      </c>
      <c r="B8613" s="18" t="s">
        <v>1261</v>
      </c>
      <c r="C8613" s="18" t="s">
        <v>1212</v>
      </c>
      <c r="D8613" s="18" t="s">
        <v>115</v>
      </c>
      <c r="E8613" s="18">
        <v>15.125204845331201</v>
      </c>
    </row>
    <row r="8614" spans="1:5" hidden="1" x14ac:dyDescent="0.3">
      <c r="A8614" s="18" t="str">
        <f t="shared" si="135"/>
        <v>2022-23Whittlesea CityAM7</v>
      </c>
      <c r="B8614" s="18" t="s">
        <v>1261</v>
      </c>
      <c r="C8614" s="18" t="s">
        <v>1212</v>
      </c>
      <c r="D8614" s="18" t="s">
        <v>118</v>
      </c>
      <c r="E8614" s="18">
        <v>1</v>
      </c>
    </row>
    <row r="8615" spans="1:5" hidden="1" x14ac:dyDescent="0.3">
      <c r="A8615" s="18" t="str">
        <f t="shared" si="135"/>
        <v>2022-23Whittlesea CityFS1</v>
      </c>
      <c r="B8615" s="18" t="s">
        <v>1261</v>
      </c>
      <c r="C8615" s="18" t="s">
        <v>1212</v>
      </c>
      <c r="D8615" s="18" t="s">
        <v>124</v>
      </c>
      <c r="E8615" s="18">
        <v>1</v>
      </c>
    </row>
    <row r="8616" spans="1:5" hidden="1" x14ac:dyDescent="0.3">
      <c r="A8616" s="18" t="str">
        <f t="shared" si="135"/>
        <v>2022-23Whittlesea CityFS2</v>
      </c>
      <c r="B8616" s="18" t="s">
        <v>1261</v>
      </c>
      <c r="C8616" s="18" t="s">
        <v>1212</v>
      </c>
      <c r="D8616" s="18" t="s">
        <v>130</v>
      </c>
      <c r="E8616" s="18">
        <v>0.98646616541353405</v>
      </c>
    </row>
    <row r="8617" spans="1:5" hidden="1" x14ac:dyDescent="0.3">
      <c r="A8617" s="18" t="str">
        <f t="shared" si="135"/>
        <v>2022-23Whittlesea CityFS3</v>
      </c>
      <c r="B8617" s="18" t="s">
        <v>1261</v>
      </c>
      <c r="C8617" s="18" t="s">
        <v>1212</v>
      </c>
      <c r="D8617" s="18" t="s">
        <v>135</v>
      </c>
      <c r="E8617" s="18">
        <v>361.14570361145701</v>
      </c>
    </row>
    <row r="8618" spans="1:5" hidden="1" x14ac:dyDescent="0.3">
      <c r="A8618" s="18" t="str">
        <f t="shared" si="135"/>
        <v>2022-23Whittlesea CityFS4</v>
      </c>
      <c r="B8618" s="18" t="s">
        <v>1261</v>
      </c>
      <c r="C8618" s="18" t="s">
        <v>1212</v>
      </c>
      <c r="D8618" s="18" t="s">
        <v>139</v>
      </c>
      <c r="E8618" s="18">
        <v>0.97278911564625803</v>
      </c>
    </row>
    <row r="8619" spans="1:5" hidden="1" x14ac:dyDescent="0.3">
      <c r="A8619" s="18" t="str">
        <f t="shared" si="135"/>
        <v>2022-23Whittlesea CityG1</v>
      </c>
      <c r="B8619" s="18" t="s">
        <v>1261</v>
      </c>
      <c r="C8619" s="18" t="s">
        <v>1212</v>
      </c>
      <c r="D8619" s="18" t="s">
        <v>149</v>
      </c>
      <c r="E8619" s="18">
        <v>4.5454545454545497E-2</v>
      </c>
    </row>
    <row r="8620" spans="1:5" hidden="1" x14ac:dyDescent="0.3">
      <c r="A8620" s="18" t="str">
        <f t="shared" si="135"/>
        <v>2022-23Whittlesea CityG2</v>
      </c>
      <c r="B8620" s="18" t="s">
        <v>1261</v>
      </c>
      <c r="C8620" s="18" t="s">
        <v>1212</v>
      </c>
      <c r="D8620" s="18" t="s">
        <v>154</v>
      </c>
      <c r="E8620" s="18">
        <v>52</v>
      </c>
    </row>
    <row r="8621" spans="1:5" hidden="1" x14ac:dyDescent="0.3">
      <c r="A8621" s="18" t="str">
        <f t="shared" si="135"/>
        <v>2022-23Whittlesea CityG3</v>
      </c>
      <c r="B8621" s="18" t="s">
        <v>1261</v>
      </c>
      <c r="C8621" s="18" t="s">
        <v>1212</v>
      </c>
      <c r="D8621" s="18" t="s">
        <v>159</v>
      </c>
      <c r="E8621" s="18">
        <v>0.91666666666666696</v>
      </c>
    </row>
    <row r="8622" spans="1:5" hidden="1" x14ac:dyDescent="0.3">
      <c r="A8622" s="18" t="str">
        <f t="shared" si="135"/>
        <v>2022-23Whittlesea CityG4</v>
      </c>
      <c r="B8622" s="18" t="s">
        <v>1261</v>
      </c>
      <c r="C8622" s="18" t="s">
        <v>1212</v>
      </c>
      <c r="D8622" s="18" t="s">
        <v>166</v>
      </c>
      <c r="E8622" s="18">
        <v>225472</v>
      </c>
    </row>
    <row r="8623" spans="1:5" hidden="1" x14ac:dyDescent="0.3">
      <c r="A8623" s="18" t="str">
        <f t="shared" si="135"/>
        <v>2022-23Whittlesea CityG5</v>
      </c>
      <c r="B8623" s="18" t="s">
        <v>1261</v>
      </c>
      <c r="C8623" s="18" t="s">
        <v>1212</v>
      </c>
      <c r="D8623" s="18" t="s">
        <v>169</v>
      </c>
      <c r="E8623" s="18">
        <v>53</v>
      </c>
    </row>
    <row r="8624" spans="1:5" hidden="1" x14ac:dyDescent="0.3">
      <c r="A8624" s="18" t="str">
        <f t="shared" si="135"/>
        <v>2022-23Whittlesea CityLB1</v>
      </c>
      <c r="B8624" s="18" t="s">
        <v>1261</v>
      </c>
      <c r="C8624" s="18" t="s">
        <v>1212</v>
      </c>
      <c r="D8624" s="18" t="s">
        <v>1256</v>
      </c>
      <c r="E8624" s="18">
        <v>5.1393555986421102</v>
      </c>
    </row>
    <row r="8625" spans="1:5" hidden="1" x14ac:dyDescent="0.3">
      <c r="A8625" s="18" t="str">
        <f t="shared" si="135"/>
        <v>2022-23Whittlesea CityLB2</v>
      </c>
      <c r="B8625" s="18" t="s">
        <v>1261</v>
      </c>
      <c r="C8625" s="18" t="s">
        <v>1212</v>
      </c>
      <c r="D8625" s="18" t="s">
        <v>172</v>
      </c>
      <c r="E8625" s="18">
        <v>0.86991788703973805</v>
      </c>
    </row>
    <row r="8626" spans="1:5" hidden="1" x14ac:dyDescent="0.3">
      <c r="A8626" s="18" t="str">
        <f t="shared" si="135"/>
        <v>2022-23Wangaratta Rural CityAM5</v>
      </c>
      <c r="B8626" s="18" t="s">
        <v>1261</v>
      </c>
      <c r="C8626" s="18" t="s">
        <v>1197</v>
      </c>
      <c r="D8626" s="18" t="s">
        <v>109</v>
      </c>
      <c r="E8626" s="18">
        <v>0.63392857142857095</v>
      </c>
    </row>
    <row r="8627" spans="1:5" hidden="1" x14ac:dyDescent="0.3">
      <c r="A8627" s="18" t="str">
        <f t="shared" si="135"/>
        <v>2022-23Wangaratta Rural CityAM6</v>
      </c>
      <c r="B8627" s="18" t="s">
        <v>1261</v>
      </c>
      <c r="C8627" s="18" t="s">
        <v>1197</v>
      </c>
      <c r="D8627" s="18" t="s">
        <v>115</v>
      </c>
      <c r="E8627" s="18">
        <v>14.9423398701559</v>
      </c>
    </row>
    <row r="8628" spans="1:5" hidden="1" x14ac:dyDescent="0.3">
      <c r="A8628" s="18" t="str">
        <f t="shared" si="135"/>
        <v>2022-23Wangaratta Rural CityAM7</v>
      </c>
      <c r="B8628" s="18" t="s">
        <v>1261</v>
      </c>
      <c r="C8628" s="18" t="s">
        <v>1197</v>
      </c>
      <c r="D8628" s="18" t="s">
        <v>118</v>
      </c>
      <c r="E8628" s="18">
        <v>0</v>
      </c>
    </row>
    <row r="8629" spans="1:5" hidden="1" x14ac:dyDescent="0.3">
      <c r="A8629" s="18" t="str">
        <f t="shared" si="135"/>
        <v>2022-23Wangaratta Rural CityFS1</v>
      </c>
      <c r="B8629" s="18" t="s">
        <v>1261</v>
      </c>
      <c r="C8629" s="18" t="s">
        <v>1197</v>
      </c>
      <c r="D8629" s="18" t="s">
        <v>124</v>
      </c>
      <c r="E8629" s="18">
        <v>1.5</v>
      </c>
    </row>
    <row r="8630" spans="1:5" hidden="1" x14ac:dyDescent="0.3">
      <c r="A8630" s="18" t="str">
        <f t="shared" si="135"/>
        <v>2022-23Wangaratta Rural CityFS2</v>
      </c>
      <c r="B8630" s="18" t="s">
        <v>1261</v>
      </c>
      <c r="C8630" s="18" t="s">
        <v>1197</v>
      </c>
      <c r="D8630" s="18" t="s">
        <v>130</v>
      </c>
      <c r="E8630" s="18">
        <v>1.01932367149758</v>
      </c>
    </row>
    <row r="8631" spans="1:5" hidden="1" x14ac:dyDescent="0.3">
      <c r="A8631" s="18" t="str">
        <f t="shared" si="135"/>
        <v>2022-23Wangaratta Rural CityFS3</v>
      </c>
      <c r="B8631" s="18" t="s">
        <v>1261</v>
      </c>
      <c r="C8631" s="18" t="s">
        <v>1197</v>
      </c>
      <c r="D8631" s="18" t="s">
        <v>135</v>
      </c>
      <c r="E8631" s="18">
        <v>500</v>
      </c>
    </row>
    <row r="8632" spans="1:5" hidden="1" x14ac:dyDescent="0.3">
      <c r="A8632" s="18" t="str">
        <f t="shared" si="135"/>
        <v>2022-23Wangaratta Rural CityFS4</v>
      </c>
      <c r="B8632" s="18" t="s">
        <v>1261</v>
      </c>
      <c r="C8632" s="18" t="s">
        <v>1197</v>
      </c>
      <c r="D8632" s="18" t="s">
        <v>139</v>
      </c>
      <c r="E8632" s="18">
        <v>1.0833333333333299</v>
      </c>
    </row>
    <row r="8633" spans="1:5" hidden="1" x14ac:dyDescent="0.3">
      <c r="A8633" s="18" t="str">
        <f t="shared" si="135"/>
        <v>2022-23Wangaratta Rural CityG1</v>
      </c>
      <c r="B8633" s="18" t="s">
        <v>1261</v>
      </c>
      <c r="C8633" s="18" t="s">
        <v>1197</v>
      </c>
      <c r="D8633" s="18" t="s">
        <v>149</v>
      </c>
      <c r="E8633" s="18">
        <v>7.4074074074074103E-3</v>
      </c>
    </row>
    <row r="8634" spans="1:5" hidden="1" x14ac:dyDescent="0.3">
      <c r="A8634" s="18" t="str">
        <f t="shared" si="135"/>
        <v>2022-23Wangaratta Rural CityG2</v>
      </c>
      <c r="B8634" s="18" t="s">
        <v>1261</v>
      </c>
      <c r="C8634" s="18" t="s">
        <v>1197</v>
      </c>
      <c r="D8634" s="18" t="s">
        <v>154</v>
      </c>
      <c r="E8634" s="18">
        <v>53</v>
      </c>
    </row>
    <row r="8635" spans="1:5" hidden="1" x14ac:dyDescent="0.3">
      <c r="A8635" s="18" t="str">
        <f t="shared" si="135"/>
        <v>2022-23Wangaratta Rural CityG3</v>
      </c>
      <c r="B8635" s="18" t="s">
        <v>1261</v>
      </c>
      <c r="C8635" s="18" t="s">
        <v>1197</v>
      </c>
      <c r="D8635" s="18" t="s">
        <v>159</v>
      </c>
      <c r="E8635" s="18">
        <v>0.95918367346938804</v>
      </c>
    </row>
    <row r="8636" spans="1:5" hidden="1" x14ac:dyDescent="0.3">
      <c r="A8636" s="18" t="str">
        <f t="shared" si="135"/>
        <v>2022-23Wangaratta Rural CityG4</v>
      </c>
      <c r="B8636" s="18" t="s">
        <v>1261</v>
      </c>
      <c r="C8636" s="18" t="s">
        <v>1197</v>
      </c>
      <c r="D8636" s="18" t="s">
        <v>166</v>
      </c>
      <c r="E8636" s="18">
        <v>45139.714285714297</v>
      </c>
    </row>
    <row r="8637" spans="1:5" hidden="1" x14ac:dyDescent="0.3">
      <c r="A8637" s="18" t="str">
        <f t="shared" si="135"/>
        <v>2022-23Wangaratta Rural CityG5</v>
      </c>
      <c r="B8637" s="18" t="s">
        <v>1261</v>
      </c>
      <c r="C8637" s="18" t="s">
        <v>1197</v>
      </c>
      <c r="D8637" s="18" t="s">
        <v>169</v>
      </c>
      <c r="E8637" s="18">
        <v>53</v>
      </c>
    </row>
    <row r="8638" spans="1:5" hidden="1" x14ac:dyDescent="0.3">
      <c r="A8638" s="18" t="str">
        <f t="shared" si="135"/>
        <v>2022-23Wangaratta Rural CityLB1</v>
      </c>
      <c r="B8638" s="18" t="s">
        <v>1261</v>
      </c>
      <c r="C8638" s="18" t="s">
        <v>1197</v>
      </c>
      <c r="D8638" s="18" t="s">
        <v>1256</v>
      </c>
      <c r="E8638" s="18">
        <v>2.8190541015281898</v>
      </c>
    </row>
    <row r="8639" spans="1:5" hidden="1" x14ac:dyDescent="0.3">
      <c r="A8639" s="18" t="str">
        <f t="shared" si="135"/>
        <v>2022-23Wangaratta Rural CityLB2</v>
      </c>
      <c r="B8639" s="18" t="s">
        <v>1261</v>
      </c>
      <c r="C8639" s="18" t="s">
        <v>1197</v>
      </c>
      <c r="D8639" s="18" t="s">
        <v>172</v>
      </c>
      <c r="E8639" s="18">
        <v>0.65525587828492404</v>
      </c>
    </row>
    <row r="8640" spans="1:5" hidden="1" x14ac:dyDescent="0.3">
      <c r="A8640" s="18" t="str">
        <f t="shared" si="135"/>
        <v>2022-23Wangaratta Rural CityLB4</v>
      </c>
      <c r="B8640" s="18" t="s">
        <v>1261</v>
      </c>
      <c r="C8640" s="18" t="s">
        <v>1197</v>
      </c>
      <c r="D8640" s="18" t="s">
        <v>1257</v>
      </c>
      <c r="E8640" s="18">
        <v>9.7323023355716798E-2</v>
      </c>
    </row>
    <row r="8641" spans="1:5" hidden="1" x14ac:dyDescent="0.3">
      <c r="A8641" s="18" t="str">
        <f t="shared" si="135"/>
        <v>2022-23Wangaratta Rural CityLB5</v>
      </c>
      <c r="B8641" s="18" t="s">
        <v>1261</v>
      </c>
      <c r="C8641" s="18" t="s">
        <v>1197</v>
      </c>
      <c r="D8641" s="18" t="s">
        <v>177</v>
      </c>
      <c r="E8641" s="18">
        <v>28.9868148048993</v>
      </c>
    </row>
    <row r="8642" spans="1:5" hidden="1" x14ac:dyDescent="0.3">
      <c r="A8642" s="18" t="str">
        <f t="shared" si="135"/>
        <v>2022-23Wangaratta Rural CityMC2</v>
      </c>
      <c r="B8642" s="18" t="s">
        <v>1261</v>
      </c>
      <c r="C8642" s="18" t="s">
        <v>1197</v>
      </c>
      <c r="D8642" s="18" t="s">
        <v>192</v>
      </c>
      <c r="E8642" s="18">
        <v>0.98947368421052595</v>
      </c>
    </row>
    <row r="8643" spans="1:5" hidden="1" x14ac:dyDescent="0.3">
      <c r="A8643" s="18" t="str">
        <f t="shared" si="135"/>
        <v>2022-23Wangaratta Rural CityMC3</v>
      </c>
      <c r="B8643" s="18" t="s">
        <v>1261</v>
      </c>
      <c r="C8643" s="18" t="s">
        <v>1197</v>
      </c>
      <c r="D8643" s="18" t="s">
        <v>197</v>
      </c>
      <c r="E8643" s="18">
        <v>87.888789292636801</v>
      </c>
    </row>
    <row r="8644" spans="1:5" hidden="1" x14ac:dyDescent="0.3">
      <c r="A8644" s="18" t="str">
        <f t="shared" si="135"/>
        <v>2022-23Wangaratta Rural CityMC4</v>
      </c>
      <c r="B8644" s="18" t="s">
        <v>1261</v>
      </c>
      <c r="C8644" s="18" t="s">
        <v>1197</v>
      </c>
      <c r="D8644" s="18" t="s">
        <v>202</v>
      </c>
      <c r="E8644" s="18">
        <v>0.820754716981132</v>
      </c>
    </row>
    <row r="8645" spans="1:5" hidden="1" x14ac:dyDescent="0.3">
      <c r="A8645" s="18" t="str">
        <f t="shared" si="135"/>
        <v>2022-23Wangaratta Rural CityMC5</v>
      </c>
      <c r="B8645" s="18" t="s">
        <v>1261</v>
      </c>
      <c r="C8645" s="18" t="s">
        <v>1197</v>
      </c>
      <c r="D8645" s="18" t="s">
        <v>207</v>
      </c>
      <c r="E8645" s="18">
        <v>0.93333333333333302</v>
      </c>
    </row>
    <row r="8646" spans="1:5" hidden="1" x14ac:dyDescent="0.3">
      <c r="A8646" s="18" t="str">
        <f t="shared" si="135"/>
        <v>2022-23Wangaratta Rural CityMC6</v>
      </c>
      <c r="B8646" s="18" t="s">
        <v>1261</v>
      </c>
      <c r="C8646" s="18" t="s">
        <v>1197</v>
      </c>
      <c r="D8646" s="18" t="s">
        <v>211</v>
      </c>
      <c r="E8646" s="18">
        <v>0.94385964912280695</v>
      </c>
    </row>
    <row r="8647" spans="1:5" hidden="1" x14ac:dyDescent="0.3">
      <c r="A8647" s="18" t="str">
        <f t="shared" si="135"/>
        <v>2022-23Wangaratta Rural CityR1</v>
      </c>
      <c r="B8647" s="18" t="s">
        <v>1261</v>
      </c>
      <c r="C8647" s="18" t="s">
        <v>1197</v>
      </c>
      <c r="D8647" s="18" t="s">
        <v>215</v>
      </c>
      <c r="E8647" s="18">
        <v>128.621908127208</v>
      </c>
    </row>
    <row r="8648" spans="1:5" hidden="1" x14ac:dyDescent="0.3">
      <c r="A8648" s="18" t="str">
        <f t="shared" si="135"/>
        <v>2022-23Wangaratta Rural CityR2</v>
      </c>
      <c r="B8648" s="18" t="s">
        <v>1261</v>
      </c>
      <c r="C8648" s="18" t="s">
        <v>1197</v>
      </c>
      <c r="D8648" s="18" t="s">
        <v>220</v>
      </c>
      <c r="E8648" s="18">
        <v>0.99434628975265005</v>
      </c>
    </row>
    <row r="8649" spans="1:5" hidden="1" x14ac:dyDescent="0.3">
      <c r="A8649" s="18" t="str">
        <f t="shared" si="135"/>
        <v>2022-23Wangaratta Rural CityR3</v>
      </c>
      <c r="B8649" s="18" t="s">
        <v>1261</v>
      </c>
      <c r="C8649" s="18" t="s">
        <v>1197</v>
      </c>
      <c r="D8649" s="18" t="s">
        <v>223</v>
      </c>
      <c r="E8649" s="18">
        <v>139.53603158933899</v>
      </c>
    </row>
    <row r="8650" spans="1:5" hidden="1" x14ac:dyDescent="0.3">
      <c r="A8650" s="18" t="str">
        <f t="shared" si="135"/>
        <v>2022-23Wangaratta Rural CityR4</v>
      </c>
      <c r="B8650" s="18" t="s">
        <v>1261</v>
      </c>
      <c r="C8650" s="18" t="s">
        <v>1197</v>
      </c>
      <c r="D8650" s="18" t="s">
        <v>228</v>
      </c>
      <c r="E8650" s="18">
        <v>5.8545799115603296</v>
      </c>
    </row>
    <row r="8651" spans="1:5" hidden="1" x14ac:dyDescent="0.3">
      <c r="A8651" s="18" t="str">
        <f t="shared" si="135"/>
        <v>2022-23Wangaratta Rural CityR5</v>
      </c>
      <c r="B8651" s="18" t="s">
        <v>1261</v>
      </c>
      <c r="C8651" s="18" t="s">
        <v>1197</v>
      </c>
      <c r="D8651" s="18" t="s">
        <v>232</v>
      </c>
      <c r="E8651" s="18">
        <v>50</v>
      </c>
    </row>
    <row r="8652" spans="1:5" hidden="1" x14ac:dyDescent="0.3">
      <c r="A8652" s="18" t="str">
        <f t="shared" si="135"/>
        <v>2022-23Wangaratta Rural CitySP1</v>
      </c>
      <c r="B8652" s="18" t="s">
        <v>1261</v>
      </c>
      <c r="C8652" s="18" t="s">
        <v>1197</v>
      </c>
      <c r="D8652" s="18" t="s">
        <v>236</v>
      </c>
      <c r="E8652" s="18">
        <v>78</v>
      </c>
    </row>
    <row r="8653" spans="1:5" hidden="1" x14ac:dyDescent="0.3">
      <c r="A8653" s="18" t="str">
        <f t="shared" si="135"/>
        <v>2022-23Wangaratta Rural CitySP2</v>
      </c>
      <c r="B8653" s="18" t="s">
        <v>1261</v>
      </c>
      <c r="C8653" s="18" t="s">
        <v>1197</v>
      </c>
      <c r="D8653" s="18" t="s">
        <v>239</v>
      </c>
      <c r="E8653" s="18">
        <v>0.27918781725888298</v>
      </c>
    </row>
    <row r="8654" spans="1:5" hidden="1" x14ac:dyDescent="0.3">
      <c r="A8654" s="18" t="str">
        <f t="shared" si="135"/>
        <v>2022-23Wangaratta Rural CitySP3</v>
      </c>
      <c r="B8654" s="18" t="s">
        <v>1261</v>
      </c>
      <c r="C8654" s="18" t="s">
        <v>1197</v>
      </c>
      <c r="D8654" s="18" t="s">
        <v>245</v>
      </c>
      <c r="E8654" s="18">
        <v>2431.5137254902002</v>
      </c>
    </row>
    <row r="8655" spans="1:5" hidden="1" x14ac:dyDescent="0.3">
      <c r="A8655" s="18" t="str">
        <f t="shared" si="135"/>
        <v>2022-23Wangaratta Rural CitySP4</v>
      </c>
      <c r="B8655" s="18" t="s">
        <v>1261</v>
      </c>
      <c r="C8655" s="18" t="s">
        <v>1197</v>
      </c>
      <c r="D8655" s="18" t="s">
        <v>251</v>
      </c>
      <c r="E8655" s="18">
        <v>1</v>
      </c>
    </row>
    <row r="8656" spans="1:5" hidden="1" x14ac:dyDescent="0.3">
      <c r="A8656" s="18" t="str">
        <f t="shared" si="135"/>
        <v>2022-23Wangaratta Rural CityWC1</v>
      </c>
      <c r="B8656" s="18" t="s">
        <v>1261</v>
      </c>
      <c r="C8656" s="18" t="s">
        <v>1197</v>
      </c>
      <c r="D8656" s="18" t="s">
        <v>1258</v>
      </c>
      <c r="E8656" s="18">
        <v>208.305915039848</v>
      </c>
    </row>
    <row r="8657" spans="1:5" hidden="1" x14ac:dyDescent="0.3">
      <c r="A8657" s="18" t="str">
        <f t="shared" si="135"/>
        <v>2022-23Wangaratta Rural CityWC2</v>
      </c>
      <c r="B8657" s="18" t="s">
        <v>1261</v>
      </c>
      <c r="C8657" s="18" t="s">
        <v>1197</v>
      </c>
      <c r="D8657" s="18" t="s">
        <v>256</v>
      </c>
      <c r="E8657" s="18">
        <v>5.3693771522503404</v>
      </c>
    </row>
    <row r="8658" spans="1:5" hidden="1" x14ac:dyDescent="0.3">
      <c r="A8658" s="18" t="str">
        <f t="shared" si="135"/>
        <v>2022-23Wangaratta Rural CityWC3</v>
      </c>
      <c r="B8658" s="18" t="s">
        <v>1261</v>
      </c>
      <c r="C8658" s="18" t="s">
        <v>1197</v>
      </c>
      <c r="D8658" s="18" t="s">
        <v>262</v>
      </c>
      <c r="E8658" s="18">
        <v>142.635026269702</v>
      </c>
    </row>
    <row r="8659" spans="1:5" hidden="1" x14ac:dyDescent="0.3">
      <c r="A8659" s="18" t="str">
        <f t="shared" si="135"/>
        <v>2022-23Wangaratta Rural CityWC4</v>
      </c>
      <c r="B8659" s="18" t="s">
        <v>1261</v>
      </c>
      <c r="C8659" s="18" t="s">
        <v>1197</v>
      </c>
      <c r="D8659" s="18" t="s">
        <v>266</v>
      </c>
      <c r="E8659" s="18">
        <v>99.713362504207296</v>
      </c>
    </row>
    <row r="8660" spans="1:5" hidden="1" x14ac:dyDescent="0.3">
      <c r="A8660" s="18" t="str">
        <f t="shared" si="135"/>
        <v>2022-23Wangaratta Rural CityWC5</v>
      </c>
      <c r="B8660" s="18" t="s">
        <v>1261</v>
      </c>
      <c r="C8660" s="18" t="s">
        <v>1197</v>
      </c>
      <c r="D8660" s="18" t="s">
        <v>270</v>
      </c>
      <c r="E8660" s="18">
        <v>0.61323016190629098</v>
      </c>
    </row>
    <row r="8661" spans="1:5" hidden="1" x14ac:dyDescent="0.3">
      <c r="A8661" s="18" t="str">
        <f t="shared" si="135"/>
        <v>2022-23Wangaratta Rural CityE2</v>
      </c>
      <c r="B8661" s="18" t="s">
        <v>1261</v>
      </c>
      <c r="C8661" s="18" t="s">
        <v>1197</v>
      </c>
      <c r="D8661" s="18" t="s">
        <v>548</v>
      </c>
      <c r="E8661" s="18">
        <v>4753.25</v>
      </c>
    </row>
    <row r="8662" spans="1:5" hidden="1" x14ac:dyDescent="0.3">
      <c r="A8662" s="18" t="str">
        <f t="shared" si="135"/>
        <v>2022-23Wangaratta Rural CityE4</v>
      </c>
      <c r="B8662" s="18" t="s">
        <v>1261</v>
      </c>
      <c r="C8662" s="18" t="s">
        <v>1197</v>
      </c>
      <c r="D8662" s="18" t="s">
        <v>550</v>
      </c>
      <c r="E8662" s="18">
        <v>1886.5</v>
      </c>
    </row>
    <row r="8663" spans="1:5" hidden="1" x14ac:dyDescent="0.3">
      <c r="A8663" s="18" t="str">
        <f t="shared" si="135"/>
        <v>2022-23Wangaratta Rural CityL1</v>
      </c>
      <c r="B8663" s="18" t="s">
        <v>1261</v>
      </c>
      <c r="C8663" s="18" t="s">
        <v>1197</v>
      </c>
      <c r="D8663" s="18" t="s">
        <v>552</v>
      </c>
      <c r="E8663" s="18">
        <v>1.9230513544956001</v>
      </c>
    </row>
    <row r="8664" spans="1:5" hidden="1" x14ac:dyDescent="0.3">
      <c r="A8664" s="18" t="str">
        <f t="shared" ref="A8664:A8727" si="136">CONCATENATE(B8664,C8664,D8664)</f>
        <v>2022-23Wangaratta Rural CityL2</v>
      </c>
      <c r="B8664" s="18" t="s">
        <v>1261</v>
      </c>
      <c r="C8664" s="18" t="s">
        <v>1197</v>
      </c>
      <c r="D8664" s="18" t="s">
        <v>554</v>
      </c>
      <c r="E8664" s="18">
        <v>1.0310786106032901</v>
      </c>
    </row>
    <row r="8665" spans="1:5" hidden="1" x14ac:dyDescent="0.3">
      <c r="A8665" s="18" t="str">
        <f t="shared" si="136"/>
        <v>2022-23Wangaratta Rural CityO2</v>
      </c>
      <c r="B8665" s="18" t="s">
        <v>1261</v>
      </c>
      <c r="C8665" s="18" t="s">
        <v>1197</v>
      </c>
      <c r="D8665" s="18" t="s">
        <v>556</v>
      </c>
      <c r="E8665" s="18">
        <v>0.72009880395215797</v>
      </c>
    </row>
    <row r="8666" spans="1:5" hidden="1" x14ac:dyDescent="0.3">
      <c r="A8666" s="18" t="str">
        <f t="shared" si="136"/>
        <v>2022-23Wangaratta Rural CityO3</v>
      </c>
      <c r="B8666" s="18" t="s">
        <v>1261</v>
      </c>
      <c r="C8666" s="18" t="s">
        <v>1197</v>
      </c>
      <c r="D8666" s="18" t="s">
        <v>558</v>
      </c>
      <c r="E8666" s="18">
        <v>8.65054602184087E-2</v>
      </c>
    </row>
    <row r="8667" spans="1:5" hidden="1" x14ac:dyDescent="0.3">
      <c r="A8667" s="18" t="str">
        <f t="shared" si="136"/>
        <v>2022-23Wangaratta Rural CityO4</v>
      </c>
      <c r="B8667" s="18" t="s">
        <v>1261</v>
      </c>
      <c r="C8667" s="18" t="s">
        <v>1197</v>
      </c>
      <c r="D8667" s="18" t="s">
        <v>560</v>
      </c>
      <c r="E8667" s="18">
        <v>0.683544931561198</v>
      </c>
    </row>
    <row r="8668" spans="1:5" hidden="1" x14ac:dyDescent="0.3">
      <c r="A8668" s="18" t="str">
        <f t="shared" si="136"/>
        <v>2022-23Wangaratta Rural CityO5</v>
      </c>
      <c r="B8668" s="18" t="s">
        <v>1261</v>
      </c>
      <c r="C8668" s="18" t="s">
        <v>1197</v>
      </c>
      <c r="D8668" s="18" t="s">
        <v>562</v>
      </c>
      <c r="E8668" s="18">
        <v>1.3269779585888599</v>
      </c>
    </row>
    <row r="8669" spans="1:5" hidden="1" x14ac:dyDescent="0.3">
      <c r="A8669" s="18" t="str">
        <f t="shared" si="136"/>
        <v>2022-23Wangaratta Rural CityOP1</v>
      </c>
      <c r="B8669" s="18" t="s">
        <v>1261</v>
      </c>
      <c r="C8669" s="18" t="s">
        <v>1197</v>
      </c>
      <c r="D8669" s="18" t="s">
        <v>564</v>
      </c>
      <c r="E8669" s="18">
        <v>8.6220983322920206E-2</v>
      </c>
    </row>
    <row r="8670" spans="1:5" hidden="1" x14ac:dyDescent="0.3">
      <c r="A8670" s="18" t="str">
        <f t="shared" si="136"/>
        <v>2022-23Wangaratta Rural CityS1</v>
      </c>
      <c r="B8670" s="18" t="s">
        <v>1261</v>
      </c>
      <c r="C8670" s="18" t="s">
        <v>1197</v>
      </c>
      <c r="D8670" s="18" t="s">
        <v>567</v>
      </c>
      <c r="E8670" s="18">
        <v>0.46210409958187099</v>
      </c>
    </row>
    <row r="8671" spans="1:5" hidden="1" x14ac:dyDescent="0.3">
      <c r="A8671" s="18" t="str">
        <f t="shared" si="136"/>
        <v>2022-23Wangaratta Rural CityS2</v>
      </c>
      <c r="B8671" s="18" t="s">
        <v>1261</v>
      </c>
      <c r="C8671" s="18" t="s">
        <v>1197</v>
      </c>
      <c r="D8671" s="18" t="s">
        <v>569</v>
      </c>
      <c r="E8671" s="18">
        <v>4.3379186765445501E-3</v>
      </c>
    </row>
    <row r="8672" spans="1:5" hidden="1" x14ac:dyDescent="0.3">
      <c r="A8672" s="18" t="str">
        <f t="shared" si="136"/>
        <v>2022-23Wangaratta Rural CityC1</v>
      </c>
      <c r="B8672" s="18" t="s">
        <v>1261</v>
      </c>
      <c r="C8672" s="18" t="s">
        <v>1197</v>
      </c>
      <c r="D8672" s="18" t="s">
        <v>572</v>
      </c>
      <c r="E8672" s="18">
        <v>2545.07730406265</v>
      </c>
    </row>
    <row r="8673" spans="1:5" hidden="1" x14ac:dyDescent="0.3">
      <c r="A8673" s="18" t="str">
        <f t="shared" si="136"/>
        <v>2022-23Wangaratta Rural CityC2</v>
      </c>
      <c r="B8673" s="18" t="s">
        <v>1261</v>
      </c>
      <c r="C8673" s="18" t="s">
        <v>1197</v>
      </c>
      <c r="D8673" s="18" t="s">
        <v>575</v>
      </c>
      <c r="E8673" s="18">
        <v>23416.5383843116</v>
      </c>
    </row>
    <row r="8674" spans="1:5" hidden="1" x14ac:dyDescent="0.3">
      <c r="A8674" s="18" t="str">
        <f t="shared" si="136"/>
        <v>2022-23Wangaratta Rural CityC3</v>
      </c>
      <c r="B8674" s="18" t="s">
        <v>1261</v>
      </c>
      <c r="C8674" s="18" t="s">
        <v>1197</v>
      </c>
      <c r="D8674" s="18" t="s">
        <v>579</v>
      </c>
      <c r="E8674" s="18">
        <v>15.852519893899199</v>
      </c>
    </row>
    <row r="8675" spans="1:5" hidden="1" x14ac:dyDescent="0.3">
      <c r="A8675" s="18" t="str">
        <f t="shared" si="136"/>
        <v>2022-23Wangaratta Rural CityC4</v>
      </c>
      <c r="B8675" s="18" t="s">
        <v>1261</v>
      </c>
      <c r="C8675" s="18" t="s">
        <v>1197</v>
      </c>
      <c r="D8675" s="18" t="s">
        <v>583</v>
      </c>
      <c r="E8675" s="18">
        <v>2024.3624924703799</v>
      </c>
    </row>
    <row r="8676" spans="1:5" hidden="1" x14ac:dyDescent="0.3">
      <c r="A8676" s="18" t="str">
        <f t="shared" si="136"/>
        <v>2022-23Wangaratta Rural CityC5</v>
      </c>
      <c r="B8676" s="18" t="s">
        <v>1261</v>
      </c>
      <c r="C8676" s="18" t="s">
        <v>1197</v>
      </c>
      <c r="D8676" s="18" t="s">
        <v>586</v>
      </c>
      <c r="E8676" s="18">
        <v>691.82116324208596</v>
      </c>
    </row>
    <row r="8677" spans="1:5" hidden="1" x14ac:dyDescent="0.3">
      <c r="A8677" s="18" t="str">
        <f t="shared" si="136"/>
        <v>2022-23Wangaratta Rural CityC6</v>
      </c>
      <c r="B8677" s="18" t="s">
        <v>1261</v>
      </c>
      <c r="C8677" s="18" t="s">
        <v>1197</v>
      </c>
      <c r="D8677" s="18" t="s">
        <v>590</v>
      </c>
      <c r="E8677" s="18">
        <v>4</v>
      </c>
    </row>
    <row r="8678" spans="1:5" hidden="1" x14ac:dyDescent="0.3">
      <c r="A8678" s="18" t="str">
        <f t="shared" si="136"/>
        <v>2022-23Wangaratta Rural CityC7</v>
      </c>
      <c r="B8678" s="18" t="s">
        <v>1261</v>
      </c>
      <c r="C8678" s="18" t="s">
        <v>1197</v>
      </c>
      <c r="D8678" s="18" t="s">
        <v>594</v>
      </c>
      <c r="E8678" s="18">
        <v>0.214012738853503</v>
      </c>
    </row>
    <row r="8679" spans="1:5" hidden="1" x14ac:dyDescent="0.3">
      <c r="A8679" s="18" t="str">
        <f t="shared" si="136"/>
        <v>2022-23Warrnambool CityAF2</v>
      </c>
      <c r="B8679" s="18" t="s">
        <v>1261</v>
      </c>
      <c r="C8679" s="18" t="s">
        <v>1200</v>
      </c>
      <c r="D8679" s="18" t="s">
        <v>76</v>
      </c>
      <c r="E8679" s="18">
        <v>0</v>
      </c>
    </row>
    <row r="8680" spans="1:5" hidden="1" x14ac:dyDescent="0.3">
      <c r="A8680" s="18" t="str">
        <f t="shared" si="136"/>
        <v>2022-23Warrnambool CityAF6</v>
      </c>
      <c r="B8680" s="18" t="s">
        <v>1261</v>
      </c>
      <c r="C8680" s="18" t="s">
        <v>1200</v>
      </c>
      <c r="D8680" s="18" t="s">
        <v>85</v>
      </c>
      <c r="E8680" s="18">
        <v>5.6291103603603601</v>
      </c>
    </row>
    <row r="8681" spans="1:5" hidden="1" x14ac:dyDescent="0.3">
      <c r="A8681" s="18" t="str">
        <f t="shared" si="136"/>
        <v>2022-23Warrnambool CityAF7</v>
      </c>
      <c r="B8681" s="18" t="s">
        <v>1261</v>
      </c>
      <c r="C8681" s="18" t="s">
        <v>1200</v>
      </c>
      <c r="D8681" s="18" t="s">
        <v>90</v>
      </c>
      <c r="E8681" s="18">
        <v>2.7883778620227502</v>
      </c>
    </row>
    <row r="8682" spans="1:5" hidden="1" x14ac:dyDescent="0.3">
      <c r="A8682" s="18" t="str">
        <f t="shared" si="136"/>
        <v>2022-23Warrnambool CityAM1</v>
      </c>
      <c r="B8682" s="18" t="s">
        <v>1261</v>
      </c>
      <c r="C8682" s="18" t="s">
        <v>1200</v>
      </c>
      <c r="D8682" s="18" t="s">
        <v>97</v>
      </c>
      <c r="E8682" s="18">
        <v>1</v>
      </c>
    </row>
    <row r="8683" spans="1:5" hidden="1" x14ac:dyDescent="0.3">
      <c r="A8683" s="18" t="str">
        <f t="shared" si="136"/>
        <v>2022-23Warrnambool CityAM2</v>
      </c>
      <c r="B8683" s="18" t="s">
        <v>1261</v>
      </c>
      <c r="C8683" s="18" t="s">
        <v>1200</v>
      </c>
      <c r="D8683" s="18" t="s">
        <v>103</v>
      </c>
      <c r="E8683" s="18">
        <v>0.19178082191780799</v>
      </c>
    </row>
    <row r="8684" spans="1:5" hidden="1" x14ac:dyDescent="0.3">
      <c r="A8684" s="18" t="str">
        <f t="shared" si="136"/>
        <v>2022-23Warrnambool CityAM5</v>
      </c>
      <c r="B8684" s="18" t="s">
        <v>1261</v>
      </c>
      <c r="C8684" s="18" t="s">
        <v>1200</v>
      </c>
      <c r="D8684" s="18" t="s">
        <v>109</v>
      </c>
      <c r="E8684" s="18">
        <v>0.67534246575342505</v>
      </c>
    </row>
    <row r="8685" spans="1:5" hidden="1" x14ac:dyDescent="0.3">
      <c r="A8685" s="18" t="str">
        <f t="shared" si="136"/>
        <v>2022-23Warrnambool CityAM6</v>
      </c>
      <c r="B8685" s="18" t="s">
        <v>1261</v>
      </c>
      <c r="C8685" s="18" t="s">
        <v>1200</v>
      </c>
      <c r="D8685" s="18" t="s">
        <v>115</v>
      </c>
      <c r="E8685" s="18">
        <v>17.588626126126101</v>
      </c>
    </row>
    <row r="8686" spans="1:5" hidden="1" x14ac:dyDescent="0.3">
      <c r="A8686" s="18" t="str">
        <f t="shared" si="136"/>
        <v>2022-23Warrnambool CityAM7</v>
      </c>
      <c r="B8686" s="18" t="s">
        <v>1261</v>
      </c>
      <c r="C8686" s="18" t="s">
        <v>1200</v>
      </c>
      <c r="D8686" s="18" t="s">
        <v>118</v>
      </c>
      <c r="E8686" s="18">
        <v>0</v>
      </c>
    </row>
    <row r="8687" spans="1:5" hidden="1" x14ac:dyDescent="0.3">
      <c r="A8687" s="18" t="str">
        <f t="shared" si="136"/>
        <v>2022-23Warrnambool CityFS1</v>
      </c>
      <c r="B8687" s="18" t="s">
        <v>1261</v>
      </c>
      <c r="C8687" s="18" t="s">
        <v>1200</v>
      </c>
      <c r="D8687" s="18" t="s">
        <v>124</v>
      </c>
      <c r="E8687" s="18">
        <v>3.8181818181818201</v>
      </c>
    </row>
    <row r="8688" spans="1:5" hidden="1" x14ac:dyDescent="0.3">
      <c r="A8688" s="18" t="str">
        <f t="shared" si="136"/>
        <v>2022-23Warrnambool CityFS2</v>
      </c>
      <c r="B8688" s="18" t="s">
        <v>1261</v>
      </c>
      <c r="C8688" s="18" t="s">
        <v>1200</v>
      </c>
      <c r="D8688" s="18" t="s">
        <v>130</v>
      </c>
      <c r="E8688" s="18">
        <v>0.28231292517006801</v>
      </c>
    </row>
    <row r="8689" spans="1:5" hidden="1" x14ac:dyDescent="0.3">
      <c r="A8689" s="18" t="str">
        <f t="shared" si="136"/>
        <v>2022-23Warrnambool CityFS3</v>
      </c>
      <c r="B8689" s="18" t="s">
        <v>1261</v>
      </c>
      <c r="C8689" s="18" t="s">
        <v>1200</v>
      </c>
      <c r="D8689" s="18" t="s">
        <v>135</v>
      </c>
      <c r="E8689" s="18">
        <v>391.81076923076898</v>
      </c>
    </row>
    <row r="8690" spans="1:5" hidden="1" x14ac:dyDescent="0.3">
      <c r="A8690" s="18" t="str">
        <f t="shared" si="136"/>
        <v>2022-23Warrnambool CityFS4</v>
      </c>
      <c r="B8690" s="18" t="s">
        <v>1261</v>
      </c>
      <c r="C8690" s="18" t="s">
        <v>1200</v>
      </c>
      <c r="D8690" s="18" t="s">
        <v>139</v>
      </c>
      <c r="E8690" s="18">
        <v>0.5</v>
      </c>
    </row>
    <row r="8691" spans="1:5" hidden="1" x14ac:dyDescent="0.3">
      <c r="A8691" s="18" t="str">
        <f t="shared" si="136"/>
        <v>2022-23Warrnambool CityG1</v>
      </c>
      <c r="B8691" s="18" t="s">
        <v>1261</v>
      </c>
      <c r="C8691" s="18" t="s">
        <v>1200</v>
      </c>
      <c r="D8691" s="18" t="s">
        <v>149</v>
      </c>
      <c r="E8691" s="18">
        <v>4.0268456375838903E-2</v>
      </c>
    </row>
    <row r="8692" spans="1:5" hidden="1" x14ac:dyDescent="0.3">
      <c r="A8692" s="18" t="str">
        <f t="shared" si="136"/>
        <v>2022-23Warrnambool CityG2</v>
      </c>
      <c r="B8692" s="18" t="s">
        <v>1261</v>
      </c>
      <c r="C8692" s="18" t="s">
        <v>1200</v>
      </c>
      <c r="D8692" s="18" t="s">
        <v>154</v>
      </c>
      <c r="E8692" s="18">
        <v>46</v>
      </c>
    </row>
    <row r="8693" spans="1:5" hidden="1" x14ac:dyDescent="0.3">
      <c r="A8693" s="18" t="str">
        <f t="shared" si="136"/>
        <v>2022-23Warrnambool CityG3</v>
      </c>
      <c r="B8693" s="18" t="s">
        <v>1261</v>
      </c>
      <c r="C8693" s="18" t="s">
        <v>1200</v>
      </c>
      <c r="D8693" s="18" t="s">
        <v>159</v>
      </c>
      <c r="E8693" s="18">
        <v>0.95918367346938804</v>
      </c>
    </row>
    <row r="8694" spans="1:5" hidden="1" x14ac:dyDescent="0.3">
      <c r="A8694" s="18" t="str">
        <f t="shared" si="136"/>
        <v>2022-23Warrnambool CityG4</v>
      </c>
      <c r="B8694" s="18" t="s">
        <v>1261</v>
      </c>
      <c r="C8694" s="18" t="s">
        <v>1200</v>
      </c>
      <c r="D8694" s="18" t="s">
        <v>166</v>
      </c>
      <c r="E8694" s="18">
        <v>57041.142857142899</v>
      </c>
    </row>
    <row r="8695" spans="1:5" hidden="1" x14ac:dyDescent="0.3">
      <c r="A8695" s="18" t="str">
        <f t="shared" si="136"/>
        <v>2022-23Warrnambool CityG5</v>
      </c>
      <c r="B8695" s="18" t="s">
        <v>1261</v>
      </c>
      <c r="C8695" s="18" t="s">
        <v>1200</v>
      </c>
      <c r="D8695" s="18" t="s">
        <v>169</v>
      </c>
      <c r="E8695" s="18">
        <v>44</v>
      </c>
    </row>
    <row r="8696" spans="1:5" hidden="1" x14ac:dyDescent="0.3">
      <c r="A8696" s="18" t="str">
        <f t="shared" si="136"/>
        <v>2022-23Warrnambool CityLB1</v>
      </c>
      <c r="B8696" s="18" t="s">
        <v>1261</v>
      </c>
      <c r="C8696" s="18" t="s">
        <v>1200</v>
      </c>
      <c r="D8696" s="18" t="s">
        <v>1256</v>
      </c>
      <c r="E8696" s="18">
        <v>3.21116584077624</v>
      </c>
    </row>
    <row r="8697" spans="1:5" hidden="1" x14ac:dyDescent="0.3">
      <c r="A8697" s="18" t="str">
        <f t="shared" si="136"/>
        <v>2022-23Warrnambool CityLB2</v>
      </c>
      <c r="B8697" s="18" t="s">
        <v>1261</v>
      </c>
      <c r="C8697" s="18" t="s">
        <v>1200</v>
      </c>
      <c r="D8697" s="18" t="s">
        <v>172</v>
      </c>
      <c r="E8697" s="18">
        <v>0.67527911573906496</v>
      </c>
    </row>
    <row r="8698" spans="1:5" hidden="1" x14ac:dyDescent="0.3">
      <c r="A8698" s="18" t="str">
        <f t="shared" si="136"/>
        <v>2022-23Warrnambool CityLB4</v>
      </c>
      <c r="B8698" s="18" t="s">
        <v>1261</v>
      </c>
      <c r="C8698" s="18" t="s">
        <v>1200</v>
      </c>
      <c r="D8698" s="18" t="s">
        <v>1257</v>
      </c>
      <c r="E8698" s="18">
        <v>0.17102943933995901</v>
      </c>
    </row>
    <row r="8699" spans="1:5" hidden="1" x14ac:dyDescent="0.3">
      <c r="A8699" s="18" t="str">
        <f t="shared" si="136"/>
        <v>2022-23Warrnambool CityLB5</v>
      </c>
      <c r="B8699" s="18" t="s">
        <v>1261</v>
      </c>
      <c r="C8699" s="18" t="s">
        <v>1200</v>
      </c>
      <c r="D8699" s="18" t="s">
        <v>177</v>
      </c>
      <c r="E8699" s="18">
        <v>38.197606981981998</v>
      </c>
    </row>
    <row r="8700" spans="1:5" hidden="1" x14ac:dyDescent="0.3">
      <c r="A8700" s="18" t="str">
        <f t="shared" si="136"/>
        <v>2022-23Warrnambool CityMC2</v>
      </c>
      <c r="B8700" s="18" t="s">
        <v>1261</v>
      </c>
      <c r="C8700" s="18" t="s">
        <v>1200</v>
      </c>
      <c r="D8700" s="18" t="s">
        <v>192</v>
      </c>
      <c r="E8700" s="18">
        <v>1.01117318435754</v>
      </c>
    </row>
    <row r="8701" spans="1:5" hidden="1" x14ac:dyDescent="0.3">
      <c r="A8701" s="18" t="str">
        <f t="shared" si="136"/>
        <v>2022-23Warrnambool CityMC3</v>
      </c>
      <c r="B8701" s="18" t="s">
        <v>1261</v>
      </c>
      <c r="C8701" s="18" t="s">
        <v>1200</v>
      </c>
      <c r="D8701" s="18" t="s">
        <v>197</v>
      </c>
      <c r="E8701" s="18">
        <v>83.133164124244004</v>
      </c>
    </row>
    <row r="8702" spans="1:5" hidden="1" x14ac:dyDescent="0.3">
      <c r="A8702" s="18" t="str">
        <f t="shared" si="136"/>
        <v>2022-23Warrnambool CityMC4</v>
      </c>
      <c r="B8702" s="18" t="s">
        <v>1261</v>
      </c>
      <c r="C8702" s="18" t="s">
        <v>1200</v>
      </c>
      <c r="D8702" s="18" t="s">
        <v>202</v>
      </c>
      <c r="E8702" s="18">
        <v>0.79420579420579396</v>
      </c>
    </row>
    <row r="8703" spans="1:5" hidden="1" x14ac:dyDescent="0.3">
      <c r="A8703" s="18" t="str">
        <f t="shared" si="136"/>
        <v>2022-23Warrnambool CityMC5</v>
      </c>
      <c r="B8703" s="18" t="s">
        <v>1261</v>
      </c>
      <c r="C8703" s="18" t="s">
        <v>1200</v>
      </c>
      <c r="D8703" s="18" t="s">
        <v>207</v>
      </c>
      <c r="E8703" s="18">
        <v>0.80745341614906796</v>
      </c>
    </row>
    <row r="8704" spans="1:5" hidden="1" x14ac:dyDescent="0.3">
      <c r="A8704" s="18" t="str">
        <f t="shared" si="136"/>
        <v>2022-23Warrnambool CityMC6</v>
      </c>
      <c r="B8704" s="18" t="s">
        <v>1261</v>
      </c>
      <c r="C8704" s="18" t="s">
        <v>1200</v>
      </c>
      <c r="D8704" s="18" t="s">
        <v>211</v>
      </c>
      <c r="E8704" s="18">
        <v>0.98044692737430195</v>
      </c>
    </row>
    <row r="8705" spans="1:5" hidden="1" x14ac:dyDescent="0.3">
      <c r="A8705" s="18" t="str">
        <f t="shared" si="136"/>
        <v>2022-23Warrnambool CityR1</v>
      </c>
      <c r="B8705" s="18" t="s">
        <v>1261</v>
      </c>
      <c r="C8705" s="18" t="s">
        <v>1200</v>
      </c>
      <c r="D8705" s="18" t="s">
        <v>215</v>
      </c>
      <c r="E8705" s="18">
        <v>60</v>
      </c>
    </row>
    <row r="8706" spans="1:5" hidden="1" x14ac:dyDescent="0.3">
      <c r="A8706" s="18" t="str">
        <f t="shared" si="136"/>
        <v>2022-23Warrnambool CityR2</v>
      </c>
      <c r="B8706" s="18" t="s">
        <v>1261</v>
      </c>
      <c r="C8706" s="18" t="s">
        <v>1200</v>
      </c>
      <c r="D8706" s="18" t="s">
        <v>220</v>
      </c>
      <c r="E8706" s="18">
        <v>0.93555555555555503</v>
      </c>
    </row>
    <row r="8707" spans="1:5" hidden="1" x14ac:dyDescent="0.3">
      <c r="A8707" s="18" t="str">
        <f t="shared" si="136"/>
        <v>2022-23Warrnambool CityR3</v>
      </c>
      <c r="B8707" s="18" t="s">
        <v>1261</v>
      </c>
      <c r="C8707" s="18" t="s">
        <v>1200</v>
      </c>
      <c r="D8707" s="18" t="s">
        <v>223</v>
      </c>
      <c r="E8707" s="18">
        <v>142.71077519379801</v>
      </c>
    </row>
    <row r="8708" spans="1:5" hidden="1" x14ac:dyDescent="0.3">
      <c r="A8708" s="18" t="str">
        <f t="shared" si="136"/>
        <v>2022-23Warrnambool CityR4</v>
      </c>
      <c r="B8708" s="18" t="s">
        <v>1261</v>
      </c>
      <c r="C8708" s="18" t="s">
        <v>1200</v>
      </c>
      <c r="D8708" s="18" t="s">
        <v>228</v>
      </c>
      <c r="E8708" s="18">
        <v>6.5151755569072396</v>
      </c>
    </row>
    <row r="8709" spans="1:5" hidden="1" x14ac:dyDescent="0.3">
      <c r="A8709" s="18" t="str">
        <f t="shared" si="136"/>
        <v>2022-23Warrnambool CityR5</v>
      </c>
      <c r="B8709" s="18" t="s">
        <v>1261</v>
      </c>
      <c r="C8709" s="18" t="s">
        <v>1200</v>
      </c>
      <c r="D8709" s="18" t="s">
        <v>232</v>
      </c>
      <c r="E8709" s="18">
        <v>50</v>
      </c>
    </row>
    <row r="8710" spans="1:5" hidden="1" x14ac:dyDescent="0.3">
      <c r="A8710" s="18" t="str">
        <f t="shared" si="136"/>
        <v>2022-23Warrnambool CitySP1</v>
      </c>
      <c r="B8710" s="18" t="s">
        <v>1261</v>
      </c>
      <c r="C8710" s="18" t="s">
        <v>1200</v>
      </c>
      <c r="D8710" s="18" t="s">
        <v>236</v>
      </c>
      <c r="E8710" s="18">
        <v>83</v>
      </c>
    </row>
    <row r="8711" spans="1:5" hidden="1" x14ac:dyDescent="0.3">
      <c r="A8711" s="18" t="str">
        <f t="shared" si="136"/>
        <v>2022-23Warrnambool CitySP2</v>
      </c>
      <c r="B8711" s="18" t="s">
        <v>1261</v>
      </c>
      <c r="C8711" s="18" t="s">
        <v>1200</v>
      </c>
      <c r="D8711" s="18" t="s">
        <v>239</v>
      </c>
      <c r="E8711" s="18">
        <v>0.66969696969697001</v>
      </c>
    </row>
    <row r="8712" spans="1:5" hidden="1" x14ac:dyDescent="0.3">
      <c r="A8712" s="18" t="str">
        <f t="shared" si="136"/>
        <v>2022-23Warrnambool CitySP3</v>
      </c>
      <c r="B8712" s="18" t="s">
        <v>1261</v>
      </c>
      <c r="C8712" s="18" t="s">
        <v>1200</v>
      </c>
      <c r="D8712" s="18" t="s">
        <v>245</v>
      </c>
      <c r="E8712" s="18">
        <v>3130.5642857142898</v>
      </c>
    </row>
    <row r="8713" spans="1:5" hidden="1" x14ac:dyDescent="0.3">
      <c r="A8713" s="18" t="str">
        <f t="shared" si="136"/>
        <v>2022-23Warrnambool CitySP4</v>
      </c>
      <c r="B8713" s="18" t="s">
        <v>1261</v>
      </c>
      <c r="C8713" s="18" t="s">
        <v>1200</v>
      </c>
      <c r="D8713" s="18" t="s">
        <v>251</v>
      </c>
      <c r="E8713" s="18">
        <v>0.8</v>
      </c>
    </row>
    <row r="8714" spans="1:5" hidden="1" x14ac:dyDescent="0.3">
      <c r="A8714" s="18" t="str">
        <f t="shared" si="136"/>
        <v>2022-23Warrnambool CityWC1</v>
      </c>
      <c r="B8714" s="18" t="s">
        <v>1261</v>
      </c>
      <c r="C8714" s="18" t="s">
        <v>1200</v>
      </c>
      <c r="D8714" s="18" t="s">
        <v>1258</v>
      </c>
      <c r="E8714" s="18">
        <v>38.433904488881502</v>
      </c>
    </row>
    <row r="8715" spans="1:5" hidden="1" x14ac:dyDescent="0.3">
      <c r="A8715" s="18" t="str">
        <f t="shared" si="136"/>
        <v>2022-23Warrnambool CityWC2</v>
      </c>
      <c r="B8715" s="18" t="s">
        <v>1261</v>
      </c>
      <c r="C8715" s="18" t="s">
        <v>1200</v>
      </c>
      <c r="D8715" s="18" t="s">
        <v>256</v>
      </c>
      <c r="E8715" s="18">
        <v>0.67291508476237805</v>
      </c>
    </row>
    <row r="8716" spans="1:5" hidden="1" x14ac:dyDescent="0.3">
      <c r="A8716" s="18" t="str">
        <f t="shared" si="136"/>
        <v>2022-23Warrnambool CityWC3</v>
      </c>
      <c r="B8716" s="18" t="s">
        <v>1261</v>
      </c>
      <c r="C8716" s="18" t="s">
        <v>1200</v>
      </c>
      <c r="D8716" s="18" t="s">
        <v>262</v>
      </c>
      <c r="E8716" s="18">
        <v>82.283710788985303</v>
      </c>
    </row>
    <row r="8717" spans="1:5" hidden="1" x14ac:dyDescent="0.3">
      <c r="A8717" s="18" t="str">
        <f t="shared" si="136"/>
        <v>2022-23Warrnambool CityWC4</v>
      </c>
      <c r="B8717" s="18" t="s">
        <v>1261</v>
      </c>
      <c r="C8717" s="18" t="s">
        <v>1200</v>
      </c>
      <c r="D8717" s="18" t="s">
        <v>266</v>
      </c>
      <c r="E8717" s="18">
        <v>46.482225031135499</v>
      </c>
    </row>
    <row r="8718" spans="1:5" hidden="1" x14ac:dyDescent="0.3">
      <c r="A8718" s="18" t="str">
        <f t="shared" si="136"/>
        <v>2022-23Warrnambool CityWC5</v>
      </c>
      <c r="B8718" s="18" t="s">
        <v>1261</v>
      </c>
      <c r="C8718" s="18" t="s">
        <v>1200</v>
      </c>
      <c r="D8718" s="18" t="s">
        <v>270</v>
      </c>
      <c r="E8718" s="18">
        <v>0.67236601960060205</v>
      </c>
    </row>
    <row r="8719" spans="1:5" hidden="1" x14ac:dyDescent="0.3">
      <c r="A8719" s="18" t="str">
        <f t="shared" si="136"/>
        <v>2022-23Warrnambool CityE2</v>
      </c>
      <c r="B8719" s="18" t="s">
        <v>1261</v>
      </c>
      <c r="C8719" s="18" t="s">
        <v>1200</v>
      </c>
      <c r="D8719" s="18" t="s">
        <v>548</v>
      </c>
      <c r="E8719" s="18">
        <v>4724.3975088004299</v>
      </c>
    </row>
    <row r="8720" spans="1:5" hidden="1" x14ac:dyDescent="0.3">
      <c r="A8720" s="18" t="str">
        <f t="shared" si="136"/>
        <v>2022-23Warrnambool CityE4</v>
      </c>
      <c r="B8720" s="18" t="s">
        <v>1261</v>
      </c>
      <c r="C8720" s="18" t="s">
        <v>1200</v>
      </c>
      <c r="D8720" s="18" t="s">
        <v>550</v>
      </c>
      <c r="E8720" s="18">
        <v>2036.71811535337</v>
      </c>
    </row>
    <row r="8721" spans="1:5" hidden="1" x14ac:dyDescent="0.3">
      <c r="A8721" s="18" t="str">
        <f t="shared" si="136"/>
        <v>2022-23Warrnambool CityL1</v>
      </c>
      <c r="B8721" s="18" t="s">
        <v>1261</v>
      </c>
      <c r="C8721" s="18" t="s">
        <v>1200</v>
      </c>
      <c r="D8721" s="18" t="s">
        <v>552</v>
      </c>
      <c r="E8721" s="18">
        <v>2.4033849256807098</v>
      </c>
    </row>
    <row r="8722" spans="1:5" hidden="1" x14ac:dyDescent="0.3">
      <c r="A8722" s="18" t="str">
        <f t="shared" si="136"/>
        <v>2022-23Warrnambool CityL2</v>
      </c>
      <c r="B8722" s="18" t="s">
        <v>1261</v>
      </c>
      <c r="C8722" s="18" t="s">
        <v>1200</v>
      </c>
      <c r="D8722" s="18" t="s">
        <v>554</v>
      </c>
      <c r="E8722" s="18">
        <v>-0.38812645240496302</v>
      </c>
    </row>
    <row r="8723" spans="1:5" hidden="1" x14ac:dyDescent="0.3">
      <c r="A8723" s="18" t="str">
        <f t="shared" si="136"/>
        <v>2022-23Warrnambool CityO2</v>
      </c>
      <c r="B8723" s="18" t="s">
        <v>1261</v>
      </c>
      <c r="C8723" s="18" t="s">
        <v>1200</v>
      </c>
      <c r="D8723" s="18" t="s">
        <v>556</v>
      </c>
      <c r="E8723" s="18">
        <v>0.22933966872418801</v>
      </c>
    </row>
    <row r="8724" spans="1:5" hidden="1" x14ac:dyDescent="0.3">
      <c r="A8724" s="18" t="str">
        <f t="shared" si="136"/>
        <v>2022-23Warrnambool CityO3</v>
      </c>
      <c r="B8724" s="18" t="s">
        <v>1261</v>
      </c>
      <c r="C8724" s="18" t="s">
        <v>1200</v>
      </c>
      <c r="D8724" s="18" t="s">
        <v>558</v>
      </c>
      <c r="E8724" s="18">
        <v>3.6569119410275797E-2</v>
      </c>
    </row>
    <row r="8725" spans="1:5" hidden="1" x14ac:dyDescent="0.3">
      <c r="A8725" s="18" t="str">
        <f t="shared" si="136"/>
        <v>2022-23Warrnambool CityO4</v>
      </c>
      <c r="B8725" s="18" t="s">
        <v>1261</v>
      </c>
      <c r="C8725" s="18" t="s">
        <v>1200</v>
      </c>
      <c r="D8725" s="18" t="s">
        <v>560</v>
      </c>
      <c r="E8725" s="18">
        <v>0.14729336437718299</v>
      </c>
    </row>
    <row r="8726" spans="1:5" hidden="1" x14ac:dyDescent="0.3">
      <c r="A8726" s="18" t="str">
        <f t="shared" si="136"/>
        <v>2022-23Warrnambool CityO5</v>
      </c>
      <c r="B8726" s="18" t="s">
        <v>1261</v>
      </c>
      <c r="C8726" s="18" t="s">
        <v>1200</v>
      </c>
      <c r="D8726" s="18" t="s">
        <v>562</v>
      </c>
      <c r="E8726" s="18">
        <v>1.14669158878505</v>
      </c>
    </row>
    <row r="8727" spans="1:5" hidden="1" x14ac:dyDescent="0.3">
      <c r="A8727" s="18" t="str">
        <f t="shared" si="136"/>
        <v>2022-23Warrnambool CityOP1</v>
      </c>
      <c r="B8727" s="18" t="s">
        <v>1261</v>
      </c>
      <c r="C8727" s="18" t="s">
        <v>1200</v>
      </c>
      <c r="D8727" s="18" t="s">
        <v>564</v>
      </c>
      <c r="E8727" s="18">
        <v>4.0476923753794698E-2</v>
      </c>
    </row>
    <row r="8728" spans="1:5" hidden="1" x14ac:dyDescent="0.3">
      <c r="A8728" s="18" t="str">
        <f t="shared" ref="A8728:A8791" si="137">CONCATENATE(B8728,C8728,D8728)</f>
        <v>2022-23Warrnambool CityS1</v>
      </c>
      <c r="B8728" s="18" t="s">
        <v>1261</v>
      </c>
      <c r="C8728" s="18" t="s">
        <v>1200</v>
      </c>
      <c r="D8728" s="18" t="s">
        <v>567</v>
      </c>
      <c r="E8728" s="18">
        <v>0.49538035109331702</v>
      </c>
    </row>
    <row r="8729" spans="1:5" hidden="1" x14ac:dyDescent="0.3">
      <c r="A8729" s="18" t="str">
        <f t="shared" si="137"/>
        <v>2022-23Warrnambool CityS2</v>
      </c>
      <c r="B8729" s="18" t="s">
        <v>1261</v>
      </c>
      <c r="C8729" s="18" t="s">
        <v>1200</v>
      </c>
      <c r="D8729" s="18" t="s">
        <v>569</v>
      </c>
      <c r="E8729" s="18">
        <v>4.2237442172976597E-3</v>
      </c>
    </row>
    <row r="8730" spans="1:5" hidden="1" x14ac:dyDescent="0.3">
      <c r="A8730" s="18" t="str">
        <f t="shared" si="137"/>
        <v>2022-23Warrnambool CityC1</v>
      </c>
      <c r="B8730" s="18" t="s">
        <v>1261</v>
      </c>
      <c r="C8730" s="18" t="s">
        <v>1200</v>
      </c>
      <c r="D8730" s="18" t="s">
        <v>572</v>
      </c>
      <c r="E8730" s="18">
        <v>2455.9684684684698</v>
      </c>
    </row>
    <row r="8731" spans="1:5" hidden="1" x14ac:dyDescent="0.3">
      <c r="A8731" s="18" t="str">
        <f t="shared" si="137"/>
        <v>2022-23Warrnambool CityC2</v>
      </c>
      <c r="B8731" s="18" t="s">
        <v>1261</v>
      </c>
      <c r="C8731" s="18" t="s">
        <v>1200</v>
      </c>
      <c r="D8731" s="18" t="s">
        <v>575</v>
      </c>
      <c r="E8731" s="18">
        <v>17353.603603603598</v>
      </c>
    </row>
    <row r="8732" spans="1:5" hidden="1" x14ac:dyDescent="0.3">
      <c r="A8732" s="18" t="str">
        <f t="shared" si="137"/>
        <v>2022-23Warrnambool CityC3</v>
      </c>
      <c r="B8732" s="18" t="s">
        <v>1261</v>
      </c>
      <c r="C8732" s="18" t="s">
        <v>1200</v>
      </c>
      <c r="D8732" s="18" t="s">
        <v>579</v>
      </c>
      <c r="E8732" s="18">
        <v>102.95652173913</v>
      </c>
    </row>
    <row r="8733" spans="1:5" hidden="1" x14ac:dyDescent="0.3">
      <c r="A8733" s="18" t="str">
        <f t="shared" si="137"/>
        <v>2022-23Warrnambool CityC4</v>
      </c>
      <c r="B8733" s="18" t="s">
        <v>1261</v>
      </c>
      <c r="C8733" s="18" t="s">
        <v>1200</v>
      </c>
      <c r="D8733" s="18" t="s">
        <v>583</v>
      </c>
      <c r="E8733" s="18">
        <v>1934.68468468468</v>
      </c>
    </row>
    <row r="8734" spans="1:5" hidden="1" x14ac:dyDescent="0.3">
      <c r="A8734" s="18" t="str">
        <f t="shared" si="137"/>
        <v>2022-23Warrnambool CityC5</v>
      </c>
      <c r="B8734" s="18" t="s">
        <v>1261</v>
      </c>
      <c r="C8734" s="18" t="s">
        <v>1200</v>
      </c>
      <c r="D8734" s="18" t="s">
        <v>586</v>
      </c>
      <c r="E8734" s="18">
        <v>444.62274774774801</v>
      </c>
    </row>
    <row r="8735" spans="1:5" hidden="1" x14ac:dyDescent="0.3">
      <c r="A8735" s="18" t="str">
        <f t="shared" si="137"/>
        <v>2022-23Warrnambool CityC6</v>
      </c>
      <c r="B8735" s="18" t="s">
        <v>1261</v>
      </c>
      <c r="C8735" s="18" t="s">
        <v>1200</v>
      </c>
      <c r="D8735" s="18" t="s">
        <v>590</v>
      </c>
      <c r="E8735" s="18">
        <v>5</v>
      </c>
    </row>
    <row r="8736" spans="1:5" hidden="1" x14ac:dyDescent="0.3">
      <c r="A8736" s="18" t="str">
        <f t="shared" si="137"/>
        <v>2022-23Warrnambool CityC7</v>
      </c>
      <c r="B8736" s="18" t="s">
        <v>1261</v>
      </c>
      <c r="C8736" s="18" t="s">
        <v>1200</v>
      </c>
      <c r="D8736" s="18" t="s">
        <v>594</v>
      </c>
      <c r="E8736" s="18">
        <v>0.123931623931624</v>
      </c>
    </row>
    <row r="8737" spans="1:5" hidden="1" x14ac:dyDescent="0.3">
      <c r="A8737" s="18" t="str">
        <f t="shared" si="137"/>
        <v>2022-23Wellington ShireAF2</v>
      </c>
      <c r="B8737" s="18" t="s">
        <v>1261</v>
      </c>
      <c r="C8737" s="18" t="s">
        <v>1203</v>
      </c>
      <c r="D8737" s="18" t="s">
        <v>76</v>
      </c>
      <c r="E8737" s="18">
        <v>1</v>
      </c>
    </row>
    <row r="8738" spans="1:5" hidden="1" x14ac:dyDescent="0.3">
      <c r="A8738" s="18" t="str">
        <f t="shared" si="137"/>
        <v>2022-23Wellington ShireAF6</v>
      </c>
      <c r="B8738" s="18" t="s">
        <v>1261</v>
      </c>
      <c r="C8738" s="18" t="s">
        <v>1203</v>
      </c>
      <c r="D8738" s="18" t="s">
        <v>85</v>
      </c>
      <c r="E8738" s="18">
        <v>5.1485990295930399</v>
      </c>
    </row>
    <row r="8739" spans="1:5" hidden="1" x14ac:dyDescent="0.3">
      <c r="A8739" s="18" t="str">
        <f t="shared" si="137"/>
        <v>2022-23Wellington ShireAF7</v>
      </c>
      <c r="B8739" s="18" t="s">
        <v>1261</v>
      </c>
      <c r="C8739" s="18" t="s">
        <v>1203</v>
      </c>
      <c r="D8739" s="18" t="s">
        <v>90</v>
      </c>
      <c r="E8739" s="18">
        <v>7.8127470083075403</v>
      </c>
    </row>
    <row r="8740" spans="1:5" hidden="1" x14ac:dyDescent="0.3">
      <c r="A8740" s="18" t="str">
        <f t="shared" si="137"/>
        <v>2022-23Wellington ShireAM1</v>
      </c>
      <c r="B8740" s="18" t="s">
        <v>1261</v>
      </c>
      <c r="C8740" s="18" t="s">
        <v>1203</v>
      </c>
      <c r="D8740" s="18" t="s">
        <v>97</v>
      </c>
      <c r="E8740" s="18">
        <v>1.12377049180328</v>
      </c>
    </row>
    <row r="8741" spans="1:5" hidden="1" x14ac:dyDescent="0.3">
      <c r="A8741" s="18" t="str">
        <f t="shared" si="137"/>
        <v>2022-23Wellington ShireAM2</v>
      </c>
      <c r="B8741" s="18" t="s">
        <v>1261</v>
      </c>
      <c r="C8741" s="18" t="s">
        <v>1203</v>
      </c>
      <c r="D8741" s="18" t="s">
        <v>103</v>
      </c>
      <c r="E8741" s="18">
        <v>0.67252396166134198</v>
      </c>
    </row>
    <row r="8742" spans="1:5" hidden="1" x14ac:dyDescent="0.3">
      <c r="A8742" s="18" t="str">
        <f t="shared" si="137"/>
        <v>2022-23Wellington ShireAM5</v>
      </c>
      <c r="B8742" s="18" t="s">
        <v>1261</v>
      </c>
      <c r="C8742" s="18" t="s">
        <v>1203</v>
      </c>
      <c r="D8742" s="18" t="s">
        <v>109</v>
      </c>
      <c r="E8742" s="18">
        <v>0.32747603833865802</v>
      </c>
    </row>
    <row r="8743" spans="1:5" hidden="1" x14ac:dyDescent="0.3">
      <c r="A8743" s="18" t="str">
        <f t="shared" si="137"/>
        <v>2022-23Wellington ShireAM6</v>
      </c>
      <c r="B8743" s="18" t="s">
        <v>1261</v>
      </c>
      <c r="C8743" s="18" t="s">
        <v>1203</v>
      </c>
      <c r="D8743" s="18" t="s">
        <v>115</v>
      </c>
      <c r="E8743" s="18">
        <v>20.050006556803801</v>
      </c>
    </row>
    <row r="8744" spans="1:5" hidden="1" x14ac:dyDescent="0.3">
      <c r="A8744" s="18" t="str">
        <f t="shared" si="137"/>
        <v>2022-23Wellington ShireAM7</v>
      </c>
      <c r="B8744" s="18" t="s">
        <v>1261</v>
      </c>
      <c r="C8744" s="18" t="s">
        <v>1203</v>
      </c>
      <c r="D8744" s="18" t="s">
        <v>118</v>
      </c>
      <c r="E8744" s="18">
        <v>1</v>
      </c>
    </row>
    <row r="8745" spans="1:5" hidden="1" x14ac:dyDescent="0.3">
      <c r="A8745" s="18" t="str">
        <f t="shared" si="137"/>
        <v>2022-23Wellington ShireFS1</v>
      </c>
      <c r="B8745" s="18" t="s">
        <v>1261</v>
      </c>
      <c r="C8745" s="18" t="s">
        <v>1203</v>
      </c>
      <c r="D8745" s="18" t="s">
        <v>124</v>
      </c>
      <c r="E8745" s="18">
        <v>1</v>
      </c>
    </row>
    <row r="8746" spans="1:5" hidden="1" x14ac:dyDescent="0.3">
      <c r="A8746" s="18" t="str">
        <f t="shared" si="137"/>
        <v>2022-23Wellington ShireFS2</v>
      </c>
      <c r="B8746" s="18" t="s">
        <v>1261</v>
      </c>
      <c r="C8746" s="18" t="s">
        <v>1203</v>
      </c>
      <c r="D8746" s="18" t="s">
        <v>130</v>
      </c>
      <c r="E8746" s="18">
        <v>0.88888888888888895</v>
      </c>
    </row>
    <row r="8747" spans="1:5" hidden="1" x14ac:dyDescent="0.3">
      <c r="A8747" s="18" t="str">
        <f t="shared" si="137"/>
        <v>2022-23Wellington ShireFS3</v>
      </c>
      <c r="B8747" s="18" t="s">
        <v>1261</v>
      </c>
      <c r="C8747" s="18" t="s">
        <v>1203</v>
      </c>
      <c r="D8747" s="18" t="s">
        <v>135</v>
      </c>
      <c r="E8747" s="18">
        <v>418.11708482676198</v>
      </c>
    </row>
    <row r="8748" spans="1:5" hidden="1" x14ac:dyDescent="0.3">
      <c r="A8748" s="18" t="str">
        <f t="shared" si="137"/>
        <v>2022-23Wellington ShireFS4</v>
      </c>
      <c r="B8748" s="18" t="s">
        <v>1261</v>
      </c>
      <c r="C8748" s="18" t="s">
        <v>1203</v>
      </c>
      <c r="D8748" s="18" t="s">
        <v>139</v>
      </c>
      <c r="E8748" s="18">
        <v>1</v>
      </c>
    </row>
    <row r="8749" spans="1:5" hidden="1" x14ac:dyDescent="0.3">
      <c r="A8749" s="18" t="str">
        <f t="shared" si="137"/>
        <v>2022-23Wellington ShireG1</v>
      </c>
      <c r="B8749" s="18" t="s">
        <v>1261</v>
      </c>
      <c r="C8749" s="18" t="s">
        <v>1203</v>
      </c>
      <c r="D8749" s="18" t="s">
        <v>149</v>
      </c>
      <c r="E8749" s="18">
        <v>4.3859649122807001E-2</v>
      </c>
    </row>
    <row r="8750" spans="1:5" hidden="1" x14ac:dyDescent="0.3">
      <c r="A8750" s="18" t="str">
        <f t="shared" si="137"/>
        <v>2022-23Wellington ShireG2</v>
      </c>
      <c r="B8750" s="18" t="s">
        <v>1261</v>
      </c>
      <c r="C8750" s="18" t="s">
        <v>1203</v>
      </c>
      <c r="D8750" s="18" t="s">
        <v>154</v>
      </c>
      <c r="E8750" s="18">
        <v>53</v>
      </c>
    </row>
    <row r="8751" spans="1:5" hidden="1" x14ac:dyDescent="0.3">
      <c r="A8751" s="18" t="str">
        <f t="shared" si="137"/>
        <v>2022-23Wellington ShireG3</v>
      </c>
      <c r="B8751" s="18" t="s">
        <v>1261</v>
      </c>
      <c r="C8751" s="18" t="s">
        <v>1203</v>
      </c>
      <c r="D8751" s="18" t="s">
        <v>159</v>
      </c>
      <c r="E8751" s="18">
        <v>0.93719806763284996</v>
      </c>
    </row>
    <row r="8752" spans="1:5" hidden="1" x14ac:dyDescent="0.3">
      <c r="A8752" s="18" t="str">
        <f t="shared" si="137"/>
        <v>2022-23Wellington ShireG4</v>
      </c>
      <c r="B8752" s="18" t="s">
        <v>1261</v>
      </c>
      <c r="C8752" s="18" t="s">
        <v>1203</v>
      </c>
      <c r="D8752" s="18" t="s">
        <v>166</v>
      </c>
      <c r="E8752" s="18">
        <v>50451.004444444399</v>
      </c>
    </row>
    <row r="8753" spans="1:5" hidden="1" x14ac:dyDescent="0.3">
      <c r="A8753" s="18" t="str">
        <f t="shared" si="137"/>
        <v>2022-23Wellington ShireG5</v>
      </c>
      <c r="B8753" s="18" t="s">
        <v>1261</v>
      </c>
      <c r="C8753" s="18" t="s">
        <v>1203</v>
      </c>
      <c r="D8753" s="18" t="s">
        <v>169</v>
      </c>
      <c r="E8753" s="18">
        <v>54</v>
      </c>
    </row>
    <row r="8754" spans="1:5" hidden="1" x14ac:dyDescent="0.3">
      <c r="A8754" s="18" t="str">
        <f t="shared" si="137"/>
        <v>2022-23Wellington ShireLB1</v>
      </c>
      <c r="B8754" s="18" t="s">
        <v>1261</v>
      </c>
      <c r="C8754" s="18" t="s">
        <v>1203</v>
      </c>
      <c r="D8754" s="18" t="s">
        <v>1256</v>
      </c>
      <c r="E8754" s="18">
        <v>2.20759993762021</v>
      </c>
    </row>
    <row r="8755" spans="1:5" hidden="1" x14ac:dyDescent="0.3">
      <c r="A8755" s="18" t="str">
        <f t="shared" si="137"/>
        <v>2022-23Wellington ShireLB2</v>
      </c>
      <c r="B8755" s="18" t="s">
        <v>1261</v>
      </c>
      <c r="C8755" s="18" t="s">
        <v>1203</v>
      </c>
      <c r="D8755" s="18" t="s">
        <v>172</v>
      </c>
      <c r="E8755" s="18">
        <v>0.56004656855428503</v>
      </c>
    </row>
    <row r="8756" spans="1:5" hidden="1" x14ac:dyDescent="0.3">
      <c r="A8756" s="18" t="str">
        <f t="shared" si="137"/>
        <v>2022-23Wellington ShireLB4</v>
      </c>
      <c r="B8756" s="18" t="s">
        <v>1261</v>
      </c>
      <c r="C8756" s="18" t="s">
        <v>1203</v>
      </c>
      <c r="D8756" s="18" t="s">
        <v>1257</v>
      </c>
      <c r="E8756" s="18">
        <v>9.9449917413874503E-2</v>
      </c>
    </row>
    <row r="8757" spans="1:5" hidden="1" x14ac:dyDescent="0.3">
      <c r="A8757" s="18" t="str">
        <f t="shared" si="137"/>
        <v>2022-23Wellington ShireLB5</v>
      </c>
      <c r="B8757" s="18" t="s">
        <v>1261</v>
      </c>
      <c r="C8757" s="18" t="s">
        <v>1203</v>
      </c>
      <c r="D8757" s="18" t="s">
        <v>177</v>
      </c>
      <c r="E8757" s="18">
        <v>34.270000000000003</v>
      </c>
    </row>
    <row r="8758" spans="1:5" hidden="1" x14ac:dyDescent="0.3">
      <c r="A8758" s="18" t="str">
        <f t="shared" si="137"/>
        <v>2022-23Wellington ShireMC2</v>
      </c>
      <c r="B8758" s="18" t="s">
        <v>1261</v>
      </c>
      <c r="C8758" s="18" t="s">
        <v>1203</v>
      </c>
      <c r="D8758" s="18" t="s">
        <v>192</v>
      </c>
      <c r="E8758" s="18">
        <v>0</v>
      </c>
    </row>
    <row r="8759" spans="1:5" hidden="1" x14ac:dyDescent="0.3">
      <c r="A8759" s="18" t="str">
        <f t="shared" si="137"/>
        <v>2022-23Wellington ShireMC3</v>
      </c>
      <c r="B8759" s="18" t="s">
        <v>1261</v>
      </c>
      <c r="C8759" s="18" t="s">
        <v>1203</v>
      </c>
      <c r="D8759" s="18" t="s">
        <v>197</v>
      </c>
      <c r="E8759" s="18">
        <v>0</v>
      </c>
    </row>
    <row r="8760" spans="1:5" hidden="1" x14ac:dyDescent="0.3">
      <c r="A8760" s="18" t="str">
        <f t="shared" si="137"/>
        <v>2022-23Wellington ShireMC4</v>
      </c>
      <c r="B8760" s="18" t="s">
        <v>1261</v>
      </c>
      <c r="C8760" s="18" t="s">
        <v>1203</v>
      </c>
      <c r="D8760" s="18" t="s">
        <v>202</v>
      </c>
      <c r="E8760" s="18">
        <v>0</v>
      </c>
    </row>
    <row r="8761" spans="1:5" hidden="1" x14ac:dyDescent="0.3">
      <c r="A8761" s="18" t="str">
        <f t="shared" si="137"/>
        <v>2022-23Wellington ShireMC5</v>
      </c>
      <c r="B8761" s="18" t="s">
        <v>1261</v>
      </c>
      <c r="C8761" s="18" t="s">
        <v>1203</v>
      </c>
      <c r="D8761" s="18" t="s">
        <v>207</v>
      </c>
      <c r="E8761" s="18">
        <v>0</v>
      </c>
    </row>
    <row r="8762" spans="1:5" hidden="1" x14ac:dyDescent="0.3">
      <c r="A8762" s="18" t="str">
        <f t="shared" si="137"/>
        <v>2022-23Wellington ShireMC6</v>
      </c>
      <c r="B8762" s="18" t="s">
        <v>1261</v>
      </c>
      <c r="C8762" s="18" t="s">
        <v>1203</v>
      </c>
      <c r="D8762" s="18" t="s">
        <v>211</v>
      </c>
      <c r="E8762" s="18">
        <v>0</v>
      </c>
    </row>
    <row r="8763" spans="1:5" hidden="1" x14ac:dyDescent="0.3">
      <c r="A8763" s="18" t="str">
        <f t="shared" si="137"/>
        <v>2022-23Wellington ShireR1</v>
      </c>
      <c r="B8763" s="18" t="s">
        <v>1261</v>
      </c>
      <c r="C8763" s="18" t="s">
        <v>1203</v>
      </c>
      <c r="D8763" s="18" t="s">
        <v>215</v>
      </c>
      <c r="E8763" s="18">
        <v>26.093471465109701</v>
      </c>
    </row>
    <row r="8764" spans="1:5" hidden="1" x14ac:dyDescent="0.3">
      <c r="A8764" s="18" t="str">
        <f t="shared" si="137"/>
        <v>2022-23Wellington ShireR2</v>
      </c>
      <c r="B8764" s="18" t="s">
        <v>1261</v>
      </c>
      <c r="C8764" s="18" t="s">
        <v>1203</v>
      </c>
      <c r="D8764" s="18" t="s">
        <v>220</v>
      </c>
      <c r="E8764" s="18">
        <v>0.97835958449887905</v>
      </c>
    </row>
    <row r="8765" spans="1:5" hidden="1" x14ac:dyDescent="0.3">
      <c r="A8765" s="18" t="str">
        <f t="shared" si="137"/>
        <v>2022-23Wellington ShireR3</v>
      </c>
      <c r="B8765" s="18" t="s">
        <v>1261</v>
      </c>
      <c r="C8765" s="18" t="s">
        <v>1203</v>
      </c>
      <c r="D8765" s="18" t="s">
        <v>223</v>
      </c>
      <c r="E8765" s="18">
        <v>57.029394624982899</v>
      </c>
    </row>
    <row r="8766" spans="1:5" hidden="1" x14ac:dyDescent="0.3">
      <c r="A8766" s="18" t="str">
        <f t="shared" si="137"/>
        <v>2022-23Wellington ShireR4</v>
      </c>
      <c r="B8766" s="18" t="s">
        <v>1261</v>
      </c>
      <c r="C8766" s="18" t="s">
        <v>1203</v>
      </c>
      <c r="D8766" s="18" t="s">
        <v>228</v>
      </c>
      <c r="E8766" s="18">
        <v>4.6495324689862603</v>
      </c>
    </row>
    <row r="8767" spans="1:5" hidden="1" x14ac:dyDescent="0.3">
      <c r="A8767" s="18" t="str">
        <f t="shared" si="137"/>
        <v>2022-23Wellington ShireR5</v>
      </c>
      <c r="B8767" s="18" t="s">
        <v>1261</v>
      </c>
      <c r="C8767" s="18" t="s">
        <v>1203</v>
      </c>
      <c r="D8767" s="18" t="s">
        <v>232</v>
      </c>
      <c r="E8767" s="18">
        <v>50</v>
      </c>
    </row>
    <row r="8768" spans="1:5" hidden="1" x14ac:dyDescent="0.3">
      <c r="A8768" s="18" t="str">
        <f t="shared" si="137"/>
        <v>2022-23Wellington ShireSP1</v>
      </c>
      <c r="B8768" s="18" t="s">
        <v>1261</v>
      </c>
      <c r="C8768" s="18" t="s">
        <v>1203</v>
      </c>
      <c r="D8768" s="18" t="s">
        <v>236</v>
      </c>
      <c r="E8768" s="18">
        <v>41</v>
      </c>
    </row>
    <row r="8769" spans="1:5" hidden="1" x14ac:dyDescent="0.3">
      <c r="A8769" s="18" t="str">
        <f t="shared" si="137"/>
        <v>2022-23Wellington ShireSP2</v>
      </c>
      <c r="B8769" s="18" t="s">
        <v>1261</v>
      </c>
      <c r="C8769" s="18" t="s">
        <v>1203</v>
      </c>
      <c r="D8769" s="18" t="s">
        <v>239</v>
      </c>
      <c r="E8769" s="18">
        <v>0.862341772151899</v>
      </c>
    </row>
    <row r="8770" spans="1:5" hidden="1" x14ac:dyDescent="0.3">
      <c r="A8770" s="18" t="str">
        <f t="shared" si="137"/>
        <v>2022-23Wellington ShireSP3</v>
      </c>
      <c r="B8770" s="18" t="s">
        <v>1261</v>
      </c>
      <c r="C8770" s="18" t="s">
        <v>1203</v>
      </c>
      <c r="D8770" s="18" t="s">
        <v>245</v>
      </c>
      <c r="E8770" s="18">
        <v>1407.1577123050299</v>
      </c>
    </row>
    <row r="8771" spans="1:5" hidden="1" x14ac:dyDescent="0.3">
      <c r="A8771" s="18" t="str">
        <f t="shared" si="137"/>
        <v>2022-23Wellington ShireSP4</v>
      </c>
      <c r="B8771" s="18" t="s">
        <v>1261</v>
      </c>
      <c r="C8771" s="18" t="s">
        <v>1203</v>
      </c>
      <c r="D8771" s="18" t="s">
        <v>251</v>
      </c>
      <c r="E8771" s="18">
        <v>0</v>
      </c>
    </row>
    <row r="8772" spans="1:5" hidden="1" x14ac:dyDescent="0.3">
      <c r="A8772" s="18" t="str">
        <f t="shared" si="137"/>
        <v>2022-23Wellington ShireWC1</v>
      </c>
      <c r="B8772" s="18" t="s">
        <v>1261</v>
      </c>
      <c r="C8772" s="18" t="s">
        <v>1203</v>
      </c>
      <c r="D8772" s="18" t="s">
        <v>1258</v>
      </c>
      <c r="E8772" s="18">
        <v>49.546198482368702</v>
      </c>
    </row>
    <row r="8773" spans="1:5" hidden="1" x14ac:dyDescent="0.3">
      <c r="A8773" s="18" t="str">
        <f t="shared" si="137"/>
        <v>2022-23Wellington ShireWC2</v>
      </c>
      <c r="B8773" s="18" t="s">
        <v>1261</v>
      </c>
      <c r="C8773" s="18" t="s">
        <v>1203</v>
      </c>
      <c r="D8773" s="18" t="s">
        <v>256</v>
      </c>
      <c r="E8773" s="18">
        <v>5.1505944566959601</v>
      </c>
    </row>
    <row r="8774" spans="1:5" hidden="1" x14ac:dyDescent="0.3">
      <c r="A8774" s="18" t="str">
        <f t="shared" si="137"/>
        <v>2022-23Wellington ShireWC3</v>
      </c>
      <c r="B8774" s="18" t="s">
        <v>1261</v>
      </c>
      <c r="C8774" s="18" t="s">
        <v>1203</v>
      </c>
      <c r="D8774" s="18" t="s">
        <v>262</v>
      </c>
      <c r="E8774" s="18">
        <v>100.432624113475</v>
      </c>
    </row>
    <row r="8775" spans="1:5" hidden="1" x14ac:dyDescent="0.3">
      <c r="A8775" s="18" t="str">
        <f t="shared" si="137"/>
        <v>2022-23Wellington ShireWC4</v>
      </c>
      <c r="B8775" s="18" t="s">
        <v>1261</v>
      </c>
      <c r="C8775" s="18" t="s">
        <v>1203</v>
      </c>
      <c r="D8775" s="18" t="s">
        <v>266</v>
      </c>
      <c r="E8775" s="18">
        <v>83.081585081585104</v>
      </c>
    </row>
    <row r="8776" spans="1:5" hidden="1" x14ac:dyDescent="0.3">
      <c r="A8776" s="18" t="str">
        <f t="shared" si="137"/>
        <v>2022-23Wellington ShireWC5</v>
      </c>
      <c r="B8776" s="18" t="s">
        <v>1261</v>
      </c>
      <c r="C8776" s="18" t="s">
        <v>1203</v>
      </c>
      <c r="D8776" s="18" t="s">
        <v>270</v>
      </c>
      <c r="E8776" s="18">
        <v>0.32171965965069399</v>
      </c>
    </row>
    <row r="8777" spans="1:5" hidden="1" x14ac:dyDescent="0.3">
      <c r="A8777" s="18" t="str">
        <f t="shared" si="137"/>
        <v>2022-23Wellington ShireE2</v>
      </c>
      <c r="B8777" s="18" t="s">
        <v>1261</v>
      </c>
      <c r="C8777" s="18" t="s">
        <v>1203</v>
      </c>
      <c r="D8777" s="18" t="s">
        <v>548</v>
      </c>
      <c r="E8777" s="18">
        <v>3312.1818181818198</v>
      </c>
    </row>
    <row r="8778" spans="1:5" hidden="1" x14ac:dyDescent="0.3">
      <c r="A8778" s="18" t="str">
        <f t="shared" si="137"/>
        <v>2022-23Wellington ShireE4</v>
      </c>
      <c r="B8778" s="18" t="s">
        <v>1261</v>
      </c>
      <c r="C8778" s="18" t="s">
        <v>1203</v>
      </c>
      <c r="D8778" s="18" t="s">
        <v>550</v>
      </c>
      <c r="E8778" s="18">
        <v>1792.54545454545</v>
      </c>
    </row>
    <row r="8779" spans="1:5" hidden="1" x14ac:dyDescent="0.3">
      <c r="A8779" s="18" t="str">
        <f t="shared" si="137"/>
        <v>2022-23Wellington ShireL1</v>
      </c>
      <c r="B8779" s="18" t="s">
        <v>1261</v>
      </c>
      <c r="C8779" s="18" t="s">
        <v>1203</v>
      </c>
      <c r="D8779" s="18" t="s">
        <v>552</v>
      </c>
      <c r="E8779" s="18">
        <v>4.7081828929290301</v>
      </c>
    </row>
    <row r="8780" spans="1:5" hidden="1" x14ac:dyDescent="0.3">
      <c r="A8780" s="18" t="str">
        <f t="shared" si="137"/>
        <v>2022-23Wellington ShireL2</v>
      </c>
      <c r="B8780" s="18" t="s">
        <v>1261</v>
      </c>
      <c r="C8780" s="18" t="s">
        <v>1203</v>
      </c>
      <c r="D8780" s="18" t="s">
        <v>554</v>
      </c>
      <c r="E8780" s="18">
        <v>0.21014793750199701</v>
      </c>
    </row>
    <row r="8781" spans="1:5" hidden="1" x14ac:dyDescent="0.3">
      <c r="A8781" s="18" t="str">
        <f t="shared" si="137"/>
        <v>2022-23Wellington ShireO2</v>
      </c>
      <c r="B8781" s="18" t="s">
        <v>1261</v>
      </c>
      <c r="C8781" s="18" t="s">
        <v>1203</v>
      </c>
      <c r="D8781" s="18" t="s">
        <v>556</v>
      </c>
      <c r="E8781" s="18">
        <v>6.71070723979195E-3</v>
      </c>
    </row>
    <row r="8782" spans="1:5" hidden="1" x14ac:dyDescent="0.3">
      <c r="A8782" s="18" t="str">
        <f t="shared" si="137"/>
        <v>2022-23Wellington ShireO3</v>
      </c>
      <c r="B8782" s="18" t="s">
        <v>1261</v>
      </c>
      <c r="C8782" s="18" t="s">
        <v>1203</v>
      </c>
      <c r="D8782" s="18" t="s">
        <v>558</v>
      </c>
      <c r="E8782" s="18">
        <v>5.0367669038082104E-3</v>
      </c>
    </row>
    <row r="8783" spans="1:5" hidden="1" x14ac:dyDescent="0.3">
      <c r="A8783" s="18" t="str">
        <f t="shared" si="137"/>
        <v>2022-23Wellington ShireO4</v>
      </c>
      <c r="B8783" s="18" t="s">
        <v>1261</v>
      </c>
      <c r="C8783" s="18" t="s">
        <v>1203</v>
      </c>
      <c r="D8783" s="18" t="s">
        <v>560</v>
      </c>
      <c r="E8783" s="18">
        <v>0.21025369978858399</v>
      </c>
    </row>
    <row r="8784" spans="1:5" hidden="1" x14ac:dyDescent="0.3">
      <c r="A8784" s="18" t="str">
        <f t="shared" si="137"/>
        <v>2022-23Wellington ShireO5</v>
      </c>
      <c r="B8784" s="18" t="s">
        <v>1261</v>
      </c>
      <c r="C8784" s="18" t="s">
        <v>1203</v>
      </c>
      <c r="D8784" s="18" t="s">
        <v>562</v>
      </c>
      <c r="E8784" s="18">
        <v>0.97097586798583502</v>
      </c>
    </row>
    <row r="8785" spans="1:5" hidden="1" x14ac:dyDescent="0.3">
      <c r="A8785" s="18" t="str">
        <f t="shared" si="137"/>
        <v>2022-23Wellington ShireOP1</v>
      </c>
      <c r="B8785" s="18" t="s">
        <v>1261</v>
      </c>
      <c r="C8785" s="18" t="s">
        <v>1203</v>
      </c>
      <c r="D8785" s="18" t="s">
        <v>564</v>
      </c>
      <c r="E8785" s="18">
        <v>8.6615357617388297E-2</v>
      </c>
    </row>
    <row r="8786" spans="1:5" hidden="1" x14ac:dyDescent="0.3">
      <c r="A8786" s="18" t="str">
        <f t="shared" si="137"/>
        <v>2022-23Wellington ShireS1</v>
      </c>
      <c r="B8786" s="18" t="s">
        <v>1261</v>
      </c>
      <c r="C8786" s="18" t="s">
        <v>1203</v>
      </c>
      <c r="D8786" s="18" t="s">
        <v>567</v>
      </c>
      <c r="E8786" s="18">
        <v>0.55911821972640696</v>
      </c>
    </row>
    <row r="8787" spans="1:5" hidden="1" x14ac:dyDescent="0.3">
      <c r="A8787" s="18" t="str">
        <f t="shared" si="137"/>
        <v>2022-23Wellington ShireS2</v>
      </c>
      <c r="B8787" s="18" t="s">
        <v>1261</v>
      </c>
      <c r="C8787" s="18" t="s">
        <v>1203</v>
      </c>
      <c r="D8787" s="18" t="s">
        <v>569</v>
      </c>
      <c r="E8787" s="18">
        <v>4.0749116736036404E-3</v>
      </c>
    </row>
    <row r="8788" spans="1:5" hidden="1" x14ac:dyDescent="0.3">
      <c r="A8788" s="18" t="str">
        <f t="shared" si="137"/>
        <v>2022-23Wellington ShireC1</v>
      </c>
      <c r="B8788" s="18" t="s">
        <v>1261</v>
      </c>
      <c r="C8788" s="18" t="s">
        <v>1203</v>
      </c>
      <c r="D8788" s="18" t="s">
        <v>572</v>
      </c>
      <c r="E8788" s="18">
        <v>2388.90588800979</v>
      </c>
    </row>
    <row r="8789" spans="1:5" hidden="1" x14ac:dyDescent="0.3">
      <c r="A8789" s="18" t="str">
        <f t="shared" si="137"/>
        <v>2022-23Wellington ShireC2</v>
      </c>
      <c r="B8789" s="18" t="s">
        <v>1261</v>
      </c>
      <c r="C8789" s="18" t="s">
        <v>1203</v>
      </c>
      <c r="D8789" s="18" t="s">
        <v>575</v>
      </c>
      <c r="E8789" s="18">
        <v>25883.267036761801</v>
      </c>
    </row>
    <row r="8790" spans="1:5" hidden="1" x14ac:dyDescent="0.3">
      <c r="A8790" s="18" t="str">
        <f t="shared" si="137"/>
        <v>2022-23Wellington ShireC3</v>
      </c>
      <c r="B8790" s="18" t="s">
        <v>1261</v>
      </c>
      <c r="C8790" s="18" t="s">
        <v>1203</v>
      </c>
      <c r="D8790" s="18" t="s">
        <v>579</v>
      </c>
      <c r="E8790" s="18">
        <v>14.694415004656801</v>
      </c>
    </row>
    <row r="8791" spans="1:5" hidden="1" x14ac:dyDescent="0.3">
      <c r="A8791" s="18" t="str">
        <f t="shared" si="137"/>
        <v>2022-23Wellington ShireC4</v>
      </c>
      <c r="B8791" s="18" t="s">
        <v>1261</v>
      </c>
      <c r="C8791" s="18" t="s">
        <v>1203</v>
      </c>
      <c r="D8791" s="18" t="s">
        <v>583</v>
      </c>
      <c r="E8791" s="18">
        <v>1860.82091183285</v>
      </c>
    </row>
    <row r="8792" spans="1:5" hidden="1" x14ac:dyDescent="0.3">
      <c r="A8792" s="18" t="str">
        <f t="shared" ref="A8792:A8855" si="138">CONCATENATE(B8792,C8792,D8792)</f>
        <v>2022-23Wellington ShireC5</v>
      </c>
      <c r="B8792" s="18" t="s">
        <v>1261</v>
      </c>
      <c r="C8792" s="18" t="s">
        <v>1203</v>
      </c>
      <c r="D8792" s="18" t="s">
        <v>586</v>
      </c>
      <c r="E8792" s="18">
        <v>519.80154740569105</v>
      </c>
    </row>
    <row r="8793" spans="1:5" hidden="1" x14ac:dyDescent="0.3">
      <c r="A8793" s="18" t="str">
        <f t="shared" si="138"/>
        <v>2022-23Wellington ShireC6</v>
      </c>
      <c r="B8793" s="18" t="s">
        <v>1261</v>
      </c>
      <c r="C8793" s="18" t="s">
        <v>1203</v>
      </c>
      <c r="D8793" s="18" t="s">
        <v>590</v>
      </c>
      <c r="E8793" s="18">
        <v>3</v>
      </c>
    </row>
    <row r="8794" spans="1:5" hidden="1" x14ac:dyDescent="0.3">
      <c r="A8794" s="18" t="str">
        <f t="shared" si="138"/>
        <v>2022-23Wellington ShireC7</v>
      </c>
      <c r="B8794" s="18" t="s">
        <v>1261</v>
      </c>
      <c r="C8794" s="18" t="s">
        <v>1203</v>
      </c>
      <c r="D8794" s="18" t="s">
        <v>594</v>
      </c>
      <c r="E8794" s="18">
        <v>0.14327485380117</v>
      </c>
    </row>
    <row r="8795" spans="1:5" hidden="1" x14ac:dyDescent="0.3">
      <c r="A8795" s="18" t="str">
        <f t="shared" si="138"/>
        <v>2022-23West Wimmera ShireAF2</v>
      </c>
      <c r="B8795" s="18" t="s">
        <v>1261</v>
      </c>
      <c r="C8795" s="18" t="s">
        <v>1206</v>
      </c>
      <c r="D8795" s="18" t="s">
        <v>76</v>
      </c>
      <c r="E8795" s="18">
        <v>0</v>
      </c>
    </row>
    <row r="8796" spans="1:5" hidden="1" x14ac:dyDescent="0.3">
      <c r="A8796" s="18" t="str">
        <f t="shared" si="138"/>
        <v>2022-23West Wimmera ShireAF6</v>
      </c>
      <c r="B8796" s="18" t="s">
        <v>1261</v>
      </c>
      <c r="C8796" s="18" t="s">
        <v>1206</v>
      </c>
      <c r="D8796" s="18" t="s">
        <v>85</v>
      </c>
      <c r="E8796" s="18">
        <v>2.9078881677483799</v>
      </c>
    </row>
    <row r="8797" spans="1:5" hidden="1" x14ac:dyDescent="0.3">
      <c r="A8797" s="18" t="str">
        <f t="shared" si="138"/>
        <v>2022-23West Wimmera ShireAF7</v>
      </c>
      <c r="B8797" s="18" t="s">
        <v>1261</v>
      </c>
      <c r="C8797" s="18" t="s">
        <v>1206</v>
      </c>
      <c r="D8797" s="18" t="s">
        <v>90</v>
      </c>
      <c r="E8797" s="18">
        <v>22.6685552407932</v>
      </c>
    </row>
    <row r="8798" spans="1:5" hidden="1" x14ac:dyDescent="0.3">
      <c r="A8798" s="18" t="str">
        <f t="shared" si="138"/>
        <v>2022-23West Wimmera ShireAM1</v>
      </c>
      <c r="B8798" s="18" t="s">
        <v>1261</v>
      </c>
      <c r="C8798" s="18" t="s">
        <v>1206</v>
      </c>
      <c r="D8798" s="18" t="s">
        <v>97</v>
      </c>
      <c r="E8798" s="18">
        <v>1.61206896551724</v>
      </c>
    </row>
    <row r="8799" spans="1:5" hidden="1" x14ac:dyDescent="0.3">
      <c r="A8799" s="18" t="str">
        <f t="shared" si="138"/>
        <v>2022-23West Wimmera ShireAM2</v>
      </c>
      <c r="B8799" s="18" t="s">
        <v>1261</v>
      </c>
      <c r="C8799" s="18" t="s">
        <v>1206</v>
      </c>
      <c r="D8799" s="18" t="s">
        <v>103</v>
      </c>
      <c r="E8799" s="18">
        <v>0.10370370370370401</v>
      </c>
    </row>
    <row r="8800" spans="1:5" hidden="1" x14ac:dyDescent="0.3">
      <c r="A8800" s="18" t="str">
        <f t="shared" si="138"/>
        <v>2022-23West Wimmera ShireAM5</v>
      </c>
      <c r="B8800" s="18" t="s">
        <v>1261</v>
      </c>
      <c r="C8800" s="18" t="s">
        <v>1206</v>
      </c>
      <c r="D8800" s="18" t="s">
        <v>109</v>
      </c>
      <c r="E8800" s="18">
        <v>0.32592592592592601</v>
      </c>
    </row>
    <row r="8801" spans="1:5" hidden="1" x14ac:dyDescent="0.3">
      <c r="A8801" s="18" t="str">
        <f t="shared" si="138"/>
        <v>2022-23West Wimmera ShireAM6</v>
      </c>
      <c r="B8801" s="18" t="s">
        <v>1261</v>
      </c>
      <c r="C8801" s="18" t="s">
        <v>1206</v>
      </c>
      <c r="D8801" s="18" t="s">
        <v>115</v>
      </c>
      <c r="E8801" s="18">
        <v>18.037443834248599</v>
      </c>
    </row>
    <row r="8802" spans="1:5" hidden="1" x14ac:dyDescent="0.3">
      <c r="A8802" s="18" t="str">
        <f t="shared" si="138"/>
        <v>2022-23West Wimmera ShireAM7</v>
      </c>
      <c r="B8802" s="18" t="s">
        <v>1261</v>
      </c>
      <c r="C8802" s="18" t="s">
        <v>1206</v>
      </c>
      <c r="D8802" s="18" t="s">
        <v>118</v>
      </c>
      <c r="E8802" s="18">
        <v>0</v>
      </c>
    </row>
    <row r="8803" spans="1:5" hidden="1" x14ac:dyDescent="0.3">
      <c r="A8803" s="18" t="str">
        <f t="shared" si="138"/>
        <v>2022-23West Wimmera ShireFS1</v>
      </c>
      <c r="B8803" s="18" t="s">
        <v>1261</v>
      </c>
      <c r="C8803" s="18" t="s">
        <v>1206</v>
      </c>
      <c r="D8803" s="18" t="s">
        <v>124</v>
      </c>
      <c r="E8803" s="18">
        <v>0</v>
      </c>
    </row>
    <row r="8804" spans="1:5" hidden="1" x14ac:dyDescent="0.3">
      <c r="A8804" s="18" t="str">
        <f t="shared" si="138"/>
        <v>2022-23West Wimmera ShireFS2</v>
      </c>
      <c r="B8804" s="18" t="s">
        <v>1261</v>
      </c>
      <c r="C8804" s="18" t="s">
        <v>1206</v>
      </c>
      <c r="D8804" s="18" t="s">
        <v>130</v>
      </c>
      <c r="E8804" s="18">
        <v>0.75</v>
      </c>
    </row>
    <row r="8805" spans="1:5" hidden="1" x14ac:dyDescent="0.3">
      <c r="A8805" s="18" t="str">
        <f t="shared" si="138"/>
        <v>2022-23West Wimmera ShireFS3</v>
      </c>
      <c r="B8805" s="18" t="s">
        <v>1261</v>
      </c>
      <c r="C8805" s="18" t="s">
        <v>1206</v>
      </c>
      <c r="D8805" s="18" t="s">
        <v>135</v>
      </c>
      <c r="E8805" s="18">
        <v>167.929411764706</v>
      </c>
    </row>
    <row r="8806" spans="1:5" hidden="1" x14ac:dyDescent="0.3">
      <c r="A8806" s="18" t="str">
        <f t="shared" si="138"/>
        <v>2022-23West Wimmera ShireFS4</v>
      </c>
      <c r="B8806" s="18" t="s">
        <v>1261</v>
      </c>
      <c r="C8806" s="18" t="s">
        <v>1206</v>
      </c>
      <c r="D8806" s="18" t="s">
        <v>139</v>
      </c>
      <c r="E8806" s="18">
        <v>0</v>
      </c>
    </row>
    <row r="8807" spans="1:5" hidden="1" x14ac:dyDescent="0.3">
      <c r="A8807" s="18" t="str">
        <f t="shared" si="138"/>
        <v>2022-23West Wimmera ShireG1</v>
      </c>
      <c r="B8807" s="18" t="s">
        <v>1261</v>
      </c>
      <c r="C8807" s="18" t="s">
        <v>1206</v>
      </c>
      <c r="D8807" s="18" t="s">
        <v>149</v>
      </c>
      <c r="E8807" s="18">
        <v>0.35227272727272702</v>
      </c>
    </row>
    <row r="8808" spans="1:5" hidden="1" x14ac:dyDescent="0.3">
      <c r="A8808" s="18" t="str">
        <f t="shared" si="138"/>
        <v>2022-23West Wimmera ShireG2</v>
      </c>
      <c r="B8808" s="18" t="s">
        <v>1261</v>
      </c>
      <c r="C8808" s="18" t="s">
        <v>1206</v>
      </c>
      <c r="D8808" s="18" t="s">
        <v>154</v>
      </c>
      <c r="E8808" s="18">
        <v>54</v>
      </c>
    </row>
    <row r="8809" spans="1:5" hidden="1" x14ac:dyDescent="0.3">
      <c r="A8809" s="18" t="str">
        <f t="shared" si="138"/>
        <v>2022-23West Wimmera ShireG3</v>
      </c>
      <c r="B8809" s="18" t="s">
        <v>1261</v>
      </c>
      <c r="C8809" s="18" t="s">
        <v>1206</v>
      </c>
      <c r="D8809" s="18" t="s">
        <v>159</v>
      </c>
      <c r="E8809" s="18">
        <v>0.98888888888888904</v>
      </c>
    </row>
    <row r="8810" spans="1:5" hidden="1" x14ac:dyDescent="0.3">
      <c r="A8810" s="18" t="str">
        <f t="shared" si="138"/>
        <v>2022-23West Wimmera ShireG4</v>
      </c>
      <c r="B8810" s="18" t="s">
        <v>1261</v>
      </c>
      <c r="C8810" s="18" t="s">
        <v>1206</v>
      </c>
      <c r="D8810" s="18" t="s">
        <v>166</v>
      </c>
      <c r="E8810" s="18">
        <v>40258</v>
      </c>
    </row>
    <row r="8811" spans="1:5" hidden="1" x14ac:dyDescent="0.3">
      <c r="A8811" s="18" t="str">
        <f t="shared" si="138"/>
        <v>2022-23West Wimmera ShireG5</v>
      </c>
      <c r="B8811" s="18" t="s">
        <v>1261</v>
      </c>
      <c r="C8811" s="18" t="s">
        <v>1206</v>
      </c>
      <c r="D8811" s="18" t="s">
        <v>169</v>
      </c>
      <c r="E8811" s="18">
        <v>55</v>
      </c>
    </row>
    <row r="8812" spans="1:5" hidden="1" x14ac:dyDescent="0.3">
      <c r="A8812" s="18" t="str">
        <f t="shared" si="138"/>
        <v>2022-23West Wimmera ShireLB1</v>
      </c>
      <c r="B8812" s="18" t="s">
        <v>1261</v>
      </c>
      <c r="C8812" s="18" t="s">
        <v>1206</v>
      </c>
      <c r="D8812" s="18" t="s">
        <v>1256</v>
      </c>
      <c r="E8812" s="18">
        <v>0.73972401644157404</v>
      </c>
    </row>
    <row r="8813" spans="1:5" hidden="1" x14ac:dyDescent="0.3">
      <c r="A8813" s="18" t="str">
        <f t="shared" si="138"/>
        <v>2022-23West Wimmera ShireLB2</v>
      </c>
      <c r="B8813" s="18" t="s">
        <v>1261</v>
      </c>
      <c r="C8813" s="18" t="s">
        <v>1206</v>
      </c>
      <c r="D8813" s="18" t="s">
        <v>172</v>
      </c>
      <c r="E8813" s="18">
        <v>0.42143952953208902</v>
      </c>
    </row>
    <row r="8814" spans="1:5" hidden="1" x14ac:dyDescent="0.3">
      <c r="A8814" s="18" t="str">
        <f t="shared" si="138"/>
        <v>2022-23West Wimmera ShireLB4</v>
      </c>
      <c r="B8814" s="18" t="s">
        <v>1261</v>
      </c>
      <c r="C8814" s="18" t="s">
        <v>1206</v>
      </c>
      <c r="D8814" s="18" t="s">
        <v>1257</v>
      </c>
      <c r="E8814" s="18">
        <v>0.10185025073491299</v>
      </c>
    </row>
    <row r="8815" spans="1:5" hidden="1" x14ac:dyDescent="0.3">
      <c r="A8815" s="18" t="str">
        <f t="shared" si="138"/>
        <v>2022-23West Wimmera ShireLB5</v>
      </c>
      <c r="B8815" s="18" t="s">
        <v>1261</v>
      </c>
      <c r="C8815" s="18" t="s">
        <v>1206</v>
      </c>
      <c r="D8815" s="18" t="s">
        <v>177</v>
      </c>
      <c r="E8815" s="18">
        <v>48.904892661008503</v>
      </c>
    </row>
    <row r="8816" spans="1:5" hidden="1" x14ac:dyDescent="0.3">
      <c r="A8816" s="18" t="str">
        <f t="shared" si="138"/>
        <v>2022-23West Wimmera ShireMC2</v>
      </c>
      <c r="B8816" s="18" t="s">
        <v>1261</v>
      </c>
      <c r="C8816" s="18" t="s">
        <v>1206</v>
      </c>
      <c r="D8816" s="18" t="s">
        <v>192</v>
      </c>
      <c r="E8816" s="18">
        <v>2.0220930232558101</v>
      </c>
    </row>
    <row r="8817" spans="1:5" hidden="1" x14ac:dyDescent="0.3">
      <c r="A8817" s="18" t="str">
        <f t="shared" si="138"/>
        <v>2022-23West Wimmera ShireMC3</v>
      </c>
      <c r="B8817" s="18" t="s">
        <v>1261</v>
      </c>
      <c r="C8817" s="18" t="s">
        <v>1206</v>
      </c>
      <c r="D8817" s="18" t="s">
        <v>197</v>
      </c>
      <c r="E8817" s="18">
        <v>63.177048174286597</v>
      </c>
    </row>
    <row r="8818" spans="1:5" hidden="1" x14ac:dyDescent="0.3">
      <c r="A8818" s="18" t="str">
        <f t="shared" si="138"/>
        <v>2022-23West Wimmera ShireMC4</v>
      </c>
      <c r="B8818" s="18" t="s">
        <v>1261</v>
      </c>
      <c r="C8818" s="18" t="s">
        <v>1206</v>
      </c>
      <c r="D8818" s="18" t="s">
        <v>202</v>
      </c>
      <c r="E8818" s="18">
        <v>0.931034482758621</v>
      </c>
    </row>
    <row r="8819" spans="1:5" hidden="1" x14ac:dyDescent="0.3">
      <c r="A8819" s="18" t="str">
        <f t="shared" si="138"/>
        <v>2022-23West Wimmera ShireMC5</v>
      </c>
      <c r="B8819" s="18" t="s">
        <v>1261</v>
      </c>
      <c r="C8819" s="18" t="s">
        <v>1206</v>
      </c>
      <c r="D8819" s="18" t="s">
        <v>207</v>
      </c>
      <c r="E8819" s="18">
        <v>1</v>
      </c>
    </row>
    <row r="8820" spans="1:5" hidden="1" x14ac:dyDescent="0.3">
      <c r="A8820" s="18" t="str">
        <f t="shared" si="138"/>
        <v>2022-23West Wimmera ShireMC6</v>
      </c>
      <c r="B8820" s="18" t="s">
        <v>1261</v>
      </c>
      <c r="C8820" s="18" t="s">
        <v>1206</v>
      </c>
      <c r="D8820" s="18" t="s">
        <v>211</v>
      </c>
      <c r="E8820" s="18">
        <v>1.16279069767442</v>
      </c>
    </row>
    <row r="8821" spans="1:5" hidden="1" x14ac:dyDescent="0.3">
      <c r="A8821" s="18" t="str">
        <f t="shared" si="138"/>
        <v>2022-23West Wimmera ShireR1</v>
      </c>
      <c r="B8821" s="18" t="s">
        <v>1261</v>
      </c>
      <c r="C8821" s="18" t="s">
        <v>1206</v>
      </c>
      <c r="D8821" s="18" t="s">
        <v>215</v>
      </c>
      <c r="E8821" s="18">
        <v>2.7413587604290801</v>
      </c>
    </row>
    <row r="8822" spans="1:5" hidden="1" x14ac:dyDescent="0.3">
      <c r="A8822" s="18" t="str">
        <f t="shared" si="138"/>
        <v>2022-23West Wimmera ShireR2</v>
      </c>
      <c r="B8822" s="18" t="s">
        <v>1261</v>
      </c>
      <c r="C8822" s="18" t="s">
        <v>1206</v>
      </c>
      <c r="D8822" s="18" t="s">
        <v>220</v>
      </c>
      <c r="E8822" s="18">
        <v>1</v>
      </c>
    </row>
    <row r="8823" spans="1:5" hidden="1" x14ac:dyDescent="0.3">
      <c r="A8823" s="18" t="str">
        <f t="shared" si="138"/>
        <v>2022-23West Wimmera ShireR3</v>
      </c>
      <c r="B8823" s="18" t="s">
        <v>1261</v>
      </c>
      <c r="C8823" s="18" t="s">
        <v>1206</v>
      </c>
      <c r="D8823" s="18" t="s">
        <v>223</v>
      </c>
      <c r="E8823" s="18">
        <v>45.393645546992303</v>
      </c>
    </row>
    <row r="8824" spans="1:5" hidden="1" x14ac:dyDescent="0.3">
      <c r="A8824" s="18" t="str">
        <f t="shared" si="138"/>
        <v>2022-23West Wimmera ShireR4</v>
      </c>
      <c r="B8824" s="18" t="s">
        <v>1261</v>
      </c>
      <c r="C8824" s="18" t="s">
        <v>1206</v>
      </c>
      <c r="D8824" s="18" t="s">
        <v>228</v>
      </c>
      <c r="E8824" s="18">
        <v>5.7862097011047604</v>
      </c>
    </row>
    <row r="8825" spans="1:5" hidden="1" x14ac:dyDescent="0.3">
      <c r="A8825" s="18" t="str">
        <f t="shared" si="138"/>
        <v>2022-23West Wimmera ShireR5</v>
      </c>
      <c r="B8825" s="18" t="s">
        <v>1261</v>
      </c>
      <c r="C8825" s="18" t="s">
        <v>1206</v>
      </c>
      <c r="D8825" s="18" t="s">
        <v>232</v>
      </c>
      <c r="E8825" s="18">
        <v>53</v>
      </c>
    </row>
    <row r="8826" spans="1:5" hidden="1" x14ac:dyDescent="0.3">
      <c r="A8826" s="18" t="str">
        <f t="shared" si="138"/>
        <v>2022-23West Wimmera ShireSP1</v>
      </c>
      <c r="B8826" s="18" t="s">
        <v>1261</v>
      </c>
      <c r="C8826" s="18" t="s">
        <v>1206</v>
      </c>
      <c r="D8826" s="18" t="s">
        <v>236</v>
      </c>
      <c r="E8826" s="18">
        <v>40</v>
      </c>
    </row>
    <row r="8827" spans="1:5" hidden="1" x14ac:dyDescent="0.3">
      <c r="A8827" s="18" t="str">
        <f t="shared" si="138"/>
        <v>2022-23West Wimmera ShireSP2</v>
      </c>
      <c r="B8827" s="18" t="s">
        <v>1261</v>
      </c>
      <c r="C8827" s="18" t="s">
        <v>1206</v>
      </c>
      <c r="D8827" s="18" t="s">
        <v>239</v>
      </c>
      <c r="E8827" s="18">
        <v>0.80645161290322598</v>
      </c>
    </row>
    <row r="8828" spans="1:5" hidden="1" x14ac:dyDescent="0.3">
      <c r="A8828" s="18" t="str">
        <f t="shared" si="138"/>
        <v>2022-23West Wimmera ShireSP3</v>
      </c>
      <c r="B8828" s="18" t="s">
        <v>1261</v>
      </c>
      <c r="C8828" s="18" t="s">
        <v>1206</v>
      </c>
      <c r="D8828" s="18" t="s">
        <v>245</v>
      </c>
      <c r="E8828" s="18">
        <v>7820.3953488372099</v>
      </c>
    </row>
    <row r="8829" spans="1:5" hidden="1" x14ac:dyDescent="0.3">
      <c r="A8829" s="18" t="str">
        <f t="shared" si="138"/>
        <v>2022-23West Wimmera ShireSP4</v>
      </c>
      <c r="B8829" s="18" t="s">
        <v>1261</v>
      </c>
      <c r="C8829" s="18" t="s">
        <v>1206</v>
      </c>
      <c r="D8829" s="18" t="s">
        <v>251</v>
      </c>
      <c r="E8829" s="18">
        <v>0</v>
      </c>
    </row>
    <row r="8830" spans="1:5" hidden="1" x14ac:dyDescent="0.3">
      <c r="A8830" s="18" t="str">
        <f t="shared" si="138"/>
        <v>2022-23West Wimmera ShireWC1</v>
      </c>
      <c r="B8830" s="18" t="s">
        <v>1261</v>
      </c>
      <c r="C8830" s="18" t="s">
        <v>1206</v>
      </c>
      <c r="D8830" s="18" t="s">
        <v>1258</v>
      </c>
      <c r="E8830" s="18">
        <v>15.233949945593</v>
      </c>
    </row>
    <row r="8831" spans="1:5" hidden="1" x14ac:dyDescent="0.3">
      <c r="A8831" s="18" t="str">
        <f t="shared" si="138"/>
        <v>2022-23West Wimmera ShireWC2</v>
      </c>
      <c r="B8831" s="18" t="s">
        <v>1261</v>
      </c>
      <c r="C8831" s="18" t="s">
        <v>1206</v>
      </c>
      <c r="D8831" s="18" t="s">
        <v>256</v>
      </c>
      <c r="E8831" s="18">
        <v>0.67634592839751095</v>
      </c>
    </row>
    <row r="8832" spans="1:5" hidden="1" x14ac:dyDescent="0.3">
      <c r="A8832" s="18" t="str">
        <f t="shared" si="138"/>
        <v>2022-23West Wimmera ShireWC3</v>
      </c>
      <c r="B8832" s="18" t="s">
        <v>1261</v>
      </c>
      <c r="C8832" s="18" t="s">
        <v>1206</v>
      </c>
      <c r="D8832" s="18" t="s">
        <v>262</v>
      </c>
      <c r="E8832" s="18">
        <v>206.88302502720299</v>
      </c>
    </row>
    <row r="8833" spans="1:5" hidden="1" x14ac:dyDescent="0.3">
      <c r="A8833" s="18" t="str">
        <f t="shared" si="138"/>
        <v>2022-23West Wimmera ShireWC4</v>
      </c>
      <c r="B8833" s="18" t="s">
        <v>1261</v>
      </c>
      <c r="C8833" s="18" t="s">
        <v>1206</v>
      </c>
      <c r="D8833" s="18" t="s">
        <v>266</v>
      </c>
      <c r="E8833" s="18">
        <v>104.730235783634</v>
      </c>
    </row>
    <row r="8834" spans="1:5" hidden="1" x14ac:dyDescent="0.3">
      <c r="A8834" s="18" t="str">
        <f t="shared" si="138"/>
        <v>2022-23West Wimmera ShireWC5</v>
      </c>
      <c r="B8834" s="18" t="s">
        <v>1261</v>
      </c>
      <c r="C8834" s="18" t="s">
        <v>1206</v>
      </c>
      <c r="D8834" s="18" t="s">
        <v>270</v>
      </c>
      <c r="E8834" s="18">
        <v>0.199809705042816</v>
      </c>
    </row>
    <row r="8835" spans="1:5" hidden="1" x14ac:dyDescent="0.3">
      <c r="A8835" s="18" t="str">
        <f t="shared" si="138"/>
        <v>2022-23West Wimmera ShireE2</v>
      </c>
      <c r="B8835" s="18" t="s">
        <v>1261</v>
      </c>
      <c r="C8835" s="18" t="s">
        <v>1206</v>
      </c>
      <c r="D8835" s="18" t="s">
        <v>548</v>
      </c>
      <c r="E8835" s="18">
        <v>6046.4</v>
      </c>
    </row>
    <row r="8836" spans="1:5" hidden="1" x14ac:dyDescent="0.3">
      <c r="A8836" s="18" t="str">
        <f t="shared" si="138"/>
        <v>2022-23West Wimmera ShireE4</v>
      </c>
      <c r="B8836" s="18" t="s">
        <v>1261</v>
      </c>
      <c r="C8836" s="18" t="s">
        <v>1206</v>
      </c>
      <c r="D8836" s="18" t="s">
        <v>550</v>
      </c>
      <c r="E8836" s="18">
        <v>1528</v>
      </c>
    </row>
    <row r="8837" spans="1:5" hidden="1" x14ac:dyDescent="0.3">
      <c r="A8837" s="18" t="str">
        <f t="shared" si="138"/>
        <v>2022-23West Wimmera ShireL1</v>
      </c>
      <c r="B8837" s="18" t="s">
        <v>1261</v>
      </c>
      <c r="C8837" s="18" t="s">
        <v>1206</v>
      </c>
      <c r="D8837" s="18" t="s">
        <v>552</v>
      </c>
      <c r="E8837" s="18">
        <v>4.7061765985211004</v>
      </c>
    </row>
    <row r="8838" spans="1:5" hidden="1" x14ac:dyDescent="0.3">
      <c r="A8838" s="18" t="str">
        <f t="shared" si="138"/>
        <v>2022-23West Wimmera ShireL2</v>
      </c>
      <c r="B8838" s="18" t="s">
        <v>1261</v>
      </c>
      <c r="C8838" s="18" t="s">
        <v>1206</v>
      </c>
      <c r="D8838" s="18" t="s">
        <v>554</v>
      </c>
      <c r="E8838" s="18">
        <v>4.0730752501087402</v>
      </c>
    </row>
    <row r="8839" spans="1:5" hidden="1" x14ac:dyDescent="0.3">
      <c r="A8839" s="18" t="str">
        <f t="shared" si="138"/>
        <v>2022-23West Wimmera ShireO2</v>
      </c>
      <c r="B8839" s="18" t="s">
        <v>1261</v>
      </c>
      <c r="C8839" s="18" t="s">
        <v>1206</v>
      </c>
      <c r="D8839" s="18" t="s">
        <v>556</v>
      </c>
      <c r="E8839" s="18">
        <v>0</v>
      </c>
    </row>
    <row r="8840" spans="1:5" hidden="1" x14ac:dyDescent="0.3">
      <c r="A8840" s="18" t="str">
        <f t="shared" si="138"/>
        <v>2022-23West Wimmera ShireO3</v>
      </c>
      <c r="B8840" s="18" t="s">
        <v>1261</v>
      </c>
      <c r="C8840" s="18" t="s">
        <v>1206</v>
      </c>
      <c r="D8840" s="18" t="s">
        <v>558</v>
      </c>
      <c r="E8840" s="18">
        <v>0</v>
      </c>
    </row>
    <row r="8841" spans="1:5" hidden="1" x14ac:dyDescent="0.3">
      <c r="A8841" s="18" t="str">
        <f t="shared" si="138"/>
        <v>2022-23West Wimmera ShireO4</v>
      </c>
      <c r="B8841" s="18" t="s">
        <v>1261</v>
      </c>
      <c r="C8841" s="18" t="s">
        <v>1206</v>
      </c>
      <c r="D8841" s="18" t="s">
        <v>560</v>
      </c>
      <c r="E8841" s="18">
        <v>1.63948069241012E-2</v>
      </c>
    </row>
    <row r="8842" spans="1:5" hidden="1" x14ac:dyDescent="0.3">
      <c r="A8842" s="18" t="str">
        <f t="shared" si="138"/>
        <v>2022-23West Wimmera ShireO5</v>
      </c>
      <c r="B8842" s="18" t="s">
        <v>1261</v>
      </c>
      <c r="C8842" s="18" t="s">
        <v>1206</v>
      </c>
      <c r="D8842" s="18" t="s">
        <v>562</v>
      </c>
      <c r="E8842" s="18">
        <v>0.807129455909944</v>
      </c>
    </row>
    <row r="8843" spans="1:5" hidden="1" x14ac:dyDescent="0.3">
      <c r="A8843" s="18" t="str">
        <f t="shared" si="138"/>
        <v>2022-23West Wimmera ShireOP1</v>
      </c>
      <c r="B8843" s="18" t="s">
        <v>1261</v>
      </c>
      <c r="C8843" s="18" t="s">
        <v>1206</v>
      </c>
      <c r="D8843" s="18" t="s">
        <v>564</v>
      </c>
      <c r="E8843" s="18">
        <v>3.4522402835882898E-2</v>
      </c>
    </row>
    <row r="8844" spans="1:5" hidden="1" x14ac:dyDescent="0.3">
      <c r="A8844" s="18" t="str">
        <f t="shared" si="138"/>
        <v>2022-23West Wimmera ShireS1</v>
      </c>
      <c r="B8844" s="18" t="s">
        <v>1261</v>
      </c>
      <c r="C8844" s="18" t="s">
        <v>1206</v>
      </c>
      <c r="D8844" s="18" t="s">
        <v>567</v>
      </c>
      <c r="E8844" s="18">
        <v>0.26321336186248501</v>
      </c>
    </row>
    <row r="8845" spans="1:5" hidden="1" x14ac:dyDescent="0.3">
      <c r="A8845" s="18" t="str">
        <f t="shared" si="138"/>
        <v>2022-23West Wimmera ShireS2</v>
      </c>
      <c r="B8845" s="18" t="s">
        <v>1261</v>
      </c>
      <c r="C8845" s="18" t="s">
        <v>1206</v>
      </c>
      <c r="D8845" s="18" t="s">
        <v>569</v>
      </c>
      <c r="E8845" s="18">
        <v>1.4723667733158999E-3</v>
      </c>
    </row>
    <row r="8846" spans="1:5" hidden="1" x14ac:dyDescent="0.3">
      <c r="A8846" s="18" t="str">
        <f t="shared" si="138"/>
        <v>2022-23West Wimmera ShireC1</v>
      </c>
      <c r="B8846" s="18" t="s">
        <v>1261</v>
      </c>
      <c r="C8846" s="18" t="s">
        <v>1206</v>
      </c>
      <c r="D8846" s="18" t="s">
        <v>572</v>
      </c>
      <c r="E8846" s="18">
        <v>7546.6799800299596</v>
      </c>
    </row>
    <row r="8847" spans="1:5" hidden="1" x14ac:dyDescent="0.3">
      <c r="A8847" s="18" t="str">
        <f t="shared" si="138"/>
        <v>2022-23West Wimmera ShireC2</v>
      </c>
      <c r="B8847" s="18" t="s">
        <v>1261</v>
      </c>
      <c r="C8847" s="18" t="s">
        <v>1206</v>
      </c>
      <c r="D8847" s="18" t="s">
        <v>575</v>
      </c>
      <c r="E8847" s="18">
        <v>72115.5766350474</v>
      </c>
    </row>
    <row r="8848" spans="1:5" hidden="1" x14ac:dyDescent="0.3">
      <c r="A8848" s="18" t="str">
        <f t="shared" si="138"/>
        <v>2022-23West Wimmera ShireC3</v>
      </c>
      <c r="B8848" s="18" t="s">
        <v>1261</v>
      </c>
      <c r="C8848" s="18" t="s">
        <v>1206</v>
      </c>
      <c r="D8848" s="18" t="s">
        <v>579</v>
      </c>
      <c r="E8848" s="18">
        <v>1.4561977462740801</v>
      </c>
    </row>
    <row r="8849" spans="1:5" hidden="1" x14ac:dyDescent="0.3">
      <c r="A8849" s="18" t="str">
        <f t="shared" si="138"/>
        <v>2022-23West Wimmera ShireC4</v>
      </c>
      <c r="B8849" s="18" t="s">
        <v>1261</v>
      </c>
      <c r="C8849" s="18" t="s">
        <v>1206</v>
      </c>
      <c r="D8849" s="18" t="s">
        <v>583</v>
      </c>
      <c r="E8849" s="18">
        <v>2999.5007488766901</v>
      </c>
    </row>
    <row r="8850" spans="1:5" hidden="1" x14ac:dyDescent="0.3">
      <c r="A8850" s="18" t="str">
        <f t="shared" si="138"/>
        <v>2022-23West Wimmera ShireC5</v>
      </c>
      <c r="B8850" s="18" t="s">
        <v>1261</v>
      </c>
      <c r="C8850" s="18" t="s">
        <v>1206</v>
      </c>
      <c r="D8850" s="18" t="s">
        <v>586</v>
      </c>
      <c r="E8850" s="18">
        <v>3791.3130304543201</v>
      </c>
    </row>
    <row r="8851" spans="1:5" hidden="1" x14ac:dyDescent="0.3">
      <c r="A8851" s="18" t="str">
        <f t="shared" si="138"/>
        <v>2022-23West Wimmera ShireC6</v>
      </c>
      <c r="B8851" s="18" t="s">
        <v>1261</v>
      </c>
      <c r="C8851" s="18" t="s">
        <v>1206</v>
      </c>
      <c r="D8851" s="18" t="s">
        <v>590</v>
      </c>
      <c r="E8851" s="18">
        <v>5</v>
      </c>
    </row>
    <row r="8852" spans="1:5" hidden="1" x14ac:dyDescent="0.3">
      <c r="A8852" s="18" t="str">
        <f t="shared" si="138"/>
        <v>2022-23West Wimmera ShireC7</v>
      </c>
      <c r="B8852" s="18" t="s">
        <v>1261</v>
      </c>
      <c r="C8852" s="18" t="s">
        <v>1206</v>
      </c>
      <c r="D8852" s="18" t="s">
        <v>594</v>
      </c>
      <c r="E8852" s="18">
        <v>0.15799256505576201</v>
      </c>
    </row>
    <row r="8853" spans="1:5" hidden="1" x14ac:dyDescent="0.3">
      <c r="A8853" s="18" t="str">
        <f t="shared" si="138"/>
        <v>2022-23Whitehorse CityAF2</v>
      </c>
      <c r="B8853" s="18" t="s">
        <v>1261</v>
      </c>
      <c r="C8853" s="18" t="s">
        <v>1209</v>
      </c>
      <c r="D8853" s="18" t="s">
        <v>76</v>
      </c>
      <c r="E8853" s="18">
        <v>0.5</v>
      </c>
    </row>
    <row r="8854" spans="1:5" hidden="1" x14ac:dyDescent="0.3">
      <c r="A8854" s="18" t="str">
        <f t="shared" si="138"/>
        <v>2022-23Whitehorse CityAF6</v>
      </c>
      <c r="B8854" s="18" t="s">
        <v>1261</v>
      </c>
      <c r="C8854" s="18" t="s">
        <v>1209</v>
      </c>
      <c r="D8854" s="18" t="s">
        <v>85</v>
      </c>
      <c r="E8854" s="18">
        <v>7.8644293043014004</v>
      </c>
    </row>
    <row r="8855" spans="1:5" hidden="1" x14ac:dyDescent="0.3">
      <c r="A8855" s="18" t="str">
        <f t="shared" si="138"/>
        <v>2022-23Whitehorse CityAF7</v>
      </c>
      <c r="B8855" s="18" t="s">
        <v>1261</v>
      </c>
      <c r="C8855" s="18" t="s">
        <v>1209</v>
      </c>
      <c r="D8855" s="18" t="s">
        <v>90</v>
      </c>
      <c r="E8855" s="18">
        <v>0.61845588034537402</v>
      </c>
    </row>
    <row r="8856" spans="1:5" hidden="1" x14ac:dyDescent="0.3">
      <c r="A8856" s="18" t="str">
        <f t="shared" ref="A8856:A8919" si="139">CONCATENATE(B8856,C8856,D8856)</f>
        <v>2022-23Whitehorse CityAM1</v>
      </c>
      <c r="B8856" s="18" t="s">
        <v>1261</v>
      </c>
      <c r="C8856" s="18" t="s">
        <v>1209</v>
      </c>
      <c r="D8856" s="18" t="s">
        <v>97</v>
      </c>
      <c r="E8856" s="18">
        <v>1.15417106652587</v>
      </c>
    </row>
    <row r="8857" spans="1:5" hidden="1" x14ac:dyDescent="0.3">
      <c r="A8857" s="18" t="str">
        <f t="shared" si="139"/>
        <v>2022-23Whitehorse CityAM2</v>
      </c>
      <c r="B8857" s="18" t="s">
        <v>1261</v>
      </c>
      <c r="C8857" s="18" t="s">
        <v>1209</v>
      </c>
      <c r="D8857" s="18" t="s">
        <v>103</v>
      </c>
      <c r="E8857" s="18">
        <v>0.54758190327613099</v>
      </c>
    </row>
    <row r="8858" spans="1:5" hidden="1" x14ac:dyDescent="0.3">
      <c r="A8858" s="18" t="str">
        <f t="shared" si="139"/>
        <v>2022-23Whitehorse CityAM5</v>
      </c>
      <c r="B8858" s="18" t="s">
        <v>1261</v>
      </c>
      <c r="C8858" s="18" t="s">
        <v>1209</v>
      </c>
      <c r="D8858" s="18" t="s">
        <v>109</v>
      </c>
      <c r="E8858" s="18">
        <v>0.171606864274571</v>
      </c>
    </row>
    <row r="8859" spans="1:5" hidden="1" x14ac:dyDescent="0.3">
      <c r="A8859" s="18" t="str">
        <f t="shared" si="139"/>
        <v>2022-23Whitehorse CityAM6</v>
      </c>
      <c r="B8859" s="18" t="s">
        <v>1261</v>
      </c>
      <c r="C8859" s="18" t="s">
        <v>1209</v>
      </c>
      <c r="D8859" s="18" t="s">
        <v>115</v>
      </c>
      <c r="E8859" s="18">
        <v>3.9799554307202998</v>
      </c>
    </row>
    <row r="8860" spans="1:5" hidden="1" x14ac:dyDescent="0.3">
      <c r="A8860" s="18" t="str">
        <f t="shared" si="139"/>
        <v>2022-23Whitehorse CityAM7</v>
      </c>
      <c r="B8860" s="18" t="s">
        <v>1261</v>
      </c>
      <c r="C8860" s="18" t="s">
        <v>1209</v>
      </c>
      <c r="D8860" s="18" t="s">
        <v>118</v>
      </c>
      <c r="E8860" s="18">
        <v>1</v>
      </c>
    </row>
    <row r="8861" spans="1:5" hidden="1" x14ac:dyDescent="0.3">
      <c r="A8861" s="18" t="str">
        <f t="shared" si="139"/>
        <v>2022-23Whitehorse CityFS1</v>
      </c>
      <c r="B8861" s="18" t="s">
        <v>1261</v>
      </c>
      <c r="C8861" s="18" t="s">
        <v>1209</v>
      </c>
      <c r="D8861" s="18" t="s">
        <v>124</v>
      </c>
      <c r="E8861" s="18">
        <v>1.5281690140845099</v>
      </c>
    </row>
    <row r="8862" spans="1:5" hidden="1" x14ac:dyDescent="0.3">
      <c r="A8862" s="18" t="str">
        <f t="shared" si="139"/>
        <v>2022-23Whitehorse CityFS2</v>
      </c>
      <c r="B8862" s="18" t="s">
        <v>1261</v>
      </c>
      <c r="C8862" s="18" t="s">
        <v>1209</v>
      </c>
      <c r="D8862" s="18" t="s">
        <v>130</v>
      </c>
      <c r="E8862" s="18">
        <v>0.97874720357941802</v>
      </c>
    </row>
    <row r="8863" spans="1:5" hidden="1" x14ac:dyDescent="0.3">
      <c r="A8863" s="18" t="str">
        <f t="shared" si="139"/>
        <v>2022-23Whitehorse CityFS3</v>
      </c>
      <c r="B8863" s="18" t="s">
        <v>1261</v>
      </c>
      <c r="C8863" s="18" t="s">
        <v>1209</v>
      </c>
      <c r="D8863" s="18" t="s">
        <v>135</v>
      </c>
      <c r="E8863" s="18">
        <v>570.22966507177</v>
      </c>
    </row>
    <row r="8864" spans="1:5" hidden="1" x14ac:dyDescent="0.3">
      <c r="A8864" s="18" t="str">
        <f t="shared" si="139"/>
        <v>2022-23Whitehorse CityFS4</v>
      </c>
      <c r="B8864" s="18" t="s">
        <v>1261</v>
      </c>
      <c r="C8864" s="18" t="s">
        <v>1209</v>
      </c>
      <c r="D8864" s="18" t="s">
        <v>139</v>
      </c>
      <c r="E8864" s="18">
        <v>1</v>
      </c>
    </row>
    <row r="8865" spans="1:5" hidden="1" x14ac:dyDescent="0.3">
      <c r="A8865" s="18" t="str">
        <f t="shared" si="139"/>
        <v>2022-23Whitehorse CityG1</v>
      </c>
      <c r="B8865" s="18" t="s">
        <v>1261</v>
      </c>
      <c r="C8865" s="18" t="s">
        <v>1209</v>
      </c>
      <c r="D8865" s="18" t="s">
        <v>149</v>
      </c>
      <c r="E8865" s="18">
        <v>7.1428571428571397E-2</v>
      </c>
    </row>
    <row r="8866" spans="1:5" hidden="1" x14ac:dyDescent="0.3">
      <c r="A8866" s="18" t="str">
        <f t="shared" si="139"/>
        <v>2022-23Whitehorse CityG2</v>
      </c>
      <c r="B8866" s="18" t="s">
        <v>1261</v>
      </c>
      <c r="C8866" s="18" t="s">
        <v>1209</v>
      </c>
      <c r="D8866" s="18" t="s">
        <v>154</v>
      </c>
      <c r="E8866" s="18">
        <v>55</v>
      </c>
    </row>
    <row r="8867" spans="1:5" hidden="1" x14ac:dyDescent="0.3">
      <c r="A8867" s="18" t="str">
        <f t="shared" si="139"/>
        <v>2022-23Whitehorse CityG3</v>
      </c>
      <c r="B8867" s="18" t="s">
        <v>1261</v>
      </c>
      <c r="C8867" s="18" t="s">
        <v>1209</v>
      </c>
      <c r="D8867" s="18" t="s">
        <v>159</v>
      </c>
      <c r="E8867" s="18">
        <v>1</v>
      </c>
    </row>
    <row r="8868" spans="1:5" hidden="1" x14ac:dyDescent="0.3">
      <c r="A8868" s="18" t="str">
        <f t="shared" si="139"/>
        <v>2022-23Whitehorse CityG4</v>
      </c>
      <c r="B8868" s="18" t="s">
        <v>1261</v>
      </c>
      <c r="C8868" s="18" t="s">
        <v>1209</v>
      </c>
      <c r="D8868" s="18" t="s">
        <v>166</v>
      </c>
      <c r="E8868" s="18">
        <v>49732.363636363603</v>
      </c>
    </row>
    <row r="8869" spans="1:5" hidden="1" x14ac:dyDescent="0.3">
      <c r="A8869" s="18" t="str">
        <f t="shared" si="139"/>
        <v>2022-23Whitehorse CityG5</v>
      </c>
      <c r="B8869" s="18" t="s">
        <v>1261</v>
      </c>
      <c r="C8869" s="18" t="s">
        <v>1209</v>
      </c>
      <c r="D8869" s="18" t="s">
        <v>169</v>
      </c>
      <c r="E8869" s="18">
        <v>56</v>
      </c>
    </row>
    <row r="8870" spans="1:5" hidden="1" x14ac:dyDescent="0.3">
      <c r="A8870" s="18" t="str">
        <f t="shared" si="139"/>
        <v>2022-23Whitehorse CityLB1</v>
      </c>
      <c r="B8870" s="18" t="s">
        <v>1261</v>
      </c>
      <c r="C8870" s="18" t="s">
        <v>1209</v>
      </c>
      <c r="D8870" s="18" t="s">
        <v>1256</v>
      </c>
      <c r="E8870" s="18">
        <v>5.8577992040637996</v>
      </c>
    </row>
    <row r="8871" spans="1:5" hidden="1" x14ac:dyDescent="0.3">
      <c r="A8871" s="18" t="str">
        <f t="shared" si="139"/>
        <v>2022-23Whitehorse CityLB2</v>
      </c>
      <c r="B8871" s="18" t="s">
        <v>1261</v>
      </c>
      <c r="C8871" s="18" t="s">
        <v>1209</v>
      </c>
      <c r="D8871" s="18" t="s">
        <v>172</v>
      </c>
      <c r="E8871" s="18">
        <v>0.63504775751701303</v>
      </c>
    </row>
    <row r="8872" spans="1:5" hidden="1" x14ac:dyDescent="0.3">
      <c r="A8872" s="18" t="str">
        <f t="shared" si="139"/>
        <v>2022-23Whitehorse CityLB4</v>
      </c>
      <c r="B8872" s="18" t="s">
        <v>1261</v>
      </c>
      <c r="C8872" s="18" t="s">
        <v>1209</v>
      </c>
      <c r="D8872" s="18" t="s">
        <v>1257</v>
      </c>
      <c r="E8872" s="18">
        <v>0.10587292375917</v>
      </c>
    </row>
    <row r="8873" spans="1:5" hidden="1" x14ac:dyDescent="0.3">
      <c r="A8873" s="18" t="str">
        <f t="shared" si="139"/>
        <v>2022-23Whitehorse CityLB5</v>
      </c>
      <c r="B8873" s="18" t="s">
        <v>1261</v>
      </c>
      <c r="C8873" s="18" t="s">
        <v>1209</v>
      </c>
      <c r="D8873" s="18" t="s">
        <v>177</v>
      </c>
      <c r="E8873" s="18">
        <v>26.4341616564916</v>
      </c>
    </row>
    <row r="8874" spans="1:5" hidden="1" x14ac:dyDescent="0.3">
      <c r="A8874" s="18" t="str">
        <f t="shared" si="139"/>
        <v>2022-23Whitehorse CityMC2</v>
      </c>
      <c r="B8874" s="18" t="s">
        <v>1261</v>
      </c>
      <c r="C8874" s="18" t="s">
        <v>1209</v>
      </c>
      <c r="D8874" s="18" t="s">
        <v>192</v>
      </c>
      <c r="E8874" s="18">
        <v>1.01049475262369</v>
      </c>
    </row>
    <row r="8875" spans="1:5" hidden="1" x14ac:dyDescent="0.3">
      <c r="A8875" s="18" t="str">
        <f t="shared" si="139"/>
        <v>2022-23Whitehorse CityMC3</v>
      </c>
      <c r="B8875" s="18" t="s">
        <v>1261</v>
      </c>
      <c r="C8875" s="18" t="s">
        <v>1209</v>
      </c>
      <c r="D8875" s="18" t="s">
        <v>197</v>
      </c>
      <c r="E8875" s="18">
        <v>81.161841201295502</v>
      </c>
    </row>
    <row r="8876" spans="1:5" hidden="1" x14ac:dyDescent="0.3">
      <c r="A8876" s="18" t="str">
        <f t="shared" si="139"/>
        <v>2022-23Whitehorse CityMC4</v>
      </c>
      <c r="B8876" s="18" t="s">
        <v>1261</v>
      </c>
      <c r="C8876" s="18" t="s">
        <v>1209</v>
      </c>
      <c r="D8876" s="18" t="s">
        <v>202</v>
      </c>
      <c r="E8876" s="18">
        <v>0.77547940340909105</v>
      </c>
    </row>
    <row r="8877" spans="1:5" hidden="1" x14ac:dyDescent="0.3">
      <c r="A8877" s="18" t="str">
        <f t="shared" si="139"/>
        <v>2022-23Whitehorse CityMC5</v>
      </c>
      <c r="B8877" s="18" t="s">
        <v>1261</v>
      </c>
      <c r="C8877" s="18" t="s">
        <v>1209</v>
      </c>
      <c r="D8877" s="18" t="s">
        <v>207</v>
      </c>
      <c r="E8877" s="18">
        <v>0.93406593406593397</v>
      </c>
    </row>
    <row r="8878" spans="1:5" hidden="1" x14ac:dyDescent="0.3">
      <c r="A8878" s="18" t="str">
        <f t="shared" si="139"/>
        <v>2022-23Whitehorse CityMC6</v>
      </c>
      <c r="B8878" s="18" t="s">
        <v>1261</v>
      </c>
      <c r="C8878" s="18" t="s">
        <v>1209</v>
      </c>
      <c r="D8878" s="18" t="s">
        <v>211</v>
      </c>
      <c r="E8878" s="18">
        <v>0.95952023988005997</v>
      </c>
    </row>
    <row r="8879" spans="1:5" hidden="1" x14ac:dyDescent="0.3">
      <c r="A8879" s="18" t="str">
        <f t="shared" si="139"/>
        <v>2022-23Whitehorse CityR1</v>
      </c>
      <c r="B8879" s="18" t="s">
        <v>1261</v>
      </c>
      <c r="C8879" s="18" t="s">
        <v>1209</v>
      </c>
      <c r="D8879" s="18" t="s">
        <v>215</v>
      </c>
      <c r="E8879" s="18">
        <v>151.80533751962301</v>
      </c>
    </row>
    <row r="8880" spans="1:5" hidden="1" x14ac:dyDescent="0.3">
      <c r="A8880" s="18" t="str">
        <f t="shared" si="139"/>
        <v>2022-23Whitehorse CityR2</v>
      </c>
      <c r="B8880" s="18" t="s">
        <v>1261</v>
      </c>
      <c r="C8880" s="18" t="s">
        <v>1209</v>
      </c>
      <c r="D8880" s="18" t="s">
        <v>220</v>
      </c>
      <c r="E8880" s="18">
        <v>0.98519623233909004</v>
      </c>
    </row>
    <row r="8881" spans="1:5" hidden="1" x14ac:dyDescent="0.3">
      <c r="A8881" s="18" t="str">
        <f t="shared" si="139"/>
        <v>2022-23Whitehorse CityR3</v>
      </c>
      <c r="B8881" s="18" t="s">
        <v>1261</v>
      </c>
      <c r="C8881" s="18" t="s">
        <v>1209</v>
      </c>
      <c r="D8881" s="18" t="s">
        <v>223</v>
      </c>
      <c r="E8881" s="18">
        <v>493.10025220681001</v>
      </c>
    </row>
    <row r="8882" spans="1:5" hidden="1" x14ac:dyDescent="0.3">
      <c r="A8882" s="18" t="str">
        <f t="shared" si="139"/>
        <v>2022-23Whitehorse CityR4</v>
      </c>
      <c r="B8882" s="18" t="s">
        <v>1261</v>
      </c>
      <c r="C8882" s="18" t="s">
        <v>1209</v>
      </c>
      <c r="D8882" s="18" t="s">
        <v>228</v>
      </c>
      <c r="E8882" s="18">
        <v>29.284637326813399</v>
      </c>
    </row>
    <row r="8883" spans="1:5" hidden="1" x14ac:dyDescent="0.3">
      <c r="A8883" s="18" t="str">
        <f t="shared" si="139"/>
        <v>2022-23Whitehorse CityR5</v>
      </c>
      <c r="B8883" s="18" t="s">
        <v>1261</v>
      </c>
      <c r="C8883" s="18" t="s">
        <v>1209</v>
      </c>
      <c r="D8883" s="18" t="s">
        <v>232</v>
      </c>
      <c r="E8883" s="18">
        <v>64</v>
      </c>
    </row>
    <row r="8884" spans="1:5" hidden="1" x14ac:dyDescent="0.3">
      <c r="A8884" s="18" t="str">
        <f t="shared" si="139"/>
        <v>2022-23Whitehorse CitySP1</v>
      </c>
      <c r="B8884" s="18" t="s">
        <v>1261</v>
      </c>
      <c r="C8884" s="18" t="s">
        <v>1209</v>
      </c>
      <c r="D8884" s="18" t="s">
        <v>236</v>
      </c>
      <c r="E8884" s="18">
        <v>71</v>
      </c>
    </row>
    <row r="8885" spans="1:5" hidden="1" x14ac:dyDescent="0.3">
      <c r="A8885" s="18" t="str">
        <f t="shared" si="139"/>
        <v>2022-23Whitehorse CitySP2</v>
      </c>
      <c r="B8885" s="18" t="s">
        <v>1261</v>
      </c>
      <c r="C8885" s="18" t="s">
        <v>1209</v>
      </c>
      <c r="D8885" s="18" t="s">
        <v>239</v>
      </c>
      <c r="E8885" s="18">
        <v>0.64674735249621795</v>
      </c>
    </row>
    <row r="8886" spans="1:5" hidden="1" x14ac:dyDescent="0.3">
      <c r="A8886" s="18" t="str">
        <f t="shared" si="139"/>
        <v>2022-23Whitehorse CitySP3</v>
      </c>
      <c r="B8886" s="18" t="s">
        <v>1261</v>
      </c>
      <c r="C8886" s="18" t="s">
        <v>1209</v>
      </c>
      <c r="D8886" s="18" t="s">
        <v>245</v>
      </c>
      <c r="E8886" s="18">
        <v>2798.11</v>
      </c>
    </row>
    <row r="8887" spans="1:5" hidden="1" x14ac:dyDescent="0.3">
      <c r="A8887" s="18" t="str">
        <f t="shared" si="139"/>
        <v>2022-23Whitehorse CitySP4</v>
      </c>
      <c r="B8887" s="18" t="s">
        <v>1261</v>
      </c>
      <c r="C8887" s="18" t="s">
        <v>1209</v>
      </c>
      <c r="D8887" s="18" t="s">
        <v>251</v>
      </c>
      <c r="E8887" s="18">
        <v>0.527272727272727</v>
      </c>
    </row>
    <row r="8888" spans="1:5" hidden="1" x14ac:dyDescent="0.3">
      <c r="A8888" s="18" t="str">
        <f t="shared" si="139"/>
        <v>2022-23Whitehorse CityWC1</v>
      </c>
      <c r="B8888" s="18" t="s">
        <v>1261</v>
      </c>
      <c r="C8888" s="18" t="s">
        <v>1209</v>
      </c>
      <c r="D8888" s="18" t="s">
        <v>1258</v>
      </c>
      <c r="E8888" s="18">
        <v>129.97445359068999</v>
      </c>
    </row>
    <row r="8889" spans="1:5" hidden="1" x14ac:dyDescent="0.3">
      <c r="A8889" s="18" t="str">
        <f t="shared" si="139"/>
        <v>2022-23Whitehorse CityWC2</v>
      </c>
      <c r="B8889" s="18" t="s">
        <v>1261</v>
      </c>
      <c r="C8889" s="18" t="s">
        <v>1209</v>
      </c>
      <c r="D8889" s="18" t="s">
        <v>256</v>
      </c>
      <c r="E8889" s="18">
        <v>7.2505790017757299</v>
      </c>
    </row>
    <row r="8890" spans="1:5" hidden="1" x14ac:dyDescent="0.3">
      <c r="A8890" s="18" t="str">
        <f t="shared" si="139"/>
        <v>2022-23Whitehorse CityWC3</v>
      </c>
      <c r="B8890" s="18" t="s">
        <v>1261</v>
      </c>
      <c r="C8890" s="18" t="s">
        <v>1209</v>
      </c>
      <c r="D8890" s="18" t="s">
        <v>262</v>
      </c>
      <c r="E8890" s="18">
        <v>119.13932597378</v>
      </c>
    </row>
    <row r="8891" spans="1:5" hidden="1" x14ac:dyDescent="0.3">
      <c r="A8891" s="18" t="str">
        <f t="shared" si="139"/>
        <v>2022-23Whitehorse CityWC4</v>
      </c>
      <c r="B8891" s="18" t="s">
        <v>1261</v>
      </c>
      <c r="C8891" s="18" t="s">
        <v>1209</v>
      </c>
      <c r="D8891" s="18" t="s">
        <v>266</v>
      </c>
      <c r="E8891" s="18">
        <v>35.795714827951798</v>
      </c>
    </row>
    <row r="8892" spans="1:5" hidden="1" x14ac:dyDescent="0.3">
      <c r="A8892" s="18" t="str">
        <f t="shared" si="139"/>
        <v>2022-23Whitehorse CityWC5</v>
      </c>
      <c r="B8892" s="18" t="s">
        <v>1261</v>
      </c>
      <c r="C8892" s="18" t="s">
        <v>1209</v>
      </c>
      <c r="D8892" s="18" t="s">
        <v>270</v>
      </c>
      <c r="E8892" s="18">
        <v>0.56317344609777198</v>
      </c>
    </row>
    <row r="8893" spans="1:5" hidden="1" x14ac:dyDescent="0.3">
      <c r="A8893" s="18" t="str">
        <f t="shared" si="139"/>
        <v>2022-23Whitehorse CityE2</v>
      </c>
      <c r="B8893" s="18" t="s">
        <v>1261</v>
      </c>
      <c r="C8893" s="18" t="s">
        <v>1209</v>
      </c>
      <c r="D8893" s="18" t="s">
        <v>548</v>
      </c>
      <c r="E8893" s="18">
        <v>2866.9424205626401</v>
      </c>
    </row>
    <row r="8894" spans="1:5" hidden="1" x14ac:dyDescent="0.3">
      <c r="A8894" s="18" t="str">
        <f t="shared" si="139"/>
        <v>2022-23Whitehorse CityE4</v>
      </c>
      <c r="B8894" s="18" t="s">
        <v>1261</v>
      </c>
      <c r="C8894" s="18" t="s">
        <v>1209</v>
      </c>
      <c r="D8894" s="18" t="s">
        <v>550</v>
      </c>
      <c r="E8894" s="18">
        <v>1645.9724752074501</v>
      </c>
    </row>
    <row r="8895" spans="1:5" hidden="1" x14ac:dyDescent="0.3">
      <c r="A8895" s="18" t="str">
        <f t="shared" si="139"/>
        <v>2022-23Whitehorse CityL1</v>
      </c>
      <c r="B8895" s="18" t="s">
        <v>1261</v>
      </c>
      <c r="C8895" s="18" t="s">
        <v>1209</v>
      </c>
      <c r="D8895" s="18" t="s">
        <v>552</v>
      </c>
      <c r="E8895" s="18">
        <v>3.2782857403660399</v>
      </c>
    </row>
    <row r="8896" spans="1:5" hidden="1" x14ac:dyDescent="0.3">
      <c r="A8896" s="18" t="str">
        <f t="shared" si="139"/>
        <v>2022-23Whitehorse CityL2</v>
      </c>
      <c r="B8896" s="18" t="s">
        <v>1261</v>
      </c>
      <c r="C8896" s="18" t="s">
        <v>1209</v>
      </c>
      <c r="D8896" s="18" t="s">
        <v>554</v>
      </c>
      <c r="E8896" s="18">
        <v>-1.00633352603794</v>
      </c>
    </row>
    <row r="8897" spans="1:5" hidden="1" x14ac:dyDescent="0.3">
      <c r="A8897" s="18" t="str">
        <f t="shared" si="139"/>
        <v>2022-23Whitehorse CityO2</v>
      </c>
      <c r="B8897" s="18" t="s">
        <v>1261</v>
      </c>
      <c r="C8897" s="18" t="s">
        <v>1209</v>
      </c>
      <c r="D8897" s="18" t="s">
        <v>556</v>
      </c>
      <c r="E8897" s="18">
        <v>0</v>
      </c>
    </row>
    <row r="8898" spans="1:5" hidden="1" x14ac:dyDescent="0.3">
      <c r="A8898" s="18" t="str">
        <f t="shared" si="139"/>
        <v>2022-23Whitehorse CityO3</v>
      </c>
      <c r="B8898" s="18" t="s">
        <v>1261</v>
      </c>
      <c r="C8898" s="18" t="s">
        <v>1209</v>
      </c>
      <c r="D8898" s="18" t="s">
        <v>558</v>
      </c>
      <c r="E8898" s="18">
        <v>0</v>
      </c>
    </row>
    <row r="8899" spans="1:5" hidden="1" x14ac:dyDescent="0.3">
      <c r="A8899" s="18" t="str">
        <f t="shared" si="139"/>
        <v>2022-23Whitehorse CityO4</v>
      </c>
      <c r="B8899" s="18" t="s">
        <v>1261</v>
      </c>
      <c r="C8899" s="18" t="s">
        <v>1209</v>
      </c>
      <c r="D8899" s="18" t="s">
        <v>560</v>
      </c>
      <c r="E8899" s="18">
        <v>6.9725771268307896E-2</v>
      </c>
    </row>
    <row r="8900" spans="1:5" hidden="1" x14ac:dyDescent="0.3">
      <c r="A8900" s="18" t="str">
        <f t="shared" si="139"/>
        <v>2022-23Whitehorse CityO5</v>
      </c>
      <c r="B8900" s="18" t="s">
        <v>1261</v>
      </c>
      <c r="C8900" s="18" t="s">
        <v>1209</v>
      </c>
      <c r="D8900" s="18" t="s">
        <v>562</v>
      </c>
      <c r="E8900" s="18">
        <v>1.26129032258065</v>
      </c>
    </row>
    <row r="8901" spans="1:5" hidden="1" x14ac:dyDescent="0.3">
      <c r="A8901" s="18" t="str">
        <f t="shared" si="139"/>
        <v>2022-23Whitehorse CityOP1</v>
      </c>
      <c r="B8901" s="18" t="s">
        <v>1261</v>
      </c>
      <c r="C8901" s="18" t="s">
        <v>1209</v>
      </c>
      <c r="D8901" s="18" t="s">
        <v>564</v>
      </c>
      <c r="E8901" s="18">
        <v>-4.0609906154156897E-2</v>
      </c>
    </row>
    <row r="8902" spans="1:5" hidden="1" x14ac:dyDescent="0.3">
      <c r="A8902" s="18" t="str">
        <f t="shared" si="139"/>
        <v>2022-23Whitehorse CityS1</v>
      </c>
      <c r="B8902" s="18" t="s">
        <v>1261</v>
      </c>
      <c r="C8902" s="18" t="s">
        <v>1209</v>
      </c>
      <c r="D8902" s="18" t="s">
        <v>567</v>
      </c>
      <c r="E8902" s="18">
        <v>0.59906154156948499</v>
      </c>
    </row>
    <row r="8903" spans="1:5" hidden="1" x14ac:dyDescent="0.3">
      <c r="A8903" s="18" t="str">
        <f t="shared" si="139"/>
        <v>2022-23Whitehorse CityS2</v>
      </c>
      <c r="B8903" s="18" t="s">
        <v>1261</v>
      </c>
      <c r="C8903" s="18" t="s">
        <v>1209</v>
      </c>
      <c r="D8903" s="18" t="s">
        <v>569</v>
      </c>
      <c r="E8903" s="18">
        <v>1.5359291506740801E-3</v>
      </c>
    </row>
    <row r="8904" spans="1:5" hidden="1" x14ac:dyDescent="0.3">
      <c r="A8904" s="18" t="str">
        <f t="shared" si="139"/>
        <v>2022-23Whitehorse CityC1</v>
      </c>
      <c r="B8904" s="18" t="s">
        <v>1261</v>
      </c>
      <c r="C8904" s="18" t="s">
        <v>1209</v>
      </c>
      <c r="D8904" s="18" t="s">
        <v>572</v>
      </c>
      <c r="E8904" s="18">
        <v>1315.31024397038</v>
      </c>
    </row>
    <row r="8905" spans="1:5" hidden="1" x14ac:dyDescent="0.3">
      <c r="A8905" s="18" t="str">
        <f t="shared" si="139"/>
        <v>2022-23Whitehorse CityC2</v>
      </c>
      <c r="B8905" s="18" t="s">
        <v>1261</v>
      </c>
      <c r="C8905" s="18" t="s">
        <v>1209</v>
      </c>
      <c r="D8905" s="18" t="s">
        <v>575</v>
      </c>
      <c r="E8905" s="18">
        <v>6950.3122170895303</v>
      </c>
    </row>
    <row r="8906" spans="1:5" hidden="1" x14ac:dyDescent="0.3">
      <c r="A8906" s="18" t="str">
        <f t="shared" si="139"/>
        <v>2022-23Whitehorse CityC3</v>
      </c>
      <c r="B8906" s="18" t="s">
        <v>1261</v>
      </c>
      <c r="C8906" s="18" t="s">
        <v>1209</v>
      </c>
      <c r="D8906" s="18" t="s">
        <v>579</v>
      </c>
      <c r="E8906" s="18">
        <v>270.03275194709499</v>
      </c>
    </row>
    <row r="8907" spans="1:5" hidden="1" x14ac:dyDescent="0.3">
      <c r="A8907" s="18" t="str">
        <f t="shared" si="139"/>
        <v>2022-23Whitehorse CityC4</v>
      </c>
      <c r="B8907" s="18" t="s">
        <v>1261</v>
      </c>
      <c r="C8907" s="18" t="s">
        <v>1209</v>
      </c>
      <c r="D8907" s="18" t="s">
        <v>583</v>
      </c>
      <c r="E8907" s="18">
        <v>1117.36576986467</v>
      </c>
    </row>
    <row r="8908" spans="1:5" hidden="1" x14ac:dyDescent="0.3">
      <c r="A8908" s="18" t="str">
        <f t="shared" si="139"/>
        <v>2022-23Whitehorse CityC5</v>
      </c>
      <c r="B8908" s="18" t="s">
        <v>1261</v>
      </c>
      <c r="C8908" s="18" t="s">
        <v>1209</v>
      </c>
      <c r="D8908" s="18" t="s">
        <v>586</v>
      </c>
      <c r="E8908" s="18">
        <v>137.944241974048</v>
      </c>
    </row>
    <row r="8909" spans="1:5" hidden="1" x14ac:dyDescent="0.3">
      <c r="A8909" s="18" t="str">
        <f t="shared" si="139"/>
        <v>2022-23Whitehorse CityC6</v>
      </c>
      <c r="B8909" s="18" t="s">
        <v>1261</v>
      </c>
      <c r="C8909" s="18" t="s">
        <v>1209</v>
      </c>
      <c r="D8909" s="18" t="s">
        <v>590</v>
      </c>
      <c r="E8909" s="18">
        <v>9</v>
      </c>
    </row>
    <row r="8910" spans="1:5" hidden="1" x14ac:dyDescent="0.3">
      <c r="A8910" s="18" t="str">
        <f t="shared" si="139"/>
        <v>2022-23Whitehorse CityC7</v>
      </c>
      <c r="B8910" s="18" t="s">
        <v>1261</v>
      </c>
      <c r="C8910" s="18" t="s">
        <v>1209</v>
      </c>
      <c r="D8910" s="18" t="s">
        <v>594</v>
      </c>
      <c r="E8910" s="18">
        <v>0.101694915254237</v>
      </c>
    </row>
    <row r="8911" spans="1:5" hidden="1" x14ac:dyDescent="0.3">
      <c r="A8911" s="18" t="str">
        <f t="shared" si="139"/>
        <v>2022-23Whittlesea CityAF2</v>
      </c>
      <c r="B8911" s="18" t="s">
        <v>1261</v>
      </c>
      <c r="C8911" s="18" t="s">
        <v>1212</v>
      </c>
      <c r="D8911" s="18" t="s">
        <v>76</v>
      </c>
      <c r="E8911" s="18">
        <v>2.6666666666666701</v>
      </c>
    </row>
    <row r="8912" spans="1:5" hidden="1" x14ac:dyDescent="0.3">
      <c r="A8912" s="18" t="str">
        <f t="shared" si="139"/>
        <v>2022-23Whittlesea CityAF6</v>
      </c>
      <c r="B8912" s="18" t="s">
        <v>1261</v>
      </c>
      <c r="C8912" s="18" t="s">
        <v>1212</v>
      </c>
      <c r="D8912" s="18" t="s">
        <v>85</v>
      </c>
      <c r="E8912" s="18">
        <v>3.8494619114392399</v>
      </c>
    </row>
    <row r="8913" spans="1:5" hidden="1" x14ac:dyDescent="0.3">
      <c r="A8913" s="18" t="str">
        <f t="shared" si="139"/>
        <v>2022-23Whittlesea CityAF7</v>
      </c>
      <c r="B8913" s="18" t="s">
        <v>1261</v>
      </c>
      <c r="C8913" s="18" t="s">
        <v>1212</v>
      </c>
      <c r="D8913" s="18" t="s">
        <v>90</v>
      </c>
      <c r="E8913" s="18">
        <v>-0.98652204157495904</v>
      </c>
    </row>
    <row r="8914" spans="1:5" hidden="1" x14ac:dyDescent="0.3">
      <c r="A8914" s="18" t="str">
        <f t="shared" si="139"/>
        <v>2022-23Whittlesea CityAM1</v>
      </c>
      <c r="B8914" s="18" t="s">
        <v>1261</v>
      </c>
      <c r="C8914" s="18" t="s">
        <v>1212</v>
      </c>
      <c r="D8914" s="18" t="s">
        <v>97</v>
      </c>
      <c r="E8914" s="18">
        <v>1.32370321733421</v>
      </c>
    </row>
    <row r="8915" spans="1:5" hidden="1" x14ac:dyDescent="0.3">
      <c r="A8915" s="18" t="str">
        <f t="shared" si="139"/>
        <v>2022-23Whittlesea CityAM2</v>
      </c>
      <c r="B8915" s="18" t="s">
        <v>1261</v>
      </c>
      <c r="C8915" s="18" t="s">
        <v>1212</v>
      </c>
      <c r="D8915" s="18" t="s">
        <v>103</v>
      </c>
      <c r="E8915" s="18">
        <v>0.38021565869667101</v>
      </c>
    </row>
    <row r="8916" spans="1:5" hidden="1" x14ac:dyDescent="0.3">
      <c r="A8916" s="18" t="str">
        <f t="shared" si="139"/>
        <v>2022-23Whittlesea CityLB4</v>
      </c>
      <c r="B8916" s="18" t="s">
        <v>1261</v>
      </c>
      <c r="C8916" s="18" t="s">
        <v>1212</v>
      </c>
      <c r="D8916" s="18" t="s">
        <v>1257</v>
      </c>
      <c r="E8916" s="18">
        <v>9.0660611471595196E-2</v>
      </c>
    </row>
    <row r="8917" spans="1:5" hidden="1" x14ac:dyDescent="0.3">
      <c r="A8917" s="18" t="str">
        <f t="shared" si="139"/>
        <v>2022-23Whittlesea CityLB5</v>
      </c>
      <c r="B8917" s="18" t="s">
        <v>1261</v>
      </c>
      <c r="C8917" s="18" t="s">
        <v>1212</v>
      </c>
      <c r="D8917" s="18" t="s">
        <v>177</v>
      </c>
      <c r="E8917" s="18">
        <v>19.6682265885016</v>
      </c>
    </row>
    <row r="8918" spans="1:5" hidden="1" x14ac:dyDescent="0.3">
      <c r="A8918" s="18" t="str">
        <f t="shared" si="139"/>
        <v>2022-23Whittlesea CityMC2</v>
      </c>
      <c r="B8918" s="18" t="s">
        <v>1261</v>
      </c>
      <c r="C8918" s="18" t="s">
        <v>1212</v>
      </c>
      <c r="D8918" s="18" t="s">
        <v>192</v>
      </c>
      <c r="E8918" s="18">
        <v>1.01100679831661</v>
      </c>
    </row>
    <row r="8919" spans="1:5" hidden="1" x14ac:dyDescent="0.3">
      <c r="A8919" s="18" t="str">
        <f t="shared" si="139"/>
        <v>2022-23Whittlesea CityMC3</v>
      </c>
      <c r="B8919" s="18" t="s">
        <v>1261</v>
      </c>
      <c r="C8919" s="18" t="s">
        <v>1212</v>
      </c>
      <c r="D8919" s="18" t="s">
        <v>197</v>
      </c>
      <c r="E8919" s="18">
        <v>62.374642716055099</v>
      </c>
    </row>
    <row r="8920" spans="1:5" hidden="1" x14ac:dyDescent="0.3">
      <c r="A8920" s="18" t="str">
        <f t="shared" ref="A8920:A8983" si="140">CONCATENATE(B8920,C8920,D8920)</f>
        <v>2022-23Whittlesea CityMC4</v>
      </c>
      <c r="B8920" s="18" t="s">
        <v>1261</v>
      </c>
      <c r="C8920" s="18" t="s">
        <v>1212</v>
      </c>
      <c r="D8920" s="18" t="s">
        <v>202</v>
      </c>
      <c r="E8920" s="18">
        <v>0.72076155938349995</v>
      </c>
    </row>
    <row r="8921" spans="1:5" hidden="1" x14ac:dyDescent="0.3">
      <c r="A8921" s="18" t="str">
        <f t="shared" si="140"/>
        <v>2022-23Whittlesea CityMC5</v>
      </c>
      <c r="B8921" s="18" t="s">
        <v>1261</v>
      </c>
      <c r="C8921" s="18" t="s">
        <v>1212</v>
      </c>
      <c r="D8921" s="18" t="s">
        <v>207</v>
      </c>
      <c r="E8921" s="18">
        <v>0.77027027027026995</v>
      </c>
    </row>
    <row r="8922" spans="1:5" hidden="1" x14ac:dyDescent="0.3">
      <c r="A8922" s="18" t="str">
        <f t="shared" si="140"/>
        <v>2022-23Whittlesea CityMC6</v>
      </c>
      <c r="B8922" s="18" t="s">
        <v>1261</v>
      </c>
      <c r="C8922" s="18" t="s">
        <v>1212</v>
      </c>
      <c r="D8922" s="18" t="s">
        <v>211</v>
      </c>
      <c r="E8922" s="18">
        <v>0.987374554872127</v>
      </c>
    </row>
    <row r="8923" spans="1:5" hidden="1" x14ac:dyDescent="0.3">
      <c r="A8923" s="18" t="str">
        <f t="shared" si="140"/>
        <v>2022-23Whittlesea CityR1</v>
      </c>
      <c r="B8923" s="18" t="s">
        <v>1261</v>
      </c>
      <c r="C8923" s="18" t="s">
        <v>1212</v>
      </c>
      <c r="D8923" s="18" t="s">
        <v>215</v>
      </c>
      <c r="E8923" s="18">
        <v>44.645550527903502</v>
      </c>
    </row>
    <row r="8924" spans="1:5" hidden="1" x14ac:dyDescent="0.3">
      <c r="A8924" s="18" t="str">
        <f t="shared" si="140"/>
        <v>2022-23Whittlesea CityR2</v>
      </c>
      <c r="B8924" s="18" t="s">
        <v>1261</v>
      </c>
      <c r="C8924" s="18" t="s">
        <v>1212</v>
      </c>
      <c r="D8924" s="18" t="s">
        <v>220</v>
      </c>
      <c r="E8924" s="18">
        <v>0.92986425339366496</v>
      </c>
    </row>
    <row r="8925" spans="1:5" hidden="1" x14ac:dyDescent="0.3">
      <c r="A8925" s="18" t="str">
        <f t="shared" si="140"/>
        <v>2022-23Whittlesea CityR3</v>
      </c>
      <c r="B8925" s="18" t="s">
        <v>1261</v>
      </c>
      <c r="C8925" s="18" t="s">
        <v>1212</v>
      </c>
      <c r="D8925" s="18" t="s">
        <v>223</v>
      </c>
      <c r="E8925" s="18">
        <v>124.07680521237801</v>
      </c>
    </row>
    <row r="8926" spans="1:5" hidden="1" x14ac:dyDescent="0.3">
      <c r="A8926" s="18" t="str">
        <f t="shared" si="140"/>
        <v>2022-23Whittlesea CityR4</v>
      </c>
      <c r="B8926" s="18" t="s">
        <v>1261</v>
      </c>
      <c r="C8926" s="18" t="s">
        <v>1212</v>
      </c>
      <c r="D8926" s="18" t="s">
        <v>228</v>
      </c>
      <c r="E8926" s="18">
        <v>40.166324433714401</v>
      </c>
    </row>
    <row r="8927" spans="1:5" hidden="1" x14ac:dyDescent="0.3">
      <c r="A8927" s="18" t="str">
        <f t="shared" si="140"/>
        <v>2022-23Whittlesea CityR5</v>
      </c>
      <c r="B8927" s="18" t="s">
        <v>1261</v>
      </c>
      <c r="C8927" s="18" t="s">
        <v>1212</v>
      </c>
      <c r="D8927" s="18" t="s">
        <v>232</v>
      </c>
      <c r="E8927" s="18">
        <v>53</v>
      </c>
    </row>
    <row r="8928" spans="1:5" hidden="1" x14ac:dyDescent="0.3">
      <c r="A8928" s="18" t="str">
        <f t="shared" si="140"/>
        <v>2022-23Whittlesea CitySP1</v>
      </c>
      <c r="B8928" s="18" t="s">
        <v>1261</v>
      </c>
      <c r="C8928" s="18" t="s">
        <v>1212</v>
      </c>
      <c r="D8928" s="18" t="s">
        <v>236</v>
      </c>
      <c r="E8928" s="18">
        <v>56</v>
      </c>
    </row>
    <row r="8929" spans="1:5" hidden="1" x14ac:dyDescent="0.3">
      <c r="A8929" s="18" t="str">
        <f t="shared" si="140"/>
        <v>2022-23Whittlesea CitySP2</v>
      </c>
      <c r="B8929" s="18" t="s">
        <v>1261</v>
      </c>
      <c r="C8929" s="18" t="s">
        <v>1212</v>
      </c>
      <c r="D8929" s="18" t="s">
        <v>239</v>
      </c>
      <c r="E8929" s="18">
        <v>0.76315789473684204</v>
      </c>
    </row>
    <row r="8930" spans="1:5" hidden="1" x14ac:dyDescent="0.3">
      <c r="A8930" s="18" t="str">
        <f t="shared" si="140"/>
        <v>2022-23Whittlesea CitySP3</v>
      </c>
      <c r="B8930" s="18" t="s">
        <v>1261</v>
      </c>
      <c r="C8930" s="18" t="s">
        <v>1212</v>
      </c>
      <c r="D8930" s="18" t="s">
        <v>245</v>
      </c>
      <c r="E8930" s="18">
        <v>3497.2243767312998</v>
      </c>
    </row>
    <row r="8931" spans="1:5" hidden="1" x14ac:dyDescent="0.3">
      <c r="A8931" s="18" t="str">
        <f t="shared" si="140"/>
        <v>2022-23Whittlesea CitySP4</v>
      </c>
      <c r="B8931" s="18" t="s">
        <v>1261</v>
      </c>
      <c r="C8931" s="18" t="s">
        <v>1212</v>
      </c>
      <c r="D8931" s="18" t="s">
        <v>251</v>
      </c>
      <c r="E8931" s="18">
        <v>0.57894736842105299</v>
      </c>
    </row>
    <row r="8932" spans="1:5" hidden="1" x14ac:dyDescent="0.3">
      <c r="A8932" s="18" t="str">
        <f t="shared" si="140"/>
        <v>2022-23Whittlesea CityWC1</v>
      </c>
      <c r="B8932" s="18" t="s">
        <v>1261</v>
      </c>
      <c r="C8932" s="18" t="s">
        <v>1212</v>
      </c>
      <c r="D8932" s="18" t="s">
        <v>1258</v>
      </c>
      <c r="E8932" s="18">
        <v>96.875137731940598</v>
      </c>
    </row>
    <row r="8933" spans="1:5" hidden="1" x14ac:dyDescent="0.3">
      <c r="A8933" s="18" t="str">
        <f t="shared" si="140"/>
        <v>2022-23Whittlesea CityWC2</v>
      </c>
      <c r="B8933" s="18" t="s">
        <v>1261</v>
      </c>
      <c r="C8933" s="18" t="s">
        <v>1212</v>
      </c>
      <c r="D8933" s="18" t="s">
        <v>256</v>
      </c>
      <c r="E8933" s="18">
        <v>3.83195382619687</v>
      </c>
    </row>
    <row r="8934" spans="1:5" hidden="1" x14ac:dyDescent="0.3">
      <c r="A8934" s="18" t="str">
        <f t="shared" si="140"/>
        <v>2022-23Whittlesea CityWC3</v>
      </c>
      <c r="B8934" s="18" t="s">
        <v>1261</v>
      </c>
      <c r="C8934" s="18" t="s">
        <v>1212</v>
      </c>
      <c r="D8934" s="18" t="s">
        <v>262</v>
      </c>
      <c r="E8934" s="18">
        <v>90.755380431766497</v>
      </c>
    </row>
    <row r="8935" spans="1:5" hidden="1" x14ac:dyDescent="0.3">
      <c r="A8935" s="18" t="str">
        <f t="shared" si="140"/>
        <v>2022-23Whittlesea CityWC4</v>
      </c>
      <c r="B8935" s="18" t="s">
        <v>1261</v>
      </c>
      <c r="C8935" s="18" t="s">
        <v>1212</v>
      </c>
      <c r="D8935" s="18" t="s">
        <v>266</v>
      </c>
      <c r="E8935" s="18">
        <v>48.577668017093103</v>
      </c>
    </row>
    <row r="8936" spans="1:5" hidden="1" x14ac:dyDescent="0.3">
      <c r="A8936" s="18" t="str">
        <f t="shared" si="140"/>
        <v>2022-23Whittlesea CityWC5</v>
      </c>
      <c r="B8936" s="18" t="s">
        <v>1261</v>
      </c>
      <c r="C8936" s="18" t="s">
        <v>1212</v>
      </c>
      <c r="D8936" s="18" t="s">
        <v>270</v>
      </c>
      <c r="E8936" s="18">
        <v>0.44979815241350302</v>
      </c>
    </row>
    <row r="8937" spans="1:5" hidden="1" x14ac:dyDescent="0.3">
      <c r="A8937" s="18" t="str">
        <f t="shared" si="140"/>
        <v>2022-23Whittlesea CityE2</v>
      </c>
      <c r="B8937" s="18" t="s">
        <v>1261</v>
      </c>
      <c r="C8937" s="18" t="s">
        <v>1212</v>
      </c>
      <c r="D8937" s="18" t="s">
        <v>548</v>
      </c>
      <c r="E8937" s="18">
        <v>2788.41997961264</v>
      </c>
    </row>
    <row r="8938" spans="1:5" hidden="1" x14ac:dyDescent="0.3">
      <c r="A8938" s="18" t="str">
        <f t="shared" si="140"/>
        <v>2022-23Whittlesea CityE4</v>
      </c>
      <c r="B8938" s="18" t="s">
        <v>1261</v>
      </c>
      <c r="C8938" s="18" t="s">
        <v>1212</v>
      </c>
      <c r="D8938" s="18" t="s">
        <v>550</v>
      </c>
      <c r="E8938" s="18">
        <v>1758.1039755351701</v>
      </c>
    </row>
    <row r="8939" spans="1:5" hidden="1" x14ac:dyDescent="0.3">
      <c r="A8939" s="18" t="str">
        <f t="shared" si="140"/>
        <v>2022-23Whittlesea CityL1</v>
      </c>
      <c r="B8939" s="18" t="s">
        <v>1261</v>
      </c>
      <c r="C8939" s="18" t="s">
        <v>1212</v>
      </c>
      <c r="D8939" s="18" t="s">
        <v>552</v>
      </c>
      <c r="E8939" s="18">
        <v>3.2686981909670401</v>
      </c>
    </row>
    <row r="8940" spans="1:5" hidden="1" x14ac:dyDescent="0.3">
      <c r="A8940" s="18" t="str">
        <f t="shared" si="140"/>
        <v>2022-23Whittlesea CityL2</v>
      </c>
      <c r="B8940" s="18" t="s">
        <v>1261</v>
      </c>
      <c r="C8940" s="18" t="s">
        <v>1212</v>
      </c>
      <c r="D8940" s="18" t="s">
        <v>554</v>
      </c>
      <c r="E8940" s="18">
        <v>-1.5552238525736699</v>
      </c>
    </row>
    <row r="8941" spans="1:5" hidden="1" x14ac:dyDescent="0.3">
      <c r="A8941" s="18" t="str">
        <f t="shared" si="140"/>
        <v>2022-23Whittlesea CityO2</v>
      </c>
      <c r="B8941" s="18" t="s">
        <v>1261</v>
      </c>
      <c r="C8941" s="18" t="s">
        <v>1212</v>
      </c>
      <c r="D8941" s="18" t="s">
        <v>556</v>
      </c>
      <c r="E8941" s="18">
        <v>6.1248651635138998E-2</v>
      </c>
    </row>
    <row r="8942" spans="1:5" hidden="1" x14ac:dyDescent="0.3">
      <c r="A8942" s="18" t="str">
        <f t="shared" si="140"/>
        <v>2022-23Whittlesea CityO3</v>
      </c>
      <c r="B8942" s="18" t="s">
        <v>1261</v>
      </c>
      <c r="C8942" s="18" t="s">
        <v>1212</v>
      </c>
      <c r="D8942" s="18" t="s">
        <v>558</v>
      </c>
      <c r="E8942" s="18">
        <v>1.34494461837986E-2</v>
      </c>
    </row>
    <row r="8943" spans="1:5" hidden="1" x14ac:dyDescent="0.3">
      <c r="A8943" s="18" t="str">
        <f t="shared" si="140"/>
        <v>2022-23Whittlesea CityO4</v>
      </c>
      <c r="B8943" s="18" t="s">
        <v>1261</v>
      </c>
      <c r="C8943" s="18" t="s">
        <v>1212</v>
      </c>
      <c r="D8943" s="18" t="s">
        <v>560</v>
      </c>
      <c r="E8943" s="18">
        <v>5.4810219292576803E-2</v>
      </c>
    </row>
    <row r="8944" spans="1:5" hidden="1" x14ac:dyDescent="0.3">
      <c r="A8944" s="18" t="str">
        <f t="shared" si="140"/>
        <v>2022-23Whittlesea CityO5</v>
      </c>
      <c r="B8944" s="18" t="s">
        <v>1261</v>
      </c>
      <c r="C8944" s="18" t="s">
        <v>1212</v>
      </c>
      <c r="D8944" s="18" t="s">
        <v>562</v>
      </c>
      <c r="E8944" s="18">
        <v>0.62528020978725196</v>
      </c>
    </row>
    <row r="8945" spans="1:5" hidden="1" x14ac:dyDescent="0.3">
      <c r="A8945" s="18" t="str">
        <f t="shared" si="140"/>
        <v>2022-23Whittlesea CityOP1</v>
      </c>
      <c r="B8945" s="18" t="s">
        <v>1261</v>
      </c>
      <c r="C8945" s="18" t="s">
        <v>1212</v>
      </c>
      <c r="D8945" s="18" t="s">
        <v>564</v>
      </c>
      <c r="E8945" s="18">
        <v>-2.0618649696390601E-3</v>
      </c>
    </row>
    <row r="8946" spans="1:5" hidden="1" x14ac:dyDescent="0.3">
      <c r="A8946" s="18" t="str">
        <f t="shared" si="140"/>
        <v>2022-23Whittlesea CityS1</v>
      </c>
      <c r="B8946" s="18" t="s">
        <v>1261</v>
      </c>
      <c r="C8946" s="18" t="s">
        <v>1212</v>
      </c>
      <c r="D8946" s="18" t="s">
        <v>567</v>
      </c>
      <c r="E8946" s="18">
        <v>0.69618360164417803</v>
      </c>
    </row>
    <row r="8947" spans="1:5" hidden="1" x14ac:dyDescent="0.3">
      <c r="A8947" s="18" t="str">
        <f t="shared" si="140"/>
        <v>2022-23Whittlesea CityS2</v>
      </c>
      <c r="B8947" s="18" t="s">
        <v>1261</v>
      </c>
      <c r="C8947" s="18" t="s">
        <v>1212</v>
      </c>
      <c r="D8947" s="18" t="s">
        <v>569</v>
      </c>
      <c r="E8947" s="18">
        <v>2.6512421371792001E-3</v>
      </c>
    </row>
    <row r="8948" spans="1:5" hidden="1" x14ac:dyDescent="0.3">
      <c r="A8948" s="18" t="str">
        <f t="shared" si="140"/>
        <v>2022-23Whittlesea CityC1</v>
      </c>
      <c r="B8948" s="18" t="s">
        <v>1261</v>
      </c>
      <c r="C8948" s="18" t="s">
        <v>1212</v>
      </c>
      <c r="D8948" s="18" t="s">
        <v>572</v>
      </c>
      <c r="E8948" s="18">
        <v>1155.34456251795</v>
      </c>
    </row>
    <row r="8949" spans="1:5" hidden="1" x14ac:dyDescent="0.3">
      <c r="A8949" s="18" t="str">
        <f t="shared" si="140"/>
        <v>2022-23Whittlesea CityC2</v>
      </c>
      <c r="B8949" s="18" t="s">
        <v>1261</v>
      </c>
      <c r="C8949" s="18" t="s">
        <v>1212</v>
      </c>
      <c r="D8949" s="18" t="s">
        <v>575</v>
      </c>
      <c r="E8949" s="18">
        <v>11482.2953794073</v>
      </c>
    </row>
    <row r="8950" spans="1:5" hidden="1" x14ac:dyDescent="0.3">
      <c r="A8950" s="18" t="str">
        <f t="shared" si="140"/>
        <v>2022-23Whittlesea CityC3</v>
      </c>
      <c r="B8950" s="18" t="s">
        <v>1261</v>
      </c>
      <c r="C8950" s="18" t="s">
        <v>1212</v>
      </c>
      <c r="D8950" s="18" t="s">
        <v>579</v>
      </c>
      <c r="E8950" s="18">
        <v>167.561217268224</v>
      </c>
    </row>
    <row r="8951" spans="1:5" hidden="1" x14ac:dyDescent="0.3">
      <c r="A8951" s="18" t="str">
        <f t="shared" si="140"/>
        <v>2022-23Whittlesea CityC4</v>
      </c>
      <c r="B8951" s="18" t="s">
        <v>1261</v>
      </c>
      <c r="C8951" s="18" t="s">
        <v>1212</v>
      </c>
      <c r="D8951" s="18" t="s">
        <v>583</v>
      </c>
      <c r="E8951" s="18">
        <v>980.34329543342699</v>
      </c>
    </row>
    <row r="8952" spans="1:5" hidden="1" x14ac:dyDescent="0.3">
      <c r="A8952" s="18" t="str">
        <f t="shared" si="140"/>
        <v>2022-23Whittlesea CityC5</v>
      </c>
      <c r="B8952" s="18" t="s">
        <v>1261</v>
      </c>
      <c r="C8952" s="18" t="s">
        <v>1212</v>
      </c>
      <c r="D8952" s="18" t="s">
        <v>586</v>
      </c>
      <c r="E8952" s="18">
        <v>155.83627874170099</v>
      </c>
    </row>
    <row r="8953" spans="1:5" hidden="1" x14ac:dyDescent="0.3">
      <c r="A8953" s="18" t="str">
        <f t="shared" si="140"/>
        <v>2022-23Whittlesea CityC6</v>
      </c>
      <c r="B8953" s="18" t="s">
        <v>1261</v>
      </c>
      <c r="C8953" s="18" t="s">
        <v>1212</v>
      </c>
      <c r="D8953" s="18" t="s">
        <v>590</v>
      </c>
      <c r="E8953" s="18">
        <v>4</v>
      </c>
    </row>
    <row r="8954" spans="1:5" hidden="1" x14ac:dyDescent="0.3">
      <c r="A8954" s="18" t="str">
        <f t="shared" si="140"/>
        <v>2022-23Whittlesea CityC7</v>
      </c>
      <c r="B8954" s="18" t="s">
        <v>1261</v>
      </c>
      <c r="C8954" s="18" t="s">
        <v>1212</v>
      </c>
      <c r="D8954" s="18" t="s">
        <v>594</v>
      </c>
      <c r="E8954" s="18">
        <v>0.12375249500997999</v>
      </c>
    </row>
    <row r="8955" spans="1:5" hidden="1" x14ac:dyDescent="0.3">
      <c r="A8955" s="18" t="str">
        <f t="shared" si="140"/>
        <v>2022-23Wodonga CityAF2</v>
      </c>
      <c r="B8955" s="18" t="s">
        <v>1261</v>
      </c>
      <c r="C8955" s="18" t="s">
        <v>1215</v>
      </c>
      <c r="D8955" s="18" t="s">
        <v>76</v>
      </c>
      <c r="E8955" s="18">
        <v>4.5</v>
      </c>
    </row>
    <row r="8956" spans="1:5" hidden="1" x14ac:dyDescent="0.3">
      <c r="A8956" s="18" t="str">
        <f t="shared" si="140"/>
        <v>2022-23Wodonga CityAF6</v>
      </c>
      <c r="B8956" s="18" t="s">
        <v>1261</v>
      </c>
      <c r="C8956" s="18" t="s">
        <v>1215</v>
      </c>
      <c r="D8956" s="18" t="s">
        <v>85</v>
      </c>
      <c r="E8956" s="18">
        <v>6.8221152744356601</v>
      </c>
    </row>
    <row r="8957" spans="1:5" hidden="1" x14ac:dyDescent="0.3">
      <c r="A8957" s="18" t="str">
        <f t="shared" si="140"/>
        <v>2022-23Wodonga CityAF7</v>
      </c>
      <c r="B8957" s="18" t="s">
        <v>1261</v>
      </c>
      <c r="C8957" s="18" t="s">
        <v>1215</v>
      </c>
      <c r="D8957" s="18" t="s">
        <v>90</v>
      </c>
      <c r="E8957" s="18">
        <v>3.1895808628641902</v>
      </c>
    </row>
    <row r="8958" spans="1:5" hidden="1" x14ac:dyDescent="0.3">
      <c r="A8958" s="18" t="str">
        <f t="shared" si="140"/>
        <v>2022-23Wodonga CityAM1</v>
      </c>
      <c r="B8958" s="18" t="s">
        <v>1261</v>
      </c>
      <c r="C8958" s="18" t="s">
        <v>1215</v>
      </c>
      <c r="D8958" s="18" t="s">
        <v>97</v>
      </c>
      <c r="E8958" s="18">
        <v>1.61749347258486</v>
      </c>
    </row>
    <row r="8959" spans="1:5" hidden="1" x14ac:dyDescent="0.3">
      <c r="A8959" s="18" t="str">
        <f t="shared" si="140"/>
        <v>2022-23Wodonga CityAM2</v>
      </c>
      <c r="B8959" s="18" t="s">
        <v>1261</v>
      </c>
      <c r="C8959" s="18" t="s">
        <v>1215</v>
      </c>
      <c r="D8959" s="18" t="s">
        <v>103</v>
      </c>
      <c r="E8959" s="18">
        <v>0.66074950690335299</v>
      </c>
    </row>
    <row r="8960" spans="1:5" hidden="1" x14ac:dyDescent="0.3">
      <c r="A8960" s="18" t="str">
        <f t="shared" si="140"/>
        <v>2022-23Wodonga CityAM5</v>
      </c>
      <c r="B8960" s="18" t="s">
        <v>1261</v>
      </c>
      <c r="C8960" s="18" t="s">
        <v>1215</v>
      </c>
      <c r="D8960" s="18" t="s">
        <v>109</v>
      </c>
      <c r="E8960" s="18">
        <v>0.18737672583826401</v>
      </c>
    </row>
    <row r="8961" spans="1:5" hidden="1" x14ac:dyDescent="0.3">
      <c r="A8961" s="18" t="str">
        <f t="shared" si="140"/>
        <v>2022-23Wodonga CityAM6</v>
      </c>
      <c r="B8961" s="18" t="s">
        <v>1261</v>
      </c>
      <c r="C8961" s="18" t="s">
        <v>1215</v>
      </c>
      <c r="D8961" s="18" t="s">
        <v>115</v>
      </c>
      <c r="E8961" s="18">
        <v>9.8150567205225201</v>
      </c>
    </row>
    <row r="8962" spans="1:5" hidden="1" x14ac:dyDescent="0.3">
      <c r="A8962" s="18" t="str">
        <f t="shared" si="140"/>
        <v>2022-23Wodonga CityAM7</v>
      </c>
      <c r="B8962" s="18" t="s">
        <v>1261</v>
      </c>
      <c r="C8962" s="18" t="s">
        <v>1215</v>
      </c>
      <c r="D8962" s="18" t="s">
        <v>118</v>
      </c>
      <c r="E8962" s="18">
        <v>0</v>
      </c>
    </row>
    <row r="8963" spans="1:5" hidden="1" x14ac:dyDescent="0.3">
      <c r="A8963" s="18" t="str">
        <f t="shared" si="140"/>
        <v>2022-23Wodonga CityFS1</v>
      </c>
      <c r="B8963" s="18" t="s">
        <v>1261</v>
      </c>
      <c r="C8963" s="18" t="s">
        <v>1215</v>
      </c>
      <c r="D8963" s="18" t="s">
        <v>124</v>
      </c>
      <c r="E8963" s="18">
        <v>1.13636363636364</v>
      </c>
    </row>
    <row r="8964" spans="1:5" hidden="1" x14ac:dyDescent="0.3">
      <c r="A8964" s="18" t="str">
        <f t="shared" si="140"/>
        <v>2022-23Wodonga CityFS2</v>
      </c>
      <c r="B8964" s="18" t="s">
        <v>1261</v>
      </c>
      <c r="C8964" s="18" t="s">
        <v>1215</v>
      </c>
      <c r="D8964" s="18" t="s">
        <v>130</v>
      </c>
      <c r="E8964" s="18">
        <v>1</v>
      </c>
    </row>
    <row r="8965" spans="1:5" hidden="1" x14ac:dyDescent="0.3">
      <c r="A8965" s="18" t="str">
        <f t="shared" si="140"/>
        <v>2022-23Wodonga CityFS3</v>
      </c>
      <c r="B8965" s="18" t="s">
        <v>1261</v>
      </c>
      <c r="C8965" s="18" t="s">
        <v>1215</v>
      </c>
      <c r="D8965" s="18" t="s">
        <v>135</v>
      </c>
      <c r="E8965" s="18">
        <v>400.53584229390702</v>
      </c>
    </row>
    <row r="8966" spans="1:5" hidden="1" x14ac:dyDescent="0.3">
      <c r="A8966" s="18" t="str">
        <f t="shared" si="140"/>
        <v>2022-23Wodonga CityFS4</v>
      </c>
      <c r="B8966" s="18" t="s">
        <v>1261</v>
      </c>
      <c r="C8966" s="18" t="s">
        <v>1215</v>
      </c>
      <c r="D8966" s="18" t="s">
        <v>139</v>
      </c>
      <c r="E8966" s="18">
        <v>0.98795180722891596</v>
      </c>
    </row>
    <row r="8967" spans="1:5" hidden="1" x14ac:dyDescent="0.3">
      <c r="A8967" s="18" t="str">
        <f t="shared" si="140"/>
        <v>2022-23Wodonga CityG1</v>
      </c>
      <c r="B8967" s="18" t="s">
        <v>1261</v>
      </c>
      <c r="C8967" s="18" t="s">
        <v>1215</v>
      </c>
      <c r="D8967" s="18" t="s">
        <v>149</v>
      </c>
      <c r="E8967" s="18">
        <v>0.118012422360248</v>
      </c>
    </row>
    <row r="8968" spans="1:5" hidden="1" x14ac:dyDescent="0.3">
      <c r="A8968" s="18" t="str">
        <f t="shared" si="140"/>
        <v>2022-23Wodonga CityG2</v>
      </c>
      <c r="B8968" s="18" t="s">
        <v>1261</v>
      </c>
      <c r="C8968" s="18" t="s">
        <v>1215</v>
      </c>
      <c r="D8968" s="18" t="s">
        <v>154</v>
      </c>
      <c r="E8968" s="18">
        <v>55</v>
      </c>
    </row>
    <row r="8969" spans="1:5" hidden="1" x14ac:dyDescent="0.3">
      <c r="A8969" s="18" t="str">
        <f t="shared" si="140"/>
        <v>2022-23Wodonga CityG3</v>
      </c>
      <c r="B8969" s="18" t="s">
        <v>1261</v>
      </c>
      <c r="C8969" s="18" t="s">
        <v>1215</v>
      </c>
      <c r="D8969" s="18" t="s">
        <v>159</v>
      </c>
      <c r="E8969" s="18">
        <v>1</v>
      </c>
    </row>
    <row r="8970" spans="1:5" hidden="1" x14ac:dyDescent="0.3">
      <c r="A8970" s="18" t="str">
        <f t="shared" si="140"/>
        <v>2022-23Wodonga CityG4</v>
      </c>
      <c r="B8970" s="18" t="s">
        <v>1261</v>
      </c>
      <c r="C8970" s="18" t="s">
        <v>1215</v>
      </c>
      <c r="D8970" s="18" t="s">
        <v>166</v>
      </c>
      <c r="E8970" s="18">
        <v>52388.285714285703</v>
      </c>
    </row>
    <row r="8971" spans="1:5" hidden="1" x14ac:dyDescent="0.3">
      <c r="A8971" s="18" t="str">
        <f t="shared" si="140"/>
        <v>2022-23Wodonga CityG5</v>
      </c>
      <c r="B8971" s="18" t="s">
        <v>1261</v>
      </c>
      <c r="C8971" s="18" t="s">
        <v>1215</v>
      </c>
      <c r="D8971" s="18" t="s">
        <v>169</v>
      </c>
      <c r="E8971" s="18">
        <v>54</v>
      </c>
    </row>
    <row r="8972" spans="1:5" hidden="1" x14ac:dyDescent="0.3">
      <c r="A8972" s="18" t="str">
        <f t="shared" si="140"/>
        <v>2022-23Wodonga CityLB1</v>
      </c>
      <c r="B8972" s="18" t="s">
        <v>1261</v>
      </c>
      <c r="C8972" s="18" t="s">
        <v>1215</v>
      </c>
      <c r="D8972" s="18" t="s">
        <v>1256</v>
      </c>
      <c r="E8972" s="18">
        <v>3.9247314966145201</v>
      </c>
    </row>
    <row r="8973" spans="1:5" hidden="1" x14ac:dyDescent="0.3">
      <c r="A8973" s="18" t="str">
        <f t="shared" si="140"/>
        <v>2022-23Wodonga CityLB2</v>
      </c>
      <c r="B8973" s="18" t="s">
        <v>1261</v>
      </c>
      <c r="C8973" s="18" t="s">
        <v>1215</v>
      </c>
      <c r="D8973" s="18" t="s">
        <v>172</v>
      </c>
      <c r="E8973" s="18">
        <v>0.72777514872904303</v>
      </c>
    </row>
    <row r="8974" spans="1:5" hidden="1" x14ac:dyDescent="0.3">
      <c r="A8974" s="18" t="str">
        <f t="shared" si="140"/>
        <v>2022-23Wodonga CityLB4</v>
      </c>
      <c r="B8974" s="18" t="s">
        <v>1261</v>
      </c>
      <c r="C8974" s="18" t="s">
        <v>1215</v>
      </c>
      <c r="D8974" s="18" t="s">
        <v>1257</v>
      </c>
      <c r="E8974" s="18">
        <v>8.7725801842712905E-2</v>
      </c>
    </row>
    <row r="8975" spans="1:5" hidden="1" x14ac:dyDescent="0.3">
      <c r="A8975" s="18" t="str">
        <f t="shared" si="140"/>
        <v>2022-23Wodonga CityLB5</v>
      </c>
      <c r="B8975" s="18" t="s">
        <v>1261</v>
      </c>
      <c r="C8975" s="18" t="s">
        <v>1215</v>
      </c>
      <c r="D8975" s="18" t="s">
        <v>177</v>
      </c>
      <c r="E8975" s="18">
        <v>31.6903632405179</v>
      </c>
    </row>
    <row r="8976" spans="1:5" hidden="1" x14ac:dyDescent="0.3">
      <c r="A8976" s="18" t="str">
        <f t="shared" si="140"/>
        <v>2022-23Wodonga CityMC2</v>
      </c>
      <c r="B8976" s="18" t="s">
        <v>1261</v>
      </c>
      <c r="C8976" s="18" t="s">
        <v>1215</v>
      </c>
      <c r="D8976" s="18" t="s">
        <v>192</v>
      </c>
      <c r="E8976" s="18">
        <v>1.0158415841584201</v>
      </c>
    </row>
    <row r="8977" spans="1:5" hidden="1" x14ac:dyDescent="0.3">
      <c r="A8977" s="18" t="str">
        <f t="shared" si="140"/>
        <v>2022-23Wodonga CityMC3</v>
      </c>
      <c r="B8977" s="18" t="s">
        <v>1261</v>
      </c>
      <c r="C8977" s="18" t="s">
        <v>1215</v>
      </c>
      <c r="D8977" s="18" t="s">
        <v>197</v>
      </c>
      <c r="E8977" s="18">
        <v>80.546519909355794</v>
      </c>
    </row>
    <row r="8978" spans="1:5" hidden="1" x14ac:dyDescent="0.3">
      <c r="A8978" s="18" t="str">
        <f t="shared" si="140"/>
        <v>2022-23Wodonga CityMC4</v>
      </c>
      <c r="B8978" s="18" t="s">
        <v>1261</v>
      </c>
      <c r="C8978" s="18" t="s">
        <v>1215</v>
      </c>
      <c r="D8978" s="18" t="s">
        <v>202</v>
      </c>
      <c r="E8978" s="18">
        <v>0.71105694659871499</v>
      </c>
    </row>
    <row r="8979" spans="1:5" hidden="1" x14ac:dyDescent="0.3">
      <c r="A8979" s="18" t="str">
        <f t="shared" si="140"/>
        <v>2022-23Wodonga CityMC5</v>
      </c>
      <c r="B8979" s="18" t="s">
        <v>1261</v>
      </c>
      <c r="C8979" s="18" t="s">
        <v>1215</v>
      </c>
      <c r="D8979" s="18" t="s">
        <v>207</v>
      </c>
      <c r="E8979" s="18">
        <v>0.72018348623853201</v>
      </c>
    </row>
    <row r="8980" spans="1:5" hidden="1" x14ac:dyDescent="0.3">
      <c r="A8980" s="18" t="str">
        <f t="shared" si="140"/>
        <v>2022-23Wodonga CityMC6</v>
      </c>
      <c r="B8980" s="18" t="s">
        <v>1261</v>
      </c>
      <c r="C8980" s="18" t="s">
        <v>1215</v>
      </c>
      <c r="D8980" s="18" t="s">
        <v>211</v>
      </c>
      <c r="E8980" s="18">
        <v>0.91881188118811896</v>
      </c>
    </row>
    <row r="8981" spans="1:5" hidden="1" x14ac:dyDescent="0.3">
      <c r="A8981" s="18" t="str">
        <f t="shared" si="140"/>
        <v>2022-23Wodonga CityR1</v>
      </c>
      <c r="B8981" s="18" t="s">
        <v>1261</v>
      </c>
      <c r="C8981" s="18" t="s">
        <v>1215</v>
      </c>
      <c r="D8981" s="18" t="s">
        <v>215</v>
      </c>
      <c r="E8981" s="18">
        <v>17.7062374245473</v>
      </c>
    </row>
    <row r="8982" spans="1:5" hidden="1" x14ac:dyDescent="0.3">
      <c r="A8982" s="18" t="str">
        <f t="shared" si="140"/>
        <v>2022-23Wodonga CityR2</v>
      </c>
      <c r="B8982" s="18" t="s">
        <v>1261</v>
      </c>
      <c r="C8982" s="18" t="s">
        <v>1215</v>
      </c>
      <c r="D8982" s="18" t="s">
        <v>220</v>
      </c>
      <c r="E8982" s="18">
        <v>0.97521126760563404</v>
      </c>
    </row>
    <row r="8983" spans="1:5" hidden="1" x14ac:dyDescent="0.3">
      <c r="A8983" s="18" t="str">
        <f t="shared" si="140"/>
        <v>2022-23Wodonga CityR3</v>
      </c>
      <c r="B8983" s="18" t="s">
        <v>1261</v>
      </c>
      <c r="C8983" s="18" t="s">
        <v>1215</v>
      </c>
      <c r="D8983" s="18" t="s">
        <v>223</v>
      </c>
      <c r="E8983" s="18">
        <v>43.184277198211603</v>
      </c>
    </row>
    <row r="8984" spans="1:5" hidden="1" x14ac:dyDescent="0.3">
      <c r="A8984" s="18" t="str">
        <f t="shared" ref="A8984:A9047" si="141">CONCATENATE(B8984,C8984,D8984)</f>
        <v>2022-23Wodonga CityR4</v>
      </c>
      <c r="B8984" s="18" t="s">
        <v>1261</v>
      </c>
      <c r="C8984" s="18" t="s">
        <v>1215</v>
      </c>
      <c r="D8984" s="18" t="s">
        <v>228</v>
      </c>
      <c r="E8984" s="18">
        <v>8.9804847170687996</v>
      </c>
    </row>
    <row r="8985" spans="1:5" hidden="1" x14ac:dyDescent="0.3">
      <c r="A8985" s="18" t="str">
        <f t="shared" si="141"/>
        <v>2022-23Wodonga CityR5</v>
      </c>
      <c r="B8985" s="18" t="s">
        <v>1261</v>
      </c>
      <c r="C8985" s="18" t="s">
        <v>1215</v>
      </c>
      <c r="D8985" s="18" t="s">
        <v>232</v>
      </c>
      <c r="E8985" s="18">
        <v>53</v>
      </c>
    </row>
    <row r="8986" spans="1:5" hidden="1" x14ac:dyDescent="0.3">
      <c r="A8986" s="18" t="str">
        <f t="shared" si="141"/>
        <v>2022-23Wodonga CitySP1</v>
      </c>
      <c r="B8986" s="18" t="s">
        <v>1261</v>
      </c>
      <c r="C8986" s="18" t="s">
        <v>1215</v>
      </c>
      <c r="D8986" s="18" t="s">
        <v>236</v>
      </c>
      <c r="E8986" s="18">
        <v>77</v>
      </c>
    </row>
    <row r="8987" spans="1:5" hidden="1" x14ac:dyDescent="0.3">
      <c r="A8987" s="18" t="str">
        <f t="shared" si="141"/>
        <v>2022-23Wodonga CitySP2</v>
      </c>
      <c r="B8987" s="18" t="s">
        <v>1261</v>
      </c>
      <c r="C8987" s="18" t="s">
        <v>1215</v>
      </c>
      <c r="D8987" s="18" t="s">
        <v>239</v>
      </c>
      <c r="E8987" s="18">
        <v>0.68098159509202405</v>
      </c>
    </row>
    <row r="8988" spans="1:5" hidden="1" x14ac:dyDescent="0.3">
      <c r="A8988" s="18" t="str">
        <f t="shared" si="141"/>
        <v>2022-23Wodonga CitySP3</v>
      </c>
      <c r="B8988" s="18" t="s">
        <v>1261</v>
      </c>
      <c r="C8988" s="18" t="s">
        <v>1215</v>
      </c>
      <c r="D8988" s="18" t="s">
        <v>245</v>
      </c>
      <c r="E8988" s="18">
        <v>5036.3846153846198</v>
      </c>
    </row>
    <row r="8989" spans="1:5" hidden="1" x14ac:dyDescent="0.3">
      <c r="A8989" s="18" t="str">
        <f t="shared" si="141"/>
        <v>2022-23Wodonga CitySP4</v>
      </c>
      <c r="B8989" s="18" t="s">
        <v>1261</v>
      </c>
      <c r="C8989" s="18" t="s">
        <v>1215</v>
      </c>
      <c r="D8989" s="18" t="s">
        <v>251</v>
      </c>
      <c r="E8989" s="18">
        <v>0</v>
      </c>
    </row>
    <row r="8990" spans="1:5" hidden="1" x14ac:dyDescent="0.3">
      <c r="A8990" s="18" t="str">
        <f t="shared" si="141"/>
        <v>2022-23Wodonga CityWC1</v>
      </c>
      <c r="B8990" s="18" t="s">
        <v>1261</v>
      </c>
      <c r="C8990" s="18" t="s">
        <v>1215</v>
      </c>
      <c r="D8990" s="18" t="s">
        <v>1258</v>
      </c>
      <c r="E8990" s="18">
        <v>155.533885909313</v>
      </c>
    </row>
    <row r="8991" spans="1:5" hidden="1" x14ac:dyDescent="0.3">
      <c r="A8991" s="18" t="str">
        <f t="shared" si="141"/>
        <v>2022-23Wodonga CityWC2</v>
      </c>
      <c r="B8991" s="18" t="s">
        <v>1261</v>
      </c>
      <c r="C8991" s="18" t="s">
        <v>1215</v>
      </c>
      <c r="D8991" s="18" t="s">
        <v>256</v>
      </c>
      <c r="E8991" s="18">
        <v>3.3517208110537902</v>
      </c>
    </row>
    <row r="8992" spans="1:5" hidden="1" x14ac:dyDescent="0.3">
      <c r="A8992" s="18" t="str">
        <f t="shared" si="141"/>
        <v>2022-23Wodonga CityWC3</v>
      </c>
      <c r="B8992" s="18" t="s">
        <v>1261</v>
      </c>
      <c r="C8992" s="18" t="s">
        <v>1215</v>
      </c>
      <c r="D8992" s="18" t="s">
        <v>262</v>
      </c>
      <c r="E8992" s="18">
        <v>74.164752502028705</v>
      </c>
    </row>
    <row r="8993" spans="1:5" hidden="1" x14ac:dyDescent="0.3">
      <c r="A8993" s="18" t="str">
        <f t="shared" si="141"/>
        <v>2022-23Wodonga CityWC4</v>
      </c>
      <c r="B8993" s="18" t="s">
        <v>1261</v>
      </c>
      <c r="C8993" s="18" t="s">
        <v>1215</v>
      </c>
      <c r="D8993" s="18" t="s">
        <v>266</v>
      </c>
      <c r="E8993" s="18">
        <v>46.616458855585797</v>
      </c>
    </row>
    <row r="8994" spans="1:5" hidden="1" x14ac:dyDescent="0.3">
      <c r="A8994" s="18" t="str">
        <f t="shared" si="141"/>
        <v>2022-23Wodonga CityWC5</v>
      </c>
      <c r="B8994" s="18" t="s">
        <v>1261</v>
      </c>
      <c r="C8994" s="18" t="s">
        <v>1215</v>
      </c>
      <c r="D8994" s="18" t="s">
        <v>270</v>
      </c>
      <c r="E8994" s="18">
        <v>0.70888299051397297</v>
      </c>
    </row>
    <row r="8995" spans="1:5" hidden="1" x14ac:dyDescent="0.3">
      <c r="A8995" s="18" t="str">
        <f t="shared" si="141"/>
        <v>2022-23Wodonga CityE2</v>
      </c>
      <c r="B8995" s="18" t="s">
        <v>1261</v>
      </c>
      <c r="C8995" s="18" t="s">
        <v>1215</v>
      </c>
      <c r="D8995" s="18" t="s">
        <v>548</v>
      </c>
      <c r="E8995" s="18">
        <v>8939.2857142857101</v>
      </c>
    </row>
    <row r="8996" spans="1:5" hidden="1" x14ac:dyDescent="0.3">
      <c r="A8996" s="18" t="str">
        <f t="shared" si="141"/>
        <v>2022-23Wodonga CityE4</v>
      </c>
      <c r="B8996" s="18" t="s">
        <v>1261</v>
      </c>
      <c r="C8996" s="18" t="s">
        <v>1215</v>
      </c>
      <c r="D8996" s="18" t="s">
        <v>550</v>
      </c>
      <c r="E8996" s="18">
        <v>2074.7619047619</v>
      </c>
    </row>
    <row r="8997" spans="1:5" hidden="1" x14ac:dyDescent="0.3">
      <c r="A8997" s="18" t="str">
        <f t="shared" si="141"/>
        <v>2022-23Wodonga CityL1</v>
      </c>
      <c r="B8997" s="18" t="s">
        <v>1261</v>
      </c>
      <c r="C8997" s="18" t="s">
        <v>1215</v>
      </c>
      <c r="D8997" s="18" t="s">
        <v>552</v>
      </c>
      <c r="E8997" s="18">
        <v>3.4213296938974498</v>
      </c>
    </row>
    <row r="8998" spans="1:5" hidden="1" x14ac:dyDescent="0.3">
      <c r="A8998" s="18" t="str">
        <f t="shared" si="141"/>
        <v>2022-23Wodonga CityL2</v>
      </c>
      <c r="B8998" s="18" t="s">
        <v>1261</v>
      </c>
      <c r="C8998" s="18" t="s">
        <v>1215</v>
      </c>
      <c r="D8998" s="18" t="s">
        <v>554</v>
      </c>
      <c r="E8998" s="18">
        <v>0.211737180736986</v>
      </c>
    </row>
    <row r="8999" spans="1:5" hidden="1" x14ac:dyDescent="0.3">
      <c r="A8999" s="18" t="str">
        <f t="shared" si="141"/>
        <v>2022-23Wodonga CityO2</v>
      </c>
      <c r="B8999" s="18" t="s">
        <v>1261</v>
      </c>
      <c r="C8999" s="18" t="s">
        <v>1215</v>
      </c>
      <c r="D8999" s="18" t="s">
        <v>556</v>
      </c>
      <c r="E8999" s="18">
        <v>0.247773327754199</v>
      </c>
    </row>
    <row r="9000" spans="1:5" hidden="1" x14ac:dyDescent="0.3">
      <c r="A9000" s="18" t="str">
        <f t="shared" si="141"/>
        <v>2022-23Wodonga CityO3</v>
      </c>
      <c r="B9000" s="18" t="s">
        <v>1261</v>
      </c>
      <c r="C9000" s="18" t="s">
        <v>1215</v>
      </c>
      <c r="D9000" s="18" t="s">
        <v>558</v>
      </c>
      <c r="E9000" s="18">
        <v>6.4060414051447606E-2</v>
      </c>
    </row>
    <row r="9001" spans="1:5" hidden="1" x14ac:dyDescent="0.3">
      <c r="A9001" s="18" t="str">
        <f t="shared" si="141"/>
        <v>2022-23Wodonga CityO4</v>
      </c>
      <c r="B9001" s="18" t="s">
        <v>1261</v>
      </c>
      <c r="C9001" s="18" t="s">
        <v>1215</v>
      </c>
      <c r="D9001" s="18" t="s">
        <v>560</v>
      </c>
      <c r="E9001" s="18">
        <v>0.25322133702805699</v>
      </c>
    </row>
    <row r="9002" spans="1:5" hidden="1" x14ac:dyDescent="0.3">
      <c r="A9002" s="18" t="str">
        <f t="shared" si="141"/>
        <v>2022-23Wodonga CityO5</v>
      </c>
      <c r="B9002" s="18" t="s">
        <v>1261</v>
      </c>
      <c r="C9002" s="18" t="s">
        <v>1215</v>
      </c>
      <c r="D9002" s="18" t="s">
        <v>562</v>
      </c>
      <c r="E9002" s="18">
        <v>0.78227808814401001</v>
      </c>
    </row>
    <row r="9003" spans="1:5" hidden="1" x14ac:dyDescent="0.3">
      <c r="A9003" s="18" t="str">
        <f t="shared" si="141"/>
        <v>2022-23Wodonga CityOP1</v>
      </c>
      <c r="B9003" s="18" t="s">
        <v>1261</v>
      </c>
      <c r="C9003" s="18" t="s">
        <v>1215</v>
      </c>
      <c r="D9003" s="18" t="s">
        <v>564</v>
      </c>
      <c r="E9003" s="18">
        <v>-1.5036008642074099</v>
      </c>
    </row>
    <row r="9004" spans="1:5" hidden="1" x14ac:dyDescent="0.3">
      <c r="A9004" s="18" t="str">
        <f t="shared" si="141"/>
        <v>2022-23Wodonga CityS1</v>
      </c>
      <c r="B9004" s="18" t="s">
        <v>1261</v>
      </c>
      <c r="C9004" s="18" t="s">
        <v>1215</v>
      </c>
      <c r="D9004" s="18" t="s">
        <v>567</v>
      </c>
      <c r="E9004" s="18">
        <v>0.66932063695286903</v>
      </c>
    </row>
    <row r="9005" spans="1:5" hidden="1" x14ac:dyDescent="0.3">
      <c r="A9005" s="18" t="str">
        <f t="shared" si="141"/>
        <v>2022-23Wodonga CityS2</v>
      </c>
      <c r="B9005" s="18" t="s">
        <v>1261</v>
      </c>
      <c r="C9005" s="18" t="s">
        <v>1215</v>
      </c>
      <c r="D9005" s="18" t="s">
        <v>569</v>
      </c>
      <c r="E9005" s="18">
        <v>5.0378827461324497E-3</v>
      </c>
    </row>
    <row r="9006" spans="1:5" hidden="1" x14ac:dyDescent="0.3">
      <c r="A9006" s="18" t="str">
        <f t="shared" si="141"/>
        <v>2022-23Wodonga CityC1</v>
      </c>
      <c r="B9006" s="18" t="s">
        <v>1261</v>
      </c>
      <c r="C9006" s="18" t="s">
        <v>1215</v>
      </c>
      <c r="D9006" s="18" t="s">
        <v>572</v>
      </c>
      <c r="E9006" s="18">
        <v>4302.1656926778996</v>
      </c>
    </row>
    <row r="9007" spans="1:5" hidden="1" x14ac:dyDescent="0.3">
      <c r="A9007" s="18" t="str">
        <f t="shared" si="141"/>
        <v>2022-23Wodonga CityC2</v>
      </c>
      <c r="B9007" s="18" t="s">
        <v>1261</v>
      </c>
      <c r="C9007" s="18" t="s">
        <v>1215</v>
      </c>
      <c r="D9007" s="18" t="s">
        <v>575</v>
      </c>
      <c r="E9007" s="18">
        <v>12581.024407012699</v>
      </c>
    </row>
    <row r="9008" spans="1:5" hidden="1" x14ac:dyDescent="0.3">
      <c r="A9008" s="18" t="str">
        <f t="shared" si="141"/>
        <v>2022-23Wodonga CityC3</v>
      </c>
      <c r="B9008" s="18" t="s">
        <v>1261</v>
      </c>
      <c r="C9008" s="18" t="s">
        <v>1215</v>
      </c>
      <c r="D9008" s="18" t="s">
        <v>579</v>
      </c>
      <c r="E9008" s="18">
        <v>77.504440497335693</v>
      </c>
    </row>
    <row r="9009" spans="1:5" hidden="1" x14ac:dyDescent="0.3">
      <c r="A9009" s="18" t="str">
        <f t="shared" si="141"/>
        <v>2022-23Wodonga CityC4</v>
      </c>
      <c r="B9009" s="18" t="s">
        <v>1261</v>
      </c>
      <c r="C9009" s="18" t="s">
        <v>1215</v>
      </c>
      <c r="D9009" s="18" t="s">
        <v>583</v>
      </c>
      <c r="E9009" s="18">
        <v>1323.2496848859901</v>
      </c>
    </row>
    <row r="9010" spans="1:5" hidden="1" x14ac:dyDescent="0.3">
      <c r="A9010" s="18" t="str">
        <f t="shared" si="141"/>
        <v>2022-23Wodonga CityC5</v>
      </c>
      <c r="B9010" s="18" t="s">
        <v>1261</v>
      </c>
      <c r="C9010" s="18" t="s">
        <v>1215</v>
      </c>
      <c r="D9010" s="18" t="s">
        <v>586</v>
      </c>
      <c r="E9010" s="18">
        <v>373.59917497421799</v>
      </c>
    </row>
    <row r="9011" spans="1:5" hidden="1" x14ac:dyDescent="0.3">
      <c r="A9011" s="18" t="str">
        <f t="shared" si="141"/>
        <v>2022-23Wodonga CityC6</v>
      </c>
      <c r="B9011" s="18" t="s">
        <v>1261</v>
      </c>
      <c r="C9011" s="18" t="s">
        <v>1215</v>
      </c>
      <c r="D9011" s="18" t="s">
        <v>590</v>
      </c>
      <c r="E9011" s="18">
        <v>3</v>
      </c>
    </row>
    <row r="9012" spans="1:5" hidden="1" x14ac:dyDescent="0.3">
      <c r="A9012" s="18" t="str">
        <f t="shared" si="141"/>
        <v>2022-23Wodonga CityC7</v>
      </c>
      <c r="B9012" s="18" t="s">
        <v>1261</v>
      </c>
      <c r="C9012" s="18" t="s">
        <v>1215</v>
      </c>
      <c r="D9012" s="18" t="s">
        <v>594</v>
      </c>
      <c r="E9012" s="18">
        <v>0.16415410385259599</v>
      </c>
    </row>
    <row r="9013" spans="1:5" hidden="1" x14ac:dyDescent="0.3">
      <c r="A9013" s="18" t="str">
        <f t="shared" si="141"/>
        <v>2022-23Wyndham CityAF2</v>
      </c>
      <c r="B9013" s="18" t="s">
        <v>1261</v>
      </c>
      <c r="C9013" s="18" t="s">
        <v>1218</v>
      </c>
      <c r="D9013" s="18" t="s">
        <v>76</v>
      </c>
      <c r="E9013" s="18">
        <v>14.5</v>
      </c>
    </row>
    <row r="9014" spans="1:5" hidden="1" x14ac:dyDescent="0.3">
      <c r="A9014" s="18" t="str">
        <f t="shared" si="141"/>
        <v>2022-23Wyndham CityAF6</v>
      </c>
      <c r="B9014" s="18" t="s">
        <v>1261</v>
      </c>
      <c r="C9014" s="18" t="s">
        <v>1218</v>
      </c>
      <c r="D9014" s="18" t="s">
        <v>85</v>
      </c>
      <c r="E9014" s="18">
        <v>3.4623958680979698</v>
      </c>
    </row>
    <row r="9015" spans="1:5" hidden="1" x14ac:dyDescent="0.3">
      <c r="A9015" s="18" t="str">
        <f t="shared" si="141"/>
        <v>2022-23Wyndham CityAF7</v>
      </c>
      <c r="B9015" s="18" t="s">
        <v>1261</v>
      </c>
      <c r="C9015" s="18" t="s">
        <v>1218</v>
      </c>
      <c r="D9015" s="18" t="s">
        <v>90</v>
      </c>
      <c r="E9015" s="18">
        <v>2.06574363053599</v>
      </c>
    </row>
    <row r="9016" spans="1:5" hidden="1" x14ac:dyDescent="0.3">
      <c r="A9016" s="18" t="str">
        <f t="shared" si="141"/>
        <v>2022-23Wyndham CityAM1</v>
      </c>
      <c r="B9016" s="18" t="s">
        <v>1261</v>
      </c>
      <c r="C9016" s="18" t="s">
        <v>1218</v>
      </c>
      <c r="D9016" s="18" t="s">
        <v>97</v>
      </c>
      <c r="E9016" s="18">
        <v>2.1368349864742999</v>
      </c>
    </row>
    <row r="9017" spans="1:5" hidden="1" x14ac:dyDescent="0.3">
      <c r="A9017" s="18" t="str">
        <f t="shared" si="141"/>
        <v>2022-23Wyndham CityAM2</v>
      </c>
      <c r="B9017" s="18" t="s">
        <v>1261</v>
      </c>
      <c r="C9017" s="18" t="s">
        <v>1218</v>
      </c>
      <c r="D9017" s="18" t="s">
        <v>103</v>
      </c>
      <c r="E9017" s="18">
        <v>0.387566137566138</v>
      </c>
    </row>
    <row r="9018" spans="1:5" hidden="1" x14ac:dyDescent="0.3">
      <c r="A9018" s="18" t="str">
        <f t="shared" si="141"/>
        <v>2022-23Wyndham CityAM5</v>
      </c>
      <c r="B9018" s="18" t="s">
        <v>1261</v>
      </c>
      <c r="C9018" s="18" t="s">
        <v>1218</v>
      </c>
      <c r="D9018" s="18" t="s">
        <v>109</v>
      </c>
      <c r="E9018" s="18">
        <v>0.51190476190476197</v>
      </c>
    </row>
    <row r="9019" spans="1:5" hidden="1" x14ac:dyDescent="0.3">
      <c r="A9019" s="18" t="str">
        <f t="shared" si="141"/>
        <v>2022-23Wyndham CityAM6</v>
      </c>
      <c r="B9019" s="18" t="s">
        <v>1261</v>
      </c>
      <c r="C9019" s="18" t="s">
        <v>1218</v>
      </c>
      <c r="D9019" s="18" t="s">
        <v>115</v>
      </c>
      <c r="E9019" s="18">
        <v>7.5560423882860297</v>
      </c>
    </row>
    <row r="9020" spans="1:5" hidden="1" x14ac:dyDescent="0.3">
      <c r="A9020" s="18" t="str">
        <f t="shared" si="141"/>
        <v>2022-23Wyndham CityAM7</v>
      </c>
      <c r="B9020" s="18" t="s">
        <v>1261</v>
      </c>
      <c r="C9020" s="18" t="s">
        <v>1218</v>
      </c>
      <c r="D9020" s="18" t="s">
        <v>118</v>
      </c>
      <c r="E9020" s="18">
        <v>0.9</v>
      </c>
    </row>
    <row r="9021" spans="1:5" hidden="1" x14ac:dyDescent="0.3">
      <c r="A9021" s="18" t="str">
        <f t="shared" si="141"/>
        <v>2022-23Wyndham CityFS1</v>
      </c>
      <c r="B9021" s="18" t="s">
        <v>1261</v>
      </c>
      <c r="C9021" s="18" t="s">
        <v>1218</v>
      </c>
      <c r="D9021" s="18" t="s">
        <v>124</v>
      </c>
      <c r="E9021" s="18">
        <v>1.30962343096234</v>
      </c>
    </row>
    <row r="9022" spans="1:5" hidden="1" x14ac:dyDescent="0.3">
      <c r="A9022" s="18" t="str">
        <f t="shared" si="141"/>
        <v>2022-23Wyndham CityFS2</v>
      </c>
      <c r="B9022" s="18" t="s">
        <v>1261</v>
      </c>
      <c r="C9022" s="18" t="s">
        <v>1218</v>
      </c>
      <c r="D9022" s="18" t="s">
        <v>130</v>
      </c>
      <c r="E9022" s="18">
        <v>0.96666666666666701</v>
      </c>
    </row>
    <row r="9023" spans="1:5" hidden="1" x14ac:dyDescent="0.3">
      <c r="A9023" s="18" t="str">
        <f t="shared" si="141"/>
        <v>2022-23Wyndham CityFS3</v>
      </c>
      <c r="B9023" s="18" t="s">
        <v>1261</v>
      </c>
      <c r="C9023" s="18" t="s">
        <v>1218</v>
      </c>
      <c r="D9023" s="18" t="s">
        <v>135</v>
      </c>
      <c r="E9023" s="18">
        <v>399.44442693974003</v>
      </c>
    </row>
    <row r="9024" spans="1:5" hidden="1" x14ac:dyDescent="0.3">
      <c r="A9024" s="18" t="str">
        <f t="shared" si="141"/>
        <v>2022-23Wyndham CityFS4</v>
      </c>
      <c r="B9024" s="18" t="s">
        <v>1261</v>
      </c>
      <c r="C9024" s="18" t="s">
        <v>1218</v>
      </c>
      <c r="D9024" s="18" t="s">
        <v>139</v>
      </c>
      <c r="E9024" s="18">
        <v>1</v>
      </c>
    </row>
    <row r="9025" spans="1:5" hidden="1" x14ac:dyDescent="0.3">
      <c r="A9025" s="18" t="str">
        <f t="shared" si="141"/>
        <v>2022-23Wyndham CityG1</v>
      </c>
      <c r="B9025" s="18" t="s">
        <v>1261</v>
      </c>
      <c r="C9025" s="18" t="s">
        <v>1218</v>
      </c>
      <c r="D9025" s="18" t="s">
        <v>149</v>
      </c>
      <c r="E9025" s="18">
        <v>0.106280193236715</v>
      </c>
    </row>
    <row r="9026" spans="1:5" hidden="1" x14ac:dyDescent="0.3">
      <c r="A9026" s="18" t="str">
        <f t="shared" si="141"/>
        <v>2022-23Wyndham CityG2</v>
      </c>
      <c r="B9026" s="18" t="s">
        <v>1261</v>
      </c>
      <c r="C9026" s="18" t="s">
        <v>1218</v>
      </c>
      <c r="D9026" s="18" t="s">
        <v>154</v>
      </c>
      <c r="E9026" s="18">
        <v>67</v>
      </c>
    </row>
    <row r="9027" spans="1:5" hidden="1" x14ac:dyDescent="0.3">
      <c r="A9027" s="18" t="str">
        <f t="shared" si="141"/>
        <v>2022-23Wyndham CityG3</v>
      </c>
      <c r="B9027" s="18" t="s">
        <v>1261</v>
      </c>
      <c r="C9027" s="18" t="s">
        <v>1218</v>
      </c>
      <c r="D9027" s="18" t="s">
        <v>159</v>
      </c>
      <c r="E9027" s="18">
        <v>0.92424242424242398</v>
      </c>
    </row>
    <row r="9028" spans="1:5" hidden="1" x14ac:dyDescent="0.3">
      <c r="A9028" s="18" t="str">
        <f t="shared" si="141"/>
        <v>2022-23Wyndham CityG4</v>
      </c>
      <c r="B9028" s="18" t="s">
        <v>1261</v>
      </c>
      <c r="C9028" s="18" t="s">
        <v>1218</v>
      </c>
      <c r="D9028" s="18" t="s">
        <v>166</v>
      </c>
      <c r="E9028" s="18">
        <v>58648.628181818203</v>
      </c>
    </row>
    <row r="9029" spans="1:5" hidden="1" x14ac:dyDescent="0.3">
      <c r="A9029" s="18" t="str">
        <f t="shared" si="141"/>
        <v>2022-23Wyndham CityG5</v>
      </c>
      <c r="B9029" s="18" t="s">
        <v>1261</v>
      </c>
      <c r="C9029" s="18" t="s">
        <v>1218</v>
      </c>
      <c r="D9029" s="18" t="s">
        <v>169</v>
      </c>
      <c r="E9029" s="18">
        <v>64</v>
      </c>
    </row>
    <row r="9030" spans="1:5" hidden="1" x14ac:dyDescent="0.3">
      <c r="A9030" s="18" t="str">
        <f t="shared" si="141"/>
        <v>2022-23Wyndham CityLB1</v>
      </c>
      <c r="B9030" s="18" t="s">
        <v>1261</v>
      </c>
      <c r="C9030" s="18" t="s">
        <v>1218</v>
      </c>
      <c r="D9030" s="18" t="s">
        <v>1256</v>
      </c>
      <c r="E9030" s="18">
        <v>6.4239080941462801</v>
      </c>
    </row>
    <row r="9031" spans="1:5" hidden="1" x14ac:dyDescent="0.3">
      <c r="A9031" s="18" t="str">
        <f t="shared" si="141"/>
        <v>2022-23Wyndham CityLB2</v>
      </c>
      <c r="B9031" s="18" t="s">
        <v>1261</v>
      </c>
      <c r="C9031" s="18" t="s">
        <v>1218</v>
      </c>
      <c r="D9031" s="18" t="s">
        <v>172</v>
      </c>
      <c r="E9031" s="18">
        <v>0.73878339990959796</v>
      </c>
    </row>
    <row r="9032" spans="1:5" hidden="1" x14ac:dyDescent="0.3">
      <c r="A9032" s="18" t="str">
        <f t="shared" si="141"/>
        <v>2022-23Wyndham CityLB4</v>
      </c>
      <c r="B9032" s="18" t="s">
        <v>1261</v>
      </c>
      <c r="C9032" s="18" t="s">
        <v>1218</v>
      </c>
      <c r="D9032" s="18" t="s">
        <v>1257</v>
      </c>
      <c r="E9032" s="18">
        <v>9.6425589457825894E-2</v>
      </c>
    </row>
    <row r="9033" spans="1:5" hidden="1" x14ac:dyDescent="0.3">
      <c r="A9033" s="18" t="str">
        <f t="shared" si="141"/>
        <v>2022-23Wyndham CityLB5</v>
      </c>
      <c r="B9033" s="18" t="s">
        <v>1261</v>
      </c>
      <c r="C9033" s="18" t="s">
        <v>1218</v>
      </c>
      <c r="D9033" s="18" t="s">
        <v>177</v>
      </c>
      <c r="E9033" s="18">
        <v>28.245250483599701</v>
      </c>
    </row>
    <row r="9034" spans="1:5" hidden="1" x14ac:dyDescent="0.3">
      <c r="A9034" s="18" t="str">
        <f t="shared" si="141"/>
        <v>2022-23Wyndham CityMC2</v>
      </c>
      <c r="B9034" s="18" t="s">
        <v>1261</v>
      </c>
      <c r="C9034" s="18" t="s">
        <v>1218</v>
      </c>
      <c r="D9034" s="18" t="s">
        <v>192</v>
      </c>
      <c r="E9034" s="18">
        <v>1.0113072803015299</v>
      </c>
    </row>
    <row r="9035" spans="1:5" hidden="1" x14ac:dyDescent="0.3">
      <c r="A9035" s="18" t="str">
        <f t="shared" si="141"/>
        <v>2022-23Wyndham CityMC3</v>
      </c>
      <c r="B9035" s="18" t="s">
        <v>1261</v>
      </c>
      <c r="C9035" s="18" t="s">
        <v>1218</v>
      </c>
      <c r="D9035" s="18" t="s">
        <v>197</v>
      </c>
      <c r="E9035" s="18">
        <v>94.693218610713998</v>
      </c>
    </row>
    <row r="9036" spans="1:5" hidden="1" x14ac:dyDescent="0.3">
      <c r="A9036" s="18" t="str">
        <f t="shared" si="141"/>
        <v>2022-23Wyndham CityMC4</v>
      </c>
      <c r="B9036" s="18" t="s">
        <v>1261</v>
      </c>
      <c r="C9036" s="18" t="s">
        <v>1218</v>
      </c>
      <c r="D9036" s="18" t="s">
        <v>202</v>
      </c>
      <c r="E9036" s="18">
        <v>0.45543977434319399</v>
      </c>
    </row>
    <row r="9037" spans="1:5" hidden="1" x14ac:dyDescent="0.3">
      <c r="A9037" s="18" t="str">
        <f t="shared" si="141"/>
        <v>2022-23Wyndham CityMC5</v>
      </c>
      <c r="B9037" s="18" t="s">
        <v>1261</v>
      </c>
      <c r="C9037" s="18" t="s">
        <v>1218</v>
      </c>
      <c r="D9037" s="18" t="s">
        <v>207</v>
      </c>
      <c r="E9037" s="18">
        <v>0.62801932367149804</v>
      </c>
    </row>
    <row r="9038" spans="1:5" hidden="1" x14ac:dyDescent="0.3">
      <c r="A9038" s="18" t="str">
        <f t="shared" si="141"/>
        <v>2022-23Wyndham CityMC6</v>
      </c>
      <c r="B9038" s="18" t="s">
        <v>1261</v>
      </c>
      <c r="C9038" s="18" t="s">
        <v>1218</v>
      </c>
      <c r="D9038" s="18" t="s">
        <v>211</v>
      </c>
      <c r="E9038" s="18">
        <v>0.96905375917476699</v>
      </c>
    </row>
    <row r="9039" spans="1:5" hidden="1" x14ac:dyDescent="0.3">
      <c r="A9039" s="18" t="str">
        <f t="shared" si="141"/>
        <v>2022-23Wyndham CityR1</v>
      </c>
      <c r="B9039" s="18" t="s">
        <v>1261</v>
      </c>
      <c r="C9039" s="18" t="s">
        <v>1218</v>
      </c>
      <c r="D9039" s="18" t="s">
        <v>215</v>
      </c>
      <c r="E9039" s="18">
        <v>58.550724637681199</v>
      </c>
    </row>
    <row r="9040" spans="1:5" hidden="1" x14ac:dyDescent="0.3">
      <c r="A9040" s="18" t="str">
        <f t="shared" si="141"/>
        <v>2022-23Wyndham CityR2</v>
      </c>
      <c r="B9040" s="18" t="s">
        <v>1261</v>
      </c>
      <c r="C9040" s="18" t="s">
        <v>1218</v>
      </c>
      <c r="D9040" s="18" t="s">
        <v>220</v>
      </c>
      <c r="E9040" s="18">
        <v>0.98376811594202895</v>
      </c>
    </row>
    <row r="9041" spans="1:5" hidden="1" x14ac:dyDescent="0.3">
      <c r="A9041" s="18" t="str">
        <f t="shared" si="141"/>
        <v>2022-23Wyndham CityR3</v>
      </c>
      <c r="B9041" s="18" t="s">
        <v>1261</v>
      </c>
      <c r="C9041" s="18" t="s">
        <v>1218</v>
      </c>
      <c r="D9041" s="18" t="s">
        <v>223</v>
      </c>
      <c r="E9041" s="18">
        <v>249.15367723291399</v>
      </c>
    </row>
    <row r="9042" spans="1:5" hidden="1" x14ac:dyDescent="0.3">
      <c r="A9042" s="18" t="str">
        <f t="shared" si="141"/>
        <v>2022-23Wyndham CityR4</v>
      </c>
      <c r="B9042" s="18" t="s">
        <v>1261</v>
      </c>
      <c r="C9042" s="18" t="s">
        <v>1218</v>
      </c>
      <c r="D9042" s="18" t="s">
        <v>228</v>
      </c>
      <c r="E9042" s="18">
        <v>48.160786015011503</v>
      </c>
    </row>
    <row r="9043" spans="1:5" hidden="1" x14ac:dyDescent="0.3">
      <c r="A9043" s="18" t="str">
        <f t="shared" si="141"/>
        <v>2022-23Wyndham CityR5</v>
      </c>
      <c r="B9043" s="18" t="s">
        <v>1261</v>
      </c>
      <c r="C9043" s="18" t="s">
        <v>1218</v>
      </c>
      <c r="D9043" s="18" t="s">
        <v>232</v>
      </c>
      <c r="E9043" s="18">
        <v>61</v>
      </c>
    </row>
    <row r="9044" spans="1:5" hidden="1" x14ac:dyDescent="0.3">
      <c r="A9044" s="18" t="str">
        <f t="shared" si="141"/>
        <v>2022-23Wyndham CitySP1</v>
      </c>
      <c r="B9044" s="18" t="s">
        <v>1261</v>
      </c>
      <c r="C9044" s="18" t="s">
        <v>1218</v>
      </c>
      <c r="D9044" s="18" t="s">
        <v>236</v>
      </c>
      <c r="E9044" s="18">
        <v>89</v>
      </c>
    </row>
    <row r="9045" spans="1:5" hidden="1" x14ac:dyDescent="0.3">
      <c r="A9045" s="18" t="str">
        <f t="shared" si="141"/>
        <v>2022-23Wyndham CitySP2</v>
      </c>
      <c r="B9045" s="18" t="s">
        <v>1261</v>
      </c>
      <c r="C9045" s="18" t="s">
        <v>1218</v>
      </c>
      <c r="D9045" s="18" t="s">
        <v>239</v>
      </c>
      <c r="E9045" s="18">
        <v>0.75458392101551497</v>
      </c>
    </row>
    <row r="9046" spans="1:5" hidden="1" x14ac:dyDescent="0.3">
      <c r="A9046" s="18" t="str">
        <f t="shared" si="141"/>
        <v>2022-23Wyndham CitySP3</v>
      </c>
      <c r="B9046" s="18" t="s">
        <v>1261</v>
      </c>
      <c r="C9046" s="18" t="s">
        <v>1218</v>
      </c>
      <c r="D9046" s="18" t="s">
        <v>245</v>
      </c>
      <c r="E9046" s="18">
        <v>3751.86308695652</v>
      </c>
    </row>
    <row r="9047" spans="1:5" hidden="1" x14ac:dyDescent="0.3">
      <c r="A9047" s="18" t="str">
        <f t="shared" si="141"/>
        <v>2022-23Wyndham CitySP4</v>
      </c>
      <c r="B9047" s="18" t="s">
        <v>1261</v>
      </c>
      <c r="C9047" s="18" t="s">
        <v>1218</v>
      </c>
      <c r="D9047" s="18" t="s">
        <v>251</v>
      </c>
      <c r="E9047" s="18">
        <v>0.55555555555555602</v>
      </c>
    </row>
    <row r="9048" spans="1:5" hidden="1" x14ac:dyDescent="0.3">
      <c r="A9048" s="18" t="str">
        <f t="shared" ref="A9048:A9111" si="142">CONCATENATE(B9048,C9048,D9048)</f>
        <v>2022-23Wyndham CityWC1</v>
      </c>
      <c r="B9048" s="18" t="s">
        <v>1261</v>
      </c>
      <c r="C9048" s="18" t="s">
        <v>1218</v>
      </c>
      <c r="D9048" s="18" t="s">
        <v>1258</v>
      </c>
      <c r="E9048" s="18">
        <v>283.38690963041898</v>
      </c>
    </row>
    <row r="9049" spans="1:5" hidden="1" x14ac:dyDescent="0.3">
      <c r="A9049" s="18" t="str">
        <f t="shared" si="142"/>
        <v>2022-23Wyndham CityWC2</v>
      </c>
      <c r="B9049" s="18" t="s">
        <v>1261</v>
      </c>
      <c r="C9049" s="18" t="s">
        <v>1218</v>
      </c>
      <c r="D9049" s="18" t="s">
        <v>256</v>
      </c>
      <c r="E9049" s="18">
        <v>15.649054135912699</v>
      </c>
    </row>
    <row r="9050" spans="1:5" hidden="1" x14ac:dyDescent="0.3">
      <c r="A9050" s="18" t="str">
        <f t="shared" si="142"/>
        <v>2022-23Wyndham CityWC3</v>
      </c>
      <c r="B9050" s="18" t="s">
        <v>1261</v>
      </c>
      <c r="C9050" s="18" t="s">
        <v>1218</v>
      </c>
      <c r="D9050" s="18" t="s">
        <v>262</v>
      </c>
      <c r="E9050" s="18">
        <v>152.95633606742399</v>
      </c>
    </row>
    <row r="9051" spans="1:5" hidden="1" x14ac:dyDescent="0.3">
      <c r="A9051" s="18" t="str">
        <f t="shared" si="142"/>
        <v>2022-23Wyndham CityWC4</v>
      </c>
      <c r="B9051" s="18" t="s">
        <v>1261</v>
      </c>
      <c r="C9051" s="18" t="s">
        <v>1218</v>
      </c>
      <c r="D9051" s="18" t="s">
        <v>266</v>
      </c>
      <c r="E9051" s="18">
        <v>53.974870261732903</v>
      </c>
    </row>
    <row r="9052" spans="1:5" hidden="1" x14ac:dyDescent="0.3">
      <c r="A9052" s="18" t="str">
        <f t="shared" si="142"/>
        <v>2022-23Wyndham CityWC5</v>
      </c>
      <c r="B9052" s="18" t="s">
        <v>1261</v>
      </c>
      <c r="C9052" s="18" t="s">
        <v>1218</v>
      </c>
      <c r="D9052" s="18" t="s">
        <v>270</v>
      </c>
      <c r="E9052" s="18">
        <v>0.37934209683958903</v>
      </c>
    </row>
    <row r="9053" spans="1:5" hidden="1" x14ac:dyDescent="0.3">
      <c r="A9053" s="18" t="str">
        <f t="shared" si="142"/>
        <v>2022-23Wyndham CityE2</v>
      </c>
      <c r="B9053" s="18" t="s">
        <v>1261</v>
      </c>
      <c r="C9053" s="18" t="s">
        <v>1218</v>
      </c>
      <c r="D9053" s="18" t="s">
        <v>548</v>
      </c>
      <c r="E9053" s="18">
        <v>3925.5228458056399</v>
      </c>
    </row>
    <row r="9054" spans="1:5" hidden="1" x14ac:dyDescent="0.3">
      <c r="A9054" s="18" t="str">
        <f t="shared" si="142"/>
        <v>2022-23Wyndham CityE4</v>
      </c>
      <c r="B9054" s="18" t="s">
        <v>1261</v>
      </c>
      <c r="C9054" s="18" t="s">
        <v>1218</v>
      </c>
      <c r="D9054" s="18" t="s">
        <v>550</v>
      </c>
      <c r="E9054" s="18">
        <v>1840.88130524856</v>
      </c>
    </row>
    <row r="9055" spans="1:5" hidden="1" x14ac:dyDescent="0.3">
      <c r="A9055" s="18" t="str">
        <f t="shared" si="142"/>
        <v>2022-23Wyndham CityL1</v>
      </c>
      <c r="B9055" s="18" t="s">
        <v>1261</v>
      </c>
      <c r="C9055" s="18" t="s">
        <v>1218</v>
      </c>
      <c r="D9055" s="18" t="s">
        <v>552</v>
      </c>
      <c r="E9055" s="18">
        <v>3.7492930211522202</v>
      </c>
    </row>
    <row r="9056" spans="1:5" hidden="1" x14ac:dyDescent="0.3">
      <c r="A9056" s="18" t="str">
        <f t="shared" si="142"/>
        <v>2022-23Wyndham CityL2</v>
      </c>
      <c r="B9056" s="18" t="s">
        <v>1261</v>
      </c>
      <c r="C9056" s="18" t="s">
        <v>1218</v>
      </c>
      <c r="D9056" s="18" t="s">
        <v>554</v>
      </c>
      <c r="E9056" s="18">
        <v>-6.7889581870165805E-2</v>
      </c>
    </row>
    <row r="9057" spans="1:5" hidden="1" x14ac:dyDescent="0.3">
      <c r="A9057" s="18" t="str">
        <f t="shared" si="142"/>
        <v>2022-23Wyndham CityO2</v>
      </c>
      <c r="B9057" s="18" t="s">
        <v>1261</v>
      </c>
      <c r="C9057" s="18" t="s">
        <v>1218</v>
      </c>
      <c r="D9057" s="18" t="s">
        <v>556</v>
      </c>
      <c r="E9057" s="18">
        <v>5.65809808783517E-2</v>
      </c>
    </row>
    <row r="9058" spans="1:5" hidden="1" x14ac:dyDescent="0.3">
      <c r="A9058" s="18" t="str">
        <f t="shared" si="142"/>
        <v>2022-23Wyndham CityO3</v>
      </c>
      <c r="B9058" s="18" t="s">
        <v>1261</v>
      </c>
      <c r="C9058" s="18" t="s">
        <v>1218</v>
      </c>
      <c r="D9058" s="18" t="s">
        <v>558</v>
      </c>
      <c r="E9058" s="18">
        <v>2.2467684738797298E-3</v>
      </c>
    </row>
    <row r="9059" spans="1:5" hidden="1" x14ac:dyDescent="0.3">
      <c r="A9059" s="18" t="str">
        <f t="shared" si="142"/>
        <v>2022-23Wyndham CityO4</v>
      </c>
      <c r="B9059" s="18" t="s">
        <v>1261</v>
      </c>
      <c r="C9059" s="18" t="s">
        <v>1218</v>
      </c>
      <c r="D9059" s="18" t="s">
        <v>560</v>
      </c>
      <c r="E9059" s="18">
        <v>0.194150029716363</v>
      </c>
    </row>
    <row r="9060" spans="1:5" hidden="1" x14ac:dyDescent="0.3">
      <c r="A9060" s="18" t="str">
        <f t="shared" si="142"/>
        <v>2022-23Wyndham CityO5</v>
      </c>
      <c r="B9060" s="18" t="s">
        <v>1261</v>
      </c>
      <c r="C9060" s="18" t="s">
        <v>1218</v>
      </c>
      <c r="D9060" s="18" t="s">
        <v>562</v>
      </c>
      <c r="E9060" s="18">
        <v>0.413397141523281</v>
      </c>
    </row>
    <row r="9061" spans="1:5" hidden="1" x14ac:dyDescent="0.3">
      <c r="A9061" s="18" t="str">
        <f t="shared" si="142"/>
        <v>2022-23Wyndham CityOP1</v>
      </c>
      <c r="B9061" s="18" t="s">
        <v>1261</v>
      </c>
      <c r="C9061" s="18" t="s">
        <v>1218</v>
      </c>
      <c r="D9061" s="18" t="s">
        <v>564</v>
      </c>
      <c r="E9061" s="18">
        <v>-8.2623821282397703E-2</v>
      </c>
    </row>
    <row r="9062" spans="1:5" hidden="1" x14ac:dyDescent="0.3">
      <c r="A9062" s="18" t="str">
        <f t="shared" si="142"/>
        <v>2022-23Wyndham CityS1</v>
      </c>
      <c r="B9062" s="18" t="s">
        <v>1261</v>
      </c>
      <c r="C9062" s="18" t="s">
        <v>1218</v>
      </c>
      <c r="D9062" s="18" t="s">
        <v>567</v>
      </c>
      <c r="E9062" s="18">
        <v>0.59633826150615499</v>
      </c>
    </row>
    <row r="9063" spans="1:5" hidden="1" x14ac:dyDescent="0.3">
      <c r="A9063" s="18" t="str">
        <f t="shared" si="142"/>
        <v>2022-23Wyndham CityS2</v>
      </c>
      <c r="B9063" s="18" t="s">
        <v>1261</v>
      </c>
      <c r="C9063" s="18" t="s">
        <v>1218</v>
      </c>
      <c r="D9063" s="18" t="s">
        <v>569</v>
      </c>
      <c r="E9063" s="18">
        <v>3.0894778624958102E-3</v>
      </c>
    </row>
    <row r="9064" spans="1:5" hidden="1" x14ac:dyDescent="0.3">
      <c r="A9064" s="18" t="str">
        <f t="shared" si="142"/>
        <v>2022-23Wyndham CityC1</v>
      </c>
      <c r="B9064" s="18" t="s">
        <v>1261</v>
      </c>
      <c r="C9064" s="18" t="s">
        <v>1218</v>
      </c>
      <c r="D9064" s="18" t="s">
        <v>572</v>
      </c>
      <c r="E9064" s="18">
        <v>1559.4713566714099</v>
      </c>
    </row>
    <row r="9065" spans="1:5" hidden="1" x14ac:dyDescent="0.3">
      <c r="A9065" s="18" t="str">
        <f t="shared" si="142"/>
        <v>2022-23Wyndham CityC2</v>
      </c>
      <c r="B9065" s="18" t="s">
        <v>1261</v>
      </c>
      <c r="C9065" s="18" t="s">
        <v>1218</v>
      </c>
      <c r="D9065" s="18" t="s">
        <v>575</v>
      </c>
      <c r="E9065" s="18">
        <v>15538.6275284408</v>
      </c>
    </row>
    <row r="9066" spans="1:5" hidden="1" x14ac:dyDescent="0.3">
      <c r="A9066" s="18" t="str">
        <f t="shared" si="142"/>
        <v>2022-23Wyndham CityC3</v>
      </c>
      <c r="B9066" s="18" t="s">
        <v>1261</v>
      </c>
      <c r="C9066" s="18" t="s">
        <v>1218</v>
      </c>
      <c r="D9066" s="18" t="s">
        <v>579</v>
      </c>
      <c r="E9066" s="18">
        <v>174.16647855530499</v>
      </c>
    </row>
    <row r="9067" spans="1:5" hidden="1" x14ac:dyDescent="0.3">
      <c r="A9067" s="18" t="str">
        <f t="shared" si="142"/>
        <v>2022-23Wyndham CityC4</v>
      </c>
      <c r="B9067" s="18" t="s">
        <v>1261</v>
      </c>
      <c r="C9067" s="18" t="s">
        <v>1218</v>
      </c>
      <c r="D9067" s="18" t="s">
        <v>583</v>
      </c>
      <c r="E9067" s="18">
        <v>1223.25344893284</v>
      </c>
    </row>
    <row r="9068" spans="1:5" hidden="1" x14ac:dyDescent="0.3">
      <c r="A9068" s="18" t="str">
        <f t="shared" si="142"/>
        <v>2022-23Wyndham CityC5</v>
      </c>
      <c r="B9068" s="18" t="s">
        <v>1261</v>
      </c>
      <c r="C9068" s="18" t="s">
        <v>1218</v>
      </c>
      <c r="D9068" s="18" t="s">
        <v>586</v>
      </c>
      <c r="E9068" s="18">
        <v>203.546841064989</v>
      </c>
    </row>
    <row r="9069" spans="1:5" hidden="1" x14ac:dyDescent="0.3">
      <c r="A9069" s="18" t="str">
        <f t="shared" si="142"/>
        <v>2022-23Wyndham CityC6</v>
      </c>
      <c r="B9069" s="18" t="s">
        <v>1261</v>
      </c>
      <c r="C9069" s="18" t="s">
        <v>1218</v>
      </c>
      <c r="D9069" s="18" t="s">
        <v>590</v>
      </c>
      <c r="E9069" s="18">
        <v>6</v>
      </c>
    </row>
    <row r="9070" spans="1:5" hidden="1" x14ac:dyDescent="0.3">
      <c r="A9070" s="18" t="str">
        <f t="shared" si="142"/>
        <v>2022-23Wyndham CityC7</v>
      </c>
      <c r="B9070" s="18" t="s">
        <v>1261</v>
      </c>
      <c r="C9070" s="18" t="s">
        <v>1218</v>
      </c>
      <c r="D9070" s="18" t="s">
        <v>594</v>
      </c>
      <c r="E9070" s="18">
        <v>0.114674441205053</v>
      </c>
    </row>
    <row r="9071" spans="1:5" hidden="1" x14ac:dyDescent="0.3">
      <c r="A9071" s="18" t="str">
        <f t="shared" si="142"/>
        <v>2022-23Yarra CityAF2</v>
      </c>
      <c r="B9071" s="18" t="s">
        <v>1261</v>
      </c>
      <c r="C9071" s="18" t="s">
        <v>1221</v>
      </c>
      <c r="D9071" s="18" t="s">
        <v>76</v>
      </c>
      <c r="E9071" s="18">
        <v>1</v>
      </c>
    </row>
    <row r="9072" spans="1:5" hidden="1" x14ac:dyDescent="0.3">
      <c r="A9072" s="18" t="str">
        <f t="shared" si="142"/>
        <v>2022-23Yarra CityAF6</v>
      </c>
      <c r="B9072" s="18" t="s">
        <v>1261</v>
      </c>
      <c r="C9072" s="18" t="s">
        <v>1221</v>
      </c>
      <c r="D9072" s="18" t="s">
        <v>85</v>
      </c>
      <c r="E9072" s="18">
        <v>7.0227642805966299</v>
      </c>
    </row>
    <row r="9073" spans="1:5" hidden="1" x14ac:dyDescent="0.3">
      <c r="A9073" s="18" t="str">
        <f t="shared" si="142"/>
        <v>2022-23Yarra CityAF7</v>
      </c>
      <c r="B9073" s="18" t="s">
        <v>1261</v>
      </c>
      <c r="C9073" s="18" t="s">
        <v>1221</v>
      </c>
      <c r="D9073" s="18" t="s">
        <v>90</v>
      </c>
      <c r="E9073" s="18">
        <v>6.8501830975247398</v>
      </c>
    </row>
    <row r="9074" spans="1:5" hidden="1" x14ac:dyDescent="0.3">
      <c r="A9074" s="18" t="str">
        <f t="shared" si="142"/>
        <v>2022-23Yarra CityAM1</v>
      </c>
      <c r="B9074" s="18" t="s">
        <v>1261</v>
      </c>
      <c r="C9074" s="18" t="s">
        <v>1221</v>
      </c>
      <c r="D9074" s="18" t="s">
        <v>97</v>
      </c>
      <c r="E9074" s="18">
        <v>1.9164086687306501</v>
      </c>
    </row>
    <row r="9075" spans="1:5" hidden="1" x14ac:dyDescent="0.3">
      <c r="A9075" s="18" t="str">
        <f t="shared" si="142"/>
        <v>2022-23Yarra CityAM2</v>
      </c>
      <c r="B9075" s="18" t="s">
        <v>1261</v>
      </c>
      <c r="C9075" s="18" t="s">
        <v>1221</v>
      </c>
      <c r="D9075" s="18" t="s">
        <v>103</v>
      </c>
      <c r="E9075" s="18">
        <v>0.464454976303318</v>
      </c>
    </row>
    <row r="9076" spans="1:5" hidden="1" x14ac:dyDescent="0.3">
      <c r="A9076" s="18" t="str">
        <f t="shared" si="142"/>
        <v>2022-23Yarra CityAM5</v>
      </c>
      <c r="B9076" s="18" t="s">
        <v>1261</v>
      </c>
      <c r="C9076" s="18" t="s">
        <v>1221</v>
      </c>
      <c r="D9076" s="18" t="s">
        <v>109</v>
      </c>
      <c r="E9076" s="18">
        <v>0.48341232227488201</v>
      </c>
    </row>
    <row r="9077" spans="1:5" hidden="1" x14ac:dyDescent="0.3">
      <c r="A9077" s="18" t="str">
        <f t="shared" si="142"/>
        <v>2022-23Yarra CityAM6</v>
      </c>
      <c r="B9077" s="18" t="s">
        <v>1261</v>
      </c>
      <c r="C9077" s="18" t="s">
        <v>1221</v>
      </c>
      <c r="D9077" s="18" t="s">
        <v>115</v>
      </c>
      <c r="E9077" s="18">
        <v>6.6950324583686101</v>
      </c>
    </row>
    <row r="9078" spans="1:5" hidden="1" x14ac:dyDescent="0.3">
      <c r="A9078" s="18" t="str">
        <f t="shared" si="142"/>
        <v>2022-23Yarra CityAM7</v>
      </c>
      <c r="B9078" s="18" t="s">
        <v>1261</v>
      </c>
      <c r="C9078" s="18" t="s">
        <v>1221</v>
      </c>
      <c r="D9078" s="18" t="s">
        <v>118</v>
      </c>
      <c r="E9078" s="18">
        <v>1</v>
      </c>
    </row>
    <row r="9079" spans="1:5" hidden="1" x14ac:dyDescent="0.3">
      <c r="A9079" s="18" t="str">
        <f t="shared" si="142"/>
        <v>2022-23Yarra CityFS1</v>
      </c>
      <c r="B9079" s="18" t="s">
        <v>1261</v>
      </c>
      <c r="C9079" s="18" t="s">
        <v>1221</v>
      </c>
      <c r="D9079" s="18" t="s">
        <v>124</v>
      </c>
      <c r="E9079" s="18">
        <v>1.28169014084507</v>
      </c>
    </row>
    <row r="9080" spans="1:5" hidden="1" x14ac:dyDescent="0.3">
      <c r="A9080" s="18" t="str">
        <f t="shared" si="142"/>
        <v>2022-23Yarra CityFS2</v>
      </c>
      <c r="B9080" s="18" t="s">
        <v>1261</v>
      </c>
      <c r="C9080" s="18" t="s">
        <v>1221</v>
      </c>
      <c r="D9080" s="18" t="s">
        <v>130</v>
      </c>
      <c r="E9080" s="18">
        <v>0.99742489270386303</v>
      </c>
    </row>
    <row r="9081" spans="1:5" hidden="1" x14ac:dyDescent="0.3">
      <c r="A9081" s="18" t="str">
        <f t="shared" si="142"/>
        <v>2022-23Yarra CityFS3</v>
      </c>
      <c r="B9081" s="18" t="s">
        <v>1261</v>
      </c>
      <c r="C9081" s="18" t="s">
        <v>1221</v>
      </c>
      <c r="D9081" s="18" t="s">
        <v>135</v>
      </c>
      <c r="E9081" s="18">
        <v>380.03448275862098</v>
      </c>
    </row>
    <row r="9082" spans="1:5" hidden="1" x14ac:dyDescent="0.3">
      <c r="A9082" s="18" t="str">
        <f t="shared" si="142"/>
        <v>2022-23Yarra CityFS4</v>
      </c>
      <c r="B9082" s="18" t="s">
        <v>1261</v>
      </c>
      <c r="C9082" s="18" t="s">
        <v>1221</v>
      </c>
      <c r="D9082" s="18" t="s">
        <v>139</v>
      </c>
      <c r="E9082" s="18">
        <v>0.99199999999999999</v>
      </c>
    </row>
    <row r="9083" spans="1:5" hidden="1" x14ac:dyDescent="0.3">
      <c r="A9083" s="18" t="str">
        <f t="shared" si="142"/>
        <v>2022-23Yarra CityG1</v>
      </c>
      <c r="B9083" s="18" t="s">
        <v>1261</v>
      </c>
      <c r="C9083" s="18" t="s">
        <v>1221</v>
      </c>
      <c r="D9083" s="18" t="s">
        <v>149</v>
      </c>
      <c r="E9083" s="18">
        <v>3.2608695652173898E-2</v>
      </c>
    </row>
    <row r="9084" spans="1:5" hidden="1" x14ac:dyDescent="0.3">
      <c r="A9084" s="18" t="str">
        <f t="shared" si="142"/>
        <v>2022-23Yarra CityG2</v>
      </c>
      <c r="B9084" s="18" t="s">
        <v>1261</v>
      </c>
      <c r="C9084" s="18" t="s">
        <v>1221</v>
      </c>
      <c r="D9084" s="18" t="s">
        <v>154</v>
      </c>
      <c r="E9084" s="18">
        <v>45</v>
      </c>
    </row>
    <row r="9085" spans="1:5" hidden="1" x14ac:dyDescent="0.3">
      <c r="A9085" s="18" t="str">
        <f t="shared" si="142"/>
        <v>2022-23Yarra CityG3</v>
      </c>
      <c r="B9085" s="18" t="s">
        <v>1261</v>
      </c>
      <c r="C9085" s="18" t="s">
        <v>1221</v>
      </c>
      <c r="D9085" s="18" t="s">
        <v>159</v>
      </c>
      <c r="E9085" s="18">
        <v>0.88888888888888895</v>
      </c>
    </row>
    <row r="9086" spans="1:5" hidden="1" x14ac:dyDescent="0.3">
      <c r="A9086" s="18" t="str">
        <f t="shared" si="142"/>
        <v>2022-23Yarra CityG4</v>
      </c>
      <c r="B9086" s="18" t="s">
        <v>1261</v>
      </c>
      <c r="C9086" s="18" t="s">
        <v>1221</v>
      </c>
      <c r="D9086" s="18" t="s">
        <v>166</v>
      </c>
      <c r="E9086" s="18">
        <v>53345</v>
      </c>
    </row>
    <row r="9087" spans="1:5" hidden="1" x14ac:dyDescent="0.3">
      <c r="A9087" s="18" t="str">
        <f t="shared" si="142"/>
        <v>2022-23Yarra CityG5</v>
      </c>
      <c r="B9087" s="18" t="s">
        <v>1261</v>
      </c>
      <c r="C9087" s="18" t="s">
        <v>1221</v>
      </c>
      <c r="D9087" s="18" t="s">
        <v>169</v>
      </c>
      <c r="E9087" s="18">
        <v>46</v>
      </c>
    </row>
    <row r="9088" spans="1:5" hidden="1" x14ac:dyDescent="0.3">
      <c r="A9088" s="18" t="str">
        <f t="shared" si="142"/>
        <v>2022-23Yarra CityLB1</v>
      </c>
      <c r="B9088" s="18" t="s">
        <v>1261</v>
      </c>
      <c r="C9088" s="18" t="s">
        <v>1221</v>
      </c>
      <c r="D9088" s="18" t="s">
        <v>1256</v>
      </c>
      <c r="E9088" s="18">
        <v>4.1099033232210802</v>
      </c>
    </row>
    <row r="9089" spans="1:5" hidden="1" x14ac:dyDescent="0.3">
      <c r="A9089" s="18" t="str">
        <f t="shared" si="142"/>
        <v>2022-23Yarra CityLB2</v>
      </c>
      <c r="B9089" s="18" t="s">
        <v>1261</v>
      </c>
      <c r="C9089" s="18" t="s">
        <v>1221</v>
      </c>
      <c r="D9089" s="18" t="s">
        <v>172</v>
      </c>
      <c r="E9089" s="18">
        <v>0.65573065238829598</v>
      </c>
    </row>
    <row r="9090" spans="1:5" hidden="1" x14ac:dyDescent="0.3">
      <c r="A9090" s="18" t="str">
        <f t="shared" si="142"/>
        <v>2022-23Yarra CityLB4</v>
      </c>
      <c r="B9090" s="18" t="s">
        <v>1261</v>
      </c>
      <c r="C9090" s="18" t="s">
        <v>1221</v>
      </c>
      <c r="D9090" s="18" t="s">
        <v>1257</v>
      </c>
      <c r="E9090" s="18">
        <v>0.13079205738219199</v>
      </c>
    </row>
    <row r="9091" spans="1:5" hidden="1" x14ac:dyDescent="0.3">
      <c r="A9091" s="18" t="str">
        <f t="shared" si="142"/>
        <v>2022-23Yarra CityLB5</v>
      </c>
      <c r="B9091" s="18" t="s">
        <v>1261</v>
      </c>
      <c r="C9091" s="18" t="s">
        <v>1221</v>
      </c>
      <c r="D9091" s="18" t="s">
        <v>177</v>
      </c>
      <c r="E9091" s="18">
        <v>59.522199787229397</v>
      </c>
    </row>
    <row r="9092" spans="1:5" hidden="1" x14ac:dyDescent="0.3">
      <c r="A9092" s="18" t="str">
        <f t="shared" si="142"/>
        <v>2022-23Yarra CityMC2</v>
      </c>
      <c r="B9092" s="18" t="s">
        <v>1261</v>
      </c>
      <c r="C9092" s="18" t="s">
        <v>1221</v>
      </c>
      <c r="D9092" s="18" t="s">
        <v>192</v>
      </c>
      <c r="E9092" s="18">
        <v>1.0058892815076601</v>
      </c>
    </row>
    <row r="9093" spans="1:5" hidden="1" x14ac:dyDescent="0.3">
      <c r="A9093" s="18" t="str">
        <f t="shared" si="142"/>
        <v>2022-23Yarra CityMC3</v>
      </c>
      <c r="B9093" s="18" t="s">
        <v>1261</v>
      </c>
      <c r="C9093" s="18" t="s">
        <v>1221</v>
      </c>
      <c r="D9093" s="18" t="s">
        <v>197</v>
      </c>
      <c r="E9093" s="18">
        <v>87.952054544049005</v>
      </c>
    </row>
    <row r="9094" spans="1:5" hidden="1" x14ac:dyDescent="0.3">
      <c r="A9094" s="18" t="str">
        <f t="shared" si="142"/>
        <v>2022-23Yarra CityMC4</v>
      </c>
      <c r="B9094" s="18" t="s">
        <v>1261</v>
      </c>
      <c r="C9094" s="18" t="s">
        <v>1221</v>
      </c>
      <c r="D9094" s="18" t="s">
        <v>202</v>
      </c>
      <c r="E9094" s="18">
        <v>0.83019762845849798</v>
      </c>
    </row>
    <row r="9095" spans="1:5" hidden="1" x14ac:dyDescent="0.3">
      <c r="A9095" s="18" t="str">
        <f t="shared" si="142"/>
        <v>2022-23Yarra CityMC5</v>
      </c>
      <c r="B9095" s="18" t="s">
        <v>1261</v>
      </c>
      <c r="C9095" s="18" t="s">
        <v>1221</v>
      </c>
      <c r="D9095" s="18" t="s">
        <v>207</v>
      </c>
      <c r="E9095" s="18">
        <v>0.51851851851851805</v>
      </c>
    </row>
    <row r="9096" spans="1:5" hidden="1" x14ac:dyDescent="0.3">
      <c r="A9096" s="18" t="str">
        <f t="shared" si="142"/>
        <v>2022-23Yarra CityMC6</v>
      </c>
      <c r="B9096" s="18" t="s">
        <v>1261</v>
      </c>
      <c r="C9096" s="18" t="s">
        <v>1221</v>
      </c>
      <c r="D9096" s="18" t="s">
        <v>211</v>
      </c>
      <c r="E9096" s="18">
        <v>0.92108362779740904</v>
      </c>
    </row>
    <row r="9097" spans="1:5" hidden="1" x14ac:dyDescent="0.3">
      <c r="A9097" s="18" t="str">
        <f t="shared" si="142"/>
        <v>2022-23Yarra CityR1</v>
      </c>
      <c r="B9097" s="18" t="s">
        <v>1261</v>
      </c>
      <c r="C9097" s="18" t="s">
        <v>1221</v>
      </c>
      <c r="D9097" s="18" t="s">
        <v>215</v>
      </c>
      <c r="E9097" s="18">
        <v>132.35016071090899</v>
      </c>
    </row>
    <row r="9098" spans="1:5" hidden="1" x14ac:dyDescent="0.3">
      <c r="A9098" s="18" t="str">
        <f t="shared" si="142"/>
        <v>2022-23Yarra CityR2</v>
      </c>
      <c r="B9098" s="18" t="s">
        <v>1261</v>
      </c>
      <c r="C9098" s="18" t="s">
        <v>1221</v>
      </c>
      <c r="D9098" s="18" t="s">
        <v>220</v>
      </c>
      <c r="E9098" s="18">
        <v>0.97964328480494101</v>
      </c>
    </row>
    <row r="9099" spans="1:5" hidden="1" x14ac:dyDescent="0.3">
      <c r="A9099" s="18" t="str">
        <f t="shared" si="142"/>
        <v>2022-23Yarra CityR3</v>
      </c>
      <c r="B9099" s="18" t="s">
        <v>1261</v>
      </c>
      <c r="C9099" s="18" t="s">
        <v>1221</v>
      </c>
      <c r="D9099" s="18" t="s">
        <v>223</v>
      </c>
      <c r="E9099" s="18">
        <v>357.11948429319398</v>
      </c>
    </row>
    <row r="9100" spans="1:5" hidden="1" x14ac:dyDescent="0.3">
      <c r="A9100" s="18" t="str">
        <f t="shared" si="142"/>
        <v>2022-23Yarra CityR4</v>
      </c>
      <c r="B9100" s="18" t="s">
        <v>1261</v>
      </c>
      <c r="C9100" s="18" t="s">
        <v>1221</v>
      </c>
      <c r="D9100" s="18" t="s">
        <v>228</v>
      </c>
      <c r="E9100" s="18">
        <v>49.219841389939802</v>
      </c>
    </row>
    <row r="9101" spans="1:5" hidden="1" x14ac:dyDescent="0.3">
      <c r="A9101" s="18" t="str">
        <f t="shared" si="142"/>
        <v>2022-23Yarra CityR5</v>
      </c>
      <c r="B9101" s="18" t="s">
        <v>1261</v>
      </c>
      <c r="C9101" s="18" t="s">
        <v>1221</v>
      </c>
      <c r="D9101" s="18" t="s">
        <v>232</v>
      </c>
      <c r="E9101" s="18">
        <v>59</v>
      </c>
    </row>
    <row r="9102" spans="1:5" hidden="1" x14ac:dyDescent="0.3">
      <c r="A9102" s="18" t="str">
        <f t="shared" si="142"/>
        <v>2022-23Yarra CitySP1</v>
      </c>
      <c r="B9102" s="18" t="s">
        <v>1261</v>
      </c>
      <c r="C9102" s="18" t="s">
        <v>1221</v>
      </c>
      <c r="D9102" s="18" t="s">
        <v>236</v>
      </c>
      <c r="E9102" s="18">
        <v>131</v>
      </c>
    </row>
    <row r="9103" spans="1:5" hidden="1" x14ac:dyDescent="0.3">
      <c r="A9103" s="18" t="str">
        <f t="shared" si="142"/>
        <v>2022-23Yarra CitySP2</v>
      </c>
      <c r="B9103" s="18" t="s">
        <v>1261</v>
      </c>
      <c r="C9103" s="18" t="s">
        <v>1221</v>
      </c>
      <c r="D9103" s="18" t="s">
        <v>239</v>
      </c>
      <c r="E9103" s="18">
        <v>0.46844660194174798</v>
      </c>
    </row>
    <row r="9104" spans="1:5" hidden="1" x14ac:dyDescent="0.3">
      <c r="A9104" s="18" t="str">
        <f t="shared" si="142"/>
        <v>2022-23Yarra CitySP3</v>
      </c>
      <c r="B9104" s="18" t="s">
        <v>1261</v>
      </c>
      <c r="C9104" s="18" t="s">
        <v>1221</v>
      </c>
      <c r="D9104" s="18" t="s">
        <v>245</v>
      </c>
      <c r="E9104" s="18">
        <v>5246.3003355704705</v>
      </c>
    </row>
    <row r="9105" spans="1:5" hidden="1" x14ac:dyDescent="0.3">
      <c r="A9105" s="18" t="str">
        <f t="shared" si="142"/>
        <v>2022-23Yarra CitySP4</v>
      </c>
      <c r="B9105" s="18" t="s">
        <v>1261</v>
      </c>
      <c r="C9105" s="18" t="s">
        <v>1221</v>
      </c>
      <c r="D9105" s="18" t="s">
        <v>251</v>
      </c>
      <c r="E9105" s="18">
        <v>0.82499999999999996</v>
      </c>
    </row>
    <row r="9106" spans="1:5" hidden="1" x14ac:dyDescent="0.3">
      <c r="A9106" s="18" t="str">
        <f t="shared" si="142"/>
        <v>2022-23Yarra CityWC1</v>
      </c>
      <c r="B9106" s="18" t="s">
        <v>1261</v>
      </c>
      <c r="C9106" s="18" t="s">
        <v>1221</v>
      </c>
      <c r="D9106" s="18" t="s">
        <v>1258</v>
      </c>
      <c r="E9106" s="18">
        <v>64.864864864864899</v>
      </c>
    </row>
    <row r="9107" spans="1:5" hidden="1" x14ac:dyDescent="0.3">
      <c r="A9107" s="18" t="str">
        <f t="shared" si="142"/>
        <v>2022-23Yarra CityWC2</v>
      </c>
      <c r="B9107" s="18" t="s">
        <v>1261</v>
      </c>
      <c r="C9107" s="18" t="s">
        <v>1221</v>
      </c>
      <c r="D9107" s="18" t="s">
        <v>256</v>
      </c>
      <c r="E9107" s="18">
        <v>1.4542027472778001</v>
      </c>
    </row>
    <row r="9108" spans="1:5" hidden="1" x14ac:dyDescent="0.3">
      <c r="A9108" s="18" t="str">
        <f t="shared" si="142"/>
        <v>2022-23Yarra CityWC3</v>
      </c>
      <c r="B9108" s="18" t="s">
        <v>1261</v>
      </c>
      <c r="C9108" s="18" t="s">
        <v>1221</v>
      </c>
      <c r="D9108" s="18" t="s">
        <v>262</v>
      </c>
      <c r="E9108" s="18">
        <v>91.709222480758896</v>
      </c>
    </row>
    <row r="9109" spans="1:5" hidden="1" x14ac:dyDescent="0.3">
      <c r="A9109" s="18" t="str">
        <f t="shared" si="142"/>
        <v>2022-23Yarra CityWC4</v>
      </c>
      <c r="B9109" s="18" t="s">
        <v>1261</v>
      </c>
      <c r="C9109" s="18" t="s">
        <v>1221</v>
      </c>
      <c r="D9109" s="18" t="s">
        <v>266</v>
      </c>
      <c r="E9109" s="18">
        <v>59.414180239842501</v>
      </c>
    </row>
    <row r="9110" spans="1:5" hidden="1" x14ac:dyDescent="0.3">
      <c r="A9110" s="18" t="str">
        <f t="shared" si="142"/>
        <v>2022-23Yarra CityWC5</v>
      </c>
      <c r="B9110" s="18" t="s">
        <v>1261</v>
      </c>
      <c r="C9110" s="18" t="s">
        <v>1221</v>
      </c>
      <c r="D9110" s="18" t="s">
        <v>270</v>
      </c>
      <c r="E9110" s="18">
        <v>0.29663852685623998</v>
      </c>
    </row>
    <row r="9111" spans="1:5" hidden="1" x14ac:dyDescent="0.3">
      <c r="A9111" s="18" t="str">
        <f t="shared" si="142"/>
        <v>2022-23Yarra CityE2</v>
      </c>
      <c r="B9111" s="18" t="s">
        <v>1261</v>
      </c>
      <c r="C9111" s="18" t="s">
        <v>1221</v>
      </c>
      <c r="D9111" s="18" t="s">
        <v>548</v>
      </c>
      <c r="E9111" s="18">
        <v>3476.6296301703101</v>
      </c>
    </row>
    <row r="9112" spans="1:5" hidden="1" x14ac:dyDescent="0.3">
      <c r="A9112" s="18" t="str">
        <f t="shared" ref="A9112:A9175" si="143">CONCATENATE(B9112,C9112,D9112)</f>
        <v>2022-23Yarra CityE4</v>
      </c>
      <c r="B9112" s="18" t="s">
        <v>1261</v>
      </c>
      <c r="C9112" s="18" t="s">
        <v>1221</v>
      </c>
      <c r="D9112" s="18" t="s">
        <v>550</v>
      </c>
      <c r="E9112" s="18">
        <v>2097.0341042033701</v>
      </c>
    </row>
    <row r="9113" spans="1:5" hidden="1" x14ac:dyDescent="0.3">
      <c r="A9113" s="18" t="str">
        <f t="shared" si="143"/>
        <v>2022-23Yarra CityL1</v>
      </c>
      <c r="B9113" s="18" t="s">
        <v>1261</v>
      </c>
      <c r="C9113" s="18" t="s">
        <v>1221</v>
      </c>
      <c r="D9113" s="18" t="s">
        <v>552</v>
      </c>
      <c r="E9113" s="18">
        <v>1.86563490917307</v>
      </c>
    </row>
    <row r="9114" spans="1:5" hidden="1" x14ac:dyDescent="0.3">
      <c r="A9114" s="18" t="str">
        <f t="shared" si="143"/>
        <v>2022-23Yarra CityL2</v>
      </c>
      <c r="B9114" s="18" t="s">
        <v>1261</v>
      </c>
      <c r="C9114" s="18" t="s">
        <v>1221</v>
      </c>
      <c r="D9114" s="18" t="s">
        <v>554</v>
      </c>
      <c r="E9114" s="18">
        <v>-0.54128843676235305</v>
      </c>
    </row>
    <row r="9115" spans="1:5" hidden="1" x14ac:dyDescent="0.3">
      <c r="A9115" s="18" t="str">
        <f t="shared" si="143"/>
        <v>2022-23Yarra CityO2</v>
      </c>
      <c r="B9115" s="18" t="s">
        <v>1261</v>
      </c>
      <c r="C9115" s="18" t="s">
        <v>1221</v>
      </c>
      <c r="D9115" s="18" t="s">
        <v>556</v>
      </c>
      <c r="E9115" s="18">
        <v>0.276634070011471</v>
      </c>
    </row>
    <row r="9116" spans="1:5" hidden="1" x14ac:dyDescent="0.3">
      <c r="A9116" s="18" t="str">
        <f t="shared" si="143"/>
        <v>2022-23Yarra CityO3</v>
      </c>
      <c r="B9116" s="18" t="s">
        <v>1261</v>
      </c>
      <c r="C9116" s="18" t="s">
        <v>1221</v>
      </c>
      <c r="D9116" s="18" t="s">
        <v>558</v>
      </c>
      <c r="E9116" s="18">
        <v>4.2173118216123101E-2</v>
      </c>
    </row>
    <row r="9117" spans="1:5" hidden="1" x14ac:dyDescent="0.3">
      <c r="A9117" s="18" t="str">
        <f t="shared" si="143"/>
        <v>2022-23Yarra CityO4</v>
      </c>
      <c r="B9117" s="18" t="s">
        <v>1261</v>
      </c>
      <c r="C9117" s="18" t="s">
        <v>1221</v>
      </c>
      <c r="D9117" s="18" t="s">
        <v>560</v>
      </c>
      <c r="E9117" s="18">
        <v>0.16937644827484599</v>
      </c>
    </row>
    <row r="9118" spans="1:5" hidden="1" x14ac:dyDescent="0.3">
      <c r="A9118" s="18" t="str">
        <f t="shared" si="143"/>
        <v>2022-23Yarra CityO5</v>
      </c>
      <c r="B9118" s="18" t="s">
        <v>1261</v>
      </c>
      <c r="C9118" s="18" t="s">
        <v>1221</v>
      </c>
      <c r="D9118" s="18" t="s">
        <v>562</v>
      </c>
      <c r="E9118" s="18">
        <v>1.3225050640532201</v>
      </c>
    </row>
    <row r="9119" spans="1:5" hidden="1" x14ac:dyDescent="0.3">
      <c r="A9119" s="18" t="str">
        <f t="shared" si="143"/>
        <v>2022-23Yarra CityOP1</v>
      </c>
      <c r="B9119" s="18" t="s">
        <v>1261</v>
      </c>
      <c r="C9119" s="18" t="s">
        <v>1221</v>
      </c>
      <c r="D9119" s="18" t="s">
        <v>564</v>
      </c>
      <c r="E9119" s="18">
        <v>7.8712129440547299E-2</v>
      </c>
    </row>
    <row r="9120" spans="1:5" hidden="1" x14ac:dyDescent="0.3">
      <c r="A9120" s="18" t="str">
        <f t="shared" si="143"/>
        <v>2022-23Yarra CityS1</v>
      </c>
      <c r="B9120" s="18" t="s">
        <v>1261</v>
      </c>
      <c r="C9120" s="18" t="s">
        <v>1221</v>
      </c>
      <c r="D9120" s="18" t="s">
        <v>567</v>
      </c>
      <c r="E9120" s="18">
        <v>0.56097856921128897</v>
      </c>
    </row>
    <row r="9121" spans="1:5" hidden="1" x14ac:dyDescent="0.3">
      <c r="A9121" s="18" t="str">
        <f t="shared" si="143"/>
        <v>2022-23Yarra CityS2</v>
      </c>
      <c r="B9121" s="18" t="s">
        <v>1261</v>
      </c>
      <c r="C9121" s="18" t="s">
        <v>1221</v>
      </c>
      <c r="D9121" s="18" t="s">
        <v>569</v>
      </c>
      <c r="E9121" s="18">
        <v>1.8110905271814699E-3</v>
      </c>
    </row>
    <row r="9122" spans="1:5" hidden="1" x14ac:dyDescent="0.3">
      <c r="A9122" s="18" t="str">
        <f t="shared" si="143"/>
        <v>2022-23Yarra CityC1</v>
      </c>
      <c r="B9122" s="18" t="s">
        <v>1261</v>
      </c>
      <c r="C9122" s="18" t="s">
        <v>1221</v>
      </c>
      <c r="D9122" s="18" t="s">
        <v>572</v>
      </c>
      <c r="E9122" s="18">
        <v>2249.1776070909</v>
      </c>
    </row>
    <row r="9123" spans="1:5" hidden="1" x14ac:dyDescent="0.3">
      <c r="A9123" s="18" t="str">
        <f t="shared" si="143"/>
        <v>2022-23Yarra CityC2</v>
      </c>
      <c r="B9123" s="18" t="s">
        <v>1261</v>
      </c>
      <c r="C9123" s="18" t="s">
        <v>1221</v>
      </c>
      <c r="D9123" s="18" t="s">
        <v>575</v>
      </c>
      <c r="E9123" s="18">
        <v>10870.0128666493</v>
      </c>
    </row>
    <row r="9124" spans="1:5" hidden="1" x14ac:dyDescent="0.3">
      <c r="A9124" s="18" t="str">
        <f t="shared" si="143"/>
        <v>2022-23Yarra CityC3</v>
      </c>
      <c r="B9124" s="18" t="s">
        <v>1261</v>
      </c>
      <c r="C9124" s="18" t="s">
        <v>1221</v>
      </c>
      <c r="D9124" s="18" t="s">
        <v>579</v>
      </c>
      <c r="E9124" s="18">
        <v>290.59305993690901</v>
      </c>
    </row>
    <row r="9125" spans="1:5" hidden="1" x14ac:dyDescent="0.3">
      <c r="A9125" s="18" t="str">
        <f t="shared" si="143"/>
        <v>2022-23Yarra CityC4</v>
      </c>
      <c r="B9125" s="18" t="s">
        <v>1261</v>
      </c>
      <c r="C9125" s="18" t="s">
        <v>1221</v>
      </c>
      <c r="D9125" s="18" t="s">
        <v>583</v>
      </c>
      <c r="E9125" s="18">
        <v>2156.9532302047401</v>
      </c>
    </row>
    <row r="9126" spans="1:5" hidden="1" x14ac:dyDescent="0.3">
      <c r="A9126" s="18" t="str">
        <f t="shared" si="143"/>
        <v>2022-23Yarra CityC5</v>
      </c>
      <c r="B9126" s="18" t="s">
        <v>1261</v>
      </c>
      <c r="C9126" s="18" t="s">
        <v>1221</v>
      </c>
      <c r="D9126" s="18" t="s">
        <v>586</v>
      </c>
      <c r="E9126" s="18">
        <v>178.55154573481801</v>
      </c>
    </row>
    <row r="9127" spans="1:5" hidden="1" x14ac:dyDescent="0.3">
      <c r="A9127" s="18" t="str">
        <f t="shared" si="143"/>
        <v>2022-23Yarra CityC6</v>
      </c>
      <c r="B9127" s="18" t="s">
        <v>1261</v>
      </c>
      <c r="C9127" s="18" t="s">
        <v>1221</v>
      </c>
      <c r="D9127" s="18" t="s">
        <v>590</v>
      </c>
      <c r="E9127" s="18">
        <v>9</v>
      </c>
    </row>
    <row r="9128" spans="1:5" hidden="1" x14ac:dyDescent="0.3">
      <c r="A9128" s="18" t="str">
        <f t="shared" si="143"/>
        <v>2022-23Yarra CityC7</v>
      </c>
      <c r="B9128" s="18" t="s">
        <v>1261</v>
      </c>
      <c r="C9128" s="18" t="s">
        <v>1221</v>
      </c>
      <c r="D9128" s="18" t="s">
        <v>594</v>
      </c>
      <c r="E9128" s="18">
        <v>0.16615003099813999</v>
      </c>
    </row>
    <row r="9129" spans="1:5" hidden="1" x14ac:dyDescent="0.3">
      <c r="A9129" s="18" t="str">
        <f t="shared" si="143"/>
        <v>2022-23Yarra Ranges ShireAF2</v>
      </c>
      <c r="B9129" s="18" t="s">
        <v>1261</v>
      </c>
      <c r="C9129" s="18" t="s">
        <v>1224</v>
      </c>
      <c r="D9129" s="18" t="s">
        <v>76</v>
      </c>
      <c r="E9129" s="18">
        <v>0</v>
      </c>
    </row>
    <row r="9130" spans="1:5" hidden="1" x14ac:dyDescent="0.3">
      <c r="A9130" s="18" t="str">
        <f t="shared" si="143"/>
        <v>2022-23Yarra Ranges ShireAF6</v>
      </c>
      <c r="B9130" s="18" t="s">
        <v>1261</v>
      </c>
      <c r="C9130" s="18" t="s">
        <v>1224</v>
      </c>
      <c r="D9130" s="18" t="s">
        <v>85</v>
      </c>
      <c r="E9130" s="18">
        <v>2.81128010219971</v>
      </c>
    </row>
    <row r="9131" spans="1:5" hidden="1" x14ac:dyDescent="0.3">
      <c r="A9131" s="18" t="str">
        <f t="shared" si="143"/>
        <v>2022-23Yarra Ranges ShireAF7</v>
      </c>
      <c r="B9131" s="18" t="s">
        <v>1261</v>
      </c>
      <c r="C9131" s="18" t="s">
        <v>1224</v>
      </c>
      <c r="D9131" s="18" t="s">
        <v>90</v>
      </c>
      <c r="E9131" s="18">
        <v>5.3143736265723804</v>
      </c>
    </row>
    <row r="9132" spans="1:5" hidden="1" x14ac:dyDescent="0.3">
      <c r="A9132" s="18" t="str">
        <f t="shared" si="143"/>
        <v>2022-23Yarra Ranges ShireAM1</v>
      </c>
      <c r="B9132" s="18" t="s">
        <v>1261</v>
      </c>
      <c r="C9132" s="18" t="s">
        <v>1224</v>
      </c>
      <c r="D9132" s="18" t="s">
        <v>97</v>
      </c>
      <c r="E9132" s="18">
        <v>1.30738955823293</v>
      </c>
    </row>
    <row r="9133" spans="1:5" hidden="1" x14ac:dyDescent="0.3">
      <c r="A9133" s="18" t="str">
        <f t="shared" si="143"/>
        <v>2022-23Yarra Ranges ShireAM2</v>
      </c>
      <c r="B9133" s="18" t="s">
        <v>1261</v>
      </c>
      <c r="C9133" s="18" t="s">
        <v>1224</v>
      </c>
      <c r="D9133" s="18" t="s">
        <v>103</v>
      </c>
      <c r="E9133" s="18">
        <v>0.52314165497896203</v>
      </c>
    </row>
    <row r="9134" spans="1:5" hidden="1" x14ac:dyDescent="0.3">
      <c r="A9134" s="18" t="str">
        <f t="shared" si="143"/>
        <v>2022-23Yarra Ranges ShireAM5</v>
      </c>
      <c r="B9134" s="18" t="s">
        <v>1261</v>
      </c>
      <c r="C9134" s="18" t="s">
        <v>1224</v>
      </c>
      <c r="D9134" s="18" t="s">
        <v>109</v>
      </c>
      <c r="E9134" s="18">
        <v>0.217391304347826</v>
      </c>
    </row>
    <row r="9135" spans="1:5" hidden="1" x14ac:dyDescent="0.3">
      <c r="A9135" s="18" t="str">
        <f t="shared" si="143"/>
        <v>2022-23Yarra Ranges ShireAM6</v>
      </c>
      <c r="B9135" s="18" t="s">
        <v>1261</v>
      </c>
      <c r="C9135" s="18" t="s">
        <v>1224</v>
      </c>
      <c r="D9135" s="18" t="s">
        <v>115</v>
      </c>
      <c r="E9135" s="18">
        <v>8.3577115019162402</v>
      </c>
    </row>
    <row r="9136" spans="1:5" hidden="1" x14ac:dyDescent="0.3">
      <c r="A9136" s="18" t="str">
        <f t="shared" si="143"/>
        <v>2022-23Yarra Ranges ShireAM7</v>
      </c>
      <c r="B9136" s="18" t="s">
        <v>1261</v>
      </c>
      <c r="C9136" s="18" t="s">
        <v>1224</v>
      </c>
      <c r="D9136" s="18" t="s">
        <v>118</v>
      </c>
      <c r="E9136" s="18">
        <v>1</v>
      </c>
    </row>
    <row r="9137" spans="1:5" hidden="1" x14ac:dyDescent="0.3">
      <c r="A9137" s="18" t="str">
        <f t="shared" si="143"/>
        <v>2022-23Yarra Ranges ShireFS1</v>
      </c>
      <c r="B9137" s="18" t="s">
        <v>1261</v>
      </c>
      <c r="C9137" s="18" t="s">
        <v>1224</v>
      </c>
      <c r="D9137" s="18" t="s">
        <v>124</v>
      </c>
      <c r="E9137" s="18">
        <v>3.6285714285714299</v>
      </c>
    </row>
    <row r="9138" spans="1:5" hidden="1" x14ac:dyDescent="0.3">
      <c r="A9138" s="18" t="str">
        <f t="shared" si="143"/>
        <v>2022-23Yarra Ranges ShireFS2</v>
      </c>
      <c r="B9138" s="18" t="s">
        <v>1261</v>
      </c>
      <c r="C9138" s="18" t="s">
        <v>1224</v>
      </c>
      <c r="D9138" s="18" t="s">
        <v>130</v>
      </c>
      <c r="E9138" s="18">
        <v>0.38260869565217398</v>
      </c>
    </row>
    <row r="9139" spans="1:5" hidden="1" x14ac:dyDescent="0.3">
      <c r="A9139" s="18" t="str">
        <f t="shared" si="143"/>
        <v>2022-23Yarra Ranges ShireFS3</v>
      </c>
      <c r="B9139" s="18" t="s">
        <v>1261</v>
      </c>
      <c r="C9139" s="18" t="s">
        <v>1224</v>
      </c>
      <c r="D9139" s="18" t="s">
        <v>135</v>
      </c>
      <c r="E9139" s="18">
        <v>218.48135510204099</v>
      </c>
    </row>
    <row r="9140" spans="1:5" hidden="1" x14ac:dyDescent="0.3">
      <c r="A9140" s="18" t="str">
        <f t="shared" si="143"/>
        <v>2022-23Yarra Ranges ShireFS4</v>
      </c>
      <c r="B9140" s="18" t="s">
        <v>1261</v>
      </c>
      <c r="C9140" s="18" t="s">
        <v>1224</v>
      </c>
      <c r="D9140" s="18" t="s">
        <v>139</v>
      </c>
      <c r="E9140" s="18">
        <v>0.93333333333333302</v>
      </c>
    </row>
    <row r="9141" spans="1:5" hidden="1" x14ac:dyDescent="0.3">
      <c r="A9141" s="18" t="str">
        <f t="shared" si="143"/>
        <v>2022-23Yarra Ranges ShireG1</v>
      </c>
      <c r="B9141" s="18" t="s">
        <v>1261</v>
      </c>
      <c r="C9141" s="18" t="s">
        <v>1224</v>
      </c>
      <c r="D9141" s="18" t="s">
        <v>149</v>
      </c>
      <c r="E9141" s="18">
        <v>8.9285714285714298E-3</v>
      </c>
    </row>
    <row r="9142" spans="1:5" hidden="1" x14ac:dyDescent="0.3">
      <c r="A9142" s="18" t="str">
        <f t="shared" si="143"/>
        <v>2022-23Yarra Ranges ShireG2</v>
      </c>
      <c r="B9142" s="18" t="s">
        <v>1261</v>
      </c>
      <c r="C9142" s="18" t="s">
        <v>1224</v>
      </c>
      <c r="D9142" s="18" t="s">
        <v>154</v>
      </c>
      <c r="E9142" s="18">
        <v>46</v>
      </c>
    </row>
    <row r="9143" spans="1:5" hidden="1" x14ac:dyDescent="0.3">
      <c r="A9143" s="18" t="str">
        <f t="shared" si="143"/>
        <v>2022-23Yarra Ranges ShireG3</v>
      </c>
      <c r="B9143" s="18" t="s">
        <v>1261</v>
      </c>
      <c r="C9143" s="18" t="s">
        <v>1224</v>
      </c>
      <c r="D9143" s="18" t="s">
        <v>159</v>
      </c>
      <c r="E9143" s="18">
        <v>0.85990338164251201</v>
      </c>
    </row>
    <row r="9144" spans="1:5" hidden="1" x14ac:dyDescent="0.3">
      <c r="A9144" s="18" t="str">
        <f t="shared" si="143"/>
        <v>2022-23Yarra Ranges ShireG4</v>
      </c>
      <c r="B9144" s="18" t="s">
        <v>1261</v>
      </c>
      <c r="C9144" s="18" t="s">
        <v>1224</v>
      </c>
      <c r="D9144" s="18" t="s">
        <v>166</v>
      </c>
      <c r="E9144" s="18">
        <v>54406.893333333297</v>
      </c>
    </row>
    <row r="9145" spans="1:5" hidden="1" x14ac:dyDescent="0.3">
      <c r="A9145" s="18" t="str">
        <f t="shared" si="143"/>
        <v>2022-23Yarra Ranges ShireG5</v>
      </c>
      <c r="B9145" s="18" t="s">
        <v>1261</v>
      </c>
      <c r="C9145" s="18" t="s">
        <v>1224</v>
      </c>
      <c r="D9145" s="18" t="s">
        <v>169</v>
      </c>
      <c r="E9145" s="18">
        <v>48</v>
      </c>
    </row>
    <row r="9146" spans="1:5" hidden="1" x14ac:dyDescent="0.3">
      <c r="A9146" s="18" t="str">
        <f t="shared" si="143"/>
        <v>2022-23Yarra Ranges ShireLB1</v>
      </c>
      <c r="B9146" s="18" t="s">
        <v>1261</v>
      </c>
      <c r="C9146" s="18" t="s">
        <v>1224</v>
      </c>
      <c r="D9146" s="18" t="s">
        <v>1256</v>
      </c>
      <c r="E9146" s="18">
        <v>5.5396650277811101</v>
      </c>
    </row>
    <row r="9147" spans="1:5" hidden="1" x14ac:dyDescent="0.3">
      <c r="A9147" s="18" t="str">
        <f t="shared" si="143"/>
        <v>2022-23Yarra Ranges ShireLB2</v>
      </c>
      <c r="B9147" s="18" t="s">
        <v>1261</v>
      </c>
      <c r="C9147" s="18" t="s">
        <v>1224</v>
      </c>
      <c r="D9147" s="18" t="s">
        <v>172</v>
      </c>
      <c r="E9147" s="18">
        <v>0.75340166882042303</v>
      </c>
    </row>
    <row r="9148" spans="1:5" hidden="1" x14ac:dyDescent="0.3">
      <c r="A9148" s="18" t="str">
        <f t="shared" si="143"/>
        <v>2022-23Yarra Ranges ShireLB4</v>
      </c>
      <c r="B9148" s="18" t="s">
        <v>1261</v>
      </c>
      <c r="C9148" s="18" t="s">
        <v>1224</v>
      </c>
      <c r="D9148" s="18" t="s">
        <v>1257</v>
      </c>
      <c r="E9148" s="18">
        <v>8.9835652402205299E-2</v>
      </c>
    </row>
    <row r="9149" spans="1:5" hidden="1" x14ac:dyDescent="0.3">
      <c r="A9149" s="18" t="str">
        <f t="shared" si="143"/>
        <v>2022-23Yarra Ranges ShireLB5</v>
      </c>
      <c r="B9149" s="18" t="s">
        <v>1261</v>
      </c>
      <c r="C9149" s="18" t="s">
        <v>1224</v>
      </c>
      <c r="D9149" s="18" t="s">
        <v>177</v>
      </c>
      <c r="E9149" s="18">
        <v>20.693890262427001</v>
      </c>
    </row>
    <row r="9150" spans="1:5" hidden="1" x14ac:dyDescent="0.3">
      <c r="A9150" s="18" t="str">
        <f t="shared" si="143"/>
        <v>2022-23Yarra Ranges ShireMC2</v>
      </c>
      <c r="B9150" s="18" t="s">
        <v>1261</v>
      </c>
      <c r="C9150" s="18" t="s">
        <v>1224</v>
      </c>
      <c r="D9150" s="18" t="s">
        <v>192</v>
      </c>
      <c r="E9150" s="18">
        <v>1.02352941176471</v>
      </c>
    </row>
    <row r="9151" spans="1:5" hidden="1" x14ac:dyDescent="0.3">
      <c r="A9151" s="18" t="str">
        <f t="shared" si="143"/>
        <v>2022-23Yarra Ranges ShireMC3</v>
      </c>
      <c r="B9151" s="18" t="s">
        <v>1261</v>
      </c>
      <c r="C9151" s="18" t="s">
        <v>1224</v>
      </c>
      <c r="D9151" s="18" t="s">
        <v>197</v>
      </c>
      <c r="E9151" s="18">
        <v>80.444791067944394</v>
      </c>
    </row>
    <row r="9152" spans="1:5" hidden="1" x14ac:dyDescent="0.3">
      <c r="A9152" s="18" t="str">
        <f t="shared" si="143"/>
        <v>2022-23Yarra Ranges ShireMC4</v>
      </c>
      <c r="B9152" s="18" t="s">
        <v>1261</v>
      </c>
      <c r="C9152" s="18" t="s">
        <v>1224</v>
      </c>
      <c r="D9152" s="18" t="s">
        <v>202</v>
      </c>
      <c r="E9152" s="18">
        <v>0.74645460569913802</v>
      </c>
    </row>
    <row r="9153" spans="1:5" hidden="1" x14ac:dyDescent="0.3">
      <c r="A9153" s="18" t="str">
        <f t="shared" si="143"/>
        <v>2022-23Yarra Ranges ShireMC5</v>
      </c>
      <c r="B9153" s="18" t="s">
        <v>1261</v>
      </c>
      <c r="C9153" s="18" t="s">
        <v>1224</v>
      </c>
      <c r="D9153" s="18" t="s">
        <v>207</v>
      </c>
      <c r="E9153" s="18">
        <v>0.78472222222222199</v>
      </c>
    </row>
    <row r="9154" spans="1:5" hidden="1" x14ac:dyDescent="0.3">
      <c r="A9154" s="18" t="str">
        <f t="shared" si="143"/>
        <v>2022-23Yarra Ranges ShireMC6</v>
      </c>
      <c r="B9154" s="18" t="s">
        <v>1261</v>
      </c>
      <c r="C9154" s="18" t="s">
        <v>1224</v>
      </c>
      <c r="D9154" s="18" t="s">
        <v>211</v>
      </c>
      <c r="E9154" s="18">
        <v>0.96134453781512597</v>
      </c>
    </row>
    <row r="9155" spans="1:5" hidden="1" x14ac:dyDescent="0.3">
      <c r="A9155" s="18" t="str">
        <f t="shared" si="143"/>
        <v>2022-23Yarra Ranges ShireR1</v>
      </c>
      <c r="B9155" s="18" t="s">
        <v>1261</v>
      </c>
      <c r="C9155" s="18" t="s">
        <v>1224</v>
      </c>
      <c r="D9155" s="18" t="s">
        <v>215</v>
      </c>
      <c r="E9155" s="18">
        <v>141.15061162079499</v>
      </c>
    </row>
    <row r="9156" spans="1:5" hidden="1" x14ac:dyDescent="0.3">
      <c r="A9156" s="18" t="str">
        <f t="shared" si="143"/>
        <v>2022-23Yarra Ranges ShireR2</v>
      </c>
      <c r="B9156" s="18" t="s">
        <v>1261</v>
      </c>
      <c r="C9156" s="18" t="s">
        <v>1224</v>
      </c>
      <c r="D9156" s="18" t="s">
        <v>220</v>
      </c>
      <c r="E9156" s="18">
        <v>0.97448394495412805</v>
      </c>
    </row>
    <row r="9157" spans="1:5" hidden="1" x14ac:dyDescent="0.3">
      <c r="A9157" s="18" t="str">
        <f t="shared" si="143"/>
        <v>2022-23Yarra Ranges ShireR3</v>
      </c>
      <c r="B9157" s="18" t="s">
        <v>1261</v>
      </c>
      <c r="C9157" s="18" t="s">
        <v>1224</v>
      </c>
      <c r="D9157" s="18" t="s">
        <v>223</v>
      </c>
      <c r="E9157" s="18">
        <v>166.71175756173699</v>
      </c>
    </row>
    <row r="9158" spans="1:5" hidden="1" x14ac:dyDescent="0.3">
      <c r="A9158" s="18" t="str">
        <f t="shared" si="143"/>
        <v>2022-23Yarra Ranges ShireR4</v>
      </c>
      <c r="B9158" s="18" t="s">
        <v>1261</v>
      </c>
      <c r="C9158" s="18" t="s">
        <v>1224</v>
      </c>
      <c r="D9158" s="18" t="s">
        <v>228</v>
      </c>
      <c r="E9158" s="18">
        <v>25.428226573219501</v>
      </c>
    </row>
    <row r="9159" spans="1:5" hidden="1" x14ac:dyDescent="0.3">
      <c r="A9159" s="18" t="str">
        <f t="shared" si="143"/>
        <v>2022-23Yarra Ranges ShireR5</v>
      </c>
      <c r="B9159" s="18" t="s">
        <v>1261</v>
      </c>
      <c r="C9159" s="18" t="s">
        <v>1224</v>
      </c>
      <c r="D9159" s="18" t="s">
        <v>232</v>
      </c>
      <c r="E9159" s="18">
        <v>43</v>
      </c>
    </row>
    <row r="9160" spans="1:5" hidden="1" x14ac:dyDescent="0.3">
      <c r="A9160" s="18" t="str">
        <f t="shared" si="143"/>
        <v>2022-23Yarra Ranges ShireSP1</v>
      </c>
      <c r="B9160" s="18" t="s">
        <v>1261</v>
      </c>
      <c r="C9160" s="18" t="s">
        <v>1224</v>
      </c>
      <c r="D9160" s="18" t="s">
        <v>236</v>
      </c>
      <c r="E9160" s="18">
        <v>113</v>
      </c>
    </row>
    <row r="9161" spans="1:5" hidden="1" x14ac:dyDescent="0.3">
      <c r="A9161" s="18" t="str">
        <f t="shared" si="143"/>
        <v>2022-23Yarra Ranges ShireSP2</v>
      </c>
      <c r="B9161" s="18" t="s">
        <v>1261</v>
      </c>
      <c r="C9161" s="18" t="s">
        <v>1224</v>
      </c>
      <c r="D9161" s="18" t="s">
        <v>239</v>
      </c>
      <c r="E9161" s="18">
        <v>0.51418181818181796</v>
      </c>
    </row>
    <row r="9162" spans="1:5" hidden="1" x14ac:dyDescent="0.3">
      <c r="A9162" s="18" t="str">
        <f t="shared" si="143"/>
        <v>2022-23Yarra Ranges ShireSP3</v>
      </c>
      <c r="B9162" s="18" t="s">
        <v>1261</v>
      </c>
      <c r="C9162" s="18" t="s">
        <v>1224</v>
      </c>
      <c r="D9162" s="18" t="s">
        <v>245</v>
      </c>
      <c r="E9162" s="18">
        <v>2749.1137225170601</v>
      </c>
    </row>
    <row r="9163" spans="1:5" hidden="1" x14ac:dyDescent="0.3">
      <c r="A9163" s="18" t="str">
        <f t="shared" si="143"/>
        <v>2022-23Yarra Ranges ShireSP4</v>
      </c>
      <c r="B9163" s="18" t="s">
        <v>1261</v>
      </c>
      <c r="C9163" s="18" t="s">
        <v>1224</v>
      </c>
      <c r="D9163" s="18" t="s">
        <v>251</v>
      </c>
      <c r="E9163" s="18">
        <v>0.625</v>
      </c>
    </row>
    <row r="9164" spans="1:5" hidden="1" x14ac:dyDescent="0.3">
      <c r="A9164" s="18" t="str">
        <f t="shared" si="143"/>
        <v>2022-23Yarra Ranges ShireWC1</v>
      </c>
      <c r="B9164" s="18" t="s">
        <v>1261</v>
      </c>
      <c r="C9164" s="18" t="s">
        <v>1224</v>
      </c>
      <c r="D9164" s="18" t="s">
        <v>1258</v>
      </c>
      <c r="E9164" s="18">
        <v>118.736807923364</v>
      </c>
    </row>
    <row r="9165" spans="1:5" hidden="1" x14ac:dyDescent="0.3">
      <c r="A9165" s="18" t="str">
        <f t="shared" si="143"/>
        <v>2022-23Yarra Ranges ShireWC2</v>
      </c>
      <c r="B9165" s="18" t="s">
        <v>1261</v>
      </c>
      <c r="C9165" s="18" t="s">
        <v>1224</v>
      </c>
      <c r="D9165" s="18" t="s">
        <v>256</v>
      </c>
      <c r="E9165" s="18">
        <v>6.3399539745986502</v>
      </c>
    </row>
    <row r="9166" spans="1:5" hidden="1" x14ac:dyDescent="0.3">
      <c r="A9166" s="18" t="str">
        <f t="shared" si="143"/>
        <v>2022-23Yarra Ranges ShireWC3</v>
      </c>
      <c r="B9166" s="18" t="s">
        <v>1261</v>
      </c>
      <c r="C9166" s="18" t="s">
        <v>1224</v>
      </c>
      <c r="D9166" s="18" t="s">
        <v>262</v>
      </c>
      <c r="E9166" s="18">
        <v>178.676379589009</v>
      </c>
    </row>
    <row r="9167" spans="1:5" hidden="1" x14ac:dyDescent="0.3">
      <c r="A9167" s="18" t="str">
        <f t="shared" si="143"/>
        <v>2022-23Yarra Ranges ShireWC4</v>
      </c>
      <c r="B9167" s="18" t="s">
        <v>1261</v>
      </c>
      <c r="C9167" s="18" t="s">
        <v>1224</v>
      </c>
      <c r="D9167" s="18" t="s">
        <v>266</v>
      </c>
      <c r="E9167" s="18">
        <v>71.350274911501103</v>
      </c>
    </row>
    <row r="9168" spans="1:5" hidden="1" x14ac:dyDescent="0.3">
      <c r="A9168" s="18" t="str">
        <f t="shared" si="143"/>
        <v>2022-23Yarra Ranges ShireWC5</v>
      </c>
      <c r="B9168" s="18" t="s">
        <v>1261</v>
      </c>
      <c r="C9168" s="18" t="s">
        <v>1224</v>
      </c>
      <c r="D9168" s="18" t="s">
        <v>270</v>
      </c>
      <c r="E9168" s="18">
        <v>0.52140005624943098</v>
      </c>
    </row>
    <row r="9169" spans="1:5" hidden="1" x14ac:dyDescent="0.3">
      <c r="A9169" s="18" t="str">
        <f t="shared" si="143"/>
        <v>2022-23Yarra Ranges ShireE2</v>
      </c>
      <c r="B9169" s="18" t="s">
        <v>1261</v>
      </c>
      <c r="C9169" s="18" t="s">
        <v>1224</v>
      </c>
      <c r="D9169" s="18" t="s">
        <v>548</v>
      </c>
      <c r="E9169" s="18">
        <v>3350.0704800059402</v>
      </c>
    </row>
    <row r="9170" spans="1:5" hidden="1" x14ac:dyDescent="0.3">
      <c r="A9170" s="18" t="str">
        <f t="shared" si="143"/>
        <v>2022-23Yarra Ranges ShireE4</v>
      </c>
      <c r="B9170" s="18" t="s">
        <v>1261</v>
      </c>
      <c r="C9170" s="18" t="s">
        <v>1224</v>
      </c>
      <c r="D9170" s="18" t="s">
        <v>550</v>
      </c>
      <c r="E9170" s="18">
        <v>2013.3095926997601</v>
      </c>
    </row>
    <row r="9171" spans="1:5" hidden="1" x14ac:dyDescent="0.3">
      <c r="A9171" s="18" t="str">
        <f t="shared" si="143"/>
        <v>2022-23Yarra Ranges ShireL1</v>
      </c>
      <c r="B9171" s="18" t="s">
        <v>1261</v>
      </c>
      <c r="C9171" s="18" t="s">
        <v>1224</v>
      </c>
      <c r="D9171" s="18" t="s">
        <v>552</v>
      </c>
      <c r="E9171" s="18">
        <v>1.23305023866158</v>
      </c>
    </row>
    <row r="9172" spans="1:5" hidden="1" x14ac:dyDescent="0.3">
      <c r="A9172" s="18" t="str">
        <f t="shared" si="143"/>
        <v>2022-23Yarra Ranges ShireL2</v>
      </c>
      <c r="B9172" s="18" t="s">
        <v>1261</v>
      </c>
      <c r="C9172" s="18" t="s">
        <v>1224</v>
      </c>
      <c r="D9172" s="18" t="s">
        <v>554</v>
      </c>
      <c r="E9172" s="18">
        <v>0.14201561277757399</v>
      </c>
    </row>
    <row r="9173" spans="1:5" hidden="1" x14ac:dyDescent="0.3">
      <c r="A9173" s="18" t="str">
        <f t="shared" si="143"/>
        <v>2022-23Yarra Ranges ShireO2</v>
      </c>
      <c r="B9173" s="18" t="s">
        <v>1261</v>
      </c>
      <c r="C9173" s="18" t="s">
        <v>1224</v>
      </c>
      <c r="D9173" s="18" t="s">
        <v>556</v>
      </c>
      <c r="E9173" s="18">
        <v>1.9170116301990898E-2</v>
      </c>
    </row>
    <row r="9174" spans="1:5" hidden="1" x14ac:dyDescent="0.3">
      <c r="A9174" s="18" t="str">
        <f t="shared" si="143"/>
        <v>2022-23Yarra Ranges ShireO3</v>
      </c>
      <c r="B9174" s="18" t="s">
        <v>1261</v>
      </c>
      <c r="C9174" s="18" t="s">
        <v>1224</v>
      </c>
      <c r="D9174" s="18" t="s">
        <v>558</v>
      </c>
      <c r="E9174" s="18">
        <v>2.1005815099546601E-2</v>
      </c>
    </row>
    <row r="9175" spans="1:5" hidden="1" x14ac:dyDescent="0.3">
      <c r="A9175" s="18" t="str">
        <f t="shared" si="143"/>
        <v>2022-23Yarra Ranges ShireO4</v>
      </c>
      <c r="B9175" s="18" t="s">
        <v>1261</v>
      </c>
      <c r="C9175" s="18" t="s">
        <v>1224</v>
      </c>
      <c r="D9175" s="18" t="s">
        <v>560</v>
      </c>
      <c r="E9175" s="18">
        <v>5.7708175371303697E-2</v>
      </c>
    </row>
    <row r="9176" spans="1:5" hidden="1" x14ac:dyDescent="0.3">
      <c r="A9176" s="18" t="str">
        <f t="shared" ref="A9176:A9239" si="144">CONCATENATE(B9176,C9176,D9176)</f>
        <v>2022-23Yarra Ranges ShireO5</v>
      </c>
      <c r="B9176" s="18" t="s">
        <v>1261</v>
      </c>
      <c r="C9176" s="18" t="s">
        <v>1224</v>
      </c>
      <c r="D9176" s="18" t="s">
        <v>562</v>
      </c>
      <c r="E9176" s="18">
        <v>1.38777301092044</v>
      </c>
    </row>
    <row r="9177" spans="1:5" hidden="1" x14ac:dyDescent="0.3">
      <c r="A9177" s="18" t="str">
        <f t="shared" si="144"/>
        <v>2022-23Yarra Ranges ShireOP1</v>
      </c>
      <c r="B9177" s="18" t="s">
        <v>1261</v>
      </c>
      <c r="C9177" s="18" t="s">
        <v>1224</v>
      </c>
      <c r="D9177" s="18" t="s">
        <v>564</v>
      </c>
      <c r="E9177" s="18">
        <v>3.4773761072540099E-2</v>
      </c>
    </row>
    <row r="9178" spans="1:5" hidden="1" x14ac:dyDescent="0.3">
      <c r="A9178" s="18" t="str">
        <f t="shared" si="144"/>
        <v>2022-23Yarra Ranges ShireS1</v>
      </c>
      <c r="B9178" s="18" t="s">
        <v>1261</v>
      </c>
      <c r="C9178" s="18" t="s">
        <v>1224</v>
      </c>
      <c r="D9178" s="18" t="s">
        <v>567</v>
      </c>
      <c r="E9178" s="18">
        <v>0.69400458292007305</v>
      </c>
    </row>
    <row r="9179" spans="1:5" hidden="1" x14ac:dyDescent="0.3">
      <c r="A9179" s="18" t="str">
        <f t="shared" si="144"/>
        <v>2022-23Yarra Ranges ShireS2</v>
      </c>
      <c r="B9179" s="18" t="s">
        <v>1261</v>
      </c>
      <c r="C9179" s="18" t="s">
        <v>1224</v>
      </c>
      <c r="D9179" s="18" t="s">
        <v>569</v>
      </c>
      <c r="E9179" s="18">
        <v>2.8938264323064701E-3</v>
      </c>
    </row>
    <row r="9180" spans="1:5" hidden="1" x14ac:dyDescent="0.3">
      <c r="A9180" s="18" t="str">
        <f t="shared" si="144"/>
        <v>2022-23Yarra Ranges ShireC1</v>
      </c>
      <c r="B9180" s="18" t="s">
        <v>1261</v>
      </c>
      <c r="C9180" s="18" t="s">
        <v>1224</v>
      </c>
      <c r="D9180" s="18" t="s">
        <v>572</v>
      </c>
      <c r="E9180" s="18">
        <v>1434.9779774880999</v>
      </c>
    </row>
    <row r="9181" spans="1:5" hidden="1" x14ac:dyDescent="0.3">
      <c r="A9181" s="18" t="str">
        <f t="shared" si="144"/>
        <v>2022-23Yarra Ranges ShireC2</v>
      </c>
      <c r="B9181" s="18" t="s">
        <v>1261</v>
      </c>
      <c r="C9181" s="18" t="s">
        <v>1224</v>
      </c>
      <c r="D9181" s="18" t="s">
        <v>575</v>
      </c>
      <c r="E9181" s="18">
        <v>5944.4702203522302</v>
      </c>
    </row>
    <row r="9182" spans="1:5" hidden="1" x14ac:dyDescent="0.3">
      <c r="A9182" s="18" t="str">
        <f t="shared" si="144"/>
        <v>2022-23Yarra Ranges ShireC3</v>
      </c>
      <c r="B9182" s="18" t="s">
        <v>1261</v>
      </c>
      <c r="C9182" s="18" t="s">
        <v>1224</v>
      </c>
      <c r="D9182" s="18" t="s">
        <v>579</v>
      </c>
      <c r="E9182" s="18">
        <v>89.336599028653893</v>
      </c>
    </row>
    <row r="9183" spans="1:5" hidden="1" x14ac:dyDescent="0.3">
      <c r="A9183" s="18" t="str">
        <f t="shared" si="144"/>
        <v>2022-23Yarra Ranges ShireC4</v>
      </c>
      <c r="B9183" s="18" t="s">
        <v>1261</v>
      </c>
      <c r="C9183" s="18" t="s">
        <v>1224</v>
      </c>
      <c r="D9183" s="18" t="s">
        <v>583</v>
      </c>
      <c r="E9183" s="18">
        <v>1140.0097877830699</v>
      </c>
    </row>
    <row r="9184" spans="1:5" hidden="1" x14ac:dyDescent="0.3">
      <c r="A9184" s="18" t="str">
        <f t="shared" si="144"/>
        <v>2022-23Yarra Ranges ShireC5</v>
      </c>
      <c r="B9184" s="18" t="s">
        <v>1261</v>
      </c>
      <c r="C9184" s="18" t="s">
        <v>1224</v>
      </c>
      <c r="D9184" s="18" t="s">
        <v>586</v>
      </c>
      <c r="E9184" s="18">
        <v>246.25807968780799</v>
      </c>
    </row>
    <row r="9185" spans="1:5" hidden="1" x14ac:dyDescent="0.3">
      <c r="A9185" s="18" t="str">
        <f t="shared" si="144"/>
        <v>2022-23Yarra Ranges ShireC6</v>
      </c>
      <c r="B9185" s="18" t="s">
        <v>1261</v>
      </c>
      <c r="C9185" s="18" t="s">
        <v>1224</v>
      </c>
      <c r="D9185" s="18" t="s">
        <v>590</v>
      </c>
      <c r="E9185" s="18">
        <v>8</v>
      </c>
    </row>
    <row r="9186" spans="1:5" hidden="1" x14ac:dyDescent="0.3">
      <c r="A9186" s="18" t="str">
        <f t="shared" si="144"/>
        <v>2022-23Yarra Ranges ShireC7</v>
      </c>
      <c r="B9186" s="18" t="s">
        <v>1261</v>
      </c>
      <c r="C9186" s="18" t="s">
        <v>1224</v>
      </c>
      <c r="D9186" s="18" t="s">
        <v>594</v>
      </c>
      <c r="E9186" s="18">
        <v>0.219570405727924</v>
      </c>
    </row>
    <row r="9187" spans="1:5" hidden="1" x14ac:dyDescent="0.3">
      <c r="A9187" s="18" t="str">
        <f t="shared" si="144"/>
        <v>2022-23Yarriambiack ShireAF2</v>
      </c>
      <c r="B9187" s="18" t="s">
        <v>1261</v>
      </c>
      <c r="C9187" s="18" t="s">
        <v>1227</v>
      </c>
      <c r="D9187" s="18" t="s">
        <v>76</v>
      </c>
      <c r="E9187" s="18">
        <v>0</v>
      </c>
    </row>
    <row r="9188" spans="1:5" hidden="1" x14ac:dyDescent="0.3">
      <c r="A9188" s="18" t="str">
        <f t="shared" si="144"/>
        <v>2022-23Yarriambiack ShireAF6</v>
      </c>
      <c r="B9188" s="18" t="s">
        <v>1261</v>
      </c>
      <c r="C9188" s="18" t="s">
        <v>1227</v>
      </c>
      <c r="D9188" s="18" t="s">
        <v>85</v>
      </c>
      <c r="E9188" s="18">
        <v>0.62905982905982905</v>
      </c>
    </row>
    <row r="9189" spans="1:5" hidden="1" x14ac:dyDescent="0.3">
      <c r="A9189" s="18" t="str">
        <f t="shared" si="144"/>
        <v>2022-23Yarriambiack ShireAF7</v>
      </c>
      <c r="B9189" s="18" t="s">
        <v>1261</v>
      </c>
      <c r="C9189" s="18" t="s">
        <v>1227</v>
      </c>
      <c r="D9189" s="18" t="s">
        <v>90</v>
      </c>
      <c r="E9189" s="18">
        <v>13.2841304347826</v>
      </c>
    </row>
    <row r="9190" spans="1:5" hidden="1" x14ac:dyDescent="0.3">
      <c r="A9190" s="18" t="str">
        <f t="shared" si="144"/>
        <v>2022-23Yarriambiack ShireAM1</v>
      </c>
      <c r="B9190" s="18" t="s">
        <v>1261</v>
      </c>
      <c r="C9190" s="18" t="s">
        <v>1227</v>
      </c>
      <c r="D9190" s="18" t="s">
        <v>97</v>
      </c>
      <c r="E9190" s="18">
        <v>1.52173913043478</v>
      </c>
    </row>
    <row r="9191" spans="1:5" hidden="1" x14ac:dyDescent="0.3">
      <c r="A9191" s="18" t="str">
        <f t="shared" si="144"/>
        <v>2022-23Yarriambiack ShireAM2</v>
      </c>
      <c r="B9191" s="18" t="s">
        <v>1261</v>
      </c>
      <c r="C9191" s="18" t="s">
        <v>1227</v>
      </c>
      <c r="D9191" s="18" t="s">
        <v>103</v>
      </c>
      <c r="E9191" s="18">
        <v>0.39622641509433998</v>
      </c>
    </row>
    <row r="9192" spans="1:5" hidden="1" x14ac:dyDescent="0.3">
      <c r="A9192" s="18" t="str">
        <f t="shared" si="144"/>
        <v>2022-23Yarriambiack ShireAM5</v>
      </c>
      <c r="B9192" s="18" t="s">
        <v>1261</v>
      </c>
      <c r="C9192" s="18" t="s">
        <v>1227</v>
      </c>
      <c r="D9192" s="18" t="s">
        <v>109</v>
      </c>
      <c r="E9192" s="18">
        <v>0.490566037735849</v>
      </c>
    </row>
    <row r="9193" spans="1:5" hidden="1" x14ac:dyDescent="0.3">
      <c r="A9193" s="18" t="str">
        <f t="shared" si="144"/>
        <v>2022-23Yarriambiack ShireAM6</v>
      </c>
      <c r="B9193" s="18" t="s">
        <v>1261</v>
      </c>
      <c r="C9193" s="18" t="s">
        <v>1227</v>
      </c>
      <c r="D9193" s="18" t="s">
        <v>115</v>
      </c>
      <c r="E9193" s="18">
        <v>20.586744366744401</v>
      </c>
    </row>
    <row r="9194" spans="1:5" hidden="1" x14ac:dyDescent="0.3">
      <c r="A9194" s="18" t="str">
        <f t="shared" si="144"/>
        <v>2022-23Yarriambiack ShireAM7</v>
      </c>
      <c r="B9194" s="18" t="s">
        <v>1261</v>
      </c>
      <c r="C9194" s="18" t="s">
        <v>1227</v>
      </c>
      <c r="D9194" s="18" t="s">
        <v>118</v>
      </c>
      <c r="E9194" s="18">
        <v>1</v>
      </c>
    </row>
    <row r="9195" spans="1:5" hidden="1" x14ac:dyDescent="0.3">
      <c r="A9195" s="18" t="str">
        <f t="shared" si="144"/>
        <v>2022-23Yarriambiack ShireFS1</v>
      </c>
      <c r="B9195" s="18" t="s">
        <v>1261</v>
      </c>
      <c r="C9195" s="18" t="s">
        <v>1227</v>
      </c>
      <c r="D9195" s="18" t="s">
        <v>124</v>
      </c>
      <c r="E9195" s="18">
        <v>9.5</v>
      </c>
    </row>
    <row r="9196" spans="1:5" hidden="1" x14ac:dyDescent="0.3">
      <c r="A9196" s="18" t="str">
        <f t="shared" si="144"/>
        <v>2022-23Yarriambiack ShireFS2</v>
      </c>
      <c r="B9196" s="18" t="s">
        <v>1261</v>
      </c>
      <c r="C9196" s="18" t="s">
        <v>1227</v>
      </c>
      <c r="D9196" s="18" t="s">
        <v>130</v>
      </c>
      <c r="E9196" s="18">
        <v>0.70454545454545503</v>
      </c>
    </row>
    <row r="9197" spans="1:5" hidden="1" x14ac:dyDescent="0.3">
      <c r="A9197" s="18" t="str">
        <f t="shared" si="144"/>
        <v>2022-23Yarriambiack ShireFS3</v>
      </c>
      <c r="B9197" s="18" t="s">
        <v>1261</v>
      </c>
      <c r="C9197" s="18" t="s">
        <v>1227</v>
      </c>
      <c r="D9197" s="18" t="s">
        <v>135</v>
      </c>
      <c r="E9197" s="18">
        <v>503.1</v>
      </c>
    </row>
    <row r="9198" spans="1:5" hidden="1" x14ac:dyDescent="0.3">
      <c r="A9198" s="18" t="str">
        <f t="shared" si="144"/>
        <v>2022-23Yarriambiack ShireFS4</v>
      </c>
      <c r="B9198" s="18" t="s">
        <v>1261</v>
      </c>
      <c r="C9198" s="18" t="s">
        <v>1227</v>
      </c>
      <c r="D9198" s="18" t="s">
        <v>139</v>
      </c>
      <c r="E9198" s="18">
        <v>0</v>
      </c>
    </row>
    <row r="9199" spans="1:5" hidden="1" x14ac:dyDescent="0.3">
      <c r="A9199" s="18" t="str">
        <f t="shared" si="144"/>
        <v>2022-23Yarriambiack ShireG1</v>
      </c>
      <c r="B9199" s="18" t="s">
        <v>1261</v>
      </c>
      <c r="C9199" s="18" t="s">
        <v>1227</v>
      </c>
      <c r="D9199" s="18" t="s">
        <v>149</v>
      </c>
      <c r="E9199" s="18">
        <v>0.28571428571428598</v>
      </c>
    </row>
    <row r="9200" spans="1:5" hidden="1" x14ac:dyDescent="0.3">
      <c r="A9200" s="18" t="str">
        <f t="shared" si="144"/>
        <v>2022-23Yarriambiack ShireG2</v>
      </c>
      <c r="B9200" s="18" t="s">
        <v>1261</v>
      </c>
      <c r="C9200" s="18" t="s">
        <v>1227</v>
      </c>
      <c r="D9200" s="18" t="s">
        <v>154</v>
      </c>
      <c r="E9200" s="18">
        <v>58</v>
      </c>
    </row>
    <row r="9201" spans="1:5" hidden="1" x14ac:dyDescent="0.3">
      <c r="A9201" s="18" t="str">
        <f t="shared" si="144"/>
        <v>2022-23Yarriambiack ShireG3</v>
      </c>
      <c r="B9201" s="18" t="s">
        <v>1261</v>
      </c>
      <c r="C9201" s="18" t="s">
        <v>1227</v>
      </c>
      <c r="D9201" s="18" t="s">
        <v>159</v>
      </c>
      <c r="E9201" s="18">
        <v>0.76190476190476197</v>
      </c>
    </row>
    <row r="9202" spans="1:5" hidden="1" x14ac:dyDescent="0.3">
      <c r="A9202" s="18" t="str">
        <f t="shared" si="144"/>
        <v>2022-23Yarriambiack ShireG4</v>
      </c>
      <c r="B9202" s="18" t="s">
        <v>1261</v>
      </c>
      <c r="C9202" s="18" t="s">
        <v>1227</v>
      </c>
      <c r="D9202" s="18" t="s">
        <v>166</v>
      </c>
      <c r="E9202" s="18">
        <v>41605.338571428598</v>
      </c>
    </row>
    <row r="9203" spans="1:5" hidden="1" x14ac:dyDescent="0.3">
      <c r="A9203" s="18" t="str">
        <f t="shared" si="144"/>
        <v>2022-23Yarriambiack ShireG5</v>
      </c>
      <c r="B9203" s="18" t="s">
        <v>1261</v>
      </c>
      <c r="C9203" s="18" t="s">
        <v>1227</v>
      </c>
      <c r="D9203" s="18" t="s">
        <v>169</v>
      </c>
      <c r="E9203" s="18">
        <v>59</v>
      </c>
    </row>
    <row r="9204" spans="1:5" hidden="1" x14ac:dyDescent="0.3">
      <c r="A9204" s="18" t="str">
        <f t="shared" si="144"/>
        <v>2022-23Yarriambiack ShireLB1</v>
      </c>
      <c r="B9204" s="18" t="s">
        <v>1261</v>
      </c>
      <c r="C9204" s="18" t="s">
        <v>1227</v>
      </c>
      <c r="D9204" s="18" t="s">
        <v>1256</v>
      </c>
      <c r="E9204" s="18">
        <v>0.86295201913606301</v>
      </c>
    </row>
    <row r="9205" spans="1:5" hidden="1" x14ac:dyDescent="0.3">
      <c r="A9205" s="18" t="str">
        <f t="shared" si="144"/>
        <v>2022-23Yarriambiack ShireLB2</v>
      </c>
      <c r="B9205" s="18" t="s">
        <v>1261</v>
      </c>
      <c r="C9205" s="18" t="s">
        <v>1227</v>
      </c>
      <c r="D9205" s="18" t="s">
        <v>172</v>
      </c>
      <c r="E9205" s="18">
        <v>0.446680497925311</v>
      </c>
    </row>
    <row r="9206" spans="1:5" hidden="1" x14ac:dyDescent="0.3">
      <c r="A9206" s="18" t="str">
        <f t="shared" si="144"/>
        <v>2022-23Yarriambiack ShireLB4</v>
      </c>
      <c r="B9206" s="18" t="s">
        <v>1261</v>
      </c>
      <c r="C9206" s="18" t="s">
        <v>1227</v>
      </c>
      <c r="D9206" s="18" t="s">
        <v>1257</v>
      </c>
      <c r="E9206" s="18">
        <v>5.4739652870494003E-2</v>
      </c>
    </row>
    <row r="9207" spans="1:5" hidden="1" x14ac:dyDescent="0.3">
      <c r="A9207" s="18" t="str">
        <f t="shared" si="144"/>
        <v>2022-23Yarriambiack ShireLB5</v>
      </c>
      <c r="B9207" s="18" t="s">
        <v>1261</v>
      </c>
      <c r="C9207" s="18" t="s">
        <v>1227</v>
      </c>
      <c r="D9207" s="18" t="s">
        <v>177</v>
      </c>
      <c r="E9207" s="18">
        <v>40.222352758352798</v>
      </c>
    </row>
    <row r="9208" spans="1:5" hidden="1" x14ac:dyDescent="0.3">
      <c r="A9208" s="18" t="str">
        <f t="shared" si="144"/>
        <v>2022-23Yarriambiack ShireMC2</v>
      </c>
      <c r="B9208" s="18" t="s">
        <v>1261</v>
      </c>
      <c r="C9208" s="18" t="s">
        <v>1227</v>
      </c>
      <c r="D9208" s="18" t="s">
        <v>192</v>
      </c>
      <c r="E9208" s="18">
        <v>1.0169491525423699</v>
      </c>
    </row>
    <row r="9209" spans="1:5" hidden="1" x14ac:dyDescent="0.3">
      <c r="A9209" s="18" t="str">
        <f t="shared" si="144"/>
        <v>2022-23Yarriambiack ShireMC3</v>
      </c>
      <c r="B9209" s="18" t="s">
        <v>1261</v>
      </c>
      <c r="C9209" s="18" t="s">
        <v>1227</v>
      </c>
      <c r="D9209" s="18" t="s">
        <v>197</v>
      </c>
      <c r="E9209" s="18">
        <v>102.500995862262</v>
      </c>
    </row>
    <row r="9210" spans="1:5" hidden="1" x14ac:dyDescent="0.3">
      <c r="A9210" s="18" t="str">
        <f t="shared" si="144"/>
        <v>2022-23Yarriambiack ShireMC4</v>
      </c>
      <c r="B9210" s="18" t="s">
        <v>1261</v>
      </c>
      <c r="C9210" s="18" t="s">
        <v>1227</v>
      </c>
      <c r="D9210" s="18" t="s">
        <v>202</v>
      </c>
      <c r="E9210" s="18">
        <v>0.82950819672131104</v>
      </c>
    </row>
    <row r="9211" spans="1:5" hidden="1" x14ac:dyDescent="0.3">
      <c r="A9211" s="18" t="str">
        <f t="shared" si="144"/>
        <v>2022-23Yarriambiack ShireMC5</v>
      </c>
      <c r="B9211" s="18" t="s">
        <v>1261</v>
      </c>
      <c r="C9211" s="18" t="s">
        <v>1227</v>
      </c>
      <c r="D9211" s="18" t="s">
        <v>207</v>
      </c>
      <c r="E9211" s="18">
        <v>0.75</v>
      </c>
    </row>
    <row r="9212" spans="1:5" hidden="1" x14ac:dyDescent="0.3">
      <c r="A9212" s="18" t="str">
        <f t="shared" si="144"/>
        <v>2022-23Yarriambiack ShireMC6</v>
      </c>
      <c r="B9212" s="18" t="s">
        <v>1261</v>
      </c>
      <c r="C9212" s="18" t="s">
        <v>1227</v>
      </c>
      <c r="D9212" s="18" t="s">
        <v>211</v>
      </c>
      <c r="E9212" s="18">
        <v>1.1186440677966101</v>
      </c>
    </row>
    <row r="9213" spans="1:5" hidden="1" x14ac:dyDescent="0.3">
      <c r="A9213" s="18" t="str">
        <f t="shared" si="144"/>
        <v>2022-23Yarriambiack ShireR1</v>
      </c>
      <c r="B9213" s="18" t="s">
        <v>1261</v>
      </c>
      <c r="C9213" s="18" t="s">
        <v>1227</v>
      </c>
      <c r="D9213" s="18" t="s">
        <v>215</v>
      </c>
      <c r="E9213" s="18">
        <v>22.745548535324499</v>
      </c>
    </row>
    <row r="9214" spans="1:5" hidden="1" x14ac:dyDescent="0.3">
      <c r="A9214" s="18" t="str">
        <f t="shared" si="144"/>
        <v>2022-23Yarriambiack ShireR2</v>
      </c>
      <c r="B9214" s="18" t="s">
        <v>1261</v>
      </c>
      <c r="C9214" s="18" t="s">
        <v>1227</v>
      </c>
      <c r="D9214" s="18" t="s">
        <v>220</v>
      </c>
      <c r="E9214" s="18">
        <v>0.87624353819643896</v>
      </c>
    </row>
    <row r="9215" spans="1:5" hidden="1" x14ac:dyDescent="0.3">
      <c r="A9215" s="18" t="str">
        <f t="shared" si="144"/>
        <v>2022-23Yarriambiack ShireR3</v>
      </c>
      <c r="B9215" s="18" t="s">
        <v>1261</v>
      </c>
      <c r="C9215" s="18" t="s">
        <v>1227</v>
      </c>
      <c r="D9215" s="18" t="s">
        <v>223</v>
      </c>
      <c r="E9215" s="18">
        <v>35.5344597685217</v>
      </c>
    </row>
    <row r="9216" spans="1:5" hidden="1" x14ac:dyDescent="0.3">
      <c r="A9216" s="18" t="str">
        <f t="shared" si="144"/>
        <v>2022-23Yarriambiack ShireR4</v>
      </c>
      <c r="B9216" s="18" t="s">
        <v>1261</v>
      </c>
      <c r="C9216" s="18" t="s">
        <v>1227</v>
      </c>
      <c r="D9216" s="18" t="s">
        <v>228</v>
      </c>
      <c r="E9216" s="18">
        <v>10.064622655019299</v>
      </c>
    </row>
    <row r="9217" spans="1:5" hidden="1" x14ac:dyDescent="0.3">
      <c r="A9217" s="18" t="str">
        <f t="shared" si="144"/>
        <v>2022-23Yarriambiack ShireR5</v>
      </c>
      <c r="B9217" s="18" t="s">
        <v>1261</v>
      </c>
      <c r="C9217" s="18" t="s">
        <v>1227</v>
      </c>
      <c r="D9217" s="18" t="s">
        <v>232</v>
      </c>
      <c r="E9217" s="18">
        <v>35</v>
      </c>
    </row>
    <row r="9218" spans="1:5" hidden="1" x14ac:dyDescent="0.3">
      <c r="A9218" s="18" t="str">
        <f t="shared" si="144"/>
        <v>2022-23Yarriambiack ShireSP1</v>
      </c>
      <c r="B9218" s="18" t="s">
        <v>1261</v>
      </c>
      <c r="C9218" s="18" t="s">
        <v>1227</v>
      </c>
      <c r="D9218" s="18" t="s">
        <v>236</v>
      </c>
      <c r="E9218" s="18">
        <v>66</v>
      </c>
    </row>
    <row r="9219" spans="1:5" hidden="1" x14ac:dyDescent="0.3">
      <c r="A9219" s="18" t="str">
        <f t="shared" si="144"/>
        <v>2022-23Yarriambiack ShireSP2</v>
      </c>
      <c r="B9219" s="18" t="s">
        <v>1261</v>
      </c>
      <c r="C9219" s="18" t="s">
        <v>1227</v>
      </c>
      <c r="D9219" s="18" t="s">
        <v>239</v>
      </c>
      <c r="E9219" s="18">
        <v>0.97959183673469397</v>
      </c>
    </row>
    <row r="9220" spans="1:5" hidden="1" x14ac:dyDescent="0.3">
      <c r="A9220" s="18" t="str">
        <f t="shared" si="144"/>
        <v>2022-23Yarriambiack ShireSP3</v>
      </c>
      <c r="B9220" s="18" t="s">
        <v>1261</v>
      </c>
      <c r="C9220" s="18" t="s">
        <v>1227</v>
      </c>
      <c r="D9220" s="18" t="s">
        <v>245</v>
      </c>
      <c r="E9220" s="18">
        <v>4045.4301999999998</v>
      </c>
    </row>
    <row r="9221" spans="1:5" hidden="1" x14ac:dyDescent="0.3">
      <c r="A9221" s="18" t="str">
        <f t="shared" si="144"/>
        <v>2022-23Yarriambiack ShireSP4</v>
      </c>
      <c r="B9221" s="18" t="s">
        <v>1261</v>
      </c>
      <c r="C9221" s="18" t="s">
        <v>1227</v>
      </c>
      <c r="D9221" s="18" t="s">
        <v>251</v>
      </c>
      <c r="E9221" s="18">
        <v>0</v>
      </c>
    </row>
    <row r="9222" spans="1:5" hidden="1" x14ac:dyDescent="0.3">
      <c r="A9222" s="18" t="str">
        <f t="shared" si="144"/>
        <v>2022-23Yarriambiack ShireWC1</v>
      </c>
      <c r="B9222" s="18" t="s">
        <v>1261</v>
      </c>
      <c r="C9222" s="18" t="s">
        <v>1227</v>
      </c>
      <c r="D9222" s="18" t="s">
        <v>1258</v>
      </c>
      <c r="E9222" s="18">
        <v>20.9834011901034</v>
      </c>
    </row>
    <row r="9223" spans="1:5" hidden="1" x14ac:dyDescent="0.3">
      <c r="A9223" s="18" t="str">
        <f t="shared" si="144"/>
        <v>2022-23Yarriambiack ShireWC2</v>
      </c>
      <c r="B9223" s="18" t="s">
        <v>1261</v>
      </c>
      <c r="C9223" s="18" t="s">
        <v>1227</v>
      </c>
      <c r="D9223" s="18" t="s">
        <v>256</v>
      </c>
      <c r="E9223" s="18">
        <v>0.74965194731017704</v>
      </c>
    </row>
    <row r="9224" spans="1:5" hidden="1" x14ac:dyDescent="0.3">
      <c r="A9224" s="18" t="str">
        <f t="shared" si="144"/>
        <v>2022-23Yarriambiack ShireWC3</v>
      </c>
      <c r="B9224" s="18" t="s">
        <v>1261</v>
      </c>
      <c r="C9224" s="18" t="s">
        <v>1227</v>
      </c>
      <c r="D9224" s="18" t="s">
        <v>262</v>
      </c>
      <c r="E9224" s="18">
        <v>208.45442687747001</v>
      </c>
    </row>
    <row r="9225" spans="1:5" hidden="1" x14ac:dyDescent="0.3">
      <c r="A9225" s="18" t="str">
        <f t="shared" si="144"/>
        <v>2022-23Yarriambiack ShireWC4</v>
      </c>
      <c r="B9225" s="18" t="s">
        <v>1261</v>
      </c>
      <c r="C9225" s="18" t="s">
        <v>1227</v>
      </c>
      <c r="D9225" s="18" t="s">
        <v>266</v>
      </c>
      <c r="E9225" s="18">
        <v>195.73065683175301</v>
      </c>
    </row>
    <row r="9226" spans="1:5" hidden="1" x14ac:dyDescent="0.3">
      <c r="A9226" s="18" t="str">
        <f t="shared" si="144"/>
        <v>2022-23Yarriambiack ShireWC5</v>
      </c>
      <c r="B9226" s="18" t="s">
        <v>1261</v>
      </c>
      <c r="C9226" s="18" t="s">
        <v>1227</v>
      </c>
      <c r="D9226" s="18" t="s">
        <v>270</v>
      </c>
      <c r="E9226" s="18">
        <v>0.16705675205600101</v>
      </c>
    </row>
    <row r="9227" spans="1:5" hidden="1" x14ac:dyDescent="0.3">
      <c r="A9227" s="18" t="str">
        <f t="shared" si="144"/>
        <v>2022-23Yarriambiack ShireE2</v>
      </c>
      <c r="B9227" s="18" t="s">
        <v>1261</v>
      </c>
      <c r="C9227" s="18" t="s">
        <v>1227</v>
      </c>
      <c r="D9227" s="18" t="s">
        <v>548</v>
      </c>
      <c r="E9227" s="18">
        <v>4184.5714285714303</v>
      </c>
    </row>
    <row r="9228" spans="1:5" hidden="1" x14ac:dyDescent="0.3">
      <c r="A9228" s="18" t="str">
        <f t="shared" si="144"/>
        <v>2022-23Yarriambiack ShireE4</v>
      </c>
      <c r="B9228" s="18" t="s">
        <v>1261</v>
      </c>
      <c r="C9228" s="18" t="s">
        <v>1227</v>
      </c>
      <c r="D9228" s="18" t="s">
        <v>550</v>
      </c>
      <c r="E9228" s="18">
        <v>1705</v>
      </c>
    </row>
    <row r="9229" spans="1:5" hidden="1" x14ac:dyDescent="0.3">
      <c r="A9229" s="18" t="str">
        <f t="shared" si="144"/>
        <v>2022-23Yarriambiack ShireL1</v>
      </c>
      <c r="B9229" s="18" t="s">
        <v>1261</v>
      </c>
      <c r="C9229" s="18" t="s">
        <v>1227</v>
      </c>
      <c r="D9229" s="18" t="s">
        <v>552</v>
      </c>
      <c r="E9229" s="18">
        <v>1.93618899892614</v>
      </c>
    </row>
    <row r="9230" spans="1:5" hidden="1" x14ac:dyDescent="0.3">
      <c r="A9230" s="18" t="str">
        <f t="shared" si="144"/>
        <v>2022-23Yarriambiack ShireL2</v>
      </c>
      <c r="B9230" s="18" t="s">
        <v>1261</v>
      </c>
      <c r="C9230" s="18" t="s">
        <v>1227</v>
      </c>
      <c r="D9230" s="18" t="s">
        <v>554</v>
      </c>
      <c r="E9230" s="18">
        <v>1.2321202720439099</v>
      </c>
    </row>
    <row r="9231" spans="1:5" hidden="1" x14ac:dyDescent="0.3">
      <c r="A9231" s="18" t="str">
        <f t="shared" si="144"/>
        <v>2022-23Yarriambiack ShireO2</v>
      </c>
      <c r="B9231" s="18" t="s">
        <v>1261</v>
      </c>
      <c r="C9231" s="18" t="s">
        <v>1227</v>
      </c>
      <c r="D9231" s="18" t="s">
        <v>556</v>
      </c>
      <c r="E9231" s="18">
        <v>0</v>
      </c>
    </row>
    <row r="9232" spans="1:5" hidden="1" x14ac:dyDescent="0.3">
      <c r="A9232" s="18" t="str">
        <f t="shared" si="144"/>
        <v>2022-23Yarriambiack ShireO3</v>
      </c>
      <c r="B9232" s="18" t="s">
        <v>1261</v>
      </c>
      <c r="C9232" s="18" t="s">
        <v>1227</v>
      </c>
      <c r="D9232" s="18" t="s">
        <v>558</v>
      </c>
      <c r="E9232" s="18">
        <v>1.3437849944008999E-3</v>
      </c>
    </row>
    <row r="9233" spans="1:5" hidden="1" x14ac:dyDescent="0.3">
      <c r="A9233" s="18" t="str">
        <f t="shared" si="144"/>
        <v>2022-23Yarriambiack ShireO4</v>
      </c>
      <c r="B9233" s="18" t="s">
        <v>1261</v>
      </c>
      <c r="C9233" s="18" t="s">
        <v>1227</v>
      </c>
      <c r="D9233" s="18" t="s">
        <v>560</v>
      </c>
      <c r="E9233" s="18">
        <v>4.9214111072301801E-2</v>
      </c>
    </row>
    <row r="9234" spans="1:5" hidden="1" x14ac:dyDescent="0.3">
      <c r="A9234" s="18" t="str">
        <f t="shared" si="144"/>
        <v>2022-23Yarriambiack ShireO5</v>
      </c>
      <c r="B9234" s="18" t="s">
        <v>1261</v>
      </c>
      <c r="C9234" s="18" t="s">
        <v>1227</v>
      </c>
      <c r="D9234" s="18" t="s">
        <v>562</v>
      </c>
      <c r="E9234" s="18">
        <v>1.98980180873581</v>
      </c>
    </row>
    <row r="9235" spans="1:5" hidden="1" x14ac:dyDescent="0.3">
      <c r="A9235" s="18" t="str">
        <f t="shared" si="144"/>
        <v>2022-23Yarriambiack ShireOP1</v>
      </c>
      <c r="B9235" s="18" t="s">
        <v>1261</v>
      </c>
      <c r="C9235" s="18" t="s">
        <v>1227</v>
      </c>
      <c r="D9235" s="18" t="s">
        <v>564</v>
      </c>
      <c r="E9235" s="18">
        <v>-5.6862462115745402E-2</v>
      </c>
    </row>
    <row r="9236" spans="1:5" hidden="1" x14ac:dyDescent="0.3">
      <c r="A9236" s="18" t="str">
        <f t="shared" si="144"/>
        <v>2022-23Yarriambiack ShireS1</v>
      </c>
      <c r="B9236" s="18" t="s">
        <v>1261</v>
      </c>
      <c r="C9236" s="18" t="s">
        <v>1227</v>
      </c>
      <c r="D9236" s="18" t="s">
        <v>567</v>
      </c>
      <c r="E9236" s="18">
        <v>0.48329484774137699</v>
      </c>
    </row>
    <row r="9237" spans="1:5" hidden="1" x14ac:dyDescent="0.3">
      <c r="A9237" s="18" t="str">
        <f t="shared" si="144"/>
        <v>2022-23Yarriambiack ShireS2</v>
      </c>
      <c r="B9237" s="18" t="s">
        <v>1261</v>
      </c>
      <c r="C9237" s="18" t="s">
        <v>1227</v>
      </c>
      <c r="D9237" s="18" t="s">
        <v>569</v>
      </c>
      <c r="E9237" s="18">
        <v>2.9991388810648302E-3</v>
      </c>
    </row>
    <row r="9238" spans="1:5" hidden="1" x14ac:dyDescent="0.3">
      <c r="A9238" s="18" t="str">
        <f t="shared" si="144"/>
        <v>2022-23Yarriambiack ShireC1</v>
      </c>
      <c r="B9238" s="18" t="s">
        <v>1261</v>
      </c>
      <c r="C9238" s="18" t="s">
        <v>1227</v>
      </c>
      <c r="D9238" s="18" t="s">
        <v>572</v>
      </c>
      <c r="E9238" s="18">
        <v>4551.9813519813497</v>
      </c>
    </row>
    <row r="9239" spans="1:5" hidden="1" x14ac:dyDescent="0.3">
      <c r="A9239" s="18" t="str">
        <f t="shared" si="144"/>
        <v>2022-23Yarriambiack ShireC2</v>
      </c>
      <c r="B9239" s="18" t="s">
        <v>1261</v>
      </c>
      <c r="C9239" s="18" t="s">
        <v>1227</v>
      </c>
      <c r="D9239" s="18" t="s">
        <v>575</v>
      </c>
      <c r="E9239" s="18">
        <v>26370.862470862499</v>
      </c>
    </row>
    <row r="9240" spans="1:5" hidden="1" x14ac:dyDescent="0.3">
      <c r="A9240" s="18" t="str">
        <f t="shared" ref="A9240:A9303" si="145">CONCATENATE(B9240,C9240,D9240)</f>
        <v>2022-23Yarriambiack ShireC3</v>
      </c>
      <c r="B9240" s="18" t="s">
        <v>1261</v>
      </c>
      <c r="C9240" s="18" t="s">
        <v>1227</v>
      </c>
      <c r="D9240" s="18" t="s">
        <v>579</v>
      </c>
      <c r="E9240" s="18">
        <v>1.33392757198234</v>
      </c>
    </row>
    <row r="9241" spans="1:5" hidden="1" x14ac:dyDescent="0.3">
      <c r="A9241" s="18" t="str">
        <f t="shared" si="145"/>
        <v>2022-23Yarriambiack ShireC4</v>
      </c>
      <c r="B9241" s="18" t="s">
        <v>1261</v>
      </c>
      <c r="C9241" s="18" t="s">
        <v>1227</v>
      </c>
      <c r="D9241" s="18" t="s">
        <v>583</v>
      </c>
      <c r="E9241" s="18">
        <v>2224.5532245532199</v>
      </c>
    </row>
    <row r="9242" spans="1:5" hidden="1" x14ac:dyDescent="0.3">
      <c r="A9242" s="18" t="str">
        <f t="shared" si="145"/>
        <v>2022-23Yarriambiack ShireC5</v>
      </c>
      <c r="B9242" s="18" t="s">
        <v>1261</v>
      </c>
      <c r="C9242" s="18" t="s">
        <v>1227</v>
      </c>
      <c r="D9242" s="18" t="s">
        <v>586</v>
      </c>
      <c r="E9242" s="18">
        <v>1937.3737373737399</v>
      </c>
    </row>
    <row r="9243" spans="1:5" hidden="1" x14ac:dyDescent="0.3">
      <c r="A9243" s="18" t="str">
        <f t="shared" si="145"/>
        <v>2022-23Yarriambiack ShireC6</v>
      </c>
      <c r="B9243" s="18" t="s">
        <v>1261</v>
      </c>
      <c r="C9243" s="18" t="s">
        <v>1227</v>
      </c>
      <c r="D9243" s="18" t="s">
        <v>590</v>
      </c>
      <c r="E9243" s="18">
        <v>2</v>
      </c>
    </row>
    <row r="9244" spans="1:5" hidden="1" x14ac:dyDescent="0.3">
      <c r="A9244" s="18" t="str">
        <f t="shared" si="145"/>
        <v>2022-23Yarriambiack ShireC7</v>
      </c>
      <c r="B9244" s="18" t="s">
        <v>1261</v>
      </c>
      <c r="C9244" s="18" t="s">
        <v>1227</v>
      </c>
      <c r="D9244" s="18" t="s">
        <v>594</v>
      </c>
      <c r="E9244" s="18">
        <v>0.14754703061600899</v>
      </c>
    </row>
    <row r="9245" spans="1:5" hidden="1" x14ac:dyDescent="0.3">
      <c r="A9245" s="18" t="str">
        <f t="shared" si="145"/>
        <v>2022-23Alpine ShirePOP</v>
      </c>
      <c r="B9245" s="18" t="s">
        <v>1261</v>
      </c>
      <c r="C9245" s="18" t="s">
        <v>995</v>
      </c>
      <c r="D9245" s="18" t="s">
        <v>1259</v>
      </c>
      <c r="E9245" s="18">
        <v>13175</v>
      </c>
    </row>
    <row r="9246" spans="1:5" hidden="1" x14ac:dyDescent="0.3">
      <c r="A9246" s="18" t="str">
        <f t="shared" si="145"/>
        <v>2022-23Ararat Rural CityPOP</v>
      </c>
      <c r="B9246" s="18" t="s">
        <v>1261</v>
      </c>
      <c r="C9246" s="18" t="s">
        <v>998</v>
      </c>
      <c r="D9246" s="18" t="s">
        <v>1259</v>
      </c>
      <c r="E9246" s="18">
        <v>11741</v>
      </c>
    </row>
    <row r="9247" spans="1:5" hidden="1" x14ac:dyDescent="0.3">
      <c r="A9247" s="18" t="str">
        <f t="shared" si="145"/>
        <v>2022-23Ballarat CityPOP</v>
      </c>
      <c r="B9247" s="18" t="s">
        <v>1261</v>
      </c>
      <c r="C9247" s="18" t="s">
        <v>1001</v>
      </c>
      <c r="D9247" s="18" t="s">
        <v>1259</v>
      </c>
      <c r="E9247" s="18">
        <v>115847</v>
      </c>
    </row>
    <row r="9248" spans="1:5" hidden="1" x14ac:dyDescent="0.3">
      <c r="A9248" s="18" t="str">
        <f t="shared" si="145"/>
        <v>2022-23Frankston CityPOP</v>
      </c>
      <c r="B9248" s="18" t="s">
        <v>1261</v>
      </c>
      <c r="C9248" s="18" t="s">
        <v>1052</v>
      </c>
      <c r="D9248" s="18" t="s">
        <v>1259</v>
      </c>
      <c r="E9248" s="18">
        <v>141002</v>
      </c>
    </row>
    <row r="9249" spans="1:5" hidden="1" x14ac:dyDescent="0.3">
      <c r="A9249" s="18" t="str">
        <f t="shared" si="145"/>
        <v>2022-23Bass Coast ShirePOP</v>
      </c>
      <c r="B9249" s="18" t="s">
        <v>1261</v>
      </c>
      <c r="C9249" s="18" t="s">
        <v>1007</v>
      </c>
      <c r="D9249" s="18" t="s">
        <v>1259</v>
      </c>
      <c r="E9249" s="18">
        <v>41741</v>
      </c>
    </row>
    <row r="9250" spans="1:5" hidden="1" x14ac:dyDescent="0.3">
      <c r="A9250" s="18" t="str">
        <f t="shared" si="145"/>
        <v>2022-23Colac Otway ShirePOP</v>
      </c>
      <c r="B9250" s="18" t="s">
        <v>1261</v>
      </c>
      <c r="C9250" s="18" t="s">
        <v>1040</v>
      </c>
      <c r="D9250" s="18" t="s">
        <v>1259</v>
      </c>
      <c r="E9250" s="18">
        <v>22177</v>
      </c>
    </row>
    <row r="9251" spans="1:5" hidden="1" x14ac:dyDescent="0.3">
      <c r="A9251" s="18" t="str">
        <f t="shared" si="145"/>
        <v>2022-23Glenelg ShirePOP</v>
      </c>
      <c r="B9251" s="18" t="s">
        <v>1261</v>
      </c>
      <c r="C9251" s="18" t="s">
        <v>1061</v>
      </c>
      <c r="D9251" s="18" t="s">
        <v>1259</v>
      </c>
      <c r="E9251" s="18">
        <v>20056</v>
      </c>
    </row>
    <row r="9252" spans="1:5" hidden="1" x14ac:dyDescent="0.3">
      <c r="A9252" s="18" t="str">
        <f t="shared" si="145"/>
        <v>2022-23Hobsons Bay CityPOP</v>
      </c>
      <c r="B9252" s="18" t="s">
        <v>1261</v>
      </c>
      <c r="C9252" s="18" t="s">
        <v>1084</v>
      </c>
      <c r="D9252" s="18" t="s">
        <v>1259</v>
      </c>
      <c r="E9252" s="18">
        <v>91736</v>
      </c>
    </row>
    <row r="9253" spans="1:5" hidden="1" x14ac:dyDescent="0.3">
      <c r="A9253" s="18" t="str">
        <f t="shared" si="145"/>
        <v>2022-23Banyule CityPOP</v>
      </c>
      <c r="B9253" s="18" t="s">
        <v>1261</v>
      </c>
      <c r="C9253" s="18" t="s">
        <v>1004</v>
      </c>
      <c r="D9253" s="18" t="s">
        <v>1259</v>
      </c>
      <c r="E9253" s="18">
        <v>127268</v>
      </c>
    </row>
    <row r="9254" spans="1:5" hidden="1" x14ac:dyDescent="0.3">
      <c r="A9254" s="18" t="str">
        <f t="shared" si="145"/>
        <v>2022-23Baw Baw ShirePOP</v>
      </c>
      <c r="B9254" s="18" t="s">
        <v>1261</v>
      </c>
      <c r="C9254" s="18" t="s">
        <v>1010</v>
      </c>
      <c r="D9254" s="18" t="s">
        <v>1259</v>
      </c>
      <c r="E9254" s="18">
        <v>59182</v>
      </c>
    </row>
    <row r="9255" spans="1:5" hidden="1" x14ac:dyDescent="0.3">
      <c r="A9255" s="18" t="str">
        <f t="shared" si="145"/>
        <v>2022-23Bayside CityPOP</v>
      </c>
      <c r="B9255" s="18" t="s">
        <v>1261</v>
      </c>
      <c r="C9255" s="18" t="s">
        <v>1013</v>
      </c>
      <c r="D9255" s="18" t="s">
        <v>1259</v>
      </c>
      <c r="E9255" s="18">
        <v>102101</v>
      </c>
    </row>
    <row r="9256" spans="1:5" hidden="1" x14ac:dyDescent="0.3">
      <c r="A9256" s="18" t="str">
        <f t="shared" si="145"/>
        <v>2022-23Benalla Rural CityPOP</v>
      </c>
      <c r="B9256" s="18" t="s">
        <v>1261</v>
      </c>
      <c r="C9256" s="18" t="s">
        <v>1016</v>
      </c>
      <c r="D9256" s="18" t="s">
        <v>1259</v>
      </c>
      <c r="E9256" s="18">
        <v>14450</v>
      </c>
    </row>
    <row r="9257" spans="1:5" hidden="1" x14ac:dyDescent="0.3">
      <c r="A9257" s="18" t="str">
        <f t="shared" si="145"/>
        <v>2022-23Boroondara CityPOP</v>
      </c>
      <c r="B9257" s="18" t="s">
        <v>1261</v>
      </c>
      <c r="C9257" s="18" t="s">
        <v>1019</v>
      </c>
      <c r="D9257" s="18" t="s">
        <v>1259</v>
      </c>
      <c r="E9257" s="18">
        <v>169411</v>
      </c>
    </row>
    <row r="9258" spans="1:5" hidden="1" x14ac:dyDescent="0.3">
      <c r="A9258" s="18" t="str">
        <f t="shared" si="145"/>
        <v>2022-23Borough of QueenscliffePOP</v>
      </c>
      <c r="B9258" s="18" t="s">
        <v>1261</v>
      </c>
      <c r="C9258" s="18" t="s">
        <v>1174</v>
      </c>
      <c r="D9258" s="18" t="s">
        <v>1259</v>
      </c>
      <c r="E9258" s="18">
        <v>3235</v>
      </c>
    </row>
    <row r="9259" spans="1:5" hidden="1" x14ac:dyDescent="0.3">
      <c r="A9259" s="18" t="str">
        <f t="shared" si="145"/>
        <v>2022-23Brimbank CityPOP</v>
      </c>
      <c r="B9259" s="18" t="s">
        <v>1261</v>
      </c>
      <c r="C9259" s="18" t="s">
        <v>1022</v>
      </c>
      <c r="D9259" s="18" t="s">
        <v>1259</v>
      </c>
      <c r="E9259" s="18">
        <v>193146</v>
      </c>
    </row>
    <row r="9260" spans="1:5" hidden="1" x14ac:dyDescent="0.3">
      <c r="A9260" s="18" t="str">
        <f t="shared" si="145"/>
        <v>2022-23Buloke ShirePOP</v>
      </c>
      <c r="B9260" s="18" t="s">
        <v>1261</v>
      </c>
      <c r="C9260" s="18" t="s">
        <v>1025</v>
      </c>
      <c r="D9260" s="18" t="s">
        <v>1259</v>
      </c>
      <c r="E9260" s="18">
        <v>6110</v>
      </c>
    </row>
    <row r="9261" spans="1:5" hidden="1" x14ac:dyDescent="0.3">
      <c r="A9261" s="18" t="str">
        <f t="shared" si="145"/>
        <v>2022-23Campaspe ShirePOP</v>
      </c>
      <c r="B9261" s="18" t="s">
        <v>1261</v>
      </c>
      <c r="C9261" s="18" t="s">
        <v>1028</v>
      </c>
      <c r="D9261" s="18" t="s">
        <v>1259</v>
      </c>
      <c r="E9261" s="18">
        <v>38545</v>
      </c>
    </row>
    <row r="9262" spans="1:5" hidden="1" x14ac:dyDescent="0.3">
      <c r="A9262" s="18" t="str">
        <f t="shared" si="145"/>
        <v>2022-23Cardinia ShirePOP</v>
      </c>
      <c r="B9262" s="18" t="s">
        <v>1261</v>
      </c>
      <c r="C9262" s="18" t="s">
        <v>1031</v>
      </c>
      <c r="D9262" s="18" t="s">
        <v>1259</v>
      </c>
      <c r="E9262" s="18">
        <v>123020</v>
      </c>
    </row>
    <row r="9263" spans="1:5" hidden="1" x14ac:dyDescent="0.3">
      <c r="A9263" s="18" t="str">
        <f t="shared" si="145"/>
        <v>2022-23Casey CityPOP</v>
      </c>
      <c r="B9263" s="18" t="s">
        <v>1261</v>
      </c>
      <c r="C9263" s="18" t="s">
        <v>1034</v>
      </c>
      <c r="D9263" s="18" t="s">
        <v>1259</v>
      </c>
      <c r="E9263" s="18">
        <v>378472</v>
      </c>
    </row>
    <row r="9264" spans="1:5" hidden="1" x14ac:dyDescent="0.3">
      <c r="A9264" s="18" t="str">
        <f t="shared" si="145"/>
        <v>2022-23Central Goldfields ShirePOP</v>
      </c>
      <c r="B9264" s="18" t="s">
        <v>1261</v>
      </c>
      <c r="C9264" s="18" t="s">
        <v>1037</v>
      </c>
      <c r="D9264" s="18" t="s">
        <v>1259</v>
      </c>
      <c r="E9264" s="18">
        <v>13501</v>
      </c>
    </row>
    <row r="9265" spans="1:5" hidden="1" x14ac:dyDescent="0.3">
      <c r="A9265" s="18" t="str">
        <f t="shared" si="145"/>
        <v>2022-23Corangamite ShirePOP</v>
      </c>
      <c r="B9265" s="18" t="s">
        <v>1261</v>
      </c>
      <c r="C9265" s="18" t="s">
        <v>1043</v>
      </c>
      <c r="D9265" s="18" t="s">
        <v>1259</v>
      </c>
      <c r="E9265" s="18">
        <v>15977</v>
      </c>
    </row>
    <row r="9266" spans="1:5" hidden="1" x14ac:dyDescent="0.3">
      <c r="A9266" s="18" t="str">
        <f t="shared" si="145"/>
        <v>2022-23Darebin CityPOP</v>
      </c>
      <c r="B9266" s="18" t="s">
        <v>1261</v>
      </c>
      <c r="C9266" s="18" t="s">
        <v>1046</v>
      </c>
      <c r="D9266" s="18" t="s">
        <v>1259</v>
      </c>
      <c r="E9266" s="18">
        <v>150335</v>
      </c>
    </row>
    <row r="9267" spans="1:5" hidden="1" x14ac:dyDescent="0.3">
      <c r="A9267" s="18" t="str">
        <f t="shared" si="145"/>
        <v>2022-23East Gippsland ShirePOP</v>
      </c>
      <c r="B9267" s="18" t="s">
        <v>1261</v>
      </c>
      <c r="C9267" s="18" t="s">
        <v>1049</v>
      </c>
      <c r="D9267" s="18" t="s">
        <v>1259</v>
      </c>
      <c r="E9267" s="18">
        <v>48887</v>
      </c>
    </row>
    <row r="9268" spans="1:5" hidden="1" x14ac:dyDescent="0.3">
      <c r="A9268" s="18" t="str">
        <f t="shared" si="145"/>
        <v>2022-23Gannawarra ShirePOP</v>
      </c>
      <c r="B9268" s="18" t="s">
        <v>1261</v>
      </c>
      <c r="C9268" s="18" t="s">
        <v>1055</v>
      </c>
      <c r="D9268" s="18" t="s">
        <v>1259</v>
      </c>
      <c r="E9268" s="18">
        <v>10528</v>
      </c>
    </row>
    <row r="9269" spans="1:5" hidden="1" x14ac:dyDescent="0.3">
      <c r="A9269" s="18" t="str">
        <f t="shared" si="145"/>
        <v>2022-23Glen Eira CityPOP</v>
      </c>
      <c r="B9269" s="18" t="s">
        <v>1261</v>
      </c>
      <c r="C9269" s="18" t="s">
        <v>1058</v>
      </c>
      <c r="D9269" s="18" t="s">
        <v>1259</v>
      </c>
      <c r="E9269" s="18">
        <v>151548</v>
      </c>
    </row>
    <row r="9270" spans="1:5" hidden="1" x14ac:dyDescent="0.3">
      <c r="A9270" s="18" t="str">
        <f t="shared" si="145"/>
        <v>2022-23Golden Plains ShirePOP</v>
      </c>
      <c r="B9270" s="18" t="s">
        <v>1261</v>
      </c>
      <c r="C9270" s="18" t="s">
        <v>1064</v>
      </c>
      <c r="D9270" s="18" t="s">
        <v>1259</v>
      </c>
      <c r="E9270" s="18">
        <v>25296</v>
      </c>
    </row>
    <row r="9271" spans="1:5" hidden="1" x14ac:dyDescent="0.3">
      <c r="A9271" s="18" t="str">
        <f t="shared" si="145"/>
        <v>2022-23Greater Bendigo CityPOP</v>
      </c>
      <c r="B9271" s="18" t="s">
        <v>1261</v>
      </c>
      <c r="C9271" s="18" t="s">
        <v>1067</v>
      </c>
      <c r="D9271" s="18" t="s">
        <v>1259</v>
      </c>
      <c r="E9271" s="18">
        <v>122551</v>
      </c>
    </row>
    <row r="9272" spans="1:5" hidden="1" x14ac:dyDescent="0.3">
      <c r="A9272" s="18" t="str">
        <f t="shared" si="145"/>
        <v>2022-23Greater Dandenong CityPOP</v>
      </c>
      <c r="B9272" s="18" t="s">
        <v>1261</v>
      </c>
      <c r="C9272" s="18" t="s">
        <v>1070</v>
      </c>
      <c r="D9272" s="18" t="s">
        <v>1259</v>
      </c>
      <c r="E9272" s="18">
        <v>159021</v>
      </c>
    </row>
    <row r="9273" spans="1:5" hidden="1" x14ac:dyDescent="0.3">
      <c r="A9273" s="18" t="str">
        <f t="shared" si="145"/>
        <v>2022-23Greater Geelong CityPOP</v>
      </c>
      <c r="B9273" s="18" t="s">
        <v>1261</v>
      </c>
      <c r="C9273" s="18" t="s">
        <v>1073</v>
      </c>
      <c r="D9273" s="18" t="s">
        <v>1259</v>
      </c>
      <c r="E9273" s="18">
        <v>276116</v>
      </c>
    </row>
    <row r="9274" spans="1:5" hidden="1" x14ac:dyDescent="0.3">
      <c r="A9274" s="18" t="str">
        <f t="shared" si="145"/>
        <v>2022-23Greater SheppartonPOP</v>
      </c>
      <c r="B9274" s="18" t="s">
        <v>1261</v>
      </c>
      <c r="C9274" s="18" t="s">
        <v>1076</v>
      </c>
      <c r="D9274" s="18" t="s">
        <v>1259</v>
      </c>
      <c r="E9274" s="18">
        <v>68873</v>
      </c>
    </row>
    <row r="9275" spans="1:5" hidden="1" x14ac:dyDescent="0.3">
      <c r="A9275" s="18" t="str">
        <f t="shared" si="145"/>
        <v>2022-23Hepburn ShirePOP</v>
      </c>
      <c r="B9275" s="18" t="s">
        <v>1261</v>
      </c>
      <c r="C9275" s="18" t="s">
        <v>1078</v>
      </c>
      <c r="D9275" s="18" t="s">
        <v>1259</v>
      </c>
      <c r="E9275" s="18">
        <v>16555</v>
      </c>
    </row>
    <row r="9276" spans="1:5" hidden="1" x14ac:dyDescent="0.3">
      <c r="A9276" s="18" t="str">
        <f t="shared" si="145"/>
        <v>2022-23Hindmarsh ShirePOP</v>
      </c>
      <c r="B9276" s="18" t="s">
        <v>1261</v>
      </c>
      <c r="C9276" s="18" t="s">
        <v>1081</v>
      </c>
      <c r="D9276" s="18" t="s">
        <v>1259</v>
      </c>
      <c r="E9276" s="18">
        <v>5602</v>
      </c>
    </row>
    <row r="9277" spans="1:5" hidden="1" x14ac:dyDescent="0.3">
      <c r="A9277" s="18" t="str">
        <f t="shared" si="145"/>
        <v>2022-23Horsham Rural CityPOP</v>
      </c>
      <c r="B9277" s="18" t="s">
        <v>1261</v>
      </c>
      <c r="C9277" s="18" t="s">
        <v>1087</v>
      </c>
      <c r="D9277" s="18" t="s">
        <v>1259</v>
      </c>
      <c r="E9277" s="18">
        <v>20327</v>
      </c>
    </row>
    <row r="9278" spans="1:5" hidden="1" x14ac:dyDescent="0.3">
      <c r="A9278" s="18" t="str">
        <f t="shared" si="145"/>
        <v>2022-23Hume CityPOP</v>
      </c>
      <c r="B9278" s="18" t="s">
        <v>1261</v>
      </c>
      <c r="C9278" s="18" t="s">
        <v>1090</v>
      </c>
      <c r="D9278" s="18" t="s">
        <v>1259</v>
      </c>
      <c r="E9278" s="18">
        <v>252723</v>
      </c>
    </row>
    <row r="9279" spans="1:5" hidden="1" x14ac:dyDescent="0.3">
      <c r="A9279" s="18" t="str">
        <f t="shared" si="145"/>
        <v>2022-23Indigo ShirePOP</v>
      </c>
      <c r="B9279" s="18" t="s">
        <v>1261</v>
      </c>
      <c r="C9279" s="18" t="s">
        <v>1093</v>
      </c>
      <c r="D9279" s="18" t="s">
        <v>1259</v>
      </c>
      <c r="E9279" s="18">
        <v>17407</v>
      </c>
    </row>
    <row r="9280" spans="1:5" hidden="1" x14ac:dyDescent="0.3">
      <c r="A9280" s="18" t="str">
        <f t="shared" si="145"/>
        <v>2022-23Kingston CityPOP</v>
      </c>
      <c r="B9280" s="18" t="s">
        <v>1261</v>
      </c>
      <c r="C9280" s="18" t="s">
        <v>1096</v>
      </c>
      <c r="D9280" s="18" t="s">
        <v>1259</v>
      </c>
      <c r="E9280" s="18">
        <v>159908</v>
      </c>
    </row>
    <row r="9281" spans="1:5" hidden="1" x14ac:dyDescent="0.3">
      <c r="A9281" s="18" t="str">
        <f t="shared" si="145"/>
        <v>2022-23Knox CityPOP</v>
      </c>
      <c r="B9281" s="18" t="s">
        <v>1261</v>
      </c>
      <c r="C9281" s="18" t="s">
        <v>1099</v>
      </c>
      <c r="D9281" s="18" t="s">
        <v>1259</v>
      </c>
      <c r="E9281" s="18">
        <v>159404</v>
      </c>
    </row>
    <row r="9282" spans="1:5" hidden="1" x14ac:dyDescent="0.3">
      <c r="A9282" s="18" t="str">
        <f t="shared" si="145"/>
        <v>2022-23Latrobe CityPOP</v>
      </c>
      <c r="B9282" s="18" t="s">
        <v>1261</v>
      </c>
      <c r="C9282" s="18" t="s">
        <v>1102</v>
      </c>
      <c r="D9282" s="18" t="s">
        <v>1259</v>
      </c>
      <c r="E9282" s="18">
        <v>77606</v>
      </c>
    </row>
    <row r="9283" spans="1:5" hidden="1" x14ac:dyDescent="0.3">
      <c r="A9283" s="18" t="str">
        <f t="shared" si="145"/>
        <v>2022-23Loddon ShirePOP</v>
      </c>
      <c r="B9283" s="18" t="s">
        <v>1261</v>
      </c>
      <c r="C9283" s="18" t="s">
        <v>1105</v>
      </c>
      <c r="D9283" s="18" t="s">
        <v>1259</v>
      </c>
      <c r="E9283" s="18">
        <v>7729</v>
      </c>
    </row>
    <row r="9284" spans="1:5" hidden="1" x14ac:dyDescent="0.3">
      <c r="A9284" s="18" t="str">
        <f t="shared" si="145"/>
        <v>2022-23Macedon Ranges ShirePOP</v>
      </c>
      <c r="B9284" s="18" t="s">
        <v>1261</v>
      </c>
      <c r="C9284" s="18" t="s">
        <v>1108</v>
      </c>
      <c r="D9284" s="18" t="s">
        <v>1259</v>
      </c>
      <c r="E9284" s="18">
        <v>52132</v>
      </c>
    </row>
    <row r="9285" spans="1:5" hidden="1" x14ac:dyDescent="0.3">
      <c r="A9285" s="18" t="str">
        <f t="shared" si="145"/>
        <v>2022-23Melton CityPOP</v>
      </c>
      <c r="B9285" s="18" t="s">
        <v>1261</v>
      </c>
      <c r="C9285" s="18" t="s">
        <v>1126</v>
      </c>
      <c r="D9285" s="18" t="s">
        <v>1259</v>
      </c>
      <c r="E9285" s="18">
        <v>192865</v>
      </c>
    </row>
    <row r="9286" spans="1:5" hidden="1" x14ac:dyDescent="0.3">
      <c r="A9286" s="18" t="str">
        <f t="shared" si="145"/>
        <v>2022-23Pyrenees ShirePOP</v>
      </c>
      <c r="B9286" s="18" t="s">
        <v>1261</v>
      </c>
      <c r="C9286" s="18" t="s">
        <v>1171</v>
      </c>
      <c r="D9286" s="18" t="s">
        <v>1259</v>
      </c>
      <c r="E9286" s="18">
        <v>7645</v>
      </c>
    </row>
    <row r="9287" spans="1:5" hidden="1" x14ac:dyDescent="0.3">
      <c r="A9287" s="18" t="str">
        <f t="shared" si="145"/>
        <v>2022-23Manningham CityPOP</v>
      </c>
      <c r="B9287" s="18" t="s">
        <v>1261</v>
      </c>
      <c r="C9287" s="18" t="s">
        <v>1111</v>
      </c>
      <c r="D9287" s="18" t="s">
        <v>1259</v>
      </c>
      <c r="E9287" s="18">
        <v>126373</v>
      </c>
    </row>
    <row r="9288" spans="1:5" hidden="1" x14ac:dyDescent="0.3">
      <c r="A9288" s="18" t="str">
        <f t="shared" si="145"/>
        <v>2022-23Mansfield ShirePOP</v>
      </c>
      <c r="B9288" s="18" t="s">
        <v>1261</v>
      </c>
      <c r="C9288" s="18" t="s">
        <v>1114</v>
      </c>
      <c r="D9288" s="18" t="s">
        <v>1259</v>
      </c>
      <c r="E9288" s="18">
        <v>10318</v>
      </c>
    </row>
    <row r="9289" spans="1:5" hidden="1" x14ac:dyDescent="0.3">
      <c r="A9289" s="18" t="str">
        <f t="shared" si="145"/>
        <v>2022-23Maribyrnong CityPOP</v>
      </c>
      <c r="B9289" s="18" t="s">
        <v>1261</v>
      </c>
      <c r="C9289" s="18" t="s">
        <v>1117</v>
      </c>
      <c r="D9289" s="18" t="s">
        <v>1259</v>
      </c>
      <c r="E9289" s="18">
        <v>87393</v>
      </c>
    </row>
    <row r="9290" spans="1:5" hidden="1" x14ac:dyDescent="0.3">
      <c r="A9290" s="18" t="str">
        <f t="shared" si="145"/>
        <v>2022-23Maroondah CityPOP</v>
      </c>
      <c r="B9290" s="18" t="s">
        <v>1261</v>
      </c>
      <c r="C9290" s="18" t="s">
        <v>1120</v>
      </c>
      <c r="D9290" s="18" t="s">
        <v>1259</v>
      </c>
      <c r="E9290" s="18">
        <v>115645</v>
      </c>
    </row>
    <row r="9291" spans="1:5" hidden="1" x14ac:dyDescent="0.3">
      <c r="A9291" s="18" t="str">
        <f t="shared" si="145"/>
        <v>2022-23Melbourne CityPOP</v>
      </c>
      <c r="B9291" s="18" t="s">
        <v>1261</v>
      </c>
      <c r="C9291" s="18" t="s">
        <v>1123</v>
      </c>
      <c r="D9291" s="18" t="s">
        <v>1259</v>
      </c>
      <c r="E9291" s="18">
        <v>159813</v>
      </c>
    </row>
    <row r="9292" spans="1:5" hidden="1" x14ac:dyDescent="0.3">
      <c r="A9292" s="18" t="str">
        <f t="shared" si="145"/>
        <v>2022-23Merri-bek CityPOP</v>
      </c>
      <c r="B9292" s="18" t="s">
        <v>1261</v>
      </c>
      <c r="C9292" s="18" t="s">
        <v>1147</v>
      </c>
      <c r="D9292" s="18" t="s">
        <v>1259</v>
      </c>
      <c r="E9292" s="18">
        <v>174502</v>
      </c>
    </row>
    <row r="9293" spans="1:5" hidden="1" x14ac:dyDescent="0.3">
      <c r="A9293" s="18" t="str">
        <f t="shared" si="145"/>
        <v>2022-23Mildura Rural CityPOP</v>
      </c>
      <c r="B9293" s="18" t="s">
        <v>1261</v>
      </c>
      <c r="C9293" s="18" t="s">
        <v>1129</v>
      </c>
      <c r="D9293" s="18" t="s">
        <v>1259</v>
      </c>
      <c r="E9293" s="18">
        <v>57156</v>
      </c>
    </row>
    <row r="9294" spans="1:5" hidden="1" x14ac:dyDescent="0.3">
      <c r="A9294" s="18" t="str">
        <f t="shared" si="145"/>
        <v>2022-23Mitchell ShirePOP</v>
      </c>
      <c r="B9294" s="18" t="s">
        <v>1261</v>
      </c>
      <c r="C9294" s="18" t="s">
        <v>1132</v>
      </c>
      <c r="D9294" s="18" t="s">
        <v>1259</v>
      </c>
      <c r="E9294" s="18">
        <v>51569</v>
      </c>
    </row>
    <row r="9295" spans="1:5" hidden="1" x14ac:dyDescent="0.3">
      <c r="A9295" s="18" t="str">
        <f t="shared" si="145"/>
        <v>2022-23Moira ShirePOP</v>
      </c>
      <c r="B9295" s="18" t="s">
        <v>1261</v>
      </c>
      <c r="C9295" s="18" t="s">
        <v>1135</v>
      </c>
      <c r="D9295" s="18" t="s">
        <v>1259</v>
      </c>
      <c r="E9295" s="18">
        <v>30540</v>
      </c>
    </row>
    <row r="9296" spans="1:5" hidden="1" x14ac:dyDescent="0.3">
      <c r="A9296" s="18" t="str">
        <f t="shared" si="145"/>
        <v>2022-23Monash CityPOP</v>
      </c>
      <c r="B9296" s="18" t="s">
        <v>1261</v>
      </c>
      <c r="C9296" s="18" t="s">
        <v>1138</v>
      </c>
      <c r="D9296" s="18" t="s">
        <v>1259</v>
      </c>
      <c r="E9296" s="18">
        <v>194707</v>
      </c>
    </row>
    <row r="9297" spans="1:5" hidden="1" x14ac:dyDescent="0.3">
      <c r="A9297" s="18" t="str">
        <f t="shared" si="145"/>
        <v>2022-23Moonee Valley CityPOP</v>
      </c>
      <c r="B9297" s="18" t="s">
        <v>1261</v>
      </c>
      <c r="C9297" s="18" t="s">
        <v>1141</v>
      </c>
      <c r="D9297" s="18" t="s">
        <v>1259</v>
      </c>
      <c r="E9297" s="18">
        <v>122961</v>
      </c>
    </row>
    <row r="9298" spans="1:5" hidden="1" x14ac:dyDescent="0.3">
      <c r="A9298" s="18" t="str">
        <f t="shared" si="145"/>
        <v>2022-23Moorabool ShirePOP</v>
      </c>
      <c r="B9298" s="18" t="s">
        <v>1261</v>
      </c>
      <c r="C9298" s="18" t="s">
        <v>1144</v>
      </c>
      <c r="D9298" s="18" t="s">
        <v>1259</v>
      </c>
      <c r="E9298" s="18">
        <v>37895</v>
      </c>
    </row>
    <row r="9299" spans="1:5" hidden="1" x14ac:dyDescent="0.3">
      <c r="A9299" s="18" t="str">
        <f t="shared" si="145"/>
        <v>2022-23Mornington Peninsula ShirePOP</v>
      </c>
      <c r="B9299" s="18" t="s">
        <v>1261</v>
      </c>
      <c r="C9299" s="18" t="s">
        <v>1150</v>
      </c>
      <c r="D9299" s="18" t="s">
        <v>1259</v>
      </c>
      <c r="E9299" s="18">
        <v>169600</v>
      </c>
    </row>
    <row r="9300" spans="1:5" hidden="1" x14ac:dyDescent="0.3">
      <c r="A9300" s="18" t="str">
        <f t="shared" si="145"/>
        <v>2022-23Mount Alexander ShirePOP</v>
      </c>
      <c r="B9300" s="18" t="s">
        <v>1261</v>
      </c>
      <c r="C9300" s="18" t="s">
        <v>1153</v>
      </c>
      <c r="D9300" s="18" t="s">
        <v>1259</v>
      </c>
      <c r="E9300" s="18">
        <v>20292</v>
      </c>
    </row>
    <row r="9301" spans="1:5" hidden="1" x14ac:dyDescent="0.3">
      <c r="A9301" s="18" t="str">
        <f t="shared" si="145"/>
        <v>2022-23Moyne ShirePOP</v>
      </c>
      <c r="B9301" s="18" t="s">
        <v>1261</v>
      </c>
      <c r="C9301" s="18" t="s">
        <v>1156</v>
      </c>
      <c r="D9301" s="18" t="s">
        <v>1259</v>
      </c>
      <c r="E9301" s="18">
        <v>17458</v>
      </c>
    </row>
    <row r="9302" spans="1:5" hidden="1" x14ac:dyDescent="0.3">
      <c r="A9302" s="18" t="str">
        <f t="shared" si="145"/>
        <v>2022-23Murrindindi ShirePOP</v>
      </c>
      <c r="B9302" s="18" t="s">
        <v>1261</v>
      </c>
      <c r="C9302" s="18" t="s">
        <v>1159</v>
      </c>
      <c r="D9302" s="18" t="s">
        <v>1259</v>
      </c>
      <c r="E9302" s="18">
        <v>15345</v>
      </c>
    </row>
    <row r="9303" spans="1:5" hidden="1" x14ac:dyDescent="0.3">
      <c r="A9303" s="18" t="str">
        <f t="shared" si="145"/>
        <v>2022-23Nillumbik ShirePOP</v>
      </c>
      <c r="B9303" s="18" t="s">
        <v>1261</v>
      </c>
      <c r="C9303" s="18" t="s">
        <v>1162</v>
      </c>
      <c r="D9303" s="18" t="s">
        <v>1259</v>
      </c>
      <c r="E9303" s="18">
        <v>63030</v>
      </c>
    </row>
    <row r="9304" spans="1:5" hidden="1" x14ac:dyDescent="0.3">
      <c r="A9304" s="18" t="str">
        <f t="shared" ref="A9304:A9367" si="146">CONCATENATE(B9304,C9304,D9304)</f>
        <v>2022-23Northern Grampians ShirePOP</v>
      </c>
      <c r="B9304" s="18" t="s">
        <v>1261</v>
      </c>
      <c r="C9304" s="18" t="s">
        <v>1165</v>
      </c>
      <c r="D9304" s="18" t="s">
        <v>1259</v>
      </c>
      <c r="E9304" s="18">
        <v>11864</v>
      </c>
    </row>
    <row r="9305" spans="1:5" hidden="1" x14ac:dyDescent="0.3">
      <c r="A9305" s="18" t="str">
        <f t="shared" si="146"/>
        <v>2022-23Port Phillip CityPOP</v>
      </c>
      <c r="B9305" s="18" t="s">
        <v>1261</v>
      </c>
      <c r="C9305" s="18" t="s">
        <v>1168</v>
      </c>
      <c r="D9305" s="18" t="s">
        <v>1259</v>
      </c>
      <c r="E9305" s="18">
        <v>103836</v>
      </c>
    </row>
    <row r="9306" spans="1:5" hidden="1" x14ac:dyDescent="0.3">
      <c r="A9306" s="18" t="str">
        <f t="shared" si="146"/>
        <v>2022-23South Gippsland ShirePOP</v>
      </c>
      <c r="B9306" s="18" t="s">
        <v>1261</v>
      </c>
      <c r="C9306" s="18" t="s">
        <v>1176</v>
      </c>
      <c r="D9306" s="18" t="s">
        <v>1259</v>
      </c>
      <c r="E9306" s="18">
        <v>30680</v>
      </c>
    </row>
    <row r="9307" spans="1:5" hidden="1" x14ac:dyDescent="0.3">
      <c r="A9307" s="18" t="str">
        <f t="shared" si="146"/>
        <v>2022-23Southern Grampians ShirePOP</v>
      </c>
      <c r="B9307" s="18" t="s">
        <v>1261</v>
      </c>
      <c r="C9307" s="18" t="s">
        <v>1179</v>
      </c>
      <c r="D9307" s="18" t="s">
        <v>1259</v>
      </c>
      <c r="E9307" s="18">
        <v>16374</v>
      </c>
    </row>
    <row r="9308" spans="1:5" hidden="1" x14ac:dyDescent="0.3">
      <c r="A9308" s="18" t="str">
        <f t="shared" si="146"/>
        <v>2022-23Stonnington CityPOP</v>
      </c>
      <c r="B9308" s="18" t="s">
        <v>1261</v>
      </c>
      <c r="C9308" s="18" t="s">
        <v>1182</v>
      </c>
      <c r="D9308" s="18" t="s">
        <v>1259</v>
      </c>
      <c r="E9308" s="18">
        <v>106310</v>
      </c>
    </row>
    <row r="9309" spans="1:5" hidden="1" x14ac:dyDescent="0.3">
      <c r="A9309" s="18" t="str">
        <f t="shared" si="146"/>
        <v>2022-23Strathbogie ShirePOP</v>
      </c>
      <c r="B9309" s="18" t="s">
        <v>1261</v>
      </c>
      <c r="C9309" s="18" t="s">
        <v>1185</v>
      </c>
      <c r="D9309" s="18" t="s">
        <v>1259</v>
      </c>
      <c r="E9309" s="18">
        <v>11498</v>
      </c>
    </row>
    <row r="9310" spans="1:5" hidden="1" x14ac:dyDescent="0.3">
      <c r="A9310" s="18" t="str">
        <f t="shared" si="146"/>
        <v>2022-23Surf Coast ShirePOP</v>
      </c>
      <c r="B9310" s="18" t="s">
        <v>1261</v>
      </c>
      <c r="C9310" s="18" t="s">
        <v>1188</v>
      </c>
      <c r="D9310" s="18" t="s">
        <v>1259</v>
      </c>
      <c r="E9310" s="18">
        <v>38610</v>
      </c>
    </row>
    <row r="9311" spans="1:5" hidden="1" x14ac:dyDescent="0.3">
      <c r="A9311" s="18" t="str">
        <f t="shared" si="146"/>
        <v>2022-23Swan Hill Rural CityPOP</v>
      </c>
      <c r="B9311" s="18" t="s">
        <v>1261</v>
      </c>
      <c r="C9311" s="18" t="s">
        <v>1191</v>
      </c>
      <c r="D9311" s="18" t="s">
        <v>1259</v>
      </c>
      <c r="E9311" s="18">
        <v>21207</v>
      </c>
    </row>
    <row r="9312" spans="1:5" hidden="1" x14ac:dyDescent="0.3">
      <c r="A9312" s="18" t="str">
        <f t="shared" si="146"/>
        <v>2022-23Towong ShirePOP</v>
      </c>
      <c r="B9312" s="18" t="s">
        <v>1261</v>
      </c>
      <c r="C9312" s="18" t="s">
        <v>1194</v>
      </c>
      <c r="D9312" s="18" t="s">
        <v>1259</v>
      </c>
      <c r="E9312" s="18">
        <v>6187</v>
      </c>
    </row>
    <row r="9313" spans="1:5" hidden="1" x14ac:dyDescent="0.3">
      <c r="A9313" s="18" t="str">
        <f t="shared" si="146"/>
        <v>2022-23Whittlesea CityPOP</v>
      </c>
      <c r="B9313" s="18" t="s">
        <v>1261</v>
      </c>
      <c r="C9313" s="18" t="s">
        <v>1212</v>
      </c>
      <c r="D9313" s="18" t="s">
        <v>1259</v>
      </c>
      <c r="E9313" s="18">
        <v>236764</v>
      </c>
    </row>
    <row r="9314" spans="1:5" hidden="1" x14ac:dyDescent="0.3">
      <c r="A9314" s="18" t="str">
        <f t="shared" si="146"/>
        <v>2022-23Wangaratta Rural CityPOP</v>
      </c>
      <c r="B9314" s="18" t="s">
        <v>1261</v>
      </c>
      <c r="C9314" s="18" t="s">
        <v>1197</v>
      </c>
      <c r="D9314" s="18" t="s">
        <v>1259</v>
      </c>
      <c r="E9314" s="18">
        <v>29882</v>
      </c>
    </row>
    <row r="9315" spans="1:5" hidden="1" x14ac:dyDescent="0.3">
      <c r="A9315" s="18" t="str">
        <f t="shared" si="146"/>
        <v>2022-23Warrnambool CityPOP</v>
      </c>
      <c r="B9315" s="18" t="s">
        <v>1261</v>
      </c>
      <c r="C9315" s="18" t="s">
        <v>1200</v>
      </c>
      <c r="D9315" s="18" t="s">
        <v>1259</v>
      </c>
      <c r="E9315" s="18">
        <v>35520</v>
      </c>
    </row>
    <row r="9316" spans="1:5" hidden="1" x14ac:dyDescent="0.3">
      <c r="A9316" s="18" t="str">
        <f t="shared" si="146"/>
        <v>2022-23Wellington ShirePOP</v>
      </c>
      <c r="B9316" s="18" t="s">
        <v>1261</v>
      </c>
      <c r="C9316" s="18" t="s">
        <v>1203</v>
      </c>
      <c r="D9316" s="18" t="s">
        <v>1259</v>
      </c>
      <c r="E9316" s="18">
        <v>45754</v>
      </c>
    </row>
    <row r="9317" spans="1:5" hidden="1" x14ac:dyDescent="0.3">
      <c r="A9317" s="18" t="str">
        <f t="shared" si="146"/>
        <v>2022-23West Wimmera ShirePOP</v>
      </c>
      <c r="B9317" s="18" t="s">
        <v>1261</v>
      </c>
      <c r="C9317" s="18" t="s">
        <v>1206</v>
      </c>
      <c r="D9317" s="18" t="s">
        <v>1259</v>
      </c>
      <c r="E9317" s="18">
        <v>4006</v>
      </c>
    </row>
    <row r="9318" spans="1:5" hidden="1" x14ac:dyDescent="0.3">
      <c r="A9318" s="18" t="str">
        <f t="shared" si="146"/>
        <v>2022-23Whitehorse CityPOP</v>
      </c>
      <c r="B9318" s="18" t="s">
        <v>1261</v>
      </c>
      <c r="C9318" s="18" t="s">
        <v>1209</v>
      </c>
      <c r="D9318" s="18" t="s">
        <v>1259</v>
      </c>
      <c r="E9318" s="18">
        <v>172316</v>
      </c>
    </row>
    <row r="9319" spans="1:5" hidden="1" x14ac:dyDescent="0.3">
      <c r="A9319" s="18" t="str">
        <f t="shared" si="146"/>
        <v>2022-23Wodonga CityPOP</v>
      </c>
      <c r="B9319" s="18" t="s">
        <v>1261</v>
      </c>
      <c r="C9319" s="18" t="s">
        <v>1215</v>
      </c>
      <c r="D9319" s="18" t="s">
        <v>1259</v>
      </c>
      <c r="E9319" s="18">
        <v>43635</v>
      </c>
    </row>
    <row r="9320" spans="1:5" hidden="1" x14ac:dyDescent="0.3">
      <c r="A9320" s="18" t="str">
        <f t="shared" si="146"/>
        <v>2022-23Wyndham CityPOP</v>
      </c>
      <c r="B9320" s="18" t="s">
        <v>1261</v>
      </c>
      <c r="C9320" s="18" t="s">
        <v>1218</v>
      </c>
      <c r="D9320" s="18" t="s">
        <v>1259</v>
      </c>
      <c r="E9320" s="18">
        <v>308623</v>
      </c>
    </row>
    <row r="9321" spans="1:5" hidden="1" x14ac:dyDescent="0.3">
      <c r="A9321" s="18" t="str">
        <f t="shared" si="146"/>
        <v>2022-23Yarra CityPOP</v>
      </c>
      <c r="B9321" s="18" t="s">
        <v>1261</v>
      </c>
      <c r="C9321" s="18" t="s">
        <v>1221</v>
      </c>
      <c r="D9321" s="18" t="s">
        <v>1259</v>
      </c>
      <c r="E9321" s="18">
        <v>92118</v>
      </c>
    </row>
    <row r="9322" spans="1:5" hidden="1" x14ac:dyDescent="0.3">
      <c r="A9322" s="18" t="str">
        <f t="shared" si="146"/>
        <v>2022-23Yarra Ranges ShirePOP</v>
      </c>
      <c r="B9322" s="18" t="s">
        <v>1261</v>
      </c>
      <c r="C9322" s="18" t="s">
        <v>1224</v>
      </c>
      <c r="D9322" s="18" t="s">
        <v>1259</v>
      </c>
      <c r="E9322" s="18">
        <v>157339</v>
      </c>
    </row>
    <row r="9323" spans="1:5" hidden="1" x14ac:dyDescent="0.3">
      <c r="A9323" s="18" t="str">
        <f t="shared" si="146"/>
        <v>2022-23Yarriambiack ShirePOP</v>
      </c>
      <c r="B9323" s="18" t="s">
        <v>1261</v>
      </c>
      <c r="C9323" s="18" t="s">
        <v>1227</v>
      </c>
      <c r="D9323" s="18" t="s">
        <v>1259</v>
      </c>
      <c r="E9323" s="18">
        <v>6435</v>
      </c>
    </row>
    <row r="9324" spans="1:5" x14ac:dyDescent="0.3">
      <c r="A9324" s="18" t="str">
        <f t="shared" si="146"/>
        <v>2023-24Alpine ShireAF2</v>
      </c>
      <c r="B9324" s="18" t="s">
        <v>34</v>
      </c>
      <c r="C9324" s="18" t="s">
        <v>995</v>
      </c>
      <c r="D9324" s="18" t="s">
        <v>76</v>
      </c>
      <c r="E9324" s="18">
        <v>0</v>
      </c>
    </row>
    <row r="9325" spans="1:5" x14ac:dyDescent="0.3">
      <c r="A9325" s="18" t="str">
        <f t="shared" si="146"/>
        <v>2023-24Alpine ShireAF6</v>
      </c>
      <c r="B9325" s="18" t="s">
        <v>34</v>
      </c>
      <c r="C9325" s="18" t="s">
        <v>995</v>
      </c>
      <c r="D9325" s="18" t="s">
        <v>85</v>
      </c>
      <c r="E9325" s="18">
        <v>3.0324685176756181</v>
      </c>
    </row>
    <row r="9326" spans="1:5" x14ac:dyDescent="0.3">
      <c r="A9326" s="18" t="str">
        <f t="shared" si="146"/>
        <v>2023-24Alpine ShireAF7</v>
      </c>
      <c r="B9326" s="18" t="s">
        <v>34</v>
      </c>
      <c r="C9326" s="18" t="s">
        <v>995</v>
      </c>
      <c r="D9326" s="18" t="s">
        <v>90</v>
      </c>
      <c r="E9326" s="18">
        <v>14.22124380847551</v>
      </c>
    </row>
    <row r="9327" spans="1:5" x14ac:dyDescent="0.3">
      <c r="A9327" s="18" t="str">
        <f t="shared" si="146"/>
        <v>2023-24Alpine ShireAM1</v>
      </c>
      <c r="B9327" s="18" t="s">
        <v>34</v>
      </c>
      <c r="C9327" s="18" t="s">
        <v>995</v>
      </c>
      <c r="D9327" s="18" t="s">
        <v>97</v>
      </c>
      <c r="E9327" s="18">
        <v>3.590106007067138</v>
      </c>
    </row>
    <row r="9328" spans="1:5" x14ac:dyDescent="0.3">
      <c r="A9328" s="18" t="str">
        <f t="shared" si="146"/>
        <v>2023-24Alpine ShireAM2</v>
      </c>
      <c r="B9328" s="18" t="s">
        <v>34</v>
      </c>
      <c r="C9328" s="18" t="s">
        <v>995</v>
      </c>
      <c r="D9328" s="18" t="s">
        <v>103</v>
      </c>
      <c r="E9328" s="18">
        <v>0.64634146341463417</v>
      </c>
    </row>
    <row r="9329" spans="1:5" x14ac:dyDescent="0.3">
      <c r="A9329" s="18" t="str">
        <f t="shared" si="146"/>
        <v>2023-24Alpine ShireAM5</v>
      </c>
      <c r="B9329" s="18" t="s">
        <v>34</v>
      </c>
      <c r="C9329" s="18" t="s">
        <v>995</v>
      </c>
      <c r="D9329" s="18" t="s">
        <v>109</v>
      </c>
      <c r="E9329" s="18">
        <v>0.7931034482758621</v>
      </c>
    </row>
    <row r="9330" spans="1:5" x14ac:dyDescent="0.3">
      <c r="A9330" s="18" t="str">
        <f t="shared" si="146"/>
        <v>2023-24Alpine ShireAM6</v>
      </c>
      <c r="B9330" s="18" t="s">
        <v>34</v>
      </c>
      <c r="C9330" s="18" t="s">
        <v>995</v>
      </c>
      <c r="D9330" s="18" t="s">
        <v>115</v>
      </c>
      <c r="E9330" s="18">
        <v>12.255006827492034</v>
      </c>
    </row>
    <row r="9331" spans="1:5" x14ac:dyDescent="0.3">
      <c r="A9331" s="18" t="str">
        <f t="shared" si="146"/>
        <v>2023-24Alpine ShireAM7</v>
      </c>
      <c r="B9331" s="18" t="s">
        <v>34</v>
      </c>
      <c r="C9331" s="18" t="s">
        <v>995</v>
      </c>
      <c r="D9331" s="18" t="s">
        <v>118</v>
      </c>
      <c r="E9331" s="18">
        <v>0</v>
      </c>
    </row>
    <row r="9332" spans="1:5" x14ac:dyDescent="0.3">
      <c r="A9332" s="18" t="str">
        <f t="shared" si="146"/>
        <v>2023-24Alpine ShireFS1</v>
      </c>
      <c r="B9332" s="18" t="s">
        <v>34</v>
      </c>
      <c r="C9332" s="18" t="s">
        <v>995</v>
      </c>
      <c r="D9332" s="18" t="s">
        <v>124</v>
      </c>
      <c r="E9332" s="18">
        <v>2.5</v>
      </c>
    </row>
    <row r="9333" spans="1:5" x14ac:dyDescent="0.3">
      <c r="A9333" s="18" t="str">
        <f t="shared" si="146"/>
        <v>2023-24Alpine ShireFS2</v>
      </c>
      <c r="B9333" s="18" t="s">
        <v>34</v>
      </c>
      <c r="C9333" s="18" t="s">
        <v>995</v>
      </c>
      <c r="D9333" s="18" t="s">
        <v>130</v>
      </c>
      <c r="E9333" s="18">
        <v>0.22784810126582278</v>
      </c>
    </row>
    <row r="9334" spans="1:5" x14ac:dyDescent="0.3">
      <c r="A9334" s="18" t="str">
        <f t="shared" si="146"/>
        <v>2023-24Alpine ShireFS3</v>
      </c>
      <c r="B9334" s="18" t="s">
        <v>34</v>
      </c>
      <c r="C9334" s="18" t="s">
        <v>995</v>
      </c>
      <c r="D9334" s="18" t="s">
        <v>135</v>
      </c>
      <c r="E9334" s="18">
        <v>368.63601532567048</v>
      </c>
    </row>
    <row r="9335" spans="1:5" x14ac:dyDescent="0.3">
      <c r="A9335" s="18" t="str">
        <f t="shared" si="146"/>
        <v>2023-24Alpine ShireFS4</v>
      </c>
      <c r="B9335" s="18" t="s">
        <v>34</v>
      </c>
      <c r="C9335" s="18" t="s">
        <v>995</v>
      </c>
      <c r="D9335" s="18" t="s">
        <v>139</v>
      </c>
      <c r="E9335" s="18">
        <v>0</v>
      </c>
    </row>
    <row r="9336" spans="1:5" x14ac:dyDescent="0.3">
      <c r="A9336" s="18" t="str">
        <f t="shared" si="146"/>
        <v>2023-24Alpine ShireFS5</v>
      </c>
      <c r="B9336" s="18" t="s">
        <v>34</v>
      </c>
      <c r="C9336" s="18" t="s">
        <v>995</v>
      </c>
      <c r="D9336" s="18" t="s">
        <v>144</v>
      </c>
      <c r="E9336" s="18">
        <v>1</v>
      </c>
    </row>
    <row r="9337" spans="1:5" x14ac:dyDescent="0.3">
      <c r="A9337" s="18" t="str">
        <f t="shared" si="146"/>
        <v>2023-24Alpine ShireG1</v>
      </c>
      <c r="B9337" s="18" t="s">
        <v>34</v>
      </c>
      <c r="C9337" s="18" t="s">
        <v>995</v>
      </c>
      <c r="D9337" s="18" t="s">
        <v>149</v>
      </c>
      <c r="E9337" s="18">
        <v>3.5000000000000003E-2</v>
      </c>
    </row>
    <row r="9338" spans="1:5" x14ac:dyDescent="0.3">
      <c r="A9338" s="18" t="str">
        <f t="shared" si="146"/>
        <v>2023-24Alpine ShireG2</v>
      </c>
      <c r="B9338" s="18" t="s">
        <v>34</v>
      </c>
      <c r="C9338" s="18" t="s">
        <v>995</v>
      </c>
      <c r="D9338" s="18" t="s">
        <v>154</v>
      </c>
      <c r="E9338" s="18">
        <v>46</v>
      </c>
    </row>
    <row r="9339" spans="1:5" x14ac:dyDescent="0.3">
      <c r="A9339" s="18" t="str">
        <f t="shared" si="146"/>
        <v>2023-24Alpine ShireG3</v>
      </c>
      <c r="B9339" s="18" t="s">
        <v>34</v>
      </c>
      <c r="C9339" s="18" t="s">
        <v>995</v>
      </c>
      <c r="D9339" s="18" t="s">
        <v>159</v>
      </c>
      <c r="E9339" s="18">
        <v>0.90909090909090906</v>
      </c>
    </row>
    <row r="9340" spans="1:5" x14ac:dyDescent="0.3">
      <c r="A9340" s="18" t="str">
        <f t="shared" si="146"/>
        <v>2023-24Alpine ShireG4</v>
      </c>
      <c r="B9340" s="18" t="s">
        <v>34</v>
      </c>
      <c r="C9340" s="18" t="s">
        <v>995</v>
      </c>
      <c r="D9340" s="18" t="s">
        <v>166</v>
      </c>
      <c r="E9340" s="18">
        <v>40328</v>
      </c>
    </row>
    <row r="9341" spans="1:5" x14ac:dyDescent="0.3">
      <c r="A9341" s="18" t="str">
        <f t="shared" si="146"/>
        <v>2023-24Alpine ShireG5</v>
      </c>
      <c r="B9341" s="18" t="s">
        <v>34</v>
      </c>
      <c r="C9341" s="18" t="s">
        <v>995</v>
      </c>
      <c r="D9341" s="18" t="s">
        <v>169</v>
      </c>
      <c r="E9341" s="18">
        <v>45</v>
      </c>
    </row>
    <row r="9342" spans="1:5" x14ac:dyDescent="0.3">
      <c r="A9342" s="18" t="str">
        <f t="shared" si="146"/>
        <v>2023-24Alpine ShireLB2</v>
      </c>
      <c r="B9342" s="18" t="s">
        <v>34</v>
      </c>
      <c r="C9342" s="18" t="s">
        <v>995</v>
      </c>
      <c r="D9342" s="18" t="s">
        <v>172</v>
      </c>
      <c r="E9342" s="18">
        <v>0.54034399134646538</v>
      </c>
    </row>
    <row r="9343" spans="1:5" x14ac:dyDescent="0.3">
      <c r="A9343" s="18" t="str">
        <f t="shared" si="146"/>
        <v>2023-24Alpine ShireLB6</v>
      </c>
      <c r="B9343" s="18" t="s">
        <v>34</v>
      </c>
      <c r="C9343" s="18" t="s">
        <v>995</v>
      </c>
      <c r="D9343" s="18" t="s">
        <v>180</v>
      </c>
      <c r="E9343" s="18">
        <v>6.5697583826429975</v>
      </c>
    </row>
    <row r="9344" spans="1:5" x14ac:dyDescent="0.3">
      <c r="A9344" s="18" t="str">
        <f t="shared" si="146"/>
        <v>2023-24Alpine ShireLB7</v>
      </c>
      <c r="B9344" s="18" t="s">
        <v>34</v>
      </c>
      <c r="C9344" s="18" t="s">
        <v>995</v>
      </c>
      <c r="D9344" s="18" t="s">
        <v>184</v>
      </c>
      <c r="E9344" s="18">
        <v>0.32210590198755878</v>
      </c>
    </row>
    <row r="9345" spans="1:5" x14ac:dyDescent="0.3">
      <c r="A9345" s="18" t="str">
        <f t="shared" si="146"/>
        <v>2023-24Alpine ShireLB8</v>
      </c>
      <c r="B9345" s="18" t="s">
        <v>34</v>
      </c>
      <c r="C9345" s="18" t="s">
        <v>995</v>
      </c>
      <c r="D9345" s="18" t="s">
        <v>188</v>
      </c>
      <c r="E9345" s="18">
        <v>5.7468517675618269</v>
      </c>
    </row>
    <row r="9346" spans="1:5" x14ac:dyDescent="0.3">
      <c r="A9346" s="18" t="str">
        <f t="shared" si="146"/>
        <v>2023-24Alpine ShireMC2</v>
      </c>
      <c r="B9346" s="18" t="s">
        <v>34</v>
      </c>
      <c r="C9346" s="18" t="s">
        <v>995</v>
      </c>
      <c r="D9346" s="18" t="s">
        <v>192</v>
      </c>
      <c r="E9346" s="18">
        <v>1.0104166666666667</v>
      </c>
    </row>
    <row r="9347" spans="1:5" x14ac:dyDescent="0.3">
      <c r="A9347" s="18" t="str">
        <f t="shared" si="146"/>
        <v>2023-24Alpine ShireMC3</v>
      </c>
      <c r="B9347" s="18" t="s">
        <v>34</v>
      </c>
      <c r="C9347" s="18" t="s">
        <v>995</v>
      </c>
      <c r="D9347" s="18" t="s">
        <v>197</v>
      </c>
      <c r="E9347" s="18">
        <v>73.767020023557123</v>
      </c>
    </row>
    <row r="9348" spans="1:5" x14ac:dyDescent="0.3">
      <c r="A9348" s="18" t="str">
        <f t="shared" si="146"/>
        <v>2023-24Alpine ShireMC4</v>
      </c>
      <c r="B9348" s="18" t="s">
        <v>34</v>
      </c>
      <c r="C9348" s="18" t="s">
        <v>995</v>
      </c>
      <c r="D9348" s="18" t="s">
        <v>202</v>
      </c>
      <c r="E9348" s="18">
        <v>0.83985765124555156</v>
      </c>
    </row>
    <row r="9349" spans="1:5" x14ac:dyDescent="0.3">
      <c r="A9349" s="18" t="str">
        <f t="shared" si="146"/>
        <v>2023-24Alpine ShireMC5</v>
      </c>
      <c r="B9349" s="18" t="s">
        <v>34</v>
      </c>
      <c r="C9349" s="18" t="s">
        <v>995</v>
      </c>
      <c r="D9349" s="18" t="s">
        <v>207</v>
      </c>
      <c r="E9349" s="18">
        <v>0.89473684210526316</v>
      </c>
    </row>
    <row r="9350" spans="1:5" x14ac:dyDescent="0.3">
      <c r="A9350" s="18" t="str">
        <f t="shared" si="146"/>
        <v>2023-24Alpine ShireMC6</v>
      </c>
      <c r="B9350" s="18" t="s">
        <v>34</v>
      </c>
      <c r="C9350" s="18" t="s">
        <v>995</v>
      </c>
      <c r="D9350" s="18" t="s">
        <v>211</v>
      </c>
      <c r="E9350" s="18">
        <v>0.9375</v>
      </c>
    </row>
    <row r="9351" spans="1:5" x14ac:dyDescent="0.3">
      <c r="A9351" s="18" t="str">
        <f t="shared" si="146"/>
        <v>2023-24Alpine ShireR1</v>
      </c>
      <c r="B9351" s="18" t="s">
        <v>34</v>
      </c>
      <c r="C9351" s="18" t="s">
        <v>995</v>
      </c>
      <c r="D9351" s="18" t="s">
        <v>215</v>
      </c>
      <c r="E9351" s="18">
        <v>83.136094674556219</v>
      </c>
    </row>
    <row r="9352" spans="1:5" x14ac:dyDescent="0.3">
      <c r="A9352" s="18" t="str">
        <f t="shared" si="146"/>
        <v>2023-24Alpine ShireR2</v>
      </c>
      <c r="B9352" s="18" t="s">
        <v>34</v>
      </c>
      <c r="C9352" s="18" t="s">
        <v>995</v>
      </c>
      <c r="D9352" s="18" t="s">
        <v>220</v>
      </c>
      <c r="E9352" s="18">
        <v>0.99579831932773111</v>
      </c>
    </row>
    <row r="9353" spans="1:5" x14ac:dyDescent="0.3">
      <c r="A9353" s="18" t="str">
        <f t="shared" si="146"/>
        <v>2023-24Alpine ShireR3</v>
      </c>
      <c r="B9353" s="18" t="s">
        <v>34</v>
      </c>
      <c r="C9353" s="18" t="s">
        <v>995</v>
      </c>
      <c r="D9353" s="18" t="s">
        <v>223</v>
      </c>
      <c r="E9353" s="18">
        <v>66.270536499560251</v>
      </c>
    </row>
    <row r="9354" spans="1:5" x14ac:dyDescent="0.3">
      <c r="A9354" s="18" t="str">
        <f t="shared" si="146"/>
        <v>2023-24Alpine ShireR4</v>
      </c>
      <c r="B9354" s="18" t="s">
        <v>34</v>
      </c>
      <c r="C9354" s="18" t="s">
        <v>995</v>
      </c>
      <c r="D9354" s="18" t="s">
        <v>228</v>
      </c>
      <c r="E9354" s="18">
        <v>6.2568178476918552</v>
      </c>
    </row>
    <row r="9355" spans="1:5" x14ac:dyDescent="0.3">
      <c r="A9355" s="18" t="str">
        <f t="shared" si="146"/>
        <v>2023-24Alpine ShireR5</v>
      </c>
      <c r="B9355" s="18" t="s">
        <v>34</v>
      </c>
      <c r="C9355" s="18" t="s">
        <v>995</v>
      </c>
      <c r="D9355" s="18" t="s">
        <v>232</v>
      </c>
      <c r="E9355" s="18">
        <v>41</v>
      </c>
    </row>
    <row r="9356" spans="1:5" x14ac:dyDescent="0.3">
      <c r="A9356" s="18" t="str">
        <f t="shared" si="146"/>
        <v>2023-24Alpine ShireSP1</v>
      </c>
      <c r="B9356" s="18" t="s">
        <v>34</v>
      </c>
      <c r="C9356" s="18" t="s">
        <v>995</v>
      </c>
      <c r="D9356" s="18" t="s">
        <v>236</v>
      </c>
      <c r="E9356" s="18">
        <v>178</v>
      </c>
    </row>
    <row r="9357" spans="1:5" x14ac:dyDescent="0.3">
      <c r="A9357" s="18" t="str">
        <f t="shared" si="146"/>
        <v>2023-24Alpine ShireSP2</v>
      </c>
      <c r="B9357" s="18" t="s">
        <v>34</v>
      </c>
      <c r="C9357" s="18" t="s">
        <v>995</v>
      </c>
      <c r="D9357" s="18" t="s">
        <v>239</v>
      </c>
      <c r="E9357" s="18">
        <v>0.22839506172839505</v>
      </c>
    </row>
    <row r="9358" spans="1:5" x14ac:dyDescent="0.3">
      <c r="A9358" s="18" t="str">
        <f t="shared" si="146"/>
        <v>2023-24Alpine ShireSP3</v>
      </c>
      <c r="B9358" s="18" t="s">
        <v>34</v>
      </c>
      <c r="C9358" s="18" t="s">
        <v>995</v>
      </c>
      <c r="D9358" s="18" t="s">
        <v>245</v>
      </c>
      <c r="E9358" s="18">
        <v>5366.0535714285716</v>
      </c>
    </row>
    <row r="9359" spans="1:5" x14ac:dyDescent="0.3">
      <c r="A9359" s="18" t="str">
        <f t="shared" si="146"/>
        <v>2023-24Alpine ShireSP4</v>
      </c>
      <c r="B9359" s="18" t="s">
        <v>34</v>
      </c>
      <c r="C9359" s="18" t="s">
        <v>995</v>
      </c>
      <c r="D9359" s="18" t="s">
        <v>251</v>
      </c>
      <c r="E9359" s="18">
        <v>0.5</v>
      </c>
    </row>
    <row r="9360" spans="1:5" x14ac:dyDescent="0.3">
      <c r="A9360" s="18" t="str">
        <f t="shared" si="146"/>
        <v>2023-24Alpine ShireWC2</v>
      </c>
      <c r="B9360" s="18" t="s">
        <v>34</v>
      </c>
      <c r="C9360" s="18" t="s">
        <v>995</v>
      </c>
      <c r="D9360" s="18" t="s">
        <v>256</v>
      </c>
      <c r="E9360" s="18">
        <v>4.3797512480056495</v>
      </c>
    </row>
    <row r="9361" spans="1:5" x14ac:dyDescent="0.3">
      <c r="A9361" s="18" t="str">
        <f t="shared" si="146"/>
        <v>2023-24Alpine ShireWC3</v>
      </c>
      <c r="B9361" s="18" t="s">
        <v>34</v>
      </c>
      <c r="C9361" s="18" t="s">
        <v>995</v>
      </c>
      <c r="D9361" s="18" t="s">
        <v>262</v>
      </c>
      <c r="E9361" s="18">
        <v>76.528640604700598</v>
      </c>
    </row>
    <row r="9362" spans="1:5" x14ac:dyDescent="0.3">
      <c r="A9362" s="18" t="str">
        <f t="shared" si="146"/>
        <v>2023-24Alpine ShireWC4</v>
      </c>
      <c r="B9362" s="18" t="s">
        <v>34</v>
      </c>
      <c r="C9362" s="18" t="s">
        <v>995</v>
      </c>
      <c r="D9362" s="18" t="s">
        <v>266</v>
      </c>
      <c r="E9362" s="18">
        <v>87.745955662073101</v>
      </c>
    </row>
    <row r="9363" spans="1:5" x14ac:dyDescent="0.3">
      <c r="A9363" s="18" t="str">
        <f t="shared" si="146"/>
        <v>2023-24Alpine ShireWC5</v>
      </c>
      <c r="B9363" s="18" t="s">
        <v>34</v>
      </c>
      <c r="C9363" s="18" t="s">
        <v>995</v>
      </c>
      <c r="D9363" s="18" t="s">
        <v>270</v>
      </c>
      <c r="E9363" s="18">
        <v>0.73436872534571251</v>
      </c>
    </row>
    <row r="9364" spans="1:5" x14ac:dyDescent="0.3">
      <c r="A9364" s="18" t="str">
        <f t="shared" si="146"/>
        <v>2023-24Alpine ShireE2</v>
      </c>
      <c r="B9364" s="18" t="s">
        <v>34</v>
      </c>
      <c r="C9364" s="18" t="s">
        <v>995</v>
      </c>
      <c r="D9364" s="18" t="s">
        <v>548</v>
      </c>
      <c r="E9364" s="18">
        <v>3793.9487632508831</v>
      </c>
    </row>
    <row r="9365" spans="1:5" x14ac:dyDescent="0.3">
      <c r="A9365" s="18" t="str">
        <f t="shared" si="146"/>
        <v>2023-24Alpine ShireE4</v>
      </c>
      <c r="B9365" s="18" t="s">
        <v>34</v>
      </c>
      <c r="C9365" s="18" t="s">
        <v>995</v>
      </c>
      <c r="D9365" s="18" t="s">
        <v>550</v>
      </c>
      <c r="E9365" s="18">
        <v>1886.0424028268549</v>
      </c>
    </row>
    <row r="9366" spans="1:5" x14ac:dyDescent="0.3">
      <c r="A9366" s="18" t="str">
        <f t="shared" si="146"/>
        <v>2023-24Alpine ShireL1</v>
      </c>
      <c r="B9366" s="18" t="s">
        <v>34</v>
      </c>
      <c r="C9366" s="18" t="s">
        <v>995</v>
      </c>
      <c r="D9366" s="18" t="s">
        <v>552</v>
      </c>
      <c r="E9366" s="18">
        <v>2.6917278575605952</v>
      </c>
    </row>
    <row r="9367" spans="1:5" x14ac:dyDescent="0.3">
      <c r="A9367" s="18" t="str">
        <f t="shared" si="146"/>
        <v>2023-24Alpine ShireL2</v>
      </c>
      <c r="B9367" s="18" t="s">
        <v>34</v>
      </c>
      <c r="C9367" s="18" t="s">
        <v>995</v>
      </c>
      <c r="D9367" s="18" t="s">
        <v>554</v>
      </c>
      <c r="E9367" s="18">
        <v>-0.55221261940347</v>
      </c>
    </row>
    <row r="9368" spans="1:5" x14ac:dyDescent="0.3">
      <c r="A9368" s="18" t="str">
        <f t="shared" ref="A9368:A9431" si="147">CONCATENATE(B9368,C9368,D9368)</f>
        <v>2023-24Alpine ShireO2</v>
      </c>
      <c r="B9368" s="18" t="s">
        <v>34</v>
      </c>
      <c r="C9368" s="18" t="s">
        <v>995</v>
      </c>
      <c r="D9368" s="18" t="s">
        <v>556</v>
      </c>
      <c r="E9368" s="18">
        <v>0</v>
      </c>
    </row>
    <row r="9369" spans="1:5" x14ac:dyDescent="0.3">
      <c r="A9369" s="18" t="str">
        <f t="shared" si="147"/>
        <v>2023-24Alpine ShireO3</v>
      </c>
      <c r="B9369" s="18" t="s">
        <v>34</v>
      </c>
      <c r="C9369" s="18" t="s">
        <v>995</v>
      </c>
      <c r="D9369" s="18" t="s">
        <v>558</v>
      </c>
      <c r="E9369" s="18">
        <v>0</v>
      </c>
    </row>
    <row r="9370" spans="1:5" x14ac:dyDescent="0.3">
      <c r="A9370" s="18" t="str">
        <f t="shared" si="147"/>
        <v>2023-24Alpine ShireO4</v>
      </c>
      <c r="B9370" s="18" t="s">
        <v>34</v>
      </c>
      <c r="C9370" s="18" t="s">
        <v>995</v>
      </c>
      <c r="D9370" s="18" t="s">
        <v>560</v>
      </c>
      <c r="E9370" s="18">
        <v>0.15790090195619069</v>
      </c>
    </row>
    <row r="9371" spans="1:5" x14ac:dyDescent="0.3">
      <c r="A9371" s="18" t="str">
        <f t="shared" si="147"/>
        <v>2023-24Alpine ShireO5</v>
      </c>
      <c r="B9371" s="18" t="s">
        <v>34</v>
      </c>
      <c r="C9371" s="18" t="s">
        <v>995</v>
      </c>
      <c r="D9371" s="18" t="s">
        <v>562</v>
      </c>
      <c r="E9371" s="18">
        <v>1.5608932257459185</v>
      </c>
    </row>
    <row r="9372" spans="1:5" x14ac:dyDescent="0.3">
      <c r="A9372" s="18" t="str">
        <f t="shared" si="147"/>
        <v>2023-24Alpine ShireOP1</v>
      </c>
      <c r="B9372" s="18" t="s">
        <v>34</v>
      </c>
      <c r="C9372" s="18" t="s">
        <v>995</v>
      </c>
      <c r="D9372" s="18" t="s">
        <v>564</v>
      </c>
      <c r="E9372" s="18">
        <v>-0.10707265990011278</v>
      </c>
    </row>
    <row r="9373" spans="1:5" x14ac:dyDescent="0.3">
      <c r="A9373" s="18" t="str">
        <f t="shared" si="147"/>
        <v>2023-24Alpine ShireS1</v>
      </c>
      <c r="B9373" s="18" t="s">
        <v>34</v>
      </c>
      <c r="C9373" s="18" t="s">
        <v>995</v>
      </c>
      <c r="D9373" s="18" t="s">
        <v>567</v>
      </c>
      <c r="E9373" s="18">
        <v>0.70114386982439181</v>
      </c>
    </row>
    <row r="9374" spans="1:5" x14ac:dyDescent="0.3">
      <c r="A9374" s="18" t="str">
        <f t="shared" si="147"/>
        <v>2023-24Alpine ShireS2</v>
      </c>
      <c r="B9374" s="18" t="s">
        <v>34</v>
      </c>
      <c r="C9374" s="18" t="s">
        <v>995</v>
      </c>
      <c r="D9374" s="18" t="s">
        <v>569</v>
      </c>
      <c r="E9374" s="18">
        <v>2.8295956879666479E-3</v>
      </c>
    </row>
    <row r="9375" spans="1:5" x14ac:dyDescent="0.3">
      <c r="A9375" s="18" t="str">
        <f t="shared" si="147"/>
        <v>2023-24Alpine ShireC1</v>
      </c>
      <c r="B9375" s="18" t="s">
        <v>34</v>
      </c>
      <c r="C9375" s="18" t="s">
        <v>995</v>
      </c>
      <c r="D9375" s="18" t="s">
        <v>572</v>
      </c>
      <c r="E9375" s="18">
        <v>2606.4330147170381</v>
      </c>
    </row>
    <row r="9376" spans="1:5" x14ac:dyDescent="0.3">
      <c r="A9376" s="18" t="str">
        <f t="shared" si="147"/>
        <v>2023-24Alpine ShireC2</v>
      </c>
      <c r="B9376" s="18" t="s">
        <v>34</v>
      </c>
      <c r="C9376" s="18" t="s">
        <v>995</v>
      </c>
      <c r="D9376" s="18" t="s">
        <v>575</v>
      </c>
      <c r="E9376" s="18">
        <v>18632.908511606736</v>
      </c>
    </row>
    <row r="9377" spans="1:5" x14ac:dyDescent="0.3">
      <c r="A9377" s="18" t="str">
        <f t="shared" si="147"/>
        <v>2023-24Alpine ShireC3</v>
      </c>
      <c r="B9377" s="18" t="s">
        <v>34</v>
      </c>
      <c r="C9377" s="18" t="s">
        <v>995</v>
      </c>
      <c r="D9377" s="18" t="s">
        <v>579</v>
      </c>
      <c r="E9377" s="18">
        <v>22.72758620689655</v>
      </c>
    </row>
    <row r="9378" spans="1:5" x14ac:dyDescent="0.3">
      <c r="A9378" s="18" t="str">
        <f t="shared" si="147"/>
        <v>2023-24Alpine ShireC4</v>
      </c>
      <c r="B9378" s="18" t="s">
        <v>34</v>
      </c>
      <c r="C9378" s="18" t="s">
        <v>995</v>
      </c>
      <c r="D9378" s="18" t="s">
        <v>583</v>
      </c>
      <c r="E9378" s="18">
        <v>1942.8766499772416</v>
      </c>
    </row>
    <row r="9379" spans="1:5" x14ac:dyDescent="0.3">
      <c r="A9379" s="18" t="str">
        <f t="shared" si="147"/>
        <v>2023-24Alpine ShireC5</v>
      </c>
      <c r="B9379" s="18" t="s">
        <v>34</v>
      </c>
      <c r="C9379" s="18" t="s">
        <v>995</v>
      </c>
      <c r="D9379" s="18" t="s">
        <v>586</v>
      </c>
      <c r="E9379" s="18">
        <v>138.21878318919738</v>
      </c>
    </row>
    <row r="9380" spans="1:5" x14ac:dyDescent="0.3">
      <c r="A9380" s="18" t="str">
        <f t="shared" si="147"/>
        <v>2023-24Alpine ShireC6</v>
      </c>
      <c r="B9380" s="18" t="s">
        <v>34</v>
      </c>
      <c r="C9380" s="18" t="s">
        <v>995</v>
      </c>
      <c r="D9380" s="18" t="s">
        <v>590</v>
      </c>
      <c r="E9380" s="18">
        <v>7</v>
      </c>
    </row>
    <row r="9381" spans="1:5" x14ac:dyDescent="0.3">
      <c r="A9381" s="18" t="str">
        <f t="shared" si="147"/>
        <v>2023-24Alpine ShireC7</v>
      </c>
      <c r="B9381" s="18" t="s">
        <v>34</v>
      </c>
      <c r="C9381" s="18" t="s">
        <v>995</v>
      </c>
      <c r="D9381" s="18" t="s">
        <v>594</v>
      </c>
      <c r="E9381" s="18">
        <v>0.25925925925925924</v>
      </c>
    </row>
    <row r="9382" spans="1:5" x14ac:dyDescent="0.3">
      <c r="A9382" s="18" t="str">
        <f t="shared" si="147"/>
        <v>2023-24Alpine ShireLB5</v>
      </c>
      <c r="B9382" s="18" t="s">
        <v>34</v>
      </c>
      <c r="C9382" s="18" t="s">
        <v>995</v>
      </c>
      <c r="D9382" s="18" t="s">
        <v>177</v>
      </c>
      <c r="E9382" s="18">
        <v>39.592853891670458</v>
      </c>
    </row>
    <row r="9383" spans="1:5" x14ac:dyDescent="0.3">
      <c r="A9383" s="18" t="str">
        <f t="shared" si="147"/>
        <v>2023-24Ararat Rural CityAF2</v>
      </c>
      <c r="B9383" s="18" t="s">
        <v>34</v>
      </c>
      <c r="C9383" s="18" t="s">
        <v>998</v>
      </c>
      <c r="D9383" s="18" t="s">
        <v>76</v>
      </c>
      <c r="E9383" s="18">
        <v>1</v>
      </c>
    </row>
    <row r="9384" spans="1:5" x14ac:dyDescent="0.3">
      <c r="A9384" s="18" t="str">
        <f t="shared" si="147"/>
        <v>2023-24Ararat Rural CityAF6</v>
      </c>
      <c r="B9384" s="18" t="s">
        <v>34</v>
      </c>
      <c r="C9384" s="18" t="s">
        <v>998</v>
      </c>
      <c r="D9384" s="18" t="s">
        <v>85</v>
      </c>
      <c r="E9384" s="18">
        <v>4.9140631687066678</v>
      </c>
    </row>
    <row r="9385" spans="1:5" x14ac:dyDescent="0.3">
      <c r="A9385" s="18" t="str">
        <f t="shared" si="147"/>
        <v>2023-24Ararat Rural CityAF7</v>
      </c>
      <c r="B9385" s="18" t="s">
        <v>34</v>
      </c>
      <c r="C9385" s="18" t="s">
        <v>998</v>
      </c>
      <c r="D9385" s="18" t="s">
        <v>90</v>
      </c>
      <c r="E9385" s="18">
        <v>13.021999268432879</v>
      </c>
    </row>
    <row r="9386" spans="1:5" x14ac:dyDescent="0.3">
      <c r="A9386" s="18" t="str">
        <f t="shared" si="147"/>
        <v>2023-24Ararat Rural CityAM1</v>
      </c>
      <c r="B9386" s="18" t="s">
        <v>34</v>
      </c>
      <c r="C9386" s="18" t="s">
        <v>998</v>
      </c>
      <c r="D9386" s="18" t="s">
        <v>97</v>
      </c>
      <c r="E9386" s="18">
        <v>1</v>
      </c>
    </row>
    <row r="9387" spans="1:5" x14ac:dyDescent="0.3">
      <c r="A9387" s="18" t="str">
        <f t="shared" si="147"/>
        <v>2023-24Ararat Rural CityAM2</v>
      </c>
      <c r="B9387" s="18" t="s">
        <v>34</v>
      </c>
      <c r="C9387" s="18" t="s">
        <v>998</v>
      </c>
      <c r="D9387" s="18" t="s">
        <v>103</v>
      </c>
      <c r="E9387" s="18">
        <v>0.3971631205673759</v>
      </c>
    </row>
    <row r="9388" spans="1:5" x14ac:dyDescent="0.3">
      <c r="A9388" s="18" t="str">
        <f t="shared" si="147"/>
        <v>2023-24Ararat Rural CityAM5</v>
      </c>
      <c r="B9388" s="18" t="s">
        <v>34</v>
      </c>
      <c r="C9388" s="18" t="s">
        <v>998</v>
      </c>
      <c r="D9388" s="18" t="s">
        <v>109</v>
      </c>
      <c r="E9388" s="18">
        <v>0.24705882352941178</v>
      </c>
    </row>
    <row r="9389" spans="1:5" x14ac:dyDescent="0.3">
      <c r="A9389" s="18" t="str">
        <f t="shared" si="147"/>
        <v>2023-24Ararat Rural CityAM6</v>
      </c>
      <c r="B9389" s="18" t="s">
        <v>34</v>
      </c>
      <c r="C9389" s="18" t="s">
        <v>998</v>
      </c>
      <c r="D9389" s="18" t="s">
        <v>115</v>
      </c>
      <c r="E9389" s="18">
        <v>22.955062911923307</v>
      </c>
    </row>
    <row r="9390" spans="1:5" x14ac:dyDescent="0.3">
      <c r="A9390" s="18" t="str">
        <f t="shared" si="147"/>
        <v>2023-24Ararat Rural CityAM7</v>
      </c>
      <c r="B9390" s="18" t="s">
        <v>34</v>
      </c>
      <c r="C9390" s="18" t="s">
        <v>998</v>
      </c>
      <c r="D9390" s="18" t="s">
        <v>118</v>
      </c>
      <c r="E9390" s="18">
        <v>0</v>
      </c>
    </row>
    <row r="9391" spans="1:5" x14ac:dyDescent="0.3">
      <c r="A9391" s="18" t="str">
        <f t="shared" si="147"/>
        <v>2023-24Ararat Rural CityFS1</v>
      </c>
      <c r="B9391" s="18" t="s">
        <v>34</v>
      </c>
      <c r="C9391" s="18" t="s">
        <v>998</v>
      </c>
      <c r="D9391" s="18" t="s">
        <v>124</v>
      </c>
      <c r="E9391" s="18">
        <v>1.2</v>
      </c>
    </row>
    <row r="9392" spans="1:5" x14ac:dyDescent="0.3">
      <c r="A9392" s="18" t="str">
        <f t="shared" si="147"/>
        <v>2023-24Ararat Rural CityFS2</v>
      </c>
      <c r="B9392" s="18" t="s">
        <v>34</v>
      </c>
      <c r="C9392" s="18" t="s">
        <v>998</v>
      </c>
      <c r="D9392" s="18" t="s">
        <v>130</v>
      </c>
      <c r="E9392" s="18">
        <v>1</v>
      </c>
    </row>
    <row r="9393" spans="1:5" x14ac:dyDescent="0.3">
      <c r="A9393" s="18" t="str">
        <f t="shared" si="147"/>
        <v>2023-24Ararat Rural CityFS3</v>
      </c>
      <c r="B9393" s="18" t="s">
        <v>34</v>
      </c>
      <c r="C9393" s="18" t="s">
        <v>998</v>
      </c>
      <c r="D9393" s="18" t="s">
        <v>135</v>
      </c>
      <c r="E9393" s="18">
        <v>739.41379310344826</v>
      </c>
    </row>
    <row r="9394" spans="1:5" x14ac:dyDescent="0.3">
      <c r="A9394" s="18" t="str">
        <f t="shared" si="147"/>
        <v>2023-24Ararat Rural CityFS4</v>
      </c>
      <c r="B9394" s="18" t="s">
        <v>34</v>
      </c>
      <c r="C9394" s="18" t="s">
        <v>998</v>
      </c>
      <c r="D9394" s="18" t="s">
        <v>139</v>
      </c>
      <c r="E9394" s="18">
        <v>1</v>
      </c>
    </row>
    <row r="9395" spans="1:5" x14ac:dyDescent="0.3">
      <c r="A9395" s="18" t="str">
        <f t="shared" si="147"/>
        <v>2023-24Ararat Rural CityFS5</v>
      </c>
      <c r="B9395" s="18" t="s">
        <v>34</v>
      </c>
      <c r="C9395" s="18" t="s">
        <v>998</v>
      </c>
      <c r="D9395" s="18" t="s">
        <v>144</v>
      </c>
      <c r="E9395" s="18">
        <v>1</v>
      </c>
    </row>
    <row r="9396" spans="1:5" x14ac:dyDescent="0.3">
      <c r="A9396" s="18" t="str">
        <f t="shared" si="147"/>
        <v>2023-24Ararat Rural CityG1</v>
      </c>
      <c r="B9396" s="18" t="s">
        <v>34</v>
      </c>
      <c r="C9396" s="18" t="s">
        <v>998</v>
      </c>
      <c r="D9396" s="18" t="s">
        <v>149</v>
      </c>
      <c r="E9396" s="18">
        <v>0.19548872180451127</v>
      </c>
    </row>
    <row r="9397" spans="1:5" x14ac:dyDescent="0.3">
      <c r="A9397" s="18" t="str">
        <f t="shared" si="147"/>
        <v>2023-24Ararat Rural CityG2</v>
      </c>
      <c r="B9397" s="18" t="s">
        <v>34</v>
      </c>
      <c r="C9397" s="18" t="s">
        <v>998</v>
      </c>
      <c r="D9397" s="18" t="s">
        <v>154</v>
      </c>
      <c r="E9397" s="18">
        <v>59</v>
      </c>
    </row>
    <row r="9398" spans="1:5" x14ac:dyDescent="0.3">
      <c r="A9398" s="18" t="str">
        <f t="shared" si="147"/>
        <v>2023-24Ararat Rural CityG3</v>
      </c>
      <c r="B9398" s="18" t="s">
        <v>34</v>
      </c>
      <c r="C9398" s="18" t="s">
        <v>998</v>
      </c>
      <c r="D9398" s="18" t="s">
        <v>159</v>
      </c>
      <c r="E9398" s="18">
        <v>0.9285714285714286</v>
      </c>
    </row>
    <row r="9399" spans="1:5" x14ac:dyDescent="0.3">
      <c r="A9399" s="18" t="str">
        <f t="shared" si="147"/>
        <v>2023-24Ararat Rural CityG4</v>
      </c>
      <c r="B9399" s="18" t="s">
        <v>34</v>
      </c>
      <c r="C9399" s="18" t="s">
        <v>998</v>
      </c>
      <c r="D9399" s="18" t="s">
        <v>166</v>
      </c>
      <c r="E9399" s="18">
        <v>41735.571428571428</v>
      </c>
    </row>
    <row r="9400" spans="1:5" x14ac:dyDescent="0.3">
      <c r="A9400" s="18" t="str">
        <f t="shared" si="147"/>
        <v>2023-24Ararat Rural CityG5</v>
      </c>
      <c r="B9400" s="18" t="s">
        <v>34</v>
      </c>
      <c r="C9400" s="18" t="s">
        <v>998</v>
      </c>
      <c r="D9400" s="18" t="s">
        <v>169</v>
      </c>
      <c r="E9400" s="18">
        <v>61</v>
      </c>
    </row>
    <row r="9401" spans="1:5" x14ac:dyDescent="0.3">
      <c r="A9401" s="18" t="str">
        <f t="shared" si="147"/>
        <v>2023-24Ararat Rural CityLB2</v>
      </c>
      <c r="B9401" s="18" t="s">
        <v>34</v>
      </c>
      <c r="C9401" s="18" t="s">
        <v>998</v>
      </c>
      <c r="D9401" s="18" t="s">
        <v>172</v>
      </c>
      <c r="E9401" s="18">
        <v>0.51213047910295617</v>
      </c>
    </row>
    <row r="9402" spans="1:5" x14ac:dyDescent="0.3">
      <c r="A9402" s="18" t="str">
        <f t="shared" si="147"/>
        <v>2023-24Ararat Rural CityLB6</v>
      </c>
      <c r="B9402" s="18" t="s">
        <v>34</v>
      </c>
      <c r="C9402" s="18" t="s">
        <v>998</v>
      </c>
      <c r="D9402" s="18" t="s">
        <v>180</v>
      </c>
      <c r="E9402" s="18">
        <v>3.6858683557305487</v>
      </c>
    </row>
    <row r="9403" spans="1:5" x14ac:dyDescent="0.3">
      <c r="A9403" s="18" t="str">
        <f t="shared" si="147"/>
        <v>2023-24Ararat Rural CityLB7</v>
      </c>
      <c r="B9403" s="18" t="s">
        <v>34</v>
      </c>
      <c r="C9403" s="18" t="s">
        <v>998</v>
      </c>
      <c r="D9403" s="18" t="s">
        <v>184</v>
      </c>
      <c r="E9403" s="18">
        <v>0.19113241461953265</v>
      </c>
    </row>
    <row r="9404" spans="1:5" x14ac:dyDescent="0.3">
      <c r="A9404" s="18" t="str">
        <f t="shared" si="147"/>
        <v>2023-24Ararat Rural CityLB8</v>
      </c>
      <c r="B9404" s="18" t="s">
        <v>34</v>
      </c>
      <c r="C9404" s="18" t="s">
        <v>998</v>
      </c>
      <c r="D9404" s="18" t="s">
        <v>188</v>
      </c>
      <c r="E9404" s="18">
        <v>1.9729521527005049</v>
      </c>
    </row>
    <row r="9405" spans="1:5" x14ac:dyDescent="0.3">
      <c r="A9405" s="18" t="str">
        <f t="shared" si="147"/>
        <v>2023-24Ararat Rural CityMC2</v>
      </c>
      <c r="B9405" s="18" t="s">
        <v>34</v>
      </c>
      <c r="C9405" s="18" t="s">
        <v>998</v>
      </c>
      <c r="D9405" s="18" t="s">
        <v>192</v>
      </c>
      <c r="E9405" s="18">
        <v>0.97894736842105268</v>
      </c>
    </row>
    <row r="9406" spans="1:5" x14ac:dyDescent="0.3">
      <c r="A9406" s="18" t="str">
        <f t="shared" si="147"/>
        <v>2023-24Ararat Rural CityMC3</v>
      </c>
      <c r="B9406" s="18" t="s">
        <v>34</v>
      </c>
      <c r="C9406" s="18" t="s">
        <v>998</v>
      </c>
      <c r="D9406" s="18" t="s">
        <v>197</v>
      </c>
      <c r="E9406" s="18">
        <v>82.23549563002328</v>
      </c>
    </row>
    <row r="9407" spans="1:5" x14ac:dyDescent="0.3">
      <c r="A9407" s="18" t="str">
        <f t="shared" si="147"/>
        <v>2023-24Ararat Rural CityMC4</v>
      </c>
      <c r="B9407" s="18" t="s">
        <v>34</v>
      </c>
      <c r="C9407" s="18" t="s">
        <v>998</v>
      </c>
      <c r="D9407" s="18" t="s">
        <v>202</v>
      </c>
      <c r="E9407" s="18">
        <v>0.87107623318385652</v>
      </c>
    </row>
    <row r="9408" spans="1:5" x14ac:dyDescent="0.3">
      <c r="A9408" s="18" t="str">
        <f t="shared" si="147"/>
        <v>2023-24Ararat Rural CityMC5</v>
      </c>
      <c r="B9408" s="18" t="s">
        <v>34</v>
      </c>
      <c r="C9408" s="18" t="s">
        <v>998</v>
      </c>
      <c r="D9408" s="18" t="s">
        <v>207</v>
      </c>
      <c r="E9408" s="18">
        <v>0.89473684210526316</v>
      </c>
    </row>
    <row r="9409" spans="1:5" x14ac:dyDescent="0.3">
      <c r="A9409" s="18" t="str">
        <f t="shared" si="147"/>
        <v>2023-24Ararat Rural CityMC6</v>
      </c>
      <c r="B9409" s="18" t="s">
        <v>34</v>
      </c>
      <c r="C9409" s="18" t="s">
        <v>998</v>
      </c>
      <c r="D9409" s="18" t="s">
        <v>211</v>
      </c>
      <c r="E9409" s="18">
        <v>0.90526315789473688</v>
      </c>
    </row>
    <row r="9410" spans="1:5" x14ac:dyDescent="0.3">
      <c r="A9410" s="18" t="str">
        <f t="shared" si="147"/>
        <v>2023-24Ararat Rural CityR1</v>
      </c>
      <c r="B9410" s="18" t="s">
        <v>34</v>
      </c>
      <c r="C9410" s="18" t="s">
        <v>998</v>
      </c>
      <c r="D9410" s="18" t="s">
        <v>215</v>
      </c>
      <c r="E9410" s="18">
        <v>6.0810810810810816</v>
      </c>
    </row>
    <row r="9411" spans="1:5" x14ac:dyDescent="0.3">
      <c r="A9411" s="18" t="str">
        <f t="shared" si="147"/>
        <v>2023-24Ararat Rural CityR2</v>
      </c>
      <c r="B9411" s="18" t="s">
        <v>34</v>
      </c>
      <c r="C9411" s="18" t="s">
        <v>998</v>
      </c>
      <c r="D9411" s="18" t="s">
        <v>220</v>
      </c>
      <c r="E9411" s="18">
        <v>1</v>
      </c>
    </row>
    <row r="9412" spans="1:5" x14ac:dyDescent="0.3">
      <c r="A9412" s="18" t="str">
        <f t="shared" si="147"/>
        <v>2023-24Ararat Rural CityR3</v>
      </c>
      <c r="B9412" s="18" t="s">
        <v>34</v>
      </c>
      <c r="C9412" s="18" t="s">
        <v>998</v>
      </c>
      <c r="D9412" s="18" t="s">
        <v>223</v>
      </c>
      <c r="E9412" s="18">
        <v>35.129555278662295</v>
      </c>
    </row>
    <row r="9413" spans="1:5" x14ac:dyDescent="0.3">
      <c r="A9413" s="18" t="str">
        <f t="shared" si="147"/>
        <v>2023-24Ararat Rural CityR4</v>
      </c>
      <c r="B9413" s="18" t="s">
        <v>34</v>
      </c>
      <c r="C9413" s="18" t="s">
        <v>998</v>
      </c>
      <c r="D9413" s="18" t="s">
        <v>228</v>
      </c>
      <c r="E9413" s="18">
        <v>6.0632250530604592</v>
      </c>
    </row>
    <row r="9414" spans="1:5" x14ac:dyDescent="0.3">
      <c r="A9414" s="18" t="str">
        <f t="shared" si="147"/>
        <v>2023-24Ararat Rural CityR5</v>
      </c>
      <c r="B9414" s="18" t="s">
        <v>34</v>
      </c>
      <c r="C9414" s="18" t="s">
        <v>998</v>
      </c>
      <c r="D9414" s="18" t="s">
        <v>232</v>
      </c>
      <c r="E9414" s="18">
        <v>54</v>
      </c>
    </row>
    <row r="9415" spans="1:5" x14ac:dyDescent="0.3">
      <c r="A9415" s="18" t="str">
        <f t="shared" si="147"/>
        <v>2023-24Ararat Rural CitySP1</v>
      </c>
      <c r="B9415" s="18" t="s">
        <v>34</v>
      </c>
      <c r="C9415" s="18" t="s">
        <v>998</v>
      </c>
      <c r="D9415" s="18" t="s">
        <v>236</v>
      </c>
      <c r="E9415" s="18">
        <v>58</v>
      </c>
    </row>
    <row r="9416" spans="1:5" x14ac:dyDescent="0.3">
      <c r="A9416" s="18" t="str">
        <f t="shared" si="147"/>
        <v>2023-24Ararat Rural CitySP2</v>
      </c>
      <c r="B9416" s="18" t="s">
        <v>34</v>
      </c>
      <c r="C9416" s="18" t="s">
        <v>998</v>
      </c>
      <c r="D9416" s="18" t="s">
        <v>239</v>
      </c>
      <c r="E9416" s="18">
        <v>0.7890625</v>
      </c>
    </row>
    <row r="9417" spans="1:5" x14ac:dyDescent="0.3">
      <c r="A9417" s="18" t="str">
        <f t="shared" si="147"/>
        <v>2023-24Ararat Rural CitySP3</v>
      </c>
      <c r="B9417" s="18" t="s">
        <v>34</v>
      </c>
      <c r="C9417" s="18" t="s">
        <v>998</v>
      </c>
      <c r="D9417" s="18" t="s">
        <v>245</v>
      </c>
      <c r="E9417" s="18">
        <v>2649.9917355371899</v>
      </c>
    </row>
    <row r="9418" spans="1:5" x14ac:dyDescent="0.3">
      <c r="A9418" s="18" t="str">
        <f t="shared" si="147"/>
        <v>2023-24Ararat Rural CitySP4</v>
      </c>
      <c r="B9418" s="18" t="s">
        <v>34</v>
      </c>
      <c r="C9418" s="18" t="s">
        <v>998</v>
      </c>
      <c r="D9418" s="18" t="s">
        <v>251</v>
      </c>
      <c r="E9418" s="18">
        <v>0</v>
      </c>
    </row>
    <row r="9419" spans="1:5" x14ac:dyDescent="0.3">
      <c r="A9419" s="18" t="str">
        <f t="shared" si="147"/>
        <v>2023-24Ararat Rural CityWC2</v>
      </c>
      <c r="B9419" s="18" t="s">
        <v>34</v>
      </c>
      <c r="C9419" s="18" t="s">
        <v>998</v>
      </c>
      <c r="D9419" s="18" t="s">
        <v>256</v>
      </c>
      <c r="E9419" s="18">
        <v>7.5874710255079831</v>
      </c>
    </row>
    <row r="9420" spans="1:5" x14ac:dyDescent="0.3">
      <c r="A9420" s="18" t="str">
        <f t="shared" si="147"/>
        <v>2023-24Ararat Rural CityWC3</v>
      </c>
      <c r="B9420" s="18" t="s">
        <v>34</v>
      </c>
      <c r="C9420" s="18" t="s">
        <v>998</v>
      </c>
      <c r="D9420" s="18" t="s">
        <v>262</v>
      </c>
      <c r="E9420" s="18">
        <v>203.70397779833488</v>
      </c>
    </row>
    <row r="9421" spans="1:5" x14ac:dyDescent="0.3">
      <c r="A9421" s="18" t="str">
        <f t="shared" si="147"/>
        <v>2023-24Ararat Rural CityWC4</v>
      </c>
      <c r="B9421" s="18" t="s">
        <v>34</v>
      </c>
      <c r="C9421" s="18" t="s">
        <v>998</v>
      </c>
      <c r="D9421" s="18" t="s">
        <v>266</v>
      </c>
      <c r="E9421" s="18">
        <v>82.152214365463337</v>
      </c>
    </row>
    <row r="9422" spans="1:5" x14ac:dyDescent="0.3">
      <c r="A9422" s="18" t="str">
        <f t="shared" si="147"/>
        <v>2023-24Ararat Rural CityWC5</v>
      </c>
      <c r="B9422" s="18" t="s">
        <v>34</v>
      </c>
      <c r="C9422" s="18" t="s">
        <v>998</v>
      </c>
      <c r="D9422" s="18" t="s">
        <v>270</v>
      </c>
      <c r="E9422" s="18">
        <v>0.25168858869534305</v>
      </c>
    </row>
    <row r="9423" spans="1:5" x14ac:dyDescent="0.3">
      <c r="A9423" s="18" t="str">
        <f t="shared" si="147"/>
        <v>2023-24Ararat Rural CityE2</v>
      </c>
      <c r="B9423" s="18" t="s">
        <v>34</v>
      </c>
      <c r="C9423" s="18" t="s">
        <v>998</v>
      </c>
      <c r="D9423" s="18" t="s">
        <v>548</v>
      </c>
      <c r="E9423" s="18">
        <v>4591.9718880929859</v>
      </c>
    </row>
    <row r="9424" spans="1:5" x14ac:dyDescent="0.3">
      <c r="A9424" s="18" t="str">
        <f t="shared" si="147"/>
        <v>2023-24Ararat Rural CityE4</v>
      </c>
      <c r="B9424" s="18" t="s">
        <v>34</v>
      </c>
      <c r="C9424" s="18" t="s">
        <v>998</v>
      </c>
      <c r="D9424" s="18" t="s">
        <v>550</v>
      </c>
      <c r="E9424" s="18">
        <v>1992.7017164481686</v>
      </c>
    </row>
    <row r="9425" spans="1:5" x14ac:dyDescent="0.3">
      <c r="A9425" s="18" t="str">
        <f t="shared" si="147"/>
        <v>2023-24Ararat Rural CityL1</v>
      </c>
      <c r="B9425" s="18" t="s">
        <v>34</v>
      </c>
      <c r="C9425" s="18" t="s">
        <v>998</v>
      </c>
      <c r="D9425" s="18" t="s">
        <v>552</v>
      </c>
      <c r="E9425" s="18">
        <v>1.6231322634200331</v>
      </c>
    </row>
    <row r="9426" spans="1:5" x14ac:dyDescent="0.3">
      <c r="A9426" s="18" t="str">
        <f t="shared" si="147"/>
        <v>2023-24Ararat Rural CityL2</v>
      </c>
      <c r="B9426" s="18" t="s">
        <v>34</v>
      </c>
      <c r="C9426" s="18" t="s">
        <v>998</v>
      </c>
      <c r="D9426" s="18" t="s">
        <v>554</v>
      </c>
      <c r="E9426" s="18">
        <v>-0.12977310459324848</v>
      </c>
    </row>
    <row r="9427" spans="1:5" x14ac:dyDescent="0.3">
      <c r="A9427" s="18" t="str">
        <f t="shared" si="147"/>
        <v>2023-24Ararat Rural CityO2</v>
      </c>
      <c r="B9427" s="18" t="s">
        <v>34</v>
      </c>
      <c r="C9427" s="18" t="s">
        <v>998</v>
      </c>
      <c r="D9427" s="18" t="s">
        <v>556</v>
      </c>
      <c r="E9427" s="18">
        <v>1.7111222949169603E-2</v>
      </c>
    </row>
    <row r="9428" spans="1:5" x14ac:dyDescent="0.3">
      <c r="A9428" s="18" t="str">
        <f t="shared" si="147"/>
        <v>2023-24Ararat Rural CityO3</v>
      </c>
      <c r="B9428" s="18" t="s">
        <v>34</v>
      </c>
      <c r="C9428" s="18" t="s">
        <v>998</v>
      </c>
      <c r="D9428" s="18" t="s">
        <v>558</v>
      </c>
      <c r="E9428" s="18">
        <v>5.5303919923950118E-2</v>
      </c>
    </row>
    <row r="9429" spans="1:5" x14ac:dyDescent="0.3">
      <c r="A9429" s="18" t="str">
        <f t="shared" si="147"/>
        <v>2023-24Ararat Rural CityO4</v>
      </c>
      <c r="B9429" s="18" t="s">
        <v>34</v>
      </c>
      <c r="C9429" s="18" t="s">
        <v>998</v>
      </c>
      <c r="D9429" s="18" t="s">
        <v>560</v>
      </c>
      <c r="E9429" s="18">
        <v>7.48851824993957E-2</v>
      </c>
    </row>
    <row r="9430" spans="1:5" x14ac:dyDescent="0.3">
      <c r="A9430" s="18" t="str">
        <f t="shared" si="147"/>
        <v>2023-24Ararat Rural CityO5</v>
      </c>
      <c r="B9430" s="18" t="s">
        <v>34</v>
      </c>
      <c r="C9430" s="18" t="s">
        <v>998</v>
      </c>
      <c r="D9430" s="18" t="s">
        <v>562</v>
      </c>
      <c r="E9430" s="18">
        <v>1.2462671302924933</v>
      </c>
    </row>
    <row r="9431" spans="1:5" x14ac:dyDescent="0.3">
      <c r="A9431" s="18" t="str">
        <f t="shared" si="147"/>
        <v>2023-24Ararat Rural CityOP1</v>
      </c>
      <c r="B9431" s="18" t="s">
        <v>34</v>
      </c>
      <c r="C9431" s="18" t="s">
        <v>998</v>
      </c>
      <c r="D9431" s="18" t="s">
        <v>564</v>
      </c>
      <c r="E9431" s="18">
        <v>-0.40251805985552114</v>
      </c>
    </row>
    <row r="9432" spans="1:5" x14ac:dyDescent="0.3">
      <c r="A9432" s="18" t="str">
        <f t="shared" ref="A9432:A9495" si="148">CONCATENATE(B9432,C9432,D9432)</f>
        <v>2023-24Ararat Rural CityS1</v>
      </c>
      <c r="B9432" s="18" t="s">
        <v>34</v>
      </c>
      <c r="C9432" s="18" t="s">
        <v>998</v>
      </c>
      <c r="D9432" s="18" t="s">
        <v>567</v>
      </c>
      <c r="E9432" s="18">
        <v>0.73820433436532507</v>
      </c>
    </row>
    <row r="9433" spans="1:5" x14ac:dyDescent="0.3">
      <c r="A9433" s="18" t="str">
        <f t="shared" si="148"/>
        <v>2023-24Ararat Rural CityS2</v>
      </c>
      <c r="B9433" s="18" t="s">
        <v>34</v>
      </c>
      <c r="C9433" s="18" t="s">
        <v>998</v>
      </c>
      <c r="D9433" s="18" t="s">
        <v>569</v>
      </c>
      <c r="E9433" s="18">
        <v>2.6700465656837725E-3</v>
      </c>
    </row>
    <row r="9434" spans="1:5" x14ac:dyDescent="0.3">
      <c r="A9434" s="18" t="str">
        <f t="shared" si="148"/>
        <v>2023-24Ararat Rural CityC1</v>
      </c>
      <c r="B9434" s="18" t="s">
        <v>34</v>
      </c>
      <c r="C9434" s="18" t="s">
        <v>998</v>
      </c>
      <c r="D9434" s="18" t="s">
        <v>572</v>
      </c>
      <c r="E9434" s="18">
        <v>2908.1571514165885</v>
      </c>
    </row>
    <row r="9435" spans="1:5" x14ac:dyDescent="0.3">
      <c r="A9435" s="18" t="str">
        <f t="shared" si="148"/>
        <v>2023-24Ararat Rural CityC2</v>
      </c>
      <c r="B9435" s="18" t="s">
        <v>34</v>
      </c>
      <c r="C9435" s="18" t="s">
        <v>998</v>
      </c>
      <c r="D9435" s="18" t="s">
        <v>575</v>
      </c>
      <c r="E9435" s="18">
        <v>24836.428999400836</v>
      </c>
    </row>
    <row r="9436" spans="1:5" x14ac:dyDescent="0.3">
      <c r="A9436" s="18" t="str">
        <f t="shared" si="148"/>
        <v>2023-24Ararat Rural CityC3</v>
      </c>
      <c r="B9436" s="18" t="s">
        <v>34</v>
      </c>
      <c r="C9436" s="18" t="s">
        <v>998</v>
      </c>
      <c r="D9436" s="18" t="s">
        <v>579</v>
      </c>
      <c r="E9436" s="18">
        <v>4.7744176542705352</v>
      </c>
    </row>
    <row r="9437" spans="1:5" x14ac:dyDescent="0.3">
      <c r="A9437" s="18" t="str">
        <f t="shared" si="148"/>
        <v>2023-24Ararat Rural CityC4</v>
      </c>
      <c r="B9437" s="18" t="s">
        <v>34</v>
      </c>
      <c r="C9437" s="18" t="s">
        <v>998</v>
      </c>
      <c r="D9437" s="18" t="s">
        <v>583</v>
      </c>
      <c r="E9437" s="18">
        <v>1770.5212702216897</v>
      </c>
    </row>
    <row r="9438" spans="1:5" x14ac:dyDescent="0.3">
      <c r="A9438" s="18" t="str">
        <f t="shared" si="148"/>
        <v>2023-24Ararat Rural CityC5</v>
      </c>
      <c r="B9438" s="18" t="s">
        <v>34</v>
      </c>
      <c r="C9438" s="18" t="s">
        <v>998</v>
      </c>
      <c r="D9438" s="18" t="s">
        <v>586</v>
      </c>
      <c r="E9438" s="18">
        <v>123.94076863819224</v>
      </c>
    </row>
    <row r="9439" spans="1:5" x14ac:dyDescent="0.3">
      <c r="A9439" s="18" t="str">
        <f t="shared" si="148"/>
        <v>2023-24Ararat Rural CityC6</v>
      </c>
      <c r="B9439" s="18" t="s">
        <v>34</v>
      </c>
      <c r="C9439" s="18" t="s">
        <v>998</v>
      </c>
      <c r="D9439" s="18" t="s">
        <v>590</v>
      </c>
      <c r="E9439" s="18">
        <v>2</v>
      </c>
    </row>
    <row r="9440" spans="1:5" x14ac:dyDescent="0.3">
      <c r="A9440" s="18" t="str">
        <f t="shared" si="148"/>
        <v>2023-24Ararat Rural CityC7</v>
      </c>
      <c r="B9440" s="18" t="s">
        <v>34</v>
      </c>
      <c r="C9440" s="18" t="s">
        <v>998</v>
      </c>
      <c r="D9440" s="18" t="s">
        <v>594</v>
      </c>
      <c r="E9440" s="18">
        <v>7.6045627376425853E-2</v>
      </c>
    </row>
    <row r="9441" spans="1:5" x14ac:dyDescent="0.3">
      <c r="A9441" s="18" t="str">
        <f t="shared" si="148"/>
        <v>2023-24Ararat Rural CityLB5</v>
      </c>
      <c r="B9441" s="18" t="s">
        <v>34</v>
      </c>
      <c r="C9441" s="18" t="s">
        <v>998</v>
      </c>
      <c r="D9441" s="18" t="s">
        <v>177</v>
      </c>
      <c r="E9441" s="18">
        <v>28.959000256783362</v>
      </c>
    </row>
    <row r="9442" spans="1:5" x14ac:dyDescent="0.3">
      <c r="A9442" s="18" t="str">
        <f t="shared" si="148"/>
        <v>2023-24Ballarat CityAF2</v>
      </c>
      <c r="B9442" s="18" t="s">
        <v>34</v>
      </c>
      <c r="C9442" s="18" t="s">
        <v>1001</v>
      </c>
      <c r="D9442" s="18" t="s">
        <v>76</v>
      </c>
      <c r="E9442" s="18">
        <v>1.5714285714285714</v>
      </c>
    </row>
    <row r="9443" spans="1:5" x14ac:dyDescent="0.3">
      <c r="A9443" s="18" t="str">
        <f t="shared" si="148"/>
        <v>2023-24Ballarat CityAF6</v>
      </c>
      <c r="B9443" s="18" t="s">
        <v>34</v>
      </c>
      <c r="C9443" s="18" t="s">
        <v>1001</v>
      </c>
      <c r="D9443" s="18" t="s">
        <v>85</v>
      </c>
      <c r="E9443" s="18">
        <v>6.2138449427359763</v>
      </c>
    </row>
    <row r="9444" spans="1:5" x14ac:dyDescent="0.3">
      <c r="A9444" s="18" t="str">
        <f t="shared" si="148"/>
        <v>2023-24Ballarat CityAF7</v>
      </c>
      <c r="B9444" s="18" t="s">
        <v>34</v>
      </c>
      <c r="C9444" s="18" t="s">
        <v>1001</v>
      </c>
      <c r="D9444" s="18" t="s">
        <v>90</v>
      </c>
      <c r="E9444" s="18">
        <v>2.403702936308465</v>
      </c>
    </row>
    <row r="9445" spans="1:5" x14ac:dyDescent="0.3">
      <c r="A9445" s="18" t="str">
        <f t="shared" si="148"/>
        <v>2023-24Ballarat CityAM1</v>
      </c>
      <c r="B9445" s="18" t="s">
        <v>34</v>
      </c>
      <c r="C9445" s="18" t="s">
        <v>1001</v>
      </c>
      <c r="D9445" s="18" t="s">
        <v>97</v>
      </c>
      <c r="E9445" s="18">
        <v>3.65787326624966</v>
      </c>
    </row>
    <row r="9446" spans="1:5" x14ac:dyDescent="0.3">
      <c r="A9446" s="18" t="str">
        <f t="shared" si="148"/>
        <v>2023-24Ballarat CityAM2</v>
      </c>
      <c r="B9446" s="18" t="s">
        <v>34</v>
      </c>
      <c r="C9446" s="18" t="s">
        <v>1001</v>
      </c>
      <c r="D9446" s="18" t="s">
        <v>103</v>
      </c>
      <c r="E9446" s="18">
        <v>0.39201183431952663</v>
      </c>
    </row>
    <row r="9447" spans="1:5" x14ac:dyDescent="0.3">
      <c r="A9447" s="18" t="str">
        <f t="shared" si="148"/>
        <v>2023-24Ballarat CityAM5</v>
      </c>
      <c r="B9447" s="18" t="s">
        <v>34</v>
      </c>
      <c r="C9447" s="18" t="s">
        <v>1001</v>
      </c>
      <c r="D9447" s="18" t="s">
        <v>109</v>
      </c>
      <c r="E9447" s="18">
        <v>0.59935117599351173</v>
      </c>
    </row>
    <row r="9448" spans="1:5" x14ac:dyDescent="0.3">
      <c r="A9448" s="18" t="str">
        <f t="shared" si="148"/>
        <v>2023-24Ballarat CityAM6</v>
      </c>
      <c r="B9448" s="18" t="s">
        <v>34</v>
      </c>
      <c r="C9448" s="18" t="s">
        <v>1001</v>
      </c>
      <c r="D9448" s="18" t="s">
        <v>115</v>
      </c>
      <c r="E9448" s="18">
        <v>21.937614887799757</v>
      </c>
    </row>
    <row r="9449" spans="1:5" x14ac:dyDescent="0.3">
      <c r="A9449" s="18" t="str">
        <f t="shared" si="148"/>
        <v>2023-24Ballarat CityAM7</v>
      </c>
      <c r="B9449" s="18" t="s">
        <v>34</v>
      </c>
      <c r="C9449" s="18" t="s">
        <v>1001</v>
      </c>
      <c r="D9449" s="18" t="s">
        <v>118</v>
      </c>
      <c r="E9449" s="18">
        <v>1</v>
      </c>
    </row>
    <row r="9450" spans="1:5" x14ac:dyDescent="0.3">
      <c r="A9450" s="18" t="str">
        <f t="shared" si="148"/>
        <v>2023-24Ballarat CityFS1</v>
      </c>
      <c r="B9450" s="18" t="s">
        <v>34</v>
      </c>
      <c r="C9450" s="18" t="s">
        <v>1001</v>
      </c>
      <c r="D9450" s="18" t="s">
        <v>124</v>
      </c>
      <c r="E9450" s="18">
        <v>3.4239130434782608</v>
      </c>
    </row>
    <row r="9451" spans="1:5" x14ac:dyDescent="0.3">
      <c r="A9451" s="18" t="str">
        <f t="shared" si="148"/>
        <v>2023-24Ballarat CityFS2</v>
      </c>
      <c r="B9451" s="18" t="s">
        <v>34</v>
      </c>
      <c r="C9451" s="18" t="s">
        <v>1001</v>
      </c>
      <c r="D9451" s="18" t="s">
        <v>130</v>
      </c>
      <c r="E9451" s="18">
        <v>0.91037131882202305</v>
      </c>
    </row>
    <row r="9452" spans="1:5" x14ac:dyDescent="0.3">
      <c r="A9452" s="18" t="str">
        <f t="shared" si="148"/>
        <v>2023-24Ballarat CityFS3</v>
      </c>
      <c r="B9452" s="18" t="s">
        <v>34</v>
      </c>
      <c r="C9452" s="18" t="s">
        <v>1001</v>
      </c>
      <c r="D9452" s="18" t="s">
        <v>135</v>
      </c>
      <c r="E9452" s="18">
        <v>554.28038575667654</v>
      </c>
    </row>
    <row r="9453" spans="1:5" x14ac:dyDescent="0.3">
      <c r="A9453" s="18" t="str">
        <f t="shared" si="148"/>
        <v>2023-24Ballarat CityFS4</v>
      </c>
      <c r="B9453" s="18" t="s">
        <v>34</v>
      </c>
      <c r="C9453" s="18" t="s">
        <v>1001</v>
      </c>
      <c r="D9453" s="18" t="s">
        <v>139</v>
      </c>
      <c r="E9453" s="18">
        <v>0.8783783783783784</v>
      </c>
    </row>
    <row r="9454" spans="1:5" x14ac:dyDescent="0.3">
      <c r="A9454" s="18" t="str">
        <f t="shared" si="148"/>
        <v>2023-24Ballarat CityFS5</v>
      </c>
      <c r="B9454" s="18" t="s">
        <v>34</v>
      </c>
      <c r="C9454" s="18" t="s">
        <v>1001</v>
      </c>
      <c r="D9454" s="18" t="s">
        <v>144</v>
      </c>
      <c r="E9454" s="18">
        <v>1.0154639175257731</v>
      </c>
    </row>
    <row r="9455" spans="1:5" x14ac:dyDescent="0.3">
      <c r="A9455" s="18" t="str">
        <f t="shared" si="148"/>
        <v>2023-24Ballarat CityG1</v>
      </c>
      <c r="B9455" s="18" t="s">
        <v>34</v>
      </c>
      <c r="C9455" s="18" t="s">
        <v>1001</v>
      </c>
      <c r="D9455" s="18" t="s">
        <v>149</v>
      </c>
      <c r="E9455" s="18">
        <v>2.7397260273972601E-2</v>
      </c>
    </row>
    <row r="9456" spans="1:5" x14ac:dyDescent="0.3">
      <c r="A9456" s="18" t="str">
        <f t="shared" si="148"/>
        <v>2023-24Ballarat CityG2</v>
      </c>
      <c r="B9456" s="18" t="s">
        <v>34</v>
      </c>
      <c r="C9456" s="18" t="s">
        <v>1001</v>
      </c>
      <c r="D9456" s="18" t="s">
        <v>154</v>
      </c>
      <c r="E9456" s="18">
        <v>48</v>
      </c>
    </row>
    <row r="9457" spans="1:5" x14ac:dyDescent="0.3">
      <c r="A9457" s="18" t="str">
        <f t="shared" si="148"/>
        <v>2023-24Ballarat CityG3</v>
      </c>
      <c r="B9457" s="18" t="s">
        <v>34</v>
      </c>
      <c r="C9457" s="18" t="s">
        <v>1001</v>
      </c>
      <c r="D9457" s="18" t="s">
        <v>159</v>
      </c>
      <c r="E9457" s="18">
        <v>0.98290598290598286</v>
      </c>
    </row>
    <row r="9458" spans="1:5" x14ac:dyDescent="0.3">
      <c r="A9458" s="18" t="str">
        <f t="shared" si="148"/>
        <v>2023-24Ballarat CityG4</v>
      </c>
      <c r="B9458" s="18" t="s">
        <v>34</v>
      </c>
      <c r="C9458" s="18" t="s">
        <v>1001</v>
      </c>
      <c r="D9458" s="18" t="s">
        <v>166</v>
      </c>
      <c r="E9458" s="18">
        <v>60599.671111111114</v>
      </c>
    </row>
    <row r="9459" spans="1:5" x14ac:dyDescent="0.3">
      <c r="A9459" s="18" t="str">
        <f t="shared" si="148"/>
        <v>2023-24Ballarat CityG5</v>
      </c>
      <c r="B9459" s="18" t="s">
        <v>34</v>
      </c>
      <c r="C9459" s="18" t="s">
        <v>1001</v>
      </c>
      <c r="D9459" s="18" t="s">
        <v>169</v>
      </c>
      <c r="E9459" s="18">
        <v>46</v>
      </c>
    </row>
    <row r="9460" spans="1:5" x14ac:dyDescent="0.3">
      <c r="A9460" s="18" t="str">
        <f t="shared" si="148"/>
        <v>2023-24Ballarat CityLB2</v>
      </c>
      <c r="B9460" s="18" t="s">
        <v>34</v>
      </c>
      <c r="C9460" s="18" t="s">
        <v>1001</v>
      </c>
      <c r="D9460" s="18" t="s">
        <v>172</v>
      </c>
      <c r="E9460" s="18">
        <v>0.70315246770752993</v>
      </c>
    </row>
    <row r="9461" spans="1:5" x14ac:dyDescent="0.3">
      <c r="A9461" s="18" t="str">
        <f t="shared" si="148"/>
        <v>2023-24Ballarat CityLB6</v>
      </c>
      <c r="B9461" s="18" t="s">
        <v>34</v>
      </c>
      <c r="C9461" s="18" t="s">
        <v>1001</v>
      </c>
      <c r="D9461" s="18" t="s">
        <v>180</v>
      </c>
      <c r="E9461" s="18">
        <v>4.7943573986134744</v>
      </c>
    </row>
    <row r="9462" spans="1:5" x14ac:dyDescent="0.3">
      <c r="A9462" s="18" t="str">
        <f t="shared" si="148"/>
        <v>2023-24Ballarat CityLB7</v>
      </c>
      <c r="B9462" s="18" t="s">
        <v>34</v>
      </c>
      <c r="C9462" s="18" t="s">
        <v>1001</v>
      </c>
      <c r="D9462" s="18" t="s">
        <v>184</v>
      </c>
      <c r="E9462" s="18">
        <v>0.22157325816636617</v>
      </c>
    </row>
    <row r="9463" spans="1:5" x14ac:dyDescent="0.3">
      <c r="A9463" s="18" t="str">
        <f t="shared" si="148"/>
        <v>2023-24Ballarat CityLB8</v>
      </c>
      <c r="B9463" s="18" t="s">
        <v>34</v>
      </c>
      <c r="C9463" s="18" t="s">
        <v>1001</v>
      </c>
      <c r="D9463" s="18" t="s">
        <v>188</v>
      </c>
      <c r="E9463" s="18">
        <v>1.6512523595486597</v>
      </c>
    </row>
    <row r="9464" spans="1:5" x14ac:dyDescent="0.3">
      <c r="A9464" s="18" t="str">
        <f t="shared" si="148"/>
        <v>2023-24Ballarat CityMC2</v>
      </c>
      <c r="B9464" s="18" t="s">
        <v>34</v>
      </c>
      <c r="C9464" s="18" t="s">
        <v>1001</v>
      </c>
      <c r="D9464" s="18" t="s">
        <v>192</v>
      </c>
      <c r="E9464" s="18">
        <v>1.017014694508894</v>
      </c>
    </row>
    <row r="9465" spans="1:5" x14ac:dyDescent="0.3">
      <c r="A9465" s="18" t="str">
        <f t="shared" si="148"/>
        <v>2023-24Ballarat CityMC3</v>
      </c>
      <c r="B9465" s="18" t="s">
        <v>34</v>
      </c>
      <c r="C9465" s="18" t="s">
        <v>1001</v>
      </c>
      <c r="D9465" s="18" t="s">
        <v>197</v>
      </c>
      <c r="E9465" s="18">
        <v>67.382151803375663</v>
      </c>
    </row>
    <row r="9466" spans="1:5" x14ac:dyDescent="0.3">
      <c r="A9466" s="18" t="str">
        <f t="shared" si="148"/>
        <v>2023-24Ballarat CityMC4</v>
      </c>
      <c r="B9466" s="18" t="s">
        <v>34</v>
      </c>
      <c r="C9466" s="18" t="s">
        <v>1001</v>
      </c>
      <c r="D9466" s="18" t="s">
        <v>202</v>
      </c>
      <c r="E9466" s="18">
        <v>0.71290262520945824</v>
      </c>
    </row>
    <row r="9467" spans="1:5" x14ac:dyDescent="0.3">
      <c r="A9467" s="18" t="str">
        <f t="shared" si="148"/>
        <v>2023-24Ballarat CityMC5</v>
      </c>
      <c r="B9467" s="18" t="s">
        <v>34</v>
      </c>
      <c r="C9467" s="18" t="s">
        <v>1001</v>
      </c>
      <c r="D9467" s="18" t="s">
        <v>207</v>
      </c>
      <c r="E9467" s="18">
        <v>0.71985815602836878</v>
      </c>
    </row>
    <row r="9468" spans="1:5" x14ac:dyDescent="0.3">
      <c r="A9468" s="18" t="str">
        <f t="shared" si="148"/>
        <v>2023-24Ballarat CityMC6</v>
      </c>
      <c r="B9468" s="18" t="s">
        <v>34</v>
      </c>
      <c r="C9468" s="18" t="s">
        <v>1001</v>
      </c>
      <c r="D9468" s="18" t="s">
        <v>211</v>
      </c>
      <c r="E9468" s="18">
        <v>0.92498066511987631</v>
      </c>
    </row>
    <row r="9469" spans="1:5" x14ac:dyDescent="0.3">
      <c r="A9469" s="18" t="str">
        <f t="shared" si="148"/>
        <v>2023-24Ballarat CityR1</v>
      </c>
      <c r="B9469" s="18" t="s">
        <v>34</v>
      </c>
      <c r="C9469" s="18" t="s">
        <v>1001</v>
      </c>
      <c r="D9469" s="18" t="s">
        <v>215</v>
      </c>
      <c r="E9469" s="18">
        <v>96.691529364107893</v>
      </c>
    </row>
    <row r="9470" spans="1:5" x14ac:dyDescent="0.3">
      <c r="A9470" s="18" t="str">
        <f t="shared" si="148"/>
        <v>2023-24Ballarat CityR2</v>
      </c>
      <c r="B9470" s="18" t="s">
        <v>34</v>
      </c>
      <c r="C9470" s="18" t="s">
        <v>1001</v>
      </c>
      <c r="D9470" s="18" t="s">
        <v>220</v>
      </c>
      <c r="E9470" s="18">
        <v>0.99564976179363684</v>
      </c>
    </row>
    <row r="9471" spans="1:5" x14ac:dyDescent="0.3">
      <c r="A9471" s="18" t="str">
        <f t="shared" si="148"/>
        <v>2023-24Ballarat CityR3</v>
      </c>
      <c r="B9471" s="18" t="s">
        <v>34</v>
      </c>
      <c r="C9471" s="18" t="s">
        <v>1001</v>
      </c>
      <c r="D9471" s="18" t="s">
        <v>223</v>
      </c>
      <c r="E9471" s="18">
        <v>193.2428843355676</v>
      </c>
    </row>
    <row r="9472" spans="1:5" x14ac:dyDescent="0.3">
      <c r="A9472" s="18" t="str">
        <f t="shared" si="148"/>
        <v>2023-24Ballarat CityR4</v>
      </c>
      <c r="B9472" s="18" t="s">
        <v>34</v>
      </c>
      <c r="C9472" s="18" t="s">
        <v>1001</v>
      </c>
      <c r="D9472" s="18" t="s">
        <v>228</v>
      </c>
      <c r="E9472" s="18">
        <v>8.4489846777559183</v>
      </c>
    </row>
    <row r="9473" spans="1:5" x14ac:dyDescent="0.3">
      <c r="A9473" s="18" t="str">
        <f t="shared" si="148"/>
        <v>2023-24Ballarat CityR5</v>
      </c>
      <c r="B9473" s="18" t="s">
        <v>34</v>
      </c>
      <c r="C9473" s="18" t="s">
        <v>1001</v>
      </c>
      <c r="D9473" s="18" t="s">
        <v>232</v>
      </c>
      <c r="E9473" s="18">
        <v>33</v>
      </c>
    </row>
    <row r="9474" spans="1:5" x14ac:dyDescent="0.3">
      <c r="A9474" s="18" t="str">
        <f t="shared" si="148"/>
        <v>2023-24Ballarat CitySP1</v>
      </c>
      <c r="B9474" s="18" t="s">
        <v>34</v>
      </c>
      <c r="C9474" s="18" t="s">
        <v>1001</v>
      </c>
      <c r="D9474" s="18" t="s">
        <v>236</v>
      </c>
      <c r="E9474" s="18">
        <v>105</v>
      </c>
    </row>
    <row r="9475" spans="1:5" x14ac:dyDescent="0.3">
      <c r="A9475" s="18" t="str">
        <f t="shared" si="148"/>
        <v>2023-24Ballarat CitySP2</v>
      </c>
      <c r="B9475" s="18" t="s">
        <v>34</v>
      </c>
      <c r="C9475" s="18" t="s">
        <v>1001</v>
      </c>
      <c r="D9475" s="18" t="s">
        <v>239</v>
      </c>
      <c r="E9475" s="18">
        <v>0.39583333333333331</v>
      </c>
    </row>
    <row r="9476" spans="1:5" x14ac:dyDescent="0.3">
      <c r="A9476" s="18" t="str">
        <f t="shared" si="148"/>
        <v>2023-24Ballarat CitySP3</v>
      </c>
      <c r="B9476" s="18" t="s">
        <v>34</v>
      </c>
      <c r="C9476" s="18" t="s">
        <v>1001</v>
      </c>
      <c r="D9476" s="18" t="s">
        <v>245</v>
      </c>
      <c r="E9476" s="18">
        <v>4135.4501740294509</v>
      </c>
    </row>
    <row r="9477" spans="1:5" x14ac:dyDescent="0.3">
      <c r="A9477" s="18" t="str">
        <f t="shared" si="148"/>
        <v>2023-24Ballarat CitySP4</v>
      </c>
      <c r="B9477" s="18" t="s">
        <v>34</v>
      </c>
      <c r="C9477" s="18" t="s">
        <v>1001</v>
      </c>
      <c r="D9477" s="18" t="s">
        <v>251</v>
      </c>
      <c r="E9477" s="18">
        <v>0.7142857142857143</v>
      </c>
    </row>
    <row r="9478" spans="1:5" x14ac:dyDescent="0.3">
      <c r="A9478" s="18" t="str">
        <f t="shared" si="148"/>
        <v>2023-24Ballarat CityWC2</v>
      </c>
      <c r="B9478" s="18" t="s">
        <v>34</v>
      </c>
      <c r="C9478" s="18" t="s">
        <v>1001</v>
      </c>
      <c r="D9478" s="18" t="s">
        <v>256</v>
      </c>
      <c r="E9478" s="18">
        <v>10.934986667398114</v>
      </c>
    </row>
    <row r="9479" spans="1:5" x14ac:dyDescent="0.3">
      <c r="A9479" s="18" t="str">
        <f t="shared" si="148"/>
        <v>2023-24Ballarat CityWC3</v>
      </c>
      <c r="B9479" s="18" t="s">
        <v>34</v>
      </c>
      <c r="C9479" s="18" t="s">
        <v>1001</v>
      </c>
      <c r="D9479" s="18" t="s">
        <v>262</v>
      </c>
      <c r="E9479" s="18">
        <v>175.53717295789716</v>
      </c>
    </row>
    <row r="9480" spans="1:5" x14ac:dyDescent="0.3">
      <c r="A9480" s="18" t="str">
        <f t="shared" si="148"/>
        <v>2023-24Ballarat CityWC4</v>
      </c>
      <c r="B9480" s="18" t="s">
        <v>34</v>
      </c>
      <c r="C9480" s="18" t="s">
        <v>1001</v>
      </c>
      <c r="D9480" s="18" t="s">
        <v>266</v>
      </c>
      <c r="E9480" s="18">
        <v>47.088618476350575</v>
      </c>
    </row>
    <row r="9481" spans="1:5" x14ac:dyDescent="0.3">
      <c r="A9481" s="18" t="str">
        <f t="shared" si="148"/>
        <v>2023-24Ballarat CityWC5</v>
      </c>
      <c r="B9481" s="18" t="s">
        <v>34</v>
      </c>
      <c r="C9481" s="18" t="s">
        <v>1001</v>
      </c>
      <c r="D9481" s="18" t="s">
        <v>270</v>
      </c>
      <c r="E9481" s="18">
        <v>0.42492549858638345</v>
      </c>
    </row>
    <row r="9482" spans="1:5" x14ac:dyDescent="0.3">
      <c r="A9482" s="18" t="str">
        <f t="shared" si="148"/>
        <v>2023-24Ballarat CityE2</v>
      </c>
      <c r="B9482" s="18" t="s">
        <v>34</v>
      </c>
      <c r="C9482" s="18" t="s">
        <v>1001</v>
      </c>
      <c r="D9482" s="18" t="s">
        <v>548</v>
      </c>
      <c r="E9482" s="18">
        <v>3728.2314049586776</v>
      </c>
    </row>
    <row r="9483" spans="1:5" x14ac:dyDescent="0.3">
      <c r="A9483" s="18" t="str">
        <f t="shared" si="148"/>
        <v>2023-24Ballarat CityE4</v>
      </c>
      <c r="B9483" s="18" t="s">
        <v>34</v>
      </c>
      <c r="C9483" s="18" t="s">
        <v>1001</v>
      </c>
      <c r="D9483" s="18" t="s">
        <v>550</v>
      </c>
      <c r="E9483" s="18">
        <v>2056.3305785123966</v>
      </c>
    </row>
    <row r="9484" spans="1:5" x14ac:dyDescent="0.3">
      <c r="A9484" s="18" t="str">
        <f t="shared" si="148"/>
        <v>2023-24Ballarat CityL1</v>
      </c>
      <c r="B9484" s="18" t="s">
        <v>34</v>
      </c>
      <c r="C9484" s="18" t="s">
        <v>1001</v>
      </c>
      <c r="D9484" s="18" t="s">
        <v>552</v>
      </c>
      <c r="E9484" s="18">
        <v>1.9441385048135968</v>
      </c>
    </row>
    <row r="9485" spans="1:5" x14ac:dyDescent="0.3">
      <c r="A9485" s="18" t="str">
        <f t="shared" si="148"/>
        <v>2023-24Ballarat CityL2</v>
      </c>
      <c r="B9485" s="18" t="s">
        <v>34</v>
      </c>
      <c r="C9485" s="18" t="s">
        <v>1001</v>
      </c>
      <c r="D9485" s="18" t="s">
        <v>554</v>
      </c>
      <c r="E9485" s="18">
        <v>-0.9764536534474334</v>
      </c>
    </row>
    <row r="9486" spans="1:5" x14ac:dyDescent="0.3">
      <c r="A9486" s="18" t="str">
        <f t="shared" si="148"/>
        <v>2023-24Ballarat CityO2</v>
      </c>
      <c r="B9486" s="18" t="s">
        <v>34</v>
      </c>
      <c r="C9486" s="18" t="s">
        <v>1001</v>
      </c>
      <c r="D9486" s="18" t="s">
        <v>556</v>
      </c>
      <c r="E9486" s="18">
        <v>0.18425954570287045</v>
      </c>
    </row>
    <row r="9487" spans="1:5" x14ac:dyDescent="0.3">
      <c r="A9487" s="18" t="str">
        <f t="shared" si="148"/>
        <v>2023-24Ballarat CityO3</v>
      </c>
      <c r="B9487" s="18" t="s">
        <v>34</v>
      </c>
      <c r="C9487" s="18" t="s">
        <v>1001</v>
      </c>
      <c r="D9487" s="18" t="s">
        <v>558</v>
      </c>
      <c r="E9487" s="18">
        <v>2.7658019970117229E-2</v>
      </c>
    </row>
    <row r="9488" spans="1:5" x14ac:dyDescent="0.3">
      <c r="A9488" s="18" t="str">
        <f t="shared" si="148"/>
        <v>2023-24Ballarat CityO4</v>
      </c>
      <c r="B9488" s="18" t="s">
        <v>34</v>
      </c>
      <c r="C9488" s="18" t="s">
        <v>1001</v>
      </c>
      <c r="D9488" s="18" t="s">
        <v>560</v>
      </c>
      <c r="E9488" s="18">
        <v>0.18502279056769233</v>
      </c>
    </row>
    <row r="9489" spans="1:5" x14ac:dyDescent="0.3">
      <c r="A9489" s="18" t="str">
        <f t="shared" si="148"/>
        <v>2023-24Ballarat CityO5</v>
      </c>
      <c r="B9489" s="18" t="s">
        <v>34</v>
      </c>
      <c r="C9489" s="18" t="s">
        <v>1001</v>
      </c>
      <c r="D9489" s="18" t="s">
        <v>562</v>
      </c>
      <c r="E9489" s="18">
        <v>1.7089956771345578</v>
      </c>
    </row>
    <row r="9490" spans="1:5" x14ac:dyDescent="0.3">
      <c r="A9490" s="18" t="str">
        <f t="shared" si="148"/>
        <v>2023-24Ballarat CityOP1</v>
      </c>
      <c r="B9490" s="18" t="s">
        <v>34</v>
      </c>
      <c r="C9490" s="18" t="s">
        <v>1001</v>
      </c>
      <c r="D9490" s="18" t="s">
        <v>564</v>
      </c>
      <c r="E9490" s="18">
        <v>-7.3061155223693962E-3</v>
      </c>
    </row>
    <row r="9491" spans="1:5" x14ac:dyDescent="0.3">
      <c r="A9491" s="18" t="str">
        <f t="shared" si="148"/>
        <v>2023-24Ballarat CityS1</v>
      </c>
      <c r="B9491" s="18" t="s">
        <v>34</v>
      </c>
      <c r="C9491" s="18" t="s">
        <v>1001</v>
      </c>
      <c r="D9491" s="18" t="s">
        <v>567</v>
      </c>
      <c r="E9491" s="18">
        <v>0.67848179276712428</v>
      </c>
    </row>
    <row r="9492" spans="1:5" x14ac:dyDescent="0.3">
      <c r="A9492" s="18" t="str">
        <f t="shared" si="148"/>
        <v>2023-24Ballarat CityS2</v>
      </c>
      <c r="B9492" s="18" t="s">
        <v>34</v>
      </c>
      <c r="C9492" s="18" t="s">
        <v>1001</v>
      </c>
      <c r="D9492" s="18" t="s">
        <v>569</v>
      </c>
      <c r="E9492" s="18">
        <v>3.9927729723800197E-3</v>
      </c>
    </row>
    <row r="9493" spans="1:5" x14ac:dyDescent="0.3">
      <c r="A9493" s="18" t="str">
        <f t="shared" si="148"/>
        <v>2023-24Ballarat CityC1</v>
      </c>
      <c r="B9493" s="18" t="s">
        <v>34</v>
      </c>
      <c r="C9493" s="18" t="s">
        <v>1001</v>
      </c>
      <c r="D9493" s="18" t="s">
        <v>572</v>
      </c>
      <c r="E9493" s="18">
        <v>1909.2917544884328</v>
      </c>
    </row>
    <row r="9494" spans="1:5" x14ac:dyDescent="0.3">
      <c r="A9494" s="18" t="str">
        <f t="shared" si="148"/>
        <v>2023-24Ballarat CityC2</v>
      </c>
      <c r="B9494" s="18" t="s">
        <v>34</v>
      </c>
      <c r="C9494" s="18" t="s">
        <v>1001</v>
      </c>
      <c r="D9494" s="18" t="s">
        <v>575</v>
      </c>
      <c r="E9494" s="18">
        <v>15116.110955924054</v>
      </c>
    </row>
    <row r="9495" spans="1:5" x14ac:dyDescent="0.3">
      <c r="A9495" s="18" t="str">
        <f t="shared" si="148"/>
        <v>2023-24Ballarat CityC3</v>
      </c>
      <c r="B9495" s="18" t="s">
        <v>34</v>
      </c>
      <c r="C9495" s="18" t="s">
        <v>1001</v>
      </c>
      <c r="D9495" s="18" t="s">
        <v>579</v>
      </c>
      <c r="E9495" s="18">
        <v>78.182576238881836</v>
      </c>
    </row>
    <row r="9496" spans="1:5" x14ac:dyDescent="0.3">
      <c r="A9496" s="18" t="str">
        <f t="shared" ref="A9496:A9559" si="149">CONCATENATE(B9496,C9496,D9496)</f>
        <v>2023-24Ballarat CityC4</v>
      </c>
      <c r="B9496" s="18" t="s">
        <v>34</v>
      </c>
      <c r="C9496" s="18" t="s">
        <v>1001</v>
      </c>
      <c r="D9496" s="18" t="s">
        <v>583</v>
      </c>
      <c r="E9496" s="18">
        <v>1756.7908445279631</v>
      </c>
    </row>
    <row r="9497" spans="1:5" x14ac:dyDescent="0.3">
      <c r="A9497" s="18" t="str">
        <f t="shared" si="149"/>
        <v>2023-24Ballarat CityC5</v>
      </c>
      <c r="B9497" s="18" t="s">
        <v>34</v>
      </c>
      <c r="C9497" s="18" t="s">
        <v>1001</v>
      </c>
      <c r="D9497" s="18" t="s">
        <v>586</v>
      </c>
      <c r="E9497" s="18">
        <v>114.79891989808442</v>
      </c>
    </row>
    <row r="9498" spans="1:5" x14ac:dyDescent="0.3">
      <c r="A9498" s="18" t="str">
        <f t="shared" si="149"/>
        <v>2023-24Ballarat CityC6</v>
      </c>
      <c r="B9498" s="18" t="s">
        <v>34</v>
      </c>
      <c r="C9498" s="18" t="s">
        <v>1001</v>
      </c>
      <c r="D9498" s="18" t="s">
        <v>590</v>
      </c>
      <c r="E9498" s="18">
        <v>4</v>
      </c>
    </row>
    <row r="9499" spans="1:5" x14ac:dyDescent="0.3">
      <c r="A9499" s="18" t="str">
        <f t="shared" si="149"/>
        <v>2023-24Ballarat CityC7</v>
      </c>
      <c r="B9499" s="18" t="s">
        <v>34</v>
      </c>
      <c r="C9499" s="18" t="s">
        <v>1001</v>
      </c>
      <c r="D9499" s="18" t="s">
        <v>594</v>
      </c>
      <c r="E9499" s="18">
        <v>0.11967779056386652</v>
      </c>
    </row>
    <row r="9500" spans="1:5" x14ac:dyDescent="0.3">
      <c r="A9500" s="18" t="str">
        <f t="shared" si="149"/>
        <v>2023-24Ballarat CityLB5</v>
      </c>
      <c r="B9500" s="18" t="s">
        <v>34</v>
      </c>
      <c r="C9500" s="18" t="s">
        <v>1001</v>
      </c>
      <c r="D9500" s="18" t="s">
        <v>177</v>
      </c>
      <c r="E9500" s="18">
        <v>35.248029914421387</v>
      </c>
    </row>
    <row r="9501" spans="1:5" x14ac:dyDescent="0.3">
      <c r="A9501" s="18" t="str">
        <f t="shared" si="149"/>
        <v>2023-24Banyule CityAF2</v>
      </c>
      <c r="B9501" s="18" t="s">
        <v>34</v>
      </c>
      <c r="C9501" s="18" t="s">
        <v>1004</v>
      </c>
      <c r="D9501" s="18" t="s">
        <v>76</v>
      </c>
      <c r="E9501" s="18">
        <v>10.666666666666666</v>
      </c>
    </row>
    <row r="9502" spans="1:5" x14ac:dyDescent="0.3">
      <c r="A9502" s="18" t="str">
        <f t="shared" si="149"/>
        <v>2023-24Banyule CityAF6</v>
      </c>
      <c r="B9502" s="18" t="s">
        <v>34</v>
      </c>
      <c r="C9502" s="18" t="s">
        <v>1004</v>
      </c>
      <c r="D9502" s="18" t="s">
        <v>85</v>
      </c>
      <c r="E9502" s="18">
        <v>8.7409993672937141</v>
      </c>
    </row>
    <row r="9503" spans="1:5" x14ac:dyDescent="0.3">
      <c r="A9503" s="18" t="str">
        <f t="shared" si="149"/>
        <v>2023-24Banyule CityAF7</v>
      </c>
      <c r="B9503" s="18" t="s">
        <v>34</v>
      </c>
      <c r="C9503" s="18" t="s">
        <v>1004</v>
      </c>
      <c r="D9503" s="18" t="s">
        <v>90</v>
      </c>
      <c r="E9503" s="18">
        <v>0.12812188010603337</v>
      </c>
    </row>
    <row r="9504" spans="1:5" x14ac:dyDescent="0.3">
      <c r="A9504" s="18" t="str">
        <f t="shared" si="149"/>
        <v>2023-24Banyule CityAM1</v>
      </c>
      <c r="B9504" s="18" t="s">
        <v>34</v>
      </c>
      <c r="C9504" s="18" t="s">
        <v>1004</v>
      </c>
      <c r="D9504" s="18" t="s">
        <v>97</v>
      </c>
      <c r="E9504" s="18">
        <v>10.105993340732519</v>
      </c>
    </row>
    <row r="9505" spans="1:5" x14ac:dyDescent="0.3">
      <c r="A9505" s="18" t="str">
        <f t="shared" si="149"/>
        <v>2023-24Banyule CityAM2</v>
      </c>
      <c r="B9505" s="18" t="s">
        <v>34</v>
      </c>
      <c r="C9505" s="18" t="s">
        <v>1004</v>
      </c>
      <c r="D9505" s="18" t="s">
        <v>103</v>
      </c>
      <c r="E9505" s="18">
        <v>0.20477815699658702</v>
      </c>
    </row>
    <row r="9506" spans="1:5" x14ac:dyDescent="0.3">
      <c r="A9506" s="18" t="str">
        <f t="shared" si="149"/>
        <v>2023-24Banyule CityAM5</v>
      </c>
      <c r="B9506" s="18" t="s">
        <v>34</v>
      </c>
      <c r="C9506" s="18" t="s">
        <v>1004</v>
      </c>
      <c r="D9506" s="18" t="s">
        <v>109</v>
      </c>
      <c r="E9506" s="18">
        <v>0.81545064377682408</v>
      </c>
    </row>
    <row r="9507" spans="1:5" x14ac:dyDescent="0.3">
      <c r="A9507" s="18" t="str">
        <f t="shared" si="149"/>
        <v>2023-24Banyule CityAM6</v>
      </c>
      <c r="B9507" s="18" t="s">
        <v>34</v>
      </c>
      <c r="C9507" s="18" t="s">
        <v>1004</v>
      </c>
      <c r="D9507" s="18" t="s">
        <v>115</v>
      </c>
      <c r="E9507" s="18">
        <v>2.7058772241169118</v>
      </c>
    </row>
    <row r="9508" spans="1:5" x14ac:dyDescent="0.3">
      <c r="A9508" s="18" t="str">
        <f t="shared" si="149"/>
        <v>2023-24Banyule CityAM7</v>
      </c>
      <c r="B9508" s="18" t="s">
        <v>34</v>
      </c>
      <c r="C9508" s="18" t="s">
        <v>1004</v>
      </c>
      <c r="D9508" s="18" t="s">
        <v>118</v>
      </c>
      <c r="E9508" s="18">
        <v>1</v>
      </c>
    </row>
    <row r="9509" spans="1:5" x14ac:dyDescent="0.3">
      <c r="A9509" s="18" t="str">
        <f t="shared" si="149"/>
        <v>2023-24Banyule CityFS1</v>
      </c>
      <c r="B9509" s="18" t="s">
        <v>34</v>
      </c>
      <c r="C9509" s="18" t="s">
        <v>1004</v>
      </c>
      <c r="D9509" s="18" t="s">
        <v>124</v>
      </c>
      <c r="E9509" s="18">
        <v>1.2833333333333334</v>
      </c>
    </row>
    <row r="9510" spans="1:5" x14ac:dyDescent="0.3">
      <c r="A9510" s="18" t="str">
        <f t="shared" si="149"/>
        <v>2023-24Banyule CityFS2</v>
      </c>
      <c r="B9510" s="18" t="s">
        <v>34</v>
      </c>
      <c r="C9510" s="18" t="s">
        <v>1004</v>
      </c>
      <c r="D9510" s="18" t="s">
        <v>130</v>
      </c>
      <c r="E9510" s="18">
        <v>0.97169811320754718</v>
      </c>
    </row>
    <row r="9511" spans="1:5" x14ac:dyDescent="0.3">
      <c r="A9511" s="18" t="str">
        <f t="shared" si="149"/>
        <v>2023-24Banyule CityFS3</v>
      </c>
      <c r="B9511" s="18" t="s">
        <v>34</v>
      </c>
      <c r="C9511" s="18" t="s">
        <v>1004</v>
      </c>
      <c r="D9511" s="18" t="s">
        <v>135</v>
      </c>
      <c r="E9511" s="18">
        <v>579.15380374862184</v>
      </c>
    </row>
    <row r="9512" spans="1:5" x14ac:dyDescent="0.3">
      <c r="A9512" s="18" t="str">
        <f t="shared" si="149"/>
        <v>2023-24Banyule CityFS4</v>
      </c>
      <c r="B9512" s="18" t="s">
        <v>34</v>
      </c>
      <c r="C9512" s="18" t="s">
        <v>1004</v>
      </c>
      <c r="D9512" s="18" t="s">
        <v>139</v>
      </c>
      <c r="E9512" s="18">
        <v>1</v>
      </c>
    </row>
    <row r="9513" spans="1:5" x14ac:dyDescent="0.3">
      <c r="A9513" s="18" t="str">
        <f t="shared" si="149"/>
        <v>2023-24Banyule CityFS5</v>
      </c>
      <c r="B9513" s="18" t="s">
        <v>34</v>
      </c>
      <c r="C9513" s="18" t="s">
        <v>1004</v>
      </c>
      <c r="D9513" s="18" t="s">
        <v>144</v>
      </c>
      <c r="E9513" s="18">
        <v>1.2027972027972027</v>
      </c>
    </row>
    <row r="9514" spans="1:5" x14ac:dyDescent="0.3">
      <c r="A9514" s="18" t="str">
        <f t="shared" si="149"/>
        <v>2023-24Banyule CityG1</v>
      </c>
      <c r="B9514" s="18" t="s">
        <v>34</v>
      </c>
      <c r="C9514" s="18" t="s">
        <v>1004</v>
      </c>
      <c r="D9514" s="18" t="s">
        <v>149</v>
      </c>
      <c r="E9514" s="18">
        <v>5.6224899598393573E-2</v>
      </c>
    </row>
    <row r="9515" spans="1:5" x14ac:dyDescent="0.3">
      <c r="A9515" s="18" t="str">
        <f t="shared" si="149"/>
        <v>2023-24Banyule CityG2</v>
      </c>
      <c r="B9515" s="18" t="s">
        <v>34</v>
      </c>
      <c r="C9515" s="18" t="s">
        <v>1004</v>
      </c>
      <c r="D9515" s="18" t="s">
        <v>154</v>
      </c>
      <c r="E9515" s="18">
        <v>57</v>
      </c>
    </row>
    <row r="9516" spans="1:5" x14ac:dyDescent="0.3">
      <c r="A9516" s="18" t="str">
        <f t="shared" si="149"/>
        <v>2023-24Banyule CityG3</v>
      </c>
      <c r="B9516" s="18" t="s">
        <v>34</v>
      </c>
      <c r="C9516" s="18" t="s">
        <v>1004</v>
      </c>
      <c r="D9516" s="18" t="s">
        <v>159</v>
      </c>
      <c r="E9516" s="18">
        <v>0.90849673202614378</v>
      </c>
    </row>
    <row r="9517" spans="1:5" x14ac:dyDescent="0.3">
      <c r="A9517" s="18" t="str">
        <f t="shared" si="149"/>
        <v>2023-24Banyule CityG4</v>
      </c>
      <c r="B9517" s="18" t="s">
        <v>34</v>
      </c>
      <c r="C9517" s="18" t="s">
        <v>1004</v>
      </c>
      <c r="D9517" s="18" t="s">
        <v>166</v>
      </c>
      <c r="E9517" s="18">
        <v>76696.333333333328</v>
      </c>
    </row>
    <row r="9518" spans="1:5" x14ac:dyDescent="0.3">
      <c r="A9518" s="18" t="str">
        <f t="shared" si="149"/>
        <v>2023-24Banyule CityG5</v>
      </c>
      <c r="B9518" s="18" t="s">
        <v>34</v>
      </c>
      <c r="C9518" s="18" t="s">
        <v>1004</v>
      </c>
      <c r="D9518" s="18" t="s">
        <v>169</v>
      </c>
      <c r="E9518" s="18">
        <v>57</v>
      </c>
    </row>
    <row r="9519" spans="1:5" x14ac:dyDescent="0.3">
      <c r="A9519" s="18" t="str">
        <f t="shared" si="149"/>
        <v>2023-24Banyule CityLB2</v>
      </c>
      <c r="B9519" s="18" t="s">
        <v>34</v>
      </c>
      <c r="C9519" s="18" t="s">
        <v>1004</v>
      </c>
      <c r="D9519" s="18" t="s">
        <v>172</v>
      </c>
      <c r="E9519" s="18">
        <v>0.81275415217284797</v>
      </c>
    </row>
    <row r="9520" spans="1:5" x14ac:dyDescent="0.3">
      <c r="A9520" s="18" t="str">
        <f t="shared" si="149"/>
        <v>2023-24Banyule CityLB6</v>
      </c>
      <c r="B9520" s="18" t="s">
        <v>34</v>
      </c>
      <c r="C9520" s="18" t="s">
        <v>1004</v>
      </c>
      <c r="D9520" s="18" t="s">
        <v>180</v>
      </c>
      <c r="E9520" s="18">
        <v>6.2128130738723168</v>
      </c>
    </row>
    <row r="9521" spans="1:5" x14ac:dyDescent="0.3">
      <c r="A9521" s="18" t="str">
        <f t="shared" si="149"/>
        <v>2023-24Banyule CityLB7</v>
      </c>
      <c r="B9521" s="18" t="s">
        <v>34</v>
      </c>
      <c r="C9521" s="18" t="s">
        <v>1004</v>
      </c>
      <c r="D9521" s="18" t="s">
        <v>184</v>
      </c>
      <c r="E9521" s="18">
        <v>0.30621441027144641</v>
      </c>
    </row>
    <row r="9522" spans="1:5" x14ac:dyDescent="0.3">
      <c r="A9522" s="18" t="str">
        <f t="shared" si="149"/>
        <v>2023-24Banyule CityLB8</v>
      </c>
      <c r="B9522" s="18" t="s">
        <v>34</v>
      </c>
      <c r="C9522" s="18" t="s">
        <v>1004</v>
      </c>
      <c r="D9522" s="18" t="s">
        <v>188</v>
      </c>
      <c r="E9522" s="18">
        <v>4.0949136587398343</v>
      </c>
    </row>
    <row r="9523" spans="1:5" x14ac:dyDescent="0.3">
      <c r="A9523" s="18" t="str">
        <f t="shared" si="149"/>
        <v>2023-24Banyule CityMC2</v>
      </c>
      <c r="B9523" s="18" t="s">
        <v>34</v>
      </c>
      <c r="C9523" s="18" t="s">
        <v>1004</v>
      </c>
      <c r="D9523" s="18" t="s">
        <v>192</v>
      </c>
      <c r="E9523" s="18">
        <v>1.0071994240460762</v>
      </c>
    </row>
    <row r="9524" spans="1:5" x14ac:dyDescent="0.3">
      <c r="A9524" s="18" t="str">
        <f t="shared" si="149"/>
        <v>2023-24Banyule CityMC3</v>
      </c>
      <c r="B9524" s="18" t="s">
        <v>34</v>
      </c>
      <c r="C9524" s="18" t="s">
        <v>1004</v>
      </c>
      <c r="D9524" s="18" t="s">
        <v>197</v>
      </c>
      <c r="E9524" s="18">
        <v>84.22653683419712</v>
      </c>
    </row>
    <row r="9525" spans="1:5" x14ac:dyDescent="0.3">
      <c r="A9525" s="18" t="str">
        <f t="shared" si="149"/>
        <v>2023-24Banyule CityMC4</v>
      </c>
      <c r="B9525" s="18" t="s">
        <v>34</v>
      </c>
      <c r="C9525" s="18" t="s">
        <v>1004</v>
      </c>
      <c r="D9525" s="18" t="s">
        <v>202</v>
      </c>
      <c r="E9525" s="18">
        <v>0.79125177809388336</v>
      </c>
    </row>
    <row r="9526" spans="1:5" x14ac:dyDescent="0.3">
      <c r="A9526" s="18" t="str">
        <f t="shared" si="149"/>
        <v>2023-24Banyule CityMC5</v>
      </c>
      <c r="B9526" s="18" t="s">
        <v>34</v>
      </c>
      <c r="C9526" s="18" t="s">
        <v>1004</v>
      </c>
      <c r="D9526" s="18" t="s">
        <v>207</v>
      </c>
      <c r="E9526" s="18">
        <v>0.82558139534883723</v>
      </c>
    </row>
    <row r="9527" spans="1:5" x14ac:dyDescent="0.3">
      <c r="A9527" s="18" t="str">
        <f t="shared" si="149"/>
        <v>2023-24Banyule CityMC6</v>
      </c>
      <c r="B9527" s="18" t="s">
        <v>34</v>
      </c>
      <c r="C9527" s="18" t="s">
        <v>1004</v>
      </c>
      <c r="D9527" s="18" t="s">
        <v>211</v>
      </c>
      <c r="E9527" s="18">
        <v>0.93016558675305971</v>
      </c>
    </row>
    <row r="9528" spans="1:5" x14ac:dyDescent="0.3">
      <c r="A9528" s="18" t="str">
        <f t="shared" si="149"/>
        <v>2023-24Banyule CityR1</v>
      </c>
      <c r="B9528" s="18" t="s">
        <v>34</v>
      </c>
      <c r="C9528" s="18" t="s">
        <v>1004</v>
      </c>
      <c r="D9528" s="18" t="s">
        <v>215</v>
      </c>
      <c r="E9528" s="18">
        <v>73.791821561338296</v>
      </c>
    </row>
    <row r="9529" spans="1:5" x14ac:dyDescent="0.3">
      <c r="A9529" s="18" t="str">
        <f t="shared" si="149"/>
        <v>2023-24Banyule CityR2</v>
      </c>
      <c r="B9529" s="18" t="s">
        <v>34</v>
      </c>
      <c r="C9529" s="18" t="s">
        <v>1004</v>
      </c>
      <c r="D9529" s="18" t="s">
        <v>220</v>
      </c>
      <c r="E9529" s="18">
        <v>0.97499999999999987</v>
      </c>
    </row>
    <row r="9530" spans="1:5" x14ac:dyDescent="0.3">
      <c r="A9530" s="18" t="str">
        <f t="shared" si="149"/>
        <v>2023-24Banyule CityR3</v>
      </c>
      <c r="B9530" s="18" t="s">
        <v>34</v>
      </c>
      <c r="C9530" s="18" t="s">
        <v>1004</v>
      </c>
      <c r="D9530" s="18" t="s">
        <v>223</v>
      </c>
      <c r="E9530" s="18">
        <v>206.13783501566306</v>
      </c>
    </row>
    <row r="9531" spans="1:5" x14ac:dyDescent="0.3">
      <c r="A9531" s="18" t="str">
        <f t="shared" si="149"/>
        <v>2023-24Banyule CityR4</v>
      </c>
      <c r="B9531" s="18" t="s">
        <v>34</v>
      </c>
      <c r="C9531" s="18" t="s">
        <v>1004</v>
      </c>
      <c r="D9531" s="18" t="s">
        <v>228</v>
      </c>
      <c r="E9531" s="18">
        <v>34.511586514971732</v>
      </c>
    </row>
    <row r="9532" spans="1:5" x14ac:dyDescent="0.3">
      <c r="A9532" s="18" t="str">
        <f t="shared" si="149"/>
        <v>2023-24Banyule CityR5</v>
      </c>
      <c r="B9532" s="18" t="s">
        <v>34</v>
      </c>
      <c r="C9532" s="18" t="s">
        <v>1004</v>
      </c>
      <c r="D9532" s="18" t="s">
        <v>232</v>
      </c>
      <c r="E9532" s="18">
        <v>61</v>
      </c>
    </row>
    <row r="9533" spans="1:5" x14ac:dyDescent="0.3">
      <c r="A9533" s="18" t="str">
        <f t="shared" si="149"/>
        <v>2023-24Banyule CitySP1</v>
      </c>
      <c r="B9533" s="18" t="s">
        <v>34</v>
      </c>
      <c r="C9533" s="18" t="s">
        <v>1004</v>
      </c>
      <c r="D9533" s="18" t="s">
        <v>236</v>
      </c>
      <c r="E9533" s="18">
        <v>25</v>
      </c>
    </row>
    <row r="9534" spans="1:5" x14ac:dyDescent="0.3">
      <c r="A9534" s="18" t="str">
        <f t="shared" si="149"/>
        <v>2023-24Banyule CitySP2</v>
      </c>
      <c r="B9534" s="18" t="s">
        <v>34</v>
      </c>
      <c r="C9534" s="18" t="s">
        <v>1004</v>
      </c>
      <c r="D9534" s="18" t="s">
        <v>239</v>
      </c>
      <c r="E9534" s="18">
        <v>0.78067885117493474</v>
      </c>
    </row>
    <row r="9535" spans="1:5" x14ac:dyDescent="0.3">
      <c r="A9535" s="18" t="str">
        <f t="shared" si="149"/>
        <v>2023-24Banyule CitySP3</v>
      </c>
      <c r="B9535" s="18" t="s">
        <v>34</v>
      </c>
      <c r="C9535" s="18" t="s">
        <v>1004</v>
      </c>
      <c r="D9535" s="18" t="s">
        <v>245</v>
      </c>
      <c r="E9535" s="18">
        <v>2617.8102697998261</v>
      </c>
    </row>
    <row r="9536" spans="1:5" x14ac:dyDescent="0.3">
      <c r="A9536" s="18" t="str">
        <f t="shared" si="149"/>
        <v>2023-24Banyule CitySP4</v>
      </c>
      <c r="B9536" s="18" t="s">
        <v>34</v>
      </c>
      <c r="C9536" s="18" t="s">
        <v>1004</v>
      </c>
      <c r="D9536" s="18" t="s">
        <v>251</v>
      </c>
      <c r="E9536" s="18">
        <v>0.67441860465116277</v>
      </c>
    </row>
    <row r="9537" spans="1:5" x14ac:dyDescent="0.3">
      <c r="A9537" s="18" t="str">
        <f t="shared" si="149"/>
        <v>2023-24Banyule CityWC2</v>
      </c>
      <c r="B9537" s="18" t="s">
        <v>34</v>
      </c>
      <c r="C9537" s="18" t="s">
        <v>1004</v>
      </c>
      <c r="D9537" s="18" t="s">
        <v>256</v>
      </c>
      <c r="E9537" s="18">
        <v>17.757023526823311</v>
      </c>
    </row>
    <row r="9538" spans="1:5" x14ac:dyDescent="0.3">
      <c r="A9538" s="18" t="str">
        <f t="shared" si="149"/>
        <v>2023-24Banyule CityWC3</v>
      </c>
      <c r="B9538" s="18" t="s">
        <v>34</v>
      </c>
      <c r="C9538" s="18" t="s">
        <v>1004</v>
      </c>
      <c r="D9538" s="18" t="s">
        <v>262</v>
      </c>
      <c r="E9538" s="18">
        <v>100.86694677871148</v>
      </c>
    </row>
    <row r="9539" spans="1:5" x14ac:dyDescent="0.3">
      <c r="A9539" s="18" t="str">
        <f t="shared" si="149"/>
        <v>2023-24Banyule CityWC4</v>
      </c>
      <c r="B9539" s="18" t="s">
        <v>34</v>
      </c>
      <c r="C9539" s="18" t="s">
        <v>1004</v>
      </c>
      <c r="D9539" s="18" t="s">
        <v>266</v>
      </c>
      <c r="E9539" s="18">
        <v>54.351481437645482</v>
      </c>
    </row>
    <row r="9540" spans="1:5" x14ac:dyDescent="0.3">
      <c r="A9540" s="18" t="str">
        <f t="shared" si="149"/>
        <v>2023-24Banyule CityWC5</v>
      </c>
      <c r="B9540" s="18" t="s">
        <v>34</v>
      </c>
      <c r="C9540" s="18" t="s">
        <v>1004</v>
      </c>
      <c r="D9540" s="18" t="s">
        <v>270</v>
      </c>
      <c r="E9540" s="18">
        <v>0.64274442538593479</v>
      </c>
    </row>
    <row r="9541" spans="1:5" x14ac:dyDescent="0.3">
      <c r="A9541" s="18" t="str">
        <f t="shared" si="149"/>
        <v>2023-24Banyule CityE2</v>
      </c>
      <c r="B9541" s="18" t="s">
        <v>34</v>
      </c>
      <c r="C9541" s="18" t="s">
        <v>1004</v>
      </c>
      <c r="D9541" s="18" t="s">
        <v>548</v>
      </c>
      <c r="E9541" s="18">
        <v>3002.2982456140353</v>
      </c>
    </row>
    <row r="9542" spans="1:5" x14ac:dyDescent="0.3">
      <c r="A9542" s="18" t="str">
        <f t="shared" si="149"/>
        <v>2023-24Banyule CityE4</v>
      </c>
      <c r="B9542" s="18" t="s">
        <v>34</v>
      </c>
      <c r="C9542" s="18" t="s">
        <v>1004</v>
      </c>
      <c r="D9542" s="18" t="s">
        <v>550</v>
      </c>
      <c r="E9542" s="18">
        <v>1750.6842105263158</v>
      </c>
    </row>
    <row r="9543" spans="1:5" x14ac:dyDescent="0.3">
      <c r="A9543" s="18" t="str">
        <f t="shared" si="149"/>
        <v>2023-24Banyule CityL1</v>
      </c>
      <c r="B9543" s="18" t="s">
        <v>34</v>
      </c>
      <c r="C9543" s="18" t="s">
        <v>1004</v>
      </c>
      <c r="D9543" s="18" t="s">
        <v>552</v>
      </c>
      <c r="E9543" s="18">
        <v>2.4801370457108161</v>
      </c>
    </row>
    <row r="9544" spans="1:5" x14ac:dyDescent="0.3">
      <c r="A9544" s="18" t="str">
        <f t="shared" si="149"/>
        <v>2023-24Banyule CityL2</v>
      </c>
      <c r="B9544" s="18" t="s">
        <v>34</v>
      </c>
      <c r="C9544" s="18" t="s">
        <v>1004</v>
      </c>
      <c r="D9544" s="18" t="s">
        <v>554</v>
      </c>
      <c r="E9544" s="18">
        <v>0.73074421025240699</v>
      </c>
    </row>
    <row r="9545" spans="1:5" x14ac:dyDescent="0.3">
      <c r="A9545" s="18" t="str">
        <f t="shared" si="149"/>
        <v>2023-24Banyule CityO2</v>
      </c>
      <c r="B9545" s="18" t="s">
        <v>34</v>
      </c>
      <c r="C9545" s="18" t="s">
        <v>1004</v>
      </c>
      <c r="D9545" s="18" t="s">
        <v>556</v>
      </c>
      <c r="E9545" s="18">
        <v>0.16223308154240584</v>
      </c>
    </row>
    <row r="9546" spans="1:5" x14ac:dyDescent="0.3">
      <c r="A9546" s="18" t="str">
        <f t="shared" si="149"/>
        <v>2023-24Banyule CityO3</v>
      </c>
      <c r="B9546" s="18" t="s">
        <v>34</v>
      </c>
      <c r="C9546" s="18" t="s">
        <v>1004</v>
      </c>
      <c r="D9546" s="18" t="s">
        <v>558</v>
      </c>
      <c r="E9546" s="18">
        <v>2.241168676979197E-2</v>
      </c>
    </row>
    <row r="9547" spans="1:5" x14ac:dyDescent="0.3">
      <c r="A9547" s="18" t="str">
        <f t="shared" si="149"/>
        <v>2023-24Banyule CityO4</v>
      </c>
      <c r="B9547" s="18" t="s">
        <v>34</v>
      </c>
      <c r="C9547" s="18" t="s">
        <v>1004</v>
      </c>
      <c r="D9547" s="18" t="s">
        <v>560</v>
      </c>
      <c r="E9547" s="18">
        <v>0.12722376841167241</v>
      </c>
    </row>
    <row r="9548" spans="1:5" x14ac:dyDescent="0.3">
      <c r="A9548" s="18" t="str">
        <f t="shared" si="149"/>
        <v>2023-24Banyule CityO5</v>
      </c>
      <c r="B9548" s="18" t="s">
        <v>34</v>
      </c>
      <c r="C9548" s="18" t="s">
        <v>1004</v>
      </c>
      <c r="D9548" s="18" t="s">
        <v>562</v>
      </c>
      <c r="E9548" s="18">
        <v>1.5305104800540905</v>
      </c>
    </row>
    <row r="9549" spans="1:5" x14ac:dyDescent="0.3">
      <c r="A9549" s="18" t="str">
        <f t="shared" si="149"/>
        <v>2023-24Banyule CityOP1</v>
      </c>
      <c r="B9549" s="18" t="s">
        <v>34</v>
      </c>
      <c r="C9549" s="18" t="s">
        <v>1004</v>
      </c>
      <c r="D9549" s="18" t="s">
        <v>564</v>
      </c>
      <c r="E9549" s="18">
        <v>-3.2128296060408679E-2</v>
      </c>
    </row>
    <row r="9550" spans="1:5" x14ac:dyDescent="0.3">
      <c r="A9550" s="18" t="str">
        <f t="shared" si="149"/>
        <v>2023-24Banyule CityS1</v>
      </c>
      <c r="B9550" s="18" t="s">
        <v>34</v>
      </c>
      <c r="C9550" s="18" t="s">
        <v>1004</v>
      </c>
      <c r="D9550" s="18" t="s">
        <v>567</v>
      </c>
      <c r="E9550" s="18">
        <v>0.70103254445007357</v>
      </c>
    </row>
    <row r="9551" spans="1:5" x14ac:dyDescent="0.3">
      <c r="A9551" s="18" t="str">
        <f t="shared" si="149"/>
        <v>2023-24Banyule CityS2</v>
      </c>
      <c r="B9551" s="18" t="s">
        <v>34</v>
      </c>
      <c r="C9551" s="18" t="s">
        <v>1004</v>
      </c>
      <c r="D9551" s="18" t="s">
        <v>569</v>
      </c>
      <c r="E9551" s="18">
        <v>2.0299116211121774E-3</v>
      </c>
    </row>
    <row r="9552" spans="1:5" x14ac:dyDescent="0.3">
      <c r="A9552" s="18" t="str">
        <f t="shared" si="149"/>
        <v>2023-24Banyule CityC1</v>
      </c>
      <c r="B9552" s="18" t="s">
        <v>34</v>
      </c>
      <c r="C9552" s="18" t="s">
        <v>1004</v>
      </c>
      <c r="D9552" s="18" t="s">
        <v>572</v>
      </c>
      <c r="E9552" s="18">
        <v>1320.4348698322556</v>
      </c>
    </row>
    <row r="9553" spans="1:5" x14ac:dyDescent="0.3">
      <c r="A9553" s="18" t="str">
        <f t="shared" si="149"/>
        <v>2023-24Banyule CityC2</v>
      </c>
      <c r="B9553" s="18" t="s">
        <v>34</v>
      </c>
      <c r="C9553" s="18" t="s">
        <v>1004</v>
      </c>
      <c r="D9553" s="18" t="s">
        <v>575</v>
      </c>
      <c r="E9553" s="18">
        <v>6028.8884430795824</v>
      </c>
    </row>
    <row r="9554" spans="1:5" x14ac:dyDescent="0.3">
      <c r="A9554" s="18" t="str">
        <f t="shared" si="149"/>
        <v>2023-24Banyule CityC3</v>
      </c>
      <c r="B9554" s="18" t="s">
        <v>34</v>
      </c>
      <c r="C9554" s="18" t="s">
        <v>1004</v>
      </c>
      <c r="D9554" s="18" t="s">
        <v>579</v>
      </c>
      <c r="E9554" s="18">
        <v>237.80183486238533</v>
      </c>
    </row>
    <row r="9555" spans="1:5" x14ac:dyDescent="0.3">
      <c r="A9555" s="18" t="str">
        <f t="shared" si="149"/>
        <v>2023-24Banyule CityC4</v>
      </c>
      <c r="B9555" s="18" t="s">
        <v>34</v>
      </c>
      <c r="C9555" s="18" t="s">
        <v>1004</v>
      </c>
      <c r="D9555" s="18" t="s">
        <v>583</v>
      </c>
      <c r="E9555" s="18">
        <v>1194.8966836931529</v>
      </c>
    </row>
    <row r="9556" spans="1:5" x14ac:dyDescent="0.3">
      <c r="A9556" s="18" t="str">
        <f t="shared" si="149"/>
        <v>2023-24Banyule CityC5</v>
      </c>
      <c r="B9556" s="18" t="s">
        <v>34</v>
      </c>
      <c r="C9556" s="18" t="s">
        <v>1004</v>
      </c>
      <c r="D9556" s="18" t="s">
        <v>586</v>
      </c>
      <c r="E9556" s="18">
        <v>79.319763583895309</v>
      </c>
    </row>
    <row r="9557" spans="1:5" x14ac:dyDescent="0.3">
      <c r="A9557" s="18" t="str">
        <f t="shared" si="149"/>
        <v>2023-24Banyule CityC6</v>
      </c>
      <c r="B9557" s="18" t="s">
        <v>34</v>
      </c>
      <c r="C9557" s="18" t="s">
        <v>1004</v>
      </c>
      <c r="D9557" s="18" t="s">
        <v>590</v>
      </c>
      <c r="E9557" s="18">
        <v>9</v>
      </c>
    </row>
    <row r="9558" spans="1:5" x14ac:dyDescent="0.3">
      <c r="A9558" s="18" t="str">
        <f t="shared" si="149"/>
        <v>2023-24Banyule CityC7</v>
      </c>
      <c r="B9558" s="18" t="s">
        <v>34</v>
      </c>
      <c r="C9558" s="18" t="s">
        <v>1004</v>
      </c>
      <c r="D9558" s="18" t="s">
        <v>594</v>
      </c>
      <c r="E9558" s="18">
        <v>0.21152703505644682</v>
      </c>
    </row>
    <row r="9559" spans="1:5" x14ac:dyDescent="0.3">
      <c r="A9559" s="18" t="str">
        <f t="shared" si="149"/>
        <v>2023-24Banyule CityLB5</v>
      </c>
      <c r="B9559" s="18" t="s">
        <v>34</v>
      </c>
      <c r="C9559" s="18" t="s">
        <v>1004</v>
      </c>
      <c r="D9559" s="18" t="s">
        <v>177</v>
      </c>
      <c r="E9559" s="18">
        <v>39.571086865943428</v>
      </c>
    </row>
    <row r="9560" spans="1:5" x14ac:dyDescent="0.3">
      <c r="A9560" s="18" t="str">
        <f t="shared" ref="A9560:A9623" si="150">CONCATENATE(B9560,C9560,D9560)</f>
        <v>2023-24Bass Coast ShireAF2</v>
      </c>
      <c r="B9560" s="18" t="s">
        <v>34</v>
      </c>
      <c r="C9560" s="18" t="s">
        <v>1007</v>
      </c>
      <c r="D9560" s="18" t="s">
        <v>76</v>
      </c>
      <c r="E9560" s="18">
        <v>4</v>
      </c>
    </row>
    <row r="9561" spans="1:5" x14ac:dyDescent="0.3">
      <c r="A9561" s="18" t="str">
        <f t="shared" si="150"/>
        <v>2023-24Bass Coast ShireAF6</v>
      </c>
      <c r="B9561" s="18" t="s">
        <v>34</v>
      </c>
      <c r="C9561" s="18" t="s">
        <v>1007</v>
      </c>
      <c r="D9561" s="18" t="s">
        <v>85</v>
      </c>
      <c r="E9561" s="18">
        <v>3.3085024222425052</v>
      </c>
    </row>
    <row r="9562" spans="1:5" x14ac:dyDescent="0.3">
      <c r="A9562" s="18" t="str">
        <f t="shared" si="150"/>
        <v>2023-24Bass Coast ShireAF7</v>
      </c>
      <c r="B9562" s="18" t="s">
        <v>34</v>
      </c>
      <c r="C9562" s="18" t="s">
        <v>1007</v>
      </c>
      <c r="D9562" s="18" t="s">
        <v>90</v>
      </c>
      <c r="E9562" s="18">
        <v>3.9801591579483477</v>
      </c>
    </row>
    <row r="9563" spans="1:5" x14ac:dyDescent="0.3">
      <c r="A9563" s="18" t="str">
        <f t="shared" si="150"/>
        <v>2023-24Bass Coast ShireAM1</v>
      </c>
      <c r="B9563" s="18" t="s">
        <v>34</v>
      </c>
      <c r="C9563" s="18" t="s">
        <v>1007</v>
      </c>
      <c r="D9563" s="18" t="s">
        <v>97</v>
      </c>
      <c r="E9563" s="18">
        <v>0</v>
      </c>
    </row>
    <row r="9564" spans="1:5" x14ac:dyDescent="0.3">
      <c r="A9564" s="18" t="str">
        <f t="shared" si="150"/>
        <v>2023-24Bass Coast ShireAM2</v>
      </c>
      <c r="B9564" s="18" t="s">
        <v>34</v>
      </c>
      <c r="C9564" s="18" t="s">
        <v>1007</v>
      </c>
      <c r="D9564" s="18" t="s">
        <v>103</v>
      </c>
      <c r="E9564" s="18">
        <v>0.51094890510948909</v>
      </c>
    </row>
    <row r="9565" spans="1:5" x14ac:dyDescent="0.3">
      <c r="A9565" s="18" t="str">
        <f t="shared" si="150"/>
        <v>2023-24Bass Coast ShireAM5</v>
      </c>
      <c r="B9565" s="18" t="s">
        <v>34</v>
      </c>
      <c r="C9565" s="18" t="s">
        <v>1007</v>
      </c>
      <c r="D9565" s="18" t="s">
        <v>109</v>
      </c>
      <c r="E9565" s="18">
        <v>0.73880597014925375</v>
      </c>
    </row>
    <row r="9566" spans="1:5" x14ac:dyDescent="0.3">
      <c r="A9566" s="18" t="str">
        <f t="shared" si="150"/>
        <v>2023-24Bass Coast ShireAM6</v>
      </c>
      <c r="B9566" s="18" t="s">
        <v>34</v>
      </c>
      <c r="C9566" s="18" t="s">
        <v>1007</v>
      </c>
      <c r="D9566" s="18" t="s">
        <v>115</v>
      </c>
      <c r="E9566" s="18">
        <v>11.953349247583608</v>
      </c>
    </row>
    <row r="9567" spans="1:5" x14ac:dyDescent="0.3">
      <c r="A9567" s="18" t="str">
        <f t="shared" si="150"/>
        <v>2023-24Bass Coast ShireAM7</v>
      </c>
      <c r="B9567" s="18" t="s">
        <v>34</v>
      </c>
      <c r="C9567" s="18" t="s">
        <v>1007</v>
      </c>
      <c r="D9567" s="18" t="s">
        <v>118</v>
      </c>
      <c r="E9567" s="18">
        <v>1</v>
      </c>
    </row>
    <row r="9568" spans="1:5" x14ac:dyDescent="0.3">
      <c r="A9568" s="18" t="str">
        <f t="shared" si="150"/>
        <v>2023-24Bass Coast ShireFS1</v>
      </c>
      <c r="B9568" s="18" t="s">
        <v>34</v>
      </c>
      <c r="C9568" s="18" t="s">
        <v>1007</v>
      </c>
      <c r="D9568" s="18" t="s">
        <v>124</v>
      </c>
      <c r="E9568" s="18">
        <v>1.05</v>
      </c>
    </row>
    <row r="9569" spans="1:5" x14ac:dyDescent="0.3">
      <c r="A9569" s="18" t="str">
        <f t="shared" si="150"/>
        <v>2023-24Bass Coast ShireFS2</v>
      </c>
      <c r="B9569" s="18" t="s">
        <v>34</v>
      </c>
      <c r="C9569" s="18" t="s">
        <v>1007</v>
      </c>
      <c r="D9569" s="18" t="s">
        <v>130</v>
      </c>
      <c r="E9569" s="18">
        <v>1</v>
      </c>
    </row>
    <row r="9570" spans="1:5" x14ac:dyDescent="0.3">
      <c r="A9570" s="18" t="str">
        <f t="shared" si="150"/>
        <v>2023-24Bass Coast ShireFS3</v>
      </c>
      <c r="B9570" s="18" t="s">
        <v>34</v>
      </c>
      <c r="C9570" s="18" t="s">
        <v>1007</v>
      </c>
      <c r="D9570" s="18" t="s">
        <v>135</v>
      </c>
      <c r="E9570" s="18">
        <v>468.83855799373043</v>
      </c>
    </row>
    <row r="9571" spans="1:5" x14ac:dyDescent="0.3">
      <c r="A9571" s="18" t="str">
        <f t="shared" si="150"/>
        <v>2023-24Bass Coast ShireFS4</v>
      </c>
      <c r="B9571" s="18" t="s">
        <v>34</v>
      </c>
      <c r="C9571" s="18" t="s">
        <v>1007</v>
      </c>
      <c r="D9571" s="18" t="s">
        <v>139</v>
      </c>
      <c r="E9571" s="18">
        <v>1</v>
      </c>
    </row>
    <row r="9572" spans="1:5" x14ac:dyDescent="0.3">
      <c r="A9572" s="18" t="str">
        <f t="shared" si="150"/>
        <v>2023-24Bass Coast ShireFS5</v>
      </c>
      <c r="B9572" s="18" t="s">
        <v>34</v>
      </c>
      <c r="C9572" s="18" t="s">
        <v>1007</v>
      </c>
      <c r="D9572" s="18" t="s">
        <v>144</v>
      </c>
      <c r="E9572" s="18">
        <v>1.058139534883721</v>
      </c>
    </row>
    <row r="9573" spans="1:5" x14ac:dyDescent="0.3">
      <c r="A9573" s="18" t="str">
        <f t="shared" si="150"/>
        <v>2023-24Bass Coast ShireG1</v>
      </c>
      <c r="B9573" s="18" t="s">
        <v>34</v>
      </c>
      <c r="C9573" s="18" t="s">
        <v>1007</v>
      </c>
      <c r="D9573" s="18" t="s">
        <v>149</v>
      </c>
      <c r="E9573" s="18">
        <v>9.5238095238095233E-2</v>
      </c>
    </row>
    <row r="9574" spans="1:5" x14ac:dyDescent="0.3">
      <c r="A9574" s="18" t="str">
        <f t="shared" si="150"/>
        <v>2023-24Bass Coast ShireG2</v>
      </c>
      <c r="B9574" s="18" t="s">
        <v>34</v>
      </c>
      <c r="C9574" s="18" t="s">
        <v>1007</v>
      </c>
      <c r="D9574" s="18" t="s">
        <v>154</v>
      </c>
      <c r="E9574" s="18">
        <v>48</v>
      </c>
    </row>
    <row r="9575" spans="1:5" x14ac:dyDescent="0.3">
      <c r="A9575" s="18" t="str">
        <f t="shared" si="150"/>
        <v>2023-24Bass Coast ShireG3</v>
      </c>
      <c r="B9575" s="18" t="s">
        <v>34</v>
      </c>
      <c r="C9575" s="18" t="s">
        <v>1007</v>
      </c>
      <c r="D9575" s="18" t="s">
        <v>159</v>
      </c>
      <c r="E9575" s="18">
        <v>0.93518518518518523</v>
      </c>
    </row>
    <row r="9576" spans="1:5" x14ac:dyDescent="0.3">
      <c r="A9576" s="18" t="str">
        <f t="shared" si="150"/>
        <v>2023-24Bass Coast ShireG4</v>
      </c>
      <c r="B9576" s="18" t="s">
        <v>34</v>
      </c>
      <c r="C9576" s="18" t="s">
        <v>1007</v>
      </c>
      <c r="D9576" s="18" t="s">
        <v>166</v>
      </c>
      <c r="E9576" s="18">
        <v>54737.668888888889</v>
      </c>
    </row>
    <row r="9577" spans="1:5" x14ac:dyDescent="0.3">
      <c r="A9577" s="18" t="str">
        <f t="shared" si="150"/>
        <v>2023-24Bass Coast ShireG5</v>
      </c>
      <c r="B9577" s="18" t="s">
        <v>34</v>
      </c>
      <c r="C9577" s="18" t="s">
        <v>1007</v>
      </c>
      <c r="D9577" s="18" t="s">
        <v>169</v>
      </c>
      <c r="E9577" s="18">
        <v>48</v>
      </c>
    </row>
    <row r="9578" spans="1:5" x14ac:dyDescent="0.3">
      <c r="A9578" s="18" t="str">
        <f t="shared" si="150"/>
        <v>2023-24Bass Coast ShireLB2</v>
      </c>
      <c r="B9578" s="18" t="s">
        <v>34</v>
      </c>
      <c r="C9578" s="18" t="s">
        <v>1007</v>
      </c>
      <c r="D9578" s="18" t="s">
        <v>172</v>
      </c>
      <c r="E9578" s="18">
        <v>0.60789062920501646</v>
      </c>
    </row>
    <row r="9579" spans="1:5" x14ac:dyDescent="0.3">
      <c r="A9579" s="18" t="str">
        <f t="shared" si="150"/>
        <v>2023-24Bass Coast ShireLB6</v>
      </c>
      <c r="B9579" s="18" t="s">
        <v>34</v>
      </c>
      <c r="C9579" s="18" t="s">
        <v>1007</v>
      </c>
      <c r="D9579" s="18" t="s">
        <v>180</v>
      </c>
      <c r="E9579" s="18">
        <v>4.0697886681176723</v>
      </c>
    </row>
    <row r="9580" spans="1:5" x14ac:dyDescent="0.3">
      <c r="A9580" s="18" t="str">
        <f t="shared" si="150"/>
        <v>2023-24Bass Coast ShireLB7</v>
      </c>
      <c r="B9580" s="18" t="s">
        <v>34</v>
      </c>
      <c r="C9580" s="18" t="s">
        <v>1007</v>
      </c>
      <c r="D9580" s="18" t="s">
        <v>184</v>
      </c>
      <c r="E9580" s="18">
        <v>0.45135622176975826</v>
      </c>
    </row>
    <row r="9581" spans="1:5" x14ac:dyDescent="0.3">
      <c r="A9581" s="18" t="str">
        <f t="shared" si="150"/>
        <v>2023-24Bass Coast ShireLB8</v>
      </c>
      <c r="B9581" s="18" t="s">
        <v>34</v>
      </c>
      <c r="C9581" s="18" t="s">
        <v>1007</v>
      </c>
      <c r="D9581" s="18" t="s">
        <v>188</v>
      </c>
      <c r="E9581" s="18">
        <v>5.266048819303049</v>
      </c>
    </row>
    <row r="9582" spans="1:5" x14ac:dyDescent="0.3">
      <c r="A9582" s="18" t="str">
        <f t="shared" si="150"/>
        <v>2023-24Bass Coast ShireMC2</v>
      </c>
      <c r="B9582" s="18" t="s">
        <v>34</v>
      </c>
      <c r="C9582" s="18" t="s">
        <v>1007</v>
      </c>
      <c r="D9582" s="18" t="s">
        <v>192</v>
      </c>
      <c r="E9582" s="18">
        <v>0</v>
      </c>
    </row>
    <row r="9583" spans="1:5" x14ac:dyDescent="0.3">
      <c r="A9583" s="18" t="str">
        <f t="shared" si="150"/>
        <v>2023-24Bass Coast ShireMC3</v>
      </c>
      <c r="B9583" s="18" t="s">
        <v>34</v>
      </c>
      <c r="C9583" s="18" t="s">
        <v>1007</v>
      </c>
      <c r="D9583" s="18" t="s">
        <v>197</v>
      </c>
      <c r="E9583" s="18">
        <v>0</v>
      </c>
    </row>
    <row r="9584" spans="1:5" x14ac:dyDescent="0.3">
      <c r="A9584" s="18" t="str">
        <f t="shared" si="150"/>
        <v>2023-24Bass Coast ShireMC4</v>
      </c>
      <c r="B9584" s="18" t="s">
        <v>34</v>
      </c>
      <c r="C9584" s="18" t="s">
        <v>1007</v>
      </c>
      <c r="D9584" s="18" t="s">
        <v>202</v>
      </c>
      <c r="E9584" s="18">
        <v>0</v>
      </c>
    </row>
    <row r="9585" spans="1:5" x14ac:dyDescent="0.3">
      <c r="A9585" s="18" t="str">
        <f t="shared" si="150"/>
        <v>2023-24Bass Coast ShireMC5</v>
      </c>
      <c r="B9585" s="18" t="s">
        <v>34</v>
      </c>
      <c r="C9585" s="18" t="s">
        <v>1007</v>
      </c>
      <c r="D9585" s="18" t="s">
        <v>207</v>
      </c>
      <c r="E9585" s="18">
        <v>0</v>
      </c>
    </row>
    <row r="9586" spans="1:5" x14ac:dyDescent="0.3">
      <c r="A9586" s="18" t="str">
        <f t="shared" si="150"/>
        <v>2023-24Bass Coast ShireMC6</v>
      </c>
      <c r="B9586" s="18" t="s">
        <v>34</v>
      </c>
      <c r="C9586" s="18" t="s">
        <v>1007</v>
      </c>
      <c r="D9586" s="18" t="s">
        <v>211</v>
      </c>
      <c r="E9586" s="18">
        <v>0</v>
      </c>
    </row>
    <row r="9587" spans="1:5" x14ac:dyDescent="0.3">
      <c r="A9587" s="18" t="str">
        <f t="shared" si="150"/>
        <v>2023-24Bass Coast ShireR1</v>
      </c>
      <c r="B9587" s="18" t="s">
        <v>34</v>
      </c>
      <c r="C9587" s="18" t="s">
        <v>1007</v>
      </c>
      <c r="D9587" s="18" t="s">
        <v>215</v>
      </c>
      <c r="E9587" s="18">
        <v>11.675903238007532</v>
      </c>
    </row>
    <row r="9588" spans="1:5" x14ac:dyDescent="0.3">
      <c r="A9588" s="18" t="str">
        <f t="shared" si="150"/>
        <v>2023-24Bass Coast ShireR2</v>
      </c>
      <c r="B9588" s="18" t="s">
        <v>34</v>
      </c>
      <c r="C9588" s="18" t="s">
        <v>1007</v>
      </c>
      <c r="D9588" s="18" t="s">
        <v>220</v>
      </c>
      <c r="E9588" s="18">
        <v>0.93122728543472177</v>
      </c>
    </row>
    <row r="9589" spans="1:5" x14ac:dyDescent="0.3">
      <c r="A9589" s="18" t="str">
        <f t="shared" si="150"/>
        <v>2023-24Bass Coast ShireR3</v>
      </c>
      <c r="B9589" s="18" t="s">
        <v>34</v>
      </c>
      <c r="C9589" s="18" t="s">
        <v>1007</v>
      </c>
      <c r="D9589" s="18" t="s">
        <v>223</v>
      </c>
      <c r="E9589" s="18">
        <v>125.73222889527355</v>
      </c>
    </row>
    <row r="9590" spans="1:5" x14ac:dyDescent="0.3">
      <c r="A9590" s="18" t="str">
        <f t="shared" si="150"/>
        <v>2023-24Bass Coast ShireR4</v>
      </c>
      <c r="B9590" s="18" t="s">
        <v>34</v>
      </c>
      <c r="C9590" s="18" t="s">
        <v>1007</v>
      </c>
      <c r="D9590" s="18" t="s">
        <v>228</v>
      </c>
      <c r="E9590" s="18">
        <v>13.254592192719031</v>
      </c>
    </row>
    <row r="9591" spans="1:5" x14ac:dyDescent="0.3">
      <c r="A9591" s="18" t="str">
        <f t="shared" si="150"/>
        <v>2023-24Bass Coast ShireR5</v>
      </c>
      <c r="B9591" s="18" t="s">
        <v>34</v>
      </c>
      <c r="C9591" s="18" t="s">
        <v>1007</v>
      </c>
      <c r="D9591" s="18" t="s">
        <v>232</v>
      </c>
      <c r="E9591" s="18">
        <v>50</v>
      </c>
    </row>
    <row r="9592" spans="1:5" x14ac:dyDescent="0.3">
      <c r="A9592" s="18" t="str">
        <f t="shared" si="150"/>
        <v>2023-24Bass Coast ShireSP1</v>
      </c>
      <c r="B9592" s="18" t="s">
        <v>34</v>
      </c>
      <c r="C9592" s="18" t="s">
        <v>1007</v>
      </c>
      <c r="D9592" s="18" t="s">
        <v>236</v>
      </c>
      <c r="E9592" s="18">
        <v>127</v>
      </c>
    </row>
    <row r="9593" spans="1:5" x14ac:dyDescent="0.3">
      <c r="A9593" s="18" t="str">
        <f t="shared" si="150"/>
        <v>2023-24Bass Coast ShireSP2</v>
      </c>
      <c r="B9593" s="18" t="s">
        <v>34</v>
      </c>
      <c r="C9593" s="18" t="s">
        <v>1007</v>
      </c>
      <c r="D9593" s="18" t="s">
        <v>239</v>
      </c>
      <c r="E9593" s="18">
        <v>0.60470085470085466</v>
      </c>
    </row>
    <row r="9594" spans="1:5" x14ac:dyDescent="0.3">
      <c r="A9594" s="18" t="str">
        <f t="shared" si="150"/>
        <v>2023-24Bass Coast ShireSP3</v>
      </c>
      <c r="B9594" s="18" t="s">
        <v>34</v>
      </c>
      <c r="C9594" s="18" t="s">
        <v>1007</v>
      </c>
      <c r="D9594" s="18" t="s">
        <v>245</v>
      </c>
      <c r="E9594" s="18">
        <v>3766.299227272727</v>
      </c>
    </row>
    <row r="9595" spans="1:5" x14ac:dyDescent="0.3">
      <c r="A9595" s="18" t="str">
        <f t="shared" si="150"/>
        <v>2023-24Bass Coast ShireSP4</v>
      </c>
      <c r="B9595" s="18" t="s">
        <v>34</v>
      </c>
      <c r="C9595" s="18" t="s">
        <v>1007</v>
      </c>
      <c r="D9595" s="18" t="s">
        <v>251</v>
      </c>
      <c r="E9595" s="18">
        <v>0.90909090909090906</v>
      </c>
    </row>
    <row r="9596" spans="1:5" x14ac:dyDescent="0.3">
      <c r="A9596" s="18" t="str">
        <f t="shared" si="150"/>
        <v>2023-24Bass Coast ShireWC2</v>
      </c>
      <c r="B9596" s="18" t="s">
        <v>34</v>
      </c>
      <c r="C9596" s="18" t="s">
        <v>1007</v>
      </c>
      <c r="D9596" s="18" t="s">
        <v>256</v>
      </c>
      <c r="E9596" s="18">
        <v>2.6997076042489914</v>
      </c>
    </row>
    <row r="9597" spans="1:5" x14ac:dyDescent="0.3">
      <c r="A9597" s="18" t="str">
        <f t="shared" si="150"/>
        <v>2023-24Bass Coast ShireWC3</v>
      </c>
      <c r="B9597" s="18" t="s">
        <v>34</v>
      </c>
      <c r="C9597" s="18" t="s">
        <v>1007</v>
      </c>
      <c r="D9597" s="18" t="s">
        <v>262</v>
      </c>
      <c r="E9597" s="18">
        <v>83.329768280649219</v>
      </c>
    </row>
    <row r="9598" spans="1:5" x14ac:dyDescent="0.3">
      <c r="A9598" s="18" t="str">
        <f t="shared" si="150"/>
        <v>2023-24Bass Coast ShireWC4</v>
      </c>
      <c r="B9598" s="18" t="s">
        <v>34</v>
      </c>
      <c r="C9598" s="18" t="s">
        <v>1007</v>
      </c>
      <c r="D9598" s="18" t="s">
        <v>266</v>
      </c>
      <c r="E9598" s="18">
        <v>83.633099807087021</v>
      </c>
    </row>
    <row r="9599" spans="1:5" x14ac:dyDescent="0.3">
      <c r="A9599" s="18" t="str">
        <f t="shared" si="150"/>
        <v>2023-24Bass Coast ShireWC5</v>
      </c>
      <c r="B9599" s="18" t="s">
        <v>34</v>
      </c>
      <c r="C9599" s="18" t="s">
        <v>1007</v>
      </c>
      <c r="D9599" s="18" t="s">
        <v>270</v>
      </c>
      <c r="E9599" s="18">
        <v>0.7417495663634065</v>
      </c>
    </row>
    <row r="9600" spans="1:5" x14ac:dyDescent="0.3">
      <c r="A9600" s="18" t="str">
        <f t="shared" si="150"/>
        <v>2023-24Bass Coast ShireE2</v>
      </c>
      <c r="B9600" s="18" t="s">
        <v>34</v>
      </c>
      <c r="C9600" s="18" t="s">
        <v>1007</v>
      </c>
      <c r="D9600" s="18" t="s">
        <v>548</v>
      </c>
      <c r="E9600" s="18">
        <v>3014.7866252215085</v>
      </c>
    </row>
    <row r="9601" spans="1:5" x14ac:dyDescent="0.3">
      <c r="A9601" s="18" t="str">
        <f t="shared" si="150"/>
        <v>2023-24Bass Coast ShireE4</v>
      </c>
      <c r="B9601" s="18" t="s">
        <v>34</v>
      </c>
      <c r="C9601" s="18" t="s">
        <v>1007</v>
      </c>
      <c r="D9601" s="18" t="s">
        <v>550</v>
      </c>
      <c r="E9601" s="18">
        <v>1676.9020712895447</v>
      </c>
    </row>
    <row r="9602" spans="1:5" x14ac:dyDescent="0.3">
      <c r="A9602" s="18" t="str">
        <f t="shared" si="150"/>
        <v>2023-24Bass Coast ShireL1</v>
      </c>
      <c r="B9602" s="18" t="s">
        <v>34</v>
      </c>
      <c r="C9602" s="18" t="s">
        <v>1007</v>
      </c>
      <c r="D9602" s="18" t="s">
        <v>552</v>
      </c>
      <c r="E9602" s="18">
        <v>1.3240134560763854</v>
      </c>
    </row>
    <row r="9603" spans="1:5" x14ac:dyDescent="0.3">
      <c r="A9603" s="18" t="str">
        <f t="shared" si="150"/>
        <v>2023-24Bass Coast ShireL2</v>
      </c>
      <c r="B9603" s="18" t="s">
        <v>34</v>
      </c>
      <c r="C9603" s="18" t="s">
        <v>1007</v>
      </c>
      <c r="D9603" s="18" t="s">
        <v>554</v>
      </c>
      <c r="E9603" s="18">
        <v>-8.9962331043651672E-2</v>
      </c>
    </row>
    <row r="9604" spans="1:5" x14ac:dyDescent="0.3">
      <c r="A9604" s="18" t="str">
        <f t="shared" si="150"/>
        <v>2023-24Bass Coast ShireO2</v>
      </c>
      <c r="B9604" s="18" t="s">
        <v>34</v>
      </c>
      <c r="C9604" s="18" t="s">
        <v>1007</v>
      </c>
      <c r="D9604" s="18" t="s">
        <v>556</v>
      </c>
      <c r="E9604" s="18">
        <v>0.32387710020751054</v>
      </c>
    </row>
    <row r="9605" spans="1:5" x14ac:dyDescent="0.3">
      <c r="A9605" s="18" t="str">
        <f t="shared" si="150"/>
        <v>2023-24Bass Coast ShireO3</v>
      </c>
      <c r="B9605" s="18" t="s">
        <v>34</v>
      </c>
      <c r="C9605" s="18" t="s">
        <v>1007</v>
      </c>
      <c r="D9605" s="18" t="s">
        <v>558</v>
      </c>
      <c r="E9605" s="18">
        <v>0.12951335430751723</v>
      </c>
    </row>
    <row r="9606" spans="1:5" x14ac:dyDescent="0.3">
      <c r="A9606" s="18" t="str">
        <f t="shared" si="150"/>
        <v>2023-24Bass Coast ShireO4</v>
      </c>
      <c r="B9606" s="18" t="s">
        <v>34</v>
      </c>
      <c r="C9606" s="18" t="s">
        <v>1007</v>
      </c>
      <c r="D9606" s="18" t="s">
        <v>560</v>
      </c>
      <c r="E9606" s="18">
        <v>0.27438018396727459</v>
      </c>
    </row>
    <row r="9607" spans="1:5" x14ac:dyDescent="0.3">
      <c r="A9607" s="18" t="str">
        <f t="shared" si="150"/>
        <v>2023-24Bass Coast ShireO5</v>
      </c>
      <c r="B9607" s="18" t="s">
        <v>34</v>
      </c>
      <c r="C9607" s="18" t="s">
        <v>1007</v>
      </c>
      <c r="D9607" s="18" t="s">
        <v>562</v>
      </c>
      <c r="E9607" s="18">
        <v>1.2050584441757355</v>
      </c>
    </row>
    <row r="9608" spans="1:5" x14ac:dyDescent="0.3">
      <c r="A9608" s="18" t="str">
        <f t="shared" si="150"/>
        <v>2023-24Bass Coast ShireOP1</v>
      </c>
      <c r="B9608" s="18" t="s">
        <v>34</v>
      </c>
      <c r="C9608" s="18" t="s">
        <v>1007</v>
      </c>
      <c r="D9608" s="18" t="s">
        <v>564</v>
      </c>
      <c r="E9608" s="18">
        <v>-0.12705394280997839</v>
      </c>
    </row>
    <row r="9609" spans="1:5" x14ac:dyDescent="0.3">
      <c r="A9609" s="18" t="str">
        <f t="shared" si="150"/>
        <v>2023-24Bass Coast ShireS1</v>
      </c>
      <c r="B9609" s="18" t="s">
        <v>34</v>
      </c>
      <c r="C9609" s="18" t="s">
        <v>1007</v>
      </c>
      <c r="D9609" s="18" t="s">
        <v>567</v>
      </c>
      <c r="E9609" s="18">
        <v>0.81120559519543001</v>
      </c>
    </row>
    <row r="9610" spans="1:5" x14ac:dyDescent="0.3">
      <c r="A9610" s="18" t="str">
        <f t="shared" si="150"/>
        <v>2023-24Bass Coast ShireS2</v>
      </c>
      <c r="B9610" s="18" t="s">
        <v>34</v>
      </c>
      <c r="C9610" s="18" t="s">
        <v>1007</v>
      </c>
      <c r="D9610" s="18" t="s">
        <v>569</v>
      </c>
      <c r="E9610" s="18">
        <v>2.7176250253043471E-3</v>
      </c>
    </row>
    <row r="9611" spans="1:5" x14ac:dyDescent="0.3">
      <c r="A9611" s="18" t="str">
        <f t="shared" si="150"/>
        <v>2023-24Bass Coast ShireC1</v>
      </c>
      <c r="B9611" s="18" t="s">
        <v>34</v>
      </c>
      <c r="C9611" s="18" t="s">
        <v>1007</v>
      </c>
      <c r="D9611" s="18" t="s">
        <v>572</v>
      </c>
      <c r="E9611" s="18">
        <v>2428.748625055583</v>
      </c>
    </row>
    <row r="9612" spans="1:5" x14ac:dyDescent="0.3">
      <c r="A9612" s="18" t="str">
        <f t="shared" si="150"/>
        <v>2023-24Bass Coast ShireC2</v>
      </c>
      <c r="B9612" s="18" t="s">
        <v>34</v>
      </c>
      <c r="C9612" s="18" t="s">
        <v>1007</v>
      </c>
      <c r="D9612" s="18" t="s">
        <v>575</v>
      </c>
      <c r="E9612" s="18">
        <v>23019.916216152964</v>
      </c>
    </row>
    <row r="9613" spans="1:5" x14ac:dyDescent="0.3">
      <c r="A9613" s="18" t="str">
        <f t="shared" si="150"/>
        <v>2023-24Bass Coast ShireC3</v>
      </c>
      <c r="B9613" s="18" t="s">
        <v>34</v>
      </c>
      <c r="C9613" s="18" t="s">
        <v>1007</v>
      </c>
      <c r="D9613" s="18" t="s">
        <v>579</v>
      </c>
      <c r="E9613" s="18">
        <v>42.903186938972226</v>
      </c>
    </row>
    <row r="9614" spans="1:5" x14ac:dyDescent="0.3">
      <c r="A9614" s="18" t="str">
        <f t="shared" si="150"/>
        <v>2023-24Bass Coast ShireC4</v>
      </c>
      <c r="B9614" s="18" t="s">
        <v>34</v>
      </c>
      <c r="C9614" s="18" t="s">
        <v>1007</v>
      </c>
      <c r="D9614" s="18" t="s">
        <v>583</v>
      </c>
      <c r="E9614" s="18">
        <v>2071.0524468159797</v>
      </c>
    </row>
    <row r="9615" spans="1:5" x14ac:dyDescent="0.3">
      <c r="A9615" s="18" t="str">
        <f t="shared" si="150"/>
        <v>2023-24Bass Coast ShireC5</v>
      </c>
      <c r="B9615" s="18" t="s">
        <v>34</v>
      </c>
      <c r="C9615" s="18" t="s">
        <v>1007</v>
      </c>
      <c r="D9615" s="18" t="s">
        <v>586</v>
      </c>
      <c r="E9615" s="18">
        <v>35.994289592548384</v>
      </c>
    </row>
    <row r="9616" spans="1:5" x14ac:dyDescent="0.3">
      <c r="A9616" s="18" t="str">
        <f t="shared" si="150"/>
        <v>2023-24Bass Coast ShireC6</v>
      </c>
      <c r="B9616" s="18" t="s">
        <v>34</v>
      </c>
      <c r="C9616" s="18" t="s">
        <v>1007</v>
      </c>
      <c r="D9616" s="18" t="s">
        <v>590</v>
      </c>
      <c r="E9616" s="18">
        <v>5</v>
      </c>
    </row>
    <row r="9617" spans="1:5" x14ac:dyDescent="0.3">
      <c r="A9617" s="18" t="str">
        <f t="shared" si="150"/>
        <v>2023-24Bass Coast ShireC7</v>
      </c>
      <c r="B9617" s="18" t="s">
        <v>34</v>
      </c>
      <c r="C9617" s="18" t="s">
        <v>1007</v>
      </c>
      <c r="D9617" s="18" t="s">
        <v>594</v>
      </c>
      <c r="E9617" s="18">
        <v>0.18154311649016641</v>
      </c>
    </row>
    <row r="9618" spans="1:5" x14ac:dyDescent="0.3">
      <c r="A9618" s="18" t="str">
        <f t="shared" si="150"/>
        <v>2023-24Bass Coast ShireLB5</v>
      </c>
      <c r="B9618" s="18" t="s">
        <v>34</v>
      </c>
      <c r="C9618" s="18" t="s">
        <v>1007</v>
      </c>
      <c r="D9618" s="18" t="s">
        <v>177</v>
      </c>
      <c r="E9618" s="18">
        <v>44.948661798778353</v>
      </c>
    </row>
    <row r="9619" spans="1:5" x14ac:dyDescent="0.3">
      <c r="A9619" s="18" t="str">
        <f t="shared" si="150"/>
        <v>2023-24Baw Baw ShireAF2</v>
      </c>
      <c r="B9619" s="18" t="s">
        <v>34</v>
      </c>
      <c r="C9619" s="18" t="s">
        <v>1010</v>
      </c>
      <c r="D9619" s="18" t="s">
        <v>76</v>
      </c>
      <c r="E9619" s="18">
        <v>1</v>
      </c>
    </row>
    <row r="9620" spans="1:5" x14ac:dyDescent="0.3">
      <c r="A9620" s="18" t="str">
        <f t="shared" si="150"/>
        <v>2023-24Baw Baw ShireAF6</v>
      </c>
      <c r="B9620" s="18" t="s">
        <v>34</v>
      </c>
      <c r="C9620" s="18" t="s">
        <v>1010</v>
      </c>
      <c r="D9620" s="18" t="s">
        <v>85</v>
      </c>
      <c r="E9620" s="18">
        <v>6.4540762482685841</v>
      </c>
    </row>
    <row r="9621" spans="1:5" x14ac:dyDescent="0.3">
      <c r="A9621" s="18" t="str">
        <f t="shared" si="150"/>
        <v>2023-24Baw Baw ShireAF7</v>
      </c>
      <c r="B9621" s="18" t="s">
        <v>34</v>
      </c>
      <c r="C9621" s="18" t="s">
        <v>1010</v>
      </c>
      <c r="D9621" s="18" t="s">
        <v>90</v>
      </c>
      <c r="E9621" s="18">
        <v>4.3915339000155846</v>
      </c>
    </row>
    <row r="9622" spans="1:5" x14ac:dyDescent="0.3">
      <c r="A9622" s="18" t="str">
        <f t="shared" si="150"/>
        <v>2023-24Baw Baw ShireAM1</v>
      </c>
      <c r="B9622" s="18" t="s">
        <v>34</v>
      </c>
      <c r="C9622" s="18" t="s">
        <v>1010</v>
      </c>
      <c r="D9622" s="18" t="s">
        <v>97</v>
      </c>
      <c r="E9622" s="18">
        <v>1.3414012738853502</v>
      </c>
    </row>
    <row r="9623" spans="1:5" x14ac:dyDescent="0.3">
      <c r="A9623" s="18" t="str">
        <f t="shared" si="150"/>
        <v>2023-24Baw Baw ShireAM2</v>
      </c>
      <c r="B9623" s="18" t="s">
        <v>34</v>
      </c>
      <c r="C9623" s="18" t="s">
        <v>1010</v>
      </c>
      <c r="D9623" s="18" t="s">
        <v>103</v>
      </c>
      <c r="E9623" s="18">
        <v>0.65690376569037656</v>
      </c>
    </row>
    <row r="9624" spans="1:5" x14ac:dyDescent="0.3">
      <c r="A9624" s="18" t="str">
        <f t="shared" ref="A9624:A9687" si="151">CONCATENATE(B9624,C9624,D9624)</f>
        <v>2023-24Baw Baw ShireAM5</v>
      </c>
      <c r="B9624" s="18" t="s">
        <v>34</v>
      </c>
      <c r="C9624" s="18" t="s">
        <v>1010</v>
      </c>
      <c r="D9624" s="18" t="s">
        <v>109</v>
      </c>
      <c r="E9624" s="18">
        <v>0.67073170731707321</v>
      </c>
    </row>
    <row r="9625" spans="1:5" x14ac:dyDescent="0.3">
      <c r="A9625" s="18" t="str">
        <f t="shared" si="151"/>
        <v>2023-24Baw Baw ShireAM6</v>
      </c>
      <c r="B9625" s="18" t="s">
        <v>34</v>
      </c>
      <c r="C9625" s="18" t="s">
        <v>1010</v>
      </c>
      <c r="D9625" s="18" t="s">
        <v>115</v>
      </c>
      <c r="E9625" s="18">
        <v>15.289654376360399</v>
      </c>
    </row>
    <row r="9626" spans="1:5" x14ac:dyDescent="0.3">
      <c r="A9626" s="18" t="str">
        <f t="shared" si="151"/>
        <v>2023-24Baw Baw ShireAM7</v>
      </c>
      <c r="B9626" s="18" t="s">
        <v>34</v>
      </c>
      <c r="C9626" s="18" t="s">
        <v>1010</v>
      </c>
      <c r="D9626" s="18" t="s">
        <v>118</v>
      </c>
      <c r="E9626" s="18">
        <v>1</v>
      </c>
    </row>
    <row r="9627" spans="1:5" x14ac:dyDescent="0.3">
      <c r="A9627" s="18" t="str">
        <f t="shared" si="151"/>
        <v>2023-24Baw Baw ShireFS1</v>
      </c>
      <c r="B9627" s="18" t="s">
        <v>34</v>
      </c>
      <c r="C9627" s="18" t="s">
        <v>1010</v>
      </c>
      <c r="D9627" s="18" t="s">
        <v>124</v>
      </c>
      <c r="E9627" s="18">
        <v>1.1212121212121211</v>
      </c>
    </row>
    <row r="9628" spans="1:5" x14ac:dyDescent="0.3">
      <c r="A9628" s="18" t="str">
        <f t="shared" si="151"/>
        <v>2023-24Baw Baw ShireFS2</v>
      </c>
      <c r="B9628" s="18" t="s">
        <v>34</v>
      </c>
      <c r="C9628" s="18" t="s">
        <v>1010</v>
      </c>
      <c r="D9628" s="18" t="s">
        <v>130</v>
      </c>
      <c r="E9628" s="18">
        <v>0.94153846153846155</v>
      </c>
    </row>
    <row r="9629" spans="1:5" x14ac:dyDescent="0.3">
      <c r="A9629" s="18" t="str">
        <f t="shared" si="151"/>
        <v>2023-24Baw Baw ShireFS3</v>
      </c>
      <c r="B9629" s="18" t="s">
        <v>34</v>
      </c>
      <c r="C9629" s="18" t="s">
        <v>1010</v>
      </c>
      <c r="D9629" s="18" t="s">
        <v>135</v>
      </c>
      <c r="E9629" s="18">
        <v>255.29529059829059</v>
      </c>
    </row>
    <row r="9630" spans="1:5" x14ac:dyDescent="0.3">
      <c r="A9630" s="18" t="str">
        <f t="shared" si="151"/>
        <v>2023-24Baw Baw ShireFS4</v>
      </c>
      <c r="B9630" s="18" t="s">
        <v>34</v>
      </c>
      <c r="C9630" s="18" t="s">
        <v>1010</v>
      </c>
      <c r="D9630" s="18" t="s">
        <v>139</v>
      </c>
      <c r="E9630" s="18">
        <v>1</v>
      </c>
    </row>
    <row r="9631" spans="1:5" x14ac:dyDescent="0.3">
      <c r="A9631" s="18" t="str">
        <f t="shared" si="151"/>
        <v>2023-24Baw Baw ShireFS5</v>
      </c>
      <c r="B9631" s="18" t="s">
        <v>34</v>
      </c>
      <c r="C9631" s="18" t="s">
        <v>1010</v>
      </c>
      <c r="D9631" s="18" t="s">
        <v>144</v>
      </c>
      <c r="E9631" s="18">
        <v>1.0119047619047619</v>
      </c>
    </row>
    <row r="9632" spans="1:5" x14ac:dyDescent="0.3">
      <c r="A9632" s="18" t="str">
        <f t="shared" si="151"/>
        <v>2023-24Baw Baw ShireG1</v>
      </c>
      <c r="B9632" s="18" t="s">
        <v>34</v>
      </c>
      <c r="C9632" s="18" t="s">
        <v>1010</v>
      </c>
      <c r="D9632" s="18" t="s">
        <v>149</v>
      </c>
      <c r="E9632" s="18">
        <v>1.8633540372670808E-2</v>
      </c>
    </row>
    <row r="9633" spans="1:5" x14ac:dyDescent="0.3">
      <c r="A9633" s="18" t="str">
        <f t="shared" si="151"/>
        <v>2023-24Baw Baw ShireG2</v>
      </c>
      <c r="B9633" s="18" t="s">
        <v>34</v>
      </c>
      <c r="C9633" s="18" t="s">
        <v>1010</v>
      </c>
      <c r="D9633" s="18" t="s">
        <v>154</v>
      </c>
      <c r="E9633" s="18">
        <v>47</v>
      </c>
    </row>
    <row r="9634" spans="1:5" x14ac:dyDescent="0.3">
      <c r="A9634" s="18" t="str">
        <f t="shared" si="151"/>
        <v>2023-24Baw Baw ShireG3</v>
      </c>
      <c r="B9634" s="18" t="s">
        <v>34</v>
      </c>
      <c r="C9634" s="18" t="s">
        <v>1010</v>
      </c>
      <c r="D9634" s="18" t="s">
        <v>159</v>
      </c>
      <c r="E9634" s="18">
        <v>0.87222222222222223</v>
      </c>
    </row>
    <row r="9635" spans="1:5" x14ac:dyDescent="0.3">
      <c r="A9635" s="18" t="str">
        <f t="shared" si="151"/>
        <v>2023-24Baw Baw ShireG4</v>
      </c>
      <c r="B9635" s="18" t="s">
        <v>34</v>
      </c>
      <c r="C9635" s="18" t="s">
        <v>1010</v>
      </c>
      <c r="D9635" s="18" t="s">
        <v>166</v>
      </c>
      <c r="E9635" s="18">
        <v>53142.555555555555</v>
      </c>
    </row>
    <row r="9636" spans="1:5" x14ac:dyDescent="0.3">
      <c r="A9636" s="18" t="str">
        <f t="shared" si="151"/>
        <v>2023-24Baw Baw ShireG5</v>
      </c>
      <c r="B9636" s="18" t="s">
        <v>34</v>
      </c>
      <c r="C9636" s="18" t="s">
        <v>1010</v>
      </c>
      <c r="D9636" s="18" t="s">
        <v>169</v>
      </c>
      <c r="E9636" s="18">
        <v>44</v>
      </c>
    </row>
    <row r="9637" spans="1:5" x14ac:dyDescent="0.3">
      <c r="A9637" s="18" t="str">
        <f t="shared" si="151"/>
        <v>2023-24Baw Baw ShireLB2</v>
      </c>
      <c r="B9637" s="18" t="s">
        <v>34</v>
      </c>
      <c r="C9637" s="18" t="s">
        <v>1010</v>
      </c>
      <c r="D9637" s="18" t="s">
        <v>172</v>
      </c>
      <c r="E9637" s="18">
        <v>0.67971156538784649</v>
      </c>
    </row>
    <row r="9638" spans="1:5" x14ac:dyDescent="0.3">
      <c r="A9638" s="18" t="str">
        <f t="shared" si="151"/>
        <v>2023-24Baw Baw ShireLB6</v>
      </c>
      <c r="B9638" s="18" t="s">
        <v>34</v>
      </c>
      <c r="C9638" s="18" t="s">
        <v>1010</v>
      </c>
      <c r="D9638" s="18" t="s">
        <v>180</v>
      </c>
      <c r="E9638" s="18">
        <v>3.2711397665061672</v>
      </c>
    </row>
    <row r="9639" spans="1:5" x14ac:dyDescent="0.3">
      <c r="A9639" s="18" t="str">
        <f t="shared" si="151"/>
        <v>2023-24Baw Baw ShireLB7</v>
      </c>
      <c r="B9639" s="18" t="s">
        <v>34</v>
      </c>
      <c r="C9639" s="18" t="s">
        <v>1010</v>
      </c>
      <c r="D9639" s="18" t="s">
        <v>184</v>
      </c>
      <c r="E9639" s="18">
        <v>0.3101708330585054</v>
      </c>
    </row>
    <row r="9640" spans="1:5" x14ac:dyDescent="0.3">
      <c r="A9640" s="18" t="str">
        <f t="shared" si="151"/>
        <v>2023-24Baw Baw ShireLB8</v>
      </c>
      <c r="B9640" s="18" t="s">
        <v>34</v>
      </c>
      <c r="C9640" s="18" t="s">
        <v>1010</v>
      </c>
      <c r="D9640" s="18" t="s">
        <v>188</v>
      </c>
      <c r="E9640" s="18">
        <v>2.2914055801068529</v>
      </c>
    </row>
    <row r="9641" spans="1:5" x14ac:dyDescent="0.3">
      <c r="A9641" s="18" t="str">
        <f t="shared" si="151"/>
        <v>2023-24Baw Baw ShireMC2</v>
      </c>
      <c r="B9641" s="18" t="s">
        <v>34</v>
      </c>
      <c r="C9641" s="18" t="s">
        <v>1010</v>
      </c>
      <c r="D9641" s="18" t="s">
        <v>192</v>
      </c>
      <c r="E9641" s="18">
        <v>1.013623978201635</v>
      </c>
    </row>
    <row r="9642" spans="1:5" x14ac:dyDescent="0.3">
      <c r="A9642" s="18" t="str">
        <f t="shared" si="151"/>
        <v>2023-24Baw Baw ShireMC3</v>
      </c>
      <c r="B9642" s="18" t="s">
        <v>34</v>
      </c>
      <c r="C9642" s="18" t="s">
        <v>1010</v>
      </c>
      <c r="D9642" s="18" t="s">
        <v>197</v>
      </c>
      <c r="E9642" s="18">
        <v>86.651326268449168</v>
      </c>
    </row>
    <row r="9643" spans="1:5" x14ac:dyDescent="0.3">
      <c r="A9643" s="18" t="str">
        <f t="shared" si="151"/>
        <v>2023-24Baw Baw ShireMC4</v>
      </c>
      <c r="B9643" s="18" t="s">
        <v>34</v>
      </c>
      <c r="C9643" s="18" t="s">
        <v>1010</v>
      </c>
      <c r="D9643" s="18" t="s">
        <v>202</v>
      </c>
      <c r="E9643" s="18">
        <v>0.67299367299367296</v>
      </c>
    </row>
    <row r="9644" spans="1:5" x14ac:dyDescent="0.3">
      <c r="A9644" s="18" t="str">
        <f t="shared" si="151"/>
        <v>2023-24Baw Baw ShireMC5</v>
      </c>
      <c r="B9644" s="18" t="s">
        <v>34</v>
      </c>
      <c r="C9644" s="18" t="s">
        <v>1010</v>
      </c>
      <c r="D9644" s="18" t="s">
        <v>207</v>
      </c>
      <c r="E9644" s="18">
        <v>0.72185430463576161</v>
      </c>
    </row>
    <row r="9645" spans="1:5" x14ac:dyDescent="0.3">
      <c r="A9645" s="18" t="str">
        <f t="shared" si="151"/>
        <v>2023-24Baw Baw ShireMC6</v>
      </c>
      <c r="B9645" s="18" t="s">
        <v>34</v>
      </c>
      <c r="C9645" s="18" t="s">
        <v>1010</v>
      </c>
      <c r="D9645" s="18" t="s">
        <v>211</v>
      </c>
      <c r="E9645" s="18">
        <v>0.93869209809264309</v>
      </c>
    </row>
    <row r="9646" spans="1:5" x14ac:dyDescent="0.3">
      <c r="A9646" s="18" t="str">
        <f t="shared" si="151"/>
        <v>2023-24Baw Baw ShireR1</v>
      </c>
      <c r="B9646" s="18" t="s">
        <v>34</v>
      </c>
      <c r="C9646" s="18" t="s">
        <v>1010</v>
      </c>
      <c r="D9646" s="18" t="s">
        <v>215</v>
      </c>
      <c r="E9646" s="18">
        <v>96.856103243370598</v>
      </c>
    </row>
    <row r="9647" spans="1:5" x14ac:dyDescent="0.3">
      <c r="A9647" s="18" t="str">
        <f t="shared" si="151"/>
        <v>2023-24Baw Baw ShireR2</v>
      </c>
      <c r="B9647" s="18" t="s">
        <v>34</v>
      </c>
      <c r="C9647" s="18" t="s">
        <v>1010</v>
      </c>
      <c r="D9647" s="18" t="s">
        <v>220</v>
      </c>
      <c r="E9647" s="18">
        <v>0.94555830199146096</v>
      </c>
    </row>
    <row r="9648" spans="1:5" x14ac:dyDescent="0.3">
      <c r="A9648" s="18" t="str">
        <f t="shared" si="151"/>
        <v>2023-24Baw Baw ShireR3</v>
      </c>
      <c r="B9648" s="18" t="s">
        <v>34</v>
      </c>
      <c r="C9648" s="18" t="s">
        <v>1010</v>
      </c>
      <c r="D9648" s="18" t="s">
        <v>223</v>
      </c>
      <c r="E9648" s="18">
        <v>76.131297958237482</v>
      </c>
    </row>
    <row r="9649" spans="1:5" x14ac:dyDescent="0.3">
      <c r="A9649" s="18" t="str">
        <f t="shared" si="151"/>
        <v>2023-24Baw Baw ShireR4</v>
      </c>
      <c r="B9649" s="18" t="s">
        <v>34</v>
      </c>
      <c r="C9649" s="18" t="s">
        <v>1010</v>
      </c>
      <c r="D9649" s="18" t="s">
        <v>228</v>
      </c>
      <c r="E9649" s="18">
        <v>10.287346586215717</v>
      </c>
    </row>
    <row r="9650" spans="1:5" x14ac:dyDescent="0.3">
      <c r="A9650" s="18" t="str">
        <f t="shared" si="151"/>
        <v>2023-24Baw Baw ShireR5</v>
      </c>
      <c r="B9650" s="18" t="s">
        <v>34</v>
      </c>
      <c r="C9650" s="18" t="s">
        <v>1010</v>
      </c>
      <c r="D9650" s="18" t="s">
        <v>232</v>
      </c>
      <c r="E9650" s="18">
        <v>35</v>
      </c>
    </row>
    <row r="9651" spans="1:5" x14ac:dyDescent="0.3">
      <c r="A9651" s="18" t="str">
        <f t="shared" si="151"/>
        <v>2023-24Baw Baw ShireSP1</v>
      </c>
      <c r="B9651" s="18" t="s">
        <v>34</v>
      </c>
      <c r="C9651" s="18" t="s">
        <v>1010</v>
      </c>
      <c r="D9651" s="18" t="s">
        <v>236</v>
      </c>
      <c r="E9651" s="18">
        <v>117</v>
      </c>
    </row>
    <row r="9652" spans="1:5" x14ac:dyDescent="0.3">
      <c r="A9652" s="18" t="str">
        <f t="shared" si="151"/>
        <v>2023-24Baw Baw ShireSP2</v>
      </c>
      <c r="B9652" s="18" t="s">
        <v>34</v>
      </c>
      <c r="C9652" s="18" t="s">
        <v>1010</v>
      </c>
      <c r="D9652" s="18" t="s">
        <v>239</v>
      </c>
      <c r="E9652" s="18">
        <v>0.58968058968058967</v>
      </c>
    </row>
    <row r="9653" spans="1:5" x14ac:dyDescent="0.3">
      <c r="A9653" s="18" t="str">
        <f t="shared" si="151"/>
        <v>2023-24Baw Baw ShireSP3</v>
      </c>
      <c r="B9653" s="18" t="s">
        <v>34</v>
      </c>
      <c r="C9653" s="18" t="s">
        <v>1010</v>
      </c>
      <c r="D9653" s="18" t="s">
        <v>245</v>
      </c>
      <c r="E9653" s="18">
        <v>4438.1696202531648</v>
      </c>
    </row>
    <row r="9654" spans="1:5" x14ac:dyDescent="0.3">
      <c r="A9654" s="18" t="str">
        <f t="shared" si="151"/>
        <v>2023-24Baw Baw ShireSP4</v>
      </c>
      <c r="B9654" s="18" t="s">
        <v>34</v>
      </c>
      <c r="C9654" s="18" t="s">
        <v>1010</v>
      </c>
      <c r="D9654" s="18" t="s">
        <v>251</v>
      </c>
      <c r="E9654" s="18">
        <v>0.41666666666666669</v>
      </c>
    </row>
    <row r="9655" spans="1:5" x14ac:dyDescent="0.3">
      <c r="A9655" s="18" t="str">
        <f t="shared" si="151"/>
        <v>2023-24Baw Baw ShireWC2</v>
      </c>
      <c r="B9655" s="18" t="s">
        <v>34</v>
      </c>
      <c r="C9655" s="18" t="s">
        <v>1010</v>
      </c>
      <c r="D9655" s="18" t="s">
        <v>256</v>
      </c>
      <c r="E9655" s="18">
        <v>0.91034820818963247</v>
      </c>
    </row>
    <row r="9656" spans="1:5" x14ac:dyDescent="0.3">
      <c r="A9656" s="18" t="str">
        <f t="shared" si="151"/>
        <v>2023-24Baw Baw ShireWC3</v>
      </c>
      <c r="B9656" s="18" t="s">
        <v>34</v>
      </c>
      <c r="C9656" s="18" t="s">
        <v>1010</v>
      </c>
      <c r="D9656" s="18" t="s">
        <v>262</v>
      </c>
      <c r="E9656" s="18">
        <v>154.17932669160402</v>
      </c>
    </row>
    <row r="9657" spans="1:5" x14ac:dyDescent="0.3">
      <c r="A9657" s="18" t="str">
        <f t="shared" si="151"/>
        <v>2023-24Baw Baw ShireWC4</v>
      </c>
      <c r="B9657" s="18" t="s">
        <v>34</v>
      </c>
      <c r="C9657" s="18" t="s">
        <v>1010</v>
      </c>
      <c r="D9657" s="18" t="s">
        <v>266</v>
      </c>
      <c r="E9657" s="18">
        <v>66.339039016244115</v>
      </c>
    </row>
    <row r="9658" spans="1:5" x14ac:dyDescent="0.3">
      <c r="A9658" s="18" t="str">
        <f t="shared" si="151"/>
        <v>2023-24Baw Baw ShireWC5</v>
      </c>
      <c r="B9658" s="18" t="s">
        <v>34</v>
      </c>
      <c r="C9658" s="18" t="s">
        <v>1010</v>
      </c>
      <c r="D9658" s="18" t="s">
        <v>270</v>
      </c>
      <c r="E9658" s="18">
        <v>0.53827532499930253</v>
      </c>
    </row>
    <row r="9659" spans="1:5" x14ac:dyDescent="0.3">
      <c r="A9659" s="18" t="str">
        <f t="shared" si="151"/>
        <v>2023-24Baw Baw ShireE2</v>
      </c>
      <c r="B9659" s="18" t="s">
        <v>34</v>
      </c>
      <c r="C9659" s="18" t="s">
        <v>1010</v>
      </c>
      <c r="D9659" s="18" t="s">
        <v>548</v>
      </c>
      <c r="E9659" s="18">
        <v>3957.9949022939677</v>
      </c>
    </row>
    <row r="9660" spans="1:5" x14ac:dyDescent="0.3">
      <c r="A9660" s="18" t="str">
        <f t="shared" si="151"/>
        <v>2023-24Baw Baw ShireE4</v>
      </c>
      <c r="B9660" s="18" t="s">
        <v>34</v>
      </c>
      <c r="C9660" s="18" t="s">
        <v>1010</v>
      </c>
      <c r="D9660" s="18" t="s">
        <v>550</v>
      </c>
      <c r="E9660" s="18">
        <v>2088.7340696686492</v>
      </c>
    </row>
    <row r="9661" spans="1:5" x14ac:dyDescent="0.3">
      <c r="A9661" s="18" t="str">
        <f t="shared" si="151"/>
        <v>2023-24Baw Baw ShireL1</v>
      </c>
      <c r="B9661" s="18" t="s">
        <v>34</v>
      </c>
      <c r="C9661" s="18" t="s">
        <v>1010</v>
      </c>
      <c r="D9661" s="18" t="s">
        <v>552</v>
      </c>
      <c r="E9661" s="18">
        <v>1.1981258880909404</v>
      </c>
    </row>
    <row r="9662" spans="1:5" x14ac:dyDescent="0.3">
      <c r="A9662" s="18" t="str">
        <f t="shared" si="151"/>
        <v>2023-24Baw Baw ShireL2</v>
      </c>
      <c r="B9662" s="18" t="s">
        <v>34</v>
      </c>
      <c r="C9662" s="18" t="s">
        <v>1010</v>
      </c>
      <c r="D9662" s="18" t="s">
        <v>554</v>
      </c>
      <c r="E9662" s="18">
        <v>-0.76275043204424131</v>
      </c>
    </row>
    <row r="9663" spans="1:5" x14ac:dyDescent="0.3">
      <c r="A9663" s="18" t="str">
        <f t="shared" si="151"/>
        <v>2023-24Baw Baw ShireO2</v>
      </c>
      <c r="B9663" s="18" t="s">
        <v>34</v>
      </c>
      <c r="C9663" s="18" t="s">
        <v>1010</v>
      </c>
      <c r="D9663" s="18" t="s">
        <v>556</v>
      </c>
      <c r="E9663" s="18">
        <v>0.27353187579385457</v>
      </c>
    </row>
    <row r="9664" spans="1:5" x14ac:dyDescent="0.3">
      <c r="A9664" s="18" t="str">
        <f t="shared" si="151"/>
        <v>2023-24Baw Baw ShireO3</v>
      </c>
      <c r="B9664" s="18" t="s">
        <v>34</v>
      </c>
      <c r="C9664" s="18" t="s">
        <v>1010</v>
      </c>
      <c r="D9664" s="18" t="s">
        <v>558</v>
      </c>
      <c r="E9664" s="18">
        <v>0.11943626192470881</v>
      </c>
    </row>
    <row r="9665" spans="1:5" x14ac:dyDescent="0.3">
      <c r="A9665" s="18" t="str">
        <f t="shared" si="151"/>
        <v>2023-24Baw Baw ShireO4</v>
      </c>
      <c r="B9665" s="18" t="s">
        <v>34</v>
      </c>
      <c r="C9665" s="18" t="s">
        <v>1010</v>
      </c>
      <c r="D9665" s="18" t="s">
        <v>560</v>
      </c>
      <c r="E9665" s="18">
        <v>0.215051742567512</v>
      </c>
    </row>
    <row r="9666" spans="1:5" x14ac:dyDescent="0.3">
      <c r="A9666" s="18" t="str">
        <f t="shared" si="151"/>
        <v>2023-24Baw Baw ShireO5</v>
      </c>
      <c r="B9666" s="18" t="s">
        <v>34</v>
      </c>
      <c r="C9666" s="18" t="s">
        <v>1010</v>
      </c>
      <c r="D9666" s="18" t="s">
        <v>562</v>
      </c>
      <c r="E9666" s="18">
        <v>1.0329326600831137</v>
      </c>
    </row>
    <row r="9667" spans="1:5" x14ac:dyDescent="0.3">
      <c r="A9667" s="18" t="str">
        <f t="shared" si="151"/>
        <v>2023-24Baw Baw ShireOP1</v>
      </c>
      <c r="B9667" s="18" t="s">
        <v>34</v>
      </c>
      <c r="C9667" s="18" t="s">
        <v>1010</v>
      </c>
      <c r="D9667" s="18" t="s">
        <v>564</v>
      </c>
      <c r="E9667" s="18">
        <v>-0.19532396621267947</v>
      </c>
    </row>
    <row r="9668" spans="1:5" x14ac:dyDescent="0.3">
      <c r="A9668" s="18" t="str">
        <f t="shared" si="151"/>
        <v>2023-24Baw Baw ShireS1</v>
      </c>
      <c r="B9668" s="18" t="s">
        <v>34</v>
      </c>
      <c r="C9668" s="18" t="s">
        <v>1010</v>
      </c>
      <c r="D9668" s="18" t="s">
        <v>567</v>
      </c>
      <c r="E9668" s="18">
        <v>0.75955785000975029</v>
      </c>
    </row>
    <row r="9669" spans="1:5" x14ac:dyDescent="0.3">
      <c r="A9669" s="18" t="str">
        <f t="shared" si="151"/>
        <v>2023-24Baw Baw ShireS2</v>
      </c>
      <c r="B9669" s="18" t="s">
        <v>34</v>
      </c>
      <c r="C9669" s="18" t="s">
        <v>1010</v>
      </c>
      <c r="D9669" s="18" t="s">
        <v>569</v>
      </c>
      <c r="E9669" s="18">
        <v>3.0676085064022017E-3</v>
      </c>
    </row>
    <row r="9670" spans="1:5" x14ac:dyDescent="0.3">
      <c r="A9670" s="18" t="str">
        <f t="shared" si="151"/>
        <v>2023-24Baw Baw ShireC1</v>
      </c>
      <c r="B9670" s="18" t="s">
        <v>34</v>
      </c>
      <c r="C9670" s="18" t="s">
        <v>1010</v>
      </c>
      <c r="D9670" s="18" t="s">
        <v>572</v>
      </c>
      <c r="E9670" s="18">
        <v>1920.4537959237518</v>
      </c>
    </row>
    <row r="9671" spans="1:5" x14ac:dyDescent="0.3">
      <c r="A9671" s="18" t="str">
        <f t="shared" si="151"/>
        <v>2023-24Baw Baw ShireC2</v>
      </c>
      <c r="B9671" s="18" t="s">
        <v>34</v>
      </c>
      <c r="C9671" s="18" t="s">
        <v>1010</v>
      </c>
      <c r="D9671" s="18" t="s">
        <v>575</v>
      </c>
      <c r="E9671" s="18">
        <v>11915.671789459799</v>
      </c>
    </row>
    <row r="9672" spans="1:5" x14ac:dyDescent="0.3">
      <c r="A9672" s="18" t="str">
        <f t="shared" si="151"/>
        <v>2023-24Baw Baw ShireC3</v>
      </c>
      <c r="B9672" s="18" t="s">
        <v>34</v>
      </c>
      <c r="C9672" s="18" t="s">
        <v>1010</v>
      </c>
      <c r="D9672" s="18" t="s">
        <v>579</v>
      </c>
      <c r="E9672" s="18">
        <v>33.156916347730998</v>
      </c>
    </row>
    <row r="9673" spans="1:5" x14ac:dyDescent="0.3">
      <c r="A9673" s="18" t="str">
        <f t="shared" si="151"/>
        <v>2023-24Baw Baw ShireC4</v>
      </c>
      <c r="B9673" s="18" t="s">
        <v>34</v>
      </c>
      <c r="C9673" s="18" t="s">
        <v>1010</v>
      </c>
      <c r="D9673" s="18" t="s">
        <v>583</v>
      </c>
      <c r="E9673" s="18">
        <v>1403.8157113646857</v>
      </c>
    </row>
    <row r="9674" spans="1:5" x14ac:dyDescent="0.3">
      <c r="A9674" s="18" t="str">
        <f t="shared" si="151"/>
        <v>2023-24Baw Baw ShireC5</v>
      </c>
      <c r="B9674" s="18" t="s">
        <v>34</v>
      </c>
      <c r="C9674" s="18" t="s">
        <v>1010</v>
      </c>
      <c r="D9674" s="18" t="s">
        <v>586</v>
      </c>
      <c r="E9674" s="18">
        <v>90.676736363036738</v>
      </c>
    </row>
    <row r="9675" spans="1:5" x14ac:dyDescent="0.3">
      <c r="A9675" s="18" t="str">
        <f t="shared" si="151"/>
        <v>2023-24Baw Baw ShireC6</v>
      </c>
      <c r="B9675" s="18" t="s">
        <v>34</v>
      </c>
      <c r="C9675" s="18" t="s">
        <v>1010</v>
      </c>
      <c r="D9675" s="18" t="s">
        <v>590</v>
      </c>
      <c r="E9675" s="18">
        <v>6</v>
      </c>
    </row>
    <row r="9676" spans="1:5" x14ac:dyDescent="0.3">
      <c r="A9676" s="18" t="str">
        <f t="shared" si="151"/>
        <v>2023-24Baw Baw ShireC7</v>
      </c>
      <c r="B9676" s="18" t="s">
        <v>34</v>
      </c>
      <c r="C9676" s="18" t="s">
        <v>1010</v>
      </c>
      <c r="D9676" s="18" t="s">
        <v>594</v>
      </c>
      <c r="E9676" s="18">
        <v>0.15406162464985995</v>
      </c>
    </row>
    <row r="9677" spans="1:5" x14ac:dyDescent="0.3">
      <c r="A9677" s="18" t="str">
        <f t="shared" si="151"/>
        <v>2023-24Baw Baw ShireLB5</v>
      </c>
      <c r="B9677" s="18" t="s">
        <v>34</v>
      </c>
      <c r="C9677" s="18" t="s">
        <v>1010</v>
      </c>
      <c r="D9677" s="18" t="s">
        <v>177</v>
      </c>
      <c r="E9677" s="18">
        <v>30.565180726864984</v>
      </c>
    </row>
    <row r="9678" spans="1:5" x14ac:dyDescent="0.3">
      <c r="A9678" s="18" t="str">
        <f t="shared" si="151"/>
        <v>2023-24Bayside CityAF2</v>
      </c>
      <c r="B9678" s="18" t="s">
        <v>34</v>
      </c>
      <c r="C9678" s="18" t="s">
        <v>1013</v>
      </c>
      <c r="D9678" s="18" t="s">
        <v>76</v>
      </c>
      <c r="E9678" s="18">
        <v>0</v>
      </c>
    </row>
    <row r="9679" spans="1:5" x14ac:dyDescent="0.3">
      <c r="A9679" s="18" t="str">
        <f t="shared" si="151"/>
        <v>2023-24Bayside CityAF6</v>
      </c>
      <c r="B9679" s="18" t="s">
        <v>34</v>
      </c>
      <c r="C9679" s="18" t="s">
        <v>1013</v>
      </c>
      <c r="D9679" s="18" t="s">
        <v>85</v>
      </c>
      <c r="E9679" s="18">
        <v>0</v>
      </c>
    </row>
    <row r="9680" spans="1:5" x14ac:dyDescent="0.3">
      <c r="A9680" s="18" t="str">
        <f t="shared" si="151"/>
        <v>2023-24Bayside CityAF7</v>
      </c>
      <c r="B9680" s="18" t="s">
        <v>34</v>
      </c>
      <c r="C9680" s="18" t="s">
        <v>1013</v>
      </c>
      <c r="D9680" s="18" t="s">
        <v>90</v>
      </c>
      <c r="E9680" s="18">
        <v>0</v>
      </c>
    </row>
    <row r="9681" spans="1:5" x14ac:dyDescent="0.3">
      <c r="A9681" s="18" t="str">
        <f t="shared" si="151"/>
        <v>2023-24Bayside CityAM1</v>
      </c>
      <c r="B9681" s="18" t="s">
        <v>34</v>
      </c>
      <c r="C9681" s="18" t="s">
        <v>1013</v>
      </c>
      <c r="D9681" s="18" t="s">
        <v>97</v>
      </c>
      <c r="E9681" s="18">
        <v>4.273982218062705</v>
      </c>
    </row>
    <row r="9682" spans="1:5" x14ac:dyDescent="0.3">
      <c r="A9682" s="18" t="str">
        <f t="shared" si="151"/>
        <v>2023-24Bayside CityAM2</v>
      </c>
      <c r="B9682" s="18" t="s">
        <v>34</v>
      </c>
      <c r="C9682" s="18" t="s">
        <v>1013</v>
      </c>
      <c r="D9682" s="18" t="s">
        <v>103</v>
      </c>
      <c r="E9682" s="18">
        <v>0.56799999999999995</v>
      </c>
    </row>
    <row r="9683" spans="1:5" x14ac:dyDescent="0.3">
      <c r="A9683" s="18" t="str">
        <f t="shared" si="151"/>
        <v>2023-24Bayside CityAM5</v>
      </c>
      <c r="B9683" s="18" t="s">
        <v>34</v>
      </c>
      <c r="C9683" s="18" t="s">
        <v>1013</v>
      </c>
      <c r="D9683" s="18" t="s">
        <v>109</v>
      </c>
      <c r="E9683" s="18">
        <v>0.18518518518518517</v>
      </c>
    </row>
    <row r="9684" spans="1:5" x14ac:dyDescent="0.3">
      <c r="A9684" s="18" t="str">
        <f t="shared" si="151"/>
        <v>2023-24Bayside CityAM6</v>
      </c>
      <c r="B9684" s="18" t="s">
        <v>34</v>
      </c>
      <c r="C9684" s="18" t="s">
        <v>1013</v>
      </c>
      <c r="D9684" s="18" t="s">
        <v>115</v>
      </c>
      <c r="E9684" s="18">
        <v>8.470509820469541</v>
      </c>
    </row>
    <row r="9685" spans="1:5" x14ac:dyDescent="0.3">
      <c r="A9685" s="18" t="str">
        <f t="shared" si="151"/>
        <v>2023-24Bayside CityAM7</v>
      </c>
      <c r="B9685" s="18" t="s">
        <v>34</v>
      </c>
      <c r="C9685" s="18" t="s">
        <v>1013</v>
      </c>
      <c r="D9685" s="18" t="s">
        <v>118</v>
      </c>
      <c r="E9685" s="18">
        <v>1</v>
      </c>
    </row>
    <row r="9686" spans="1:5" x14ac:dyDescent="0.3">
      <c r="A9686" s="18" t="str">
        <f t="shared" si="151"/>
        <v>2023-24Bayside CityFS1</v>
      </c>
      <c r="B9686" s="18" t="s">
        <v>34</v>
      </c>
      <c r="C9686" s="18" t="s">
        <v>1013</v>
      </c>
      <c r="D9686" s="18" t="s">
        <v>124</v>
      </c>
      <c r="E9686" s="18">
        <v>1.4146341463414633</v>
      </c>
    </row>
    <row r="9687" spans="1:5" x14ac:dyDescent="0.3">
      <c r="A9687" s="18" t="str">
        <f t="shared" si="151"/>
        <v>2023-24Bayside CityFS2</v>
      </c>
      <c r="B9687" s="18" t="s">
        <v>34</v>
      </c>
      <c r="C9687" s="18" t="s">
        <v>1013</v>
      </c>
      <c r="D9687" s="18" t="s">
        <v>130</v>
      </c>
      <c r="E9687" s="18">
        <v>1</v>
      </c>
    </row>
    <row r="9688" spans="1:5" x14ac:dyDescent="0.3">
      <c r="A9688" s="18" t="str">
        <f t="shared" ref="A9688:A9751" si="152">CONCATENATE(B9688,C9688,D9688)</f>
        <v>2023-24Bayside CityFS3</v>
      </c>
      <c r="B9688" s="18" t="s">
        <v>34</v>
      </c>
      <c r="C9688" s="18" t="s">
        <v>1013</v>
      </c>
      <c r="D9688" s="18" t="s">
        <v>135</v>
      </c>
      <c r="E9688" s="18">
        <v>498.10747321428568</v>
      </c>
    </row>
    <row r="9689" spans="1:5" x14ac:dyDescent="0.3">
      <c r="A9689" s="18" t="str">
        <f t="shared" si="152"/>
        <v>2023-24Bayside CityFS4</v>
      </c>
      <c r="B9689" s="18" t="s">
        <v>34</v>
      </c>
      <c r="C9689" s="18" t="s">
        <v>1013</v>
      </c>
      <c r="D9689" s="18" t="s">
        <v>139</v>
      </c>
      <c r="E9689" s="18">
        <v>1</v>
      </c>
    </row>
    <row r="9690" spans="1:5" x14ac:dyDescent="0.3">
      <c r="A9690" s="18" t="str">
        <f t="shared" si="152"/>
        <v>2023-24Bayside CityFS5</v>
      </c>
      <c r="B9690" s="18" t="s">
        <v>34</v>
      </c>
      <c r="C9690" s="18" t="s">
        <v>1013</v>
      </c>
      <c r="D9690" s="18" t="s">
        <v>144</v>
      </c>
      <c r="E9690" s="18">
        <v>1</v>
      </c>
    </row>
    <row r="9691" spans="1:5" x14ac:dyDescent="0.3">
      <c r="A9691" s="18" t="str">
        <f t="shared" si="152"/>
        <v>2023-24Bayside CityG1</v>
      </c>
      <c r="B9691" s="18" t="s">
        <v>34</v>
      </c>
      <c r="C9691" s="18" t="s">
        <v>1013</v>
      </c>
      <c r="D9691" s="18" t="s">
        <v>149</v>
      </c>
      <c r="E9691" s="18">
        <v>3.5087719298245612E-2</v>
      </c>
    </row>
    <row r="9692" spans="1:5" x14ac:dyDescent="0.3">
      <c r="A9692" s="18" t="str">
        <f t="shared" si="152"/>
        <v>2023-24Bayside CityG2</v>
      </c>
      <c r="B9692" s="18" t="s">
        <v>34</v>
      </c>
      <c r="C9692" s="18" t="s">
        <v>1013</v>
      </c>
      <c r="D9692" s="18" t="s">
        <v>154</v>
      </c>
      <c r="E9692" s="18">
        <v>69</v>
      </c>
    </row>
    <row r="9693" spans="1:5" x14ac:dyDescent="0.3">
      <c r="A9693" s="18" t="str">
        <f t="shared" si="152"/>
        <v>2023-24Bayside CityG3</v>
      </c>
      <c r="B9693" s="18" t="s">
        <v>34</v>
      </c>
      <c r="C9693" s="18" t="s">
        <v>1013</v>
      </c>
      <c r="D9693" s="18" t="s">
        <v>159</v>
      </c>
      <c r="E9693" s="18">
        <v>0.92261904761904767</v>
      </c>
    </row>
    <row r="9694" spans="1:5" x14ac:dyDescent="0.3">
      <c r="A9694" s="18" t="str">
        <f t="shared" si="152"/>
        <v>2023-24Bayside CityG4</v>
      </c>
      <c r="B9694" s="18" t="s">
        <v>34</v>
      </c>
      <c r="C9694" s="18" t="s">
        <v>1013</v>
      </c>
      <c r="D9694" s="18" t="s">
        <v>166</v>
      </c>
      <c r="E9694" s="18">
        <v>63990.590000000004</v>
      </c>
    </row>
    <row r="9695" spans="1:5" x14ac:dyDescent="0.3">
      <c r="A9695" s="18" t="str">
        <f t="shared" si="152"/>
        <v>2023-24Bayside CityG5</v>
      </c>
      <c r="B9695" s="18" t="s">
        <v>34</v>
      </c>
      <c r="C9695" s="18" t="s">
        <v>1013</v>
      </c>
      <c r="D9695" s="18" t="s">
        <v>169</v>
      </c>
      <c r="E9695" s="18">
        <v>68</v>
      </c>
    </row>
    <row r="9696" spans="1:5" x14ac:dyDescent="0.3">
      <c r="A9696" s="18" t="str">
        <f t="shared" si="152"/>
        <v>2023-24Bayside CityLB2</v>
      </c>
      <c r="B9696" s="18" t="s">
        <v>34</v>
      </c>
      <c r="C9696" s="18" t="s">
        <v>1013</v>
      </c>
      <c r="D9696" s="18" t="s">
        <v>172</v>
      </c>
      <c r="E9696" s="18">
        <v>0.76629146919431279</v>
      </c>
    </row>
    <row r="9697" spans="1:5" x14ac:dyDescent="0.3">
      <c r="A9697" s="18" t="str">
        <f t="shared" si="152"/>
        <v>2023-24Bayside CityLB6</v>
      </c>
      <c r="B9697" s="18" t="s">
        <v>34</v>
      </c>
      <c r="C9697" s="18" t="s">
        <v>1013</v>
      </c>
      <c r="D9697" s="18" t="s">
        <v>180</v>
      </c>
      <c r="E9697" s="18">
        <v>7.5238894429952436</v>
      </c>
    </row>
    <row r="9698" spans="1:5" x14ac:dyDescent="0.3">
      <c r="A9698" s="18" t="str">
        <f t="shared" si="152"/>
        <v>2023-24Bayside CityLB7</v>
      </c>
      <c r="B9698" s="18" t="s">
        <v>34</v>
      </c>
      <c r="C9698" s="18" t="s">
        <v>1013</v>
      </c>
      <c r="D9698" s="18" t="s">
        <v>184</v>
      </c>
      <c r="E9698" s="18">
        <v>0.32348089611784564</v>
      </c>
    </row>
    <row r="9699" spans="1:5" x14ac:dyDescent="0.3">
      <c r="A9699" s="18" t="str">
        <f t="shared" si="152"/>
        <v>2023-24Bayside CityLB8</v>
      </c>
      <c r="B9699" s="18" t="s">
        <v>34</v>
      </c>
      <c r="C9699" s="18" t="s">
        <v>1013</v>
      </c>
      <c r="D9699" s="18" t="s">
        <v>188</v>
      </c>
      <c r="E9699" s="18">
        <v>3.9485384379315636</v>
      </c>
    </row>
    <row r="9700" spans="1:5" x14ac:dyDescent="0.3">
      <c r="A9700" s="18" t="str">
        <f t="shared" si="152"/>
        <v>2023-24Bayside CityMC2</v>
      </c>
      <c r="B9700" s="18" t="s">
        <v>34</v>
      </c>
      <c r="C9700" s="18" t="s">
        <v>1013</v>
      </c>
      <c r="D9700" s="18" t="s">
        <v>192</v>
      </c>
      <c r="E9700" s="18">
        <v>1</v>
      </c>
    </row>
    <row r="9701" spans="1:5" x14ac:dyDescent="0.3">
      <c r="A9701" s="18" t="str">
        <f t="shared" si="152"/>
        <v>2023-24Bayside CityMC3</v>
      </c>
      <c r="B9701" s="18" t="s">
        <v>34</v>
      </c>
      <c r="C9701" s="18" t="s">
        <v>1013</v>
      </c>
      <c r="D9701" s="18" t="s">
        <v>197</v>
      </c>
      <c r="E9701" s="18">
        <v>103.01354639310844</v>
      </c>
    </row>
    <row r="9702" spans="1:5" x14ac:dyDescent="0.3">
      <c r="A9702" s="18" t="str">
        <f t="shared" si="152"/>
        <v>2023-24Bayside CityMC4</v>
      </c>
      <c r="B9702" s="18" t="s">
        <v>34</v>
      </c>
      <c r="C9702" s="18" t="s">
        <v>1013</v>
      </c>
      <c r="D9702" s="18" t="s">
        <v>202</v>
      </c>
      <c r="E9702" s="18">
        <v>0.84533165671172583</v>
      </c>
    </row>
    <row r="9703" spans="1:5" x14ac:dyDescent="0.3">
      <c r="A9703" s="18" t="str">
        <f t="shared" si="152"/>
        <v>2023-24Bayside CityMC5</v>
      </c>
      <c r="B9703" s="18" t="s">
        <v>34</v>
      </c>
      <c r="C9703" s="18" t="s">
        <v>1013</v>
      </c>
      <c r="D9703" s="18" t="s">
        <v>207</v>
      </c>
      <c r="E9703" s="18">
        <v>0.86363636363636365</v>
      </c>
    </row>
    <row r="9704" spans="1:5" x14ac:dyDescent="0.3">
      <c r="A9704" s="18" t="str">
        <f t="shared" si="152"/>
        <v>2023-24Bayside CityMC6</v>
      </c>
      <c r="B9704" s="18" t="s">
        <v>34</v>
      </c>
      <c r="C9704" s="18" t="s">
        <v>1013</v>
      </c>
      <c r="D9704" s="18" t="s">
        <v>211</v>
      </c>
      <c r="E9704" s="18">
        <v>1.0439238653001464</v>
      </c>
    </row>
    <row r="9705" spans="1:5" x14ac:dyDescent="0.3">
      <c r="A9705" s="18" t="str">
        <f t="shared" si="152"/>
        <v>2023-24Bayside CityR1</v>
      </c>
      <c r="B9705" s="18" t="s">
        <v>34</v>
      </c>
      <c r="C9705" s="18" t="s">
        <v>1013</v>
      </c>
      <c r="D9705" s="18" t="s">
        <v>215</v>
      </c>
      <c r="E9705" s="18">
        <v>111.65311653116532</v>
      </c>
    </row>
    <row r="9706" spans="1:5" x14ac:dyDescent="0.3">
      <c r="A9706" s="18" t="str">
        <f t="shared" si="152"/>
        <v>2023-24Bayside CityR2</v>
      </c>
      <c r="B9706" s="18" t="s">
        <v>34</v>
      </c>
      <c r="C9706" s="18" t="s">
        <v>1013</v>
      </c>
      <c r="D9706" s="18" t="s">
        <v>220</v>
      </c>
      <c r="E9706" s="18">
        <v>0.98102981029810299</v>
      </c>
    </row>
    <row r="9707" spans="1:5" x14ac:dyDescent="0.3">
      <c r="A9707" s="18" t="str">
        <f t="shared" si="152"/>
        <v>2023-24Bayside CityR3</v>
      </c>
      <c r="B9707" s="18" t="s">
        <v>34</v>
      </c>
      <c r="C9707" s="18" t="s">
        <v>1013</v>
      </c>
      <c r="D9707" s="18" t="s">
        <v>223</v>
      </c>
      <c r="E9707" s="18">
        <v>0</v>
      </c>
    </row>
    <row r="9708" spans="1:5" x14ac:dyDescent="0.3">
      <c r="A9708" s="18" t="str">
        <f t="shared" si="152"/>
        <v>2023-24Bayside CityR4</v>
      </c>
      <c r="B9708" s="18" t="s">
        <v>34</v>
      </c>
      <c r="C9708" s="18" t="s">
        <v>1013</v>
      </c>
      <c r="D9708" s="18" t="s">
        <v>228</v>
      </c>
      <c r="E9708" s="18">
        <v>17.819907910393709</v>
      </c>
    </row>
    <row r="9709" spans="1:5" x14ac:dyDescent="0.3">
      <c r="A9709" s="18" t="str">
        <f t="shared" si="152"/>
        <v>2023-24Bayside CityR5</v>
      </c>
      <c r="B9709" s="18" t="s">
        <v>34</v>
      </c>
      <c r="C9709" s="18" t="s">
        <v>1013</v>
      </c>
      <c r="D9709" s="18" t="s">
        <v>232</v>
      </c>
      <c r="E9709" s="18">
        <v>67</v>
      </c>
    </row>
    <row r="9710" spans="1:5" x14ac:dyDescent="0.3">
      <c r="A9710" s="18" t="str">
        <f t="shared" si="152"/>
        <v>2023-24Bayside CitySP1</v>
      </c>
      <c r="B9710" s="18" t="s">
        <v>34</v>
      </c>
      <c r="C9710" s="18" t="s">
        <v>1013</v>
      </c>
      <c r="D9710" s="18" t="s">
        <v>236</v>
      </c>
      <c r="E9710" s="18">
        <v>58.5</v>
      </c>
    </row>
    <row r="9711" spans="1:5" x14ac:dyDescent="0.3">
      <c r="A9711" s="18" t="str">
        <f t="shared" si="152"/>
        <v>2023-24Bayside CitySP2</v>
      </c>
      <c r="B9711" s="18" t="s">
        <v>34</v>
      </c>
      <c r="C9711" s="18" t="s">
        <v>1013</v>
      </c>
      <c r="D9711" s="18" t="s">
        <v>239</v>
      </c>
      <c r="E9711" s="18">
        <v>0.80045351473922899</v>
      </c>
    </row>
    <row r="9712" spans="1:5" x14ac:dyDescent="0.3">
      <c r="A9712" s="18" t="str">
        <f t="shared" si="152"/>
        <v>2023-24Bayside CitySP3</v>
      </c>
      <c r="B9712" s="18" t="s">
        <v>34</v>
      </c>
      <c r="C9712" s="18" t="s">
        <v>1013</v>
      </c>
      <c r="D9712" s="18" t="s">
        <v>245</v>
      </c>
      <c r="E9712" s="18">
        <v>3526.0045351473923</v>
      </c>
    </row>
    <row r="9713" spans="1:5" x14ac:dyDescent="0.3">
      <c r="A9713" s="18" t="str">
        <f t="shared" si="152"/>
        <v>2023-24Bayside CitySP4</v>
      </c>
      <c r="B9713" s="18" t="s">
        <v>34</v>
      </c>
      <c r="C9713" s="18" t="s">
        <v>1013</v>
      </c>
      <c r="D9713" s="18" t="s">
        <v>251</v>
      </c>
      <c r="E9713" s="18">
        <v>0.5</v>
      </c>
    </row>
    <row r="9714" spans="1:5" x14ac:dyDescent="0.3">
      <c r="A9714" s="18" t="str">
        <f t="shared" si="152"/>
        <v>2023-24Bayside CityWC2</v>
      </c>
      <c r="B9714" s="18" t="s">
        <v>34</v>
      </c>
      <c r="C9714" s="18" t="s">
        <v>1013</v>
      </c>
      <c r="D9714" s="18" t="s">
        <v>256</v>
      </c>
      <c r="E9714" s="18">
        <v>9.0271151081565684</v>
      </c>
    </row>
    <row r="9715" spans="1:5" x14ac:dyDescent="0.3">
      <c r="A9715" s="18" t="str">
        <f t="shared" si="152"/>
        <v>2023-24Bayside CityWC3</v>
      </c>
      <c r="B9715" s="18" t="s">
        <v>34</v>
      </c>
      <c r="C9715" s="18" t="s">
        <v>1013</v>
      </c>
      <c r="D9715" s="18" t="s">
        <v>262</v>
      </c>
      <c r="E9715" s="18">
        <v>91.997988995551395</v>
      </c>
    </row>
    <row r="9716" spans="1:5" x14ac:dyDescent="0.3">
      <c r="A9716" s="18" t="str">
        <f t="shared" si="152"/>
        <v>2023-24Bayside CityWC4</v>
      </c>
      <c r="B9716" s="18" t="s">
        <v>34</v>
      </c>
      <c r="C9716" s="18" t="s">
        <v>1013</v>
      </c>
      <c r="D9716" s="18" t="s">
        <v>266</v>
      </c>
      <c r="E9716" s="18">
        <v>63.544331159009268</v>
      </c>
    </row>
    <row r="9717" spans="1:5" x14ac:dyDescent="0.3">
      <c r="A9717" s="18" t="str">
        <f t="shared" si="152"/>
        <v>2023-24Bayside CityWC5</v>
      </c>
      <c r="B9717" s="18" t="s">
        <v>34</v>
      </c>
      <c r="C9717" s="18" t="s">
        <v>1013</v>
      </c>
      <c r="D9717" s="18" t="s">
        <v>270</v>
      </c>
      <c r="E9717" s="18">
        <v>0.70542147838790781</v>
      </c>
    </row>
    <row r="9718" spans="1:5" x14ac:dyDescent="0.3">
      <c r="A9718" s="18" t="str">
        <f t="shared" si="152"/>
        <v>2023-24Bayside CityE2</v>
      </c>
      <c r="B9718" s="18" t="s">
        <v>34</v>
      </c>
      <c r="C9718" s="18" t="s">
        <v>1013</v>
      </c>
      <c r="D9718" s="18" t="s">
        <v>548</v>
      </c>
      <c r="E9718" s="18">
        <v>3259.1914893617022</v>
      </c>
    </row>
    <row r="9719" spans="1:5" x14ac:dyDescent="0.3">
      <c r="A9719" s="18" t="str">
        <f t="shared" si="152"/>
        <v>2023-24Bayside CityE4</v>
      </c>
      <c r="B9719" s="18" t="s">
        <v>34</v>
      </c>
      <c r="C9719" s="18" t="s">
        <v>1013</v>
      </c>
      <c r="D9719" s="18" t="s">
        <v>550</v>
      </c>
      <c r="E9719" s="18">
        <v>2032.6595744680851</v>
      </c>
    </row>
    <row r="9720" spans="1:5" x14ac:dyDescent="0.3">
      <c r="A9720" s="18" t="str">
        <f t="shared" si="152"/>
        <v>2023-24Bayside CityL1</v>
      </c>
      <c r="B9720" s="18" t="s">
        <v>34</v>
      </c>
      <c r="C9720" s="18" t="s">
        <v>1013</v>
      </c>
      <c r="D9720" s="18" t="s">
        <v>552</v>
      </c>
      <c r="E9720" s="18">
        <v>3.5097625984007932</v>
      </c>
    </row>
    <row r="9721" spans="1:5" x14ac:dyDescent="0.3">
      <c r="A9721" s="18" t="str">
        <f t="shared" si="152"/>
        <v>2023-24Bayside CityL2</v>
      </c>
      <c r="B9721" s="18" t="s">
        <v>34</v>
      </c>
      <c r="C9721" s="18" t="s">
        <v>1013</v>
      </c>
      <c r="D9721" s="18" t="s">
        <v>554</v>
      </c>
      <c r="E9721" s="18">
        <v>0.50908076613153164</v>
      </c>
    </row>
    <row r="9722" spans="1:5" x14ac:dyDescent="0.3">
      <c r="A9722" s="18" t="str">
        <f t="shared" si="152"/>
        <v>2023-24Bayside CityO2</v>
      </c>
      <c r="B9722" s="18" t="s">
        <v>34</v>
      </c>
      <c r="C9722" s="18" t="s">
        <v>1013</v>
      </c>
      <c r="D9722" s="18" t="s">
        <v>556</v>
      </c>
      <c r="E9722" s="18">
        <v>0</v>
      </c>
    </row>
    <row r="9723" spans="1:5" x14ac:dyDescent="0.3">
      <c r="A9723" s="18" t="str">
        <f t="shared" si="152"/>
        <v>2023-24Bayside CityO3</v>
      </c>
      <c r="B9723" s="18" t="s">
        <v>34</v>
      </c>
      <c r="C9723" s="18" t="s">
        <v>1013</v>
      </c>
      <c r="D9723" s="18" t="s">
        <v>558</v>
      </c>
      <c r="E9723" s="18">
        <v>0</v>
      </c>
    </row>
    <row r="9724" spans="1:5" x14ac:dyDescent="0.3">
      <c r="A9724" s="18" t="str">
        <f t="shared" si="152"/>
        <v>2023-24Bayside CityO4</v>
      </c>
      <c r="B9724" s="18" t="s">
        <v>34</v>
      </c>
      <c r="C9724" s="18" t="s">
        <v>1013</v>
      </c>
      <c r="D9724" s="18" t="s">
        <v>560</v>
      </c>
      <c r="E9724" s="18">
        <v>3.3222704799366273E-2</v>
      </c>
    </row>
    <row r="9725" spans="1:5" x14ac:dyDescent="0.3">
      <c r="A9725" s="18" t="str">
        <f t="shared" si="152"/>
        <v>2023-24Bayside CityO5</v>
      </c>
      <c r="B9725" s="18" t="s">
        <v>34</v>
      </c>
      <c r="C9725" s="18" t="s">
        <v>1013</v>
      </c>
      <c r="D9725" s="18" t="s">
        <v>562</v>
      </c>
      <c r="E9725" s="18">
        <v>1.6231094049904031</v>
      </c>
    </row>
    <row r="9726" spans="1:5" x14ac:dyDescent="0.3">
      <c r="A9726" s="18" t="str">
        <f t="shared" si="152"/>
        <v>2023-24Bayside CityOP1</v>
      </c>
      <c r="B9726" s="18" t="s">
        <v>34</v>
      </c>
      <c r="C9726" s="18" t="s">
        <v>1013</v>
      </c>
      <c r="D9726" s="18" t="s">
        <v>564</v>
      </c>
      <c r="E9726" s="18">
        <v>7.7200190364886109E-2</v>
      </c>
    </row>
    <row r="9727" spans="1:5" x14ac:dyDescent="0.3">
      <c r="A9727" s="18" t="str">
        <f t="shared" si="152"/>
        <v>2023-24Bayside CityS1</v>
      </c>
      <c r="B9727" s="18" t="s">
        <v>34</v>
      </c>
      <c r="C9727" s="18" t="s">
        <v>1013</v>
      </c>
      <c r="D9727" s="18" t="s">
        <v>567</v>
      </c>
      <c r="E9727" s="18">
        <v>0.68580757483568977</v>
      </c>
    </row>
    <row r="9728" spans="1:5" x14ac:dyDescent="0.3">
      <c r="A9728" s="18" t="str">
        <f t="shared" si="152"/>
        <v>2023-24Bayside CityS2</v>
      </c>
      <c r="B9728" s="18" t="s">
        <v>34</v>
      </c>
      <c r="C9728" s="18" t="s">
        <v>1013</v>
      </c>
      <c r="D9728" s="18" t="s">
        <v>569</v>
      </c>
      <c r="E9728" s="18">
        <v>1.2981722013189331E-3</v>
      </c>
    </row>
    <row r="9729" spans="1:5" x14ac:dyDescent="0.3">
      <c r="A9729" s="18" t="str">
        <f t="shared" si="152"/>
        <v>2023-24Bayside CityC1</v>
      </c>
      <c r="B9729" s="18" t="s">
        <v>34</v>
      </c>
      <c r="C9729" s="18" t="s">
        <v>1013</v>
      </c>
      <c r="D9729" s="18" t="s">
        <v>572</v>
      </c>
      <c r="E9729" s="18">
        <v>1469.0616848243058</v>
      </c>
    </row>
    <row r="9730" spans="1:5" x14ac:dyDescent="0.3">
      <c r="A9730" s="18" t="str">
        <f t="shared" si="152"/>
        <v>2023-24Bayside CityC2</v>
      </c>
      <c r="B9730" s="18" t="s">
        <v>34</v>
      </c>
      <c r="C9730" s="18" t="s">
        <v>1013</v>
      </c>
      <c r="D9730" s="18" t="s">
        <v>575</v>
      </c>
      <c r="E9730" s="18">
        <v>6850.0939849624065</v>
      </c>
    </row>
    <row r="9731" spans="1:5" x14ac:dyDescent="0.3">
      <c r="A9731" s="18" t="str">
        <f t="shared" si="152"/>
        <v>2023-24Bayside CityC3</v>
      </c>
      <c r="B9731" s="18" t="s">
        <v>34</v>
      </c>
      <c r="C9731" s="18" t="s">
        <v>1013</v>
      </c>
      <c r="D9731" s="18" t="s">
        <v>579</v>
      </c>
      <c r="E9731" s="18">
        <v>277.31914893617022</v>
      </c>
    </row>
    <row r="9732" spans="1:5" x14ac:dyDescent="0.3">
      <c r="A9732" s="18" t="str">
        <f t="shared" si="152"/>
        <v>2023-24Bayside CityC4</v>
      </c>
      <c r="B9732" s="18" t="s">
        <v>34</v>
      </c>
      <c r="C9732" s="18" t="s">
        <v>1013</v>
      </c>
      <c r="D9732" s="18" t="s">
        <v>583</v>
      </c>
      <c r="E9732" s="18">
        <v>1404.3655056007365</v>
      </c>
    </row>
    <row r="9733" spans="1:5" x14ac:dyDescent="0.3">
      <c r="A9733" s="18" t="str">
        <f t="shared" si="152"/>
        <v>2023-24Bayside CityC5</v>
      </c>
      <c r="B9733" s="18" t="s">
        <v>34</v>
      </c>
      <c r="C9733" s="18" t="s">
        <v>1013</v>
      </c>
      <c r="D9733" s="18" t="s">
        <v>586</v>
      </c>
      <c r="E9733" s="18">
        <v>170.60188737148997</v>
      </c>
    </row>
    <row r="9734" spans="1:5" x14ac:dyDescent="0.3">
      <c r="A9734" s="18" t="str">
        <f t="shared" si="152"/>
        <v>2023-24Bayside CityC6</v>
      </c>
      <c r="B9734" s="18" t="s">
        <v>34</v>
      </c>
      <c r="C9734" s="18" t="s">
        <v>1013</v>
      </c>
      <c r="D9734" s="18" t="s">
        <v>590</v>
      </c>
      <c r="E9734" s="18">
        <v>10</v>
      </c>
    </row>
    <row r="9735" spans="1:5" x14ac:dyDescent="0.3">
      <c r="A9735" s="18" t="str">
        <f t="shared" si="152"/>
        <v>2023-24Bayside CityC7</v>
      </c>
      <c r="B9735" s="18" t="s">
        <v>34</v>
      </c>
      <c r="C9735" s="18" t="s">
        <v>1013</v>
      </c>
      <c r="D9735" s="18" t="s">
        <v>594</v>
      </c>
      <c r="E9735" s="18">
        <v>0.13624454148471615</v>
      </c>
    </row>
    <row r="9736" spans="1:5" x14ac:dyDescent="0.3">
      <c r="A9736" s="18" t="str">
        <f t="shared" si="152"/>
        <v>2023-24Bayside CityLB5</v>
      </c>
      <c r="B9736" s="18" t="s">
        <v>34</v>
      </c>
      <c r="C9736" s="18" t="s">
        <v>1013</v>
      </c>
      <c r="D9736" s="18" t="s">
        <v>177</v>
      </c>
      <c r="E9736" s="18">
        <v>47.206181908853765</v>
      </c>
    </row>
    <row r="9737" spans="1:5" x14ac:dyDescent="0.3">
      <c r="A9737" s="18" t="str">
        <f t="shared" si="152"/>
        <v>2023-24Benalla Rural CityAF2</v>
      </c>
      <c r="B9737" s="18" t="s">
        <v>34</v>
      </c>
      <c r="C9737" s="18" t="s">
        <v>1016</v>
      </c>
      <c r="D9737" s="18" t="s">
        <v>76</v>
      </c>
      <c r="E9737" s="18">
        <v>5</v>
      </c>
    </row>
    <row r="9738" spans="1:5" x14ac:dyDescent="0.3">
      <c r="A9738" s="18" t="str">
        <f t="shared" si="152"/>
        <v>2023-24Benalla Rural CityAF6</v>
      </c>
      <c r="B9738" s="18" t="s">
        <v>34</v>
      </c>
      <c r="C9738" s="18" t="s">
        <v>1016</v>
      </c>
      <c r="D9738" s="18" t="s">
        <v>85</v>
      </c>
      <c r="E9738" s="18">
        <v>3.8862963727716981</v>
      </c>
    </row>
    <row r="9739" spans="1:5" x14ac:dyDescent="0.3">
      <c r="A9739" s="18" t="str">
        <f t="shared" si="152"/>
        <v>2023-24Benalla Rural CityAF7</v>
      </c>
      <c r="B9739" s="18" t="s">
        <v>34</v>
      </c>
      <c r="C9739" s="18" t="s">
        <v>1016</v>
      </c>
      <c r="D9739" s="18" t="s">
        <v>90</v>
      </c>
      <c r="E9739" s="18">
        <v>17.537776282232926</v>
      </c>
    </row>
    <row r="9740" spans="1:5" x14ac:dyDescent="0.3">
      <c r="A9740" s="18" t="str">
        <f t="shared" si="152"/>
        <v>2023-24Benalla Rural CityAM1</v>
      </c>
      <c r="B9740" s="18" t="s">
        <v>34</v>
      </c>
      <c r="C9740" s="18" t="s">
        <v>1016</v>
      </c>
      <c r="D9740" s="18" t="s">
        <v>97</v>
      </c>
      <c r="E9740" s="18">
        <v>1</v>
      </c>
    </row>
    <row r="9741" spans="1:5" x14ac:dyDescent="0.3">
      <c r="A9741" s="18" t="str">
        <f t="shared" si="152"/>
        <v>2023-24Benalla Rural CityAM2</v>
      </c>
      <c r="B9741" s="18" t="s">
        <v>34</v>
      </c>
      <c r="C9741" s="18" t="s">
        <v>1016</v>
      </c>
      <c r="D9741" s="18" t="s">
        <v>103</v>
      </c>
      <c r="E9741" s="18">
        <v>0.43291839557399725</v>
      </c>
    </row>
    <row r="9742" spans="1:5" x14ac:dyDescent="0.3">
      <c r="A9742" s="18" t="str">
        <f t="shared" si="152"/>
        <v>2023-24Benalla Rural CityAM5</v>
      </c>
      <c r="B9742" s="18" t="s">
        <v>34</v>
      </c>
      <c r="C9742" s="18" t="s">
        <v>1016</v>
      </c>
      <c r="D9742" s="18" t="s">
        <v>109</v>
      </c>
      <c r="E9742" s="18">
        <v>0</v>
      </c>
    </row>
    <row r="9743" spans="1:5" x14ac:dyDescent="0.3">
      <c r="A9743" s="18" t="str">
        <f t="shared" si="152"/>
        <v>2023-24Benalla Rural CityAM6</v>
      </c>
      <c r="B9743" s="18" t="s">
        <v>34</v>
      </c>
      <c r="C9743" s="18" t="s">
        <v>1016</v>
      </c>
      <c r="D9743" s="18" t="s">
        <v>115</v>
      </c>
      <c r="E9743" s="18">
        <v>29.36795374767706</v>
      </c>
    </row>
    <row r="9744" spans="1:5" x14ac:dyDescent="0.3">
      <c r="A9744" s="18" t="str">
        <f t="shared" si="152"/>
        <v>2023-24Benalla Rural CityAM7</v>
      </c>
      <c r="B9744" s="18" t="s">
        <v>34</v>
      </c>
      <c r="C9744" s="18" t="s">
        <v>1016</v>
      </c>
      <c r="D9744" s="18" t="s">
        <v>118</v>
      </c>
      <c r="E9744" s="18">
        <v>1</v>
      </c>
    </row>
    <row r="9745" spans="1:5" x14ac:dyDescent="0.3">
      <c r="A9745" s="18" t="str">
        <f t="shared" si="152"/>
        <v>2023-24Benalla Rural CityFS1</v>
      </c>
      <c r="B9745" s="18" t="s">
        <v>34</v>
      </c>
      <c r="C9745" s="18" t="s">
        <v>1016</v>
      </c>
      <c r="D9745" s="18" t="s">
        <v>124</v>
      </c>
      <c r="E9745" s="18">
        <v>1</v>
      </c>
    </row>
    <row r="9746" spans="1:5" x14ac:dyDescent="0.3">
      <c r="A9746" s="18" t="str">
        <f t="shared" si="152"/>
        <v>2023-24Benalla Rural CityFS2</v>
      </c>
      <c r="B9746" s="18" t="s">
        <v>34</v>
      </c>
      <c r="C9746" s="18" t="s">
        <v>1016</v>
      </c>
      <c r="D9746" s="18" t="s">
        <v>130</v>
      </c>
      <c r="E9746" s="18">
        <v>0.310126582278481</v>
      </c>
    </row>
    <row r="9747" spans="1:5" x14ac:dyDescent="0.3">
      <c r="A9747" s="18" t="str">
        <f t="shared" si="152"/>
        <v>2023-24Benalla Rural CityFS3</v>
      </c>
      <c r="B9747" s="18" t="s">
        <v>34</v>
      </c>
      <c r="C9747" s="18" t="s">
        <v>1016</v>
      </c>
      <c r="D9747" s="18" t="s">
        <v>135</v>
      </c>
      <c r="E9747" s="18">
        <v>421.98979591836735</v>
      </c>
    </row>
    <row r="9748" spans="1:5" x14ac:dyDescent="0.3">
      <c r="A9748" s="18" t="str">
        <f t="shared" si="152"/>
        <v>2023-24Benalla Rural CityFS4</v>
      </c>
      <c r="B9748" s="18" t="s">
        <v>34</v>
      </c>
      <c r="C9748" s="18" t="s">
        <v>1016</v>
      </c>
      <c r="D9748" s="18" t="s">
        <v>139</v>
      </c>
      <c r="E9748" s="18">
        <v>0</v>
      </c>
    </row>
    <row r="9749" spans="1:5" x14ac:dyDescent="0.3">
      <c r="A9749" s="18" t="str">
        <f t="shared" si="152"/>
        <v>2023-24Benalla Rural CityFS5</v>
      </c>
      <c r="B9749" s="18" t="s">
        <v>34</v>
      </c>
      <c r="C9749" s="18" t="s">
        <v>1016</v>
      </c>
      <c r="D9749" s="18" t="s">
        <v>144</v>
      </c>
      <c r="E9749" s="18">
        <v>1</v>
      </c>
    </row>
    <row r="9750" spans="1:5" x14ac:dyDescent="0.3">
      <c r="A9750" s="18" t="str">
        <f t="shared" si="152"/>
        <v>2023-24Benalla Rural CityG1</v>
      </c>
      <c r="B9750" s="18" t="s">
        <v>34</v>
      </c>
      <c r="C9750" s="18" t="s">
        <v>1016</v>
      </c>
      <c r="D9750" s="18" t="s">
        <v>149</v>
      </c>
      <c r="E9750" s="18">
        <v>8.2644628099173556E-2</v>
      </c>
    </row>
    <row r="9751" spans="1:5" x14ac:dyDescent="0.3">
      <c r="A9751" s="18" t="str">
        <f t="shared" si="152"/>
        <v>2023-24Benalla Rural CityG2</v>
      </c>
      <c r="B9751" s="18" t="s">
        <v>34</v>
      </c>
      <c r="C9751" s="18" t="s">
        <v>1016</v>
      </c>
      <c r="D9751" s="18" t="s">
        <v>154</v>
      </c>
      <c r="E9751" s="18">
        <v>42</v>
      </c>
    </row>
    <row r="9752" spans="1:5" x14ac:dyDescent="0.3">
      <c r="A9752" s="18" t="str">
        <f t="shared" ref="A9752:A9815" si="153">CONCATENATE(B9752,C9752,D9752)</f>
        <v>2023-24Benalla Rural CityG3</v>
      </c>
      <c r="B9752" s="18" t="s">
        <v>34</v>
      </c>
      <c r="C9752" s="18" t="s">
        <v>1016</v>
      </c>
      <c r="D9752" s="18" t="s">
        <v>159</v>
      </c>
      <c r="E9752" s="18">
        <v>0.95604395604395609</v>
      </c>
    </row>
    <row r="9753" spans="1:5" x14ac:dyDescent="0.3">
      <c r="A9753" s="18" t="str">
        <f t="shared" si="153"/>
        <v>2023-24Benalla Rural CityG4</v>
      </c>
      <c r="B9753" s="18" t="s">
        <v>34</v>
      </c>
      <c r="C9753" s="18" t="s">
        <v>1016</v>
      </c>
      <c r="D9753" s="18" t="s">
        <v>166</v>
      </c>
      <c r="E9753" s="18">
        <v>40307.285714285717</v>
      </c>
    </row>
    <row r="9754" spans="1:5" x14ac:dyDescent="0.3">
      <c r="A9754" s="18" t="str">
        <f t="shared" si="153"/>
        <v>2023-24Benalla Rural CityG5</v>
      </c>
      <c r="B9754" s="18" t="s">
        <v>34</v>
      </c>
      <c r="C9754" s="18" t="s">
        <v>1016</v>
      </c>
      <c r="D9754" s="18" t="s">
        <v>169</v>
      </c>
      <c r="E9754" s="18">
        <v>45</v>
      </c>
    </row>
    <row r="9755" spans="1:5" x14ac:dyDescent="0.3">
      <c r="A9755" s="18" t="str">
        <f t="shared" si="153"/>
        <v>2023-24Benalla Rural CityLB2</v>
      </c>
      <c r="B9755" s="18" t="s">
        <v>34</v>
      </c>
      <c r="C9755" s="18" t="s">
        <v>1016</v>
      </c>
      <c r="D9755" s="18" t="s">
        <v>172</v>
      </c>
      <c r="E9755" s="18">
        <v>0.55044254876046295</v>
      </c>
    </row>
    <row r="9756" spans="1:5" x14ac:dyDescent="0.3">
      <c r="A9756" s="18" t="str">
        <f t="shared" si="153"/>
        <v>2023-24Benalla Rural CityLB6</v>
      </c>
      <c r="B9756" s="18" t="s">
        <v>34</v>
      </c>
      <c r="C9756" s="18" t="s">
        <v>1016</v>
      </c>
      <c r="D9756" s="18" t="s">
        <v>180</v>
      </c>
      <c r="E9756" s="18">
        <v>10.926767155344484</v>
      </c>
    </row>
    <row r="9757" spans="1:5" x14ac:dyDescent="0.3">
      <c r="A9757" s="18" t="str">
        <f t="shared" si="153"/>
        <v>2023-24Benalla Rural CityLB7</v>
      </c>
      <c r="B9757" s="18" t="s">
        <v>34</v>
      </c>
      <c r="C9757" s="18" t="s">
        <v>1016</v>
      </c>
      <c r="D9757" s="18" t="s">
        <v>184</v>
      </c>
      <c r="E9757" s="18">
        <v>0.27221419230504507</v>
      </c>
    </row>
    <row r="9758" spans="1:5" x14ac:dyDescent="0.3">
      <c r="A9758" s="18" t="str">
        <f t="shared" si="153"/>
        <v>2023-24Benalla Rural CityLB8</v>
      </c>
      <c r="B9758" s="18" t="s">
        <v>34</v>
      </c>
      <c r="C9758" s="18" t="s">
        <v>1016</v>
      </c>
      <c r="D9758" s="18" t="s">
        <v>188</v>
      </c>
      <c r="E9758" s="18">
        <v>4.1096427833987201</v>
      </c>
    </row>
    <row r="9759" spans="1:5" x14ac:dyDescent="0.3">
      <c r="A9759" s="18" t="str">
        <f t="shared" si="153"/>
        <v>2023-24Benalla Rural CityMC2</v>
      </c>
      <c r="B9759" s="18" t="s">
        <v>34</v>
      </c>
      <c r="C9759" s="18" t="s">
        <v>1016</v>
      </c>
      <c r="D9759" s="18" t="s">
        <v>192</v>
      </c>
      <c r="E9759" s="18">
        <v>1.0152671755725191</v>
      </c>
    </row>
    <row r="9760" spans="1:5" x14ac:dyDescent="0.3">
      <c r="A9760" s="18" t="str">
        <f t="shared" si="153"/>
        <v>2023-24Benalla Rural CityMC3</v>
      </c>
      <c r="B9760" s="18" t="s">
        <v>34</v>
      </c>
      <c r="C9760" s="18" t="s">
        <v>1016</v>
      </c>
      <c r="D9760" s="18" t="s">
        <v>197</v>
      </c>
      <c r="E9760" s="18">
        <v>100.89621687234474</v>
      </c>
    </row>
    <row r="9761" spans="1:5" x14ac:dyDescent="0.3">
      <c r="A9761" s="18" t="str">
        <f t="shared" si="153"/>
        <v>2023-24Benalla Rural CityMC4</v>
      </c>
      <c r="B9761" s="18" t="s">
        <v>34</v>
      </c>
      <c r="C9761" s="18" t="s">
        <v>1016</v>
      </c>
      <c r="D9761" s="18" t="s">
        <v>202</v>
      </c>
      <c r="E9761" s="18">
        <v>0.83227848101265822</v>
      </c>
    </row>
    <row r="9762" spans="1:5" x14ac:dyDescent="0.3">
      <c r="A9762" s="18" t="str">
        <f t="shared" si="153"/>
        <v>2023-24Benalla Rural CityMC5</v>
      </c>
      <c r="B9762" s="18" t="s">
        <v>34</v>
      </c>
      <c r="C9762" s="18" t="s">
        <v>1016</v>
      </c>
      <c r="D9762" s="18" t="s">
        <v>207</v>
      </c>
      <c r="E9762" s="18">
        <v>0.94736842105263153</v>
      </c>
    </row>
    <row r="9763" spans="1:5" x14ac:dyDescent="0.3">
      <c r="A9763" s="18" t="str">
        <f t="shared" si="153"/>
        <v>2023-24Benalla Rural CityMC6</v>
      </c>
      <c r="B9763" s="18" t="s">
        <v>34</v>
      </c>
      <c r="C9763" s="18" t="s">
        <v>1016</v>
      </c>
      <c r="D9763" s="18" t="s">
        <v>211</v>
      </c>
      <c r="E9763" s="18">
        <v>0.96183206106870234</v>
      </c>
    </row>
    <row r="9764" spans="1:5" x14ac:dyDescent="0.3">
      <c r="A9764" s="18" t="str">
        <f t="shared" si="153"/>
        <v>2023-24Benalla Rural CityR1</v>
      </c>
      <c r="B9764" s="18" t="s">
        <v>34</v>
      </c>
      <c r="C9764" s="18" t="s">
        <v>1016</v>
      </c>
      <c r="D9764" s="18" t="s">
        <v>215</v>
      </c>
      <c r="E9764" s="18">
        <v>24.908299923227844</v>
      </c>
    </row>
    <row r="9765" spans="1:5" x14ac:dyDescent="0.3">
      <c r="A9765" s="18" t="str">
        <f t="shared" si="153"/>
        <v>2023-24Benalla Rural CityR2</v>
      </c>
      <c r="B9765" s="18" t="s">
        <v>34</v>
      </c>
      <c r="C9765" s="18" t="s">
        <v>1016</v>
      </c>
      <c r="D9765" s="18" t="s">
        <v>220</v>
      </c>
      <c r="E9765" s="18">
        <v>0.93904290710568961</v>
      </c>
    </row>
    <row r="9766" spans="1:5" x14ac:dyDescent="0.3">
      <c r="A9766" s="18" t="str">
        <f t="shared" si="153"/>
        <v>2023-24Benalla Rural CityR3</v>
      </c>
      <c r="B9766" s="18" t="s">
        <v>34</v>
      </c>
      <c r="C9766" s="18" t="s">
        <v>1016</v>
      </c>
      <c r="D9766" s="18" t="s">
        <v>223</v>
      </c>
      <c r="E9766" s="18">
        <v>90.856734086561261</v>
      </c>
    </row>
    <row r="9767" spans="1:5" x14ac:dyDescent="0.3">
      <c r="A9767" s="18" t="str">
        <f t="shared" si="153"/>
        <v>2023-24Benalla Rural CityR4</v>
      </c>
      <c r="B9767" s="18" t="s">
        <v>34</v>
      </c>
      <c r="C9767" s="18" t="s">
        <v>1016</v>
      </c>
      <c r="D9767" s="18" t="s">
        <v>228</v>
      </c>
      <c r="E9767" s="18">
        <v>8.244552321573094</v>
      </c>
    </row>
    <row r="9768" spans="1:5" x14ac:dyDescent="0.3">
      <c r="A9768" s="18" t="str">
        <f t="shared" si="153"/>
        <v>2023-24Benalla Rural CityR5</v>
      </c>
      <c r="B9768" s="18" t="s">
        <v>34</v>
      </c>
      <c r="C9768" s="18" t="s">
        <v>1016</v>
      </c>
      <c r="D9768" s="18" t="s">
        <v>232</v>
      </c>
      <c r="E9768" s="18">
        <v>37</v>
      </c>
    </row>
    <row r="9769" spans="1:5" x14ac:dyDescent="0.3">
      <c r="A9769" s="18" t="str">
        <f t="shared" si="153"/>
        <v>2023-24Benalla Rural CitySP1</v>
      </c>
      <c r="B9769" s="18" t="s">
        <v>34</v>
      </c>
      <c r="C9769" s="18" t="s">
        <v>1016</v>
      </c>
      <c r="D9769" s="18" t="s">
        <v>236</v>
      </c>
      <c r="E9769" s="18">
        <v>49</v>
      </c>
    </row>
    <row r="9770" spans="1:5" x14ac:dyDescent="0.3">
      <c r="A9770" s="18" t="str">
        <f t="shared" si="153"/>
        <v>2023-24Benalla Rural CitySP2</v>
      </c>
      <c r="B9770" s="18" t="s">
        <v>34</v>
      </c>
      <c r="C9770" s="18" t="s">
        <v>1016</v>
      </c>
      <c r="D9770" s="18" t="s">
        <v>239</v>
      </c>
      <c r="E9770" s="18">
        <v>0.67080745341614911</v>
      </c>
    </row>
    <row r="9771" spans="1:5" x14ac:dyDescent="0.3">
      <c r="A9771" s="18" t="str">
        <f t="shared" si="153"/>
        <v>2023-24Benalla Rural CitySP3</v>
      </c>
      <c r="B9771" s="18" t="s">
        <v>34</v>
      </c>
      <c r="C9771" s="18" t="s">
        <v>1016</v>
      </c>
      <c r="D9771" s="18" t="s">
        <v>245</v>
      </c>
      <c r="E9771" s="18">
        <v>2472.1084337349398</v>
      </c>
    </row>
    <row r="9772" spans="1:5" x14ac:dyDescent="0.3">
      <c r="A9772" s="18" t="str">
        <f t="shared" si="153"/>
        <v>2023-24Benalla Rural CitySP4</v>
      </c>
      <c r="B9772" s="18" t="s">
        <v>34</v>
      </c>
      <c r="C9772" s="18" t="s">
        <v>1016</v>
      </c>
      <c r="D9772" s="18" t="s">
        <v>251</v>
      </c>
      <c r="E9772" s="18">
        <v>0</v>
      </c>
    </row>
    <row r="9773" spans="1:5" x14ac:dyDescent="0.3">
      <c r="A9773" s="18" t="str">
        <f t="shared" si="153"/>
        <v>2023-24Benalla Rural CityWC2</v>
      </c>
      <c r="B9773" s="18" t="s">
        <v>34</v>
      </c>
      <c r="C9773" s="18" t="s">
        <v>1016</v>
      </c>
      <c r="D9773" s="18" t="s">
        <v>256</v>
      </c>
      <c r="E9773" s="18">
        <v>5.3235139400315621</v>
      </c>
    </row>
    <row r="9774" spans="1:5" x14ac:dyDescent="0.3">
      <c r="A9774" s="18" t="str">
        <f t="shared" si="153"/>
        <v>2023-24Benalla Rural CityWC3</v>
      </c>
      <c r="B9774" s="18" t="s">
        <v>34</v>
      </c>
      <c r="C9774" s="18" t="s">
        <v>1016</v>
      </c>
      <c r="D9774" s="18" t="s">
        <v>262</v>
      </c>
      <c r="E9774" s="18">
        <v>74.995485327313773</v>
      </c>
    </row>
    <row r="9775" spans="1:5" x14ac:dyDescent="0.3">
      <c r="A9775" s="18" t="str">
        <f t="shared" si="153"/>
        <v>2023-24Benalla Rural CityWC4</v>
      </c>
      <c r="B9775" s="18" t="s">
        <v>34</v>
      </c>
      <c r="C9775" s="18" t="s">
        <v>1016</v>
      </c>
      <c r="D9775" s="18" t="s">
        <v>266</v>
      </c>
      <c r="E9775" s="18">
        <v>100.82207941876489</v>
      </c>
    </row>
    <row r="9776" spans="1:5" x14ac:dyDescent="0.3">
      <c r="A9776" s="18" t="str">
        <f t="shared" si="153"/>
        <v>2023-24Benalla Rural CityWC5</v>
      </c>
      <c r="B9776" s="18" t="s">
        <v>34</v>
      </c>
      <c r="C9776" s="18" t="s">
        <v>1016</v>
      </c>
      <c r="D9776" s="18" t="s">
        <v>270</v>
      </c>
      <c r="E9776" s="18">
        <v>0.57932385530642316</v>
      </c>
    </row>
    <row r="9777" spans="1:5" x14ac:dyDescent="0.3">
      <c r="A9777" s="18" t="str">
        <f t="shared" si="153"/>
        <v>2023-24Benalla Rural CityE2</v>
      </c>
      <c r="B9777" s="18" t="s">
        <v>34</v>
      </c>
      <c r="C9777" s="18" t="s">
        <v>1016</v>
      </c>
      <c r="D9777" s="18" t="s">
        <v>548</v>
      </c>
      <c r="E9777" s="18">
        <v>4283.8320117716312</v>
      </c>
    </row>
    <row r="9778" spans="1:5" x14ac:dyDescent="0.3">
      <c r="A9778" s="18" t="str">
        <f t="shared" si="153"/>
        <v>2023-24Benalla Rural CityE4</v>
      </c>
      <c r="B9778" s="18" t="s">
        <v>34</v>
      </c>
      <c r="C9778" s="18" t="s">
        <v>1016</v>
      </c>
      <c r="D9778" s="18" t="s">
        <v>550</v>
      </c>
      <c r="E9778" s="18">
        <v>2055.9152442613304</v>
      </c>
    </row>
    <row r="9779" spans="1:5" x14ac:dyDescent="0.3">
      <c r="A9779" s="18" t="str">
        <f t="shared" si="153"/>
        <v>2023-24Benalla Rural CityL1</v>
      </c>
      <c r="B9779" s="18" t="s">
        <v>34</v>
      </c>
      <c r="C9779" s="18" t="s">
        <v>1016</v>
      </c>
      <c r="D9779" s="18" t="s">
        <v>552</v>
      </c>
      <c r="E9779" s="18">
        <v>3.0952155376598767</v>
      </c>
    </row>
    <row r="9780" spans="1:5" x14ac:dyDescent="0.3">
      <c r="A9780" s="18" t="str">
        <f t="shared" si="153"/>
        <v>2023-24Benalla Rural CityL2</v>
      </c>
      <c r="B9780" s="18" t="s">
        <v>34</v>
      </c>
      <c r="C9780" s="18" t="s">
        <v>1016</v>
      </c>
      <c r="D9780" s="18" t="s">
        <v>554</v>
      </c>
      <c r="E9780" s="18">
        <v>0.62103268593083849</v>
      </c>
    </row>
    <row r="9781" spans="1:5" x14ac:dyDescent="0.3">
      <c r="A9781" s="18" t="str">
        <f t="shared" si="153"/>
        <v>2023-24Benalla Rural CityO2</v>
      </c>
      <c r="B9781" s="18" t="s">
        <v>34</v>
      </c>
      <c r="C9781" s="18" t="s">
        <v>1016</v>
      </c>
      <c r="D9781" s="18" t="s">
        <v>556</v>
      </c>
      <c r="E9781" s="18">
        <v>0.10106454655706779</v>
      </c>
    </row>
    <row r="9782" spans="1:5" x14ac:dyDescent="0.3">
      <c r="A9782" s="18" t="str">
        <f t="shared" si="153"/>
        <v>2023-24Benalla Rural CityO3</v>
      </c>
      <c r="B9782" s="18" t="s">
        <v>34</v>
      </c>
      <c r="C9782" s="18" t="s">
        <v>1016</v>
      </c>
      <c r="D9782" s="18" t="s">
        <v>558</v>
      </c>
      <c r="E9782" s="18">
        <v>3.319408884696582E-2</v>
      </c>
    </row>
    <row r="9783" spans="1:5" x14ac:dyDescent="0.3">
      <c r="A9783" s="18" t="str">
        <f t="shared" si="153"/>
        <v>2023-24Benalla Rural CityO4</v>
      </c>
      <c r="B9783" s="18" t="s">
        <v>34</v>
      </c>
      <c r="C9783" s="18" t="s">
        <v>1016</v>
      </c>
      <c r="D9783" s="18" t="s">
        <v>560</v>
      </c>
      <c r="E9783" s="18">
        <v>0.4601488903785767</v>
      </c>
    </row>
    <row r="9784" spans="1:5" x14ac:dyDescent="0.3">
      <c r="A9784" s="18" t="str">
        <f t="shared" si="153"/>
        <v>2023-24Benalla Rural CityO5</v>
      </c>
      <c r="B9784" s="18" t="s">
        <v>34</v>
      </c>
      <c r="C9784" s="18" t="s">
        <v>1016</v>
      </c>
      <c r="D9784" s="18" t="s">
        <v>562</v>
      </c>
      <c r="E9784" s="18">
        <v>0.73098358186473866</v>
      </c>
    </row>
    <row r="9785" spans="1:5" x14ac:dyDescent="0.3">
      <c r="A9785" s="18" t="str">
        <f t="shared" si="153"/>
        <v>2023-24Benalla Rural CityOP1</v>
      </c>
      <c r="B9785" s="18" t="s">
        <v>34</v>
      </c>
      <c r="C9785" s="18" t="s">
        <v>1016</v>
      </c>
      <c r="D9785" s="18" t="s">
        <v>564</v>
      </c>
      <c r="E9785" s="18">
        <v>-8.5363504429001758E-2</v>
      </c>
    </row>
    <row r="9786" spans="1:5" x14ac:dyDescent="0.3">
      <c r="A9786" s="18" t="str">
        <f t="shared" si="153"/>
        <v>2023-24Benalla Rural CityS1</v>
      </c>
      <c r="B9786" s="18" t="s">
        <v>34</v>
      </c>
      <c r="C9786" s="18" t="s">
        <v>1016</v>
      </c>
      <c r="D9786" s="18" t="s">
        <v>567</v>
      </c>
      <c r="E9786" s="18">
        <v>0.66399236481851531</v>
      </c>
    </row>
    <row r="9787" spans="1:5" x14ac:dyDescent="0.3">
      <c r="A9787" s="18" t="str">
        <f t="shared" si="153"/>
        <v>2023-24Benalla Rural CityS2</v>
      </c>
      <c r="B9787" s="18" t="s">
        <v>34</v>
      </c>
      <c r="C9787" s="18" t="s">
        <v>1016</v>
      </c>
      <c r="D9787" s="18" t="s">
        <v>569</v>
      </c>
      <c r="E9787" s="18">
        <v>4.0831597857455305E-3</v>
      </c>
    </row>
    <row r="9788" spans="1:5" x14ac:dyDescent="0.3">
      <c r="A9788" s="18" t="str">
        <f t="shared" si="153"/>
        <v>2023-24Benalla Rural CityC1</v>
      </c>
      <c r="B9788" s="18" t="s">
        <v>34</v>
      </c>
      <c r="C9788" s="18" t="s">
        <v>1016</v>
      </c>
      <c r="D9788" s="18" t="s">
        <v>572</v>
      </c>
      <c r="E9788" s="18">
        <v>2504.7252350471472</v>
      </c>
    </row>
    <row r="9789" spans="1:5" x14ac:dyDescent="0.3">
      <c r="A9789" s="18" t="str">
        <f t="shared" si="153"/>
        <v>2023-24Benalla Rural CityC2</v>
      </c>
      <c r="B9789" s="18" t="s">
        <v>34</v>
      </c>
      <c r="C9789" s="18" t="s">
        <v>1016</v>
      </c>
      <c r="D9789" s="18" t="s">
        <v>575</v>
      </c>
      <c r="E9789" s="18">
        <v>18996.714609718219</v>
      </c>
    </row>
    <row r="9790" spans="1:5" x14ac:dyDescent="0.3">
      <c r="A9790" s="18" t="str">
        <f t="shared" si="153"/>
        <v>2023-24Benalla Rural CityC3</v>
      </c>
      <c r="B9790" s="18" t="s">
        <v>34</v>
      </c>
      <c r="C9790" s="18" t="s">
        <v>1016</v>
      </c>
      <c r="D9790" s="18" t="s">
        <v>579</v>
      </c>
      <c r="E9790" s="18">
        <v>10.826943283181686</v>
      </c>
    </row>
    <row r="9791" spans="1:5" x14ac:dyDescent="0.3">
      <c r="A9791" s="18" t="str">
        <f t="shared" si="153"/>
        <v>2023-24Benalla Rural CityC4</v>
      </c>
      <c r="B9791" s="18" t="s">
        <v>34</v>
      </c>
      <c r="C9791" s="18" t="s">
        <v>1016</v>
      </c>
      <c r="D9791" s="18" t="s">
        <v>583</v>
      </c>
      <c r="E9791" s="18">
        <v>1950.7880790143849</v>
      </c>
    </row>
    <row r="9792" spans="1:5" x14ac:dyDescent="0.3">
      <c r="A9792" s="18" t="str">
        <f t="shared" si="153"/>
        <v>2023-24Benalla Rural CityC5</v>
      </c>
      <c r="B9792" s="18" t="s">
        <v>34</v>
      </c>
      <c r="C9792" s="18" t="s">
        <v>1016</v>
      </c>
      <c r="D9792" s="18" t="s">
        <v>586</v>
      </c>
      <c r="E9792" s="18">
        <v>211.85215775345858</v>
      </c>
    </row>
    <row r="9793" spans="1:5" x14ac:dyDescent="0.3">
      <c r="A9793" s="18" t="str">
        <f t="shared" si="153"/>
        <v>2023-24Benalla Rural CityC6</v>
      </c>
      <c r="B9793" s="18" t="s">
        <v>34</v>
      </c>
      <c r="C9793" s="18" t="s">
        <v>1016</v>
      </c>
      <c r="D9793" s="18" t="s">
        <v>590</v>
      </c>
      <c r="E9793" s="18">
        <v>3</v>
      </c>
    </row>
    <row r="9794" spans="1:5" x14ac:dyDescent="0.3">
      <c r="A9794" s="18" t="str">
        <f t="shared" si="153"/>
        <v>2023-24Benalla Rural CityC7</v>
      </c>
      <c r="B9794" s="18" t="s">
        <v>34</v>
      </c>
      <c r="C9794" s="18" t="s">
        <v>1016</v>
      </c>
      <c r="D9794" s="18" t="s">
        <v>594</v>
      </c>
      <c r="E9794" s="18">
        <v>9.4890510948905105E-2</v>
      </c>
    </row>
    <row r="9795" spans="1:5" x14ac:dyDescent="0.3">
      <c r="A9795" s="18" t="str">
        <f t="shared" si="153"/>
        <v>2023-24Benalla Rural CityLB5</v>
      </c>
      <c r="B9795" s="18" t="s">
        <v>34</v>
      </c>
      <c r="C9795" s="18" t="s">
        <v>1016</v>
      </c>
      <c r="D9795" s="18" t="s">
        <v>177</v>
      </c>
      <c r="E9795" s="18">
        <v>44.085553031867299</v>
      </c>
    </row>
    <row r="9796" spans="1:5" x14ac:dyDescent="0.3">
      <c r="A9796" s="18" t="str">
        <f t="shared" si="153"/>
        <v>2023-24Boroondara CityLB5</v>
      </c>
      <c r="B9796" s="18" t="s">
        <v>34</v>
      </c>
      <c r="C9796" s="18" t="s">
        <v>1019</v>
      </c>
      <c r="D9796" s="18" t="s">
        <v>177</v>
      </c>
      <c r="E9796" s="18">
        <v>61.803986489970612</v>
      </c>
    </row>
    <row r="9797" spans="1:5" x14ac:dyDescent="0.3">
      <c r="A9797" s="18" t="str">
        <f t="shared" si="153"/>
        <v>2023-24Boroondara CityAF2</v>
      </c>
      <c r="B9797" s="18" t="s">
        <v>34</v>
      </c>
      <c r="C9797" s="18" t="s">
        <v>1019</v>
      </c>
      <c r="D9797" s="18" t="s">
        <v>76</v>
      </c>
      <c r="E9797" s="18">
        <v>3.3333333333333335</v>
      </c>
    </row>
    <row r="9798" spans="1:5" x14ac:dyDescent="0.3">
      <c r="A9798" s="18" t="str">
        <f t="shared" si="153"/>
        <v>2023-24Boroondara CityAF6</v>
      </c>
      <c r="B9798" s="18" t="s">
        <v>34</v>
      </c>
      <c r="C9798" s="18" t="s">
        <v>1019</v>
      </c>
      <c r="D9798" s="18" t="s">
        <v>85</v>
      </c>
      <c r="E9798" s="18">
        <v>14.770988386416633</v>
      </c>
    </row>
    <row r="9799" spans="1:5" x14ac:dyDescent="0.3">
      <c r="A9799" s="18" t="str">
        <f t="shared" si="153"/>
        <v>2023-24Boroondara CityAF7</v>
      </c>
      <c r="B9799" s="18" t="s">
        <v>34</v>
      </c>
      <c r="C9799" s="18" t="s">
        <v>1019</v>
      </c>
      <c r="D9799" s="18" t="s">
        <v>90</v>
      </c>
      <c r="E9799" s="18">
        <v>-0.55762050421941256</v>
      </c>
    </row>
    <row r="9800" spans="1:5" x14ac:dyDescent="0.3">
      <c r="A9800" s="18" t="str">
        <f t="shared" si="153"/>
        <v>2023-24Boroondara CityAM1</v>
      </c>
      <c r="B9800" s="18" t="s">
        <v>34</v>
      </c>
      <c r="C9800" s="18" t="s">
        <v>1019</v>
      </c>
      <c r="D9800" s="18" t="s">
        <v>97</v>
      </c>
      <c r="E9800" s="18">
        <v>1.0385544941880538</v>
      </c>
    </row>
    <row r="9801" spans="1:5" x14ac:dyDescent="0.3">
      <c r="A9801" s="18" t="str">
        <f t="shared" si="153"/>
        <v>2023-24Boroondara CityAM2</v>
      </c>
      <c r="B9801" s="18" t="s">
        <v>34</v>
      </c>
      <c r="C9801" s="18" t="s">
        <v>1019</v>
      </c>
      <c r="D9801" s="18" t="s">
        <v>103</v>
      </c>
      <c r="E9801" s="18">
        <v>0.32631578947368423</v>
      </c>
    </row>
    <row r="9802" spans="1:5" x14ac:dyDescent="0.3">
      <c r="A9802" s="18" t="str">
        <f t="shared" si="153"/>
        <v>2023-24Boroondara CityAM5</v>
      </c>
      <c r="B9802" s="18" t="s">
        <v>34</v>
      </c>
      <c r="C9802" s="18" t="s">
        <v>1019</v>
      </c>
      <c r="D9802" s="18" t="s">
        <v>109</v>
      </c>
      <c r="E9802" s="18">
        <v>0.60624999999999996</v>
      </c>
    </row>
    <row r="9803" spans="1:5" x14ac:dyDescent="0.3">
      <c r="A9803" s="18" t="str">
        <f t="shared" si="153"/>
        <v>2023-24Boroondara CityAM6</v>
      </c>
      <c r="B9803" s="18" t="s">
        <v>34</v>
      </c>
      <c r="C9803" s="18" t="s">
        <v>1019</v>
      </c>
      <c r="D9803" s="18" t="s">
        <v>115</v>
      </c>
      <c r="E9803" s="18">
        <v>9.5646277866584164</v>
      </c>
    </row>
    <row r="9804" spans="1:5" x14ac:dyDescent="0.3">
      <c r="A9804" s="18" t="str">
        <f t="shared" si="153"/>
        <v>2023-24Boroondara CityAM7</v>
      </c>
      <c r="B9804" s="18" t="s">
        <v>34</v>
      </c>
      <c r="C9804" s="18" t="s">
        <v>1019</v>
      </c>
      <c r="D9804" s="18" t="s">
        <v>118</v>
      </c>
      <c r="E9804" s="18">
        <v>1</v>
      </c>
    </row>
    <row r="9805" spans="1:5" x14ac:dyDescent="0.3">
      <c r="A9805" s="18" t="str">
        <f t="shared" si="153"/>
        <v>2023-24Boroondara CityFS1</v>
      </c>
      <c r="B9805" s="18" t="s">
        <v>34</v>
      </c>
      <c r="C9805" s="18" t="s">
        <v>1019</v>
      </c>
      <c r="D9805" s="18" t="s">
        <v>124</v>
      </c>
      <c r="E9805" s="18">
        <v>2.203883495145631</v>
      </c>
    </row>
    <row r="9806" spans="1:5" x14ac:dyDescent="0.3">
      <c r="A9806" s="18" t="str">
        <f t="shared" si="153"/>
        <v>2023-24Boroondara CityFS2</v>
      </c>
      <c r="B9806" s="18" t="s">
        <v>34</v>
      </c>
      <c r="C9806" s="18" t="s">
        <v>1019</v>
      </c>
      <c r="D9806" s="18" t="s">
        <v>130</v>
      </c>
      <c r="E9806" s="18">
        <v>1</v>
      </c>
    </row>
    <row r="9807" spans="1:5" x14ac:dyDescent="0.3">
      <c r="A9807" s="18" t="str">
        <f t="shared" si="153"/>
        <v>2023-24Boroondara CityFS3</v>
      </c>
      <c r="B9807" s="18" t="s">
        <v>34</v>
      </c>
      <c r="C9807" s="18" t="s">
        <v>1019</v>
      </c>
      <c r="D9807" s="18" t="s">
        <v>135</v>
      </c>
      <c r="E9807" s="18">
        <v>335.5917980566964</v>
      </c>
    </row>
    <row r="9808" spans="1:5" x14ac:dyDescent="0.3">
      <c r="A9808" s="18" t="str">
        <f t="shared" si="153"/>
        <v>2023-24Boroondara CityFS4</v>
      </c>
      <c r="B9808" s="18" t="s">
        <v>34</v>
      </c>
      <c r="C9808" s="18" t="s">
        <v>1019</v>
      </c>
      <c r="D9808" s="18" t="s">
        <v>139</v>
      </c>
      <c r="E9808" s="18">
        <v>0.98113207547169812</v>
      </c>
    </row>
    <row r="9809" spans="1:5" x14ac:dyDescent="0.3">
      <c r="A9809" s="18" t="str">
        <f t="shared" si="153"/>
        <v>2023-24Boroondara CityFS5</v>
      </c>
      <c r="B9809" s="18" t="s">
        <v>34</v>
      </c>
      <c r="C9809" s="18" t="s">
        <v>1019</v>
      </c>
      <c r="D9809" s="18" t="s">
        <v>144</v>
      </c>
      <c r="E9809" s="18">
        <v>1.0123966942148761</v>
      </c>
    </row>
    <row r="9810" spans="1:5" x14ac:dyDescent="0.3">
      <c r="A9810" s="18" t="str">
        <f t="shared" si="153"/>
        <v>2023-24Boroondara CityG1</v>
      </c>
      <c r="B9810" s="18" t="s">
        <v>34</v>
      </c>
      <c r="C9810" s="18" t="s">
        <v>1019</v>
      </c>
      <c r="D9810" s="18" t="s">
        <v>149</v>
      </c>
      <c r="E9810" s="18">
        <v>4.4520547945205477E-2</v>
      </c>
    </row>
    <row r="9811" spans="1:5" x14ac:dyDescent="0.3">
      <c r="A9811" s="18" t="str">
        <f t="shared" si="153"/>
        <v>2023-24Boroondara CityG2</v>
      </c>
      <c r="B9811" s="18" t="s">
        <v>34</v>
      </c>
      <c r="C9811" s="18" t="s">
        <v>1019</v>
      </c>
      <c r="D9811" s="18" t="s">
        <v>154</v>
      </c>
      <c r="E9811" s="18">
        <v>60</v>
      </c>
    </row>
    <row r="9812" spans="1:5" x14ac:dyDescent="0.3">
      <c r="A9812" s="18" t="str">
        <f t="shared" si="153"/>
        <v>2023-24Boroondara CityG3</v>
      </c>
      <c r="B9812" s="18" t="s">
        <v>34</v>
      </c>
      <c r="C9812" s="18" t="s">
        <v>1019</v>
      </c>
      <c r="D9812" s="18" t="s">
        <v>159</v>
      </c>
      <c r="E9812" s="18">
        <v>0.94747474747474747</v>
      </c>
    </row>
    <row r="9813" spans="1:5" x14ac:dyDescent="0.3">
      <c r="A9813" s="18" t="str">
        <f t="shared" si="153"/>
        <v>2023-24Boroondara CityG4</v>
      </c>
      <c r="B9813" s="18" t="s">
        <v>34</v>
      </c>
      <c r="C9813" s="18" t="s">
        <v>1019</v>
      </c>
      <c r="D9813" s="18" t="s">
        <v>166</v>
      </c>
      <c r="E9813" s="18">
        <v>55935.495454545453</v>
      </c>
    </row>
    <row r="9814" spans="1:5" x14ac:dyDescent="0.3">
      <c r="A9814" s="18" t="str">
        <f t="shared" si="153"/>
        <v>2023-24Boroondara CityG5</v>
      </c>
      <c r="B9814" s="18" t="s">
        <v>34</v>
      </c>
      <c r="C9814" s="18" t="s">
        <v>1019</v>
      </c>
      <c r="D9814" s="18" t="s">
        <v>169</v>
      </c>
      <c r="E9814" s="18">
        <v>60</v>
      </c>
    </row>
    <row r="9815" spans="1:5" x14ac:dyDescent="0.3">
      <c r="A9815" s="18" t="str">
        <f t="shared" si="153"/>
        <v>2023-24Boroondara CityLB2</v>
      </c>
      <c r="B9815" s="18" t="s">
        <v>34</v>
      </c>
      <c r="C9815" s="18" t="s">
        <v>1019</v>
      </c>
      <c r="D9815" s="18" t="s">
        <v>172</v>
      </c>
      <c r="E9815" s="18">
        <v>0.66924563239674739</v>
      </c>
    </row>
    <row r="9816" spans="1:5" x14ac:dyDescent="0.3">
      <c r="A9816" s="18" t="str">
        <f t="shared" ref="A9816:A9879" si="154">CONCATENATE(B9816,C9816,D9816)</f>
        <v>2023-24Boroondara CityLB6</v>
      </c>
      <c r="B9816" s="18" t="s">
        <v>34</v>
      </c>
      <c r="C9816" s="18" t="s">
        <v>1019</v>
      </c>
      <c r="D9816" s="18" t="s">
        <v>180</v>
      </c>
      <c r="E9816" s="18">
        <v>12.001397984381535</v>
      </c>
    </row>
    <row r="9817" spans="1:5" x14ac:dyDescent="0.3">
      <c r="A9817" s="18" t="str">
        <f t="shared" si="154"/>
        <v>2023-24Boroondara CityLB7</v>
      </c>
      <c r="B9817" s="18" t="s">
        <v>34</v>
      </c>
      <c r="C9817" s="18" t="s">
        <v>1019</v>
      </c>
      <c r="D9817" s="18" t="s">
        <v>184</v>
      </c>
      <c r="E9817" s="18">
        <v>0.40144496582386541</v>
      </c>
    </row>
    <row r="9818" spans="1:5" x14ac:dyDescent="0.3">
      <c r="A9818" s="18" t="str">
        <f t="shared" si="154"/>
        <v>2023-24Boroondara CityLB8</v>
      </c>
      <c r="B9818" s="18" t="s">
        <v>34</v>
      </c>
      <c r="C9818" s="18" t="s">
        <v>1019</v>
      </c>
      <c r="D9818" s="18" t="s">
        <v>188</v>
      </c>
      <c r="E9818" s="18">
        <v>5.270830826701502</v>
      </c>
    </row>
    <row r="9819" spans="1:5" x14ac:dyDescent="0.3">
      <c r="A9819" s="18" t="str">
        <f t="shared" si="154"/>
        <v>2023-24Boroondara CityMC2</v>
      </c>
      <c r="B9819" s="18" t="s">
        <v>34</v>
      </c>
      <c r="C9819" s="18" t="s">
        <v>1019</v>
      </c>
      <c r="D9819" s="18" t="s">
        <v>192</v>
      </c>
      <c r="E9819" s="18">
        <v>1.0096322241681261</v>
      </c>
    </row>
    <row r="9820" spans="1:5" x14ac:dyDescent="0.3">
      <c r="A9820" s="18" t="str">
        <f t="shared" si="154"/>
        <v>2023-24Boroondara CityMC3</v>
      </c>
      <c r="B9820" s="18" t="s">
        <v>34</v>
      </c>
      <c r="C9820" s="18" t="s">
        <v>1019</v>
      </c>
      <c r="D9820" s="18" t="s">
        <v>197</v>
      </c>
      <c r="E9820" s="18">
        <v>84.132826947678211</v>
      </c>
    </row>
    <row r="9821" spans="1:5" x14ac:dyDescent="0.3">
      <c r="A9821" s="18" t="str">
        <f t="shared" si="154"/>
        <v>2023-24Boroondara CityMC4</v>
      </c>
      <c r="B9821" s="18" t="s">
        <v>34</v>
      </c>
      <c r="C9821" s="18" t="s">
        <v>1019</v>
      </c>
      <c r="D9821" s="18" t="s">
        <v>202</v>
      </c>
      <c r="E9821" s="18">
        <v>0.82744938447451422</v>
      </c>
    </row>
    <row r="9822" spans="1:5" x14ac:dyDescent="0.3">
      <c r="A9822" s="18" t="str">
        <f t="shared" si="154"/>
        <v>2023-24Boroondara CityMC5</v>
      </c>
      <c r="B9822" s="18" t="s">
        <v>34</v>
      </c>
      <c r="C9822" s="18" t="s">
        <v>1019</v>
      </c>
      <c r="D9822" s="18" t="s">
        <v>207</v>
      </c>
      <c r="E9822" s="18">
        <v>0.96721311475409832</v>
      </c>
    </row>
    <row r="9823" spans="1:5" x14ac:dyDescent="0.3">
      <c r="A9823" s="18" t="str">
        <f t="shared" si="154"/>
        <v>2023-24Boroondara CityMC6</v>
      </c>
      <c r="B9823" s="18" t="s">
        <v>34</v>
      </c>
      <c r="C9823" s="18" t="s">
        <v>1019</v>
      </c>
      <c r="D9823" s="18" t="s">
        <v>211</v>
      </c>
      <c r="E9823" s="18">
        <v>0.99124343257443082</v>
      </c>
    </row>
    <row r="9824" spans="1:5" x14ac:dyDescent="0.3">
      <c r="A9824" s="18" t="str">
        <f t="shared" si="154"/>
        <v>2023-24Boroondara CityR1</v>
      </c>
      <c r="B9824" s="18" t="s">
        <v>34</v>
      </c>
      <c r="C9824" s="18" t="s">
        <v>1019</v>
      </c>
      <c r="D9824" s="18" t="s">
        <v>215</v>
      </c>
      <c r="E9824" s="18">
        <v>71.908127208480565</v>
      </c>
    </row>
    <row r="9825" spans="1:5" x14ac:dyDescent="0.3">
      <c r="A9825" s="18" t="str">
        <f t="shared" si="154"/>
        <v>2023-24Boroondara CityR2</v>
      </c>
      <c r="B9825" s="18" t="s">
        <v>34</v>
      </c>
      <c r="C9825" s="18" t="s">
        <v>1019</v>
      </c>
      <c r="D9825" s="18" t="s">
        <v>220</v>
      </c>
      <c r="E9825" s="18">
        <v>0.91322102211458567</v>
      </c>
    </row>
    <row r="9826" spans="1:5" x14ac:dyDescent="0.3">
      <c r="A9826" s="18" t="str">
        <f t="shared" si="154"/>
        <v>2023-24Boroondara CityR3</v>
      </c>
      <c r="B9826" s="18" t="s">
        <v>34</v>
      </c>
      <c r="C9826" s="18" t="s">
        <v>1019</v>
      </c>
      <c r="D9826" s="18" t="s">
        <v>223</v>
      </c>
      <c r="E9826" s="18">
        <v>134.83214334752162</v>
      </c>
    </row>
    <row r="9827" spans="1:5" x14ac:dyDescent="0.3">
      <c r="A9827" s="18" t="str">
        <f t="shared" si="154"/>
        <v>2023-24Boroondara CityR4</v>
      </c>
      <c r="B9827" s="18" t="s">
        <v>34</v>
      </c>
      <c r="C9827" s="18" t="s">
        <v>1019</v>
      </c>
      <c r="D9827" s="18" t="s">
        <v>228</v>
      </c>
      <c r="E9827" s="18">
        <v>31.540995329504568</v>
      </c>
    </row>
    <row r="9828" spans="1:5" x14ac:dyDescent="0.3">
      <c r="A9828" s="18" t="str">
        <f t="shared" si="154"/>
        <v>2023-24Boroondara CityR5</v>
      </c>
      <c r="B9828" s="18" t="s">
        <v>34</v>
      </c>
      <c r="C9828" s="18" t="s">
        <v>1019</v>
      </c>
      <c r="D9828" s="18" t="s">
        <v>232</v>
      </c>
      <c r="E9828" s="18">
        <v>70</v>
      </c>
    </row>
    <row r="9829" spans="1:5" x14ac:dyDescent="0.3">
      <c r="A9829" s="18" t="str">
        <f t="shared" si="154"/>
        <v>2023-24Boroondara CitySP1</v>
      </c>
      <c r="B9829" s="18" t="s">
        <v>34</v>
      </c>
      <c r="C9829" s="18" t="s">
        <v>1019</v>
      </c>
      <c r="D9829" s="18" t="s">
        <v>236</v>
      </c>
      <c r="E9829" s="18">
        <v>96</v>
      </c>
    </row>
    <row r="9830" spans="1:5" x14ac:dyDescent="0.3">
      <c r="A9830" s="18" t="str">
        <f t="shared" si="154"/>
        <v>2023-24Boroondara CitySP2</v>
      </c>
      <c r="B9830" s="18" t="s">
        <v>34</v>
      </c>
      <c r="C9830" s="18" t="s">
        <v>1019</v>
      </c>
      <c r="D9830" s="18" t="s">
        <v>239</v>
      </c>
      <c r="E9830" s="18">
        <v>0.66894781864841746</v>
      </c>
    </row>
    <row r="9831" spans="1:5" x14ac:dyDescent="0.3">
      <c r="A9831" s="18" t="str">
        <f t="shared" si="154"/>
        <v>2023-24Boroondara CitySP3</v>
      </c>
      <c r="B9831" s="18" t="s">
        <v>34</v>
      </c>
      <c r="C9831" s="18" t="s">
        <v>1019</v>
      </c>
      <c r="D9831" s="18" t="s">
        <v>245</v>
      </c>
      <c r="E9831" s="18">
        <v>3824.1650217959896</v>
      </c>
    </row>
    <row r="9832" spans="1:5" x14ac:dyDescent="0.3">
      <c r="A9832" s="18" t="str">
        <f t="shared" si="154"/>
        <v>2023-24Boroondara CitySP4</v>
      </c>
      <c r="B9832" s="18" t="s">
        <v>34</v>
      </c>
      <c r="C9832" s="18" t="s">
        <v>1019</v>
      </c>
      <c r="D9832" s="18" t="s">
        <v>251</v>
      </c>
      <c r="E9832" s="18">
        <v>0.47826086956521741</v>
      </c>
    </row>
    <row r="9833" spans="1:5" x14ac:dyDescent="0.3">
      <c r="A9833" s="18" t="str">
        <f t="shared" si="154"/>
        <v>2023-24Boroondara CityWC2</v>
      </c>
      <c r="B9833" s="18" t="s">
        <v>34</v>
      </c>
      <c r="C9833" s="18" t="s">
        <v>1019</v>
      </c>
      <c r="D9833" s="18" t="s">
        <v>256</v>
      </c>
      <c r="E9833" s="18">
        <v>5.3853838758930088</v>
      </c>
    </row>
    <row r="9834" spans="1:5" x14ac:dyDescent="0.3">
      <c r="A9834" s="18" t="str">
        <f t="shared" si="154"/>
        <v>2023-24Boroondara CityWC3</v>
      </c>
      <c r="B9834" s="18" t="s">
        <v>34</v>
      </c>
      <c r="C9834" s="18" t="s">
        <v>1019</v>
      </c>
      <c r="D9834" s="18" t="s">
        <v>262</v>
      </c>
      <c r="E9834" s="18">
        <v>105.81377574761136</v>
      </c>
    </row>
    <row r="9835" spans="1:5" x14ac:dyDescent="0.3">
      <c r="A9835" s="18" t="str">
        <f t="shared" si="154"/>
        <v>2023-24Boroondara CityWC4</v>
      </c>
      <c r="B9835" s="18" t="s">
        <v>34</v>
      </c>
      <c r="C9835" s="18" t="s">
        <v>1019</v>
      </c>
      <c r="D9835" s="18" t="s">
        <v>266</v>
      </c>
      <c r="E9835" s="18">
        <v>103.62630774281293</v>
      </c>
    </row>
    <row r="9836" spans="1:5" x14ac:dyDescent="0.3">
      <c r="A9836" s="18" t="str">
        <f t="shared" si="154"/>
        <v>2023-24Boroondara CityWC5</v>
      </c>
      <c r="B9836" s="18" t="s">
        <v>34</v>
      </c>
      <c r="C9836" s="18" t="s">
        <v>1019</v>
      </c>
      <c r="D9836" s="18" t="s">
        <v>270</v>
      </c>
      <c r="E9836" s="18">
        <v>0.71411359790717943</v>
      </c>
    </row>
    <row r="9837" spans="1:5" x14ac:dyDescent="0.3">
      <c r="A9837" s="18" t="str">
        <f t="shared" si="154"/>
        <v>2023-24Boroondara CityE2</v>
      </c>
      <c r="B9837" s="18" t="s">
        <v>34</v>
      </c>
      <c r="C9837" s="18" t="s">
        <v>1019</v>
      </c>
      <c r="D9837" s="18" t="s">
        <v>548</v>
      </c>
      <c r="E9837" s="18">
        <v>3175.6763440328409</v>
      </c>
    </row>
    <row r="9838" spans="1:5" x14ac:dyDescent="0.3">
      <c r="A9838" s="18" t="str">
        <f t="shared" si="154"/>
        <v>2023-24Boroondara CityE4</v>
      </c>
      <c r="B9838" s="18" t="s">
        <v>34</v>
      </c>
      <c r="C9838" s="18" t="s">
        <v>1019</v>
      </c>
      <c r="D9838" s="18" t="s">
        <v>550</v>
      </c>
      <c r="E9838" s="18">
        <v>2189.4010584104062</v>
      </c>
    </row>
    <row r="9839" spans="1:5" x14ac:dyDescent="0.3">
      <c r="A9839" s="18" t="str">
        <f t="shared" si="154"/>
        <v>2023-24Boroondara CityL1</v>
      </c>
      <c r="B9839" s="18" t="s">
        <v>34</v>
      </c>
      <c r="C9839" s="18" t="s">
        <v>1019</v>
      </c>
      <c r="D9839" s="18" t="s">
        <v>552</v>
      </c>
      <c r="E9839" s="18">
        <v>2.8910603182919643</v>
      </c>
    </row>
    <row r="9840" spans="1:5" x14ac:dyDescent="0.3">
      <c r="A9840" s="18" t="str">
        <f t="shared" si="154"/>
        <v>2023-24Boroondara CityL2</v>
      </c>
      <c r="B9840" s="18" t="s">
        <v>34</v>
      </c>
      <c r="C9840" s="18" t="s">
        <v>1019</v>
      </c>
      <c r="D9840" s="18" t="s">
        <v>554</v>
      </c>
      <c r="E9840" s="18">
        <v>-0.30841574431855395</v>
      </c>
    </row>
    <row r="9841" spans="1:5" x14ac:dyDescent="0.3">
      <c r="A9841" s="18" t="str">
        <f t="shared" si="154"/>
        <v>2023-24Boroondara CityO2</v>
      </c>
      <c r="B9841" s="18" t="s">
        <v>34</v>
      </c>
      <c r="C9841" s="18" t="s">
        <v>1019</v>
      </c>
      <c r="D9841" s="18" t="s">
        <v>556</v>
      </c>
      <c r="E9841" s="18">
        <v>0.36451871783977718</v>
      </c>
    </row>
    <row r="9842" spans="1:5" x14ac:dyDescent="0.3">
      <c r="A9842" s="18" t="str">
        <f t="shared" si="154"/>
        <v>2023-24Boroondara CityO3</v>
      </c>
      <c r="B9842" s="18" t="s">
        <v>34</v>
      </c>
      <c r="C9842" s="18" t="s">
        <v>1019</v>
      </c>
      <c r="D9842" s="18" t="s">
        <v>558</v>
      </c>
      <c r="E9842" s="18">
        <v>5.4463484869942881E-2</v>
      </c>
    </row>
    <row r="9843" spans="1:5" x14ac:dyDescent="0.3">
      <c r="A9843" s="18" t="str">
        <f t="shared" si="154"/>
        <v>2023-24Boroondara CityO4</v>
      </c>
      <c r="B9843" s="18" t="s">
        <v>34</v>
      </c>
      <c r="C9843" s="18" t="s">
        <v>1019</v>
      </c>
      <c r="D9843" s="18" t="s">
        <v>560</v>
      </c>
      <c r="E9843" s="18">
        <v>0.30266679446439237</v>
      </c>
    </row>
    <row r="9844" spans="1:5" x14ac:dyDescent="0.3">
      <c r="A9844" s="18" t="str">
        <f t="shared" si="154"/>
        <v>2023-24Boroondara CityO5</v>
      </c>
      <c r="B9844" s="18" t="s">
        <v>34</v>
      </c>
      <c r="C9844" s="18" t="s">
        <v>1019</v>
      </c>
      <c r="D9844" s="18" t="s">
        <v>562</v>
      </c>
      <c r="E9844" s="18">
        <v>1.3446119988996423</v>
      </c>
    </row>
    <row r="9845" spans="1:5" x14ac:dyDescent="0.3">
      <c r="A9845" s="18" t="str">
        <f t="shared" si="154"/>
        <v>2023-24Boroondara CityOP1</v>
      </c>
      <c r="B9845" s="18" t="s">
        <v>34</v>
      </c>
      <c r="C9845" s="18" t="s">
        <v>1019</v>
      </c>
      <c r="D9845" s="18" t="s">
        <v>564</v>
      </c>
      <c r="E9845" s="18">
        <v>8.6311535478729842E-2</v>
      </c>
    </row>
    <row r="9846" spans="1:5" x14ac:dyDescent="0.3">
      <c r="A9846" s="18" t="str">
        <f t="shared" si="154"/>
        <v>2023-24Boroondara CityS1</v>
      </c>
      <c r="B9846" s="18" t="s">
        <v>34</v>
      </c>
      <c r="C9846" s="18" t="s">
        <v>1019</v>
      </c>
      <c r="D9846" s="18" t="s">
        <v>567</v>
      </c>
      <c r="E9846" s="18">
        <v>0.75358060178300801</v>
      </c>
    </row>
    <row r="9847" spans="1:5" x14ac:dyDescent="0.3">
      <c r="A9847" s="18" t="str">
        <f t="shared" si="154"/>
        <v>2023-24Boroondara CityS2</v>
      </c>
      <c r="B9847" s="18" t="s">
        <v>34</v>
      </c>
      <c r="C9847" s="18" t="s">
        <v>1019</v>
      </c>
      <c r="D9847" s="18" t="s">
        <v>569</v>
      </c>
      <c r="E9847" s="18">
        <v>1.5278224120909426E-3</v>
      </c>
    </row>
    <row r="9848" spans="1:5" x14ac:dyDescent="0.3">
      <c r="A9848" s="18" t="str">
        <f t="shared" si="154"/>
        <v>2023-24Boroondara CityC1</v>
      </c>
      <c r="B9848" s="18" t="s">
        <v>34</v>
      </c>
      <c r="C9848" s="18" t="s">
        <v>1019</v>
      </c>
      <c r="D9848" s="18" t="s">
        <v>572</v>
      </c>
      <c r="E9848" s="18">
        <v>1471.5275271145947</v>
      </c>
    </row>
    <row r="9849" spans="1:5" x14ac:dyDescent="0.3">
      <c r="A9849" s="18" t="str">
        <f t="shared" si="154"/>
        <v>2023-24Boroondara CityC2</v>
      </c>
      <c r="B9849" s="18" t="s">
        <v>34</v>
      </c>
      <c r="C9849" s="18" t="s">
        <v>1019</v>
      </c>
      <c r="D9849" s="18" t="s">
        <v>575</v>
      </c>
      <c r="E9849" s="18">
        <v>6458.1779221597717</v>
      </c>
    </row>
    <row r="9850" spans="1:5" x14ac:dyDescent="0.3">
      <c r="A9850" s="18" t="str">
        <f t="shared" si="154"/>
        <v>2023-24Boroondara CityC3</v>
      </c>
      <c r="B9850" s="18" t="s">
        <v>34</v>
      </c>
      <c r="C9850" s="18" t="s">
        <v>1019</v>
      </c>
      <c r="D9850" s="18" t="s">
        <v>579</v>
      </c>
      <c r="E9850" s="18">
        <v>266.46870229007635</v>
      </c>
    </row>
    <row r="9851" spans="1:5" x14ac:dyDescent="0.3">
      <c r="A9851" s="18" t="str">
        <f t="shared" si="154"/>
        <v>2023-24Boroondara CityC4</v>
      </c>
      <c r="B9851" s="18" t="s">
        <v>34</v>
      </c>
      <c r="C9851" s="18" t="s">
        <v>1019</v>
      </c>
      <c r="D9851" s="18" t="s">
        <v>583</v>
      </c>
      <c r="E9851" s="18">
        <v>1554.1804889507669</v>
      </c>
    </row>
    <row r="9852" spans="1:5" x14ac:dyDescent="0.3">
      <c r="A9852" s="18" t="str">
        <f t="shared" si="154"/>
        <v>2023-24Boroondara CityC5</v>
      </c>
      <c r="B9852" s="18" t="s">
        <v>34</v>
      </c>
      <c r="C9852" s="18" t="s">
        <v>1019</v>
      </c>
      <c r="D9852" s="18" t="s">
        <v>586</v>
      </c>
      <c r="E9852" s="18">
        <v>35.448071182614576</v>
      </c>
    </row>
    <row r="9853" spans="1:5" x14ac:dyDescent="0.3">
      <c r="A9853" s="18" t="str">
        <f t="shared" si="154"/>
        <v>2023-24Boroondara CityC6</v>
      </c>
      <c r="B9853" s="18" t="s">
        <v>34</v>
      </c>
      <c r="C9853" s="18" t="s">
        <v>1019</v>
      </c>
      <c r="D9853" s="18" t="s">
        <v>590</v>
      </c>
      <c r="E9853" s="18">
        <v>10</v>
      </c>
    </row>
    <row r="9854" spans="1:5" x14ac:dyDescent="0.3">
      <c r="A9854" s="18" t="str">
        <f t="shared" si="154"/>
        <v>2023-24Boroondara CityC7</v>
      </c>
      <c r="B9854" s="18" t="s">
        <v>34</v>
      </c>
      <c r="C9854" s="18" t="s">
        <v>1019</v>
      </c>
      <c r="D9854" s="18" t="s">
        <v>594</v>
      </c>
      <c r="E9854" s="18">
        <v>0.11940298507462686</v>
      </c>
    </row>
    <row r="9855" spans="1:5" x14ac:dyDescent="0.3">
      <c r="A9855" s="18" t="str">
        <f t="shared" si="154"/>
        <v>2023-24Borough of QueenscliffeAF2</v>
      </c>
      <c r="B9855" s="18" t="s">
        <v>34</v>
      </c>
      <c r="C9855" s="18" t="s">
        <v>1174</v>
      </c>
      <c r="D9855" s="18" t="s">
        <v>76</v>
      </c>
      <c r="E9855" s="18">
        <v>0</v>
      </c>
    </row>
    <row r="9856" spans="1:5" x14ac:dyDescent="0.3">
      <c r="A9856" s="18" t="str">
        <f t="shared" si="154"/>
        <v>2023-24Borough of QueenscliffeAF6</v>
      </c>
      <c r="B9856" s="18" t="s">
        <v>34</v>
      </c>
      <c r="C9856" s="18" t="s">
        <v>1174</v>
      </c>
      <c r="D9856" s="18" t="s">
        <v>85</v>
      </c>
      <c r="E9856" s="18">
        <v>0</v>
      </c>
    </row>
    <row r="9857" spans="1:5" x14ac:dyDescent="0.3">
      <c r="A9857" s="18" t="str">
        <f t="shared" si="154"/>
        <v>2023-24Borough of QueenscliffeAF7</v>
      </c>
      <c r="B9857" s="18" t="s">
        <v>34</v>
      </c>
      <c r="C9857" s="18" t="s">
        <v>1174</v>
      </c>
      <c r="D9857" s="18" t="s">
        <v>90</v>
      </c>
      <c r="E9857" s="18">
        <v>0</v>
      </c>
    </row>
    <row r="9858" spans="1:5" x14ac:dyDescent="0.3">
      <c r="A9858" s="18" t="str">
        <f t="shared" si="154"/>
        <v>2023-24Borough of QueenscliffeAM1</v>
      </c>
      <c r="B9858" s="18" t="s">
        <v>34</v>
      </c>
      <c r="C9858" s="18" t="s">
        <v>1174</v>
      </c>
      <c r="D9858" s="18" t="s">
        <v>97</v>
      </c>
      <c r="E9858" s="18">
        <v>1</v>
      </c>
    </row>
    <row r="9859" spans="1:5" x14ac:dyDescent="0.3">
      <c r="A9859" s="18" t="str">
        <f t="shared" si="154"/>
        <v>2023-24Borough of QueenscliffeAM2</v>
      </c>
      <c r="B9859" s="18" t="s">
        <v>34</v>
      </c>
      <c r="C9859" s="18" t="s">
        <v>1174</v>
      </c>
      <c r="D9859" s="18" t="s">
        <v>103</v>
      </c>
      <c r="E9859" s="18">
        <v>1</v>
      </c>
    </row>
    <row r="9860" spans="1:5" x14ac:dyDescent="0.3">
      <c r="A9860" s="18" t="str">
        <f t="shared" si="154"/>
        <v>2023-24Borough of QueenscliffeAM5</v>
      </c>
      <c r="B9860" s="18" t="s">
        <v>34</v>
      </c>
      <c r="C9860" s="18" t="s">
        <v>1174</v>
      </c>
      <c r="D9860" s="18" t="s">
        <v>109</v>
      </c>
      <c r="E9860" s="18">
        <v>0</v>
      </c>
    </row>
    <row r="9861" spans="1:5" x14ac:dyDescent="0.3">
      <c r="A9861" s="18" t="str">
        <f t="shared" si="154"/>
        <v>2023-24Borough of QueenscliffeAM6</v>
      </c>
      <c r="B9861" s="18" t="s">
        <v>34</v>
      </c>
      <c r="C9861" s="18" t="s">
        <v>1174</v>
      </c>
      <c r="D9861" s="18" t="s">
        <v>115</v>
      </c>
      <c r="E9861" s="18">
        <v>31.481591414453362</v>
      </c>
    </row>
    <row r="9862" spans="1:5" x14ac:dyDescent="0.3">
      <c r="A9862" s="18" t="str">
        <f t="shared" si="154"/>
        <v>2023-24Borough of QueenscliffeAM7</v>
      </c>
      <c r="B9862" s="18" t="s">
        <v>34</v>
      </c>
      <c r="C9862" s="18" t="s">
        <v>1174</v>
      </c>
      <c r="D9862" s="18" t="s">
        <v>118</v>
      </c>
      <c r="E9862" s="18">
        <v>0</v>
      </c>
    </row>
    <row r="9863" spans="1:5" x14ac:dyDescent="0.3">
      <c r="A9863" s="18" t="str">
        <f t="shared" si="154"/>
        <v>2023-24Borough of QueenscliffeFS1</v>
      </c>
      <c r="B9863" s="18" t="s">
        <v>34</v>
      </c>
      <c r="C9863" s="18" t="s">
        <v>1174</v>
      </c>
      <c r="D9863" s="18" t="s">
        <v>124</v>
      </c>
      <c r="E9863" s="18">
        <v>1</v>
      </c>
    </row>
    <row r="9864" spans="1:5" x14ac:dyDescent="0.3">
      <c r="A9864" s="18" t="str">
        <f t="shared" si="154"/>
        <v>2023-24Borough of QueenscliffeFS2</v>
      </c>
      <c r="B9864" s="18" t="s">
        <v>34</v>
      </c>
      <c r="C9864" s="18" t="s">
        <v>1174</v>
      </c>
      <c r="D9864" s="18" t="s">
        <v>130</v>
      </c>
      <c r="E9864" s="18">
        <v>1</v>
      </c>
    </row>
    <row r="9865" spans="1:5" x14ac:dyDescent="0.3">
      <c r="A9865" s="18" t="str">
        <f t="shared" si="154"/>
        <v>2023-24Borough of QueenscliffeFS3</v>
      </c>
      <c r="B9865" s="18" t="s">
        <v>34</v>
      </c>
      <c r="C9865" s="18" t="s">
        <v>1174</v>
      </c>
      <c r="D9865" s="18" t="s">
        <v>135</v>
      </c>
      <c r="E9865" s="18">
        <v>1220.9229084388182</v>
      </c>
    </row>
    <row r="9866" spans="1:5" x14ac:dyDescent="0.3">
      <c r="A9866" s="18" t="str">
        <f t="shared" si="154"/>
        <v>2023-24Borough of QueenscliffeFS4</v>
      </c>
      <c r="B9866" s="18" t="s">
        <v>34</v>
      </c>
      <c r="C9866" s="18" t="s">
        <v>1174</v>
      </c>
      <c r="D9866" s="18" t="s">
        <v>139</v>
      </c>
      <c r="E9866" s="18">
        <v>1</v>
      </c>
    </row>
    <row r="9867" spans="1:5" x14ac:dyDescent="0.3">
      <c r="A9867" s="18" t="str">
        <f t="shared" si="154"/>
        <v>2023-24Borough of QueenscliffeFS5</v>
      </c>
      <c r="B9867" s="18" t="s">
        <v>34</v>
      </c>
      <c r="C9867" s="18" t="s">
        <v>1174</v>
      </c>
      <c r="D9867" s="18" t="s">
        <v>144</v>
      </c>
      <c r="E9867" s="18">
        <v>1.125</v>
      </c>
    </row>
    <row r="9868" spans="1:5" x14ac:dyDescent="0.3">
      <c r="A9868" s="18" t="str">
        <f t="shared" si="154"/>
        <v>2023-24Borough of QueenscliffeG1</v>
      </c>
      <c r="B9868" s="18" t="s">
        <v>34</v>
      </c>
      <c r="C9868" s="18" t="s">
        <v>1174</v>
      </c>
      <c r="D9868" s="18" t="s">
        <v>149</v>
      </c>
      <c r="E9868" s="18">
        <v>0.10880829015544041</v>
      </c>
    </row>
    <row r="9869" spans="1:5" x14ac:dyDescent="0.3">
      <c r="A9869" s="18" t="str">
        <f t="shared" si="154"/>
        <v>2023-24Borough of QueenscliffeG2</v>
      </c>
      <c r="B9869" s="18" t="s">
        <v>34</v>
      </c>
      <c r="C9869" s="18" t="s">
        <v>1174</v>
      </c>
      <c r="D9869" s="18" t="s">
        <v>154</v>
      </c>
      <c r="E9869" s="18">
        <v>51</v>
      </c>
    </row>
    <row r="9870" spans="1:5" x14ac:dyDescent="0.3">
      <c r="A9870" s="18" t="str">
        <f t="shared" si="154"/>
        <v>2023-24Borough of QueenscliffeG3</v>
      </c>
      <c r="B9870" s="18" t="s">
        <v>34</v>
      </c>
      <c r="C9870" s="18" t="s">
        <v>1174</v>
      </c>
      <c r="D9870" s="18" t="s">
        <v>159</v>
      </c>
      <c r="E9870" s="18">
        <v>0.9538461538461539</v>
      </c>
    </row>
    <row r="9871" spans="1:5" x14ac:dyDescent="0.3">
      <c r="A9871" s="18" t="str">
        <f t="shared" si="154"/>
        <v>2023-24Borough of QueenscliffeG4</v>
      </c>
      <c r="B9871" s="18" t="s">
        <v>34</v>
      </c>
      <c r="C9871" s="18" t="s">
        <v>1174</v>
      </c>
      <c r="D9871" s="18" t="s">
        <v>166</v>
      </c>
      <c r="E9871" s="18">
        <v>46114.093600000015</v>
      </c>
    </row>
    <row r="9872" spans="1:5" x14ac:dyDescent="0.3">
      <c r="A9872" s="18" t="str">
        <f t="shared" si="154"/>
        <v>2023-24Borough of QueenscliffeG5</v>
      </c>
      <c r="B9872" s="18" t="s">
        <v>34</v>
      </c>
      <c r="C9872" s="18" t="s">
        <v>1174</v>
      </c>
      <c r="D9872" s="18" t="s">
        <v>169</v>
      </c>
      <c r="E9872" s="18">
        <v>50</v>
      </c>
    </row>
    <row r="9873" spans="1:5" x14ac:dyDescent="0.3">
      <c r="A9873" s="18" t="str">
        <f t="shared" si="154"/>
        <v>2023-24Borough of QueenscliffeLB2</v>
      </c>
      <c r="B9873" s="18" t="s">
        <v>34</v>
      </c>
      <c r="C9873" s="18" t="s">
        <v>1174</v>
      </c>
      <c r="D9873" s="18" t="s">
        <v>172</v>
      </c>
      <c r="E9873" s="18">
        <v>0.72818908585331943</v>
      </c>
    </row>
    <row r="9874" spans="1:5" x14ac:dyDescent="0.3">
      <c r="A9874" s="18" t="str">
        <f t="shared" si="154"/>
        <v>2023-24Borough of QueenscliffeLB5</v>
      </c>
      <c r="B9874" s="18" t="s">
        <v>34</v>
      </c>
      <c r="C9874" s="18" t="s">
        <v>1174</v>
      </c>
      <c r="D9874" s="18" t="s">
        <v>177</v>
      </c>
      <c r="E9874" s="18">
        <v>75.024552192711553</v>
      </c>
    </row>
    <row r="9875" spans="1:5" x14ac:dyDescent="0.3">
      <c r="A9875" s="18" t="str">
        <f t="shared" si="154"/>
        <v>2023-24Borough of QueenscliffeLB6</v>
      </c>
      <c r="B9875" s="18" t="s">
        <v>34</v>
      </c>
      <c r="C9875" s="18" t="s">
        <v>1174</v>
      </c>
      <c r="D9875" s="18" t="s">
        <v>180</v>
      </c>
      <c r="E9875" s="18">
        <v>15.103767757875232</v>
      </c>
    </row>
    <row r="9876" spans="1:5" x14ac:dyDescent="0.3">
      <c r="A9876" s="18" t="str">
        <f t="shared" si="154"/>
        <v>2023-24Borough of QueenscliffeLB7</v>
      </c>
      <c r="B9876" s="18" t="s">
        <v>34</v>
      </c>
      <c r="C9876" s="18" t="s">
        <v>1174</v>
      </c>
      <c r="D9876" s="18" t="s">
        <v>184</v>
      </c>
      <c r="E9876" s="18">
        <v>0.52594193946880785</v>
      </c>
    </row>
    <row r="9877" spans="1:5" x14ac:dyDescent="0.3">
      <c r="A9877" s="18" t="str">
        <f t="shared" si="154"/>
        <v>2023-24Borough of QueenscliffeLB8</v>
      </c>
      <c r="B9877" s="18" t="s">
        <v>34</v>
      </c>
      <c r="C9877" s="18" t="s">
        <v>1174</v>
      </c>
      <c r="D9877" s="18" t="s">
        <v>188</v>
      </c>
      <c r="E9877" s="18">
        <v>8.3681284743668929</v>
      </c>
    </row>
    <row r="9878" spans="1:5" x14ac:dyDescent="0.3">
      <c r="A9878" s="18" t="str">
        <f t="shared" si="154"/>
        <v>2023-24Borough of QueenscliffeMC2</v>
      </c>
      <c r="B9878" s="18" t="s">
        <v>34</v>
      </c>
      <c r="C9878" s="18" t="s">
        <v>1174</v>
      </c>
      <c r="D9878" s="18" t="s">
        <v>192</v>
      </c>
      <c r="E9878" s="18">
        <v>1</v>
      </c>
    </row>
    <row r="9879" spans="1:5" x14ac:dyDescent="0.3">
      <c r="A9879" s="18" t="str">
        <f t="shared" si="154"/>
        <v>2023-24Borough of QueenscliffeMC3</v>
      </c>
      <c r="B9879" s="18" t="s">
        <v>34</v>
      </c>
      <c r="C9879" s="18" t="s">
        <v>1174</v>
      </c>
      <c r="D9879" s="18" t="s">
        <v>197</v>
      </c>
      <c r="E9879" s="18">
        <v>201.95949367088608</v>
      </c>
    </row>
    <row r="9880" spans="1:5" x14ac:dyDescent="0.3">
      <c r="A9880" s="18" t="str">
        <f t="shared" ref="A9880:A9943" si="155">CONCATENATE(B9880,C9880,D9880)</f>
        <v>2023-24Borough of QueenscliffeMC4</v>
      </c>
      <c r="B9880" s="18" t="s">
        <v>34</v>
      </c>
      <c r="C9880" s="18" t="s">
        <v>1174</v>
      </c>
      <c r="D9880" s="18" t="s">
        <v>202</v>
      </c>
      <c r="E9880" s="18">
        <v>0.65811965811965811</v>
      </c>
    </row>
    <row r="9881" spans="1:5" x14ac:dyDescent="0.3">
      <c r="A9881" s="18" t="str">
        <f t="shared" si="155"/>
        <v>2023-24Borough of QueenscliffeMC5</v>
      </c>
      <c r="B9881" s="18" t="s">
        <v>34</v>
      </c>
      <c r="C9881" s="18" t="s">
        <v>1174</v>
      </c>
      <c r="D9881" s="18" t="s">
        <v>207</v>
      </c>
      <c r="E9881" s="18">
        <v>1</v>
      </c>
    </row>
    <row r="9882" spans="1:5" x14ac:dyDescent="0.3">
      <c r="A9882" s="18" t="str">
        <f t="shared" si="155"/>
        <v>2023-24Borough of QueenscliffeMC6</v>
      </c>
      <c r="B9882" s="18" t="s">
        <v>34</v>
      </c>
      <c r="C9882" s="18" t="s">
        <v>1174</v>
      </c>
      <c r="D9882" s="18" t="s">
        <v>211</v>
      </c>
      <c r="E9882" s="18">
        <v>1</v>
      </c>
    </row>
    <row r="9883" spans="1:5" x14ac:dyDescent="0.3">
      <c r="A9883" s="18" t="str">
        <f t="shared" si="155"/>
        <v>2023-24Borough of QueenscliffeR1</v>
      </c>
      <c r="B9883" s="18" t="s">
        <v>34</v>
      </c>
      <c r="C9883" s="18" t="s">
        <v>1174</v>
      </c>
      <c r="D9883" s="18" t="s">
        <v>215</v>
      </c>
      <c r="E9883" s="18">
        <v>171.92651907677813</v>
      </c>
    </row>
    <row r="9884" spans="1:5" x14ac:dyDescent="0.3">
      <c r="A9884" s="18" t="str">
        <f t="shared" si="155"/>
        <v>2023-24Borough of QueenscliffeR2</v>
      </c>
      <c r="B9884" s="18" t="s">
        <v>34</v>
      </c>
      <c r="C9884" s="18" t="s">
        <v>1174</v>
      </c>
      <c r="D9884" s="18" t="s">
        <v>220</v>
      </c>
      <c r="E9884" s="18">
        <v>1</v>
      </c>
    </row>
    <row r="9885" spans="1:5" x14ac:dyDescent="0.3">
      <c r="A9885" s="18" t="str">
        <f t="shared" si="155"/>
        <v>2023-24Borough of QueenscliffeR3</v>
      </c>
      <c r="B9885" s="18" t="s">
        <v>34</v>
      </c>
      <c r="C9885" s="18" t="s">
        <v>1174</v>
      </c>
      <c r="D9885" s="18" t="s">
        <v>223</v>
      </c>
      <c r="E9885" s="18">
        <v>0</v>
      </c>
    </row>
    <row r="9886" spans="1:5" x14ac:dyDescent="0.3">
      <c r="A9886" s="18" t="str">
        <f t="shared" si="155"/>
        <v>2023-24Borough of QueenscliffeR4</v>
      </c>
      <c r="B9886" s="18" t="s">
        <v>34</v>
      </c>
      <c r="C9886" s="18" t="s">
        <v>1174</v>
      </c>
      <c r="D9886" s="18" t="s">
        <v>228</v>
      </c>
      <c r="E9886" s="18">
        <v>9.8687456824237643</v>
      </c>
    </row>
    <row r="9887" spans="1:5" x14ac:dyDescent="0.3">
      <c r="A9887" s="18" t="str">
        <f t="shared" si="155"/>
        <v>2023-24Borough of QueenscliffeR5</v>
      </c>
      <c r="B9887" s="18" t="s">
        <v>34</v>
      </c>
      <c r="C9887" s="18" t="s">
        <v>1174</v>
      </c>
      <c r="D9887" s="18" t="s">
        <v>232</v>
      </c>
      <c r="E9887" s="18">
        <v>63</v>
      </c>
    </row>
    <row r="9888" spans="1:5" x14ac:dyDescent="0.3">
      <c r="A9888" s="18" t="str">
        <f t="shared" si="155"/>
        <v>2023-24Borough of QueenscliffeSP1</v>
      </c>
      <c r="B9888" s="18" t="s">
        <v>34</v>
      </c>
      <c r="C9888" s="18" t="s">
        <v>1174</v>
      </c>
      <c r="D9888" s="18" t="s">
        <v>236</v>
      </c>
      <c r="E9888" s="18">
        <v>36</v>
      </c>
    </row>
    <row r="9889" spans="1:5" x14ac:dyDescent="0.3">
      <c r="A9889" s="18" t="str">
        <f t="shared" si="155"/>
        <v>2023-24Borough of QueenscliffeSP2</v>
      </c>
      <c r="B9889" s="18" t="s">
        <v>34</v>
      </c>
      <c r="C9889" s="18" t="s">
        <v>1174</v>
      </c>
      <c r="D9889" s="18" t="s">
        <v>239</v>
      </c>
      <c r="E9889" s="18">
        <v>0.76363636363636367</v>
      </c>
    </row>
    <row r="9890" spans="1:5" x14ac:dyDescent="0.3">
      <c r="A9890" s="18" t="str">
        <f t="shared" si="155"/>
        <v>2023-24Borough of QueenscliffeSP3</v>
      </c>
      <c r="B9890" s="18" t="s">
        <v>34</v>
      </c>
      <c r="C9890" s="18" t="s">
        <v>1174</v>
      </c>
      <c r="D9890" s="18" t="s">
        <v>245</v>
      </c>
      <c r="E9890" s="18">
        <v>3790.2618446601946</v>
      </c>
    </row>
    <row r="9891" spans="1:5" x14ac:dyDescent="0.3">
      <c r="A9891" s="18" t="str">
        <f t="shared" si="155"/>
        <v>2023-24Borough of QueenscliffeSP4</v>
      </c>
      <c r="B9891" s="18" t="s">
        <v>34</v>
      </c>
      <c r="C9891" s="18" t="s">
        <v>1174</v>
      </c>
      <c r="D9891" s="18" t="s">
        <v>251</v>
      </c>
      <c r="E9891" s="18">
        <v>0.5</v>
      </c>
    </row>
    <row r="9892" spans="1:5" x14ac:dyDescent="0.3">
      <c r="A9892" s="18" t="str">
        <f t="shared" si="155"/>
        <v>2023-24Borough of QueenscliffeWC2</v>
      </c>
      <c r="B9892" s="18" t="s">
        <v>34</v>
      </c>
      <c r="C9892" s="18" t="s">
        <v>1174</v>
      </c>
      <c r="D9892" s="18" t="s">
        <v>256</v>
      </c>
      <c r="E9892" s="18">
        <v>4.4045883769567151</v>
      </c>
    </row>
    <row r="9893" spans="1:5" x14ac:dyDescent="0.3">
      <c r="A9893" s="18" t="str">
        <f t="shared" si="155"/>
        <v>2023-24Borough of QueenscliffeWC3</v>
      </c>
      <c r="B9893" s="18" t="s">
        <v>34</v>
      </c>
      <c r="C9893" s="18" t="s">
        <v>1174</v>
      </c>
      <c r="D9893" s="18" t="s">
        <v>262</v>
      </c>
      <c r="E9893" s="18">
        <v>101.04138305992636</v>
      </c>
    </row>
    <row r="9894" spans="1:5" x14ac:dyDescent="0.3">
      <c r="A9894" s="18" t="str">
        <f t="shared" si="155"/>
        <v>2023-24Borough of QueenscliffeWC4</v>
      </c>
      <c r="B9894" s="18" t="s">
        <v>34</v>
      </c>
      <c r="C9894" s="18" t="s">
        <v>1174</v>
      </c>
      <c r="D9894" s="18" t="s">
        <v>266</v>
      </c>
      <c r="E9894" s="18">
        <v>79.024992983651217</v>
      </c>
    </row>
    <row r="9895" spans="1:5" x14ac:dyDescent="0.3">
      <c r="A9895" s="18" t="str">
        <f t="shared" si="155"/>
        <v>2023-24Borough of QueenscliffeWC5</v>
      </c>
      <c r="B9895" s="18" t="s">
        <v>34</v>
      </c>
      <c r="C9895" s="18" t="s">
        <v>1174</v>
      </c>
      <c r="D9895" s="18" t="s">
        <v>270</v>
      </c>
      <c r="E9895" s="18">
        <v>0.67078713204036478</v>
      </c>
    </row>
    <row r="9896" spans="1:5" x14ac:dyDescent="0.3">
      <c r="A9896" s="18" t="str">
        <f t="shared" si="155"/>
        <v>2023-24Borough of QueenscliffeE2</v>
      </c>
      <c r="B9896" s="18" t="s">
        <v>34</v>
      </c>
      <c r="C9896" s="18" t="s">
        <v>1174</v>
      </c>
      <c r="D9896" s="18" t="s">
        <v>548</v>
      </c>
      <c r="E9896" s="18">
        <v>4566.9871794871797</v>
      </c>
    </row>
    <row r="9897" spans="1:5" x14ac:dyDescent="0.3">
      <c r="A9897" s="18" t="str">
        <f t="shared" si="155"/>
        <v>2023-24Borough of QueenscliffeE4</v>
      </c>
      <c r="B9897" s="18" t="s">
        <v>34</v>
      </c>
      <c r="C9897" s="18" t="s">
        <v>1174</v>
      </c>
      <c r="D9897" s="18" t="s">
        <v>550</v>
      </c>
      <c r="E9897" s="18">
        <v>2324.0384615384614</v>
      </c>
    </row>
    <row r="9898" spans="1:5" x14ac:dyDescent="0.3">
      <c r="A9898" s="18" t="str">
        <f t="shared" si="155"/>
        <v>2023-24Borough of QueenscliffeL1</v>
      </c>
      <c r="B9898" s="18" t="s">
        <v>34</v>
      </c>
      <c r="C9898" s="18" t="s">
        <v>1174</v>
      </c>
      <c r="D9898" s="18" t="s">
        <v>552</v>
      </c>
      <c r="E9898" s="18">
        <v>3.8516020236087689</v>
      </c>
    </row>
    <row r="9899" spans="1:5" x14ac:dyDescent="0.3">
      <c r="A9899" s="18" t="str">
        <f t="shared" si="155"/>
        <v>2023-24Borough of QueenscliffeL2</v>
      </c>
      <c r="B9899" s="18" t="s">
        <v>34</v>
      </c>
      <c r="C9899" s="18" t="s">
        <v>1174</v>
      </c>
      <c r="D9899" s="18" t="s">
        <v>554</v>
      </c>
      <c r="E9899" s="18">
        <v>-1.2704428330522884E-2</v>
      </c>
    </row>
    <row r="9900" spans="1:5" x14ac:dyDescent="0.3">
      <c r="A9900" s="18" t="str">
        <f t="shared" si="155"/>
        <v>2023-24Borough of QueenscliffeO2</v>
      </c>
      <c r="B9900" s="18" t="s">
        <v>34</v>
      </c>
      <c r="C9900" s="18" t="s">
        <v>1174</v>
      </c>
      <c r="D9900" s="18" t="s">
        <v>556</v>
      </c>
      <c r="E9900" s="18">
        <v>0</v>
      </c>
    </row>
    <row r="9901" spans="1:5" x14ac:dyDescent="0.3">
      <c r="A9901" s="18" t="str">
        <f t="shared" si="155"/>
        <v>2023-24Borough of QueenscliffeO3</v>
      </c>
      <c r="B9901" s="18" t="s">
        <v>34</v>
      </c>
      <c r="C9901" s="18" t="s">
        <v>1174</v>
      </c>
      <c r="D9901" s="18" t="s">
        <v>558</v>
      </c>
      <c r="E9901" s="18">
        <v>0</v>
      </c>
    </row>
    <row r="9902" spans="1:5" x14ac:dyDescent="0.3">
      <c r="A9902" s="18" t="str">
        <f t="shared" si="155"/>
        <v>2023-24Borough of QueenscliffeO4</v>
      </c>
      <c r="B9902" s="18" t="s">
        <v>34</v>
      </c>
      <c r="C9902" s="18" t="s">
        <v>1174</v>
      </c>
      <c r="D9902" s="18" t="s">
        <v>560</v>
      </c>
      <c r="E9902" s="18">
        <v>1.2181511382421392E-2</v>
      </c>
    </row>
    <row r="9903" spans="1:5" x14ac:dyDescent="0.3">
      <c r="A9903" s="18" t="str">
        <f t="shared" si="155"/>
        <v>2023-24Borough of QueenscliffeO5</v>
      </c>
      <c r="B9903" s="18" t="s">
        <v>34</v>
      </c>
      <c r="C9903" s="18" t="s">
        <v>1174</v>
      </c>
      <c r="D9903" s="18" t="s">
        <v>562</v>
      </c>
      <c r="E9903" s="18">
        <v>0.66824271079590225</v>
      </c>
    </row>
    <row r="9904" spans="1:5" x14ac:dyDescent="0.3">
      <c r="A9904" s="18" t="str">
        <f t="shared" si="155"/>
        <v>2023-24Borough of QueenscliffeOP1</v>
      </c>
      <c r="B9904" s="18" t="s">
        <v>34</v>
      </c>
      <c r="C9904" s="18" t="s">
        <v>1174</v>
      </c>
      <c r="D9904" s="18" t="s">
        <v>564</v>
      </c>
      <c r="E9904" s="18">
        <v>-6.1495838271808177E-2</v>
      </c>
    </row>
    <row r="9905" spans="1:5" x14ac:dyDescent="0.3">
      <c r="A9905" s="18" t="str">
        <f t="shared" si="155"/>
        <v>2023-24Borough of QueenscliffeS1</v>
      </c>
      <c r="B9905" s="18" t="s">
        <v>34</v>
      </c>
      <c r="C9905" s="18" t="s">
        <v>1174</v>
      </c>
      <c r="D9905" s="18" t="s">
        <v>567</v>
      </c>
      <c r="E9905" s="18">
        <v>0.63381336178093506</v>
      </c>
    </row>
    <row r="9906" spans="1:5" x14ac:dyDescent="0.3">
      <c r="A9906" s="18" t="str">
        <f t="shared" si="155"/>
        <v>2023-24Borough of QueenscliffeS2</v>
      </c>
      <c r="B9906" s="18" t="s">
        <v>34</v>
      </c>
      <c r="C9906" s="18" t="s">
        <v>1174</v>
      </c>
      <c r="D9906" s="18" t="s">
        <v>569</v>
      </c>
      <c r="E9906" s="18">
        <v>1.7586204544425734E-3</v>
      </c>
    </row>
    <row r="9907" spans="1:5" x14ac:dyDescent="0.3">
      <c r="A9907" s="18" t="str">
        <f t="shared" si="155"/>
        <v>2023-24Borough of QueenscliffeC1</v>
      </c>
      <c r="B9907" s="18" t="s">
        <v>34</v>
      </c>
      <c r="C9907" s="18" t="s">
        <v>1174</v>
      </c>
      <c r="D9907" s="18" t="s">
        <v>572</v>
      </c>
      <c r="E9907" s="18">
        <v>4400.5558987029026</v>
      </c>
    </row>
    <row r="9908" spans="1:5" x14ac:dyDescent="0.3">
      <c r="A9908" s="18" t="str">
        <f t="shared" si="155"/>
        <v>2023-24Borough of QueenscliffeC2</v>
      </c>
      <c r="B9908" s="18" t="s">
        <v>34</v>
      </c>
      <c r="C9908" s="18" t="s">
        <v>1174</v>
      </c>
      <c r="D9908" s="18" t="s">
        <v>575</v>
      </c>
      <c r="E9908" s="18">
        <v>13958.925262507721</v>
      </c>
    </row>
    <row r="9909" spans="1:5" x14ac:dyDescent="0.3">
      <c r="A9909" s="18" t="str">
        <f t="shared" si="155"/>
        <v>2023-24Borough of QueenscliffeC3</v>
      </c>
      <c r="B9909" s="18" t="s">
        <v>34</v>
      </c>
      <c r="C9909" s="18" t="s">
        <v>1174</v>
      </c>
      <c r="D9909" s="18" t="s">
        <v>579</v>
      </c>
      <c r="E9909" s="18">
        <v>76.260009420631178</v>
      </c>
    </row>
    <row r="9910" spans="1:5" x14ac:dyDescent="0.3">
      <c r="A9910" s="18" t="str">
        <f t="shared" si="155"/>
        <v>2023-24Borough of QueenscliffeC4</v>
      </c>
      <c r="B9910" s="18" t="s">
        <v>34</v>
      </c>
      <c r="C9910" s="18" t="s">
        <v>1174</v>
      </c>
      <c r="D9910" s="18" t="s">
        <v>583</v>
      </c>
      <c r="E9910" s="18">
        <v>3600.064854848672</v>
      </c>
    </row>
    <row r="9911" spans="1:5" x14ac:dyDescent="0.3">
      <c r="A9911" s="18" t="str">
        <f t="shared" si="155"/>
        <v>2023-24Borough of QueenscliffeC5</v>
      </c>
      <c r="B9911" s="18" t="s">
        <v>34</v>
      </c>
      <c r="C9911" s="18" t="s">
        <v>1174</v>
      </c>
      <c r="D9911" s="18" t="s">
        <v>586</v>
      </c>
      <c r="E9911" s="18">
        <v>233.94070413835701</v>
      </c>
    </row>
    <row r="9912" spans="1:5" x14ac:dyDescent="0.3">
      <c r="A9912" s="18" t="str">
        <f t="shared" si="155"/>
        <v>2023-24Borough of QueenscliffeC6</v>
      </c>
      <c r="B9912" s="18" t="s">
        <v>34</v>
      </c>
      <c r="C9912" s="18" t="s">
        <v>1174</v>
      </c>
      <c r="D9912" s="18" t="s">
        <v>590</v>
      </c>
      <c r="E9912" s="18">
        <v>10</v>
      </c>
    </row>
    <row r="9913" spans="1:5" x14ac:dyDescent="0.3">
      <c r="A9913" s="18" t="str">
        <f t="shared" si="155"/>
        <v>2023-24Borough of QueenscliffeC7</v>
      </c>
      <c r="B9913" s="18" t="s">
        <v>34</v>
      </c>
      <c r="C9913" s="18" t="s">
        <v>1174</v>
      </c>
      <c r="D9913" s="18" t="s">
        <v>594</v>
      </c>
      <c r="E9913" s="18">
        <v>0.20512820512820512</v>
      </c>
    </row>
    <row r="9914" spans="1:5" x14ac:dyDescent="0.3">
      <c r="A9914" s="18" t="str">
        <f t="shared" si="155"/>
        <v>2023-24Brimbank CityAF2</v>
      </c>
      <c r="B9914" s="18" t="s">
        <v>34</v>
      </c>
      <c r="C9914" s="18" t="s">
        <v>1022</v>
      </c>
      <c r="D9914" s="18" t="s">
        <v>76</v>
      </c>
      <c r="E9914" s="18">
        <v>1</v>
      </c>
    </row>
    <row r="9915" spans="1:5" x14ac:dyDescent="0.3">
      <c r="A9915" s="18" t="str">
        <f t="shared" si="155"/>
        <v>2023-24Brimbank CityAF6</v>
      </c>
      <c r="B9915" s="18" t="s">
        <v>34</v>
      </c>
      <c r="C9915" s="18" t="s">
        <v>1022</v>
      </c>
      <c r="D9915" s="18" t="s">
        <v>85</v>
      </c>
      <c r="E9915" s="18">
        <v>9.7330218418126364</v>
      </c>
    </row>
    <row r="9916" spans="1:5" x14ac:dyDescent="0.3">
      <c r="A9916" s="18" t="str">
        <f t="shared" si="155"/>
        <v>2023-24Brimbank CityAF7</v>
      </c>
      <c r="B9916" s="18" t="s">
        <v>34</v>
      </c>
      <c r="C9916" s="18" t="s">
        <v>1022</v>
      </c>
      <c r="D9916" s="18" t="s">
        <v>90</v>
      </c>
      <c r="E9916" s="18">
        <v>-0.98874337043791793</v>
      </c>
    </row>
    <row r="9917" spans="1:5" x14ac:dyDescent="0.3">
      <c r="A9917" s="18" t="str">
        <f t="shared" si="155"/>
        <v>2023-24Brimbank CityAM1</v>
      </c>
      <c r="B9917" s="18" t="s">
        <v>34</v>
      </c>
      <c r="C9917" s="18" t="s">
        <v>1022</v>
      </c>
      <c r="D9917" s="18" t="s">
        <v>97</v>
      </c>
      <c r="E9917" s="18">
        <v>1.2822673305247032</v>
      </c>
    </row>
    <row r="9918" spans="1:5" x14ac:dyDescent="0.3">
      <c r="A9918" s="18" t="str">
        <f t="shared" si="155"/>
        <v>2023-24Brimbank CityAM2</v>
      </c>
      <c r="B9918" s="18" t="s">
        <v>34</v>
      </c>
      <c r="C9918" s="18" t="s">
        <v>1022</v>
      </c>
      <c r="D9918" s="18" t="s">
        <v>103</v>
      </c>
      <c r="E9918" s="18">
        <v>0.22992489890236859</v>
      </c>
    </row>
    <row r="9919" spans="1:5" x14ac:dyDescent="0.3">
      <c r="A9919" s="18" t="str">
        <f t="shared" si="155"/>
        <v>2023-24Brimbank CityAM5</v>
      </c>
      <c r="B9919" s="18" t="s">
        <v>34</v>
      </c>
      <c r="C9919" s="18" t="s">
        <v>1022</v>
      </c>
      <c r="D9919" s="18" t="s">
        <v>109</v>
      </c>
      <c r="E9919" s="18">
        <v>0.94673668417104273</v>
      </c>
    </row>
    <row r="9920" spans="1:5" x14ac:dyDescent="0.3">
      <c r="A9920" s="18" t="str">
        <f t="shared" si="155"/>
        <v>2023-24Brimbank CityAM6</v>
      </c>
      <c r="B9920" s="18" t="s">
        <v>34</v>
      </c>
      <c r="C9920" s="18" t="s">
        <v>1022</v>
      </c>
      <c r="D9920" s="18" t="s">
        <v>115</v>
      </c>
      <c r="E9920" s="18">
        <v>11.416636911745202</v>
      </c>
    </row>
    <row r="9921" spans="1:5" x14ac:dyDescent="0.3">
      <c r="A9921" s="18" t="str">
        <f t="shared" si="155"/>
        <v>2023-24Brimbank CityAM7</v>
      </c>
      <c r="B9921" s="18" t="s">
        <v>34</v>
      </c>
      <c r="C9921" s="18" t="s">
        <v>1022</v>
      </c>
      <c r="D9921" s="18" t="s">
        <v>118</v>
      </c>
      <c r="E9921" s="18">
        <v>1</v>
      </c>
    </row>
    <row r="9922" spans="1:5" x14ac:dyDescent="0.3">
      <c r="A9922" s="18" t="str">
        <f t="shared" si="155"/>
        <v>2023-24Brimbank CityFS1</v>
      </c>
      <c r="B9922" s="18" t="s">
        <v>34</v>
      </c>
      <c r="C9922" s="18" t="s">
        <v>1022</v>
      </c>
      <c r="D9922" s="18" t="s">
        <v>124</v>
      </c>
      <c r="E9922" s="18">
        <v>1.1470588235294117</v>
      </c>
    </row>
    <row r="9923" spans="1:5" x14ac:dyDescent="0.3">
      <c r="A9923" s="18" t="str">
        <f t="shared" si="155"/>
        <v>2023-24Brimbank CityFS2</v>
      </c>
      <c r="B9923" s="18" t="s">
        <v>34</v>
      </c>
      <c r="C9923" s="18" t="s">
        <v>1022</v>
      </c>
      <c r="D9923" s="18" t="s">
        <v>130</v>
      </c>
      <c r="E9923" s="18">
        <v>1</v>
      </c>
    </row>
    <row r="9924" spans="1:5" x14ac:dyDescent="0.3">
      <c r="A9924" s="18" t="str">
        <f t="shared" si="155"/>
        <v>2023-24Brimbank CityFS3</v>
      </c>
      <c r="B9924" s="18" t="s">
        <v>34</v>
      </c>
      <c r="C9924" s="18" t="s">
        <v>1022</v>
      </c>
      <c r="D9924" s="18" t="s">
        <v>135</v>
      </c>
      <c r="E9924" s="18">
        <v>400.16150740242261</v>
      </c>
    </row>
    <row r="9925" spans="1:5" x14ac:dyDescent="0.3">
      <c r="A9925" s="18" t="str">
        <f t="shared" si="155"/>
        <v>2023-24Brimbank CityFS4</v>
      </c>
      <c r="B9925" s="18" t="s">
        <v>34</v>
      </c>
      <c r="C9925" s="18" t="s">
        <v>1022</v>
      </c>
      <c r="D9925" s="18" t="s">
        <v>139</v>
      </c>
      <c r="E9925" s="18">
        <v>1</v>
      </c>
    </row>
    <row r="9926" spans="1:5" x14ac:dyDescent="0.3">
      <c r="A9926" s="18" t="str">
        <f t="shared" si="155"/>
        <v>2023-24Brimbank CityFS5</v>
      </c>
      <c r="B9926" s="18" t="s">
        <v>34</v>
      </c>
      <c r="C9926" s="18" t="s">
        <v>1022</v>
      </c>
      <c r="D9926" s="18" t="s">
        <v>144</v>
      </c>
      <c r="E9926" s="18">
        <v>1</v>
      </c>
    </row>
    <row r="9927" spans="1:5" x14ac:dyDescent="0.3">
      <c r="A9927" s="18" t="str">
        <f t="shared" si="155"/>
        <v>2023-24Brimbank CityG1</v>
      </c>
      <c r="B9927" s="18" t="s">
        <v>34</v>
      </c>
      <c r="C9927" s="18" t="s">
        <v>1022</v>
      </c>
      <c r="D9927" s="18" t="s">
        <v>149</v>
      </c>
      <c r="E9927" s="18">
        <v>4.2452830188679243E-2</v>
      </c>
    </row>
    <row r="9928" spans="1:5" x14ac:dyDescent="0.3">
      <c r="A9928" s="18" t="str">
        <f t="shared" si="155"/>
        <v>2023-24Brimbank CityG2</v>
      </c>
      <c r="B9928" s="18" t="s">
        <v>34</v>
      </c>
      <c r="C9928" s="18" t="s">
        <v>1022</v>
      </c>
      <c r="D9928" s="18" t="s">
        <v>154</v>
      </c>
      <c r="E9928" s="18">
        <v>74</v>
      </c>
    </row>
    <row r="9929" spans="1:5" x14ac:dyDescent="0.3">
      <c r="A9929" s="18" t="str">
        <f t="shared" si="155"/>
        <v>2023-24Brimbank CityG3</v>
      </c>
      <c r="B9929" s="18" t="s">
        <v>34</v>
      </c>
      <c r="C9929" s="18" t="s">
        <v>1022</v>
      </c>
      <c r="D9929" s="18" t="s">
        <v>159</v>
      </c>
      <c r="E9929" s="18">
        <v>0.80113636363636365</v>
      </c>
    </row>
    <row r="9930" spans="1:5" x14ac:dyDescent="0.3">
      <c r="A9930" s="18" t="str">
        <f t="shared" si="155"/>
        <v>2023-24Brimbank CityG4</v>
      </c>
      <c r="B9930" s="18" t="s">
        <v>34</v>
      </c>
      <c r="C9930" s="18" t="s">
        <v>1022</v>
      </c>
      <c r="D9930" s="18" t="s">
        <v>166</v>
      </c>
      <c r="E9930" s="18">
        <v>65955.090909090912</v>
      </c>
    </row>
    <row r="9931" spans="1:5" x14ac:dyDescent="0.3">
      <c r="A9931" s="18" t="str">
        <f t="shared" si="155"/>
        <v>2023-24Brimbank CityG5</v>
      </c>
      <c r="B9931" s="18" t="s">
        <v>34</v>
      </c>
      <c r="C9931" s="18" t="s">
        <v>1022</v>
      </c>
      <c r="D9931" s="18" t="s">
        <v>169</v>
      </c>
      <c r="E9931" s="18">
        <v>70</v>
      </c>
    </row>
    <row r="9932" spans="1:5" x14ac:dyDescent="0.3">
      <c r="A9932" s="18" t="str">
        <f t="shared" si="155"/>
        <v>2023-24Brimbank CityLB2</v>
      </c>
      <c r="B9932" s="18" t="s">
        <v>34</v>
      </c>
      <c r="C9932" s="18" t="s">
        <v>1022</v>
      </c>
      <c r="D9932" s="18" t="s">
        <v>172</v>
      </c>
      <c r="E9932" s="18">
        <v>0.73909282611643357</v>
      </c>
    </row>
    <row r="9933" spans="1:5" x14ac:dyDescent="0.3">
      <c r="A9933" s="18" t="str">
        <f t="shared" si="155"/>
        <v>2023-24Brimbank CityLB6</v>
      </c>
      <c r="B9933" s="18" t="s">
        <v>34</v>
      </c>
      <c r="C9933" s="18" t="s">
        <v>1022</v>
      </c>
      <c r="D9933" s="18" t="s">
        <v>180</v>
      </c>
      <c r="E9933" s="18">
        <v>7.3782224579945526</v>
      </c>
    </row>
    <row r="9934" spans="1:5" x14ac:dyDescent="0.3">
      <c r="A9934" s="18" t="str">
        <f t="shared" si="155"/>
        <v>2023-24Brimbank CityLB7</v>
      </c>
      <c r="B9934" s="18" t="s">
        <v>34</v>
      </c>
      <c r="C9934" s="18" t="s">
        <v>1022</v>
      </c>
      <c r="D9934" s="18" t="s">
        <v>184</v>
      </c>
      <c r="E9934" s="18">
        <v>0.34802546341164831</v>
      </c>
    </row>
    <row r="9935" spans="1:5" x14ac:dyDescent="0.3">
      <c r="A9935" s="18" t="str">
        <f t="shared" si="155"/>
        <v>2023-24Brimbank CityLB8</v>
      </c>
      <c r="B9935" s="18" t="s">
        <v>34</v>
      </c>
      <c r="C9935" s="18" t="s">
        <v>1022</v>
      </c>
      <c r="D9935" s="18" t="s">
        <v>188</v>
      </c>
      <c r="E9935" s="18">
        <v>4.1590137008661232</v>
      </c>
    </row>
    <row r="9936" spans="1:5" x14ac:dyDescent="0.3">
      <c r="A9936" s="18" t="str">
        <f t="shared" si="155"/>
        <v>2023-24Brimbank CityMC2</v>
      </c>
      <c r="B9936" s="18" t="s">
        <v>34</v>
      </c>
      <c r="C9936" s="18" t="s">
        <v>1022</v>
      </c>
      <c r="D9936" s="18" t="s">
        <v>192</v>
      </c>
      <c r="E9936" s="18">
        <v>1.0080568720379146</v>
      </c>
    </row>
    <row r="9937" spans="1:5" x14ac:dyDescent="0.3">
      <c r="A9937" s="18" t="str">
        <f t="shared" si="155"/>
        <v>2023-24Brimbank CityMC3</v>
      </c>
      <c r="B9937" s="18" t="s">
        <v>34</v>
      </c>
      <c r="C9937" s="18" t="s">
        <v>1022</v>
      </c>
      <c r="D9937" s="18" t="s">
        <v>197</v>
      </c>
      <c r="E9937" s="18">
        <v>94.17048881199328</v>
      </c>
    </row>
    <row r="9938" spans="1:5" x14ac:dyDescent="0.3">
      <c r="A9938" s="18" t="str">
        <f t="shared" si="155"/>
        <v>2023-24Brimbank CityMC4</v>
      </c>
      <c r="B9938" s="18" t="s">
        <v>34</v>
      </c>
      <c r="C9938" s="18" t="s">
        <v>1022</v>
      </c>
      <c r="D9938" s="18" t="s">
        <v>202</v>
      </c>
      <c r="E9938" s="18">
        <v>0.67453430521809554</v>
      </c>
    </row>
    <row r="9939" spans="1:5" x14ac:dyDescent="0.3">
      <c r="A9939" s="18" t="str">
        <f t="shared" si="155"/>
        <v>2023-24Brimbank CityMC5</v>
      </c>
      <c r="B9939" s="18" t="s">
        <v>34</v>
      </c>
      <c r="C9939" s="18" t="s">
        <v>1022</v>
      </c>
      <c r="D9939" s="18" t="s">
        <v>207</v>
      </c>
      <c r="E9939" s="18">
        <v>0.75939849624060152</v>
      </c>
    </row>
    <row r="9940" spans="1:5" x14ac:dyDescent="0.3">
      <c r="A9940" s="18" t="str">
        <f t="shared" si="155"/>
        <v>2023-24Brimbank CityMC6</v>
      </c>
      <c r="B9940" s="18" t="s">
        <v>34</v>
      </c>
      <c r="C9940" s="18" t="s">
        <v>1022</v>
      </c>
      <c r="D9940" s="18" t="s">
        <v>211</v>
      </c>
      <c r="E9940" s="18">
        <v>0.96066350710900472</v>
      </c>
    </row>
    <row r="9941" spans="1:5" x14ac:dyDescent="0.3">
      <c r="A9941" s="18" t="str">
        <f t="shared" si="155"/>
        <v>2023-24Brimbank CityR1</v>
      </c>
      <c r="B9941" s="18" t="s">
        <v>34</v>
      </c>
      <c r="C9941" s="18" t="s">
        <v>1022</v>
      </c>
      <c r="D9941" s="18" t="s">
        <v>215</v>
      </c>
      <c r="E9941" s="18">
        <v>80.241492864983528</v>
      </c>
    </row>
    <row r="9942" spans="1:5" x14ac:dyDescent="0.3">
      <c r="A9942" s="18" t="str">
        <f t="shared" si="155"/>
        <v>2023-24Brimbank CityR2</v>
      </c>
      <c r="B9942" s="18" t="s">
        <v>34</v>
      </c>
      <c r="C9942" s="18" t="s">
        <v>1022</v>
      </c>
      <c r="D9942" s="18" t="s">
        <v>220</v>
      </c>
      <c r="E9942" s="18">
        <v>0.92425905598243685</v>
      </c>
    </row>
    <row r="9943" spans="1:5" x14ac:dyDescent="0.3">
      <c r="A9943" s="18" t="str">
        <f t="shared" si="155"/>
        <v>2023-24Brimbank CityR3</v>
      </c>
      <c r="B9943" s="18" t="s">
        <v>34</v>
      </c>
      <c r="C9943" s="18" t="s">
        <v>1022</v>
      </c>
      <c r="D9943" s="18" t="s">
        <v>223</v>
      </c>
      <c r="E9943" s="18">
        <v>104.90342589667749</v>
      </c>
    </row>
    <row r="9944" spans="1:5" x14ac:dyDescent="0.3">
      <c r="A9944" s="18" t="str">
        <f t="shared" ref="A9944:A10007" si="156">CONCATENATE(B9944,C9944,D9944)</f>
        <v>2023-24Brimbank CityR4</v>
      </c>
      <c r="B9944" s="18" t="s">
        <v>34</v>
      </c>
      <c r="C9944" s="18" t="s">
        <v>1022</v>
      </c>
      <c r="D9944" s="18" t="s">
        <v>228</v>
      </c>
      <c r="E9944" s="18">
        <v>33.299909030448042</v>
      </c>
    </row>
    <row r="9945" spans="1:5" x14ac:dyDescent="0.3">
      <c r="A9945" s="18" t="str">
        <f t="shared" si="156"/>
        <v>2023-24Brimbank CityR5</v>
      </c>
      <c r="B9945" s="18" t="s">
        <v>34</v>
      </c>
      <c r="C9945" s="18" t="s">
        <v>1022</v>
      </c>
      <c r="D9945" s="18" t="s">
        <v>232</v>
      </c>
      <c r="E9945" s="18">
        <v>72</v>
      </c>
    </row>
    <row r="9946" spans="1:5" x14ac:dyDescent="0.3">
      <c r="A9946" s="18" t="str">
        <f t="shared" si="156"/>
        <v>2023-24Brimbank CitySP1</v>
      </c>
      <c r="B9946" s="18" t="s">
        <v>34</v>
      </c>
      <c r="C9946" s="18" t="s">
        <v>1022</v>
      </c>
      <c r="D9946" s="18" t="s">
        <v>236</v>
      </c>
      <c r="E9946" s="18">
        <v>66</v>
      </c>
    </row>
    <row r="9947" spans="1:5" x14ac:dyDescent="0.3">
      <c r="A9947" s="18" t="str">
        <f t="shared" si="156"/>
        <v>2023-24Brimbank CitySP2</v>
      </c>
      <c r="B9947" s="18" t="s">
        <v>34</v>
      </c>
      <c r="C9947" s="18" t="s">
        <v>1022</v>
      </c>
      <c r="D9947" s="18" t="s">
        <v>239</v>
      </c>
      <c r="E9947" s="18">
        <v>0.84322033898305082</v>
      </c>
    </row>
    <row r="9948" spans="1:5" x14ac:dyDescent="0.3">
      <c r="A9948" s="18" t="str">
        <f t="shared" si="156"/>
        <v>2023-24Brimbank CitySP3</v>
      </c>
      <c r="B9948" s="18" t="s">
        <v>34</v>
      </c>
      <c r="C9948" s="18" t="s">
        <v>1022</v>
      </c>
      <c r="D9948" s="18" t="s">
        <v>245</v>
      </c>
      <c r="E9948" s="18">
        <v>3126.7467018469656</v>
      </c>
    </row>
    <row r="9949" spans="1:5" x14ac:dyDescent="0.3">
      <c r="A9949" s="18" t="str">
        <f t="shared" si="156"/>
        <v>2023-24Brimbank CitySP4</v>
      </c>
      <c r="B9949" s="18" t="s">
        <v>34</v>
      </c>
      <c r="C9949" s="18" t="s">
        <v>1022</v>
      </c>
      <c r="D9949" s="18" t="s">
        <v>251</v>
      </c>
      <c r="E9949" s="18">
        <v>0.7142857142857143</v>
      </c>
    </row>
    <row r="9950" spans="1:5" x14ac:dyDescent="0.3">
      <c r="A9950" s="18" t="str">
        <f t="shared" si="156"/>
        <v>2023-24Brimbank CityWC2</v>
      </c>
      <c r="B9950" s="18" t="s">
        <v>34</v>
      </c>
      <c r="C9950" s="18" t="s">
        <v>1022</v>
      </c>
      <c r="D9950" s="18" t="s">
        <v>256</v>
      </c>
      <c r="E9950" s="18">
        <v>11.108198135965774</v>
      </c>
    </row>
    <row r="9951" spans="1:5" x14ac:dyDescent="0.3">
      <c r="A9951" s="18" t="str">
        <f t="shared" si="156"/>
        <v>2023-24Brimbank CityWC3</v>
      </c>
      <c r="B9951" s="18" t="s">
        <v>34</v>
      </c>
      <c r="C9951" s="18" t="s">
        <v>1022</v>
      </c>
      <c r="D9951" s="18" t="s">
        <v>262</v>
      </c>
      <c r="E9951" s="18">
        <v>180.35789591275326</v>
      </c>
    </row>
    <row r="9952" spans="1:5" x14ac:dyDescent="0.3">
      <c r="A9952" s="18" t="str">
        <f t="shared" si="156"/>
        <v>2023-24Brimbank CityWC4</v>
      </c>
      <c r="B9952" s="18" t="s">
        <v>34</v>
      </c>
      <c r="C9952" s="18" t="s">
        <v>1022</v>
      </c>
      <c r="D9952" s="18" t="s">
        <v>266</v>
      </c>
      <c r="E9952" s="18">
        <v>57.414276645270512</v>
      </c>
    </row>
    <row r="9953" spans="1:5" x14ac:dyDescent="0.3">
      <c r="A9953" s="18" t="str">
        <f t="shared" si="156"/>
        <v>2023-24Brimbank CityWC5</v>
      </c>
      <c r="B9953" s="18" t="s">
        <v>34</v>
      </c>
      <c r="C9953" s="18" t="s">
        <v>1022</v>
      </c>
      <c r="D9953" s="18" t="s">
        <v>270</v>
      </c>
      <c r="E9953" s="18">
        <v>0.40661149986515832</v>
      </c>
    </row>
    <row r="9954" spans="1:5" x14ac:dyDescent="0.3">
      <c r="A9954" s="18" t="str">
        <f t="shared" si="156"/>
        <v>2023-24Brimbank CityE2</v>
      </c>
      <c r="B9954" s="18" t="s">
        <v>34</v>
      </c>
      <c r="C9954" s="18" t="s">
        <v>1022</v>
      </c>
      <c r="D9954" s="18" t="s">
        <v>548</v>
      </c>
      <c r="E9954" s="18">
        <v>3111.7734172528694</v>
      </c>
    </row>
    <row r="9955" spans="1:5" x14ac:dyDescent="0.3">
      <c r="A9955" s="18" t="str">
        <f t="shared" si="156"/>
        <v>2023-24Brimbank CityE4</v>
      </c>
      <c r="B9955" s="18" t="s">
        <v>34</v>
      </c>
      <c r="C9955" s="18" t="s">
        <v>1022</v>
      </c>
      <c r="D9955" s="18" t="s">
        <v>550</v>
      </c>
      <c r="E9955" s="18">
        <v>1776.5395532518819</v>
      </c>
    </row>
    <row r="9956" spans="1:5" x14ac:dyDescent="0.3">
      <c r="A9956" s="18" t="str">
        <f t="shared" si="156"/>
        <v>2023-24Brimbank CityL1</v>
      </c>
      <c r="B9956" s="18" t="s">
        <v>34</v>
      </c>
      <c r="C9956" s="18" t="s">
        <v>1022</v>
      </c>
      <c r="D9956" s="18" t="s">
        <v>552</v>
      </c>
      <c r="E9956" s="18">
        <v>2.1610452123087502</v>
      </c>
    </row>
    <row r="9957" spans="1:5" x14ac:dyDescent="0.3">
      <c r="A9957" s="18" t="str">
        <f t="shared" si="156"/>
        <v>2023-24Brimbank CityL2</v>
      </c>
      <c r="B9957" s="18" t="s">
        <v>34</v>
      </c>
      <c r="C9957" s="18" t="s">
        <v>1022</v>
      </c>
      <c r="D9957" s="18" t="s">
        <v>554</v>
      </c>
      <c r="E9957" s="18">
        <v>0.81684717208182911</v>
      </c>
    </row>
    <row r="9958" spans="1:5" x14ac:dyDescent="0.3">
      <c r="A9958" s="18" t="str">
        <f t="shared" si="156"/>
        <v>2023-24Brimbank CityO2</v>
      </c>
      <c r="B9958" s="18" t="s">
        <v>34</v>
      </c>
      <c r="C9958" s="18" t="s">
        <v>1022</v>
      </c>
      <c r="D9958" s="18" t="s">
        <v>556</v>
      </c>
      <c r="E9958" s="18">
        <v>0.47345076529625885</v>
      </c>
    </row>
    <row r="9959" spans="1:5" x14ac:dyDescent="0.3">
      <c r="A9959" s="18" t="str">
        <f t="shared" si="156"/>
        <v>2023-24Brimbank CityO3</v>
      </c>
      <c r="B9959" s="18" t="s">
        <v>34</v>
      </c>
      <c r="C9959" s="18" t="s">
        <v>1022</v>
      </c>
      <c r="D9959" s="18" t="s">
        <v>558</v>
      </c>
      <c r="E9959" s="18">
        <v>6.0367541054236334E-2</v>
      </c>
    </row>
    <row r="9960" spans="1:5" x14ac:dyDescent="0.3">
      <c r="A9960" s="18" t="str">
        <f t="shared" si="156"/>
        <v>2023-24Brimbank CityO4</v>
      </c>
      <c r="B9960" s="18" t="s">
        <v>34</v>
      </c>
      <c r="C9960" s="18" t="s">
        <v>1022</v>
      </c>
      <c r="D9960" s="18" t="s">
        <v>560</v>
      </c>
      <c r="E9960" s="18">
        <v>0.40837161817253703</v>
      </c>
    </row>
    <row r="9961" spans="1:5" x14ac:dyDescent="0.3">
      <c r="A9961" s="18" t="str">
        <f t="shared" si="156"/>
        <v>2023-24Brimbank CityO5</v>
      </c>
      <c r="B9961" s="18" t="s">
        <v>34</v>
      </c>
      <c r="C9961" s="18" t="s">
        <v>1022</v>
      </c>
      <c r="D9961" s="18" t="s">
        <v>562</v>
      </c>
      <c r="E9961" s="18">
        <v>0.67258924536827835</v>
      </c>
    </row>
    <row r="9962" spans="1:5" x14ac:dyDescent="0.3">
      <c r="A9962" s="18" t="str">
        <f t="shared" si="156"/>
        <v>2023-24Brimbank CityOP1</v>
      </c>
      <c r="B9962" s="18" t="s">
        <v>34</v>
      </c>
      <c r="C9962" s="18" t="s">
        <v>1022</v>
      </c>
      <c r="D9962" s="18" t="s">
        <v>564</v>
      </c>
      <c r="E9962" s="18">
        <v>-1.5701976644417501E-2</v>
      </c>
    </row>
    <row r="9963" spans="1:5" x14ac:dyDescent="0.3">
      <c r="A9963" s="18" t="str">
        <f t="shared" si="156"/>
        <v>2023-24Brimbank CityS1</v>
      </c>
      <c r="B9963" s="18" t="s">
        <v>34</v>
      </c>
      <c r="C9963" s="18" t="s">
        <v>1022</v>
      </c>
      <c r="D9963" s="18" t="s">
        <v>567</v>
      </c>
      <c r="E9963" s="18">
        <v>0.72927181982606171</v>
      </c>
    </row>
    <row r="9964" spans="1:5" x14ac:dyDescent="0.3">
      <c r="A9964" s="18" t="str">
        <f t="shared" si="156"/>
        <v>2023-24Brimbank CityS2</v>
      </c>
      <c r="B9964" s="18" t="s">
        <v>34</v>
      </c>
      <c r="C9964" s="18" t="s">
        <v>1022</v>
      </c>
      <c r="D9964" s="18" t="s">
        <v>569</v>
      </c>
      <c r="E9964" s="18">
        <v>2.944553377281927E-3</v>
      </c>
    </row>
    <row r="9965" spans="1:5" x14ac:dyDescent="0.3">
      <c r="A9965" s="18" t="str">
        <f t="shared" si="156"/>
        <v>2023-24Brimbank CityC1</v>
      </c>
      <c r="B9965" s="18" t="s">
        <v>34</v>
      </c>
      <c r="C9965" s="18" t="s">
        <v>1022</v>
      </c>
      <c r="D9965" s="18" t="s">
        <v>572</v>
      </c>
      <c r="E9965" s="18">
        <v>1286.1624312661315</v>
      </c>
    </row>
    <row r="9966" spans="1:5" x14ac:dyDescent="0.3">
      <c r="A9966" s="18" t="str">
        <f t="shared" si="156"/>
        <v>2023-24Brimbank CityC2</v>
      </c>
      <c r="B9966" s="18" t="s">
        <v>34</v>
      </c>
      <c r="C9966" s="18" t="s">
        <v>1022</v>
      </c>
      <c r="D9966" s="18" t="s">
        <v>575</v>
      </c>
      <c r="E9966" s="18">
        <v>10051.334890790937</v>
      </c>
    </row>
    <row r="9967" spans="1:5" x14ac:dyDescent="0.3">
      <c r="A9967" s="18" t="str">
        <f t="shared" si="156"/>
        <v>2023-24Brimbank CityC3</v>
      </c>
      <c r="B9967" s="18" t="s">
        <v>34</v>
      </c>
      <c r="C9967" s="18" t="s">
        <v>1022</v>
      </c>
      <c r="D9967" s="18" t="s">
        <v>579</v>
      </c>
      <c r="E9967" s="18">
        <v>213.79062159214831</v>
      </c>
    </row>
    <row r="9968" spans="1:5" x14ac:dyDescent="0.3">
      <c r="A9968" s="18" t="str">
        <f t="shared" si="156"/>
        <v>2023-24Brimbank CityC4</v>
      </c>
      <c r="B9968" s="18" t="s">
        <v>34</v>
      </c>
      <c r="C9968" s="18" t="s">
        <v>1022</v>
      </c>
      <c r="D9968" s="18" t="s">
        <v>583</v>
      </c>
      <c r="E9968" s="18">
        <v>1139.1510155779765</v>
      </c>
    </row>
    <row r="9969" spans="1:5" x14ac:dyDescent="0.3">
      <c r="A9969" s="18" t="str">
        <f t="shared" si="156"/>
        <v>2023-24Brimbank CityC5</v>
      </c>
      <c r="B9969" s="18" t="s">
        <v>34</v>
      </c>
      <c r="C9969" s="18" t="s">
        <v>1022</v>
      </c>
      <c r="D9969" s="18" t="s">
        <v>586</v>
      </c>
      <c r="E9969" s="18">
        <v>63.133142221723475</v>
      </c>
    </row>
    <row r="9970" spans="1:5" x14ac:dyDescent="0.3">
      <c r="A9970" s="18" t="str">
        <f t="shared" si="156"/>
        <v>2023-24Brimbank CityC6</v>
      </c>
      <c r="B9970" s="18" t="s">
        <v>34</v>
      </c>
      <c r="C9970" s="18" t="s">
        <v>1022</v>
      </c>
      <c r="D9970" s="18" t="s">
        <v>590</v>
      </c>
      <c r="E9970" s="18">
        <v>1</v>
      </c>
    </row>
    <row r="9971" spans="1:5" x14ac:dyDescent="0.3">
      <c r="A9971" s="18" t="str">
        <f t="shared" si="156"/>
        <v>2023-24Brimbank CityC7</v>
      </c>
      <c r="B9971" s="18" t="s">
        <v>34</v>
      </c>
      <c r="C9971" s="18" t="s">
        <v>1022</v>
      </c>
      <c r="D9971" s="18" t="s">
        <v>594</v>
      </c>
      <c r="E9971" s="18">
        <v>0.11941747572815534</v>
      </c>
    </row>
    <row r="9972" spans="1:5" x14ac:dyDescent="0.3">
      <c r="A9972" s="18" t="str">
        <f t="shared" si="156"/>
        <v>2023-24Brimbank CityLB5</v>
      </c>
      <c r="B9972" s="18" t="s">
        <v>34</v>
      </c>
      <c r="C9972" s="18" t="s">
        <v>1022</v>
      </c>
      <c r="D9972" s="18" t="s">
        <v>177</v>
      </c>
      <c r="E9972" s="18">
        <v>42.655177866419109</v>
      </c>
    </row>
    <row r="9973" spans="1:5" x14ac:dyDescent="0.3">
      <c r="A9973" s="18" t="str">
        <f t="shared" si="156"/>
        <v>2023-24Buloke ShireAF2</v>
      </c>
      <c r="B9973" s="18" t="s">
        <v>34</v>
      </c>
      <c r="C9973" s="18" t="s">
        <v>1025</v>
      </c>
      <c r="D9973" s="18" t="s">
        <v>76</v>
      </c>
      <c r="E9973" s="18">
        <v>0</v>
      </c>
    </row>
    <row r="9974" spans="1:5" x14ac:dyDescent="0.3">
      <c r="A9974" s="18" t="str">
        <f t="shared" si="156"/>
        <v>2023-24Buloke ShireAF6</v>
      </c>
      <c r="B9974" s="18" t="s">
        <v>34</v>
      </c>
      <c r="C9974" s="18" t="s">
        <v>1025</v>
      </c>
      <c r="D9974" s="18" t="s">
        <v>85</v>
      </c>
      <c r="E9974" s="18">
        <v>2.7645695364238412</v>
      </c>
    </row>
    <row r="9975" spans="1:5" x14ac:dyDescent="0.3">
      <c r="A9975" s="18" t="str">
        <f t="shared" si="156"/>
        <v>2023-24Buloke ShireAF7</v>
      </c>
      <c r="B9975" s="18" t="s">
        <v>34</v>
      </c>
      <c r="C9975" s="18" t="s">
        <v>1025</v>
      </c>
      <c r="D9975" s="18" t="s">
        <v>90</v>
      </c>
      <c r="E9975" s="18">
        <v>51.561863696251045</v>
      </c>
    </row>
    <row r="9976" spans="1:5" x14ac:dyDescent="0.3">
      <c r="A9976" s="18" t="str">
        <f t="shared" si="156"/>
        <v>2023-24Buloke ShireAM1</v>
      </c>
      <c r="B9976" s="18" t="s">
        <v>34</v>
      </c>
      <c r="C9976" s="18" t="s">
        <v>1025</v>
      </c>
      <c r="D9976" s="18" t="s">
        <v>97</v>
      </c>
      <c r="E9976" s="18">
        <v>1</v>
      </c>
    </row>
    <row r="9977" spans="1:5" x14ac:dyDescent="0.3">
      <c r="A9977" s="18" t="str">
        <f t="shared" si="156"/>
        <v>2023-24Buloke ShireAM2</v>
      </c>
      <c r="B9977" s="18" t="s">
        <v>34</v>
      </c>
      <c r="C9977" s="18" t="s">
        <v>1025</v>
      </c>
      <c r="D9977" s="18" t="s">
        <v>103</v>
      </c>
      <c r="E9977" s="18">
        <v>0.5</v>
      </c>
    </row>
    <row r="9978" spans="1:5" x14ac:dyDescent="0.3">
      <c r="A9978" s="18" t="str">
        <f t="shared" si="156"/>
        <v>2023-24Buloke ShireAM5</v>
      </c>
      <c r="B9978" s="18" t="s">
        <v>34</v>
      </c>
      <c r="C9978" s="18" t="s">
        <v>1025</v>
      </c>
      <c r="D9978" s="18" t="s">
        <v>109</v>
      </c>
      <c r="E9978" s="18">
        <v>0.5</v>
      </c>
    </row>
    <row r="9979" spans="1:5" x14ac:dyDescent="0.3">
      <c r="A9979" s="18" t="str">
        <f t="shared" si="156"/>
        <v>2023-24Buloke ShireAM6</v>
      </c>
      <c r="B9979" s="18" t="s">
        <v>34</v>
      </c>
      <c r="C9979" s="18" t="s">
        <v>1025</v>
      </c>
      <c r="D9979" s="18" t="s">
        <v>115</v>
      </c>
      <c r="E9979" s="18">
        <v>25.941225165562916</v>
      </c>
    </row>
    <row r="9980" spans="1:5" x14ac:dyDescent="0.3">
      <c r="A9980" s="18" t="str">
        <f t="shared" si="156"/>
        <v>2023-24Buloke ShireAM7</v>
      </c>
      <c r="B9980" s="18" t="s">
        <v>34</v>
      </c>
      <c r="C9980" s="18" t="s">
        <v>1025</v>
      </c>
      <c r="D9980" s="18" t="s">
        <v>118</v>
      </c>
      <c r="E9980" s="18">
        <v>0</v>
      </c>
    </row>
    <row r="9981" spans="1:5" x14ac:dyDescent="0.3">
      <c r="A9981" s="18" t="str">
        <f t="shared" si="156"/>
        <v>2023-24Buloke ShireFS1</v>
      </c>
      <c r="B9981" s="18" t="s">
        <v>34</v>
      </c>
      <c r="C9981" s="18" t="s">
        <v>1025</v>
      </c>
      <c r="D9981" s="18" t="s">
        <v>124</v>
      </c>
      <c r="E9981" s="18">
        <v>1.5</v>
      </c>
    </row>
    <row r="9982" spans="1:5" x14ac:dyDescent="0.3">
      <c r="A9982" s="18" t="str">
        <f t="shared" si="156"/>
        <v>2023-24Buloke ShireFS2</v>
      </c>
      <c r="B9982" s="18" t="s">
        <v>34</v>
      </c>
      <c r="C9982" s="18" t="s">
        <v>1025</v>
      </c>
      <c r="D9982" s="18" t="s">
        <v>130</v>
      </c>
      <c r="E9982" s="18">
        <v>0.703125</v>
      </c>
    </row>
    <row r="9983" spans="1:5" x14ac:dyDescent="0.3">
      <c r="A9983" s="18" t="str">
        <f t="shared" si="156"/>
        <v>2023-24Buloke ShireFS3</v>
      </c>
      <c r="B9983" s="18" t="s">
        <v>34</v>
      </c>
      <c r="C9983" s="18" t="s">
        <v>1025</v>
      </c>
      <c r="D9983" s="18" t="s">
        <v>135</v>
      </c>
      <c r="E9983" s="18">
        <v>479.33802816901408</v>
      </c>
    </row>
    <row r="9984" spans="1:5" x14ac:dyDescent="0.3">
      <c r="A9984" s="18" t="str">
        <f t="shared" si="156"/>
        <v>2023-24Buloke ShireFS4</v>
      </c>
      <c r="B9984" s="18" t="s">
        <v>34</v>
      </c>
      <c r="C9984" s="18" t="s">
        <v>1025</v>
      </c>
      <c r="D9984" s="18" t="s">
        <v>139</v>
      </c>
      <c r="E9984" s="18">
        <v>0</v>
      </c>
    </row>
    <row r="9985" spans="1:5" x14ac:dyDescent="0.3">
      <c r="A9985" s="18" t="str">
        <f t="shared" si="156"/>
        <v>2023-24Buloke ShireFS5</v>
      </c>
      <c r="B9985" s="18" t="s">
        <v>34</v>
      </c>
      <c r="C9985" s="18" t="s">
        <v>1025</v>
      </c>
      <c r="D9985" s="18" t="s">
        <v>144</v>
      </c>
      <c r="E9985" s="18">
        <v>0.90476190476190477</v>
      </c>
    </row>
    <row r="9986" spans="1:5" x14ac:dyDescent="0.3">
      <c r="A9986" s="18" t="str">
        <f t="shared" si="156"/>
        <v>2023-24Buloke ShireG1</v>
      </c>
      <c r="B9986" s="18" t="s">
        <v>34</v>
      </c>
      <c r="C9986" s="18" t="s">
        <v>1025</v>
      </c>
      <c r="D9986" s="18" t="s">
        <v>149</v>
      </c>
      <c r="E9986" s="18">
        <v>6.5040650406504072E-2</v>
      </c>
    </row>
    <row r="9987" spans="1:5" x14ac:dyDescent="0.3">
      <c r="A9987" s="18" t="str">
        <f t="shared" si="156"/>
        <v>2023-24Buloke ShireG2</v>
      </c>
      <c r="B9987" s="18" t="s">
        <v>34</v>
      </c>
      <c r="C9987" s="18" t="s">
        <v>1025</v>
      </c>
      <c r="D9987" s="18" t="s">
        <v>154</v>
      </c>
      <c r="E9987" s="18">
        <v>50</v>
      </c>
    </row>
    <row r="9988" spans="1:5" x14ac:dyDescent="0.3">
      <c r="A9988" s="18" t="str">
        <f t="shared" si="156"/>
        <v>2023-24Buloke ShireG3</v>
      </c>
      <c r="B9988" s="18" t="s">
        <v>34</v>
      </c>
      <c r="C9988" s="18" t="s">
        <v>1025</v>
      </c>
      <c r="D9988" s="18" t="s">
        <v>159</v>
      </c>
      <c r="E9988" s="18">
        <v>0.9</v>
      </c>
    </row>
    <row r="9989" spans="1:5" x14ac:dyDescent="0.3">
      <c r="A9989" s="18" t="str">
        <f t="shared" si="156"/>
        <v>2023-24Buloke ShireG4</v>
      </c>
      <c r="B9989" s="18" t="s">
        <v>34</v>
      </c>
      <c r="C9989" s="18" t="s">
        <v>1025</v>
      </c>
      <c r="D9989" s="18" t="s">
        <v>166</v>
      </c>
      <c r="E9989" s="18">
        <v>38916.571428571428</v>
      </c>
    </row>
    <row r="9990" spans="1:5" x14ac:dyDescent="0.3">
      <c r="A9990" s="18" t="str">
        <f t="shared" si="156"/>
        <v>2023-24Buloke ShireG5</v>
      </c>
      <c r="B9990" s="18" t="s">
        <v>34</v>
      </c>
      <c r="C9990" s="18" t="s">
        <v>1025</v>
      </c>
      <c r="D9990" s="18" t="s">
        <v>169</v>
      </c>
      <c r="E9990" s="18">
        <v>52</v>
      </c>
    </row>
    <row r="9991" spans="1:5" x14ac:dyDescent="0.3">
      <c r="A9991" s="18" t="str">
        <f t="shared" si="156"/>
        <v>2023-24Buloke ShireLB2</v>
      </c>
      <c r="B9991" s="18" t="s">
        <v>34</v>
      </c>
      <c r="C9991" s="18" t="s">
        <v>1025</v>
      </c>
      <c r="D9991" s="18" t="s">
        <v>172</v>
      </c>
      <c r="E9991" s="18">
        <v>0.24630541871921183</v>
      </c>
    </row>
    <row r="9992" spans="1:5" x14ac:dyDescent="0.3">
      <c r="A9992" s="18" t="str">
        <f t="shared" si="156"/>
        <v>2023-24Buloke ShireLB6</v>
      </c>
      <c r="B9992" s="18" t="s">
        <v>34</v>
      </c>
      <c r="C9992" s="18" t="s">
        <v>1025</v>
      </c>
      <c r="D9992" s="18" t="s">
        <v>180</v>
      </c>
      <c r="E9992" s="18">
        <v>0.71903973509933772</v>
      </c>
    </row>
    <row r="9993" spans="1:5" x14ac:dyDescent="0.3">
      <c r="A9993" s="18" t="str">
        <f t="shared" si="156"/>
        <v>2023-24Buloke ShireLB7</v>
      </c>
      <c r="B9993" s="18" t="s">
        <v>34</v>
      </c>
      <c r="C9993" s="18" t="s">
        <v>1025</v>
      </c>
      <c r="D9993" s="18" t="s">
        <v>184</v>
      </c>
      <c r="E9993" s="18">
        <v>9.1887417218543044E-2</v>
      </c>
    </row>
    <row r="9994" spans="1:5" x14ac:dyDescent="0.3">
      <c r="A9994" s="18" t="str">
        <f t="shared" si="156"/>
        <v>2023-24Buloke ShireLB8</v>
      </c>
      <c r="B9994" s="18" t="s">
        <v>34</v>
      </c>
      <c r="C9994" s="18" t="s">
        <v>1025</v>
      </c>
      <c r="D9994" s="18" t="s">
        <v>188</v>
      </c>
      <c r="E9994" s="18">
        <v>0.23973509933774834</v>
      </c>
    </row>
    <row r="9995" spans="1:5" x14ac:dyDescent="0.3">
      <c r="A9995" s="18" t="str">
        <f t="shared" si="156"/>
        <v>2023-24Buloke ShireMC2</v>
      </c>
      <c r="B9995" s="18" t="s">
        <v>34</v>
      </c>
      <c r="C9995" s="18" t="s">
        <v>1025</v>
      </c>
      <c r="D9995" s="18" t="s">
        <v>192</v>
      </c>
      <c r="E9995" s="18">
        <v>0.96610169491525422</v>
      </c>
    </row>
    <row r="9996" spans="1:5" x14ac:dyDescent="0.3">
      <c r="A9996" s="18" t="str">
        <f t="shared" si="156"/>
        <v>2023-24Buloke ShireMC3</v>
      </c>
      <c r="B9996" s="18" t="s">
        <v>34</v>
      </c>
      <c r="C9996" s="18" t="s">
        <v>1025</v>
      </c>
      <c r="D9996" s="18" t="s">
        <v>197</v>
      </c>
      <c r="E9996" s="18">
        <v>207.64574342879561</v>
      </c>
    </row>
    <row r="9997" spans="1:5" x14ac:dyDescent="0.3">
      <c r="A9997" s="18" t="str">
        <f t="shared" si="156"/>
        <v>2023-24Buloke ShireMC4</v>
      </c>
      <c r="B9997" s="18" t="s">
        <v>34</v>
      </c>
      <c r="C9997" s="18" t="s">
        <v>1025</v>
      </c>
      <c r="D9997" s="18" t="s">
        <v>202</v>
      </c>
      <c r="E9997" s="18">
        <v>0.85300668151447656</v>
      </c>
    </row>
    <row r="9998" spans="1:5" x14ac:dyDescent="0.3">
      <c r="A9998" s="18" t="str">
        <f t="shared" si="156"/>
        <v>2023-24Buloke ShireMC5</v>
      </c>
      <c r="B9998" s="18" t="s">
        <v>34</v>
      </c>
      <c r="C9998" s="18" t="s">
        <v>1025</v>
      </c>
      <c r="D9998" s="18" t="s">
        <v>207</v>
      </c>
      <c r="E9998" s="18">
        <v>0.95454545454545459</v>
      </c>
    </row>
    <row r="9999" spans="1:5" x14ac:dyDescent="0.3">
      <c r="A9999" s="18" t="str">
        <f t="shared" si="156"/>
        <v>2023-24Buloke ShireMC6</v>
      </c>
      <c r="B9999" s="18" t="s">
        <v>34</v>
      </c>
      <c r="C9999" s="18" t="s">
        <v>1025</v>
      </c>
      <c r="D9999" s="18" t="s">
        <v>211</v>
      </c>
      <c r="E9999" s="18">
        <v>0.86440677966101698</v>
      </c>
    </row>
    <row r="10000" spans="1:5" x14ac:dyDescent="0.3">
      <c r="A10000" s="18" t="str">
        <f t="shared" si="156"/>
        <v>2023-24Buloke ShireR1</v>
      </c>
      <c r="B10000" s="18" t="s">
        <v>34</v>
      </c>
      <c r="C10000" s="18" t="s">
        <v>1025</v>
      </c>
      <c r="D10000" s="18" t="s">
        <v>215</v>
      </c>
      <c r="E10000" s="18">
        <v>4.0598079017724524</v>
      </c>
    </row>
    <row r="10001" spans="1:5" x14ac:dyDescent="0.3">
      <c r="A10001" s="18" t="str">
        <f t="shared" si="156"/>
        <v>2023-24Buloke ShireR2</v>
      </c>
      <c r="B10001" s="18" t="s">
        <v>34</v>
      </c>
      <c r="C10001" s="18" t="s">
        <v>1025</v>
      </c>
      <c r="D10001" s="18" t="s">
        <v>220</v>
      </c>
      <c r="E10001" s="18">
        <v>0.99296960095058917</v>
      </c>
    </row>
    <row r="10002" spans="1:5" x14ac:dyDescent="0.3">
      <c r="A10002" s="18" t="str">
        <f t="shared" si="156"/>
        <v>2023-24Buloke ShireR3</v>
      </c>
      <c r="B10002" s="18" t="s">
        <v>34</v>
      </c>
      <c r="C10002" s="18" t="s">
        <v>1025</v>
      </c>
      <c r="D10002" s="18" t="s">
        <v>223</v>
      </c>
      <c r="E10002" s="18">
        <v>68.08823624358034</v>
      </c>
    </row>
    <row r="10003" spans="1:5" x14ac:dyDescent="0.3">
      <c r="A10003" s="18" t="str">
        <f t="shared" si="156"/>
        <v>2023-24Buloke ShireR4</v>
      </c>
      <c r="B10003" s="18" t="s">
        <v>34</v>
      </c>
      <c r="C10003" s="18" t="s">
        <v>1025</v>
      </c>
      <c r="D10003" s="18" t="s">
        <v>228</v>
      </c>
      <c r="E10003" s="18">
        <v>6.5153791383110127</v>
      </c>
    </row>
    <row r="10004" spans="1:5" x14ac:dyDescent="0.3">
      <c r="A10004" s="18" t="str">
        <f t="shared" si="156"/>
        <v>2023-24Buloke ShireR5</v>
      </c>
      <c r="B10004" s="18" t="s">
        <v>34</v>
      </c>
      <c r="C10004" s="18" t="s">
        <v>1025</v>
      </c>
      <c r="D10004" s="18" t="s">
        <v>232</v>
      </c>
      <c r="E10004" s="18">
        <v>37</v>
      </c>
    </row>
    <row r="10005" spans="1:5" x14ac:dyDescent="0.3">
      <c r="A10005" s="18" t="str">
        <f t="shared" si="156"/>
        <v>2023-24Buloke ShireSP1</v>
      </c>
      <c r="B10005" s="18" t="s">
        <v>34</v>
      </c>
      <c r="C10005" s="18" t="s">
        <v>1025</v>
      </c>
      <c r="D10005" s="18" t="s">
        <v>236</v>
      </c>
      <c r="E10005" s="18">
        <v>61.5</v>
      </c>
    </row>
    <row r="10006" spans="1:5" x14ac:dyDescent="0.3">
      <c r="A10006" s="18" t="str">
        <f t="shared" si="156"/>
        <v>2023-24Buloke ShireSP2</v>
      </c>
      <c r="B10006" s="18" t="s">
        <v>34</v>
      </c>
      <c r="C10006" s="18" t="s">
        <v>1025</v>
      </c>
      <c r="D10006" s="18" t="s">
        <v>239</v>
      </c>
      <c r="E10006" s="18">
        <v>1</v>
      </c>
    </row>
    <row r="10007" spans="1:5" x14ac:dyDescent="0.3">
      <c r="A10007" s="18" t="str">
        <f t="shared" si="156"/>
        <v>2023-24Buloke ShireSP3</v>
      </c>
      <c r="B10007" s="18" t="s">
        <v>34</v>
      </c>
      <c r="C10007" s="18" t="s">
        <v>1025</v>
      </c>
      <c r="D10007" s="18" t="s">
        <v>245</v>
      </c>
      <c r="E10007" s="18">
        <v>4684.6470588235297</v>
      </c>
    </row>
    <row r="10008" spans="1:5" x14ac:dyDescent="0.3">
      <c r="A10008" s="18" t="str">
        <f t="shared" ref="A10008:A10071" si="157">CONCATENATE(B10008,C10008,D10008)</f>
        <v>2023-24Buloke ShireSP4</v>
      </c>
      <c r="B10008" s="18" t="s">
        <v>34</v>
      </c>
      <c r="C10008" s="18" t="s">
        <v>1025</v>
      </c>
      <c r="D10008" s="18" t="s">
        <v>251</v>
      </c>
      <c r="E10008" s="18">
        <v>0</v>
      </c>
    </row>
    <row r="10009" spans="1:5" x14ac:dyDescent="0.3">
      <c r="A10009" s="18" t="str">
        <f t="shared" si="157"/>
        <v>2023-24Buloke ShireWC2</v>
      </c>
      <c r="B10009" s="18" t="s">
        <v>34</v>
      </c>
      <c r="C10009" s="18" t="s">
        <v>1025</v>
      </c>
      <c r="D10009" s="18" t="s">
        <v>256</v>
      </c>
      <c r="E10009" s="18">
        <v>0.75985917276664727</v>
      </c>
    </row>
    <row r="10010" spans="1:5" x14ac:dyDescent="0.3">
      <c r="A10010" s="18" t="str">
        <f t="shared" si="157"/>
        <v>2023-24Buloke ShireWC3</v>
      </c>
      <c r="B10010" s="18" t="s">
        <v>34</v>
      </c>
      <c r="C10010" s="18" t="s">
        <v>1025</v>
      </c>
      <c r="D10010" s="18" t="s">
        <v>262</v>
      </c>
      <c r="E10010" s="18">
        <v>81.891776127926903</v>
      </c>
    </row>
    <row r="10011" spans="1:5" x14ac:dyDescent="0.3">
      <c r="A10011" s="18" t="str">
        <f t="shared" si="157"/>
        <v>2023-24Buloke ShireWC4</v>
      </c>
      <c r="B10011" s="18" t="s">
        <v>34</v>
      </c>
      <c r="C10011" s="18" t="s">
        <v>1025</v>
      </c>
      <c r="D10011" s="18" t="s">
        <v>266</v>
      </c>
      <c r="E10011" s="18">
        <v>35.123643632210168</v>
      </c>
    </row>
    <row r="10012" spans="1:5" x14ac:dyDescent="0.3">
      <c r="A10012" s="18" t="str">
        <f t="shared" si="157"/>
        <v>2023-24Buloke ShireWC5</v>
      </c>
      <c r="B10012" s="18" t="s">
        <v>34</v>
      </c>
      <c r="C10012" s="18" t="s">
        <v>1025</v>
      </c>
      <c r="D10012" s="18" t="s">
        <v>270</v>
      </c>
      <c r="E10012" s="18">
        <v>0.29577558998548265</v>
      </c>
    </row>
    <row r="10013" spans="1:5" x14ac:dyDescent="0.3">
      <c r="A10013" s="18" t="str">
        <f t="shared" si="157"/>
        <v>2023-24Buloke ShireE2</v>
      </c>
      <c r="B10013" s="18" t="s">
        <v>34</v>
      </c>
      <c r="C10013" s="18" t="s">
        <v>1025</v>
      </c>
      <c r="D10013" s="18" t="s">
        <v>548</v>
      </c>
      <c r="E10013" s="18">
        <v>5235.5066771406127</v>
      </c>
    </row>
    <row r="10014" spans="1:5" x14ac:dyDescent="0.3">
      <c r="A10014" s="18" t="str">
        <f t="shared" si="157"/>
        <v>2023-24Buloke ShireE4</v>
      </c>
      <c r="B10014" s="18" t="s">
        <v>34</v>
      </c>
      <c r="C10014" s="18" t="s">
        <v>1025</v>
      </c>
      <c r="D10014" s="18" t="s">
        <v>550</v>
      </c>
      <c r="E10014" s="18">
        <v>2090.494893951296</v>
      </c>
    </row>
    <row r="10015" spans="1:5" x14ac:dyDescent="0.3">
      <c r="A10015" s="18" t="str">
        <f t="shared" si="157"/>
        <v>2023-24Buloke ShireL1</v>
      </c>
      <c r="B10015" s="18" t="s">
        <v>34</v>
      </c>
      <c r="C10015" s="18" t="s">
        <v>1025</v>
      </c>
      <c r="D10015" s="18" t="s">
        <v>552</v>
      </c>
      <c r="E10015" s="18">
        <v>3.7697894736842104</v>
      </c>
    </row>
    <row r="10016" spans="1:5" x14ac:dyDescent="0.3">
      <c r="A10016" s="18" t="str">
        <f t="shared" si="157"/>
        <v>2023-24Buloke ShireL2</v>
      </c>
      <c r="B10016" s="18" t="s">
        <v>34</v>
      </c>
      <c r="C10016" s="18" t="s">
        <v>1025</v>
      </c>
      <c r="D10016" s="18" t="s">
        <v>554</v>
      </c>
      <c r="E10016" s="18">
        <v>0.6732631578947369</v>
      </c>
    </row>
    <row r="10017" spans="1:5" x14ac:dyDescent="0.3">
      <c r="A10017" s="18" t="str">
        <f t="shared" si="157"/>
        <v>2023-24Buloke ShireO2</v>
      </c>
      <c r="B10017" s="18" t="s">
        <v>34</v>
      </c>
      <c r="C10017" s="18" t="s">
        <v>1025</v>
      </c>
      <c r="D10017" s="18" t="s">
        <v>556</v>
      </c>
      <c r="E10017" s="18">
        <v>0</v>
      </c>
    </row>
    <row r="10018" spans="1:5" x14ac:dyDescent="0.3">
      <c r="A10018" s="18" t="str">
        <f t="shared" si="157"/>
        <v>2023-24Buloke ShireO3</v>
      </c>
      <c r="B10018" s="18" t="s">
        <v>34</v>
      </c>
      <c r="C10018" s="18" t="s">
        <v>1025</v>
      </c>
      <c r="D10018" s="18" t="s">
        <v>558</v>
      </c>
      <c r="E10018" s="18">
        <v>0</v>
      </c>
    </row>
    <row r="10019" spans="1:5" x14ac:dyDescent="0.3">
      <c r="A10019" s="18" t="str">
        <f t="shared" si="157"/>
        <v>2023-24Buloke ShireO4</v>
      </c>
      <c r="B10019" s="18" t="s">
        <v>34</v>
      </c>
      <c r="C10019" s="18" t="s">
        <v>1025</v>
      </c>
      <c r="D10019" s="18" t="s">
        <v>560</v>
      </c>
      <c r="E10019" s="18">
        <v>7.4834070796460178E-2</v>
      </c>
    </row>
    <row r="10020" spans="1:5" x14ac:dyDescent="0.3">
      <c r="A10020" s="18" t="str">
        <f t="shared" si="157"/>
        <v>2023-24Buloke ShireO5</v>
      </c>
      <c r="B10020" s="18" t="s">
        <v>34</v>
      </c>
      <c r="C10020" s="18" t="s">
        <v>1025</v>
      </c>
      <c r="D10020" s="18" t="s">
        <v>562</v>
      </c>
      <c r="E10020" s="18">
        <v>0.74574181981174359</v>
      </c>
    </row>
    <row r="10021" spans="1:5" x14ac:dyDescent="0.3">
      <c r="A10021" s="18" t="str">
        <f t="shared" si="157"/>
        <v>2023-24Buloke ShireOP1</v>
      </c>
      <c r="B10021" s="18" t="s">
        <v>34</v>
      </c>
      <c r="C10021" s="18" t="s">
        <v>1025</v>
      </c>
      <c r="D10021" s="18" t="s">
        <v>564</v>
      </c>
      <c r="E10021" s="18">
        <v>-0.44334719334719336</v>
      </c>
    </row>
    <row r="10022" spans="1:5" x14ac:dyDescent="0.3">
      <c r="A10022" s="18" t="str">
        <f t="shared" si="157"/>
        <v>2023-24Buloke ShireS1</v>
      </c>
      <c r="B10022" s="18" t="s">
        <v>34</v>
      </c>
      <c r="C10022" s="18" t="s">
        <v>1025</v>
      </c>
      <c r="D10022" s="18" t="s">
        <v>567</v>
      </c>
      <c r="E10022" s="18">
        <v>0.64999133749133753</v>
      </c>
    </row>
    <row r="10023" spans="1:5" x14ac:dyDescent="0.3">
      <c r="A10023" s="18" t="str">
        <f t="shared" si="157"/>
        <v>2023-24Buloke ShireS2</v>
      </c>
      <c r="B10023" s="18" t="s">
        <v>34</v>
      </c>
      <c r="C10023" s="18" t="s">
        <v>1025</v>
      </c>
      <c r="D10023" s="18" t="s">
        <v>569</v>
      </c>
      <c r="E10023" s="18">
        <v>3.7424014811002116E-3</v>
      </c>
    </row>
    <row r="10024" spans="1:5" x14ac:dyDescent="0.3">
      <c r="A10024" s="18" t="str">
        <f t="shared" si="157"/>
        <v>2023-24Buloke ShireC1</v>
      </c>
      <c r="B10024" s="18" t="s">
        <v>34</v>
      </c>
      <c r="C10024" s="18" t="s">
        <v>1025</v>
      </c>
      <c r="D10024" s="18" t="s">
        <v>572</v>
      </c>
      <c r="E10024" s="18">
        <v>5517.2185430463578</v>
      </c>
    </row>
    <row r="10025" spans="1:5" x14ac:dyDescent="0.3">
      <c r="A10025" s="18" t="str">
        <f t="shared" si="157"/>
        <v>2023-24Buloke ShireC2</v>
      </c>
      <c r="B10025" s="18" t="s">
        <v>34</v>
      </c>
      <c r="C10025" s="18" t="s">
        <v>1025</v>
      </c>
      <c r="D10025" s="18" t="s">
        <v>575</v>
      </c>
      <c r="E10025" s="18">
        <v>45437.251655629138</v>
      </c>
    </row>
    <row r="10026" spans="1:5" x14ac:dyDescent="0.3">
      <c r="A10026" s="18" t="str">
        <f t="shared" si="157"/>
        <v>2023-24Buloke ShireC3</v>
      </c>
      <c r="B10026" s="18" t="s">
        <v>34</v>
      </c>
      <c r="C10026" s="18" t="s">
        <v>1025</v>
      </c>
      <c r="D10026" s="18" t="s">
        <v>579</v>
      </c>
      <c r="E10026" s="18">
        <v>1.1364063969896518</v>
      </c>
    </row>
    <row r="10027" spans="1:5" x14ac:dyDescent="0.3">
      <c r="A10027" s="18" t="str">
        <f t="shared" si="157"/>
        <v>2023-24Buloke ShireC4</v>
      </c>
      <c r="B10027" s="18" t="s">
        <v>34</v>
      </c>
      <c r="C10027" s="18" t="s">
        <v>1025</v>
      </c>
      <c r="D10027" s="18" t="s">
        <v>583</v>
      </c>
      <c r="E10027" s="18">
        <v>2993.377483443709</v>
      </c>
    </row>
    <row r="10028" spans="1:5" x14ac:dyDescent="0.3">
      <c r="A10028" s="18" t="str">
        <f t="shared" si="157"/>
        <v>2023-24Buloke ShireC5</v>
      </c>
      <c r="B10028" s="18" t="s">
        <v>34</v>
      </c>
      <c r="C10028" s="18" t="s">
        <v>1025</v>
      </c>
      <c r="D10028" s="18" t="s">
        <v>586</v>
      </c>
      <c r="E10028" s="18">
        <v>593.04635761589407</v>
      </c>
    </row>
    <row r="10029" spans="1:5" x14ac:dyDescent="0.3">
      <c r="A10029" s="18" t="str">
        <f t="shared" si="157"/>
        <v>2023-24Buloke ShireC6</v>
      </c>
      <c r="B10029" s="18" t="s">
        <v>34</v>
      </c>
      <c r="C10029" s="18" t="s">
        <v>1025</v>
      </c>
      <c r="D10029" s="18" t="s">
        <v>590</v>
      </c>
      <c r="E10029" s="18">
        <v>3</v>
      </c>
    </row>
    <row r="10030" spans="1:5" x14ac:dyDescent="0.3">
      <c r="A10030" s="18" t="str">
        <f t="shared" si="157"/>
        <v>2023-24Buloke ShireC7</v>
      </c>
      <c r="B10030" s="18" t="s">
        <v>34</v>
      </c>
      <c r="C10030" s="18" t="s">
        <v>1025</v>
      </c>
      <c r="D10030" s="18" t="s">
        <v>594</v>
      </c>
      <c r="E10030" s="18">
        <v>0.29343629343629346</v>
      </c>
    </row>
    <row r="10031" spans="1:5" x14ac:dyDescent="0.3">
      <c r="A10031" s="18" t="str">
        <f t="shared" si="157"/>
        <v>2023-24Buloke ShireLB5</v>
      </c>
      <c r="B10031" s="18" t="s">
        <v>34</v>
      </c>
      <c r="C10031" s="18" t="s">
        <v>1025</v>
      </c>
      <c r="D10031" s="18" t="s">
        <v>177</v>
      </c>
      <c r="E10031" s="18">
        <v>49.993046357615896</v>
      </c>
    </row>
    <row r="10032" spans="1:5" x14ac:dyDescent="0.3">
      <c r="A10032" s="18" t="str">
        <f t="shared" si="157"/>
        <v>2023-24Campaspe ShireAF2</v>
      </c>
      <c r="B10032" s="18" t="s">
        <v>34</v>
      </c>
      <c r="C10032" s="18" t="s">
        <v>1028</v>
      </c>
      <c r="D10032" s="18" t="s">
        <v>76</v>
      </c>
      <c r="E10032" s="18">
        <v>2.8571428571428572</v>
      </c>
    </row>
    <row r="10033" spans="1:5" x14ac:dyDescent="0.3">
      <c r="A10033" s="18" t="str">
        <f t="shared" si="157"/>
        <v>2023-24Campaspe ShireAF6</v>
      </c>
      <c r="B10033" s="18" t="s">
        <v>34</v>
      </c>
      <c r="C10033" s="18" t="s">
        <v>1028</v>
      </c>
      <c r="D10033" s="18" t="s">
        <v>85</v>
      </c>
      <c r="E10033" s="18">
        <v>3.7136217655813466</v>
      </c>
    </row>
    <row r="10034" spans="1:5" x14ac:dyDescent="0.3">
      <c r="A10034" s="18" t="str">
        <f t="shared" si="157"/>
        <v>2023-24Campaspe ShireAF7</v>
      </c>
      <c r="B10034" s="18" t="s">
        <v>34</v>
      </c>
      <c r="C10034" s="18" t="s">
        <v>1028</v>
      </c>
      <c r="D10034" s="18" t="s">
        <v>90</v>
      </c>
      <c r="E10034" s="18">
        <v>11.925085074668841</v>
      </c>
    </row>
    <row r="10035" spans="1:5" x14ac:dyDescent="0.3">
      <c r="A10035" s="18" t="str">
        <f t="shared" si="157"/>
        <v>2023-24Campaspe ShireAM1</v>
      </c>
      <c r="B10035" s="18" t="s">
        <v>34</v>
      </c>
      <c r="C10035" s="18" t="s">
        <v>1028</v>
      </c>
      <c r="D10035" s="18" t="s">
        <v>97</v>
      </c>
      <c r="E10035" s="18">
        <v>1</v>
      </c>
    </row>
    <row r="10036" spans="1:5" x14ac:dyDescent="0.3">
      <c r="A10036" s="18" t="str">
        <f t="shared" si="157"/>
        <v>2023-24Campaspe ShireAM2</v>
      </c>
      <c r="B10036" s="18" t="s">
        <v>34</v>
      </c>
      <c r="C10036" s="18" t="s">
        <v>1028</v>
      </c>
      <c r="D10036" s="18" t="s">
        <v>103</v>
      </c>
      <c r="E10036" s="18">
        <v>0.16094986807387862</v>
      </c>
    </row>
    <row r="10037" spans="1:5" x14ac:dyDescent="0.3">
      <c r="A10037" s="18" t="str">
        <f t="shared" si="157"/>
        <v>2023-24Campaspe ShireAM5</v>
      </c>
      <c r="B10037" s="18" t="s">
        <v>34</v>
      </c>
      <c r="C10037" s="18" t="s">
        <v>1028</v>
      </c>
      <c r="D10037" s="18" t="s">
        <v>109</v>
      </c>
      <c r="E10037" s="18">
        <v>0.62421383647798745</v>
      </c>
    </row>
    <row r="10038" spans="1:5" x14ac:dyDescent="0.3">
      <c r="A10038" s="18" t="str">
        <f t="shared" si="157"/>
        <v>2023-24Campaspe ShireAM6</v>
      </c>
      <c r="B10038" s="18" t="s">
        <v>34</v>
      </c>
      <c r="C10038" s="18" t="s">
        <v>1028</v>
      </c>
      <c r="D10038" s="18" t="s">
        <v>115</v>
      </c>
      <c r="E10038" s="18">
        <v>31.075041123789134</v>
      </c>
    </row>
    <row r="10039" spans="1:5" x14ac:dyDescent="0.3">
      <c r="A10039" s="18" t="str">
        <f t="shared" si="157"/>
        <v>2023-24Campaspe ShireAM7</v>
      </c>
      <c r="B10039" s="18" t="s">
        <v>34</v>
      </c>
      <c r="C10039" s="18" t="s">
        <v>1028</v>
      </c>
      <c r="D10039" s="18" t="s">
        <v>118</v>
      </c>
      <c r="E10039" s="18">
        <v>0</v>
      </c>
    </row>
    <row r="10040" spans="1:5" x14ac:dyDescent="0.3">
      <c r="A10040" s="18" t="str">
        <f t="shared" si="157"/>
        <v>2023-24Campaspe ShireFS1</v>
      </c>
      <c r="B10040" s="18" t="s">
        <v>34</v>
      </c>
      <c r="C10040" s="18" t="s">
        <v>1028</v>
      </c>
      <c r="D10040" s="18" t="s">
        <v>124</v>
      </c>
      <c r="E10040" s="18">
        <v>1</v>
      </c>
    </row>
    <row r="10041" spans="1:5" x14ac:dyDescent="0.3">
      <c r="A10041" s="18" t="str">
        <f t="shared" si="157"/>
        <v>2023-24Campaspe ShireFS2</v>
      </c>
      <c r="B10041" s="18" t="s">
        <v>34</v>
      </c>
      <c r="C10041" s="18" t="s">
        <v>1028</v>
      </c>
      <c r="D10041" s="18" t="s">
        <v>130</v>
      </c>
      <c r="E10041" s="18">
        <v>0.71704180064308687</v>
      </c>
    </row>
    <row r="10042" spans="1:5" x14ac:dyDescent="0.3">
      <c r="A10042" s="18" t="str">
        <f t="shared" si="157"/>
        <v>2023-24Campaspe ShireFS3</v>
      </c>
      <c r="B10042" s="18" t="s">
        <v>34</v>
      </c>
      <c r="C10042" s="18" t="s">
        <v>1028</v>
      </c>
      <c r="D10042" s="18" t="s">
        <v>135</v>
      </c>
      <c r="E10042" s="18">
        <v>596.21617161716176</v>
      </c>
    </row>
    <row r="10043" spans="1:5" x14ac:dyDescent="0.3">
      <c r="A10043" s="18" t="str">
        <f t="shared" si="157"/>
        <v>2023-24Campaspe ShireFS4</v>
      </c>
      <c r="B10043" s="18" t="s">
        <v>34</v>
      </c>
      <c r="C10043" s="18" t="s">
        <v>1028</v>
      </c>
      <c r="D10043" s="18" t="s">
        <v>139</v>
      </c>
      <c r="E10043" s="18">
        <v>0.90909090909090906</v>
      </c>
    </row>
    <row r="10044" spans="1:5" x14ac:dyDescent="0.3">
      <c r="A10044" s="18" t="str">
        <f t="shared" si="157"/>
        <v>2023-24Campaspe ShireFS5</v>
      </c>
      <c r="B10044" s="18" t="s">
        <v>34</v>
      </c>
      <c r="C10044" s="18" t="s">
        <v>1028</v>
      </c>
      <c r="D10044" s="18" t="s">
        <v>144</v>
      </c>
      <c r="E10044" s="18">
        <v>1.1264367816091954</v>
      </c>
    </row>
    <row r="10045" spans="1:5" x14ac:dyDescent="0.3">
      <c r="A10045" s="18" t="str">
        <f t="shared" si="157"/>
        <v>2023-24Campaspe ShireG1</v>
      </c>
      <c r="B10045" s="18" t="s">
        <v>34</v>
      </c>
      <c r="C10045" s="18" t="s">
        <v>1028</v>
      </c>
      <c r="D10045" s="18" t="s">
        <v>149</v>
      </c>
      <c r="E10045" s="18">
        <v>4.7619047619047616E-2</v>
      </c>
    </row>
    <row r="10046" spans="1:5" x14ac:dyDescent="0.3">
      <c r="A10046" s="18" t="str">
        <f t="shared" si="157"/>
        <v>2023-24Campaspe ShireG2</v>
      </c>
      <c r="B10046" s="18" t="s">
        <v>34</v>
      </c>
      <c r="C10046" s="18" t="s">
        <v>1028</v>
      </c>
      <c r="D10046" s="18" t="s">
        <v>154</v>
      </c>
      <c r="E10046" s="18">
        <v>56</v>
      </c>
    </row>
    <row r="10047" spans="1:5" x14ac:dyDescent="0.3">
      <c r="A10047" s="18" t="str">
        <f t="shared" si="157"/>
        <v>2023-24Campaspe ShireG3</v>
      </c>
      <c r="B10047" s="18" t="s">
        <v>34</v>
      </c>
      <c r="C10047" s="18" t="s">
        <v>1028</v>
      </c>
      <c r="D10047" s="18" t="s">
        <v>159</v>
      </c>
      <c r="E10047" s="18">
        <v>0.90476190476190477</v>
      </c>
    </row>
    <row r="10048" spans="1:5" x14ac:dyDescent="0.3">
      <c r="A10048" s="18" t="str">
        <f t="shared" si="157"/>
        <v>2023-24Campaspe ShireG4</v>
      </c>
      <c r="B10048" s="18" t="s">
        <v>34</v>
      </c>
      <c r="C10048" s="18" t="s">
        <v>1028</v>
      </c>
      <c r="D10048" s="18" t="s">
        <v>166</v>
      </c>
      <c r="E10048" s="18">
        <v>66306.777777777781</v>
      </c>
    </row>
    <row r="10049" spans="1:5" x14ac:dyDescent="0.3">
      <c r="A10049" s="18" t="str">
        <f t="shared" si="157"/>
        <v>2023-24Campaspe ShireG5</v>
      </c>
      <c r="B10049" s="18" t="s">
        <v>34</v>
      </c>
      <c r="C10049" s="18" t="s">
        <v>1028</v>
      </c>
      <c r="D10049" s="18" t="s">
        <v>169</v>
      </c>
      <c r="E10049" s="18">
        <v>53</v>
      </c>
    </row>
    <row r="10050" spans="1:5" x14ac:dyDescent="0.3">
      <c r="A10050" s="18" t="str">
        <f t="shared" si="157"/>
        <v>2023-24Campaspe ShireLB2</v>
      </c>
      <c r="B10050" s="18" t="s">
        <v>34</v>
      </c>
      <c r="C10050" s="18" t="s">
        <v>1028</v>
      </c>
      <c r="D10050" s="18" t="s">
        <v>172</v>
      </c>
      <c r="E10050" s="18">
        <v>0.28361700883195884</v>
      </c>
    </row>
    <row r="10051" spans="1:5" x14ac:dyDescent="0.3">
      <c r="A10051" s="18" t="str">
        <f t="shared" si="157"/>
        <v>2023-24Campaspe ShireLB6</v>
      </c>
      <c r="B10051" s="18" t="s">
        <v>34</v>
      </c>
      <c r="C10051" s="18" t="s">
        <v>1028</v>
      </c>
      <c r="D10051" s="18" t="s">
        <v>180</v>
      </c>
      <c r="E10051" s="18">
        <v>4.1918065745841924</v>
      </c>
    </row>
    <row r="10052" spans="1:5" x14ac:dyDescent="0.3">
      <c r="A10052" s="18" t="str">
        <f t="shared" si="157"/>
        <v>2023-24Campaspe ShireLB7</v>
      </c>
      <c r="B10052" s="18" t="s">
        <v>34</v>
      </c>
      <c r="C10052" s="18" t="s">
        <v>1028</v>
      </c>
      <c r="D10052" s="18" t="s">
        <v>184</v>
      </c>
      <c r="E10052" s="18">
        <v>0.24794381054335624</v>
      </c>
    </row>
    <row r="10053" spans="1:5" x14ac:dyDescent="0.3">
      <c r="A10053" s="18" t="str">
        <f t="shared" si="157"/>
        <v>2023-24Campaspe ShireLB8</v>
      </c>
      <c r="B10053" s="18" t="s">
        <v>34</v>
      </c>
      <c r="C10053" s="18" t="s">
        <v>1028</v>
      </c>
      <c r="D10053" s="18" t="s">
        <v>188</v>
      </c>
      <c r="E10053" s="18">
        <v>3.1359043317057886</v>
      </c>
    </row>
    <row r="10054" spans="1:5" x14ac:dyDescent="0.3">
      <c r="A10054" s="18" t="str">
        <f t="shared" si="157"/>
        <v>2023-24Campaspe ShireMC2</v>
      </c>
      <c r="B10054" s="18" t="s">
        <v>34</v>
      </c>
      <c r="C10054" s="18" t="s">
        <v>1028</v>
      </c>
      <c r="D10054" s="18" t="s">
        <v>192</v>
      </c>
      <c r="E10054" s="18">
        <v>1.0109289617486339</v>
      </c>
    </row>
    <row r="10055" spans="1:5" x14ac:dyDescent="0.3">
      <c r="A10055" s="18" t="str">
        <f t="shared" si="157"/>
        <v>2023-24Campaspe ShireMC3</v>
      </c>
      <c r="B10055" s="18" t="s">
        <v>34</v>
      </c>
      <c r="C10055" s="18" t="s">
        <v>1028</v>
      </c>
      <c r="D10055" s="18" t="s">
        <v>197</v>
      </c>
      <c r="E10055" s="18">
        <v>94.512329495801509</v>
      </c>
    </row>
    <row r="10056" spans="1:5" x14ac:dyDescent="0.3">
      <c r="A10056" s="18" t="str">
        <f t="shared" si="157"/>
        <v>2023-24Campaspe ShireMC4</v>
      </c>
      <c r="B10056" s="18" t="s">
        <v>34</v>
      </c>
      <c r="C10056" s="18" t="s">
        <v>1028</v>
      </c>
      <c r="D10056" s="18" t="s">
        <v>202</v>
      </c>
      <c r="E10056" s="18">
        <v>0.7008222643896268</v>
      </c>
    </row>
    <row r="10057" spans="1:5" x14ac:dyDescent="0.3">
      <c r="A10057" s="18" t="str">
        <f t="shared" si="157"/>
        <v>2023-24Campaspe ShireMC5</v>
      </c>
      <c r="B10057" s="18" t="s">
        <v>34</v>
      </c>
      <c r="C10057" s="18" t="s">
        <v>1028</v>
      </c>
      <c r="D10057" s="18" t="s">
        <v>207</v>
      </c>
      <c r="E10057" s="18">
        <v>0.81117021276595747</v>
      </c>
    </row>
    <row r="10058" spans="1:5" x14ac:dyDescent="0.3">
      <c r="A10058" s="18" t="str">
        <f t="shared" si="157"/>
        <v>2023-24Campaspe ShireMC6</v>
      </c>
      <c r="B10058" s="18" t="s">
        <v>34</v>
      </c>
      <c r="C10058" s="18" t="s">
        <v>1028</v>
      </c>
      <c r="D10058" s="18" t="s">
        <v>211</v>
      </c>
      <c r="E10058" s="18">
        <v>0.90163934426229508</v>
      </c>
    </row>
    <row r="10059" spans="1:5" x14ac:dyDescent="0.3">
      <c r="A10059" s="18" t="str">
        <f t="shared" si="157"/>
        <v>2023-24Campaspe ShireR1</v>
      </c>
      <c r="B10059" s="18" t="s">
        <v>34</v>
      </c>
      <c r="C10059" s="18" t="s">
        <v>1028</v>
      </c>
      <c r="D10059" s="18" t="s">
        <v>215</v>
      </c>
      <c r="E10059" s="18">
        <v>23.795102535260014</v>
      </c>
    </row>
    <row r="10060" spans="1:5" x14ac:dyDescent="0.3">
      <c r="A10060" s="18" t="str">
        <f t="shared" si="157"/>
        <v>2023-24Campaspe ShireR2</v>
      </c>
      <c r="B10060" s="18" t="s">
        <v>34</v>
      </c>
      <c r="C10060" s="18" t="s">
        <v>1028</v>
      </c>
      <c r="D10060" s="18" t="s">
        <v>220</v>
      </c>
      <c r="E10060" s="18">
        <v>0.92593233538115416</v>
      </c>
    </row>
    <row r="10061" spans="1:5" x14ac:dyDescent="0.3">
      <c r="A10061" s="18" t="str">
        <f t="shared" si="157"/>
        <v>2023-24Campaspe ShireR3</v>
      </c>
      <c r="B10061" s="18" t="s">
        <v>34</v>
      </c>
      <c r="C10061" s="18" t="s">
        <v>1028</v>
      </c>
      <c r="D10061" s="18" t="s">
        <v>223</v>
      </c>
      <c r="E10061" s="18">
        <v>198.3458947368421</v>
      </c>
    </row>
    <row r="10062" spans="1:5" x14ac:dyDescent="0.3">
      <c r="A10062" s="18" t="str">
        <f t="shared" si="157"/>
        <v>2023-24Campaspe ShireR4</v>
      </c>
      <c r="B10062" s="18" t="s">
        <v>34</v>
      </c>
      <c r="C10062" s="18" t="s">
        <v>1028</v>
      </c>
      <c r="D10062" s="18" t="s">
        <v>228</v>
      </c>
      <c r="E10062" s="18">
        <v>7.0094639610580023</v>
      </c>
    </row>
    <row r="10063" spans="1:5" x14ac:dyDescent="0.3">
      <c r="A10063" s="18" t="str">
        <f t="shared" si="157"/>
        <v>2023-24Campaspe ShireR5</v>
      </c>
      <c r="B10063" s="18" t="s">
        <v>34</v>
      </c>
      <c r="C10063" s="18" t="s">
        <v>1028</v>
      </c>
      <c r="D10063" s="18" t="s">
        <v>232</v>
      </c>
      <c r="E10063" s="18">
        <v>45</v>
      </c>
    </row>
    <row r="10064" spans="1:5" x14ac:dyDescent="0.3">
      <c r="A10064" s="18" t="str">
        <f t="shared" si="157"/>
        <v>2023-24Campaspe ShireSP1</v>
      </c>
      <c r="B10064" s="18" t="s">
        <v>34</v>
      </c>
      <c r="C10064" s="18" t="s">
        <v>1028</v>
      </c>
      <c r="D10064" s="18" t="s">
        <v>236</v>
      </c>
      <c r="E10064" s="18">
        <v>43</v>
      </c>
    </row>
    <row r="10065" spans="1:5" x14ac:dyDescent="0.3">
      <c r="A10065" s="18" t="str">
        <f t="shared" si="157"/>
        <v>2023-24Campaspe ShireSP2</v>
      </c>
      <c r="B10065" s="18" t="s">
        <v>34</v>
      </c>
      <c r="C10065" s="18" t="s">
        <v>1028</v>
      </c>
      <c r="D10065" s="18" t="s">
        <v>239</v>
      </c>
      <c r="E10065" s="18">
        <v>0.82913165266106448</v>
      </c>
    </row>
    <row r="10066" spans="1:5" x14ac:dyDescent="0.3">
      <c r="A10066" s="18" t="str">
        <f t="shared" si="157"/>
        <v>2023-24Campaspe ShireSP3</v>
      </c>
      <c r="B10066" s="18" t="s">
        <v>34</v>
      </c>
      <c r="C10066" s="18" t="s">
        <v>1028</v>
      </c>
      <c r="D10066" s="18" t="s">
        <v>245</v>
      </c>
      <c r="E10066" s="18">
        <v>1983.0523415977962</v>
      </c>
    </row>
    <row r="10067" spans="1:5" x14ac:dyDescent="0.3">
      <c r="A10067" s="18" t="str">
        <f t="shared" si="157"/>
        <v>2023-24Campaspe ShireSP4</v>
      </c>
      <c r="B10067" s="18" t="s">
        <v>34</v>
      </c>
      <c r="C10067" s="18" t="s">
        <v>1028</v>
      </c>
      <c r="D10067" s="18" t="s">
        <v>251</v>
      </c>
      <c r="E10067" s="18">
        <v>0.5714285714285714</v>
      </c>
    </row>
    <row r="10068" spans="1:5" x14ac:dyDescent="0.3">
      <c r="A10068" s="18" t="str">
        <f t="shared" si="157"/>
        <v>2023-24Campaspe ShireWC2</v>
      </c>
      <c r="B10068" s="18" t="s">
        <v>34</v>
      </c>
      <c r="C10068" s="18" t="s">
        <v>1028</v>
      </c>
      <c r="D10068" s="18" t="s">
        <v>256</v>
      </c>
      <c r="E10068" s="18">
        <v>0.53392925046751361</v>
      </c>
    </row>
    <row r="10069" spans="1:5" x14ac:dyDescent="0.3">
      <c r="A10069" s="18" t="str">
        <f t="shared" si="157"/>
        <v>2023-24Campaspe ShireWC3</v>
      </c>
      <c r="B10069" s="18" t="s">
        <v>34</v>
      </c>
      <c r="C10069" s="18" t="s">
        <v>1028</v>
      </c>
      <c r="D10069" s="18" t="s">
        <v>262</v>
      </c>
      <c r="E10069" s="18">
        <v>146.87990774511908</v>
      </c>
    </row>
    <row r="10070" spans="1:5" x14ac:dyDescent="0.3">
      <c r="A10070" s="18" t="str">
        <f t="shared" si="157"/>
        <v>2023-24Campaspe ShireWC4</v>
      </c>
      <c r="B10070" s="18" t="s">
        <v>34</v>
      </c>
      <c r="C10070" s="18" t="s">
        <v>1028</v>
      </c>
      <c r="D10070" s="18" t="s">
        <v>266</v>
      </c>
      <c r="E10070" s="18">
        <v>89.935547185825683</v>
      </c>
    </row>
    <row r="10071" spans="1:5" x14ac:dyDescent="0.3">
      <c r="A10071" s="18" t="str">
        <f t="shared" si="157"/>
        <v>2023-24Campaspe ShireWC5</v>
      </c>
      <c r="B10071" s="18" t="s">
        <v>34</v>
      </c>
      <c r="C10071" s="18" t="s">
        <v>1028</v>
      </c>
      <c r="D10071" s="18" t="s">
        <v>270</v>
      </c>
      <c r="E10071" s="18">
        <v>0.48438397114677034</v>
      </c>
    </row>
    <row r="10072" spans="1:5" x14ac:dyDescent="0.3">
      <c r="A10072" s="18" t="str">
        <f t="shared" ref="A10072:A10135" si="158">CONCATENATE(B10072,C10072,D10072)</f>
        <v>2023-24Campaspe ShireE2</v>
      </c>
      <c r="B10072" s="18" t="s">
        <v>34</v>
      </c>
      <c r="C10072" s="18" t="s">
        <v>1028</v>
      </c>
      <c r="D10072" s="18" t="s">
        <v>548</v>
      </c>
      <c r="E10072" s="18">
        <v>4918.0465116279074</v>
      </c>
    </row>
    <row r="10073" spans="1:5" x14ac:dyDescent="0.3">
      <c r="A10073" s="18" t="str">
        <f t="shared" si="158"/>
        <v>2023-24Campaspe ShireE4</v>
      </c>
      <c r="B10073" s="18" t="s">
        <v>34</v>
      </c>
      <c r="C10073" s="18" t="s">
        <v>1028</v>
      </c>
      <c r="D10073" s="18" t="s">
        <v>550</v>
      </c>
      <c r="E10073" s="18">
        <v>1983.3488372093022</v>
      </c>
    </row>
    <row r="10074" spans="1:5" x14ac:dyDescent="0.3">
      <c r="A10074" s="18" t="str">
        <f t="shared" si="158"/>
        <v>2023-24Campaspe ShireL1</v>
      </c>
      <c r="B10074" s="18" t="s">
        <v>34</v>
      </c>
      <c r="C10074" s="18" t="s">
        <v>1028</v>
      </c>
      <c r="D10074" s="18" t="s">
        <v>552</v>
      </c>
      <c r="E10074" s="18">
        <v>3.8987584742301724</v>
      </c>
    </row>
    <row r="10075" spans="1:5" x14ac:dyDescent="0.3">
      <c r="A10075" s="18" t="str">
        <f t="shared" si="158"/>
        <v>2023-24Campaspe ShireL2</v>
      </c>
      <c r="B10075" s="18" t="s">
        <v>34</v>
      </c>
      <c r="C10075" s="18" t="s">
        <v>1028</v>
      </c>
      <c r="D10075" s="18" t="s">
        <v>554</v>
      </c>
      <c r="E10075" s="18">
        <v>2.6235808216940293</v>
      </c>
    </row>
    <row r="10076" spans="1:5" x14ac:dyDescent="0.3">
      <c r="A10076" s="18" t="str">
        <f t="shared" si="158"/>
        <v>2023-24Campaspe ShireO2</v>
      </c>
      <c r="B10076" s="18" t="s">
        <v>34</v>
      </c>
      <c r="C10076" s="18" t="s">
        <v>1028</v>
      </c>
      <c r="D10076" s="18" t="s">
        <v>556</v>
      </c>
      <c r="E10076" s="18">
        <v>8.0912316269640142E-2</v>
      </c>
    </row>
    <row r="10077" spans="1:5" x14ac:dyDescent="0.3">
      <c r="A10077" s="18" t="str">
        <f t="shared" si="158"/>
        <v>2023-24Campaspe ShireO3</v>
      </c>
      <c r="B10077" s="18" t="s">
        <v>34</v>
      </c>
      <c r="C10077" s="18" t="s">
        <v>1028</v>
      </c>
      <c r="D10077" s="18" t="s">
        <v>558</v>
      </c>
      <c r="E10077" s="18">
        <v>3.5195134313228585E-2</v>
      </c>
    </row>
    <row r="10078" spans="1:5" x14ac:dyDescent="0.3">
      <c r="A10078" s="18" t="str">
        <f t="shared" si="158"/>
        <v>2023-24Campaspe ShireO4</v>
      </c>
      <c r="B10078" s="18" t="s">
        <v>34</v>
      </c>
      <c r="C10078" s="18" t="s">
        <v>1028</v>
      </c>
      <c r="D10078" s="18" t="s">
        <v>560</v>
      </c>
      <c r="E10078" s="18">
        <v>5.2093822585625865E-2</v>
      </c>
    </row>
    <row r="10079" spans="1:5" x14ac:dyDescent="0.3">
      <c r="A10079" s="18" t="str">
        <f t="shared" si="158"/>
        <v>2023-24Campaspe ShireO5</v>
      </c>
      <c r="B10079" s="18" t="s">
        <v>34</v>
      </c>
      <c r="C10079" s="18" t="s">
        <v>1028</v>
      </c>
      <c r="D10079" s="18" t="s">
        <v>562</v>
      </c>
      <c r="E10079" s="18">
        <v>1.4140355256042265</v>
      </c>
    </row>
    <row r="10080" spans="1:5" x14ac:dyDescent="0.3">
      <c r="A10080" s="18" t="str">
        <f t="shared" si="158"/>
        <v>2023-24Campaspe ShireOP1</v>
      </c>
      <c r="B10080" s="18" t="s">
        <v>34</v>
      </c>
      <c r="C10080" s="18" t="s">
        <v>1028</v>
      </c>
      <c r="D10080" s="18" t="s">
        <v>564</v>
      </c>
      <c r="E10080" s="18">
        <v>-0.26509613428889339</v>
      </c>
    </row>
    <row r="10081" spans="1:5" x14ac:dyDescent="0.3">
      <c r="A10081" s="18" t="str">
        <f t="shared" si="158"/>
        <v>2023-24Campaspe ShireS1</v>
      </c>
      <c r="B10081" s="18" t="s">
        <v>34</v>
      </c>
      <c r="C10081" s="18" t="s">
        <v>1028</v>
      </c>
      <c r="D10081" s="18" t="s">
        <v>567</v>
      </c>
      <c r="E10081" s="18">
        <v>0.59014608583290462</v>
      </c>
    </row>
    <row r="10082" spans="1:5" x14ac:dyDescent="0.3">
      <c r="A10082" s="18" t="str">
        <f t="shared" si="158"/>
        <v>2023-24Campaspe ShireS2</v>
      </c>
      <c r="B10082" s="18" t="s">
        <v>34</v>
      </c>
      <c r="C10082" s="18" t="s">
        <v>1028</v>
      </c>
      <c r="D10082" s="18" t="s">
        <v>569</v>
      </c>
      <c r="E10082" s="18">
        <v>3.726269630528562E-3</v>
      </c>
    </row>
    <row r="10083" spans="1:5" x14ac:dyDescent="0.3">
      <c r="A10083" s="18" t="str">
        <f t="shared" si="158"/>
        <v>2023-24Campaspe ShireC1</v>
      </c>
      <c r="B10083" s="18" t="s">
        <v>34</v>
      </c>
      <c r="C10083" s="18" t="s">
        <v>1028</v>
      </c>
      <c r="D10083" s="18" t="s">
        <v>572</v>
      </c>
      <c r="E10083" s="18">
        <v>2760.8553748139639</v>
      </c>
    </row>
    <row r="10084" spans="1:5" x14ac:dyDescent="0.3">
      <c r="A10084" s="18" t="str">
        <f t="shared" si="158"/>
        <v>2023-24Campaspe ShireC2</v>
      </c>
      <c r="B10084" s="18" t="s">
        <v>34</v>
      </c>
      <c r="C10084" s="18" t="s">
        <v>1028</v>
      </c>
      <c r="D10084" s="18" t="s">
        <v>575</v>
      </c>
      <c r="E10084" s="18">
        <v>18015.927308807019</v>
      </c>
    </row>
    <row r="10085" spans="1:5" x14ac:dyDescent="0.3">
      <c r="A10085" s="18" t="str">
        <f t="shared" si="158"/>
        <v>2023-24Campaspe ShireC3</v>
      </c>
      <c r="B10085" s="18" t="s">
        <v>34</v>
      </c>
      <c r="C10085" s="18" t="s">
        <v>1028</v>
      </c>
      <c r="D10085" s="18" t="s">
        <v>579</v>
      </c>
      <c r="E10085" s="18">
        <v>9.537316034564336</v>
      </c>
    </row>
    <row r="10086" spans="1:5" x14ac:dyDescent="0.3">
      <c r="A10086" s="18" t="str">
        <f t="shared" si="158"/>
        <v>2023-24Campaspe ShireC4</v>
      </c>
      <c r="B10086" s="18" t="s">
        <v>34</v>
      </c>
      <c r="C10086" s="18" t="s">
        <v>1028</v>
      </c>
      <c r="D10086" s="18" t="s">
        <v>583</v>
      </c>
      <c r="E10086" s="18">
        <v>1944.7244053369539</v>
      </c>
    </row>
    <row r="10087" spans="1:5" x14ac:dyDescent="0.3">
      <c r="A10087" s="18" t="str">
        <f t="shared" si="158"/>
        <v>2023-24Campaspe ShireC5</v>
      </c>
      <c r="B10087" s="18" t="s">
        <v>34</v>
      </c>
      <c r="C10087" s="18" t="s">
        <v>1028</v>
      </c>
      <c r="D10087" s="18" t="s">
        <v>586</v>
      </c>
      <c r="E10087" s="18">
        <v>123.68469150630565</v>
      </c>
    </row>
    <row r="10088" spans="1:5" x14ac:dyDescent="0.3">
      <c r="A10088" s="18" t="str">
        <f t="shared" si="158"/>
        <v>2023-24Campaspe ShireC6</v>
      </c>
      <c r="B10088" s="18" t="s">
        <v>34</v>
      </c>
      <c r="C10088" s="18" t="s">
        <v>1028</v>
      </c>
      <c r="D10088" s="18" t="s">
        <v>590</v>
      </c>
      <c r="E10088" s="18">
        <v>3</v>
      </c>
    </row>
    <row r="10089" spans="1:5" x14ac:dyDescent="0.3">
      <c r="A10089" s="18" t="str">
        <f t="shared" si="158"/>
        <v>2023-24Campaspe ShireC7</v>
      </c>
      <c r="B10089" s="18" t="s">
        <v>34</v>
      </c>
      <c r="C10089" s="18" t="s">
        <v>1028</v>
      </c>
      <c r="D10089" s="18" t="s">
        <v>594</v>
      </c>
      <c r="E10089" s="18">
        <v>0.14925373134328357</v>
      </c>
    </row>
    <row r="10090" spans="1:5" x14ac:dyDescent="0.3">
      <c r="A10090" s="18" t="str">
        <f t="shared" si="158"/>
        <v>2023-24Campaspe ShireLB5</v>
      </c>
      <c r="B10090" s="18" t="s">
        <v>34</v>
      </c>
      <c r="C10090" s="18" t="s">
        <v>1028</v>
      </c>
      <c r="D10090" s="18" t="s">
        <v>177</v>
      </c>
      <c r="E10090" s="18">
        <v>33.138071490117234</v>
      </c>
    </row>
    <row r="10091" spans="1:5" x14ac:dyDescent="0.3">
      <c r="A10091" s="18" t="str">
        <f t="shared" si="158"/>
        <v>2023-24Cardinia ShireAF2</v>
      </c>
      <c r="B10091" s="18" t="s">
        <v>34</v>
      </c>
      <c r="C10091" s="18" t="s">
        <v>1031</v>
      </c>
      <c r="D10091" s="18" t="s">
        <v>76</v>
      </c>
      <c r="E10091" s="18">
        <v>2.4</v>
      </c>
    </row>
    <row r="10092" spans="1:5" x14ac:dyDescent="0.3">
      <c r="A10092" s="18" t="str">
        <f t="shared" si="158"/>
        <v>2023-24Cardinia ShireAF6</v>
      </c>
      <c r="B10092" s="18" t="s">
        <v>34</v>
      </c>
      <c r="C10092" s="18" t="s">
        <v>1031</v>
      </c>
      <c r="D10092" s="18" t="s">
        <v>85</v>
      </c>
      <c r="E10092" s="18">
        <v>5.1341524889729051</v>
      </c>
    </row>
    <row r="10093" spans="1:5" x14ac:dyDescent="0.3">
      <c r="A10093" s="18" t="str">
        <f t="shared" si="158"/>
        <v>2023-24Cardinia ShireAF7</v>
      </c>
      <c r="B10093" s="18" t="s">
        <v>34</v>
      </c>
      <c r="C10093" s="18" t="s">
        <v>1031</v>
      </c>
      <c r="D10093" s="18" t="s">
        <v>90</v>
      </c>
      <c r="E10093" s="18">
        <v>0.87286711913499182</v>
      </c>
    </row>
    <row r="10094" spans="1:5" x14ac:dyDescent="0.3">
      <c r="A10094" s="18" t="str">
        <f t="shared" si="158"/>
        <v>2023-24Cardinia ShireAM1</v>
      </c>
      <c r="B10094" s="18" t="s">
        <v>34</v>
      </c>
      <c r="C10094" s="18" t="s">
        <v>1031</v>
      </c>
      <c r="D10094" s="18" t="s">
        <v>97</v>
      </c>
      <c r="E10094" s="18">
        <v>4.8687943262411348</v>
      </c>
    </row>
    <row r="10095" spans="1:5" x14ac:dyDescent="0.3">
      <c r="A10095" s="18" t="str">
        <f t="shared" si="158"/>
        <v>2023-24Cardinia ShireAM2</v>
      </c>
      <c r="B10095" s="18" t="s">
        <v>34</v>
      </c>
      <c r="C10095" s="18" t="s">
        <v>1031</v>
      </c>
      <c r="D10095" s="18" t="s">
        <v>103</v>
      </c>
      <c r="E10095" s="18">
        <v>0.42243436754176611</v>
      </c>
    </row>
    <row r="10096" spans="1:5" x14ac:dyDescent="0.3">
      <c r="A10096" s="18" t="str">
        <f t="shared" si="158"/>
        <v>2023-24Cardinia ShireAM5</v>
      </c>
      <c r="B10096" s="18" t="s">
        <v>34</v>
      </c>
      <c r="C10096" s="18" t="s">
        <v>1031</v>
      </c>
      <c r="D10096" s="18" t="s">
        <v>109</v>
      </c>
      <c r="E10096" s="18">
        <v>0.33471074380165289</v>
      </c>
    </row>
    <row r="10097" spans="1:5" x14ac:dyDescent="0.3">
      <c r="A10097" s="18" t="str">
        <f t="shared" si="158"/>
        <v>2023-24Cardinia ShireAM6</v>
      </c>
      <c r="B10097" s="18" t="s">
        <v>34</v>
      </c>
      <c r="C10097" s="18" t="s">
        <v>1031</v>
      </c>
      <c r="D10097" s="18" t="s">
        <v>115</v>
      </c>
      <c r="E10097" s="18">
        <v>4.2183976055450536</v>
      </c>
    </row>
    <row r="10098" spans="1:5" x14ac:dyDescent="0.3">
      <c r="A10098" s="18" t="str">
        <f t="shared" si="158"/>
        <v>2023-24Cardinia ShireAM7</v>
      </c>
      <c r="B10098" s="18" t="s">
        <v>34</v>
      </c>
      <c r="C10098" s="18" t="s">
        <v>1031</v>
      </c>
      <c r="D10098" s="18" t="s">
        <v>118</v>
      </c>
      <c r="E10098" s="18">
        <v>1</v>
      </c>
    </row>
    <row r="10099" spans="1:5" x14ac:dyDescent="0.3">
      <c r="A10099" s="18" t="str">
        <f t="shared" si="158"/>
        <v>2023-24Cardinia ShireFS1</v>
      </c>
      <c r="B10099" s="18" t="s">
        <v>34</v>
      </c>
      <c r="C10099" s="18" t="s">
        <v>1031</v>
      </c>
      <c r="D10099" s="18" t="s">
        <v>124</v>
      </c>
      <c r="E10099" s="18">
        <v>1.4626865671641791</v>
      </c>
    </row>
    <row r="10100" spans="1:5" x14ac:dyDescent="0.3">
      <c r="A10100" s="18" t="str">
        <f t="shared" si="158"/>
        <v>2023-24Cardinia ShireFS2</v>
      </c>
      <c r="B10100" s="18" t="s">
        <v>34</v>
      </c>
      <c r="C10100" s="18" t="s">
        <v>1031</v>
      </c>
      <c r="D10100" s="18" t="s">
        <v>130</v>
      </c>
      <c r="E10100" s="18">
        <v>1</v>
      </c>
    </row>
    <row r="10101" spans="1:5" x14ac:dyDescent="0.3">
      <c r="A10101" s="18" t="str">
        <f t="shared" si="158"/>
        <v>2023-24Cardinia ShireFS3</v>
      </c>
      <c r="B10101" s="18" t="s">
        <v>34</v>
      </c>
      <c r="C10101" s="18" t="s">
        <v>1031</v>
      </c>
      <c r="D10101" s="18" t="s">
        <v>135</v>
      </c>
      <c r="E10101" s="18">
        <v>358.71347248576848</v>
      </c>
    </row>
    <row r="10102" spans="1:5" x14ac:dyDescent="0.3">
      <c r="A10102" s="18" t="str">
        <f t="shared" si="158"/>
        <v>2023-24Cardinia ShireFS4</v>
      </c>
      <c r="B10102" s="18" t="s">
        <v>34</v>
      </c>
      <c r="C10102" s="18" t="s">
        <v>1031</v>
      </c>
      <c r="D10102" s="18" t="s">
        <v>139</v>
      </c>
      <c r="E10102" s="18">
        <v>1</v>
      </c>
    </row>
    <row r="10103" spans="1:5" x14ac:dyDescent="0.3">
      <c r="A10103" s="18" t="str">
        <f t="shared" si="158"/>
        <v>2023-24Cardinia ShireFS5</v>
      </c>
      <c r="B10103" s="18" t="s">
        <v>34</v>
      </c>
      <c r="C10103" s="18" t="s">
        <v>1031</v>
      </c>
      <c r="D10103" s="18" t="s">
        <v>144</v>
      </c>
      <c r="E10103" s="18">
        <v>1.0615384615384615</v>
      </c>
    </row>
    <row r="10104" spans="1:5" x14ac:dyDescent="0.3">
      <c r="A10104" s="18" t="str">
        <f t="shared" si="158"/>
        <v>2023-24Cardinia ShireG1</v>
      </c>
      <c r="B10104" s="18" t="s">
        <v>34</v>
      </c>
      <c r="C10104" s="18" t="s">
        <v>1031</v>
      </c>
      <c r="D10104" s="18" t="s">
        <v>149</v>
      </c>
      <c r="E10104" s="18">
        <v>1.4018691588785047E-2</v>
      </c>
    </row>
    <row r="10105" spans="1:5" x14ac:dyDescent="0.3">
      <c r="A10105" s="18" t="str">
        <f t="shared" si="158"/>
        <v>2023-24Cardinia ShireG2</v>
      </c>
      <c r="B10105" s="18" t="s">
        <v>34</v>
      </c>
      <c r="C10105" s="18" t="s">
        <v>1031</v>
      </c>
      <c r="D10105" s="18" t="s">
        <v>154</v>
      </c>
      <c r="E10105" s="18">
        <v>67</v>
      </c>
    </row>
    <row r="10106" spans="1:5" x14ac:dyDescent="0.3">
      <c r="A10106" s="18" t="str">
        <f t="shared" si="158"/>
        <v>2023-24Cardinia ShireG3</v>
      </c>
      <c r="B10106" s="18" t="s">
        <v>34</v>
      </c>
      <c r="C10106" s="18" t="s">
        <v>1031</v>
      </c>
      <c r="D10106" s="18" t="s">
        <v>159</v>
      </c>
      <c r="E10106" s="18">
        <v>0.92929292929292928</v>
      </c>
    </row>
    <row r="10107" spans="1:5" x14ac:dyDescent="0.3">
      <c r="A10107" s="18" t="str">
        <f t="shared" si="158"/>
        <v>2023-24Cardinia ShireG4</v>
      </c>
      <c r="B10107" s="18" t="s">
        <v>34</v>
      </c>
      <c r="C10107" s="18" t="s">
        <v>1031</v>
      </c>
      <c r="D10107" s="18" t="s">
        <v>166</v>
      </c>
      <c r="E10107" s="18">
        <v>61892.222222222219</v>
      </c>
    </row>
    <row r="10108" spans="1:5" x14ac:dyDescent="0.3">
      <c r="A10108" s="18" t="str">
        <f t="shared" si="158"/>
        <v>2023-24Cardinia ShireG5</v>
      </c>
      <c r="B10108" s="18" t="s">
        <v>34</v>
      </c>
      <c r="C10108" s="18" t="s">
        <v>1031</v>
      </c>
      <c r="D10108" s="18" t="s">
        <v>169</v>
      </c>
      <c r="E10108" s="18">
        <v>64</v>
      </c>
    </row>
    <row r="10109" spans="1:5" x14ac:dyDescent="0.3">
      <c r="A10109" s="18" t="str">
        <f t="shared" si="158"/>
        <v>2023-24Cardinia ShireLB2</v>
      </c>
      <c r="B10109" s="18" t="s">
        <v>34</v>
      </c>
      <c r="C10109" s="18" t="s">
        <v>1031</v>
      </c>
      <c r="D10109" s="18" t="s">
        <v>172</v>
      </c>
      <c r="E10109" s="18">
        <v>0.68837740273363979</v>
      </c>
    </row>
    <row r="10110" spans="1:5" x14ac:dyDescent="0.3">
      <c r="A10110" s="18" t="str">
        <f t="shared" si="158"/>
        <v>2023-24Cardinia ShireLB6</v>
      </c>
      <c r="B10110" s="18" t="s">
        <v>34</v>
      </c>
      <c r="C10110" s="18" t="s">
        <v>1031</v>
      </c>
      <c r="D10110" s="18" t="s">
        <v>180</v>
      </c>
      <c r="E10110" s="18">
        <v>2.8091446124763704</v>
      </c>
    </row>
    <row r="10111" spans="1:5" x14ac:dyDescent="0.3">
      <c r="A10111" s="18" t="str">
        <f t="shared" si="158"/>
        <v>2023-24Cardinia ShireLB7</v>
      </c>
      <c r="B10111" s="18" t="s">
        <v>34</v>
      </c>
      <c r="C10111" s="18" t="s">
        <v>1031</v>
      </c>
      <c r="D10111" s="18" t="s">
        <v>184</v>
      </c>
      <c r="E10111" s="18">
        <v>0.21525677378701955</v>
      </c>
    </row>
    <row r="10112" spans="1:5" x14ac:dyDescent="0.3">
      <c r="A10112" s="18" t="str">
        <f t="shared" si="158"/>
        <v>2023-24Cardinia ShireLB8</v>
      </c>
      <c r="B10112" s="18" t="s">
        <v>34</v>
      </c>
      <c r="C10112" s="18" t="s">
        <v>1031</v>
      </c>
      <c r="D10112" s="18" t="s">
        <v>188</v>
      </c>
      <c r="E10112" s="18">
        <v>2.2674779458097039</v>
      </c>
    </row>
    <row r="10113" spans="1:5" x14ac:dyDescent="0.3">
      <c r="A10113" s="18" t="str">
        <f t="shared" si="158"/>
        <v>2023-24Cardinia ShireMC2</v>
      </c>
      <c r="B10113" s="18" t="s">
        <v>34</v>
      </c>
      <c r="C10113" s="18" t="s">
        <v>1031</v>
      </c>
      <c r="D10113" s="18" t="s">
        <v>192</v>
      </c>
      <c r="E10113" s="18">
        <v>1.0123595505617977</v>
      </c>
    </row>
    <row r="10114" spans="1:5" x14ac:dyDescent="0.3">
      <c r="A10114" s="18" t="str">
        <f t="shared" si="158"/>
        <v>2023-24Cardinia ShireMC3</v>
      </c>
      <c r="B10114" s="18" t="s">
        <v>34</v>
      </c>
      <c r="C10114" s="18" t="s">
        <v>1031</v>
      </c>
      <c r="D10114" s="18" t="s">
        <v>197</v>
      </c>
      <c r="E10114" s="18">
        <v>63.126237662357916</v>
      </c>
    </row>
    <row r="10115" spans="1:5" x14ac:dyDescent="0.3">
      <c r="A10115" s="18" t="str">
        <f t="shared" si="158"/>
        <v>2023-24Cardinia ShireMC4</v>
      </c>
      <c r="B10115" s="18" t="s">
        <v>34</v>
      </c>
      <c r="C10115" s="18" t="s">
        <v>1031</v>
      </c>
      <c r="D10115" s="18" t="s">
        <v>202</v>
      </c>
      <c r="E10115" s="18">
        <v>0.72747943556476957</v>
      </c>
    </row>
    <row r="10116" spans="1:5" x14ac:dyDescent="0.3">
      <c r="A10116" s="18" t="str">
        <f t="shared" si="158"/>
        <v>2023-24Cardinia ShireMC5</v>
      </c>
      <c r="B10116" s="18" t="s">
        <v>34</v>
      </c>
      <c r="C10116" s="18" t="s">
        <v>1031</v>
      </c>
      <c r="D10116" s="18" t="s">
        <v>207</v>
      </c>
      <c r="E10116" s="18">
        <v>0.77627118644067794</v>
      </c>
    </row>
    <row r="10117" spans="1:5" x14ac:dyDescent="0.3">
      <c r="A10117" s="18" t="str">
        <f t="shared" si="158"/>
        <v>2023-24Cardinia ShireMC6</v>
      </c>
      <c r="B10117" s="18" t="s">
        <v>34</v>
      </c>
      <c r="C10117" s="18" t="s">
        <v>1031</v>
      </c>
      <c r="D10117" s="18" t="s">
        <v>211</v>
      </c>
      <c r="E10117" s="18">
        <v>0.97078651685393258</v>
      </c>
    </row>
    <row r="10118" spans="1:5" x14ac:dyDescent="0.3">
      <c r="A10118" s="18" t="str">
        <f t="shared" si="158"/>
        <v>2023-24Cardinia ShireR1</v>
      </c>
      <c r="B10118" s="18" t="s">
        <v>34</v>
      </c>
      <c r="C10118" s="18" t="s">
        <v>1031</v>
      </c>
      <c r="D10118" s="18" t="s">
        <v>215</v>
      </c>
      <c r="E10118" s="18">
        <v>72.560975609756099</v>
      </c>
    </row>
    <row r="10119" spans="1:5" x14ac:dyDescent="0.3">
      <c r="A10119" s="18" t="str">
        <f t="shared" si="158"/>
        <v>2023-24Cardinia ShireR2</v>
      </c>
      <c r="B10119" s="18" t="s">
        <v>34</v>
      </c>
      <c r="C10119" s="18" t="s">
        <v>1031</v>
      </c>
      <c r="D10119" s="18" t="s">
        <v>220</v>
      </c>
      <c r="E10119" s="18">
        <v>0.99390243902439024</v>
      </c>
    </row>
    <row r="10120" spans="1:5" x14ac:dyDescent="0.3">
      <c r="A10120" s="18" t="str">
        <f t="shared" si="158"/>
        <v>2023-24Cardinia ShireR3</v>
      </c>
      <c r="B10120" s="18" t="s">
        <v>34</v>
      </c>
      <c r="C10120" s="18" t="s">
        <v>1031</v>
      </c>
      <c r="D10120" s="18" t="s">
        <v>223</v>
      </c>
      <c r="E10120" s="18">
        <v>41.873991879414874</v>
      </c>
    </row>
    <row r="10121" spans="1:5" x14ac:dyDescent="0.3">
      <c r="A10121" s="18" t="str">
        <f t="shared" si="158"/>
        <v>2023-24Cardinia ShireR4</v>
      </c>
      <c r="B10121" s="18" t="s">
        <v>34</v>
      </c>
      <c r="C10121" s="18" t="s">
        <v>1031</v>
      </c>
      <c r="D10121" s="18" t="s">
        <v>228</v>
      </c>
      <c r="E10121" s="18">
        <v>15.956768412678475</v>
      </c>
    </row>
    <row r="10122" spans="1:5" x14ac:dyDescent="0.3">
      <c r="A10122" s="18" t="str">
        <f t="shared" si="158"/>
        <v>2023-24Cardinia ShireR5</v>
      </c>
      <c r="B10122" s="18" t="s">
        <v>34</v>
      </c>
      <c r="C10122" s="18" t="s">
        <v>1031</v>
      </c>
      <c r="D10122" s="18" t="s">
        <v>232</v>
      </c>
      <c r="E10122" s="18">
        <v>59</v>
      </c>
    </row>
    <row r="10123" spans="1:5" x14ac:dyDescent="0.3">
      <c r="A10123" s="18" t="str">
        <f t="shared" si="158"/>
        <v>2023-24Cardinia ShireSP1</v>
      </c>
      <c r="B10123" s="18" t="s">
        <v>34</v>
      </c>
      <c r="C10123" s="18" t="s">
        <v>1031</v>
      </c>
      <c r="D10123" s="18" t="s">
        <v>236</v>
      </c>
      <c r="E10123" s="18">
        <v>168</v>
      </c>
    </row>
    <row r="10124" spans="1:5" x14ac:dyDescent="0.3">
      <c r="A10124" s="18" t="str">
        <f t="shared" si="158"/>
        <v>2023-24Cardinia ShireSP2</v>
      </c>
      <c r="B10124" s="18" t="s">
        <v>34</v>
      </c>
      <c r="C10124" s="18" t="s">
        <v>1031</v>
      </c>
      <c r="D10124" s="18" t="s">
        <v>239</v>
      </c>
      <c r="E10124" s="18">
        <v>0.63</v>
      </c>
    </row>
    <row r="10125" spans="1:5" x14ac:dyDescent="0.3">
      <c r="A10125" s="18" t="str">
        <f t="shared" si="158"/>
        <v>2023-24Cardinia ShireSP3</v>
      </c>
      <c r="B10125" s="18" t="s">
        <v>34</v>
      </c>
      <c r="C10125" s="18" t="s">
        <v>1031</v>
      </c>
      <c r="D10125" s="18" t="s">
        <v>245</v>
      </c>
      <c r="E10125" s="18">
        <v>3654.7880610889774</v>
      </c>
    </row>
    <row r="10126" spans="1:5" x14ac:dyDescent="0.3">
      <c r="A10126" s="18" t="str">
        <f t="shared" si="158"/>
        <v>2023-24Cardinia ShireSP4</v>
      </c>
      <c r="B10126" s="18" t="s">
        <v>34</v>
      </c>
      <c r="C10126" s="18" t="s">
        <v>1031</v>
      </c>
      <c r="D10126" s="18" t="s">
        <v>251</v>
      </c>
      <c r="E10126" s="18">
        <v>0.875</v>
      </c>
    </row>
    <row r="10127" spans="1:5" x14ac:dyDescent="0.3">
      <c r="A10127" s="18" t="str">
        <f t="shared" si="158"/>
        <v>2023-24Cardinia ShireWC2</v>
      </c>
      <c r="B10127" s="18" t="s">
        <v>34</v>
      </c>
      <c r="C10127" s="18" t="s">
        <v>1031</v>
      </c>
      <c r="D10127" s="18" t="s">
        <v>256</v>
      </c>
      <c r="E10127" s="18">
        <v>3.3828116190594741</v>
      </c>
    </row>
    <row r="10128" spans="1:5" x14ac:dyDescent="0.3">
      <c r="A10128" s="18" t="str">
        <f t="shared" si="158"/>
        <v>2023-24Cardinia ShireWC3</v>
      </c>
      <c r="B10128" s="18" t="s">
        <v>34</v>
      </c>
      <c r="C10128" s="18" t="s">
        <v>1031</v>
      </c>
      <c r="D10128" s="18" t="s">
        <v>262</v>
      </c>
      <c r="E10128" s="18">
        <v>161.72260838831292</v>
      </c>
    </row>
    <row r="10129" spans="1:5" x14ac:dyDescent="0.3">
      <c r="A10129" s="18" t="str">
        <f t="shared" si="158"/>
        <v>2023-24Cardinia ShireWC4</v>
      </c>
      <c r="B10129" s="18" t="s">
        <v>34</v>
      </c>
      <c r="C10129" s="18" t="s">
        <v>1031</v>
      </c>
      <c r="D10129" s="18" t="s">
        <v>266</v>
      </c>
      <c r="E10129" s="18">
        <v>69.680420781791184</v>
      </c>
    </row>
    <row r="10130" spans="1:5" x14ac:dyDescent="0.3">
      <c r="A10130" s="18" t="str">
        <f t="shared" si="158"/>
        <v>2023-24Cardinia ShireWC5</v>
      </c>
      <c r="B10130" s="18" t="s">
        <v>34</v>
      </c>
      <c r="C10130" s="18" t="s">
        <v>1031</v>
      </c>
      <c r="D10130" s="18" t="s">
        <v>270</v>
      </c>
      <c r="E10130" s="18">
        <v>0.48088386549872841</v>
      </c>
    </row>
    <row r="10131" spans="1:5" x14ac:dyDescent="0.3">
      <c r="A10131" s="18" t="str">
        <f t="shared" si="158"/>
        <v>2023-24Cardinia ShireE2</v>
      </c>
      <c r="B10131" s="18" t="s">
        <v>34</v>
      </c>
      <c r="C10131" s="18" t="s">
        <v>1031</v>
      </c>
      <c r="D10131" s="18" t="s">
        <v>548</v>
      </c>
      <c r="E10131" s="18">
        <v>2993.2782095594553</v>
      </c>
    </row>
    <row r="10132" spans="1:5" x14ac:dyDescent="0.3">
      <c r="A10132" s="18" t="str">
        <f t="shared" si="158"/>
        <v>2023-24Cardinia ShireE4</v>
      </c>
      <c r="B10132" s="18" t="s">
        <v>34</v>
      </c>
      <c r="C10132" s="18" t="s">
        <v>1031</v>
      </c>
      <c r="D10132" s="18" t="s">
        <v>550</v>
      </c>
      <c r="E10132" s="18">
        <v>1844.9396925544709</v>
      </c>
    </row>
    <row r="10133" spans="1:5" x14ac:dyDescent="0.3">
      <c r="A10133" s="18" t="str">
        <f t="shared" si="158"/>
        <v>2023-24Cardinia ShireL1</v>
      </c>
      <c r="B10133" s="18" t="s">
        <v>34</v>
      </c>
      <c r="C10133" s="18" t="s">
        <v>1031</v>
      </c>
      <c r="D10133" s="18" t="s">
        <v>552</v>
      </c>
      <c r="E10133" s="18">
        <v>2.7802045089055434</v>
      </c>
    </row>
    <row r="10134" spans="1:5" x14ac:dyDescent="0.3">
      <c r="A10134" s="18" t="str">
        <f t="shared" si="158"/>
        <v>2023-24Cardinia ShireL2</v>
      </c>
      <c r="B10134" s="18" t="s">
        <v>34</v>
      </c>
      <c r="C10134" s="18" t="s">
        <v>1031</v>
      </c>
      <c r="D10134" s="18" t="s">
        <v>554</v>
      </c>
      <c r="E10134" s="18">
        <v>-1.3135919531510758</v>
      </c>
    </row>
    <row r="10135" spans="1:5" x14ac:dyDescent="0.3">
      <c r="A10135" s="18" t="str">
        <f t="shared" si="158"/>
        <v>2023-24Cardinia ShireO2</v>
      </c>
      <c r="B10135" s="18" t="s">
        <v>34</v>
      </c>
      <c r="C10135" s="18" t="s">
        <v>1031</v>
      </c>
      <c r="D10135" s="18" t="s">
        <v>556</v>
      </c>
      <c r="E10135" s="18">
        <v>9.8895619102644231E-2</v>
      </c>
    </row>
    <row r="10136" spans="1:5" x14ac:dyDescent="0.3">
      <c r="A10136" s="18" t="str">
        <f t="shared" ref="A10136:A10199" si="159">CONCATENATE(B10136,C10136,D10136)</f>
        <v>2023-24Cardinia ShireO3</v>
      </c>
      <c r="B10136" s="18" t="s">
        <v>34</v>
      </c>
      <c r="C10136" s="18" t="s">
        <v>1031</v>
      </c>
      <c r="D10136" s="18" t="s">
        <v>558</v>
      </c>
      <c r="E10136" s="18">
        <v>2.6563921640915557E-2</v>
      </c>
    </row>
    <row r="10137" spans="1:5" x14ac:dyDescent="0.3">
      <c r="A10137" s="18" t="str">
        <f t="shared" si="159"/>
        <v>2023-24Cardinia ShireO4</v>
      </c>
      <c r="B10137" s="18" t="s">
        <v>34</v>
      </c>
      <c r="C10137" s="18" t="s">
        <v>1031</v>
      </c>
      <c r="D10137" s="18" t="s">
        <v>560</v>
      </c>
      <c r="E10137" s="18">
        <v>0.13085416432751917</v>
      </c>
    </row>
    <row r="10138" spans="1:5" x14ac:dyDescent="0.3">
      <c r="A10138" s="18" t="str">
        <f t="shared" si="159"/>
        <v>2023-24Cardinia ShireO5</v>
      </c>
      <c r="B10138" s="18" t="s">
        <v>34</v>
      </c>
      <c r="C10138" s="18" t="s">
        <v>1031</v>
      </c>
      <c r="D10138" s="18" t="s">
        <v>562</v>
      </c>
      <c r="E10138" s="18">
        <v>1.6930485608204977</v>
      </c>
    </row>
    <row r="10139" spans="1:5" x14ac:dyDescent="0.3">
      <c r="A10139" s="18" t="str">
        <f t="shared" si="159"/>
        <v>2023-24Cardinia ShireOP1</v>
      </c>
      <c r="B10139" s="18" t="s">
        <v>34</v>
      </c>
      <c r="C10139" s="18" t="s">
        <v>1031</v>
      </c>
      <c r="D10139" s="18" t="s">
        <v>564</v>
      </c>
      <c r="E10139" s="18">
        <v>-4.1375220644036599E-2</v>
      </c>
    </row>
    <row r="10140" spans="1:5" x14ac:dyDescent="0.3">
      <c r="A10140" s="18" t="str">
        <f t="shared" si="159"/>
        <v>2023-24Cardinia ShireS1</v>
      </c>
      <c r="B10140" s="18" t="s">
        <v>34</v>
      </c>
      <c r="C10140" s="18" t="s">
        <v>1031</v>
      </c>
      <c r="D10140" s="18" t="s">
        <v>567</v>
      </c>
      <c r="E10140" s="18">
        <v>0.78530781293762653</v>
      </c>
    </row>
    <row r="10141" spans="1:5" x14ac:dyDescent="0.3">
      <c r="A10141" s="18" t="str">
        <f t="shared" si="159"/>
        <v>2023-24Cardinia ShireS2</v>
      </c>
      <c r="B10141" s="18" t="s">
        <v>34</v>
      </c>
      <c r="C10141" s="18" t="s">
        <v>1031</v>
      </c>
      <c r="D10141" s="18" t="s">
        <v>569</v>
      </c>
      <c r="E10141" s="18">
        <v>2.7236973028371219E-3</v>
      </c>
    </row>
    <row r="10142" spans="1:5" x14ac:dyDescent="0.3">
      <c r="A10142" s="18" t="str">
        <f t="shared" si="159"/>
        <v>2023-24Cardinia ShireC1</v>
      </c>
      <c r="B10142" s="18" t="s">
        <v>34</v>
      </c>
      <c r="C10142" s="18" t="s">
        <v>1031</v>
      </c>
      <c r="D10142" s="18" t="s">
        <v>572</v>
      </c>
      <c r="E10142" s="18">
        <v>1234.6329552614995</v>
      </c>
    </row>
    <row r="10143" spans="1:5" x14ac:dyDescent="0.3">
      <c r="A10143" s="18" t="str">
        <f t="shared" si="159"/>
        <v>2023-24Cardinia ShireC2</v>
      </c>
      <c r="B10143" s="18" t="s">
        <v>34</v>
      </c>
      <c r="C10143" s="18" t="s">
        <v>1031</v>
      </c>
      <c r="D10143" s="18" t="s">
        <v>575</v>
      </c>
      <c r="E10143" s="18">
        <v>16273.677536231882</v>
      </c>
    </row>
    <row r="10144" spans="1:5" x14ac:dyDescent="0.3">
      <c r="A10144" s="18" t="str">
        <f t="shared" si="159"/>
        <v>2023-24Cardinia ShireC3</v>
      </c>
      <c r="B10144" s="18" t="s">
        <v>34</v>
      </c>
      <c r="C10144" s="18" t="s">
        <v>1031</v>
      </c>
      <c r="D10144" s="18" t="s">
        <v>579</v>
      </c>
      <c r="E10144" s="18">
        <v>77.132442284325634</v>
      </c>
    </row>
    <row r="10145" spans="1:5" x14ac:dyDescent="0.3">
      <c r="A10145" s="18" t="str">
        <f t="shared" si="159"/>
        <v>2023-24Cardinia ShireC4</v>
      </c>
      <c r="B10145" s="18" t="s">
        <v>34</v>
      </c>
      <c r="C10145" s="18" t="s">
        <v>1031</v>
      </c>
      <c r="D10145" s="18" t="s">
        <v>583</v>
      </c>
      <c r="E10145" s="18">
        <v>1111.6431696597353</v>
      </c>
    </row>
    <row r="10146" spans="1:5" x14ac:dyDescent="0.3">
      <c r="A10146" s="18" t="str">
        <f t="shared" si="159"/>
        <v>2023-24Cardinia ShireC5</v>
      </c>
      <c r="B10146" s="18" t="s">
        <v>34</v>
      </c>
      <c r="C10146" s="18" t="s">
        <v>1031</v>
      </c>
      <c r="D10146" s="18" t="s">
        <v>586</v>
      </c>
      <c r="E10146" s="18">
        <v>66.988726528040317</v>
      </c>
    </row>
    <row r="10147" spans="1:5" x14ac:dyDescent="0.3">
      <c r="A10147" s="18" t="str">
        <f t="shared" si="159"/>
        <v>2023-24Cardinia ShireC6</v>
      </c>
      <c r="B10147" s="18" t="s">
        <v>34</v>
      </c>
      <c r="C10147" s="18" t="s">
        <v>1031</v>
      </c>
      <c r="D10147" s="18" t="s">
        <v>590</v>
      </c>
      <c r="E10147" s="18">
        <v>7</v>
      </c>
    </row>
    <row r="10148" spans="1:5" x14ac:dyDescent="0.3">
      <c r="A10148" s="18" t="str">
        <f t="shared" si="159"/>
        <v>2023-24Cardinia ShireC7</v>
      </c>
      <c r="B10148" s="18" t="s">
        <v>34</v>
      </c>
      <c r="C10148" s="18" t="s">
        <v>1031</v>
      </c>
      <c r="D10148" s="18" t="s">
        <v>594</v>
      </c>
      <c r="E10148" s="18">
        <v>0.16666666666666666</v>
      </c>
    </row>
    <row r="10149" spans="1:5" x14ac:dyDescent="0.3">
      <c r="A10149" s="18" t="str">
        <f t="shared" si="159"/>
        <v>2023-24Cardinia ShireLB5</v>
      </c>
      <c r="B10149" s="18" t="s">
        <v>34</v>
      </c>
      <c r="C10149" s="18" t="s">
        <v>1031</v>
      </c>
      <c r="D10149" s="18" t="s">
        <v>177</v>
      </c>
      <c r="E10149" s="18">
        <v>16.440133742911151</v>
      </c>
    </row>
    <row r="10150" spans="1:5" x14ac:dyDescent="0.3">
      <c r="A10150" s="18" t="str">
        <f t="shared" si="159"/>
        <v>2023-24Casey CityAF2</v>
      </c>
      <c r="B10150" s="18" t="s">
        <v>34</v>
      </c>
      <c r="C10150" s="18" t="s">
        <v>1034</v>
      </c>
      <c r="D10150" s="18" t="s">
        <v>76</v>
      </c>
      <c r="E10150" s="18">
        <v>3</v>
      </c>
    </row>
    <row r="10151" spans="1:5" x14ac:dyDescent="0.3">
      <c r="A10151" s="18" t="str">
        <f t="shared" si="159"/>
        <v>2023-24Casey CityAF6</v>
      </c>
      <c r="B10151" s="18" t="s">
        <v>34</v>
      </c>
      <c r="C10151" s="18" t="s">
        <v>1034</v>
      </c>
      <c r="D10151" s="18" t="s">
        <v>85</v>
      </c>
      <c r="E10151" s="18">
        <v>4.954469919155339</v>
      </c>
    </row>
    <row r="10152" spans="1:5" x14ac:dyDescent="0.3">
      <c r="A10152" s="18" t="str">
        <f t="shared" si="159"/>
        <v>2023-24Casey CityAF7</v>
      </c>
      <c r="B10152" s="18" t="s">
        <v>34</v>
      </c>
      <c r="C10152" s="18" t="s">
        <v>1034</v>
      </c>
      <c r="D10152" s="18" t="s">
        <v>90</v>
      </c>
      <c r="E10152" s="18">
        <v>-0.31688316635243002</v>
      </c>
    </row>
    <row r="10153" spans="1:5" x14ac:dyDescent="0.3">
      <c r="A10153" s="18" t="str">
        <f t="shared" si="159"/>
        <v>2023-24Casey CityAM1</v>
      </c>
      <c r="B10153" s="18" t="s">
        <v>34</v>
      </c>
      <c r="C10153" s="18" t="s">
        <v>1034</v>
      </c>
      <c r="D10153" s="18" t="s">
        <v>97</v>
      </c>
      <c r="E10153" s="18">
        <v>1.6000475285171103</v>
      </c>
    </row>
    <row r="10154" spans="1:5" x14ac:dyDescent="0.3">
      <c r="A10154" s="18" t="str">
        <f t="shared" si="159"/>
        <v>2023-24Casey CityAM2</v>
      </c>
      <c r="B10154" s="18" t="s">
        <v>34</v>
      </c>
      <c r="C10154" s="18" t="s">
        <v>1034</v>
      </c>
      <c r="D10154" s="18" t="s">
        <v>103</v>
      </c>
      <c r="E10154" s="18">
        <v>0.22313753581661891</v>
      </c>
    </row>
    <row r="10155" spans="1:5" x14ac:dyDescent="0.3">
      <c r="A10155" s="18" t="str">
        <f t="shared" si="159"/>
        <v>2023-24Casey CityAM5</v>
      </c>
      <c r="B10155" s="18" t="s">
        <v>34</v>
      </c>
      <c r="C10155" s="18" t="s">
        <v>1034</v>
      </c>
      <c r="D10155" s="18" t="s">
        <v>109</v>
      </c>
      <c r="E10155" s="18">
        <v>0.37436606731212541</v>
      </c>
    </row>
    <row r="10156" spans="1:5" x14ac:dyDescent="0.3">
      <c r="A10156" s="18" t="str">
        <f t="shared" si="159"/>
        <v>2023-24Casey CityAM6</v>
      </c>
      <c r="B10156" s="18" t="s">
        <v>34</v>
      </c>
      <c r="C10156" s="18" t="s">
        <v>1034</v>
      </c>
      <c r="D10156" s="18" t="s">
        <v>115</v>
      </c>
      <c r="E10156" s="18">
        <v>5.7807809033179467</v>
      </c>
    </row>
    <row r="10157" spans="1:5" x14ac:dyDescent="0.3">
      <c r="A10157" s="18" t="str">
        <f t="shared" si="159"/>
        <v>2023-24Casey CityAM7</v>
      </c>
      <c r="B10157" s="18" t="s">
        <v>34</v>
      </c>
      <c r="C10157" s="18" t="s">
        <v>1034</v>
      </c>
      <c r="D10157" s="18" t="s">
        <v>118</v>
      </c>
      <c r="E10157" s="18">
        <v>0.95238095238095233</v>
      </c>
    </row>
    <row r="10158" spans="1:5" x14ac:dyDescent="0.3">
      <c r="A10158" s="18" t="str">
        <f t="shared" si="159"/>
        <v>2023-24Casey CityFS1</v>
      </c>
      <c r="B10158" s="18" t="s">
        <v>34</v>
      </c>
      <c r="C10158" s="18" t="s">
        <v>1034</v>
      </c>
      <c r="D10158" s="18" t="s">
        <v>124</v>
      </c>
      <c r="E10158" s="18">
        <v>1.3955555555555557</v>
      </c>
    </row>
    <row r="10159" spans="1:5" x14ac:dyDescent="0.3">
      <c r="A10159" s="18" t="str">
        <f t="shared" si="159"/>
        <v>2023-24Casey CityFS2</v>
      </c>
      <c r="B10159" s="18" t="s">
        <v>34</v>
      </c>
      <c r="C10159" s="18" t="s">
        <v>1034</v>
      </c>
      <c r="D10159" s="18" t="s">
        <v>130</v>
      </c>
      <c r="E10159" s="18">
        <v>1</v>
      </c>
    </row>
    <row r="10160" spans="1:5" x14ac:dyDescent="0.3">
      <c r="A10160" s="18" t="str">
        <f t="shared" si="159"/>
        <v>2023-24Casey CityFS3</v>
      </c>
      <c r="B10160" s="18" t="s">
        <v>34</v>
      </c>
      <c r="C10160" s="18" t="s">
        <v>1034</v>
      </c>
      <c r="D10160" s="18" t="s">
        <v>135</v>
      </c>
      <c r="E10160" s="18">
        <v>408.80543715846994</v>
      </c>
    </row>
    <row r="10161" spans="1:5" x14ac:dyDescent="0.3">
      <c r="A10161" s="18" t="str">
        <f t="shared" si="159"/>
        <v>2023-24Casey CityFS4</v>
      </c>
      <c r="B10161" s="18" t="s">
        <v>34</v>
      </c>
      <c r="C10161" s="18" t="s">
        <v>1034</v>
      </c>
      <c r="D10161" s="18" t="s">
        <v>139</v>
      </c>
      <c r="E10161" s="18">
        <v>1</v>
      </c>
    </row>
    <row r="10162" spans="1:5" x14ac:dyDescent="0.3">
      <c r="A10162" s="18" t="str">
        <f t="shared" si="159"/>
        <v>2023-24Casey CityFS5</v>
      </c>
      <c r="B10162" s="18" t="s">
        <v>34</v>
      </c>
      <c r="C10162" s="18" t="s">
        <v>1034</v>
      </c>
      <c r="D10162" s="18" t="s">
        <v>144</v>
      </c>
      <c r="E10162" s="18">
        <v>1.2857142857142858</v>
      </c>
    </row>
    <row r="10163" spans="1:5" x14ac:dyDescent="0.3">
      <c r="A10163" s="18" t="str">
        <f t="shared" si="159"/>
        <v>2023-24Casey CityG1</v>
      </c>
      <c r="B10163" s="18" t="s">
        <v>34</v>
      </c>
      <c r="C10163" s="18" t="s">
        <v>1034</v>
      </c>
      <c r="D10163" s="18" t="s">
        <v>149</v>
      </c>
      <c r="E10163" s="18">
        <v>4.2253521126760563E-2</v>
      </c>
    </row>
    <row r="10164" spans="1:5" x14ac:dyDescent="0.3">
      <c r="A10164" s="18" t="str">
        <f t="shared" si="159"/>
        <v>2023-24Casey CityG2</v>
      </c>
      <c r="B10164" s="18" t="s">
        <v>34</v>
      </c>
      <c r="C10164" s="18" t="s">
        <v>1034</v>
      </c>
      <c r="D10164" s="18" t="s">
        <v>154</v>
      </c>
      <c r="E10164" s="18">
        <v>49</v>
      </c>
    </row>
    <row r="10165" spans="1:5" x14ac:dyDescent="0.3">
      <c r="A10165" s="18" t="str">
        <f t="shared" si="159"/>
        <v>2023-24Casey CityG3</v>
      </c>
      <c r="B10165" s="18" t="s">
        <v>34</v>
      </c>
      <c r="C10165" s="18" t="s">
        <v>1034</v>
      </c>
      <c r="D10165" s="18" t="s">
        <v>159</v>
      </c>
      <c r="E10165" s="18">
        <v>0.91666666666666663</v>
      </c>
    </row>
    <row r="10166" spans="1:5" x14ac:dyDescent="0.3">
      <c r="A10166" s="18" t="str">
        <f t="shared" si="159"/>
        <v>2023-24Casey CityG4</v>
      </c>
      <c r="B10166" s="18" t="s">
        <v>34</v>
      </c>
      <c r="C10166" s="18" t="s">
        <v>1034</v>
      </c>
      <c r="D10166" s="18" t="s">
        <v>166</v>
      </c>
      <c r="E10166" s="18">
        <v>240062.66666666666</v>
      </c>
    </row>
    <row r="10167" spans="1:5" x14ac:dyDescent="0.3">
      <c r="A10167" s="18" t="str">
        <f t="shared" si="159"/>
        <v>2023-24Casey CityG5</v>
      </c>
      <c r="B10167" s="18" t="s">
        <v>34</v>
      </c>
      <c r="C10167" s="18" t="s">
        <v>1034</v>
      </c>
      <c r="D10167" s="18" t="s">
        <v>169</v>
      </c>
      <c r="E10167" s="18">
        <v>51</v>
      </c>
    </row>
    <row r="10168" spans="1:5" x14ac:dyDescent="0.3">
      <c r="A10168" s="18" t="str">
        <f t="shared" si="159"/>
        <v>2023-24Casey CityLB2</v>
      </c>
      <c r="B10168" s="18" t="s">
        <v>34</v>
      </c>
      <c r="C10168" s="18" t="s">
        <v>1034</v>
      </c>
      <c r="D10168" s="18" t="s">
        <v>172</v>
      </c>
      <c r="E10168" s="18">
        <v>0.6957528521405173</v>
      </c>
    </row>
    <row r="10169" spans="1:5" x14ac:dyDescent="0.3">
      <c r="A10169" s="18" t="str">
        <f t="shared" si="159"/>
        <v>2023-24Casey CityLB6</v>
      </c>
      <c r="B10169" s="18" t="s">
        <v>34</v>
      </c>
      <c r="C10169" s="18" t="s">
        <v>1034</v>
      </c>
      <c r="D10169" s="18" t="s">
        <v>180</v>
      </c>
      <c r="E10169" s="18">
        <v>3.6021958123995819</v>
      </c>
    </row>
    <row r="10170" spans="1:5" x14ac:dyDescent="0.3">
      <c r="A10170" s="18" t="str">
        <f t="shared" si="159"/>
        <v>2023-24Casey CityLB7</v>
      </c>
      <c r="B10170" s="18" t="s">
        <v>34</v>
      </c>
      <c r="C10170" s="18" t="s">
        <v>1034</v>
      </c>
      <c r="D10170" s="18" t="s">
        <v>184</v>
      </c>
      <c r="E10170" s="18">
        <v>0.22595955216648389</v>
      </c>
    </row>
    <row r="10171" spans="1:5" x14ac:dyDescent="0.3">
      <c r="A10171" s="18" t="str">
        <f t="shared" si="159"/>
        <v>2023-24Casey CityLB8</v>
      </c>
      <c r="B10171" s="18" t="s">
        <v>34</v>
      </c>
      <c r="C10171" s="18" t="s">
        <v>1034</v>
      </c>
      <c r="D10171" s="18" t="s">
        <v>188</v>
      </c>
      <c r="E10171" s="18">
        <v>1.8897885797352785</v>
      </c>
    </row>
    <row r="10172" spans="1:5" x14ac:dyDescent="0.3">
      <c r="A10172" s="18" t="str">
        <f t="shared" si="159"/>
        <v>2023-24Casey CityMC2</v>
      </c>
      <c r="B10172" s="18" t="s">
        <v>34</v>
      </c>
      <c r="C10172" s="18" t="s">
        <v>1034</v>
      </c>
      <c r="D10172" s="18" t="s">
        <v>192</v>
      </c>
      <c r="E10172" s="18">
        <v>1.0099717779868298</v>
      </c>
    </row>
    <row r="10173" spans="1:5" x14ac:dyDescent="0.3">
      <c r="A10173" s="18" t="str">
        <f t="shared" si="159"/>
        <v>2023-24Casey CityMC3</v>
      </c>
      <c r="B10173" s="18" t="s">
        <v>34</v>
      </c>
      <c r="C10173" s="18" t="s">
        <v>1034</v>
      </c>
      <c r="D10173" s="18" t="s">
        <v>197</v>
      </c>
      <c r="E10173" s="18">
        <v>100.40384453606764</v>
      </c>
    </row>
    <row r="10174" spans="1:5" x14ac:dyDescent="0.3">
      <c r="A10174" s="18" t="str">
        <f t="shared" si="159"/>
        <v>2023-24Casey CityMC4</v>
      </c>
      <c r="B10174" s="18" t="s">
        <v>34</v>
      </c>
      <c r="C10174" s="18" t="s">
        <v>1034</v>
      </c>
      <c r="D10174" s="18" t="s">
        <v>202</v>
      </c>
      <c r="E10174" s="18">
        <v>0.55888994264553127</v>
      </c>
    </row>
    <row r="10175" spans="1:5" x14ac:dyDescent="0.3">
      <c r="A10175" s="18" t="str">
        <f t="shared" si="159"/>
        <v>2023-24Casey CityMC5</v>
      </c>
      <c r="B10175" s="18" t="s">
        <v>34</v>
      </c>
      <c r="C10175" s="18" t="s">
        <v>1034</v>
      </c>
      <c r="D10175" s="18" t="s">
        <v>207</v>
      </c>
      <c r="E10175" s="18">
        <v>0.75873544093178036</v>
      </c>
    </row>
    <row r="10176" spans="1:5" x14ac:dyDescent="0.3">
      <c r="A10176" s="18" t="str">
        <f t="shared" si="159"/>
        <v>2023-24Casey CityMC6</v>
      </c>
      <c r="B10176" s="18" t="s">
        <v>34</v>
      </c>
      <c r="C10176" s="18" t="s">
        <v>1034</v>
      </c>
      <c r="D10176" s="18" t="s">
        <v>211</v>
      </c>
      <c r="E10176" s="18">
        <v>0.92173095014111006</v>
      </c>
    </row>
    <row r="10177" spans="1:5" x14ac:dyDescent="0.3">
      <c r="A10177" s="18" t="str">
        <f t="shared" si="159"/>
        <v>2023-24Casey CityR1</v>
      </c>
      <c r="B10177" s="18" t="s">
        <v>34</v>
      </c>
      <c r="C10177" s="18" t="s">
        <v>1034</v>
      </c>
      <c r="D10177" s="18" t="s">
        <v>215</v>
      </c>
      <c r="E10177" s="18">
        <v>160.33240997229916</v>
      </c>
    </row>
    <row r="10178" spans="1:5" x14ac:dyDescent="0.3">
      <c r="A10178" s="18" t="str">
        <f t="shared" si="159"/>
        <v>2023-24Casey CityR2</v>
      </c>
      <c r="B10178" s="18" t="s">
        <v>34</v>
      </c>
      <c r="C10178" s="18" t="s">
        <v>1034</v>
      </c>
      <c r="D10178" s="18" t="s">
        <v>220</v>
      </c>
      <c r="E10178" s="18">
        <v>0.95457063711911361</v>
      </c>
    </row>
    <row r="10179" spans="1:5" x14ac:dyDescent="0.3">
      <c r="A10179" s="18" t="str">
        <f t="shared" si="159"/>
        <v>2023-24Casey CityR3</v>
      </c>
      <c r="B10179" s="18" t="s">
        <v>34</v>
      </c>
      <c r="C10179" s="18" t="s">
        <v>1034</v>
      </c>
      <c r="D10179" s="18" t="s">
        <v>223</v>
      </c>
      <c r="E10179" s="18">
        <v>94.679102326227166</v>
      </c>
    </row>
    <row r="10180" spans="1:5" x14ac:dyDescent="0.3">
      <c r="A10180" s="18" t="str">
        <f t="shared" si="159"/>
        <v>2023-24Casey CityR4</v>
      </c>
      <c r="B10180" s="18" t="s">
        <v>34</v>
      </c>
      <c r="C10180" s="18" t="s">
        <v>1034</v>
      </c>
      <c r="D10180" s="18" t="s">
        <v>228</v>
      </c>
      <c r="E10180" s="18">
        <v>45.823947952326613</v>
      </c>
    </row>
    <row r="10181" spans="1:5" x14ac:dyDescent="0.3">
      <c r="A10181" s="18" t="str">
        <f t="shared" si="159"/>
        <v>2023-24Casey CityR5</v>
      </c>
      <c r="B10181" s="18" t="s">
        <v>34</v>
      </c>
      <c r="C10181" s="18" t="s">
        <v>1034</v>
      </c>
      <c r="D10181" s="18" t="s">
        <v>232</v>
      </c>
      <c r="E10181" s="18">
        <v>46</v>
      </c>
    </row>
    <row r="10182" spans="1:5" x14ac:dyDescent="0.3">
      <c r="A10182" s="18" t="str">
        <f t="shared" si="159"/>
        <v>2023-24Casey CitySP1</v>
      </c>
      <c r="B10182" s="18" t="s">
        <v>34</v>
      </c>
      <c r="C10182" s="18" t="s">
        <v>1034</v>
      </c>
      <c r="D10182" s="18" t="s">
        <v>236</v>
      </c>
      <c r="E10182" s="18">
        <v>119</v>
      </c>
    </row>
    <row r="10183" spans="1:5" x14ac:dyDescent="0.3">
      <c r="A10183" s="18" t="str">
        <f t="shared" si="159"/>
        <v>2023-24Casey CitySP2</v>
      </c>
      <c r="B10183" s="18" t="s">
        <v>34</v>
      </c>
      <c r="C10183" s="18" t="s">
        <v>1034</v>
      </c>
      <c r="D10183" s="18" t="s">
        <v>239</v>
      </c>
      <c r="E10183" s="18">
        <v>0.53522867737948088</v>
      </c>
    </row>
    <row r="10184" spans="1:5" x14ac:dyDescent="0.3">
      <c r="A10184" s="18" t="str">
        <f t="shared" si="159"/>
        <v>2023-24Casey CitySP3</v>
      </c>
      <c r="B10184" s="18" t="s">
        <v>34</v>
      </c>
      <c r="C10184" s="18" t="s">
        <v>1034</v>
      </c>
      <c r="D10184" s="18" t="s">
        <v>245</v>
      </c>
      <c r="E10184" s="18">
        <v>3543.7729852320676</v>
      </c>
    </row>
    <row r="10185" spans="1:5" x14ac:dyDescent="0.3">
      <c r="A10185" s="18" t="str">
        <f t="shared" si="159"/>
        <v>2023-24Casey CitySP4</v>
      </c>
      <c r="B10185" s="18" t="s">
        <v>34</v>
      </c>
      <c r="C10185" s="18" t="s">
        <v>1034</v>
      </c>
      <c r="D10185" s="18" t="s">
        <v>251</v>
      </c>
      <c r="E10185" s="18">
        <v>0.31578947368421051</v>
      </c>
    </row>
    <row r="10186" spans="1:5" x14ac:dyDescent="0.3">
      <c r="A10186" s="18" t="str">
        <f t="shared" si="159"/>
        <v>2023-24Casey CityWC2</v>
      </c>
      <c r="B10186" s="18" t="s">
        <v>34</v>
      </c>
      <c r="C10186" s="18" t="s">
        <v>1034</v>
      </c>
      <c r="D10186" s="18" t="s">
        <v>256</v>
      </c>
      <c r="E10186" s="18">
        <v>2.8524626949399754</v>
      </c>
    </row>
    <row r="10187" spans="1:5" x14ac:dyDescent="0.3">
      <c r="A10187" s="18" t="str">
        <f t="shared" si="159"/>
        <v>2023-24Casey CityWC3</v>
      </c>
      <c r="B10187" s="18" t="s">
        <v>34</v>
      </c>
      <c r="C10187" s="18" t="s">
        <v>1034</v>
      </c>
      <c r="D10187" s="18" t="s">
        <v>262</v>
      </c>
      <c r="E10187" s="18">
        <v>145.95672090613994</v>
      </c>
    </row>
    <row r="10188" spans="1:5" x14ac:dyDescent="0.3">
      <c r="A10188" s="18" t="str">
        <f t="shared" si="159"/>
        <v>2023-24Casey CityWC4</v>
      </c>
      <c r="B10188" s="18" t="s">
        <v>34</v>
      </c>
      <c r="C10188" s="18" t="s">
        <v>1034</v>
      </c>
      <c r="D10188" s="18" t="s">
        <v>266</v>
      </c>
      <c r="E10188" s="18">
        <v>66.575007511705465</v>
      </c>
    </row>
    <row r="10189" spans="1:5" x14ac:dyDescent="0.3">
      <c r="A10189" s="18" t="str">
        <f t="shared" si="159"/>
        <v>2023-24Casey CityWC5</v>
      </c>
      <c r="B10189" s="18" t="s">
        <v>34</v>
      </c>
      <c r="C10189" s="18" t="s">
        <v>1034</v>
      </c>
      <c r="D10189" s="18" t="s">
        <v>270</v>
      </c>
      <c r="E10189" s="18">
        <v>0.50295900600603827</v>
      </c>
    </row>
    <row r="10190" spans="1:5" x14ac:dyDescent="0.3">
      <c r="A10190" s="18" t="str">
        <f t="shared" si="159"/>
        <v>2023-24Casey CityE2</v>
      </c>
      <c r="B10190" s="18" t="s">
        <v>34</v>
      </c>
      <c r="C10190" s="18" t="s">
        <v>1034</v>
      </c>
      <c r="D10190" s="18" t="s">
        <v>548</v>
      </c>
      <c r="E10190" s="18">
        <v>3296.8223637650394</v>
      </c>
    </row>
    <row r="10191" spans="1:5" x14ac:dyDescent="0.3">
      <c r="A10191" s="18" t="str">
        <f t="shared" si="159"/>
        <v>2023-24Casey CityE4</v>
      </c>
      <c r="B10191" s="18" t="s">
        <v>34</v>
      </c>
      <c r="C10191" s="18" t="s">
        <v>1034</v>
      </c>
      <c r="D10191" s="18" t="s">
        <v>550</v>
      </c>
      <c r="E10191" s="18">
        <v>1723.0714791224348</v>
      </c>
    </row>
    <row r="10192" spans="1:5" x14ac:dyDescent="0.3">
      <c r="A10192" s="18" t="str">
        <f t="shared" si="159"/>
        <v>2023-24Casey CityL1</v>
      </c>
      <c r="B10192" s="18" t="s">
        <v>34</v>
      </c>
      <c r="C10192" s="18" t="s">
        <v>1034</v>
      </c>
      <c r="D10192" s="18" t="s">
        <v>552</v>
      </c>
      <c r="E10192" s="18">
        <v>2.924626998345254</v>
      </c>
    </row>
    <row r="10193" spans="1:5" x14ac:dyDescent="0.3">
      <c r="A10193" s="18" t="str">
        <f t="shared" si="159"/>
        <v>2023-24Casey CityL2</v>
      </c>
      <c r="B10193" s="18" t="s">
        <v>34</v>
      </c>
      <c r="C10193" s="18" t="s">
        <v>1034</v>
      </c>
      <c r="D10193" s="18" t="s">
        <v>554</v>
      </c>
      <c r="E10193" s="18">
        <v>2.0116926274906666</v>
      </c>
    </row>
    <row r="10194" spans="1:5" x14ac:dyDescent="0.3">
      <c r="A10194" s="18" t="str">
        <f t="shared" si="159"/>
        <v>2023-24Casey CityO2</v>
      </c>
      <c r="B10194" s="18" t="s">
        <v>34</v>
      </c>
      <c r="C10194" s="18" t="s">
        <v>1034</v>
      </c>
      <c r="D10194" s="18" t="s">
        <v>556</v>
      </c>
      <c r="E10194" s="18">
        <v>7.4870917946397678E-2</v>
      </c>
    </row>
    <row r="10195" spans="1:5" x14ac:dyDescent="0.3">
      <c r="A10195" s="18" t="str">
        <f t="shared" si="159"/>
        <v>2023-24Casey CityO3</v>
      </c>
      <c r="B10195" s="18" t="s">
        <v>34</v>
      </c>
      <c r="C10195" s="18" t="s">
        <v>1034</v>
      </c>
      <c r="D10195" s="18" t="s">
        <v>558</v>
      </c>
      <c r="E10195" s="18">
        <v>3.0284379740771299E-2</v>
      </c>
    </row>
    <row r="10196" spans="1:5" x14ac:dyDescent="0.3">
      <c r="A10196" s="18" t="str">
        <f t="shared" si="159"/>
        <v>2023-24Casey CityO4</v>
      </c>
      <c r="B10196" s="18" t="s">
        <v>34</v>
      </c>
      <c r="C10196" s="18" t="s">
        <v>1034</v>
      </c>
      <c r="D10196" s="18" t="s">
        <v>560</v>
      </c>
      <c r="E10196" s="18">
        <v>9.7853810264385693E-2</v>
      </c>
    </row>
    <row r="10197" spans="1:5" x14ac:dyDescent="0.3">
      <c r="A10197" s="18" t="str">
        <f t="shared" si="159"/>
        <v>2023-24Casey CityO5</v>
      </c>
      <c r="B10197" s="18" t="s">
        <v>34</v>
      </c>
      <c r="C10197" s="18" t="s">
        <v>1034</v>
      </c>
      <c r="D10197" s="18" t="s">
        <v>562</v>
      </c>
      <c r="E10197" s="18">
        <v>0.94122191291839263</v>
      </c>
    </row>
    <row r="10198" spans="1:5" x14ac:dyDescent="0.3">
      <c r="A10198" s="18" t="str">
        <f t="shared" si="159"/>
        <v>2023-24Casey CityOP1</v>
      </c>
      <c r="B10198" s="18" t="s">
        <v>34</v>
      </c>
      <c r="C10198" s="18" t="s">
        <v>1034</v>
      </c>
      <c r="D10198" s="18" t="s">
        <v>564</v>
      </c>
      <c r="E10198" s="18">
        <v>-5.48744587960363E-2</v>
      </c>
    </row>
    <row r="10199" spans="1:5" x14ac:dyDescent="0.3">
      <c r="A10199" s="18" t="str">
        <f t="shared" si="159"/>
        <v>2023-24Casey CityS1</v>
      </c>
      <c r="B10199" s="18" t="s">
        <v>34</v>
      </c>
      <c r="C10199" s="18" t="s">
        <v>1034</v>
      </c>
      <c r="D10199" s="18" t="s">
        <v>567</v>
      </c>
      <c r="E10199" s="18">
        <v>0.68065795909494398</v>
      </c>
    </row>
    <row r="10200" spans="1:5" x14ac:dyDescent="0.3">
      <c r="A10200" s="18" t="str">
        <f t="shared" ref="A10200:A10263" si="160">CONCATENATE(B10200,C10200,D10200)</f>
        <v>2023-24Casey CityS2</v>
      </c>
      <c r="B10200" s="18" t="s">
        <v>34</v>
      </c>
      <c r="C10200" s="18" t="s">
        <v>1034</v>
      </c>
      <c r="D10200" s="18" t="s">
        <v>569</v>
      </c>
      <c r="E10200" s="18">
        <v>2.7053799605097906E-3</v>
      </c>
    </row>
    <row r="10201" spans="1:5" x14ac:dyDescent="0.3">
      <c r="A10201" s="18" t="str">
        <f t="shared" si="160"/>
        <v>2023-24Casey CityC1</v>
      </c>
      <c r="B10201" s="18" t="s">
        <v>34</v>
      </c>
      <c r="C10201" s="18" t="s">
        <v>1034</v>
      </c>
      <c r="D10201" s="18" t="s">
        <v>572</v>
      </c>
      <c r="E10201" s="18">
        <v>1188.0365203641836</v>
      </c>
    </row>
    <row r="10202" spans="1:5" x14ac:dyDescent="0.3">
      <c r="A10202" s="18" t="str">
        <f t="shared" si="160"/>
        <v>2023-24Casey CityC2</v>
      </c>
      <c r="B10202" s="18" t="s">
        <v>34</v>
      </c>
      <c r="C10202" s="18" t="s">
        <v>1034</v>
      </c>
      <c r="D10202" s="18" t="s">
        <v>575</v>
      </c>
      <c r="E10202" s="18">
        <v>9300.1606691999696</v>
      </c>
    </row>
    <row r="10203" spans="1:5" x14ac:dyDescent="0.3">
      <c r="A10203" s="18" t="str">
        <f t="shared" si="160"/>
        <v>2023-24Casey CityC3</v>
      </c>
      <c r="B10203" s="18" t="s">
        <v>34</v>
      </c>
      <c r="C10203" s="18" t="s">
        <v>1034</v>
      </c>
      <c r="D10203" s="18" t="s">
        <v>579</v>
      </c>
      <c r="E10203" s="18">
        <v>198.23559150657229</v>
      </c>
    </row>
    <row r="10204" spans="1:5" x14ac:dyDescent="0.3">
      <c r="A10204" s="18" t="str">
        <f t="shared" si="160"/>
        <v>2023-24Casey CityC4</v>
      </c>
      <c r="B10204" s="18" t="s">
        <v>34</v>
      </c>
      <c r="C10204" s="18" t="s">
        <v>1034</v>
      </c>
      <c r="D10204" s="18" t="s">
        <v>583</v>
      </c>
      <c r="E10204" s="18">
        <v>901.91527887582572</v>
      </c>
    </row>
    <row r="10205" spans="1:5" x14ac:dyDescent="0.3">
      <c r="A10205" s="18" t="str">
        <f t="shared" si="160"/>
        <v>2023-24Casey CityC5</v>
      </c>
      <c r="B10205" s="18" t="s">
        <v>34</v>
      </c>
      <c r="C10205" s="18" t="s">
        <v>1034</v>
      </c>
      <c r="D10205" s="18" t="s">
        <v>586</v>
      </c>
      <c r="E10205" s="18">
        <v>104.9832955038127</v>
      </c>
    </row>
    <row r="10206" spans="1:5" x14ac:dyDescent="0.3">
      <c r="A10206" s="18" t="str">
        <f t="shared" si="160"/>
        <v>2023-24Casey CityC6</v>
      </c>
      <c r="B10206" s="18" t="s">
        <v>34</v>
      </c>
      <c r="C10206" s="18" t="s">
        <v>1034</v>
      </c>
      <c r="D10206" s="18" t="s">
        <v>590</v>
      </c>
      <c r="E10206" s="18">
        <v>5</v>
      </c>
    </row>
    <row r="10207" spans="1:5" x14ac:dyDescent="0.3">
      <c r="A10207" s="18" t="str">
        <f t="shared" si="160"/>
        <v>2023-24Casey CityC7</v>
      </c>
      <c r="B10207" s="18" t="s">
        <v>34</v>
      </c>
      <c r="C10207" s="18" t="s">
        <v>1034</v>
      </c>
      <c r="D10207" s="18" t="s">
        <v>594</v>
      </c>
      <c r="E10207" s="18">
        <v>0.19948519948519949</v>
      </c>
    </row>
    <row r="10208" spans="1:5" x14ac:dyDescent="0.3">
      <c r="A10208" s="18" t="str">
        <f t="shared" si="160"/>
        <v>2023-24Casey CityLB5</v>
      </c>
      <c r="B10208" s="18" t="s">
        <v>34</v>
      </c>
      <c r="C10208" s="18" t="s">
        <v>1034</v>
      </c>
      <c r="D10208" s="18" t="s">
        <v>177</v>
      </c>
      <c r="E10208" s="18">
        <v>12.199844431409554</v>
      </c>
    </row>
    <row r="10209" spans="1:5" x14ac:dyDescent="0.3">
      <c r="A10209" s="18" t="str">
        <f t="shared" si="160"/>
        <v>2023-24Central Goldfields ShireAF2</v>
      </c>
      <c r="B10209" s="18" t="s">
        <v>34</v>
      </c>
      <c r="C10209" s="18" t="s">
        <v>1037</v>
      </c>
      <c r="D10209" s="18" t="s">
        <v>76</v>
      </c>
      <c r="E10209" s="18">
        <v>1</v>
      </c>
    </row>
    <row r="10210" spans="1:5" x14ac:dyDescent="0.3">
      <c r="A10210" s="18" t="str">
        <f t="shared" si="160"/>
        <v>2023-24Central Goldfields ShireAF6</v>
      </c>
      <c r="B10210" s="18" t="s">
        <v>34</v>
      </c>
      <c r="C10210" s="18" t="s">
        <v>1037</v>
      </c>
      <c r="D10210" s="18" t="s">
        <v>85</v>
      </c>
      <c r="E10210" s="18">
        <v>4.7537940179755411</v>
      </c>
    </row>
    <row r="10211" spans="1:5" x14ac:dyDescent="0.3">
      <c r="A10211" s="18" t="str">
        <f t="shared" si="160"/>
        <v>2023-24Central Goldfields ShireAF7</v>
      </c>
      <c r="B10211" s="18" t="s">
        <v>34</v>
      </c>
      <c r="C10211" s="18" t="s">
        <v>1037</v>
      </c>
      <c r="D10211" s="18" t="s">
        <v>90</v>
      </c>
      <c r="E10211" s="18">
        <v>11.74479295809571</v>
      </c>
    </row>
    <row r="10212" spans="1:5" x14ac:dyDescent="0.3">
      <c r="A10212" s="18" t="str">
        <f t="shared" si="160"/>
        <v>2023-24Central Goldfields ShireAM1</v>
      </c>
      <c r="B10212" s="18" t="s">
        <v>34</v>
      </c>
      <c r="C10212" s="18" t="s">
        <v>1037</v>
      </c>
      <c r="D10212" s="18" t="s">
        <v>97</v>
      </c>
      <c r="E10212" s="18">
        <v>1</v>
      </c>
    </row>
    <row r="10213" spans="1:5" x14ac:dyDescent="0.3">
      <c r="A10213" s="18" t="str">
        <f t="shared" si="160"/>
        <v>2023-24Central Goldfields ShireAM2</v>
      </c>
      <c r="B10213" s="18" t="s">
        <v>34</v>
      </c>
      <c r="C10213" s="18" t="s">
        <v>1037</v>
      </c>
      <c r="D10213" s="18" t="s">
        <v>103</v>
      </c>
      <c r="E10213" s="18">
        <v>0.44723618090452261</v>
      </c>
    </row>
    <row r="10214" spans="1:5" x14ac:dyDescent="0.3">
      <c r="A10214" s="18" t="str">
        <f t="shared" si="160"/>
        <v>2023-24Central Goldfields ShireAM5</v>
      </c>
      <c r="B10214" s="18" t="s">
        <v>34</v>
      </c>
      <c r="C10214" s="18" t="s">
        <v>1037</v>
      </c>
      <c r="D10214" s="18" t="s">
        <v>109</v>
      </c>
      <c r="E10214" s="18">
        <v>0.41818181818181815</v>
      </c>
    </row>
    <row r="10215" spans="1:5" x14ac:dyDescent="0.3">
      <c r="A10215" s="18" t="str">
        <f t="shared" si="160"/>
        <v>2023-24Central Goldfields ShireAM6</v>
      </c>
      <c r="B10215" s="18" t="s">
        <v>34</v>
      </c>
      <c r="C10215" s="18" t="s">
        <v>1037</v>
      </c>
      <c r="D10215" s="18" t="s">
        <v>115</v>
      </c>
      <c r="E10215" s="18">
        <v>23.652276410785326</v>
      </c>
    </row>
    <row r="10216" spans="1:5" x14ac:dyDescent="0.3">
      <c r="A10216" s="18" t="str">
        <f t="shared" si="160"/>
        <v>2023-24Central Goldfields ShireAM7</v>
      </c>
      <c r="B10216" s="18" t="s">
        <v>34</v>
      </c>
      <c r="C10216" s="18" t="s">
        <v>1037</v>
      </c>
      <c r="D10216" s="18" t="s">
        <v>118</v>
      </c>
      <c r="E10216" s="18">
        <v>0</v>
      </c>
    </row>
    <row r="10217" spans="1:5" x14ac:dyDescent="0.3">
      <c r="A10217" s="18" t="str">
        <f t="shared" si="160"/>
        <v>2023-24Central Goldfields ShireFS1</v>
      </c>
      <c r="B10217" s="18" t="s">
        <v>34</v>
      </c>
      <c r="C10217" s="18" t="s">
        <v>1037</v>
      </c>
      <c r="D10217" s="18" t="s">
        <v>124</v>
      </c>
      <c r="E10217" s="18">
        <v>2.0909090909090908</v>
      </c>
    </row>
    <row r="10218" spans="1:5" x14ac:dyDescent="0.3">
      <c r="A10218" s="18" t="str">
        <f t="shared" si="160"/>
        <v>2023-24Central Goldfields ShireFS2</v>
      </c>
      <c r="B10218" s="18" t="s">
        <v>34</v>
      </c>
      <c r="C10218" s="18" t="s">
        <v>1037</v>
      </c>
      <c r="D10218" s="18" t="s">
        <v>130</v>
      </c>
      <c r="E10218" s="18">
        <v>0.94</v>
      </c>
    </row>
    <row r="10219" spans="1:5" x14ac:dyDescent="0.3">
      <c r="A10219" s="18" t="str">
        <f t="shared" si="160"/>
        <v>2023-24Central Goldfields ShireFS3</v>
      </c>
      <c r="B10219" s="18" t="s">
        <v>34</v>
      </c>
      <c r="C10219" s="18" t="s">
        <v>1037</v>
      </c>
      <c r="D10219" s="18" t="s">
        <v>135</v>
      </c>
      <c r="E10219" s="18">
        <v>854.26428571428573</v>
      </c>
    </row>
    <row r="10220" spans="1:5" x14ac:dyDescent="0.3">
      <c r="A10220" s="18" t="str">
        <f t="shared" si="160"/>
        <v>2023-24Central Goldfields ShireFS4</v>
      </c>
      <c r="B10220" s="18" t="s">
        <v>34</v>
      </c>
      <c r="C10220" s="18" t="s">
        <v>1037</v>
      </c>
      <c r="D10220" s="18" t="s">
        <v>139</v>
      </c>
      <c r="E10220" s="18">
        <v>1</v>
      </c>
    </row>
    <row r="10221" spans="1:5" x14ac:dyDescent="0.3">
      <c r="A10221" s="18" t="str">
        <f t="shared" si="160"/>
        <v>2023-24Central Goldfields ShireFS5</v>
      </c>
      <c r="B10221" s="18" t="s">
        <v>34</v>
      </c>
      <c r="C10221" s="18" t="s">
        <v>1037</v>
      </c>
      <c r="D10221" s="18" t="s">
        <v>144</v>
      </c>
      <c r="E10221" s="18">
        <v>1</v>
      </c>
    </row>
    <row r="10222" spans="1:5" x14ac:dyDescent="0.3">
      <c r="A10222" s="18" t="str">
        <f t="shared" si="160"/>
        <v>2023-24Central Goldfields ShireG1</v>
      </c>
      <c r="B10222" s="18" t="s">
        <v>34</v>
      </c>
      <c r="C10222" s="18" t="s">
        <v>1037</v>
      </c>
      <c r="D10222" s="18" t="s">
        <v>149</v>
      </c>
      <c r="E10222" s="18">
        <v>2.9411764705882353E-2</v>
      </c>
    </row>
    <row r="10223" spans="1:5" x14ac:dyDescent="0.3">
      <c r="A10223" s="18" t="str">
        <f t="shared" si="160"/>
        <v>2023-24Central Goldfields ShireG2</v>
      </c>
      <c r="B10223" s="18" t="s">
        <v>34</v>
      </c>
      <c r="C10223" s="18" t="s">
        <v>1037</v>
      </c>
      <c r="D10223" s="18" t="s">
        <v>154</v>
      </c>
      <c r="E10223" s="18">
        <v>48</v>
      </c>
    </row>
    <row r="10224" spans="1:5" x14ac:dyDescent="0.3">
      <c r="A10224" s="18" t="str">
        <f t="shared" si="160"/>
        <v>2023-24Central Goldfields ShireG3</v>
      </c>
      <c r="B10224" s="18" t="s">
        <v>34</v>
      </c>
      <c r="C10224" s="18" t="s">
        <v>1037</v>
      </c>
      <c r="D10224" s="18" t="s">
        <v>159</v>
      </c>
      <c r="E10224" s="18">
        <v>0.89795918367346939</v>
      </c>
    </row>
    <row r="10225" spans="1:5" x14ac:dyDescent="0.3">
      <c r="A10225" s="18" t="str">
        <f t="shared" si="160"/>
        <v>2023-24Central Goldfields ShireG4</v>
      </c>
      <c r="B10225" s="18" t="s">
        <v>34</v>
      </c>
      <c r="C10225" s="18" t="s">
        <v>1037</v>
      </c>
      <c r="D10225" s="18" t="s">
        <v>166</v>
      </c>
      <c r="E10225" s="18">
        <v>38679.627142857142</v>
      </c>
    </row>
    <row r="10226" spans="1:5" x14ac:dyDescent="0.3">
      <c r="A10226" s="18" t="str">
        <f t="shared" si="160"/>
        <v>2023-24Central Goldfields ShireG5</v>
      </c>
      <c r="B10226" s="18" t="s">
        <v>34</v>
      </c>
      <c r="C10226" s="18" t="s">
        <v>1037</v>
      </c>
      <c r="D10226" s="18" t="s">
        <v>169</v>
      </c>
      <c r="E10226" s="18">
        <v>45</v>
      </c>
    </row>
    <row r="10227" spans="1:5" x14ac:dyDescent="0.3">
      <c r="A10227" s="18" t="str">
        <f t="shared" si="160"/>
        <v>2023-24Central Goldfields ShireLB2</v>
      </c>
      <c r="B10227" s="18" t="s">
        <v>34</v>
      </c>
      <c r="C10227" s="18" t="s">
        <v>1037</v>
      </c>
      <c r="D10227" s="18" t="s">
        <v>172</v>
      </c>
      <c r="E10227" s="18">
        <v>0.6863452566096423</v>
      </c>
    </row>
    <row r="10228" spans="1:5" x14ac:dyDescent="0.3">
      <c r="A10228" s="18" t="str">
        <f t="shared" si="160"/>
        <v>2023-24Central Goldfields ShireLB5</v>
      </c>
      <c r="B10228" s="18" t="s">
        <v>34</v>
      </c>
      <c r="C10228" s="18" t="s">
        <v>1037</v>
      </c>
      <c r="D10228" s="18" t="s">
        <v>177</v>
      </c>
      <c r="E10228" s="18">
        <v>42.388831589804035</v>
      </c>
    </row>
    <row r="10229" spans="1:5" x14ac:dyDescent="0.3">
      <c r="A10229" s="18" t="str">
        <f t="shared" si="160"/>
        <v>2023-24Central Goldfields ShireLB6</v>
      </c>
      <c r="B10229" s="18" t="s">
        <v>34</v>
      </c>
      <c r="C10229" s="18" t="s">
        <v>1037</v>
      </c>
      <c r="D10229" s="18" t="s">
        <v>180</v>
      </c>
      <c r="E10229" s="18">
        <v>1.1842493001326064</v>
      </c>
    </row>
    <row r="10230" spans="1:5" x14ac:dyDescent="0.3">
      <c r="A10230" s="18" t="str">
        <f t="shared" si="160"/>
        <v>2023-24Central Goldfields ShireLB7</v>
      </c>
      <c r="B10230" s="18" t="s">
        <v>34</v>
      </c>
      <c r="C10230" s="18" t="s">
        <v>1037</v>
      </c>
      <c r="D10230" s="18" t="s">
        <v>184</v>
      </c>
      <c r="E10230" s="18">
        <v>9.4960954766465308E-2</v>
      </c>
    </row>
    <row r="10231" spans="1:5" x14ac:dyDescent="0.3">
      <c r="A10231" s="18" t="str">
        <f t="shared" si="160"/>
        <v>2023-24Central Goldfields ShireLB8</v>
      </c>
      <c r="B10231" s="18" t="s">
        <v>34</v>
      </c>
      <c r="C10231" s="18" t="s">
        <v>1037</v>
      </c>
      <c r="D10231" s="18" t="s">
        <v>188</v>
      </c>
      <c r="E10231" s="18">
        <v>3.0958449977898925</v>
      </c>
    </row>
    <row r="10232" spans="1:5" x14ac:dyDescent="0.3">
      <c r="A10232" s="18" t="str">
        <f t="shared" si="160"/>
        <v>2023-24Central Goldfields ShireMC2</v>
      </c>
      <c r="B10232" s="18" t="s">
        <v>34</v>
      </c>
      <c r="C10232" s="18" t="s">
        <v>1037</v>
      </c>
      <c r="D10232" s="18" t="s">
        <v>192</v>
      </c>
      <c r="E10232" s="18">
        <v>0.99115044247787609</v>
      </c>
    </row>
    <row r="10233" spans="1:5" x14ac:dyDescent="0.3">
      <c r="A10233" s="18" t="str">
        <f t="shared" si="160"/>
        <v>2023-24Central Goldfields ShireMC3</v>
      </c>
      <c r="B10233" s="18" t="s">
        <v>34</v>
      </c>
      <c r="C10233" s="18" t="s">
        <v>1037</v>
      </c>
      <c r="D10233" s="18" t="s">
        <v>197</v>
      </c>
      <c r="E10233" s="18">
        <v>103.02004224142085</v>
      </c>
    </row>
    <row r="10234" spans="1:5" x14ac:dyDescent="0.3">
      <c r="A10234" s="18" t="str">
        <f t="shared" si="160"/>
        <v>2023-24Central Goldfields ShireMC4</v>
      </c>
      <c r="B10234" s="18" t="s">
        <v>34</v>
      </c>
      <c r="C10234" s="18" t="s">
        <v>1037</v>
      </c>
      <c r="D10234" s="18" t="s">
        <v>202</v>
      </c>
      <c r="E10234" s="18">
        <v>0.909967845659164</v>
      </c>
    </row>
    <row r="10235" spans="1:5" x14ac:dyDescent="0.3">
      <c r="A10235" s="18" t="str">
        <f t="shared" si="160"/>
        <v>2023-24Central Goldfields ShireMC5</v>
      </c>
      <c r="B10235" s="18" t="s">
        <v>34</v>
      </c>
      <c r="C10235" s="18" t="s">
        <v>1037</v>
      </c>
      <c r="D10235" s="18" t="s">
        <v>207</v>
      </c>
      <c r="E10235" s="18">
        <v>0.9550561797752809</v>
      </c>
    </row>
    <row r="10236" spans="1:5" x14ac:dyDescent="0.3">
      <c r="A10236" s="18" t="str">
        <f t="shared" si="160"/>
        <v>2023-24Central Goldfields ShireMC6</v>
      </c>
      <c r="B10236" s="18" t="s">
        <v>34</v>
      </c>
      <c r="C10236" s="18" t="s">
        <v>1037</v>
      </c>
      <c r="D10236" s="18" t="s">
        <v>211</v>
      </c>
      <c r="E10236" s="18">
        <v>0.97345132743362828</v>
      </c>
    </row>
    <row r="10237" spans="1:5" x14ac:dyDescent="0.3">
      <c r="A10237" s="18" t="str">
        <f t="shared" si="160"/>
        <v>2023-24Central Goldfields ShireR1</v>
      </c>
      <c r="B10237" s="18" t="s">
        <v>34</v>
      </c>
      <c r="C10237" s="18" t="s">
        <v>1037</v>
      </c>
      <c r="D10237" s="18" t="s">
        <v>215</v>
      </c>
      <c r="E10237" s="18">
        <v>20.895297616806594</v>
      </c>
    </row>
    <row r="10238" spans="1:5" x14ac:dyDescent="0.3">
      <c r="A10238" s="18" t="str">
        <f t="shared" si="160"/>
        <v>2023-24Central Goldfields ShireR2</v>
      </c>
      <c r="B10238" s="18" t="s">
        <v>34</v>
      </c>
      <c r="C10238" s="18" t="s">
        <v>1037</v>
      </c>
      <c r="D10238" s="18" t="s">
        <v>220</v>
      </c>
      <c r="E10238" s="18">
        <v>0.99107714317985018</v>
      </c>
    </row>
    <row r="10239" spans="1:5" x14ac:dyDescent="0.3">
      <c r="A10239" s="18" t="str">
        <f t="shared" si="160"/>
        <v>2023-24Central Goldfields ShireR3</v>
      </c>
      <c r="B10239" s="18" t="s">
        <v>34</v>
      </c>
      <c r="C10239" s="18" t="s">
        <v>1037</v>
      </c>
      <c r="D10239" s="18" t="s">
        <v>223</v>
      </c>
      <c r="E10239" s="18">
        <v>178.05853406998159</v>
      </c>
    </row>
    <row r="10240" spans="1:5" x14ac:dyDescent="0.3">
      <c r="A10240" s="18" t="str">
        <f t="shared" si="160"/>
        <v>2023-24Central Goldfields ShireR4</v>
      </c>
      <c r="B10240" s="18" t="s">
        <v>34</v>
      </c>
      <c r="C10240" s="18" t="s">
        <v>1037</v>
      </c>
      <c r="D10240" s="18" t="s">
        <v>228</v>
      </c>
      <c r="E10240" s="18">
        <v>10.69475770543222</v>
      </c>
    </row>
    <row r="10241" spans="1:5" x14ac:dyDescent="0.3">
      <c r="A10241" s="18" t="str">
        <f t="shared" si="160"/>
        <v>2023-24Central Goldfields ShireR5</v>
      </c>
      <c r="B10241" s="18" t="s">
        <v>34</v>
      </c>
      <c r="C10241" s="18" t="s">
        <v>1037</v>
      </c>
      <c r="D10241" s="18" t="s">
        <v>232</v>
      </c>
      <c r="E10241" s="18">
        <v>33</v>
      </c>
    </row>
    <row r="10242" spans="1:5" x14ac:dyDescent="0.3">
      <c r="A10242" s="18" t="str">
        <f t="shared" si="160"/>
        <v>2023-24Central Goldfields ShireSP1</v>
      </c>
      <c r="B10242" s="18" t="s">
        <v>34</v>
      </c>
      <c r="C10242" s="18" t="s">
        <v>1037</v>
      </c>
      <c r="D10242" s="18" t="s">
        <v>236</v>
      </c>
      <c r="E10242" s="18">
        <v>79</v>
      </c>
    </row>
    <row r="10243" spans="1:5" x14ac:dyDescent="0.3">
      <c r="A10243" s="18" t="str">
        <f t="shared" si="160"/>
        <v>2023-24Central Goldfields ShireSP2</v>
      </c>
      <c r="B10243" s="18" t="s">
        <v>34</v>
      </c>
      <c r="C10243" s="18" t="s">
        <v>1037</v>
      </c>
      <c r="D10243" s="18" t="s">
        <v>239</v>
      </c>
      <c r="E10243" s="18">
        <v>0.30434782608695654</v>
      </c>
    </row>
    <row r="10244" spans="1:5" x14ac:dyDescent="0.3">
      <c r="A10244" s="18" t="str">
        <f t="shared" si="160"/>
        <v>2023-24Central Goldfields ShireSP3</v>
      </c>
      <c r="B10244" s="18" t="s">
        <v>34</v>
      </c>
      <c r="C10244" s="18" t="s">
        <v>1037</v>
      </c>
      <c r="D10244" s="18" t="s">
        <v>245</v>
      </c>
      <c r="E10244" s="18">
        <v>5666.5675675675675</v>
      </c>
    </row>
    <row r="10245" spans="1:5" x14ac:dyDescent="0.3">
      <c r="A10245" s="18" t="str">
        <f t="shared" si="160"/>
        <v>2023-24Central Goldfields ShireSP4</v>
      </c>
      <c r="B10245" s="18" t="s">
        <v>34</v>
      </c>
      <c r="C10245" s="18" t="s">
        <v>1037</v>
      </c>
      <c r="D10245" s="18" t="s">
        <v>251</v>
      </c>
      <c r="E10245" s="18">
        <v>1</v>
      </c>
    </row>
    <row r="10246" spans="1:5" x14ac:dyDescent="0.3">
      <c r="A10246" s="18" t="str">
        <f t="shared" si="160"/>
        <v>2023-24Central Goldfields ShireWC2</v>
      </c>
      <c r="B10246" s="18" t="s">
        <v>34</v>
      </c>
      <c r="C10246" s="18" t="s">
        <v>1037</v>
      </c>
      <c r="D10246" s="18" t="s">
        <v>256</v>
      </c>
      <c r="E10246" s="18">
        <v>1.1003351196083579</v>
      </c>
    </row>
    <row r="10247" spans="1:5" x14ac:dyDescent="0.3">
      <c r="A10247" s="18" t="str">
        <f t="shared" si="160"/>
        <v>2023-24Central Goldfields ShireWC3</v>
      </c>
      <c r="B10247" s="18" t="s">
        <v>34</v>
      </c>
      <c r="C10247" s="18" t="s">
        <v>1037</v>
      </c>
      <c r="D10247" s="18" t="s">
        <v>262</v>
      </c>
      <c r="E10247" s="18">
        <v>145.40241134751773</v>
      </c>
    </row>
    <row r="10248" spans="1:5" x14ac:dyDescent="0.3">
      <c r="A10248" s="18" t="str">
        <f t="shared" si="160"/>
        <v>2023-24Central Goldfields ShireWC4</v>
      </c>
      <c r="B10248" s="18" t="s">
        <v>34</v>
      </c>
      <c r="C10248" s="18" t="s">
        <v>1037</v>
      </c>
      <c r="D10248" s="18" t="s">
        <v>266</v>
      </c>
      <c r="E10248" s="18">
        <v>76.573314203730277</v>
      </c>
    </row>
    <row r="10249" spans="1:5" x14ac:dyDescent="0.3">
      <c r="A10249" s="18" t="str">
        <f t="shared" si="160"/>
        <v>2023-24Central Goldfields ShireWC5</v>
      </c>
      <c r="B10249" s="18" t="s">
        <v>34</v>
      </c>
      <c r="C10249" s="18" t="s">
        <v>1037</v>
      </c>
      <c r="D10249" s="18" t="s">
        <v>270</v>
      </c>
      <c r="E10249" s="18">
        <v>0.45367288525904592</v>
      </c>
    </row>
    <row r="10250" spans="1:5" x14ac:dyDescent="0.3">
      <c r="A10250" s="18" t="str">
        <f t="shared" si="160"/>
        <v>2023-24Central Goldfields ShireE2</v>
      </c>
      <c r="B10250" s="18" t="s">
        <v>34</v>
      </c>
      <c r="C10250" s="18" t="s">
        <v>1037</v>
      </c>
      <c r="D10250" s="18" t="s">
        <v>548</v>
      </c>
      <c r="E10250" s="18">
        <v>4428.1635889883319</v>
      </c>
    </row>
    <row r="10251" spans="1:5" x14ac:dyDescent="0.3">
      <c r="A10251" s="18" t="str">
        <f t="shared" si="160"/>
        <v>2023-24Central Goldfields ShireE4</v>
      </c>
      <c r="B10251" s="18" t="s">
        <v>34</v>
      </c>
      <c r="C10251" s="18" t="s">
        <v>1037</v>
      </c>
      <c r="D10251" s="18" t="s">
        <v>550</v>
      </c>
      <c r="E10251" s="18">
        <v>1512.6316981987086</v>
      </c>
    </row>
    <row r="10252" spans="1:5" x14ac:dyDescent="0.3">
      <c r="A10252" s="18" t="str">
        <f t="shared" si="160"/>
        <v>2023-24Central Goldfields ShireL1</v>
      </c>
      <c r="B10252" s="18" t="s">
        <v>34</v>
      </c>
      <c r="C10252" s="18" t="s">
        <v>1037</v>
      </c>
      <c r="D10252" s="18" t="s">
        <v>552</v>
      </c>
      <c r="E10252" s="18">
        <v>0.3503782102116757</v>
      </c>
    </row>
    <row r="10253" spans="1:5" x14ac:dyDescent="0.3">
      <c r="A10253" s="18" t="str">
        <f t="shared" si="160"/>
        <v>2023-24Central Goldfields ShireL2</v>
      </c>
      <c r="B10253" s="18" t="s">
        <v>34</v>
      </c>
      <c r="C10253" s="18" t="s">
        <v>1037</v>
      </c>
      <c r="D10253" s="18" t="s">
        <v>554</v>
      </c>
      <c r="E10253" s="18">
        <v>-0.3126334411029098</v>
      </c>
    </row>
    <row r="10254" spans="1:5" x14ac:dyDescent="0.3">
      <c r="A10254" s="18" t="str">
        <f t="shared" si="160"/>
        <v>2023-24Central Goldfields ShireO2</v>
      </c>
      <c r="B10254" s="18" t="s">
        <v>34</v>
      </c>
      <c r="C10254" s="18" t="s">
        <v>1037</v>
      </c>
      <c r="D10254" s="18" t="s">
        <v>556</v>
      </c>
      <c r="E10254" s="18">
        <v>0.1192147463333904</v>
      </c>
    </row>
    <row r="10255" spans="1:5" x14ac:dyDescent="0.3">
      <c r="A10255" s="18" t="str">
        <f t="shared" si="160"/>
        <v>2023-24Central Goldfields ShireO3</v>
      </c>
      <c r="B10255" s="18" t="s">
        <v>34</v>
      </c>
      <c r="C10255" s="18" t="s">
        <v>1037</v>
      </c>
      <c r="D10255" s="18" t="s">
        <v>558</v>
      </c>
      <c r="E10255" s="18">
        <v>5.3073103920561549E-3</v>
      </c>
    </row>
    <row r="10256" spans="1:5" x14ac:dyDescent="0.3">
      <c r="A10256" s="18" t="str">
        <f t="shared" si="160"/>
        <v>2023-24Central Goldfields ShireO4</v>
      </c>
      <c r="B10256" s="18" t="s">
        <v>34</v>
      </c>
      <c r="C10256" s="18" t="s">
        <v>1037</v>
      </c>
      <c r="D10256" s="18" t="s">
        <v>560</v>
      </c>
      <c r="E10256" s="18">
        <v>2.4066454467820825E-2</v>
      </c>
    </row>
    <row r="10257" spans="1:5" x14ac:dyDescent="0.3">
      <c r="A10257" s="18" t="str">
        <f t="shared" si="160"/>
        <v>2023-24Central Goldfields ShireO5</v>
      </c>
      <c r="B10257" s="18" t="s">
        <v>34</v>
      </c>
      <c r="C10257" s="18" t="s">
        <v>1037</v>
      </c>
      <c r="D10257" s="18" t="s">
        <v>562</v>
      </c>
      <c r="E10257" s="18">
        <v>1.5430601848940317</v>
      </c>
    </row>
    <row r="10258" spans="1:5" x14ac:dyDescent="0.3">
      <c r="A10258" s="18" t="str">
        <f t="shared" si="160"/>
        <v>2023-24Central Goldfields ShireOP1</v>
      </c>
      <c r="B10258" s="18" t="s">
        <v>34</v>
      </c>
      <c r="C10258" s="18" t="s">
        <v>1037</v>
      </c>
      <c r="D10258" s="18" t="s">
        <v>564</v>
      </c>
      <c r="E10258" s="18">
        <v>-0.30877665273759786</v>
      </c>
    </row>
    <row r="10259" spans="1:5" x14ac:dyDescent="0.3">
      <c r="A10259" s="18" t="str">
        <f t="shared" si="160"/>
        <v>2023-24Central Goldfields ShireS1</v>
      </c>
      <c r="B10259" s="18" t="s">
        <v>34</v>
      </c>
      <c r="C10259" s="18" t="s">
        <v>1037</v>
      </c>
      <c r="D10259" s="18" t="s">
        <v>567</v>
      </c>
      <c r="E10259" s="18">
        <v>0.58672854387656703</v>
      </c>
    </row>
    <row r="10260" spans="1:5" x14ac:dyDescent="0.3">
      <c r="A10260" s="18" t="str">
        <f t="shared" si="160"/>
        <v>2023-24Central Goldfields ShireS2</v>
      </c>
      <c r="B10260" s="18" t="s">
        <v>34</v>
      </c>
      <c r="C10260" s="18" t="s">
        <v>1037</v>
      </c>
      <c r="D10260" s="18" t="s">
        <v>569</v>
      </c>
      <c r="E10260" s="18">
        <v>4.1947154198102698E-3</v>
      </c>
    </row>
    <row r="10261" spans="1:5" x14ac:dyDescent="0.3">
      <c r="A10261" s="18" t="str">
        <f t="shared" si="160"/>
        <v>2023-24Central Goldfields ShireC1</v>
      </c>
      <c r="B10261" s="18" t="s">
        <v>34</v>
      </c>
      <c r="C10261" s="18" t="s">
        <v>1037</v>
      </c>
      <c r="D10261" s="18" t="s">
        <v>572</v>
      </c>
      <c r="E10261" s="18">
        <v>2879.5786061588333</v>
      </c>
    </row>
    <row r="10262" spans="1:5" x14ac:dyDescent="0.3">
      <c r="A10262" s="18" t="str">
        <f t="shared" si="160"/>
        <v>2023-24Central Goldfields ShireC2</v>
      </c>
      <c r="B10262" s="18" t="s">
        <v>34</v>
      </c>
      <c r="C10262" s="18" t="s">
        <v>1037</v>
      </c>
      <c r="D10262" s="18" t="s">
        <v>575</v>
      </c>
      <c r="E10262" s="18">
        <v>29637.196110210694</v>
      </c>
    </row>
    <row r="10263" spans="1:5" x14ac:dyDescent="0.3">
      <c r="A10263" s="18" t="str">
        <f t="shared" si="160"/>
        <v>2023-24Central Goldfields ShireC3</v>
      </c>
      <c r="B10263" s="18" t="s">
        <v>34</v>
      </c>
      <c r="C10263" s="18" t="s">
        <v>1037</v>
      </c>
      <c r="D10263" s="18" t="s">
        <v>579</v>
      </c>
      <c r="E10263" s="18">
        <v>10.964458804523424</v>
      </c>
    </row>
    <row r="10264" spans="1:5" x14ac:dyDescent="0.3">
      <c r="A10264" s="18" t="str">
        <f t="shared" ref="A10264:A10327" si="161">CONCATENATE(B10264,C10264,D10264)</f>
        <v>2023-24Central Goldfields ShireC4</v>
      </c>
      <c r="B10264" s="18" t="s">
        <v>34</v>
      </c>
      <c r="C10264" s="18" t="s">
        <v>1037</v>
      </c>
      <c r="D10264" s="18" t="s">
        <v>583</v>
      </c>
      <c r="E10264" s="18">
        <v>1518.3144246353322</v>
      </c>
    </row>
    <row r="10265" spans="1:5" x14ac:dyDescent="0.3">
      <c r="A10265" s="18" t="str">
        <f t="shared" si="161"/>
        <v>2023-24Central Goldfields ShireC5</v>
      </c>
      <c r="B10265" s="18" t="s">
        <v>34</v>
      </c>
      <c r="C10265" s="18" t="s">
        <v>1037</v>
      </c>
      <c r="D10265" s="18" t="s">
        <v>586</v>
      </c>
      <c r="E10265" s="18">
        <v>436.24576396051276</v>
      </c>
    </row>
    <row r="10266" spans="1:5" x14ac:dyDescent="0.3">
      <c r="A10266" s="18" t="str">
        <f t="shared" si="161"/>
        <v>2023-24Central Goldfields ShireC6</v>
      </c>
      <c r="B10266" s="18" t="s">
        <v>34</v>
      </c>
      <c r="C10266" s="18" t="s">
        <v>1037</v>
      </c>
      <c r="D10266" s="18" t="s">
        <v>590</v>
      </c>
      <c r="E10266" s="18">
        <v>1</v>
      </c>
    </row>
    <row r="10267" spans="1:5" x14ac:dyDescent="0.3">
      <c r="A10267" s="18" t="str">
        <f t="shared" si="161"/>
        <v>2023-24Central Goldfields ShireC7</v>
      </c>
      <c r="B10267" s="18" t="s">
        <v>34</v>
      </c>
      <c r="C10267" s="18" t="s">
        <v>1037</v>
      </c>
      <c r="D10267" s="18" t="s">
        <v>594</v>
      </c>
      <c r="E10267" s="18">
        <v>0.23952095808383234</v>
      </c>
    </row>
    <row r="10268" spans="1:5" x14ac:dyDescent="0.3">
      <c r="A10268" s="18" t="str">
        <f t="shared" si="161"/>
        <v>2023-24Colac Otway ShireAF2</v>
      </c>
      <c r="B10268" s="18" t="s">
        <v>34</v>
      </c>
      <c r="C10268" s="18" t="s">
        <v>1040</v>
      </c>
      <c r="D10268" s="18" t="s">
        <v>76</v>
      </c>
      <c r="E10268" s="18">
        <v>1</v>
      </c>
    </row>
    <row r="10269" spans="1:5" x14ac:dyDescent="0.3">
      <c r="A10269" s="18" t="str">
        <f t="shared" si="161"/>
        <v>2023-24Colac Otway ShireAF6</v>
      </c>
      <c r="B10269" s="18" t="s">
        <v>34</v>
      </c>
      <c r="C10269" s="18" t="s">
        <v>1040</v>
      </c>
      <c r="D10269" s="18" t="s">
        <v>85</v>
      </c>
      <c r="E10269" s="18">
        <v>6.4428231491042967</v>
      </c>
    </row>
    <row r="10270" spans="1:5" x14ac:dyDescent="0.3">
      <c r="A10270" s="18" t="str">
        <f t="shared" si="161"/>
        <v>2023-24Colac Otway ShireAF7</v>
      </c>
      <c r="B10270" s="18" t="s">
        <v>34</v>
      </c>
      <c r="C10270" s="18" t="s">
        <v>1040</v>
      </c>
      <c r="D10270" s="18" t="s">
        <v>90</v>
      </c>
      <c r="E10270" s="18">
        <v>4.9200423690427249</v>
      </c>
    </row>
    <row r="10271" spans="1:5" x14ac:dyDescent="0.3">
      <c r="A10271" s="18" t="str">
        <f t="shared" si="161"/>
        <v>2023-24Colac Otway ShireAM1</v>
      </c>
      <c r="B10271" s="18" t="s">
        <v>34</v>
      </c>
      <c r="C10271" s="18" t="s">
        <v>1040</v>
      </c>
      <c r="D10271" s="18" t="s">
        <v>97</v>
      </c>
      <c r="E10271" s="18">
        <v>1</v>
      </c>
    </row>
    <row r="10272" spans="1:5" x14ac:dyDescent="0.3">
      <c r="A10272" s="18" t="str">
        <f t="shared" si="161"/>
        <v>2023-24Colac Otway ShireAM2</v>
      </c>
      <c r="B10272" s="18" t="s">
        <v>34</v>
      </c>
      <c r="C10272" s="18" t="s">
        <v>1040</v>
      </c>
      <c r="D10272" s="18" t="s">
        <v>103</v>
      </c>
      <c r="E10272" s="18">
        <v>0.48655913978494625</v>
      </c>
    </row>
    <row r="10273" spans="1:5" x14ac:dyDescent="0.3">
      <c r="A10273" s="18" t="str">
        <f t="shared" si="161"/>
        <v>2023-24Colac Otway ShireAM5</v>
      </c>
      <c r="B10273" s="18" t="s">
        <v>34</v>
      </c>
      <c r="C10273" s="18" t="s">
        <v>1040</v>
      </c>
      <c r="D10273" s="18" t="s">
        <v>109</v>
      </c>
      <c r="E10273" s="18">
        <v>0.35078534031413611</v>
      </c>
    </row>
    <row r="10274" spans="1:5" x14ac:dyDescent="0.3">
      <c r="A10274" s="18" t="str">
        <f t="shared" si="161"/>
        <v>2023-24Colac Otway ShireAM6</v>
      </c>
      <c r="B10274" s="18" t="s">
        <v>34</v>
      </c>
      <c r="C10274" s="18" t="s">
        <v>1040</v>
      </c>
      <c r="D10274" s="18" t="s">
        <v>115</v>
      </c>
      <c r="E10274" s="18">
        <v>15.993198042472949</v>
      </c>
    </row>
    <row r="10275" spans="1:5" x14ac:dyDescent="0.3">
      <c r="A10275" s="18" t="str">
        <f t="shared" si="161"/>
        <v>2023-24Colac Otway ShireAM7</v>
      </c>
      <c r="B10275" s="18" t="s">
        <v>34</v>
      </c>
      <c r="C10275" s="18" t="s">
        <v>1040</v>
      </c>
      <c r="D10275" s="18" t="s">
        <v>118</v>
      </c>
      <c r="E10275" s="18">
        <v>0</v>
      </c>
    </row>
    <row r="10276" spans="1:5" x14ac:dyDescent="0.3">
      <c r="A10276" s="18" t="str">
        <f t="shared" si="161"/>
        <v>2023-24Colac Otway ShireFS1</v>
      </c>
      <c r="B10276" s="18" t="s">
        <v>34</v>
      </c>
      <c r="C10276" s="18" t="s">
        <v>1040</v>
      </c>
      <c r="D10276" s="18" t="s">
        <v>124</v>
      </c>
      <c r="E10276" s="18">
        <v>2.1666666666666665</v>
      </c>
    </row>
    <row r="10277" spans="1:5" x14ac:dyDescent="0.3">
      <c r="A10277" s="18" t="str">
        <f t="shared" si="161"/>
        <v>2023-24Colac Otway ShireFS2</v>
      </c>
      <c r="B10277" s="18" t="s">
        <v>34</v>
      </c>
      <c r="C10277" s="18" t="s">
        <v>1040</v>
      </c>
      <c r="D10277" s="18" t="s">
        <v>130</v>
      </c>
      <c r="E10277" s="18">
        <v>1</v>
      </c>
    </row>
    <row r="10278" spans="1:5" x14ac:dyDescent="0.3">
      <c r="A10278" s="18" t="str">
        <f t="shared" si="161"/>
        <v>2023-24Colac Otway ShireFS3</v>
      </c>
      <c r="B10278" s="18" t="s">
        <v>34</v>
      </c>
      <c r="C10278" s="18" t="s">
        <v>1040</v>
      </c>
      <c r="D10278" s="18" t="s">
        <v>135</v>
      </c>
      <c r="E10278" s="18">
        <v>592.12489453124999</v>
      </c>
    </row>
    <row r="10279" spans="1:5" x14ac:dyDescent="0.3">
      <c r="A10279" s="18" t="str">
        <f t="shared" si="161"/>
        <v>2023-24Colac Otway ShireFS4</v>
      </c>
      <c r="B10279" s="18" t="s">
        <v>34</v>
      </c>
      <c r="C10279" s="18" t="s">
        <v>1040</v>
      </c>
      <c r="D10279" s="18" t="s">
        <v>139</v>
      </c>
      <c r="E10279" s="18">
        <v>0.95238095238095233</v>
      </c>
    </row>
    <row r="10280" spans="1:5" x14ac:dyDescent="0.3">
      <c r="A10280" s="18" t="str">
        <f t="shared" si="161"/>
        <v>2023-24Colac Otway ShireFS5</v>
      </c>
      <c r="B10280" s="18" t="s">
        <v>34</v>
      </c>
      <c r="C10280" s="18" t="s">
        <v>1040</v>
      </c>
      <c r="D10280" s="18" t="s">
        <v>144</v>
      </c>
      <c r="E10280" s="18">
        <v>1.0877192982456141</v>
      </c>
    </row>
    <row r="10281" spans="1:5" x14ac:dyDescent="0.3">
      <c r="A10281" s="18" t="str">
        <f t="shared" si="161"/>
        <v>2023-24Colac Otway ShireG1</v>
      </c>
      <c r="B10281" s="18" t="s">
        <v>34</v>
      </c>
      <c r="C10281" s="18" t="s">
        <v>1040</v>
      </c>
      <c r="D10281" s="18" t="s">
        <v>149</v>
      </c>
      <c r="E10281" s="18">
        <v>3.1088082901554404E-2</v>
      </c>
    </row>
    <row r="10282" spans="1:5" x14ac:dyDescent="0.3">
      <c r="A10282" s="18" t="str">
        <f t="shared" si="161"/>
        <v>2023-24Colac Otway ShireG2</v>
      </c>
      <c r="B10282" s="18" t="s">
        <v>34</v>
      </c>
      <c r="C10282" s="18" t="s">
        <v>1040</v>
      </c>
      <c r="D10282" s="18" t="s">
        <v>154</v>
      </c>
      <c r="E10282" s="18">
        <v>48</v>
      </c>
    </row>
    <row r="10283" spans="1:5" x14ac:dyDescent="0.3">
      <c r="A10283" s="18" t="str">
        <f t="shared" si="161"/>
        <v>2023-24Colac Otway ShireG3</v>
      </c>
      <c r="B10283" s="18" t="s">
        <v>34</v>
      </c>
      <c r="C10283" s="18" t="s">
        <v>1040</v>
      </c>
      <c r="D10283" s="18" t="s">
        <v>159</v>
      </c>
      <c r="E10283" s="18">
        <v>0.99159663865546221</v>
      </c>
    </row>
    <row r="10284" spans="1:5" x14ac:dyDescent="0.3">
      <c r="A10284" s="18" t="str">
        <f t="shared" si="161"/>
        <v>2023-24Colac Otway ShireG4</v>
      </c>
      <c r="B10284" s="18" t="s">
        <v>34</v>
      </c>
      <c r="C10284" s="18" t="s">
        <v>1040</v>
      </c>
      <c r="D10284" s="18" t="s">
        <v>166</v>
      </c>
      <c r="E10284" s="18">
        <v>65515</v>
      </c>
    </row>
    <row r="10285" spans="1:5" x14ac:dyDescent="0.3">
      <c r="A10285" s="18" t="str">
        <f t="shared" si="161"/>
        <v>2023-24Colac Otway ShireG5</v>
      </c>
      <c r="B10285" s="18" t="s">
        <v>34</v>
      </c>
      <c r="C10285" s="18" t="s">
        <v>1040</v>
      </c>
      <c r="D10285" s="18" t="s">
        <v>169</v>
      </c>
      <c r="E10285" s="18">
        <v>45</v>
      </c>
    </row>
    <row r="10286" spans="1:5" x14ac:dyDescent="0.3">
      <c r="A10286" s="18" t="str">
        <f t="shared" si="161"/>
        <v>2023-24Colac Otway ShireLB2</v>
      </c>
      <c r="B10286" s="18" t="s">
        <v>34</v>
      </c>
      <c r="C10286" s="18" t="s">
        <v>1040</v>
      </c>
      <c r="D10286" s="18" t="s">
        <v>172</v>
      </c>
      <c r="E10286" s="18">
        <v>0.59835163200333241</v>
      </c>
    </row>
    <row r="10287" spans="1:5" x14ac:dyDescent="0.3">
      <c r="A10287" s="18" t="str">
        <f t="shared" si="161"/>
        <v>2023-24Colac Otway ShireLB6</v>
      </c>
      <c r="B10287" s="18" t="s">
        <v>34</v>
      </c>
      <c r="C10287" s="18" t="s">
        <v>1040</v>
      </c>
      <c r="D10287" s="18" t="s">
        <v>180</v>
      </c>
      <c r="E10287" s="18">
        <v>6.7562968616710819</v>
      </c>
    </row>
    <row r="10288" spans="1:5" x14ac:dyDescent="0.3">
      <c r="A10288" s="18" t="str">
        <f t="shared" si="161"/>
        <v>2023-24Colac Otway ShireLB7</v>
      </c>
      <c r="B10288" s="18" t="s">
        <v>34</v>
      </c>
      <c r="C10288" s="18" t="s">
        <v>1040</v>
      </c>
      <c r="D10288" s="18" t="s">
        <v>184</v>
      </c>
      <c r="E10288" s="18">
        <v>0.24208683158981728</v>
      </c>
    </row>
    <row r="10289" spans="1:5" x14ac:dyDescent="0.3">
      <c r="A10289" s="18" t="str">
        <f t="shared" si="161"/>
        <v>2023-24Colac Otway ShireLB8</v>
      </c>
      <c r="B10289" s="18" t="s">
        <v>34</v>
      </c>
      <c r="C10289" s="18" t="s">
        <v>1040</v>
      </c>
      <c r="D10289" s="18" t="s">
        <v>188</v>
      </c>
      <c r="E10289" s="18">
        <v>3.0740807255421361</v>
      </c>
    </row>
    <row r="10290" spans="1:5" x14ac:dyDescent="0.3">
      <c r="A10290" s="18" t="str">
        <f t="shared" si="161"/>
        <v>2023-24Colac Otway ShireMC2</v>
      </c>
      <c r="B10290" s="18" t="s">
        <v>34</v>
      </c>
      <c r="C10290" s="18" t="s">
        <v>1040</v>
      </c>
      <c r="D10290" s="18" t="s">
        <v>192</v>
      </c>
      <c r="E10290" s="18">
        <v>0.99537037037037035</v>
      </c>
    </row>
    <row r="10291" spans="1:5" x14ac:dyDescent="0.3">
      <c r="A10291" s="18" t="str">
        <f t="shared" si="161"/>
        <v>2023-24Colac Otway ShireMC3</v>
      </c>
      <c r="B10291" s="18" t="s">
        <v>34</v>
      </c>
      <c r="C10291" s="18" t="s">
        <v>1040</v>
      </c>
      <c r="D10291" s="18" t="s">
        <v>197</v>
      </c>
      <c r="E10291" s="18">
        <v>72.468519213919137</v>
      </c>
    </row>
    <row r="10292" spans="1:5" x14ac:dyDescent="0.3">
      <c r="A10292" s="18" t="str">
        <f t="shared" si="161"/>
        <v>2023-24Colac Otway ShireMC4</v>
      </c>
      <c r="B10292" s="18" t="s">
        <v>34</v>
      </c>
      <c r="C10292" s="18" t="s">
        <v>1040</v>
      </c>
      <c r="D10292" s="18" t="s">
        <v>202</v>
      </c>
      <c r="E10292" s="18">
        <v>0.76464088397790053</v>
      </c>
    </row>
    <row r="10293" spans="1:5" x14ac:dyDescent="0.3">
      <c r="A10293" s="18" t="str">
        <f t="shared" si="161"/>
        <v>2023-24Colac Otway ShireMC5</v>
      </c>
      <c r="B10293" s="18" t="s">
        <v>34</v>
      </c>
      <c r="C10293" s="18" t="s">
        <v>1040</v>
      </c>
      <c r="D10293" s="18" t="s">
        <v>207</v>
      </c>
      <c r="E10293" s="18">
        <v>0.84444444444444444</v>
      </c>
    </row>
    <row r="10294" spans="1:5" x14ac:dyDescent="0.3">
      <c r="A10294" s="18" t="str">
        <f t="shared" si="161"/>
        <v>2023-24Colac Otway ShireMC6</v>
      </c>
      <c r="B10294" s="18" t="s">
        <v>34</v>
      </c>
      <c r="C10294" s="18" t="s">
        <v>1040</v>
      </c>
      <c r="D10294" s="18" t="s">
        <v>211</v>
      </c>
      <c r="E10294" s="18">
        <v>1</v>
      </c>
    </row>
    <row r="10295" spans="1:5" x14ac:dyDescent="0.3">
      <c r="A10295" s="18" t="str">
        <f t="shared" si="161"/>
        <v>2023-24Colac Otway ShireR1</v>
      </c>
      <c r="B10295" s="18" t="s">
        <v>34</v>
      </c>
      <c r="C10295" s="18" t="s">
        <v>1040</v>
      </c>
      <c r="D10295" s="18" t="s">
        <v>215</v>
      </c>
      <c r="E10295" s="18">
        <v>24.953343355387091</v>
      </c>
    </row>
    <row r="10296" spans="1:5" x14ac:dyDescent="0.3">
      <c r="A10296" s="18" t="str">
        <f t="shared" si="161"/>
        <v>2023-24Colac Otway ShireR2</v>
      </c>
      <c r="B10296" s="18" t="s">
        <v>34</v>
      </c>
      <c r="C10296" s="18" t="s">
        <v>1040</v>
      </c>
      <c r="D10296" s="18" t="s">
        <v>220</v>
      </c>
      <c r="E10296" s="18">
        <v>0.98541974402755705</v>
      </c>
    </row>
    <row r="10297" spans="1:5" x14ac:dyDescent="0.3">
      <c r="A10297" s="18" t="str">
        <f t="shared" si="161"/>
        <v>2023-24Colac Otway ShireR3</v>
      </c>
      <c r="B10297" s="18" t="s">
        <v>34</v>
      </c>
      <c r="C10297" s="18" t="s">
        <v>1040</v>
      </c>
      <c r="D10297" s="18" t="s">
        <v>223</v>
      </c>
      <c r="E10297" s="18">
        <v>169.22554792280013</v>
      </c>
    </row>
    <row r="10298" spans="1:5" x14ac:dyDescent="0.3">
      <c r="A10298" s="18" t="str">
        <f t="shared" si="161"/>
        <v>2023-24Colac Otway ShireR4</v>
      </c>
      <c r="B10298" s="18" t="s">
        <v>34</v>
      </c>
      <c r="C10298" s="18" t="s">
        <v>1040</v>
      </c>
      <c r="D10298" s="18" t="s">
        <v>228</v>
      </c>
      <c r="E10298" s="18">
        <v>8.4196559469777501</v>
      </c>
    </row>
    <row r="10299" spans="1:5" x14ac:dyDescent="0.3">
      <c r="A10299" s="18" t="str">
        <f t="shared" si="161"/>
        <v>2023-24Colac Otway ShireR5</v>
      </c>
      <c r="B10299" s="18" t="s">
        <v>34</v>
      </c>
      <c r="C10299" s="18" t="s">
        <v>1040</v>
      </c>
      <c r="D10299" s="18" t="s">
        <v>232</v>
      </c>
      <c r="E10299" s="18">
        <v>40</v>
      </c>
    </row>
    <row r="10300" spans="1:5" x14ac:dyDescent="0.3">
      <c r="A10300" s="18" t="str">
        <f t="shared" si="161"/>
        <v>2023-24Colac Otway ShireSP1</v>
      </c>
      <c r="B10300" s="18" t="s">
        <v>34</v>
      </c>
      <c r="C10300" s="18" t="s">
        <v>1040</v>
      </c>
      <c r="D10300" s="18" t="s">
        <v>236</v>
      </c>
      <c r="E10300" s="18">
        <v>99</v>
      </c>
    </row>
    <row r="10301" spans="1:5" x14ac:dyDescent="0.3">
      <c r="A10301" s="18" t="str">
        <f t="shared" si="161"/>
        <v>2023-24Colac Otway ShireSP2</v>
      </c>
      <c r="B10301" s="18" t="s">
        <v>34</v>
      </c>
      <c r="C10301" s="18" t="s">
        <v>1040</v>
      </c>
      <c r="D10301" s="18" t="s">
        <v>239</v>
      </c>
      <c r="E10301" s="18">
        <v>0.62542955326460481</v>
      </c>
    </row>
    <row r="10302" spans="1:5" x14ac:dyDescent="0.3">
      <c r="A10302" s="18" t="str">
        <f t="shared" si="161"/>
        <v>2023-24Colac Otway ShireSP3</v>
      </c>
      <c r="B10302" s="18" t="s">
        <v>34</v>
      </c>
      <c r="C10302" s="18" t="s">
        <v>1040</v>
      </c>
      <c r="D10302" s="18" t="s">
        <v>245</v>
      </c>
      <c r="E10302" s="18">
        <v>3092.8874172185429</v>
      </c>
    </row>
    <row r="10303" spans="1:5" x14ac:dyDescent="0.3">
      <c r="A10303" s="18" t="str">
        <f t="shared" si="161"/>
        <v>2023-24Colac Otway ShireSP4</v>
      </c>
      <c r="B10303" s="18" t="s">
        <v>34</v>
      </c>
      <c r="C10303" s="18" t="s">
        <v>1040</v>
      </c>
      <c r="D10303" s="18" t="s">
        <v>251</v>
      </c>
      <c r="E10303" s="18">
        <v>0.66666666666666663</v>
      </c>
    </row>
    <row r="10304" spans="1:5" x14ac:dyDescent="0.3">
      <c r="A10304" s="18" t="str">
        <f t="shared" si="161"/>
        <v>2023-24Colac Otway ShireWC2</v>
      </c>
      <c r="B10304" s="18" t="s">
        <v>34</v>
      </c>
      <c r="C10304" s="18" t="s">
        <v>1040</v>
      </c>
      <c r="D10304" s="18" t="s">
        <v>256</v>
      </c>
      <c r="E10304" s="18">
        <v>5.4959839242470219</v>
      </c>
    </row>
    <row r="10305" spans="1:5" x14ac:dyDescent="0.3">
      <c r="A10305" s="18" t="str">
        <f t="shared" si="161"/>
        <v>2023-24Colac Otway ShireWC3</v>
      </c>
      <c r="B10305" s="18" t="s">
        <v>34</v>
      </c>
      <c r="C10305" s="18" t="s">
        <v>1040</v>
      </c>
      <c r="D10305" s="18" t="s">
        <v>262</v>
      </c>
      <c r="E10305" s="18">
        <v>109.69513924870466</v>
      </c>
    </row>
    <row r="10306" spans="1:5" x14ac:dyDescent="0.3">
      <c r="A10306" s="18" t="str">
        <f t="shared" si="161"/>
        <v>2023-24Colac Otway ShireWC4</v>
      </c>
      <c r="B10306" s="18" t="s">
        <v>34</v>
      </c>
      <c r="C10306" s="18" t="s">
        <v>1040</v>
      </c>
      <c r="D10306" s="18" t="s">
        <v>266</v>
      </c>
      <c r="E10306" s="18">
        <v>67.179281580156172</v>
      </c>
    </row>
    <row r="10307" spans="1:5" x14ac:dyDescent="0.3">
      <c r="A10307" s="18" t="str">
        <f t="shared" si="161"/>
        <v>2023-24Colac Otway ShireWC5</v>
      </c>
      <c r="B10307" s="18" t="s">
        <v>34</v>
      </c>
      <c r="C10307" s="18" t="s">
        <v>1040</v>
      </c>
      <c r="D10307" s="18" t="s">
        <v>270</v>
      </c>
      <c r="E10307" s="18">
        <v>0.52117730482861713</v>
      </c>
    </row>
    <row r="10308" spans="1:5" x14ac:dyDescent="0.3">
      <c r="A10308" s="18" t="str">
        <f t="shared" si="161"/>
        <v>2023-24Colac Otway ShireE2</v>
      </c>
      <c r="B10308" s="18" t="s">
        <v>34</v>
      </c>
      <c r="C10308" s="18" t="s">
        <v>1040</v>
      </c>
      <c r="D10308" s="18" t="s">
        <v>548</v>
      </c>
      <c r="E10308" s="18">
        <v>4088.442148503143</v>
      </c>
    </row>
    <row r="10309" spans="1:5" x14ac:dyDescent="0.3">
      <c r="A10309" s="18" t="str">
        <f t="shared" si="161"/>
        <v>2023-24Colac Otway ShireE4</v>
      </c>
      <c r="B10309" s="18" t="s">
        <v>34</v>
      </c>
      <c r="C10309" s="18" t="s">
        <v>1040</v>
      </c>
      <c r="D10309" s="18" t="s">
        <v>550</v>
      </c>
      <c r="E10309" s="18">
        <v>1960.6024771270306</v>
      </c>
    </row>
    <row r="10310" spans="1:5" x14ac:dyDescent="0.3">
      <c r="A10310" s="18" t="str">
        <f t="shared" si="161"/>
        <v>2023-24Colac Otway ShireL1</v>
      </c>
      <c r="B10310" s="18" t="s">
        <v>34</v>
      </c>
      <c r="C10310" s="18" t="s">
        <v>1040</v>
      </c>
      <c r="D10310" s="18" t="s">
        <v>552</v>
      </c>
      <c r="E10310" s="18">
        <v>2.2932443921260872</v>
      </c>
    </row>
    <row r="10311" spans="1:5" x14ac:dyDescent="0.3">
      <c r="A10311" s="18" t="str">
        <f t="shared" si="161"/>
        <v>2023-24Colac Otway ShireL2</v>
      </c>
      <c r="B10311" s="18" t="s">
        <v>34</v>
      </c>
      <c r="C10311" s="18" t="s">
        <v>1040</v>
      </c>
      <c r="D10311" s="18" t="s">
        <v>554</v>
      </c>
      <c r="E10311" s="18">
        <v>0.48649532404682494</v>
      </c>
    </row>
    <row r="10312" spans="1:5" x14ac:dyDescent="0.3">
      <c r="A10312" s="18" t="str">
        <f t="shared" si="161"/>
        <v>2023-24Colac Otway ShireO2</v>
      </c>
      <c r="B10312" s="18" t="s">
        <v>34</v>
      </c>
      <c r="C10312" s="18" t="s">
        <v>1040</v>
      </c>
      <c r="D10312" s="18" t="s">
        <v>556</v>
      </c>
      <c r="E10312" s="18">
        <v>0</v>
      </c>
    </row>
    <row r="10313" spans="1:5" x14ac:dyDescent="0.3">
      <c r="A10313" s="18" t="str">
        <f t="shared" si="161"/>
        <v>2023-24Colac Otway ShireO3</v>
      </c>
      <c r="B10313" s="18" t="s">
        <v>34</v>
      </c>
      <c r="C10313" s="18" t="s">
        <v>1040</v>
      </c>
      <c r="D10313" s="18" t="s">
        <v>558</v>
      </c>
      <c r="E10313" s="18">
        <v>0</v>
      </c>
    </row>
    <row r="10314" spans="1:5" x14ac:dyDescent="0.3">
      <c r="A10314" s="18" t="str">
        <f t="shared" si="161"/>
        <v>2023-24Colac Otway ShireO4</v>
      </c>
      <c r="B10314" s="18" t="s">
        <v>34</v>
      </c>
      <c r="C10314" s="18" t="s">
        <v>1040</v>
      </c>
      <c r="D10314" s="18" t="s">
        <v>560</v>
      </c>
      <c r="E10314" s="18">
        <v>0.1011202068074106</v>
      </c>
    </row>
    <row r="10315" spans="1:5" x14ac:dyDescent="0.3">
      <c r="A10315" s="18" t="str">
        <f t="shared" si="161"/>
        <v>2023-24Colac Otway ShireO5</v>
      </c>
      <c r="B10315" s="18" t="s">
        <v>34</v>
      </c>
      <c r="C10315" s="18" t="s">
        <v>1040</v>
      </c>
      <c r="D10315" s="18" t="s">
        <v>562</v>
      </c>
      <c r="E10315" s="18">
        <v>0.75080887660110596</v>
      </c>
    </row>
    <row r="10316" spans="1:5" x14ac:dyDescent="0.3">
      <c r="A10316" s="18" t="str">
        <f t="shared" si="161"/>
        <v>2023-24Colac Otway ShireOP1</v>
      </c>
      <c r="B10316" s="18" t="s">
        <v>34</v>
      </c>
      <c r="C10316" s="18" t="s">
        <v>1040</v>
      </c>
      <c r="D10316" s="18" t="s">
        <v>564</v>
      </c>
      <c r="E10316" s="18">
        <v>-0.17360465947259343</v>
      </c>
    </row>
    <row r="10317" spans="1:5" x14ac:dyDescent="0.3">
      <c r="A10317" s="18" t="str">
        <f t="shared" si="161"/>
        <v>2023-24Colac Otway ShireS1</v>
      </c>
      <c r="B10317" s="18" t="s">
        <v>34</v>
      </c>
      <c r="C10317" s="18" t="s">
        <v>1040</v>
      </c>
      <c r="D10317" s="18" t="s">
        <v>567</v>
      </c>
      <c r="E10317" s="18">
        <v>0.63724719502608451</v>
      </c>
    </row>
    <row r="10318" spans="1:5" x14ac:dyDescent="0.3">
      <c r="A10318" s="18" t="str">
        <f t="shared" si="161"/>
        <v>2023-24Colac Otway ShireS2</v>
      </c>
      <c r="B10318" s="18" t="s">
        <v>34</v>
      </c>
      <c r="C10318" s="18" t="s">
        <v>1040</v>
      </c>
      <c r="D10318" s="18" t="s">
        <v>569</v>
      </c>
      <c r="E10318" s="18">
        <v>2.8641781475766425E-3</v>
      </c>
    </row>
    <row r="10319" spans="1:5" x14ac:dyDescent="0.3">
      <c r="A10319" s="18" t="str">
        <f t="shared" si="161"/>
        <v>2023-24Colac Otway ShireC1</v>
      </c>
      <c r="B10319" s="18" t="s">
        <v>34</v>
      </c>
      <c r="C10319" s="18" t="s">
        <v>1040</v>
      </c>
      <c r="D10319" s="18" t="s">
        <v>572</v>
      </c>
      <c r="E10319" s="18">
        <v>2949.2659273559916</v>
      </c>
    </row>
    <row r="10320" spans="1:5" x14ac:dyDescent="0.3">
      <c r="A10320" s="18" t="str">
        <f t="shared" si="161"/>
        <v>2023-24Colac Otway ShireC2</v>
      </c>
      <c r="B10320" s="18" t="s">
        <v>34</v>
      </c>
      <c r="C10320" s="18" t="s">
        <v>1040</v>
      </c>
      <c r="D10320" s="18" t="s">
        <v>575</v>
      </c>
      <c r="E10320" s="18">
        <v>20920.396893099271</v>
      </c>
    </row>
    <row r="10321" spans="1:5" x14ac:dyDescent="0.3">
      <c r="A10321" s="18" t="str">
        <f t="shared" si="161"/>
        <v>2023-24Colac Otway ShireC3</v>
      </c>
      <c r="B10321" s="18" t="s">
        <v>34</v>
      </c>
      <c r="C10321" s="18" t="s">
        <v>1040</v>
      </c>
      <c r="D10321" s="18" t="s">
        <v>579</v>
      </c>
      <c r="E10321" s="18">
        <v>13.632552132744934</v>
      </c>
    </row>
    <row r="10322" spans="1:5" x14ac:dyDescent="0.3">
      <c r="A10322" s="18" t="str">
        <f t="shared" si="161"/>
        <v>2023-24Colac Otway ShireC4</v>
      </c>
      <c r="B10322" s="18" t="s">
        <v>34</v>
      </c>
      <c r="C10322" s="18" t="s">
        <v>1040</v>
      </c>
      <c r="D10322" s="18" t="s">
        <v>583</v>
      </c>
      <c r="E10322" s="18">
        <v>2084.1377452520987</v>
      </c>
    </row>
    <row r="10323" spans="1:5" x14ac:dyDescent="0.3">
      <c r="A10323" s="18" t="str">
        <f t="shared" si="161"/>
        <v>2023-24Colac Otway ShireC5</v>
      </c>
      <c r="B10323" s="18" t="s">
        <v>34</v>
      </c>
      <c r="C10323" s="18" t="s">
        <v>1040</v>
      </c>
      <c r="D10323" s="18" t="s">
        <v>586</v>
      </c>
      <c r="E10323" s="18">
        <v>246.89085439770125</v>
      </c>
    </row>
    <row r="10324" spans="1:5" x14ac:dyDescent="0.3">
      <c r="A10324" s="18" t="str">
        <f t="shared" si="161"/>
        <v>2023-24Colac Otway ShireC6</v>
      </c>
      <c r="B10324" s="18" t="s">
        <v>34</v>
      </c>
      <c r="C10324" s="18" t="s">
        <v>1040</v>
      </c>
      <c r="D10324" s="18" t="s">
        <v>590</v>
      </c>
      <c r="E10324" s="18">
        <v>3</v>
      </c>
    </row>
    <row r="10325" spans="1:5" x14ac:dyDescent="0.3">
      <c r="A10325" s="18" t="str">
        <f t="shared" si="161"/>
        <v>2023-24Colac Otway ShireC7</v>
      </c>
      <c r="B10325" s="18" t="s">
        <v>34</v>
      </c>
      <c r="C10325" s="18" t="s">
        <v>1040</v>
      </c>
      <c r="D10325" s="18" t="s">
        <v>594</v>
      </c>
      <c r="E10325" s="18">
        <v>0.19397448774608281</v>
      </c>
    </row>
    <row r="10326" spans="1:5" x14ac:dyDescent="0.3">
      <c r="A10326" s="18" t="str">
        <f t="shared" si="161"/>
        <v>2023-24Colac Otway ShireLB5</v>
      </c>
      <c r="B10326" s="18" t="s">
        <v>34</v>
      </c>
      <c r="C10326" s="18" t="s">
        <v>1040</v>
      </c>
      <c r="D10326" s="18" t="s">
        <v>177</v>
      </c>
      <c r="E10326" s="18">
        <v>34.340008081533696</v>
      </c>
    </row>
    <row r="10327" spans="1:5" x14ac:dyDescent="0.3">
      <c r="A10327" s="18" t="str">
        <f t="shared" si="161"/>
        <v>2023-24Corangamite ShireAF2</v>
      </c>
      <c r="B10327" s="18" t="s">
        <v>34</v>
      </c>
      <c r="C10327" s="18" t="s">
        <v>1043</v>
      </c>
      <c r="D10327" s="18" t="s">
        <v>76</v>
      </c>
      <c r="E10327" s="18">
        <v>1</v>
      </c>
    </row>
    <row r="10328" spans="1:5" x14ac:dyDescent="0.3">
      <c r="A10328" s="18" t="str">
        <f t="shared" ref="A10328:A10391" si="162">CONCATENATE(B10328,C10328,D10328)</f>
        <v>2023-24Corangamite ShireAF6</v>
      </c>
      <c r="B10328" s="18" t="s">
        <v>34</v>
      </c>
      <c r="C10328" s="18" t="s">
        <v>1043</v>
      </c>
      <c r="D10328" s="18" t="s">
        <v>85</v>
      </c>
      <c r="E10328" s="18">
        <v>1.8041133684474542</v>
      </c>
    </row>
    <row r="10329" spans="1:5" x14ac:dyDescent="0.3">
      <c r="A10329" s="18" t="str">
        <f t="shared" si="162"/>
        <v>2023-24Corangamite ShireAF7</v>
      </c>
      <c r="B10329" s="18" t="s">
        <v>34</v>
      </c>
      <c r="C10329" s="18" t="s">
        <v>1043</v>
      </c>
      <c r="D10329" s="18" t="s">
        <v>90</v>
      </c>
      <c r="E10329" s="18">
        <v>32.419331294313913</v>
      </c>
    </row>
    <row r="10330" spans="1:5" x14ac:dyDescent="0.3">
      <c r="A10330" s="18" t="str">
        <f t="shared" si="162"/>
        <v>2023-24Corangamite ShireAM1</v>
      </c>
      <c r="B10330" s="18" t="s">
        <v>34</v>
      </c>
      <c r="C10330" s="18" t="s">
        <v>1043</v>
      </c>
      <c r="D10330" s="18" t="s">
        <v>97</v>
      </c>
      <c r="E10330" s="18">
        <v>1.0338058887677208</v>
      </c>
    </row>
    <row r="10331" spans="1:5" x14ac:dyDescent="0.3">
      <c r="A10331" s="18" t="str">
        <f t="shared" si="162"/>
        <v>2023-24Corangamite ShireAM2</v>
      </c>
      <c r="B10331" s="18" t="s">
        <v>34</v>
      </c>
      <c r="C10331" s="18" t="s">
        <v>1043</v>
      </c>
      <c r="D10331" s="18" t="s">
        <v>103</v>
      </c>
      <c r="E10331" s="18">
        <v>0.33333333333333331</v>
      </c>
    </row>
    <row r="10332" spans="1:5" x14ac:dyDescent="0.3">
      <c r="A10332" s="18" t="str">
        <f t="shared" si="162"/>
        <v>2023-24Corangamite ShireAM5</v>
      </c>
      <c r="B10332" s="18" t="s">
        <v>34</v>
      </c>
      <c r="C10332" s="18" t="s">
        <v>1043</v>
      </c>
      <c r="D10332" s="18" t="s">
        <v>109</v>
      </c>
      <c r="E10332" s="18">
        <v>0.96703296703296704</v>
      </c>
    </row>
    <row r="10333" spans="1:5" x14ac:dyDescent="0.3">
      <c r="A10333" s="18" t="str">
        <f t="shared" si="162"/>
        <v>2023-24Corangamite ShireAM6</v>
      </c>
      <c r="B10333" s="18" t="s">
        <v>34</v>
      </c>
      <c r="C10333" s="18" t="s">
        <v>1043</v>
      </c>
      <c r="D10333" s="18" t="s">
        <v>115</v>
      </c>
      <c r="E10333" s="18">
        <v>19.292889390519186</v>
      </c>
    </row>
    <row r="10334" spans="1:5" x14ac:dyDescent="0.3">
      <c r="A10334" s="18" t="str">
        <f t="shared" si="162"/>
        <v>2023-24Corangamite ShireAM7</v>
      </c>
      <c r="B10334" s="18" t="s">
        <v>34</v>
      </c>
      <c r="C10334" s="18" t="s">
        <v>1043</v>
      </c>
      <c r="D10334" s="18" t="s">
        <v>118</v>
      </c>
      <c r="E10334" s="18">
        <v>0.9375</v>
      </c>
    </row>
    <row r="10335" spans="1:5" x14ac:dyDescent="0.3">
      <c r="A10335" s="18" t="str">
        <f t="shared" si="162"/>
        <v>2023-24Corangamite ShireFS1</v>
      </c>
      <c r="B10335" s="18" t="s">
        <v>34</v>
      </c>
      <c r="C10335" s="18" t="s">
        <v>1043</v>
      </c>
      <c r="D10335" s="18" t="s">
        <v>124</v>
      </c>
      <c r="E10335" s="18">
        <v>1.2857142857142858</v>
      </c>
    </row>
    <row r="10336" spans="1:5" x14ac:dyDescent="0.3">
      <c r="A10336" s="18" t="str">
        <f t="shared" si="162"/>
        <v>2023-24Corangamite ShireFS2</v>
      </c>
      <c r="B10336" s="18" t="s">
        <v>34</v>
      </c>
      <c r="C10336" s="18" t="s">
        <v>1043</v>
      </c>
      <c r="D10336" s="18" t="s">
        <v>130</v>
      </c>
      <c r="E10336" s="18">
        <v>1</v>
      </c>
    </row>
    <row r="10337" spans="1:5" x14ac:dyDescent="0.3">
      <c r="A10337" s="18" t="str">
        <f t="shared" si="162"/>
        <v>2023-24Corangamite ShireFS3</v>
      </c>
      <c r="B10337" s="18" t="s">
        <v>34</v>
      </c>
      <c r="C10337" s="18" t="s">
        <v>1043</v>
      </c>
      <c r="D10337" s="18" t="s">
        <v>135</v>
      </c>
      <c r="E10337" s="18">
        <v>220.07187500000001</v>
      </c>
    </row>
    <row r="10338" spans="1:5" x14ac:dyDescent="0.3">
      <c r="A10338" s="18" t="str">
        <f t="shared" si="162"/>
        <v>2023-24Corangamite ShireFS4</v>
      </c>
      <c r="B10338" s="18" t="s">
        <v>34</v>
      </c>
      <c r="C10338" s="18" t="s">
        <v>1043</v>
      </c>
      <c r="D10338" s="18" t="s">
        <v>139</v>
      </c>
      <c r="E10338" s="18">
        <v>1</v>
      </c>
    </row>
    <row r="10339" spans="1:5" x14ac:dyDescent="0.3">
      <c r="A10339" s="18" t="str">
        <f t="shared" si="162"/>
        <v>2023-24Corangamite ShireFS5</v>
      </c>
      <c r="B10339" s="18" t="s">
        <v>34</v>
      </c>
      <c r="C10339" s="18" t="s">
        <v>1043</v>
      </c>
      <c r="D10339" s="18" t="s">
        <v>144</v>
      </c>
      <c r="E10339" s="18">
        <v>1</v>
      </c>
    </row>
    <row r="10340" spans="1:5" x14ac:dyDescent="0.3">
      <c r="A10340" s="18" t="str">
        <f t="shared" si="162"/>
        <v>2023-24Corangamite ShireG1</v>
      </c>
      <c r="B10340" s="18" t="s">
        <v>34</v>
      </c>
      <c r="C10340" s="18" t="s">
        <v>1043</v>
      </c>
      <c r="D10340" s="18" t="s">
        <v>149</v>
      </c>
      <c r="E10340" s="18">
        <v>4.736842105263158E-2</v>
      </c>
    </row>
    <row r="10341" spans="1:5" x14ac:dyDescent="0.3">
      <c r="A10341" s="18" t="str">
        <f t="shared" si="162"/>
        <v>2023-24Corangamite ShireG2</v>
      </c>
      <c r="B10341" s="18" t="s">
        <v>34</v>
      </c>
      <c r="C10341" s="18" t="s">
        <v>1043</v>
      </c>
      <c r="D10341" s="18" t="s">
        <v>154</v>
      </c>
      <c r="E10341" s="18">
        <v>63</v>
      </c>
    </row>
    <row r="10342" spans="1:5" x14ac:dyDescent="0.3">
      <c r="A10342" s="18" t="str">
        <f t="shared" si="162"/>
        <v>2023-24Corangamite ShireG3</v>
      </c>
      <c r="B10342" s="18" t="s">
        <v>34</v>
      </c>
      <c r="C10342" s="18" t="s">
        <v>1043</v>
      </c>
      <c r="D10342" s="18" t="s">
        <v>159</v>
      </c>
      <c r="E10342" s="18">
        <v>0.97802197802197799</v>
      </c>
    </row>
    <row r="10343" spans="1:5" x14ac:dyDescent="0.3">
      <c r="A10343" s="18" t="str">
        <f t="shared" si="162"/>
        <v>2023-24Corangamite ShireG4</v>
      </c>
      <c r="B10343" s="18" t="s">
        <v>34</v>
      </c>
      <c r="C10343" s="18" t="s">
        <v>1043</v>
      </c>
      <c r="D10343" s="18" t="s">
        <v>166</v>
      </c>
      <c r="E10343" s="18">
        <v>44372</v>
      </c>
    </row>
    <row r="10344" spans="1:5" x14ac:dyDescent="0.3">
      <c r="A10344" s="18" t="str">
        <f t="shared" si="162"/>
        <v>2023-24Corangamite ShireG5</v>
      </c>
      <c r="B10344" s="18" t="s">
        <v>34</v>
      </c>
      <c r="C10344" s="18" t="s">
        <v>1043</v>
      </c>
      <c r="D10344" s="18" t="s">
        <v>169</v>
      </c>
      <c r="E10344" s="18">
        <v>62</v>
      </c>
    </row>
    <row r="10345" spans="1:5" x14ac:dyDescent="0.3">
      <c r="A10345" s="18" t="str">
        <f t="shared" si="162"/>
        <v>2023-24Corangamite ShireLB2</v>
      </c>
      <c r="B10345" s="18" t="s">
        <v>34</v>
      </c>
      <c r="C10345" s="18" t="s">
        <v>1043</v>
      </c>
      <c r="D10345" s="18" t="s">
        <v>172</v>
      </c>
      <c r="E10345" s="18">
        <v>0.43468371195761712</v>
      </c>
    </row>
    <row r="10346" spans="1:5" x14ac:dyDescent="0.3">
      <c r="A10346" s="18" t="str">
        <f t="shared" si="162"/>
        <v>2023-24Corangamite ShireLB6</v>
      </c>
      <c r="B10346" s="18" t="s">
        <v>34</v>
      </c>
      <c r="C10346" s="18" t="s">
        <v>1043</v>
      </c>
      <c r="D10346" s="18" t="s">
        <v>180</v>
      </c>
      <c r="E10346" s="18">
        <v>2.5334211186355655</v>
      </c>
    </row>
    <row r="10347" spans="1:5" x14ac:dyDescent="0.3">
      <c r="A10347" s="18" t="str">
        <f t="shared" si="162"/>
        <v>2023-24Corangamite ShireLB7</v>
      </c>
      <c r="B10347" s="18" t="s">
        <v>34</v>
      </c>
      <c r="C10347" s="18" t="s">
        <v>1043</v>
      </c>
      <c r="D10347" s="18" t="s">
        <v>184</v>
      </c>
      <c r="E10347" s="18">
        <v>0.49586155003762228</v>
      </c>
    </row>
    <row r="10348" spans="1:5" x14ac:dyDescent="0.3">
      <c r="A10348" s="18" t="str">
        <f t="shared" si="162"/>
        <v>2023-24Corangamite ShireLB8</v>
      </c>
      <c r="B10348" s="18" t="s">
        <v>34</v>
      </c>
      <c r="C10348" s="18" t="s">
        <v>1043</v>
      </c>
      <c r="D10348" s="18" t="s">
        <v>188</v>
      </c>
      <c r="E10348" s="18">
        <v>1.699147228492601</v>
      </c>
    </row>
    <row r="10349" spans="1:5" x14ac:dyDescent="0.3">
      <c r="A10349" s="18" t="str">
        <f t="shared" si="162"/>
        <v>2023-24Corangamite ShireMC2</v>
      </c>
      <c r="B10349" s="18" t="s">
        <v>34</v>
      </c>
      <c r="C10349" s="18" t="s">
        <v>1043</v>
      </c>
      <c r="D10349" s="18" t="s">
        <v>192</v>
      </c>
      <c r="E10349" s="18">
        <v>1.0134228187919463</v>
      </c>
    </row>
    <row r="10350" spans="1:5" x14ac:dyDescent="0.3">
      <c r="A10350" s="18" t="str">
        <f t="shared" si="162"/>
        <v>2023-24Corangamite ShireMC3</v>
      </c>
      <c r="B10350" s="18" t="s">
        <v>34</v>
      </c>
      <c r="C10350" s="18" t="s">
        <v>1043</v>
      </c>
      <c r="D10350" s="18" t="s">
        <v>197</v>
      </c>
      <c r="E10350" s="18">
        <v>78.575079410915393</v>
      </c>
    </row>
    <row r="10351" spans="1:5" x14ac:dyDescent="0.3">
      <c r="A10351" s="18" t="str">
        <f t="shared" si="162"/>
        <v>2023-24Corangamite ShireMC4</v>
      </c>
      <c r="B10351" s="18" t="s">
        <v>34</v>
      </c>
      <c r="C10351" s="18" t="s">
        <v>1043</v>
      </c>
      <c r="D10351" s="18" t="s">
        <v>202</v>
      </c>
      <c r="E10351" s="18">
        <v>0.84698608964451316</v>
      </c>
    </row>
    <row r="10352" spans="1:5" x14ac:dyDescent="0.3">
      <c r="A10352" s="18" t="str">
        <f t="shared" si="162"/>
        <v>2023-24Corangamite ShireMC5</v>
      </c>
      <c r="B10352" s="18" t="s">
        <v>34</v>
      </c>
      <c r="C10352" s="18" t="s">
        <v>1043</v>
      </c>
      <c r="D10352" s="18" t="s">
        <v>207</v>
      </c>
      <c r="E10352" s="18">
        <v>0.84615384615384615</v>
      </c>
    </row>
    <row r="10353" spans="1:5" x14ac:dyDescent="0.3">
      <c r="A10353" s="18" t="str">
        <f t="shared" si="162"/>
        <v>2023-24Corangamite ShireMC6</v>
      </c>
      <c r="B10353" s="18" t="s">
        <v>34</v>
      </c>
      <c r="C10353" s="18" t="s">
        <v>1043</v>
      </c>
      <c r="D10353" s="18" t="s">
        <v>211</v>
      </c>
      <c r="E10353" s="18">
        <v>1</v>
      </c>
    </row>
    <row r="10354" spans="1:5" x14ac:dyDescent="0.3">
      <c r="A10354" s="18" t="str">
        <f t="shared" si="162"/>
        <v>2023-24Corangamite ShireR1</v>
      </c>
      <c r="B10354" s="18" t="s">
        <v>34</v>
      </c>
      <c r="C10354" s="18" t="s">
        <v>1043</v>
      </c>
      <c r="D10354" s="18" t="s">
        <v>215</v>
      </c>
      <c r="E10354" s="18">
        <v>5.6892778993435451</v>
      </c>
    </row>
    <row r="10355" spans="1:5" x14ac:dyDescent="0.3">
      <c r="A10355" s="18" t="str">
        <f t="shared" si="162"/>
        <v>2023-24Corangamite ShireR2</v>
      </c>
      <c r="B10355" s="18" t="s">
        <v>34</v>
      </c>
      <c r="C10355" s="18" t="s">
        <v>1043</v>
      </c>
      <c r="D10355" s="18" t="s">
        <v>220</v>
      </c>
      <c r="E10355" s="18">
        <v>0.99124726477024072</v>
      </c>
    </row>
    <row r="10356" spans="1:5" x14ac:dyDescent="0.3">
      <c r="A10356" s="18" t="str">
        <f t="shared" si="162"/>
        <v>2023-24Corangamite ShireR3</v>
      </c>
      <c r="B10356" s="18" t="s">
        <v>34</v>
      </c>
      <c r="C10356" s="18" t="s">
        <v>1043</v>
      </c>
      <c r="D10356" s="18" t="s">
        <v>223</v>
      </c>
      <c r="E10356" s="18">
        <v>48.781086122073852</v>
      </c>
    </row>
    <row r="10357" spans="1:5" x14ac:dyDescent="0.3">
      <c r="A10357" s="18" t="str">
        <f t="shared" si="162"/>
        <v>2023-24Corangamite ShireR4</v>
      </c>
      <c r="B10357" s="18" t="s">
        <v>34</v>
      </c>
      <c r="C10357" s="18" t="s">
        <v>1043</v>
      </c>
      <c r="D10357" s="18" t="s">
        <v>228</v>
      </c>
      <c r="E10357" s="18">
        <v>5.5788336523186528</v>
      </c>
    </row>
    <row r="10358" spans="1:5" x14ac:dyDescent="0.3">
      <c r="A10358" s="18" t="str">
        <f t="shared" si="162"/>
        <v>2023-24Corangamite ShireR5</v>
      </c>
      <c r="B10358" s="18" t="s">
        <v>34</v>
      </c>
      <c r="C10358" s="18" t="s">
        <v>1043</v>
      </c>
      <c r="D10358" s="18" t="s">
        <v>232</v>
      </c>
      <c r="E10358" s="18">
        <v>40</v>
      </c>
    </row>
    <row r="10359" spans="1:5" x14ac:dyDescent="0.3">
      <c r="A10359" s="18" t="str">
        <f t="shared" si="162"/>
        <v>2023-24Corangamite ShireSP1</v>
      </c>
      <c r="B10359" s="18" t="s">
        <v>34</v>
      </c>
      <c r="C10359" s="18" t="s">
        <v>1043</v>
      </c>
      <c r="D10359" s="18" t="s">
        <v>236</v>
      </c>
      <c r="E10359" s="18">
        <v>93</v>
      </c>
    </row>
    <row r="10360" spans="1:5" x14ac:dyDescent="0.3">
      <c r="A10360" s="18" t="str">
        <f t="shared" si="162"/>
        <v>2023-24Corangamite ShireSP2</v>
      </c>
      <c r="B10360" s="18" t="s">
        <v>34</v>
      </c>
      <c r="C10360" s="18" t="s">
        <v>1043</v>
      </c>
      <c r="D10360" s="18" t="s">
        <v>239</v>
      </c>
      <c r="E10360" s="18">
        <v>0.62857142857142856</v>
      </c>
    </row>
    <row r="10361" spans="1:5" x14ac:dyDescent="0.3">
      <c r="A10361" s="18" t="str">
        <f t="shared" si="162"/>
        <v>2023-24Corangamite ShireSP3</v>
      </c>
      <c r="B10361" s="18" t="s">
        <v>34</v>
      </c>
      <c r="C10361" s="18" t="s">
        <v>1043</v>
      </c>
      <c r="D10361" s="18" t="s">
        <v>245</v>
      </c>
      <c r="E10361" s="18">
        <v>2762.9679487179487</v>
      </c>
    </row>
    <row r="10362" spans="1:5" x14ac:dyDescent="0.3">
      <c r="A10362" s="18" t="str">
        <f t="shared" si="162"/>
        <v>2023-24Corangamite ShireSP4</v>
      </c>
      <c r="B10362" s="18" t="s">
        <v>34</v>
      </c>
      <c r="C10362" s="18" t="s">
        <v>1043</v>
      </c>
      <c r="D10362" s="18" t="s">
        <v>251</v>
      </c>
      <c r="E10362" s="18">
        <v>1</v>
      </c>
    </row>
    <row r="10363" spans="1:5" x14ac:dyDescent="0.3">
      <c r="A10363" s="18" t="str">
        <f t="shared" si="162"/>
        <v>2023-24Corangamite ShireWC2</v>
      </c>
      <c r="B10363" s="18" t="s">
        <v>34</v>
      </c>
      <c r="C10363" s="18" t="s">
        <v>1043</v>
      </c>
      <c r="D10363" s="18" t="s">
        <v>256</v>
      </c>
      <c r="E10363" s="18">
        <v>8.1261621100475168</v>
      </c>
    </row>
    <row r="10364" spans="1:5" x14ac:dyDescent="0.3">
      <c r="A10364" s="18" t="str">
        <f t="shared" si="162"/>
        <v>2023-24Corangamite ShireWC3</v>
      </c>
      <c r="B10364" s="18" t="s">
        <v>34</v>
      </c>
      <c r="C10364" s="18" t="s">
        <v>1043</v>
      </c>
      <c r="D10364" s="18" t="s">
        <v>262</v>
      </c>
      <c r="E10364" s="18">
        <v>133.24012864034304</v>
      </c>
    </row>
    <row r="10365" spans="1:5" x14ac:dyDescent="0.3">
      <c r="A10365" s="18" t="str">
        <f t="shared" si="162"/>
        <v>2023-24Corangamite ShireWC4</v>
      </c>
      <c r="B10365" s="18" t="s">
        <v>34</v>
      </c>
      <c r="C10365" s="18" t="s">
        <v>1043</v>
      </c>
      <c r="D10365" s="18" t="s">
        <v>266</v>
      </c>
      <c r="E10365" s="18">
        <v>72.06253350008933</v>
      </c>
    </row>
    <row r="10366" spans="1:5" x14ac:dyDescent="0.3">
      <c r="A10366" s="18" t="str">
        <f t="shared" si="162"/>
        <v>2023-24Corangamite ShireWC5</v>
      </c>
      <c r="B10366" s="18" t="s">
        <v>34</v>
      </c>
      <c r="C10366" s="18" t="s">
        <v>1043</v>
      </c>
      <c r="D10366" s="18" t="s">
        <v>270</v>
      </c>
      <c r="E10366" s="18">
        <v>0.5865005192107996</v>
      </c>
    </row>
    <row r="10367" spans="1:5" x14ac:dyDescent="0.3">
      <c r="A10367" s="18" t="str">
        <f t="shared" si="162"/>
        <v>2023-24Corangamite ShireE2</v>
      </c>
      <c r="B10367" s="18" t="s">
        <v>34</v>
      </c>
      <c r="C10367" s="18" t="s">
        <v>1043</v>
      </c>
      <c r="D10367" s="18" t="s">
        <v>548</v>
      </c>
      <c r="E10367" s="18">
        <v>5642.0903382621018</v>
      </c>
    </row>
    <row r="10368" spans="1:5" x14ac:dyDescent="0.3">
      <c r="A10368" s="18" t="str">
        <f t="shared" si="162"/>
        <v>2023-24Corangamite ShireE4</v>
      </c>
      <c r="B10368" s="18" t="s">
        <v>34</v>
      </c>
      <c r="C10368" s="18" t="s">
        <v>1043</v>
      </c>
      <c r="D10368" s="18" t="s">
        <v>550</v>
      </c>
      <c r="E10368" s="18">
        <v>2272.7364796435081</v>
      </c>
    </row>
    <row r="10369" spans="1:5" x14ac:dyDescent="0.3">
      <c r="A10369" s="18" t="str">
        <f t="shared" si="162"/>
        <v>2023-24Corangamite ShireL1</v>
      </c>
      <c r="B10369" s="18" t="s">
        <v>34</v>
      </c>
      <c r="C10369" s="18" t="s">
        <v>1043</v>
      </c>
      <c r="D10369" s="18" t="s">
        <v>552</v>
      </c>
      <c r="E10369" s="18">
        <v>3.5824971330275228</v>
      </c>
    </row>
    <row r="10370" spans="1:5" x14ac:dyDescent="0.3">
      <c r="A10370" s="18" t="str">
        <f t="shared" si="162"/>
        <v>2023-24Corangamite ShireL2</v>
      </c>
      <c r="B10370" s="18" t="s">
        <v>34</v>
      </c>
      <c r="C10370" s="18" t="s">
        <v>1043</v>
      </c>
      <c r="D10370" s="18" t="s">
        <v>554</v>
      </c>
      <c r="E10370" s="18">
        <v>0.11346043577981652</v>
      </c>
    </row>
    <row r="10371" spans="1:5" x14ac:dyDescent="0.3">
      <c r="A10371" s="18" t="str">
        <f t="shared" si="162"/>
        <v>2023-24Corangamite ShireO2</v>
      </c>
      <c r="B10371" s="18" t="s">
        <v>34</v>
      </c>
      <c r="C10371" s="18" t="s">
        <v>1043</v>
      </c>
      <c r="D10371" s="18" t="s">
        <v>556</v>
      </c>
      <c r="E10371" s="18">
        <v>0</v>
      </c>
    </row>
    <row r="10372" spans="1:5" x14ac:dyDescent="0.3">
      <c r="A10372" s="18" t="str">
        <f t="shared" si="162"/>
        <v>2023-24Corangamite ShireO3</v>
      </c>
      <c r="B10372" s="18" t="s">
        <v>34</v>
      </c>
      <c r="C10372" s="18" t="s">
        <v>1043</v>
      </c>
      <c r="D10372" s="18" t="s">
        <v>558</v>
      </c>
      <c r="E10372" s="18">
        <v>0</v>
      </c>
    </row>
    <row r="10373" spans="1:5" x14ac:dyDescent="0.3">
      <c r="A10373" s="18" t="str">
        <f t="shared" si="162"/>
        <v>2023-24Corangamite ShireO4</v>
      </c>
      <c r="B10373" s="18" t="s">
        <v>34</v>
      </c>
      <c r="C10373" s="18" t="s">
        <v>1043</v>
      </c>
      <c r="D10373" s="18" t="s">
        <v>560</v>
      </c>
      <c r="E10373" s="18">
        <v>0.36939730054790859</v>
      </c>
    </row>
    <row r="10374" spans="1:5" x14ac:dyDescent="0.3">
      <c r="A10374" s="18" t="str">
        <f t="shared" si="162"/>
        <v>2023-24Corangamite ShireO5</v>
      </c>
      <c r="B10374" s="18" t="s">
        <v>34</v>
      </c>
      <c r="C10374" s="18" t="s">
        <v>1043</v>
      </c>
      <c r="D10374" s="18" t="s">
        <v>562</v>
      </c>
      <c r="E10374" s="18">
        <v>1.1308360895315746</v>
      </c>
    </row>
    <row r="10375" spans="1:5" x14ac:dyDescent="0.3">
      <c r="A10375" s="18" t="str">
        <f t="shared" si="162"/>
        <v>2023-24Corangamite ShireOP1</v>
      </c>
      <c r="B10375" s="18" t="s">
        <v>34</v>
      </c>
      <c r="C10375" s="18" t="s">
        <v>1043</v>
      </c>
      <c r="D10375" s="18" t="s">
        <v>564</v>
      </c>
      <c r="E10375" s="18">
        <v>-0.2237769918502735</v>
      </c>
    </row>
    <row r="10376" spans="1:5" x14ac:dyDescent="0.3">
      <c r="A10376" s="18" t="str">
        <f t="shared" si="162"/>
        <v>2023-24Corangamite ShireS1</v>
      </c>
      <c r="B10376" s="18" t="s">
        <v>34</v>
      </c>
      <c r="C10376" s="18" t="s">
        <v>1043</v>
      </c>
      <c r="D10376" s="18" t="s">
        <v>567</v>
      </c>
      <c r="E10376" s="18">
        <v>0.554379105067768</v>
      </c>
    </row>
    <row r="10377" spans="1:5" x14ac:dyDescent="0.3">
      <c r="A10377" s="18" t="str">
        <f t="shared" si="162"/>
        <v>2023-24Corangamite ShireS2</v>
      </c>
      <c r="B10377" s="18" t="s">
        <v>34</v>
      </c>
      <c r="C10377" s="18" t="s">
        <v>1043</v>
      </c>
      <c r="D10377" s="18" t="s">
        <v>569</v>
      </c>
      <c r="E10377" s="18">
        <v>2.4496940090775639E-3</v>
      </c>
    </row>
    <row r="10378" spans="1:5" x14ac:dyDescent="0.3">
      <c r="A10378" s="18" t="str">
        <f t="shared" si="162"/>
        <v>2023-24Corangamite ShireC1</v>
      </c>
      <c r="B10378" s="18" t="s">
        <v>34</v>
      </c>
      <c r="C10378" s="18" t="s">
        <v>1043</v>
      </c>
      <c r="D10378" s="18" t="s">
        <v>572</v>
      </c>
      <c r="E10378" s="18">
        <v>3493.2279909706544</v>
      </c>
    </row>
    <row r="10379" spans="1:5" x14ac:dyDescent="0.3">
      <c r="A10379" s="18" t="str">
        <f t="shared" si="162"/>
        <v>2023-24Corangamite ShireC2</v>
      </c>
      <c r="B10379" s="18" t="s">
        <v>34</v>
      </c>
      <c r="C10379" s="18" t="s">
        <v>1043</v>
      </c>
      <c r="D10379" s="18" t="s">
        <v>575</v>
      </c>
      <c r="E10379" s="18">
        <v>35075.307248557816</v>
      </c>
    </row>
    <row r="10380" spans="1:5" x14ac:dyDescent="0.3">
      <c r="A10380" s="18" t="str">
        <f t="shared" si="162"/>
        <v>2023-24Corangamite ShireC3</v>
      </c>
      <c r="B10380" s="18" t="s">
        <v>34</v>
      </c>
      <c r="C10380" s="18" t="s">
        <v>1043</v>
      </c>
      <c r="D10380" s="18" t="s">
        <v>579</v>
      </c>
      <c r="E10380" s="18">
        <v>6.7662282562579552</v>
      </c>
    </row>
    <row r="10381" spans="1:5" x14ac:dyDescent="0.3">
      <c r="A10381" s="18" t="str">
        <f t="shared" si="162"/>
        <v>2023-24Corangamite ShireC4</v>
      </c>
      <c r="B10381" s="18" t="s">
        <v>34</v>
      </c>
      <c r="C10381" s="18" t="s">
        <v>1043</v>
      </c>
      <c r="D10381" s="18" t="s">
        <v>583</v>
      </c>
      <c r="E10381" s="18">
        <v>2346.0622021570102</v>
      </c>
    </row>
    <row r="10382" spans="1:5" x14ac:dyDescent="0.3">
      <c r="A10382" s="18" t="str">
        <f t="shared" si="162"/>
        <v>2023-24Corangamite ShireC5</v>
      </c>
      <c r="B10382" s="18" t="s">
        <v>34</v>
      </c>
      <c r="C10382" s="18" t="s">
        <v>1043</v>
      </c>
      <c r="D10382" s="18" t="s">
        <v>586</v>
      </c>
      <c r="E10382" s="18">
        <v>379.35791321795836</v>
      </c>
    </row>
    <row r="10383" spans="1:5" x14ac:dyDescent="0.3">
      <c r="A10383" s="18" t="str">
        <f t="shared" si="162"/>
        <v>2023-24Corangamite ShireC6</v>
      </c>
      <c r="B10383" s="18" t="s">
        <v>34</v>
      </c>
      <c r="C10383" s="18" t="s">
        <v>1043</v>
      </c>
      <c r="D10383" s="18" t="s">
        <v>590</v>
      </c>
      <c r="E10383" s="18">
        <v>4</v>
      </c>
    </row>
    <row r="10384" spans="1:5" x14ac:dyDescent="0.3">
      <c r="A10384" s="18" t="str">
        <f t="shared" si="162"/>
        <v>2023-24Corangamite ShireC7</v>
      </c>
      <c r="B10384" s="18" t="s">
        <v>34</v>
      </c>
      <c r="C10384" s="18" t="s">
        <v>1043</v>
      </c>
      <c r="D10384" s="18" t="s">
        <v>594</v>
      </c>
      <c r="E10384" s="18">
        <v>0.1306532663316583</v>
      </c>
    </row>
    <row r="10385" spans="1:5" x14ac:dyDescent="0.3">
      <c r="A10385" s="18" t="str">
        <f t="shared" si="162"/>
        <v>2023-24Corangamite ShireLB5</v>
      </c>
      <c r="B10385" s="18" t="s">
        <v>34</v>
      </c>
      <c r="C10385" s="18" t="s">
        <v>1043</v>
      </c>
      <c r="D10385" s="18" t="s">
        <v>177</v>
      </c>
      <c r="E10385" s="18">
        <v>36.303987960872838</v>
      </c>
    </row>
    <row r="10386" spans="1:5" x14ac:dyDescent="0.3">
      <c r="A10386" s="18" t="str">
        <f t="shared" si="162"/>
        <v>2023-24Darebin CityAF2</v>
      </c>
      <c r="B10386" s="18" t="s">
        <v>34</v>
      </c>
      <c r="C10386" s="18" t="s">
        <v>1046</v>
      </c>
      <c r="D10386" s="18" t="s">
        <v>76</v>
      </c>
      <c r="E10386" s="18">
        <v>2</v>
      </c>
    </row>
    <row r="10387" spans="1:5" x14ac:dyDescent="0.3">
      <c r="A10387" s="18" t="str">
        <f t="shared" si="162"/>
        <v>2023-24Darebin CityAF6</v>
      </c>
      <c r="B10387" s="18" t="s">
        <v>34</v>
      </c>
      <c r="C10387" s="18" t="s">
        <v>1046</v>
      </c>
      <c r="D10387" s="18" t="s">
        <v>85</v>
      </c>
      <c r="E10387" s="18">
        <v>7.7378583403454453</v>
      </c>
    </row>
    <row r="10388" spans="1:5" x14ac:dyDescent="0.3">
      <c r="A10388" s="18" t="str">
        <f t="shared" si="162"/>
        <v>2023-24Darebin CityAF7</v>
      </c>
      <c r="B10388" s="18" t="s">
        <v>34</v>
      </c>
      <c r="C10388" s="18" t="s">
        <v>1046</v>
      </c>
      <c r="D10388" s="18" t="s">
        <v>90</v>
      </c>
      <c r="E10388" s="18">
        <v>2.4580605369347022</v>
      </c>
    </row>
    <row r="10389" spans="1:5" x14ac:dyDescent="0.3">
      <c r="A10389" s="18" t="str">
        <f t="shared" si="162"/>
        <v>2023-24Darebin CityAM1</v>
      </c>
      <c r="B10389" s="18" t="s">
        <v>34</v>
      </c>
      <c r="C10389" s="18" t="s">
        <v>1046</v>
      </c>
      <c r="D10389" s="18" t="s">
        <v>97</v>
      </c>
      <c r="E10389" s="18">
        <v>2.5149572649572649</v>
      </c>
    </row>
    <row r="10390" spans="1:5" x14ac:dyDescent="0.3">
      <c r="A10390" s="18" t="str">
        <f t="shared" si="162"/>
        <v>2023-24Darebin CityAM2</v>
      </c>
      <c r="B10390" s="18" t="s">
        <v>34</v>
      </c>
      <c r="C10390" s="18" t="s">
        <v>1046</v>
      </c>
      <c r="D10390" s="18" t="s">
        <v>103</v>
      </c>
      <c r="E10390" s="18">
        <v>0.28249999999999997</v>
      </c>
    </row>
    <row r="10391" spans="1:5" x14ac:dyDescent="0.3">
      <c r="A10391" s="18" t="str">
        <f t="shared" si="162"/>
        <v>2023-24Darebin CityAM5</v>
      </c>
      <c r="B10391" s="18" t="s">
        <v>34</v>
      </c>
      <c r="C10391" s="18" t="s">
        <v>1046</v>
      </c>
      <c r="D10391" s="18" t="s">
        <v>109</v>
      </c>
      <c r="E10391" s="18">
        <v>0.35365853658536583</v>
      </c>
    </row>
    <row r="10392" spans="1:5" x14ac:dyDescent="0.3">
      <c r="A10392" s="18" t="str">
        <f t="shared" ref="A10392:A10455" si="163">CONCATENATE(B10392,C10392,D10392)</f>
        <v>2023-24Darebin CityAM6</v>
      </c>
      <c r="B10392" s="18" t="s">
        <v>34</v>
      </c>
      <c r="C10392" s="18" t="s">
        <v>1046</v>
      </c>
      <c r="D10392" s="18" t="s">
        <v>115</v>
      </c>
      <c r="E10392" s="18">
        <v>8.5274371639806539</v>
      </c>
    </row>
    <row r="10393" spans="1:5" x14ac:dyDescent="0.3">
      <c r="A10393" s="18" t="str">
        <f t="shared" si="163"/>
        <v>2023-24Darebin CityAM7</v>
      </c>
      <c r="B10393" s="18" t="s">
        <v>34</v>
      </c>
      <c r="C10393" s="18" t="s">
        <v>1046</v>
      </c>
      <c r="D10393" s="18" t="s">
        <v>118</v>
      </c>
      <c r="E10393" s="18">
        <v>1</v>
      </c>
    </row>
    <row r="10394" spans="1:5" x14ac:dyDescent="0.3">
      <c r="A10394" s="18" t="str">
        <f t="shared" si="163"/>
        <v>2023-24Darebin CityFS1</v>
      </c>
      <c r="B10394" s="18" t="s">
        <v>34</v>
      </c>
      <c r="C10394" s="18" t="s">
        <v>1046</v>
      </c>
      <c r="D10394" s="18" t="s">
        <v>124</v>
      </c>
      <c r="E10394" s="18">
        <v>1.8363749999999999</v>
      </c>
    </row>
    <row r="10395" spans="1:5" x14ac:dyDescent="0.3">
      <c r="A10395" s="18" t="str">
        <f t="shared" si="163"/>
        <v>2023-24Darebin CityFS2</v>
      </c>
      <c r="B10395" s="18" t="s">
        <v>34</v>
      </c>
      <c r="C10395" s="18" t="s">
        <v>1046</v>
      </c>
      <c r="D10395" s="18" t="s">
        <v>130</v>
      </c>
      <c r="E10395" s="18">
        <v>0.92742695570216782</v>
      </c>
    </row>
    <row r="10396" spans="1:5" x14ac:dyDescent="0.3">
      <c r="A10396" s="18" t="str">
        <f t="shared" si="163"/>
        <v>2023-24Darebin CityFS3</v>
      </c>
      <c r="B10396" s="18" t="s">
        <v>34</v>
      </c>
      <c r="C10396" s="18" t="s">
        <v>1046</v>
      </c>
      <c r="D10396" s="18" t="s">
        <v>135</v>
      </c>
      <c r="E10396" s="18">
        <v>525.98900990099003</v>
      </c>
    </row>
    <row r="10397" spans="1:5" x14ac:dyDescent="0.3">
      <c r="A10397" s="18" t="str">
        <f t="shared" si="163"/>
        <v>2023-24Darebin CityFS4</v>
      </c>
      <c r="B10397" s="18" t="s">
        <v>34</v>
      </c>
      <c r="C10397" s="18" t="s">
        <v>1046</v>
      </c>
      <c r="D10397" s="18" t="s">
        <v>139</v>
      </c>
      <c r="E10397" s="18">
        <v>1</v>
      </c>
    </row>
    <row r="10398" spans="1:5" x14ac:dyDescent="0.3">
      <c r="A10398" s="18" t="str">
        <f t="shared" si="163"/>
        <v>2023-24Darebin CityFS5</v>
      </c>
      <c r="B10398" s="18" t="s">
        <v>34</v>
      </c>
      <c r="C10398" s="18" t="s">
        <v>1046</v>
      </c>
      <c r="D10398" s="18" t="s">
        <v>144</v>
      </c>
      <c r="E10398" s="18">
        <v>1.0040160642570282</v>
      </c>
    </row>
    <row r="10399" spans="1:5" x14ac:dyDescent="0.3">
      <c r="A10399" s="18" t="str">
        <f t="shared" si="163"/>
        <v>2023-24Darebin CityG1</v>
      </c>
      <c r="B10399" s="18" t="s">
        <v>34</v>
      </c>
      <c r="C10399" s="18" t="s">
        <v>1046</v>
      </c>
      <c r="D10399" s="18" t="s">
        <v>149</v>
      </c>
      <c r="E10399" s="18">
        <v>3.6649214659685861E-2</v>
      </c>
    </row>
    <row r="10400" spans="1:5" x14ac:dyDescent="0.3">
      <c r="A10400" s="18" t="str">
        <f t="shared" si="163"/>
        <v>2023-24Darebin CityG2</v>
      </c>
      <c r="B10400" s="18" t="s">
        <v>34</v>
      </c>
      <c r="C10400" s="18" t="s">
        <v>1046</v>
      </c>
      <c r="D10400" s="18" t="s">
        <v>154</v>
      </c>
      <c r="E10400" s="18">
        <v>70</v>
      </c>
    </row>
    <row r="10401" spans="1:5" x14ac:dyDescent="0.3">
      <c r="A10401" s="18" t="str">
        <f t="shared" si="163"/>
        <v>2023-24Darebin CityG3</v>
      </c>
      <c r="B10401" s="18" t="s">
        <v>34</v>
      </c>
      <c r="C10401" s="18" t="s">
        <v>1046</v>
      </c>
      <c r="D10401" s="18" t="s">
        <v>159</v>
      </c>
      <c r="E10401" s="18">
        <v>0.94736842105263153</v>
      </c>
    </row>
    <row r="10402" spans="1:5" x14ac:dyDescent="0.3">
      <c r="A10402" s="18" t="str">
        <f t="shared" si="163"/>
        <v>2023-24Darebin CityG4</v>
      </c>
      <c r="B10402" s="18" t="s">
        <v>34</v>
      </c>
      <c r="C10402" s="18" t="s">
        <v>1046</v>
      </c>
      <c r="D10402" s="18" t="s">
        <v>166</v>
      </c>
      <c r="E10402" s="18">
        <v>62207.426666666666</v>
      </c>
    </row>
    <row r="10403" spans="1:5" x14ac:dyDescent="0.3">
      <c r="A10403" s="18" t="str">
        <f t="shared" si="163"/>
        <v>2023-24Darebin CityG5</v>
      </c>
      <c r="B10403" s="18" t="s">
        <v>34</v>
      </c>
      <c r="C10403" s="18" t="s">
        <v>1046</v>
      </c>
      <c r="D10403" s="18" t="s">
        <v>169</v>
      </c>
      <c r="E10403" s="18">
        <v>70</v>
      </c>
    </row>
    <row r="10404" spans="1:5" x14ac:dyDescent="0.3">
      <c r="A10404" s="18" t="str">
        <f t="shared" si="163"/>
        <v>2023-24Darebin CityLB2</v>
      </c>
      <c r="B10404" s="18" t="s">
        <v>34</v>
      </c>
      <c r="C10404" s="18" t="s">
        <v>1046</v>
      </c>
      <c r="D10404" s="18" t="s">
        <v>172</v>
      </c>
      <c r="E10404" s="18">
        <v>0.50921746753145103</v>
      </c>
    </row>
    <row r="10405" spans="1:5" x14ac:dyDescent="0.3">
      <c r="A10405" s="18" t="str">
        <f t="shared" si="163"/>
        <v>2023-24Darebin CityLB6</v>
      </c>
      <c r="B10405" s="18" t="s">
        <v>34</v>
      </c>
      <c r="C10405" s="18" t="s">
        <v>1046</v>
      </c>
      <c r="D10405" s="18" t="s">
        <v>180</v>
      </c>
      <c r="E10405" s="18">
        <v>6.6824123378917415</v>
      </c>
    </row>
    <row r="10406" spans="1:5" x14ac:dyDescent="0.3">
      <c r="A10406" s="18" t="str">
        <f t="shared" si="163"/>
        <v>2023-24Darebin CityLB7</v>
      </c>
      <c r="B10406" s="18" t="s">
        <v>34</v>
      </c>
      <c r="C10406" s="18" t="s">
        <v>1046</v>
      </c>
      <c r="D10406" s="18" t="s">
        <v>184</v>
      </c>
      <c r="E10406" s="18">
        <v>0.34933165470860661</v>
      </c>
    </row>
    <row r="10407" spans="1:5" x14ac:dyDescent="0.3">
      <c r="A10407" s="18" t="str">
        <f t="shared" si="163"/>
        <v>2023-24Darebin CityLB8</v>
      </c>
      <c r="B10407" s="18" t="s">
        <v>34</v>
      </c>
      <c r="C10407" s="18" t="s">
        <v>1046</v>
      </c>
      <c r="D10407" s="18" t="s">
        <v>188</v>
      </c>
      <c r="E10407" s="18">
        <v>3.1492520056782052</v>
      </c>
    </row>
    <row r="10408" spans="1:5" x14ac:dyDescent="0.3">
      <c r="A10408" s="18" t="str">
        <f t="shared" si="163"/>
        <v>2023-24Darebin CityMC2</v>
      </c>
      <c r="B10408" s="18" t="s">
        <v>34</v>
      </c>
      <c r="C10408" s="18" t="s">
        <v>1046</v>
      </c>
      <c r="D10408" s="18" t="s">
        <v>192</v>
      </c>
      <c r="E10408" s="18">
        <v>1.0047961630695443</v>
      </c>
    </row>
    <row r="10409" spans="1:5" x14ac:dyDescent="0.3">
      <c r="A10409" s="18" t="str">
        <f t="shared" si="163"/>
        <v>2023-24Darebin CityMC3</v>
      </c>
      <c r="B10409" s="18" t="s">
        <v>34</v>
      </c>
      <c r="C10409" s="18" t="s">
        <v>1046</v>
      </c>
      <c r="D10409" s="18" t="s">
        <v>197</v>
      </c>
      <c r="E10409" s="18">
        <v>86.840259212538356</v>
      </c>
    </row>
    <row r="10410" spans="1:5" x14ac:dyDescent="0.3">
      <c r="A10410" s="18" t="str">
        <f t="shared" si="163"/>
        <v>2023-24Darebin CityMC4</v>
      </c>
      <c r="B10410" s="18" t="s">
        <v>34</v>
      </c>
      <c r="C10410" s="18" t="s">
        <v>1046</v>
      </c>
      <c r="D10410" s="18" t="s">
        <v>202</v>
      </c>
      <c r="E10410" s="18">
        <v>0.7362628661916073</v>
      </c>
    </row>
    <row r="10411" spans="1:5" x14ac:dyDescent="0.3">
      <c r="A10411" s="18" t="str">
        <f t="shared" si="163"/>
        <v>2023-24Darebin CityMC5</v>
      </c>
      <c r="B10411" s="18" t="s">
        <v>34</v>
      </c>
      <c r="C10411" s="18" t="s">
        <v>1046</v>
      </c>
      <c r="D10411" s="18" t="s">
        <v>207</v>
      </c>
      <c r="E10411" s="18">
        <v>0.77319587628865982</v>
      </c>
    </row>
    <row r="10412" spans="1:5" x14ac:dyDescent="0.3">
      <c r="A10412" s="18" t="str">
        <f t="shared" si="163"/>
        <v>2023-24Darebin CityMC6</v>
      </c>
      <c r="B10412" s="18" t="s">
        <v>34</v>
      </c>
      <c r="C10412" s="18" t="s">
        <v>1046</v>
      </c>
      <c r="D10412" s="18" t="s">
        <v>211</v>
      </c>
      <c r="E10412" s="18">
        <v>0.95203836930455632</v>
      </c>
    </row>
    <row r="10413" spans="1:5" x14ac:dyDescent="0.3">
      <c r="A10413" s="18" t="str">
        <f t="shared" si="163"/>
        <v>2023-24Darebin CityR1</v>
      </c>
      <c r="B10413" s="18" t="s">
        <v>34</v>
      </c>
      <c r="C10413" s="18" t="s">
        <v>1046</v>
      </c>
      <c r="D10413" s="18" t="s">
        <v>215</v>
      </c>
      <c r="E10413" s="18">
        <v>91.390728476821195</v>
      </c>
    </row>
    <row r="10414" spans="1:5" x14ac:dyDescent="0.3">
      <c r="A10414" s="18" t="str">
        <f t="shared" si="163"/>
        <v>2023-24Darebin CityR2</v>
      </c>
      <c r="B10414" s="18" t="s">
        <v>34</v>
      </c>
      <c r="C10414" s="18" t="s">
        <v>1046</v>
      </c>
      <c r="D10414" s="18" t="s">
        <v>220</v>
      </c>
      <c r="E10414" s="18">
        <v>0.94868399271643766</v>
      </c>
    </row>
    <row r="10415" spans="1:5" x14ac:dyDescent="0.3">
      <c r="A10415" s="18" t="str">
        <f t="shared" si="163"/>
        <v>2023-24Darebin CityR3</v>
      </c>
      <c r="B10415" s="18" t="s">
        <v>34</v>
      </c>
      <c r="C10415" s="18" t="s">
        <v>1046</v>
      </c>
      <c r="D10415" s="18" t="s">
        <v>223</v>
      </c>
      <c r="E10415" s="18">
        <v>240.69510955459774</v>
      </c>
    </row>
    <row r="10416" spans="1:5" x14ac:dyDescent="0.3">
      <c r="A10416" s="18" t="str">
        <f t="shared" si="163"/>
        <v>2023-24Darebin CityR4</v>
      </c>
      <c r="B10416" s="18" t="s">
        <v>34</v>
      </c>
      <c r="C10416" s="18" t="s">
        <v>1046</v>
      </c>
      <c r="D10416" s="18" t="s">
        <v>228</v>
      </c>
      <c r="E10416" s="18">
        <v>28.078492132325611</v>
      </c>
    </row>
    <row r="10417" spans="1:5" x14ac:dyDescent="0.3">
      <c r="A10417" s="18" t="str">
        <f t="shared" si="163"/>
        <v>2023-24Darebin CityR5</v>
      </c>
      <c r="B10417" s="18" t="s">
        <v>34</v>
      </c>
      <c r="C10417" s="18" t="s">
        <v>1046</v>
      </c>
      <c r="D10417" s="18" t="s">
        <v>232</v>
      </c>
      <c r="E10417" s="18">
        <v>71</v>
      </c>
    </row>
    <row r="10418" spans="1:5" x14ac:dyDescent="0.3">
      <c r="A10418" s="18" t="str">
        <f t="shared" si="163"/>
        <v>2023-24Darebin CitySP1</v>
      </c>
      <c r="B10418" s="18" t="s">
        <v>34</v>
      </c>
      <c r="C10418" s="18" t="s">
        <v>1046</v>
      </c>
      <c r="D10418" s="18" t="s">
        <v>236</v>
      </c>
      <c r="E10418" s="18">
        <v>108</v>
      </c>
    </row>
    <row r="10419" spans="1:5" x14ac:dyDescent="0.3">
      <c r="A10419" s="18" t="str">
        <f t="shared" si="163"/>
        <v>2023-24Darebin CitySP2</v>
      </c>
      <c r="B10419" s="18" t="s">
        <v>34</v>
      </c>
      <c r="C10419" s="18" t="s">
        <v>1046</v>
      </c>
      <c r="D10419" s="18" t="s">
        <v>239</v>
      </c>
      <c r="E10419" s="18">
        <v>0.61254199328107506</v>
      </c>
    </row>
    <row r="10420" spans="1:5" x14ac:dyDescent="0.3">
      <c r="A10420" s="18" t="str">
        <f t="shared" si="163"/>
        <v>2023-24Darebin CitySP3</v>
      </c>
      <c r="B10420" s="18" t="s">
        <v>34</v>
      </c>
      <c r="C10420" s="18" t="s">
        <v>1046</v>
      </c>
      <c r="D10420" s="18" t="s">
        <v>245</v>
      </c>
      <c r="E10420" s="18">
        <v>4413.5896904761903</v>
      </c>
    </row>
    <row r="10421" spans="1:5" x14ac:dyDescent="0.3">
      <c r="A10421" s="18" t="str">
        <f t="shared" si="163"/>
        <v>2023-24Darebin CitySP4</v>
      </c>
      <c r="B10421" s="18" t="s">
        <v>34</v>
      </c>
      <c r="C10421" s="18" t="s">
        <v>1046</v>
      </c>
      <c r="D10421" s="18" t="s">
        <v>251</v>
      </c>
      <c r="E10421" s="18">
        <v>0.72727272727272729</v>
      </c>
    </row>
    <row r="10422" spans="1:5" x14ac:dyDescent="0.3">
      <c r="A10422" s="18" t="str">
        <f t="shared" si="163"/>
        <v>2023-24Darebin CityWC2</v>
      </c>
      <c r="B10422" s="18" t="s">
        <v>34</v>
      </c>
      <c r="C10422" s="18" t="s">
        <v>1046</v>
      </c>
      <c r="D10422" s="18" t="s">
        <v>256</v>
      </c>
      <c r="E10422" s="18">
        <v>22.36827724214173</v>
      </c>
    </row>
    <row r="10423" spans="1:5" x14ac:dyDescent="0.3">
      <c r="A10423" s="18" t="str">
        <f t="shared" si="163"/>
        <v>2023-24Darebin CityWC3</v>
      </c>
      <c r="B10423" s="18" t="s">
        <v>34</v>
      </c>
      <c r="C10423" s="18" t="s">
        <v>1046</v>
      </c>
      <c r="D10423" s="18" t="s">
        <v>262</v>
      </c>
      <c r="E10423" s="18">
        <v>137.04441010271299</v>
      </c>
    </row>
    <row r="10424" spans="1:5" x14ac:dyDescent="0.3">
      <c r="A10424" s="18" t="str">
        <f t="shared" si="163"/>
        <v>2023-24Darebin CityWC4</v>
      </c>
      <c r="B10424" s="18" t="s">
        <v>34</v>
      </c>
      <c r="C10424" s="18" t="s">
        <v>1046</v>
      </c>
      <c r="D10424" s="18" t="s">
        <v>266</v>
      </c>
      <c r="E10424" s="18">
        <v>57.517685991695544</v>
      </c>
    </row>
    <row r="10425" spans="1:5" x14ac:dyDescent="0.3">
      <c r="A10425" s="18" t="str">
        <f t="shared" si="163"/>
        <v>2023-24Darebin CityWC5</v>
      </c>
      <c r="B10425" s="18" t="s">
        <v>34</v>
      </c>
      <c r="C10425" s="18" t="s">
        <v>1046</v>
      </c>
      <c r="D10425" s="18" t="s">
        <v>270</v>
      </c>
      <c r="E10425" s="18">
        <v>0.52269050315482934</v>
      </c>
    </row>
    <row r="10426" spans="1:5" x14ac:dyDescent="0.3">
      <c r="A10426" s="18" t="str">
        <f t="shared" si="163"/>
        <v>2023-24Darebin CityE2</v>
      </c>
      <c r="B10426" s="18" t="s">
        <v>34</v>
      </c>
      <c r="C10426" s="18" t="s">
        <v>1046</v>
      </c>
      <c r="D10426" s="18" t="s">
        <v>548</v>
      </c>
      <c r="E10426" s="18">
        <v>2708.3165876269322</v>
      </c>
    </row>
    <row r="10427" spans="1:5" x14ac:dyDescent="0.3">
      <c r="A10427" s="18" t="str">
        <f t="shared" si="163"/>
        <v>2023-24Darebin CityE4</v>
      </c>
      <c r="B10427" s="18" t="s">
        <v>34</v>
      </c>
      <c r="C10427" s="18" t="s">
        <v>1046</v>
      </c>
      <c r="D10427" s="18" t="s">
        <v>550</v>
      </c>
      <c r="E10427" s="18">
        <v>1697.6797149210943</v>
      </c>
    </row>
    <row r="10428" spans="1:5" x14ac:dyDescent="0.3">
      <c r="A10428" s="18" t="str">
        <f t="shared" si="163"/>
        <v>2023-24Darebin CityL1</v>
      </c>
      <c r="B10428" s="18" t="s">
        <v>34</v>
      </c>
      <c r="C10428" s="18" t="s">
        <v>1046</v>
      </c>
      <c r="D10428" s="18" t="s">
        <v>552</v>
      </c>
      <c r="E10428" s="18">
        <v>1.8105226426799008</v>
      </c>
    </row>
    <row r="10429" spans="1:5" x14ac:dyDescent="0.3">
      <c r="A10429" s="18" t="str">
        <f t="shared" si="163"/>
        <v>2023-24Darebin CityL2</v>
      </c>
      <c r="B10429" s="18" t="s">
        <v>34</v>
      </c>
      <c r="C10429" s="18" t="s">
        <v>1046</v>
      </c>
      <c r="D10429" s="18" t="s">
        <v>554</v>
      </c>
      <c r="E10429" s="18">
        <v>0.29941454714640198</v>
      </c>
    </row>
    <row r="10430" spans="1:5" x14ac:dyDescent="0.3">
      <c r="A10430" s="18" t="str">
        <f t="shared" si="163"/>
        <v>2023-24Darebin CityO2</v>
      </c>
      <c r="B10430" s="18" t="s">
        <v>34</v>
      </c>
      <c r="C10430" s="18" t="s">
        <v>1046</v>
      </c>
      <c r="D10430" s="18" t="s">
        <v>556</v>
      </c>
      <c r="E10430" s="18">
        <v>0.28705739431272737</v>
      </c>
    </row>
    <row r="10431" spans="1:5" x14ac:dyDescent="0.3">
      <c r="A10431" s="18" t="str">
        <f t="shared" si="163"/>
        <v>2023-24Darebin CityO3</v>
      </c>
      <c r="B10431" s="18" t="s">
        <v>34</v>
      </c>
      <c r="C10431" s="18" t="s">
        <v>1046</v>
      </c>
      <c r="D10431" s="18" t="s">
        <v>558</v>
      </c>
      <c r="E10431" s="18">
        <v>3.8630406507285706E-2</v>
      </c>
    </row>
    <row r="10432" spans="1:5" x14ac:dyDescent="0.3">
      <c r="A10432" s="18" t="str">
        <f t="shared" si="163"/>
        <v>2023-24Darebin CityO4</v>
      </c>
      <c r="B10432" s="18" t="s">
        <v>34</v>
      </c>
      <c r="C10432" s="18" t="s">
        <v>1046</v>
      </c>
      <c r="D10432" s="18" t="s">
        <v>560</v>
      </c>
      <c r="E10432" s="18">
        <v>0.23041132505073503</v>
      </c>
    </row>
    <row r="10433" spans="1:5" x14ac:dyDescent="0.3">
      <c r="A10433" s="18" t="str">
        <f t="shared" si="163"/>
        <v>2023-24Darebin CityO5</v>
      </c>
      <c r="B10433" s="18" t="s">
        <v>34</v>
      </c>
      <c r="C10433" s="18" t="s">
        <v>1046</v>
      </c>
      <c r="D10433" s="18" t="s">
        <v>562</v>
      </c>
      <c r="E10433" s="18">
        <v>0.67738897886926064</v>
      </c>
    </row>
    <row r="10434" spans="1:5" x14ac:dyDescent="0.3">
      <c r="A10434" s="18" t="str">
        <f t="shared" si="163"/>
        <v>2023-24Darebin CityOP1</v>
      </c>
      <c r="B10434" s="18" t="s">
        <v>34</v>
      </c>
      <c r="C10434" s="18" t="s">
        <v>1046</v>
      </c>
      <c r="D10434" s="18" t="s">
        <v>564</v>
      </c>
      <c r="E10434" s="18">
        <v>7.4966125326473305E-3</v>
      </c>
    </row>
    <row r="10435" spans="1:5" x14ac:dyDescent="0.3">
      <c r="A10435" s="18" t="str">
        <f t="shared" si="163"/>
        <v>2023-24Darebin CityS1</v>
      </c>
      <c r="B10435" s="18" t="s">
        <v>34</v>
      </c>
      <c r="C10435" s="18" t="s">
        <v>1046</v>
      </c>
      <c r="D10435" s="18" t="s">
        <v>567</v>
      </c>
      <c r="E10435" s="18">
        <v>0.74357854014885216</v>
      </c>
    </row>
    <row r="10436" spans="1:5" x14ac:dyDescent="0.3">
      <c r="A10436" s="18" t="str">
        <f t="shared" si="163"/>
        <v>2023-24Darebin CityS2</v>
      </c>
      <c r="B10436" s="18" t="s">
        <v>34</v>
      </c>
      <c r="C10436" s="18" t="s">
        <v>1046</v>
      </c>
      <c r="D10436" s="18" t="s">
        <v>569</v>
      </c>
      <c r="E10436" s="18">
        <v>2.1623171343642376E-3</v>
      </c>
    </row>
    <row r="10437" spans="1:5" x14ac:dyDescent="0.3">
      <c r="A10437" s="18" t="str">
        <f t="shared" si="163"/>
        <v>2023-24Darebin CityC1</v>
      </c>
      <c r="B10437" s="18" t="s">
        <v>34</v>
      </c>
      <c r="C10437" s="18" t="s">
        <v>1046</v>
      </c>
      <c r="D10437" s="18" t="s">
        <v>572</v>
      </c>
      <c r="E10437" s="18">
        <v>1298.5682444454435</v>
      </c>
    </row>
    <row r="10438" spans="1:5" x14ac:dyDescent="0.3">
      <c r="A10438" s="18" t="str">
        <f t="shared" si="163"/>
        <v>2023-24Darebin CityC2</v>
      </c>
      <c r="B10438" s="18" t="s">
        <v>34</v>
      </c>
      <c r="C10438" s="18" t="s">
        <v>1046</v>
      </c>
      <c r="D10438" s="18" t="s">
        <v>575</v>
      </c>
      <c r="E10438" s="18">
        <v>7441.2042419531999</v>
      </c>
    </row>
    <row r="10439" spans="1:5" x14ac:dyDescent="0.3">
      <c r="A10439" s="18" t="str">
        <f t="shared" si="163"/>
        <v>2023-24Darebin CityC3</v>
      </c>
      <c r="B10439" s="18" t="s">
        <v>34</v>
      </c>
      <c r="C10439" s="18" t="s">
        <v>1046</v>
      </c>
      <c r="D10439" s="18" t="s">
        <v>579</v>
      </c>
      <c r="E10439" s="18">
        <v>248.69488817891374</v>
      </c>
    </row>
    <row r="10440" spans="1:5" x14ac:dyDescent="0.3">
      <c r="A10440" s="18" t="str">
        <f t="shared" si="163"/>
        <v>2023-24Darebin CityC4</v>
      </c>
      <c r="B10440" s="18" t="s">
        <v>34</v>
      </c>
      <c r="C10440" s="18" t="s">
        <v>1046</v>
      </c>
      <c r="D10440" s="18" t="s">
        <v>583</v>
      </c>
      <c r="E10440" s="18">
        <v>1167.9309879691425</v>
      </c>
    </row>
    <row r="10441" spans="1:5" x14ac:dyDescent="0.3">
      <c r="A10441" s="18" t="str">
        <f t="shared" si="163"/>
        <v>2023-24Darebin CityC5</v>
      </c>
      <c r="B10441" s="18" t="s">
        <v>34</v>
      </c>
      <c r="C10441" s="18" t="s">
        <v>1046</v>
      </c>
      <c r="D10441" s="18" t="s">
        <v>586</v>
      </c>
      <c r="E10441" s="18">
        <v>88.808668897695952</v>
      </c>
    </row>
    <row r="10442" spans="1:5" x14ac:dyDescent="0.3">
      <c r="A10442" s="18" t="str">
        <f t="shared" si="163"/>
        <v>2023-24Darebin CityC6</v>
      </c>
      <c r="B10442" s="18" t="s">
        <v>34</v>
      </c>
      <c r="C10442" s="18" t="s">
        <v>1046</v>
      </c>
      <c r="D10442" s="18" t="s">
        <v>590</v>
      </c>
      <c r="E10442" s="18">
        <v>7</v>
      </c>
    </row>
    <row r="10443" spans="1:5" x14ac:dyDescent="0.3">
      <c r="A10443" s="18" t="str">
        <f t="shared" si="163"/>
        <v>2023-24Darebin CityC7</v>
      </c>
      <c r="B10443" s="18" t="s">
        <v>34</v>
      </c>
      <c r="C10443" s="18" t="s">
        <v>1046</v>
      </c>
      <c r="D10443" s="18" t="s">
        <v>594</v>
      </c>
      <c r="E10443" s="18">
        <v>0.13842746400885936</v>
      </c>
    </row>
    <row r="10444" spans="1:5" x14ac:dyDescent="0.3">
      <c r="A10444" s="18" t="str">
        <f t="shared" si="163"/>
        <v>2023-24Darebin CityLB5</v>
      </c>
      <c r="B10444" s="18" t="s">
        <v>34</v>
      </c>
      <c r="C10444" s="18" t="s">
        <v>1046</v>
      </c>
      <c r="D10444" s="18" t="s">
        <v>177</v>
      </c>
      <c r="E10444" s="18">
        <v>40.803421054321923</v>
      </c>
    </row>
    <row r="10445" spans="1:5" x14ac:dyDescent="0.3">
      <c r="A10445" s="18" t="str">
        <f t="shared" si="163"/>
        <v>2023-24East Gippsland ShireAF2</v>
      </c>
      <c r="B10445" s="18" t="s">
        <v>34</v>
      </c>
      <c r="C10445" s="18" t="s">
        <v>1049</v>
      </c>
      <c r="D10445" s="18" t="s">
        <v>76</v>
      </c>
      <c r="E10445" s="18">
        <v>0.5</v>
      </c>
    </row>
    <row r="10446" spans="1:5" x14ac:dyDescent="0.3">
      <c r="A10446" s="18" t="str">
        <f t="shared" si="163"/>
        <v>2023-24East Gippsland ShireAF6</v>
      </c>
      <c r="B10446" s="18" t="s">
        <v>34</v>
      </c>
      <c r="C10446" s="18" t="s">
        <v>1049</v>
      </c>
      <c r="D10446" s="18" t="s">
        <v>85</v>
      </c>
      <c r="E10446" s="18">
        <v>9.9253543178999166</v>
      </c>
    </row>
    <row r="10447" spans="1:5" x14ac:dyDescent="0.3">
      <c r="A10447" s="18" t="str">
        <f t="shared" si="163"/>
        <v>2023-24East Gippsland ShireAF7</v>
      </c>
      <c r="B10447" s="18" t="s">
        <v>34</v>
      </c>
      <c r="C10447" s="18" t="s">
        <v>1049</v>
      </c>
      <c r="D10447" s="18" t="s">
        <v>90</v>
      </c>
      <c r="E10447" s="18">
        <v>5.2483472268033005</v>
      </c>
    </row>
    <row r="10448" spans="1:5" x14ac:dyDescent="0.3">
      <c r="A10448" s="18" t="str">
        <f t="shared" si="163"/>
        <v>2023-24East Gippsland ShireAM1</v>
      </c>
      <c r="B10448" s="18" t="s">
        <v>34</v>
      </c>
      <c r="C10448" s="18" t="s">
        <v>1049</v>
      </c>
      <c r="D10448" s="18" t="s">
        <v>97</v>
      </c>
      <c r="E10448" s="18">
        <v>3.5091693635382954</v>
      </c>
    </row>
    <row r="10449" spans="1:5" x14ac:dyDescent="0.3">
      <c r="A10449" s="18" t="str">
        <f t="shared" si="163"/>
        <v>2023-24East Gippsland ShireAM2</v>
      </c>
      <c r="B10449" s="18" t="s">
        <v>34</v>
      </c>
      <c r="C10449" s="18" t="s">
        <v>1049</v>
      </c>
      <c r="D10449" s="18" t="s">
        <v>103</v>
      </c>
      <c r="E10449" s="18">
        <v>0.27848101265822783</v>
      </c>
    </row>
    <row r="10450" spans="1:5" x14ac:dyDescent="0.3">
      <c r="A10450" s="18" t="str">
        <f t="shared" si="163"/>
        <v>2023-24East Gippsland ShireAM5</v>
      </c>
      <c r="B10450" s="18" t="s">
        <v>34</v>
      </c>
      <c r="C10450" s="18" t="s">
        <v>1049</v>
      </c>
      <c r="D10450" s="18" t="s">
        <v>109</v>
      </c>
      <c r="E10450" s="18">
        <v>0.57017543859649122</v>
      </c>
    </row>
    <row r="10451" spans="1:5" x14ac:dyDescent="0.3">
      <c r="A10451" s="18" t="str">
        <f t="shared" si="163"/>
        <v>2023-24East Gippsland ShireAM6</v>
      </c>
      <c r="B10451" s="18" t="s">
        <v>34</v>
      </c>
      <c r="C10451" s="18" t="s">
        <v>1049</v>
      </c>
      <c r="D10451" s="18" t="s">
        <v>115</v>
      </c>
      <c r="E10451" s="18">
        <v>14.820024807336464</v>
      </c>
    </row>
    <row r="10452" spans="1:5" x14ac:dyDescent="0.3">
      <c r="A10452" s="18" t="str">
        <f t="shared" si="163"/>
        <v>2023-24East Gippsland ShireAM7</v>
      </c>
      <c r="B10452" s="18" t="s">
        <v>34</v>
      </c>
      <c r="C10452" s="18" t="s">
        <v>1049</v>
      </c>
      <c r="D10452" s="18" t="s">
        <v>118</v>
      </c>
      <c r="E10452" s="18">
        <v>1</v>
      </c>
    </row>
    <row r="10453" spans="1:5" x14ac:dyDescent="0.3">
      <c r="A10453" s="18" t="str">
        <f t="shared" si="163"/>
        <v>2023-24East Gippsland ShireFS1</v>
      </c>
      <c r="B10453" s="18" t="s">
        <v>34</v>
      </c>
      <c r="C10453" s="18" t="s">
        <v>1049</v>
      </c>
      <c r="D10453" s="18" t="s">
        <v>124</v>
      </c>
      <c r="E10453" s="18">
        <v>2.1785714285714284</v>
      </c>
    </row>
    <row r="10454" spans="1:5" x14ac:dyDescent="0.3">
      <c r="A10454" s="18" t="str">
        <f t="shared" si="163"/>
        <v>2023-24East Gippsland ShireFS2</v>
      </c>
      <c r="B10454" s="18" t="s">
        <v>34</v>
      </c>
      <c r="C10454" s="18" t="s">
        <v>1049</v>
      </c>
      <c r="D10454" s="18" t="s">
        <v>130</v>
      </c>
      <c r="E10454" s="18">
        <v>0.9356435643564357</v>
      </c>
    </row>
    <row r="10455" spans="1:5" x14ac:dyDescent="0.3">
      <c r="A10455" s="18" t="str">
        <f t="shared" si="163"/>
        <v>2023-24East Gippsland ShireFS3</v>
      </c>
      <c r="B10455" s="18" t="s">
        <v>34</v>
      </c>
      <c r="C10455" s="18" t="s">
        <v>1049</v>
      </c>
      <c r="D10455" s="18" t="s">
        <v>135</v>
      </c>
      <c r="E10455" s="18">
        <v>809.39961389961388</v>
      </c>
    </row>
    <row r="10456" spans="1:5" x14ac:dyDescent="0.3">
      <c r="A10456" s="18" t="str">
        <f t="shared" ref="A10456:A10519" si="164">CONCATENATE(B10456,C10456,D10456)</f>
        <v>2023-24East Gippsland ShireFS4</v>
      </c>
      <c r="B10456" s="18" t="s">
        <v>34</v>
      </c>
      <c r="C10456" s="18" t="s">
        <v>1049</v>
      </c>
      <c r="D10456" s="18" t="s">
        <v>139</v>
      </c>
      <c r="E10456" s="18">
        <v>1</v>
      </c>
    </row>
    <row r="10457" spans="1:5" x14ac:dyDescent="0.3">
      <c r="A10457" s="18" t="str">
        <f t="shared" si="164"/>
        <v>2023-24East Gippsland ShireFS5</v>
      </c>
      <c r="B10457" s="18" t="s">
        <v>34</v>
      </c>
      <c r="C10457" s="18" t="s">
        <v>1049</v>
      </c>
      <c r="D10457" s="18" t="s">
        <v>144</v>
      </c>
      <c r="E10457" s="18">
        <v>1.0693069306930694</v>
      </c>
    </row>
    <row r="10458" spans="1:5" x14ac:dyDescent="0.3">
      <c r="A10458" s="18" t="str">
        <f t="shared" si="164"/>
        <v>2023-24East Gippsland ShireG1</v>
      </c>
      <c r="B10458" s="18" t="s">
        <v>34</v>
      </c>
      <c r="C10458" s="18" t="s">
        <v>1049</v>
      </c>
      <c r="D10458" s="18" t="s">
        <v>149</v>
      </c>
      <c r="E10458" s="18">
        <v>0.14285714285714285</v>
      </c>
    </row>
    <row r="10459" spans="1:5" x14ac:dyDescent="0.3">
      <c r="A10459" s="18" t="str">
        <f t="shared" si="164"/>
        <v>2023-24East Gippsland ShireG2</v>
      </c>
      <c r="B10459" s="18" t="s">
        <v>34</v>
      </c>
      <c r="C10459" s="18" t="s">
        <v>1049</v>
      </c>
      <c r="D10459" s="18" t="s">
        <v>154</v>
      </c>
      <c r="E10459" s="18">
        <v>41</v>
      </c>
    </row>
    <row r="10460" spans="1:5" x14ac:dyDescent="0.3">
      <c r="A10460" s="18" t="str">
        <f t="shared" si="164"/>
        <v>2023-24East Gippsland ShireG3</v>
      </c>
      <c r="B10460" s="18" t="s">
        <v>34</v>
      </c>
      <c r="C10460" s="18" t="s">
        <v>1049</v>
      </c>
      <c r="D10460" s="18" t="s">
        <v>159</v>
      </c>
      <c r="E10460" s="18">
        <v>0.91975308641975306</v>
      </c>
    </row>
    <row r="10461" spans="1:5" x14ac:dyDescent="0.3">
      <c r="A10461" s="18" t="str">
        <f t="shared" si="164"/>
        <v>2023-24East Gippsland ShireG4</v>
      </c>
      <c r="B10461" s="18" t="s">
        <v>34</v>
      </c>
      <c r="C10461" s="18" t="s">
        <v>1049</v>
      </c>
      <c r="D10461" s="18" t="s">
        <v>166</v>
      </c>
      <c r="E10461" s="18">
        <v>54009.111111111109</v>
      </c>
    </row>
    <row r="10462" spans="1:5" x14ac:dyDescent="0.3">
      <c r="A10462" s="18" t="str">
        <f t="shared" si="164"/>
        <v>2023-24East Gippsland ShireG5</v>
      </c>
      <c r="B10462" s="18" t="s">
        <v>34</v>
      </c>
      <c r="C10462" s="18" t="s">
        <v>1049</v>
      </c>
      <c r="D10462" s="18" t="s">
        <v>169</v>
      </c>
      <c r="E10462" s="18">
        <v>44</v>
      </c>
    </row>
    <row r="10463" spans="1:5" x14ac:dyDescent="0.3">
      <c r="A10463" s="18" t="str">
        <f t="shared" si="164"/>
        <v>2023-24East Gippsland ShireLB2</v>
      </c>
      <c r="B10463" s="18" t="s">
        <v>34</v>
      </c>
      <c r="C10463" s="18" t="s">
        <v>1049</v>
      </c>
      <c r="D10463" s="18" t="s">
        <v>172</v>
      </c>
      <c r="E10463" s="18">
        <v>0.51267169939834256</v>
      </c>
    </row>
    <row r="10464" spans="1:5" x14ac:dyDescent="0.3">
      <c r="A10464" s="18" t="str">
        <f t="shared" si="164"/>
        <v>2023-24East Gippsland ShireLB5</v>
      </c>
      <c r="B10464" s="18" t="s">
        <v>34</v>
      </c>
      <c r="C10464" s="18" t="s">
        <v>1049</v>
      </c>
      <c r="D10464" s="18" t="s">
        <v>177</v>
      </c>
      <c r="E10464" s="18">
        <v>24.236686390532544</v>
      </c>
    </row>
    <row r="10465" spans="1:5" x14ac:dyDescent="0.3">
      <c r="A10465" s="18" t="str">
        <f t="shared" si="164"/>
        <v>2023-24East Gippsland ShireLB6</v>
      </c>
      <c r="B10465" s="18" t="s">
        <v>34</v>
      </c>
      <c r="C10465" s="18" t="s">
        <v>1049</v>
      </c>
      <c r="D10465" s="18" t="s">
        <v>180</v>
      </c>
      <c r="E10465" s="18">
        <v>5.2267431220642955</v>
      </c>
    </row>
    <row r="10466" spans="1:5" x14ac:dyDescent="0.3">
      <c r="A10466" s="18" t="str">
        <f t="shared" si="164"/>
        <v>2023-24East Gippsland ShireLB7</v>
      </c>
      <c r="B10466" s="18" t="s">
        <v>34</v>
      </c>
      <c r="C10466" s="18" t="s">
        <v>1049</v>
      </c>
      <c r="D10466" s="18" t="s">
        <v>184</v>
      </c>
      <c r="E10466" s="18">
        <v>0.12344699973565953</v>
      </c>
    </row>
    <row r="10467" spans="1:5" x14ac:dyDescent="0.3">
      <c r="A10467" s="18" t="str">
        <f t="shared" si="164"/>
        <v>2023-24East Gippsland ShireLB8</v>
      </c>
      <c r="B10467" s="18" t="s">
        <v>34</v>
      </c>
      <c r="C10467" s="18" t="s">
        <v>1049</v>
      </c>
      <c r="D10467" s="18" t="s">
        <v>188</v>
      </c>
      <c r="E10467" s="18">
        <v>4.985888285650379</v>
      </c>
    </row>
    <row r="10468" spans="1:5" x14ac:dyDescent="0.3">
      <c r="A10468" s="18" t="str">
        <f t="shared" si="164"/>
        <v>2023-24East Gippsland ShireMC2</v>
      </c>
      <c r="B10468" s="18" t="s">
        <v>34</v>
      </c>
      <c r="C10468" s="18" t="s">
        <v>1049</v>
      </c>
      <c r="D10468" s="18" t="s">
        <v>192</v>
      </c>
      <c r="E10468" s="18">
        <v>0</v>
      </c>
    </row>
    <row r="10469" spans="1:5" x14ac:dyDescent="0.3">
      <c r="A10469" s="18" t="str">
        <f t="shared" si="164"/>
        <v>2023-24East Gippsland ShireMC3</v>
      </c>
      <c r="B10469" s="18" t="s">
        <v>34</v>
      </c>
      <c r="C10469" s="18" t="s">
        <v>1049</v>
      </c>
      <c r="D10469" s="18" t="s">
        <v>197</v>
      </c>
      <c r="E10469" s="18">
        <v>0</v>
      </c>
    </row>
    <row r="10470" spans="1:5" x14ac:dyDescent="0.3">
      <c r="A10470" s="18" t="str">
        <f t="shared" si="164"/>
        <v>2023-24East Gippsland ShireMC4</v>
      </c>
      <c r="B10470" s="18" t="s">
        <v>34</v>
      </c>
      <c r="C10470" s="18" t="s">
        <v>1049</v>
      </c>
      <c r="D10470" s="18" t="s">
        <v>202</v>
      </c>
      <c r="E10470" s="18">
        <v>0</v>
      </c>
    </row>
    <row r="10471" spans="1:5" x14ac:dyDescent="0.3">
      <c r="A10471" s="18" t="str">
        <f t="shared" si="164"/>
        <v>2023-24East Gippsland ShireMC5</v>
      </c>
      <c r="B10471" s="18" t="s">
        <v>34</v>
      </c>
      <c r="C10471" s="18" t="s">
        <v>1049</v>
      </c>
      <c r="D10471" s="18" t="s">
        <v>207</v>
      </c>
      <c r="E10471" s="18">
        <v>0</v>
      </c>
    </row>
    <row r="10472" spans="1:5" x14ac:dyDescent="0.3">
      <c r="A10472" s="18" t="str">
        <f t="shared" si="164"/>
        <v>2023-24East Gippsland ShireMC6</v>
      </c>
      <c r="B10472" s="18" t="s">
        <v>34</v>
      </c>
      <c r="C10472" s="18" t="s">
        <v>1049</v>
      </c>
      <c r="D10472" s="18" t="s">
        <v>211</v>
      </c>
      <c r="E10472" s="18">
        <v>0</v>
      </c>
    </row>
    <row r="10473" spans="1:5" x14ac:dyDescent="0.3">
      <c r="A10473" s="18" t="str">
        <f t="shared" si="164"/>
        <v>2023-24East Gippsland ShireR1</v>
      </c>
      <c r="B10473" s="18" t="s">
        <v>34</v>
      </c>
      <c r="C10473" s="18" t="s">
        <v>1049</v>
      </c>
      <c r="D10473" s="18" t="s">
        <v>215</v>
      </c>
      <c r="E10473" s="18">
        <v>34.154489143216665</v>
      </c>
    </row>
    <row r="10474" spans="1:5" x14ac:dyDescent="0.3">
      <c r="A10474" s="18" t="str">
        <f t="shared" si="164"/>
        <v>2023-24East Gippsland ShireR2</v>
      </c>
      <c r="B10474" s="18" t="s">
        <v>34</v>
      </c>
      <c r="C10474" s="18" t="s">
        <v>1049</v>
      </c>
      <c r="D10474" s="18" t="s">
        <v>220</v>
      </c>
      <c r="E10474" s="18">
        <v>0.96028791635146171</v>
      </c>
    </row>
    <row r="10475" spans="1:5" x14ac:dyDescent="0.3">
      <c r="A10475" s="18" t="str">
        <f t="shared" si="164"/>
        <v>2023-24East Gippsland ShireR3</v>
      </c>
      <c r="B10475" s="18" t="s">
        <v>34</v>
      </c>
      <c r="C10475" s="18" t="s">
        <v>1049</v>
      </c>
      <c r="D10475" s="18" t="s">
        <v>223</v>
      </c>
      <c r="E10475" s="18">
        <v>192.13009567716063</v>
      </c>
    </row>
    <row r="10476" spans="1:5" x14ac:dyDescent="0.3">
      <c r="A10476" s="18" t="str">
        <f t="shared" si="164"/>
        <v>2023-24East Gippsland ShireR4</v>
      </c>
      <c r="B10476" s="18" t="s">
        <v>34</v>
      </c>
      <c r="C10476" s="18" t="s">
        <v>1049</v>
      </c>
      <c r="D10476" s="18" t="s">
        <v>228</v>
      </c>
      <c r="E10476" s="18">
        <v>10.752089553625687</v>
      </c>
    </row>
    <row r="10477" spans="1:5" x14ac:dyDescent="0.3">
      <c r="A10477" s="18" t="str">
        <f t="shared" si="164"/>
        <v>2023-24East Gippsland ShireR5</v>
      </c>
      <c r="B10477" s="18" t="s">
        <v>34</v>
      </c>
      <c r="C10477" s="18" t="s">
        <v>1049</v>
      </c>
      <c r="D10477" s="18" t="s">
        <v>232</v>
      </c>
      <c r="E10477" s="18">
        <v>41</v>
      </c>
    </row>
    <row r="10478" spans="1:5" x14ac:dyDescent="0.3">
      <c r="A10478" s="18" t="str">
        <f t="shared" si="164"/>
        <v>2023-24East Gippsland ShireSP1</v>
      </c>
      <c r="B10478" s="18" t="s">
        <v>34</v>
      </c>
      <c r="C10478" s="18" t="s">
        <v>1049</v>
      </c>
      <c r="D10478" s="18" t="s">
        <v>236</v>
      </c>
      <c r="E10478" s="18">
        <v>94</v>
      </c>
    </row>
    <row r="10479" spans="1:5" x14ac:dyDescent="0.3">
      <c r="A10479" s="18" t="str">
        <f t="shared" si="164"/>
        <v>2023-24East Gippsland ShireSP2</v>
      </c>
      <c r="B10479" s="18" t="s">
        <v>34</v>
      </c>
      <c r="C10479" s="18" t="s">
        <v>1049</v>
      </c>
      <c r="D10479" s="18" t="s">
        <v>239</v>
      </c>
      <c r="E10479" s="18">
        <v>0.36410256410256409</v>
      </c>
    </row>
    <row r="10480" spans="1:5" x14ac:dyDescent="0.3">
      <c r="A10480" s="18" t="str">
        <f t="shared" si="164"/>
        <v>2023-24East Gippsland ShireSP3</v>
      </c>
      <c r="B10480" s="18" t="s">
        <v>34</v>
      </c>
      <c r="C10480" s="18" t="s">
        <v>1049</v>
      </c>
      <c r="D10480" s="18" t="s">
        <v>245</v>
      </c>
      <c r="E10480" s="18">
        <v>3139.1394422310759</v>
      </c>
    </row>
    <row r="10481" spans="1:5" x14ac:dyDescent="0.3">
      <c r="A10481" s="18" t="str">
        <f t="shared" si="164"/>
        <v>2023-24East Gippsland ShireSP4</v>
      </c>
      <c r="B10481" s="18" t="s">
        <v>34</v>
      </c>
      <c r="C10481" s="18" t="s">
        <v>1049</v>
      </c>
      <c r="D10481" s="18" t="s">
        <v>251</v>
      </c>
      <c r="E10481" s="18">
        <v>0.4</v>
      </c>
    </row>
    <row r="10482" spans="1:5" x14ac:dyDescent="0.3">
      <c r="A10482" s="18" t="str">
        <f t="shared" si="164"/>
        <v>2023-24East Gippsland ShireWC2</v>
      </c>
      <c r="B10482" s="18" t="s">
        <v>34</v>
      </c>
      <c r="C10482" s="18" t="s">
        <v>1049</v>
      </c>
      <c r="D10482" s="18" t="s">
        <v>256</v>
      </c>
      <c r="E10482" s="18">
        <v>2.4043479269263774</v>
      </c>
    </row>
    <row r="10483" spans="1:5" x14ac:dyDescent="0.3">
      <c r="A10483" s="18" t="str">
        <f t="shared" si="164"/>
        <v>2023-24East Gippsland ShireWC3</v>
      </c>
      <c r="B10483" s="18" t="s">
        <v>34</v>
      </c>
      <c r="C10483" s="18" t="s">
        <v>1049</v>
      </c>
      <c r="D10483" s="18" t="s">
        <v>262</v>
      </c>
      <c r="E10483" s="18">
        <v>78.111146067415731</v>
      </c>
    </row>
    <row r="10484" spans="1:5" x14ac:dyDescent="0.3">
      <c r="A10484" s="18" t="str">
        <f t="shared" si="164"/>
        <v>2023-24East Gippsland ShireWC4</v>
      </c>
      <c r="B10484" s="18" t="s">
        <v>34</v>
      </c>
      <c r="C10484" s="18" t="s">
        <v>1049</v>
      </c>
      <c r="D10484" s="18" t="s">
        <v>266</v>
      </c>
      <c r="E10484" s="18">
        <v>78.895043731778429</v>
      </c>
    </row>
    <row r="10485" spans="1:5" x14ac:dyDescent="0.3">
      <c r="A10485" s="18" t="str">
        <f t="shared" si="164"/>
        <v>2023-24East Gippsland ShireWC5</v>
      </c>
      <c r="B10485" s="18" t="s">
        <v>34</v>
      </c>
      <c r="C10485" s="18" t="s">
        <v>1049</v>
      </c>
      <c r="D10485" s="18" t="s">
        <v>270</v>
      </c>
      <c r="E10485" s="18">
        <v>0.49182492607218398</v>
      </c>
    </row>
    <row r="10486" spans="1:5" x14ac:dyDescent="0.3">
      <c r="A10486" s="18" t="str">
        <f t="shared" si="164"/>
        <v>2023-24East Gippsland ShireE2</v>
      </c>
      <c r="B10486" s="18" t="s">
        <v>34</v>
      </c>
      <c r="C10486" s="18" t="s">
        <v>1049</v>
      </c>
      <c r="D10486" s="18" t="s">
        <v>548</v>
      </c>
      <c r="E10486" s="18">
        <v>3990.9822377410046</v>
      </c>
    </row>
    <row r="10487" spans="1:5" x14ac:dyDescent="0.3">
      <c r="A10487" s="18" t="str">
        <f t="shared" si="164"/>
        <v>2023-24East Gippsland ShireE4</v>
      </c>
      <c r="B10487" s="18" t="s">
        <v>34</v>
      </c>
      <c r="C10487" s="18" t="s">
        <v>1049</v>
      </c>
      <c r="D10487" s="18" t="s">
        <v>550</v>
      </c>
      <c r="E10487" s="18">
        <v>1764.7183846971307</v>
      </c>
    </row>
    <row r="10488" spans="1:5" x14ac:dyDescent="0.3">
      <c r="A10488" s="18" t="str">
        <f t="shared" si="164"/>
        <v>2023-24East Gippsland ShireL1</v>
      </c>
      <c r="B10488" s="18" t="s">
        <v>34</v>
      </c>
      <c r="C10488" s="18" t="s">
        <v>1049</v>
      </c>
      <c r="D10488" s="18" t="s">
        <v>552</v>
      </c>
      <c r="E10488" s="18">
        <v>2.8269879313636075</v>
      </c>
    </row>
    <row r="10489" spans="1:5" x14ac:dyDescent="0.3">
      <c r="A10489" s="18" t="str">
        <f t="shared" si="164"/>
        <v>2023-24East Gippsland ShireL2</v>
      </c>
      <c r="B10489" s="18" t="s">
        <v>34</v>
      </c>
      <c r="C10489" s="18" t="s">
        <v>1049</v>
      </c>
      <c r="D10489" s="18" t="s">
        <v>554</v>
      </c>
      <c r="E10489" s="18">
        <v>1.3745095128003904</v>
      </c>
    </row>
    <row r="10490" spans="1:5" x14ac:dyDescent="0.3">
      <c r="A10490" s="18" t="str">
        <f t="shared" si="164"/>
        <v>2023-24East Gippsland ShireO2</v>
      </c>
      <c r="B10490" s="18" t="s">
        <v>34</v>
      </c>
      <c r="C10490" s="18" t="s">
        <v>1049</v>
      </c>
      <c r="D10490" s="18" t="s">
        <v>556</v>
      </c>
      <c r="E10490" s="18">
        <v>0.14107462259426201</v>
      </c>
    </row>
    <row r="10491" spans="1:5" x14ac:dyDescent="0.3">
      <c r="A10491" s="18" t="str">
        <f t="shared" si="164"/>
        <v>2023-24East Gippsland ShireO3</v>
      </c>
      <c r="B10491" s="18" t="s">
        <v>34</v>
      </c>
      <c r="C10491" s="18" t="s">
        <v>1049</v>
      </c>
      <c r="D10491" s="18" t="s">
        <v>558</v>
      </c>
      <c r="E10491" s="18">
        <v>5.6521428060384918E-3</v>
      </c>
    </row>
    <row r="10492" spans="1:5" x14ac:dyDescent="0.3">
      <c r="A10492" s="18" t="str">
        <f t="shared" si="164"/>
        <v>2023-24East Gippsland ShireO4</v>
      </c>
      <c r="B10492" s="18" t="s">
        <v>34</v>
      </c>
      <c r="C10492" s="18" t="s">
        <v>1049</v>
      </c>
      <c r="D10492" s="18" t="s">
        <v>560</v>
      </c>
      <c r="E10492" s="18">
        <v>0.18168385440019566</v>
      </c>
    </row>
    <row r="10493" spans="1:5" x14ac:dyDescent="0.3">
      <c r="A10493" s="18" t="str">
        <f t="shared" si="164"/>
        <v>2023-24East Gippsland ShireO5</v>
      </c>
      <c r="B10493" s="18" t="s">
        <v>34</v>
      </c>
      <c r="C10493" s="18" t="s">
        <v>1049</v>
      </c>
      <c r="D10493" s="18" t="s">
        <v>562</v>
      </c>
      <c r="E10493" s="18">
        <v>1.2650030723014951</v>
      </c>
    </row>
    <row r="10494" spans="1:5" x14ac:dyDescent="0.3">
      <c r="A10494" s="18" t="str">
        <f t="shared" si="164"/>
        <v>2023-24East Gippsland ShireOP1</v>
      </c>
      <c r="B10494" s="18" t="s">
        <v>34</v>
      </c>
      <c r="C10494" s="18" t="s">
        <v>1049</v>
      </c>
      <c r="D10494" s="18" t="s">
        <v>564</v>
      </c>
      <c r="E10494" s="18">
        <v>-0.23303721353458223</v>
      </c>
    </row>
    <row r="10495" spans="1:5" x14ac:dyDescent="0.3">
      <c r="A10495" s="18" t="str">
        <f t="shared" si="164"/>
        <v>2023-24East Gippsland ShireS1</v>
      </c>
      <c r="B10495" s="18" t="s">
        <v>34</v>
      </c>
      <c r="C10495" s="18" t="s">
        <v>1049</v>
      </c>
      <c r="D10495" s="18" t="s">
        <v>567</v>
      </c>
      <c r="E10495" s="18">
        <v>0.65557546364480634</v>
      </c>
    </row>
    <row r="10496" spans="1:5" x14ac:dyDescent="0.3">
      <c r="A10496" s="18" t="str">
        <f t="shared" si="164"/>
        <v>2023-24East Gippsland ShireS2</v>
      </c>
      <c r="B10496" s="18" t="s">
        <v>34</v>
      </c>
      <c r="C10496" s="18" t="s">
        <v>1049</v>
      </c>
      <c r="D10496" s="18" t="s">
        <v>569</v>
      </c>
      <c r="E10496" s="18">
        <v>3.6408557941340256E-3</v>
      </c>
    </row>
    <row r="10497" spans="1:5" x14ac:dyDescent="0.3">
      <c r="A10497" s="18" t="str">
        <f t="shared" si="164"/>
        <v>2023-24East Gippsland ShireC1</v>
      </c>
      <c r="B10497" s="18" t="s">
        <v>34</v>
      </c>
      <c r="C10497" s="18" t="s">
        <v>1049</v>
      </c>
      <c r="D10497" s="18" t="s">
        <v>572</v>
      </c>
      <c r="E10497" s="18">
        <v>2672.7464974887653</v>
      </c>
    </row>
    <row r="10498" spans="1:5" x14ac:dyDescent="0.3">
      <c r="A10498" s="18" t="str">
        <f t="shared" si="164"/>
        <v>2023-24East Gippsland ShireC2</v>
      </c>
      <c r="B10498" s="18" t="s">
        <v>34</v>
      </c>
      <c r="C10498" s="18" t="s">
        <v>1049</v>
      </c>
      <c r="D10498" s="18" t="s">
        <v>575</v>
      </c>
      <c r="E10498" s="18">
        <v>23687.773236544053</v>
      </c>
    </row>
    <row r="10499" spans="1:5" x14ac:dyDescent="0.3">
      <c r="A10499" s="18" t="str">
        <f t="shared" si="164"/>
        <v>2023-24East Gippsland ShireC3</v>
      </c>
      <c r="B10499" s="18" t="s">
        <v>34</v>
      </c>
      <c r="C10499" s="18" t="s">
        <v>1049</v>
      </c>
      <c r="D10499" s="18" t="s">
        <v>579</v>
      </c>
      <c r="E10499" s="18">
        <v>16.34027537811329</v>
      </c>
    </row>
    <row r="10500" spans="1:5" x14ac:dyDescent="0.3">
      <c r="A10500" s="18" t="str">
        <f t="shared" si="164"/>
        <v>2023-24East Gippsland ShireC4</v>
      </c>
      <c r="B10500" s="18" t="s">
        <v>34</v>
      </c>
      <c r="C10500" s="18" t="s">
        <v>1049</v>
      </c>
      <c r="D10500" s="18" t="s">
        <v>583</v>
      </c>
      <c r="E10500" s="18">
        <v>1995.4045425893166</v>
      </c>
    </row>
    <row r="10501" spans="1:5" x14ac:dyDescent="0.3">
      <c r="A10501" s="18" t="str">
        <f t="shared" si="164"/>
        <v>2023-24East Gippsland ShireC5</v>
      </c>
      <c r="B10501" s="18" t="s">
        <v>34</v>
      </c>
      <c r="C10501" s="18" t="s">
        <v>1049</v>
      </c>
      <c r="D10501" s="18" t="s">
        <v>586</v>
      </c>
      <c r="E10501" s="18">
        <v>94.023871977876738</v>
      </c>
    </row>
    <row r="10502" spans="1:5" x14ac:dyDescent="0.3">
      <c r="A10502" s="18" t="str">
        <f t="shared" si="164"/>
        <v>2023-24East Gippsland ShireC6</v>
      </c>
      <c r="B10502" s="18" t="s">
        <v>34</v>
      </c>
      <c r="C10502" s="18" t="s">
        <v>1049</v>
      </c>
      <c r="D10502" s="18" t="s">
        <v>590</v>
      </c>
      <c r="E10502" s="18">
        <v>3</v>
      </c>
    </row>
    <row r="10503" spans="1:5" x14ac:dyDescent="0.3">
      <c r="A10503" s="18" t="str">
        <f t="shared" si="164"/>
        <v>2023-24East Gippsland ShireC7</v>
      </c>
      <c r="B10503" s="18" t="s">
        <v>34</v>
      </c>
      <c r="C10503" s="18" t="s">
        <v>1049</v>
      </c>
      <c r="D10503" s="18" t="s">
        <v>594</v>
      </c>
      <c r="E10503" s="18">
        <v>0.13075060532687652</v>
      </c>
    </row>
    <row r="10504" spans="1:5" x14ac:dyDescent="0.3">
      <c r="A10504" s="18" t="str">
        <f t="shared" si="164"/>
        <v>2023-24Frankston CityAF2</v>
      </c>
      <c r="B10504" s="18" t="s">
        <v>34</v>
      </c>
      <c r="C10504" s="18" t="s">
        <v>1052</v>
      </c>
      <c r="D10504" s="18" t="s">
        <v>76</v>
      </c>
      <c r="E10504" s="18">
        <v>1</v>
      </c>
    </row>
    <row r="10505" spans="1:5" x14ac:dyDescent="0.3">
      <c r="A10505" s="18" t="str">
        <f t="shared" si="164"/>
        <v>2023-24Frankston CityAF6</v>
      </c>
      <c r="B10505" s="18" t="s">
        <v>34</v>
      </c>
      <c r="C10505" s="18" t="s">
        <v>1052</v>
      </c>
      <c r="D10505" s="18" t="s">
        <v>85</v>
      </c>
      <c r="E10505" s="18">
        <v>7.318317393191716</v>
      </c>
    </row>
    <row r="10506" spans="1:5" x14ac:dyDescent="0.3">
      <c r="A10506" s="18" t="str">
        <f t="shared" si="164"/>
        <v>2023-24Frankston CityAF7</v>
      </c>
      <c r="B10506" s="18" t="s">
        <v>34</v>
      </c>
      <c r="C10506" s="18" t="s">
        <v>1052</v>
      </c>
      <c r="D10506" s="18" t="s">
        <v>90</v>
      </c>
      <c r="E10506" s="18">
        <v>-0.64457457861594303</v>
      </c>
    </row>
    <row r="10507" spans="1:5" x14ac:dyDescent="0.3">
      <c r="A10507" s="18" t="str">
        <f t="shared" si="164"/>
        <v>2023-24Frankston CityAM1</v>
      </c>
      <c r="B10507" s="18" t="s">
        <v>34</v>
      </c>
      <c r="C10507" s="18" t="s">
        <v>1052</v>
      </c>
      <c r="D10507" s="18" t="s">
        <v>97</v>
      </c>
      <c r="E10507" s="18">
        <v>5.3519758874748824</v>
      </c>
    </row>
    <row r="10508" spans="1:5" x14ac:dyDescent="0.3">
      <c r="A10508" s="18" t="str">
        <f t="shared" si="164"/>
        <v>2023-24Frankston CityAM2</v>
      </c>
      <c r="B10508" s="18" t="s">
        <v>34</v>
      </c>
      <c r="C10508" s="18" t="s">
        <v>1052</v>
      </c>
      <c r="D10508" s="18" t="s">
        <v>103</v>
      </c>
      <c r="E10508" s="18">
        <v>0.45734840698869478</v>
      </c>
    </row>
    <row r="10509" spans="1:5" x14ac:dyDescent="0.3">
      <c r="A10509" s="18" t="str">
        <f t="shared" si="164"/>
        <v>2023-24Frankston CityAM5</v>
      </c>
      <c r="B10509" s="18" t="s">
        <v>34</v>
      </c>
      <c r="C10509" s="18" t="s">
        <v>1052</v>
      </c>
      <c r="D10509" s="18" t="s">
        <v>109</v>
      </c>
      <c r="E10509" s="18">
        <v>0.51704545454545459</v>
      </c>
    </row>
    <row r="10510" spans="1:5" x14ac:dyDescent="0.3">
      <c r="A10510" s="18" t="str">
        <f t="shared" si="164"/>
        <v>2023-24Frankston CityAM6</v>
      </c>
      <c r="B10510" s="18" t="s">
        <v>34</v>
      </c>
      <c r="C10510" s="18" t="s">
        <v>1052</v>
      </c>
      <c r="D10510" s="18" t="s">
        <v>115</v>
      </c>
      <c r="E10510" s="18">
        <v>15.407530841723496</v>
      </c>
    </row>
    <row r="10511" spans="1:5" x14ac:dyDescent="0.3">
      <c r="A10511" s="18" t="str">
        <f t="shared" si="164"/>
        <v>2023-24Frankston CityAM7</v>
      </c>
      <c r="B10511" s="18" t="s">
        <v>34</v>
      </c>
      <c r="C10511" s="18" t="s">
        <v>1052</v>
      </c>
      <c r="D10511" s="18" t="s">
        <v>118</v>
      </c>
      <c r="E10511" s="18">
        <v>1</v>
      </c>
    </row>
    <row r="10512" spans="1:5" x14ac:dyDescent="0.3">
      <c r="A10512" s="18" t="str">
        <f t="shared" si="164"/>
        <v>2023-24Frankston CityFS1</v>
      </c>
      <c r="B10512" s="18" t="s">
        <v>34</v>
      </c>
      <c r="C10512" s="18" t="s">
        <v>1052</v>
      </c>
      <c r="D10512" s="18" t="s">
        <v>124</v>
      </c>
      <c r="E10512" s="18">
        <v>2.0096153846153846</v>
      </c>
    </row>
    <row r="10513" spans="1:5" x14ac:dyDescent="0.3">
      <c r="A10513" s="18" t="str">
        <f t="shared" si="164"/>
        <v>2023-24Frankston CityFS2</v>
      </c>
      <c r="B10513" s="18" t="s">
        <v>34</v>
      </c>
      <c r="C10513" s="18" t="s">
        <v>1052</v>
      </c>
      <c r="D10513" s="18" t="s">
        <v>130</v>
      </c>
      <c r="E10513" s="18">
        <v>1</v>
      </c>
    </row>
    <row r="10514" spans="1:5" x14ac:dyDescent="0.3">
      <c r="A10514" s="18" t="str">
        <f t="shared" si="164"/>
        <v>2023-24Frankston CityFS3</v>
      </c>
      <c r="B10514" s="18" t="s">
        <v>34</v>
      </c>
      <c r="C10514" s="18" t="s">
        <v>1052</v>
      </c>
      <c r="D10514" s="18" t="s">
        <v>135</v>
      </c>
      <c r="E10514" s="18">
        <v>525.43149466192176</v>
      </c>
    </row>
    <row r="10515" spans="1:5" x14ac:dyDescent="0.3">
      <c r="A10515" s="18" t="str">
        <f t="shared" si="164"/>
        <v>2023-24Frankston CityFS4</v>
      </c>
      <c r="B10515" s="18" t="s">
        <v>34</v>
      </c>
      <c r="C10515" s="18" t="s">
        <v>1052</v>
      </c>
      <c r="D10515" s="18" t="s">
        <v>139</v>
      </c>
      <c r="E10515" s="18">
        <v>1</v>
      </c>
    </row>
    <row r="10516" spans="1:5" x14ac:dyDescent="0.3">
      <c r="A10516" s="18" t="str">
        <f t="shared" si="164"/>
        <v>2023-24Frankston CityFS5</v>
      </c>
      <c r="B10516" s="18" t="s">
        <v>34</v>
      </c>
      <c r="C10516" s="18" t="s">
        <v>1052</v>
      </c>
      <c r="D10516" s="18" t="s">
        <v>144</v>
      </c>
      <c r="E10516" s="18">
        <v>1.0858895705521472</v>
      </c>
    </row>
    <row r="10517" spans="1:5" x14ac:dyDescent="0.3">
      <c r="A10517" s="18" t="str">
        <f t="shared" si="164"/>
        <v>2023-24Frankston CityG1</v>
      </c>
      <c r="B10517" s="18" t="s">
        <v>34</v>
      </c>
      <c r="C10517" s="18" t="s">
        <v>1052</v>
      </c>
      <c r="D10517" s="18" t="s">
        <v>149</v>
      </c>
      <c r="E10517" s="18">
        <v>2.1164021164021163E-2</v>
      </c>
    </row>
    <row r="10518" spans="1:5" x14ac:dyDescent="0.3">
      <c r="A10518" s="18" t="str">
        <f t="shared" si="164"/>
        <v>2023-24Frankston CityG2</v>
      </c>
      <c r="B10518" s="18" t="s">
        <v>34</v>
      </c>
      <c r="C10518" s="18" t="s">
        <v>1052</v>
      </c>
      <c r="D10518" s="18" t="s">
        <v>154</v>
      </c>
      <c r="E10518" s="18">
        <v>69</v>
      </c>
    </row>
    <row r="10519" spans="1:5" x14ac:dyDescent="0.3">
      <c r="A10519" s="18" t="str">
        <f t="shared" si="164"/>
        <v>2023-24Frankston CityG3</v>
      </c>
      <c r="B10519" s="18" t="s">
        <v>34</v>
      </c>
      <c r="C10519" s="18" t="s">
        <v>1052</v>
      </c>
      <c r="D10519" s="18" t="s">
        <v>159</v>
      </c>
      <c r="E10519" s="18">
        <v>0.95</v>
      </c>
    </row>
    <row r="10520" spans="1:5" x14ac:dyDescent="0.3">
      <c r="A10520" s="18" t="str">
        <f t="shared" ref="A10520:A10583" si="165">CONCATENATE(B10520,C10520,D10520)</f>
        <v>2023-24Frankston CityG4</v>
      </c>
      <c r="B10520" s="18" t="s">
        <v>34</v>
      </c>
      <c r="C10520" s="18" t="s">
        <v>1052</v>
      </c>
      <c r="D10520" s="18" t="s">
        <v>166</v>
      </c>
      <c r="E10520" s="18">
        <v>66346.777777777781</v>
      </c>
    </row>
    <row r="10521" spans="1:5" x14ac:dyDescent="0.3">
      <c r="A10521" s="18" t="str">
        <f t="shared" si="165"/>
        <v>2023-24Frankston CityG5</v>
      </c>
      <c r="B10521" s="18" t="s">
        <v>34</v>
      </c>
      <c r="C10521" s="18" t="s">
        <v>1052</v>
      </c>
      <c r="D10521" s="18" t="s">
        <v>169</v>
      </c>
      <c r="E10521" s="18">
        <v>71</v>
      </c>
    </row>
    <row r="10522" spans="1:5" x14ac:dyDescent="0.3">
      <c r="A10522" s="18" t="str">
        <f t="shared" si="165"/>
        <v>2023-24Frankston CityLB2</v>
      </c>
      <c r="B10522" s="18" t="s">
        <v>34</v>
      </c>
      <c r="C10522" s="18" t="s">
        <v>1052</v>
      </c>
      <c r="D10522" s="18" t="s">
        <v>172</v>
      </c>
      <c r="E10522" s="18">
        <v>0.53194869303785008</v>
      </c>
    </row>
    <row r="10523" spans="1:5" x14ac:dyDescent="0.3">
      <c r="A10523" s="18" t="str">
        <f t="shared" si="165"/>
        <v>2023-24Frankston CityLB6</v>
      </c>
      <c r="B10523" s="18" t="s">
        <v>34</v>
      </c>
      <c r="C10523" s="18" t="s">
        <v>1052</v>
      </c>
      <c r="D10523" s="18" t="s">
        <v>180</v>
      </c>
      <c r="E10523" s="18">
        <v>5.9449189923403303</v>
      </c>
    </row>
    <row r="10524" spans="1:5" x14ac:dyDescent="0.3">
      <c r="A10524" s="18" t="str">
        <f t="shared" si="165"/>
        <v>2023-24Frankston CityLB7</v>
      </c>
      <c r="B10524" s="18" t="s">
        <v>34</v>
      </c>
      <c r="C10524" s="18" t="s">
        <v>1052</v>
      </c>
      <c r="D10524" s="18" t="s">
        <v>184</v>
      </c>
      <c r="E10524" s="18">
        <v>0.3331396244381275</v>
      </c>
    </row>
    <row r="10525" spans="1:5" x14ac:dyDescent="0.3">
      <c r="A10525" s="18" t="str">
        <f t="shared" si="165"/>
        <v>2023-24Frankston CityLB8</v>
      </c>
      <c r="B10525" s="18" t="s">
        <v>34</v>
      </c>
      <c r="C10525" s="18" t="s">
        <v>1052</v>
      </c>
      <c r="D10525" s="18" t="s">
        <v>188</v>
      </c>
      <c r="E10525" s="18">
        <v>1.6921918978337278</v>
      </c>
    </row>
    <row r="10526" spans="1:5" x14ac:dyDescent="0.3">
      <c r="A10526" s="18" t="str">
        <f t="shared" si="165"/>
        <v>2023-24Frankston CityMC2</v>
      </c>
      <c r="B10526" s="18" t="s">
        <v>34</v>
      </c>
      <c r="C10526" s="18" t="s">
        <v>1052</v>
      </c>
      <c r="D10526" s="18" t="s">
        <v>192</v>
      </c>
      <c r="E10526" s="18">
        <v>1.010688836104513</v>
      </c>
    </row>
    <row r="10527" spans="1:5" x14ac:dyDescent="0.3">
      <c r="A10527" s="18" t="str">
        <f t="shared" si="165"/>
        <v>2023-24Frankston CityMC3</v>
      </c>
      <c r="B10527" s="18" t="s">
        <v>34</v>
      </c>
      <c r="C10527" s="18" t="s">
        <v>1052</v>
      </c>
      <c r="D10527" s="18" t="s">
        <v>197</v>
      </c>
      <c r="E10527" s="18">
        <v>87.572905725718996</v>
      </c>
    </row>
    <row r="10528" spans="1:5" x14ac:dyDescent="0.3">
      <c r="A10528" s="18" t="str">
        <f t="shared" si="165"/>
        <v>2023-24Frankston CityMC4</v>
      </c>
      <c r="B10528" s="18" t="s">
        <v>34</v>
      </c>
      <c r="C10528" s="18" t="s">
        <v>1052</v>
      </c>
      <c r="D10528" s="18" t="s">
        <v>202</v>
      </c>
      <c r="E10528" s="18">
        <v>0.77376845591279153</v>
      </c>
    </row>
    <row r="10529" spans="1:5" x14ac:dyDescent="0.3">
      <c r="A10529" s="18" t="str">
        <f t="shared" si="165"/>
        <v>2023-24Frankston CityMC5</v>
      </c>
      <c r="B10529" s="18" t="s">
        <v>34</v>
      </c>
      <c r="C10529" s="18" t="s">
        <v>1052</v>
      </c>
      <c r="D10529" s="18" t="s">
        <v>207</v>
      </c>
      <c r="E10529" s="18">
        <v>0.85265700483091789</v>
      </c>
    </row>
    <row r="10530" spans="1:5" x14ac:dyDescent="0.3">
      <c r="A10530" s="18" t="str">
        <f t="shared" si="165"/>
        <v>2023-24Frankston CityMC6</v>
      </c>
      <c r="B10530" s="18" t="s">
        <v>34</v>
      </c>
      <c r="C10530" s="18" t="s">
        <v>1052</v>
      </c>
      <c r="D10530" s="18" t="s">
        <v>211</v>
      </c>
      <c r="E10530" s="18">
        <v>0.97624703087885989</v>
      </c>
    </row>
    <row r="10531" spans="1:5" x14ac:dyDescent="0.3">
      <c r="A10531" s="18" t="str">
        <f t="shared" si="165"/>
        <v>2023-24Frankston CityR1</v>
      </c>
      <c r="B10531" s="18" t="s">
        <v>34</v>
      </c>
      <c r="C10531" s="18" t="s">
        <v>1052</v>
      </c>
      <c r="D10531" s="18" t="s">
        <v>215</v>
      </c>
      <c r="E10531" s="18">
        <v>40.231548480463097</v>
      </c>
    </row>
    <row r="10532" spans="1:5" x14ac:dyDescent="0.3">
      <c r="A10532" s="18" t="str">
        <f t="shared" si="165"/>
        <v>2023-24Frankston CityR2</v>
      </c>
      <c r="B10532" s="18" t="s">
        <v>34</v>
      </c>
      <c r="C10532" s="18" t="s">
        <v>1052</v>
      </c>
      <c r="D10532" s="18" t="s">
        <v>220</v>
      </c>
      <c r="E10532" s="18">
        <v>0.97163200543592176</v>
      </c>
    </row>
    <row r="10533" spans="1:5" x14ac:dyDescent="0.3">
      <c r="A10533" s="18" t="str">
        <f t="shared" si="165"/>
        <v>2023-24Frankston CityR3</v>
      </c>
      <c r="B10533" s="18" t="s">
        <v>34</v>
      </c>
      <c r="C10533" s="18" t="s">
        <v>1052</v>
      </c>
      <c r="D10533" s="18" t="s">
        <v>223</v>
      </c>
      <c r="E10533" s="18">
        <v>112.85046346704871</v>
      </c>
    </row>
    <row r="10534" spans="1:5" x14ac:dyDescent="0.3">
      <c r="A10534" s="18" t="str">
        <f t="shared" si="165"/>
        <v>2023-24Frankston CityR4</v>
      </c>
      <c r="B10534" s="18" t="s">
        <v>34</v>
      </c>
      <c r="C10534" s="18" t="s">
        <v>1052</v>
      </c>
      <c r="D10534" s="18" t="s">
        <v>228</v>
      </c>
      <c r="E10534" s="18">
        <v>31.879749510710838</v>
      </c>
    </row>
    <row r="10535" spans="1:5" x14ac:dyDescent="0.3">
      <c r="A10535" s="18" t="str">
        <f t="shared" si="165"/>
        <v>2023-24Frankston CityR5</v>
      </c>
      <c r="B10535" s="18" t="s">
        <v>34</v>
      </c>
      <c r="C10535" s="18" t="s">
        <v>1052</v>
      </c>
      <c r="D10535" s="18" t="s">
        <v>232</v>
      </c>
      <c r="E10535" s="18">
        <v>70</v>
      </c>
    </row>
    <row r="10536" spans="1:5" x14ac:dyDescent="0.3">
      <c r="A10536" s="18" t="str">
        <f t="shared" si="165"/>
        <v>2023-24Frankston CitySP1</v>
      </c>
      <c r="B10536" s="18" t="s">
        <v>34</v>
      </c>
      <c r="C10536" s="18" t="s">
        <v>1052</v>
      </c>
      <c r="D10536" s="18" t="s">
        <v>236</v>
      </c>
      <c r="E10536" s="18">
        <v>81</v>
      </c>
    </row>
    <row r="10537" spans="1:5" x14ac:dyDescent="0.3">
      <c r="A10537" s="18" t="str">
        <f t="shared" si="165"/>
        <v>2023-24Frankston CitySP2</v>
      </c>
      <c r="B10537" s="18" t="s">
        <v>34</v>
      </c>
      <c r="C10537" s="18" t="s">
        <v>1052</v>
      </c>
      <c r="D10537" s="18" t="s">
        <v>239</v>
      </c>
      <c r="E10537" s="18">
        <v>0.75364667747163694</v>
      </c>
    </row>
    <row r="10538" spans="1:5" x14ac:dyDescent="0.3">
      <c r="A10538" s="18" t="str">
        <f t="shared" si="165"/>
        <v>2023-24Frankston CitySP3</v>
      </c>
      <c r="B10538" s="18" t="s">
        <v>34</v>
      </c>
      <c r="C10538" s="18" t="s">
        <v>1052</v>
      </c>
      <c r="D10538" s="18" t="s">
        <v>245</v>
      </c>
      <c r="E10538" s="18">
        <v>4301.3925686591274</v>
      </c>
    </row>
    <row r="10539" spans="1:5" x14ac:dyDescent="0.3">
      <c r="A10539" s="18" t="str">
        <f t="shared" si="165"/>
        <v>2023-24Frankston CitySP4</v>
      </c>
      <c r="B10539" s="18" t="s">
        <v>34</v>
      </c>
      <c r="C10539" s="18" t="s">
        <v>1052</v>
      </c>
      <c r="D10539" s="18" t="s">
        <v>251</v>
      </c>
      <c r="E10539" s="18">
        <v>0.82352941176470584</v>
      </c>
    </row>
    <row r="10540" spans="1:5" x14ac:dyDescent="0.3">
      <c r="A10540" s="18" t="str">
        <f t="shared" si="165"/>
        <v>2023-24Frankston CityWC2</v>
      </c>
      <c r="B10540" s="18" t="s">
        <v>34</v>
      </c>
      <c r="C10540" s="18" t="s">
        <v>1052</v>
      </c>
      <c r="D10540" s="18" t="s">
        <v>256</v>
      </c>
      <c r="E10540" s="18">
        <v>2.2980787872196555</v>
      </c>
    </row>
    <row r="10541" spans="1:5" x14ac:dyDescent="0.3">
      <c r="A10541" s="18" t="str">
        <f t="shared" si="165"/>
        <v>2023-24Frankston CityWC3</v>
      </c>
      <c r="B10541" s="18" t="s">
        <v>34</v>
      </c>
      <c r="C10541" s="18" t="s">
        <v>1052</v>
      </c>
      <c r="D10541" s="18" t="s">
        <v>262</v>
      </c>
      <c r="E10541" s="18">
        <v>136.15884145833681</v>
      </c>
    </row>
    <row r="10542" spans="1:5" x14ac:dyDescent="0.3">
      <c r="A10542" s="18" t="str">
        <f t="shared" si="165"/>
        <v>2023-24Frankston CityWC4</v>
      </c>
      <c r="B10542" s="18" t="s">
        <v>34</v>
      </c>
      <c r="C10542" s="18" t="s">
        <v>1052</v>
      </c>
      <c r="D10542" s="18" t="s">
        <v>266</v>
      </c>
      <c r="E10542" s="18">
        <v>31.708719787008196</v>
      </c>
    </row>
    <row r="10543" spans="1:5" x14ac:dyDescent="0.3">
      <c r="A10543" s="18" t="str">
        <f t="shared" si="165"/>
        <v>2023-24Frankston CityWC5</v>
      </c>
      <c r="B10543" s="18" t="s">
        <v>34</v>
      </c>
      <c r="C10543" s="18" t="s">
        <v>1052</v>
      </c>
      <c r="D10543" s="18" t="s">
        <v>270</v>
      </c>
      <c r="E10543" s="18">
        <v>0.5226155814772917</v>
      </c>
    </row>
    <row r="10544" spans="1:5" x14ac:dyDescent="0.3">
      <c r="A10544" s="18" t="str">
        <f t="shared" si="165"/>
        <v>2023-24Frankston CityE2</v>
      </c>
      <c r="B10544" s="18" t="s">
        <v>34</v>
      </c>
      <c r="C10544" s="18" t="s">
        <v>1052</v>
      </c>
      <c r="D10544" s="18" t="s">
        <v>548</v>
      </c>
      <c r="E10544" s="18">
        <v>3493.5692307692307</v>
      </c>
    </row>
    <row r="10545" spans="1:5" x14ac:dyDescent="0.3">
      <c r="A10545" s="18" t="str">
        <f t="shared" si="165"/>
        <v>2023-24Frankston CityE4</v>
      </c>
      <c r="B10545" s="18" t="s">
        <v>34</v>
      </c>
      <c r="C10545" s="18" t="s">
        <v>1052</v>
      </c>
      <c r="D10545" s="18" t="s">
        <v>550</v>
      </c>
      <c r="E10545" s="18">
        <v>1725.2307692307693</v>
      </c>
    </row>
    <row r="10546" spans="1:5" x14ac:dyDescent="0.3">
      <c r="A10546" s="18" t="str">
        <f t="shared" si="165"/>
        <v>2023-24Frankston CityL1</v>
      </c>
      <c r="B10546" s="18" t="s">
        <v>34</v>
      </c>
      <c r="C10546" s="18" t="s">
        <v>1052</v>
      </c>
      <c r="D10546" s="18" t="s">
        <v>552</v>
      </c>
      <c r="E10546" s="18">
        <v>1.494346309630963</v>
      </c>
    </row>
    <row r="10547" spans="1:5" x14ac:dyDescent="0.3">
      <c r="A10547" s="18" t="str">
        <f t="shared" si="165"/>
        <v>2023-24Frankston CityL2</v>
      </c>
      <c r="B10547" s="18" t="s">
        <v>34</v>
      </c>
      <c r="C10547" s="18" t="s">
        <v>1052</v>
      </c>
      <c r="D10547" s="18" t="s">
        <v>554</v>
      </c>
      <c r="E10547" s="18">
        <v>0.33767994768226828</v>
      </c>
    </row>
    <row r="10548" spans="1:5" x14ac:dyDescent="0.3">
      <c r="A10548" s="18" t="str">
        <f t="shared" si="165"/>
        <v>2023-24Frankston CityO2</v>
      </c>
      <c r="B10548" s="18" t="s">
        <v>34</v>
      </c>
      <c r="C10548" s="18" t="s">
        <v>1052</v>
      </c>
      <c r="D10548" s="18" t="s">
        <v>556</v>
      </c>
      <c r="E10548" s="18">
        <v>0.25733592835560881</v>
      </c>
    </row>
    <row r="10549" spans="1:5" x14ac:dyDescent="0.3">
      <c r="A10549" s="18" t="str">
        <f t="shared" si="165"/>
        <v>2023-24Frankston CityO3</v>
      </c>
      <c r="B10549" s="18" t="s">
        <v>34</v>
      </c>
      <c r="C10549" s="18" t="s">
        <v>1052</v>
      </c>
      <c r="D10549" s="18" t="s">
        <v>558</v>
      </c>
      <c r="E10549" s="18">
        <v>1.2929743854969105E-2</v>
      </c>
    </row>
    <row r="10550" spans="1:5" x14ac:dyDescent="0.3">
      <c r="A10550" s="18" t="str">
        <f t="shared" si="165"/>
        <v>2023-24Frankston CityO4</v>
      </c>
      <c r="B10550" s="18" t="s">
        <v>34</v>
      </c>
      <c r="C10550" s="18" t="s">
        <v>1052</v>
      </c>
      <c r="D10550" s="18" t="s">
        <v>560</v>
      </c>
      <c r="E10550" s="18">
        <v>0.21606770833333333</v>
      </c>
    </row>
    <row r="10551" spans="1:5" x14ac:dyDescent="0.3">
      <c r="A10551" s="18" t="str">
        <f t="shared" si="165"/>
        <v>2023-24Frankston CityO5</v>
      </c>
      <c r="B10551" s="18" t="s">
        <v>34</v>
      </c>
      <c r="C10551" s="18" t="s">
        <v>1052</v>
      </c>
      <c r="D10551" s="18" t="s">
        <v>562</v>
      </c>
      <c r="E10551" s="18">
        <v>1.4036373290853577</v>
      </c>
    </row>
    <row r="10552" spans="1:5" x14ac:dyDescent="0.3">
      <c r="A10552" s="18" t="str">
        <f t="shared" si="165"/>
        <v>2023-24Frankston CityOP1</v>
      </c>
      <c r="B10552" s="18" t="s">
        <v>34</v>
      </c>
      <c r="C10552" s="18" t="s">
        <v>1052</v>
      </c>
      <c r="D10552" s="18" t="s">
        <v>564</v>
      </c>
      <c r="E10552" s="18">
        <v>-0.10360949247435156</v>
      </c>
    </row>
    <row r="10553" spans="1:5" x14ac:dyDescent="0.3">
      <c r="A10553" s="18" t="str">
        <f t="shared" si="165"/>
        <v>2023-24Frankston CityS1</v>
      </c>
      <c r="B10553" s="18" t="s">
        <v>34</v>
      </c>
      <c r="C10553" s="18" t="s">
        <v>1052</v>
      </c>
      <c r="D10553" s="18" t="s">
        <v>567</v>
      </c>
      <c r="E10553" s="18">
        <v>0.71416143815943589</v>
      </c>
    </row>
    <row r="10554" spans="1:5" x14ac:dyDescent="0.3">
      <c r="A10554" s="18" t="str">
        <f t="shared" si="165"/>
        <v>2023-24Frankston CityS2</v>
      </c>
      <c r="B10554" s="18" t="s">
        <v>34</v>
      </c>
      <c r="C10554" s="18" t="s">
        <v>1052</v>
      </c>
      <c r="D10554" s="18" t="s">
        <v>569</v>
      </c>
      <c r="E10554" s="18">
        <v>2.9925548620463325E-3</v>
      </c>
    </row>
    <row r="10555" spans="1:5" x14ac:dyDescent="0.3">
      <c r="A10555" s="18" t="str">
        <f t="shared" si="165"/>
        <v>2023-24Frankston CityC1</v>
      </c>
      <c r="B10555" s="18" t="s">
        <v>34</v>
      </c>
      <c r="C10555" s="18" t="s">
        <v>1052</v>
      </c>
      <c r="D10555" s="18" t="s">
        <v>572</v>
      </c>
      <c r="E10555" s="18">
        <v>1589.9206026913869</v>
      </c>
    </row>
    <row r="10556" spans="1:5" x14ac:dyDescent="0.3">
      <c r="A10556" s="18" t="str">
        <f t="shared" si="165"/>
        <v>2023-24Frankston CityC2</v>
      </c>
      <c r="B10556" s="18" t="s">
        <v>34</v>
      </c>
      <c r="C10556" s="18" t="s">
        <v>1052</v>
      </c>
      <c r="D10556" s="18" t="s">
        <v>575</v>
      </c>
      <c r="E10556" s="18">
        <v>8034.7625782420573</v>
      </c>
    </row>
    <row r="10557" spans="1:5" x14ac:dyDescent="0.3">
      <c r="A10557" s="18" t="str">
        <f t="shared" si="165"/>
        <v>2023-24Frankston CityC3</v>
      </c>
      <c r="B10557" s="18" t="s">
        <v>34</v>
      </c>
      <c r="C10557" s="18" t="s">
        <v>1052</v>
      </c>
      <c r="D10557" s="18" t="s">
        <v>579</v>
      </c>
      <c r="E10557" s="18">
        <v>197.5463347164592</v>
      </c>
    </row>
    <row r="10558" spans="1:5" x14ac:dyDescent="0.3">
      <c r="A10558" s="18" t="str">
        <f t="shared" si="165"/>
        <v>2023-24Frankston CityC4</v>
      </c>
      <c r="B10558" s="18" t="s">
        <v>34</v>
      </c>
      <c r="C10558" s="18" t="s">
        <v>1052</v>
      </c>
      <c r="D10558" s="18" t="s">
        <v>583</v>
      </c>
      <c r="E10558" s="18">
        <v>1344.2930558861831</v>
      </c>
    </row>
    <row r="10559" spans="1:5" x14ac:dyDescent="0.3">
      <c r="A10559" s="18" t="str">
        <f t="shared" si="165"/>
        <v>2023-24Frankston CityC5</v>
      </c>
      <c r="B10559" s="18" t="s">
        <v>34</v>
      </c>
      <c r="C10559" s="18" t="s">
        <v>1052</v>
      </c>
      <c r="D10559" s="18" t="s">
        <v>586</v>
      </c>
      <c r="E10559" s="18">
        <v>74.33520507470628</v>
      </c>
    </row>
    <row r="10560" spans="1:5" x14ac:dyDescent="0.3">
      <c r="A10560" s="18" t="str">
        <f t="shared" si="165"/>
        <v>2023-24Frankston CityC6</v>
      </c>
      <c r="B10560" s="18" t="s">
        <v>34</v>
      </c>
      <c r="C10560" s="18" t="s">
        <v>1052</v>
      </c>
      <c r="D10560" s="18" t="s">
        <v>590</v>
      </c>
      <c r="E10560" s="18">
        <v>6</v>
      </c>
    </row>
    <row r="10561" spans="1:5" x14ac:dyDescent="0.3">
      <c r="A10561" s="18" t="str">
        <f t="shared" si="165"/>
        <v>2023-24Frankston CityC7</v>
      </c>
      <c r="B10561" s="18" t="s">
        <v>34</v>
      </c>
      <c r="C10561" s="18" t="s">
        <v>1052</v>
      </c>
      <c r="D10561" s="18" t="s">
        <v>594</v>
      </c>
      <c r="E10561" s="18">
        <v>0.10453400503778337</v>
      </c>
    </row>
    <row r="10562" spans="1:5" x14ac:dyDescent="0.3">
      <c r="A10562" s="18" t="str">
        <f t="shared" si="165"/>
        <v>2023-24Frankston CityLB5</v>
      </c>
      <c r="B10562" s="18" t="s">
        <v>34</v>
      </c>
      <c r="C10562" s="18" t="s">
        <v>1052</v>
      </c>
      <c r="D10562" s="18" t="s">
        <v>177</v>
      </c>
      <c r="E10562" s="18">
        <v>30.789086020752524</v>
      </c>
    </row>
    <row r="10563" spans="1:5" x14ac:dyDescent="0.3">
      <c r="A10563" s="18" t="str">
        <f t="shared" si="165"/>
        <v>2023-24Gannawarra ShireLB5</v>
      </c>
      <c r="B10563" s="18" t="s">
        <v>34</v>
      </c>
      <c r="C10563" s="18" t="s">
        <v>1055</v>
      </c>
      <c r="D10563" s="18" t="s">
        <v>177</v>
      </c>
      <c r="E10563" s="18">
        <v>60.964299424184262</v>
      </c>
    </row>
    <row r="10564" spans="1:5" x14ac:dyDescent="0.3">
      <c r="A10564" s="18" t="str">
        <f t="shared" si="165"/>
        <v>2023-24Gannawarra ShireAF2</v>
      </c>
      <c r="B10564" s="18" t="s">
        <v>34</v>
      </c>
      <c r="C10564" s="18" t="s">
        <v>1055</v>
      </c>
      <c r="D10564" s="18" t="s">
        <v>76</v>
      </c>
      <c r="E10564" s="18">
        <v>1</v>
      </c>
    </row>
    <row r="10565" spans="1:5" x14ac:dyDescent="0.3">
      <c r="A10565" s="18" t="str">
        <f t="shared" si="165"/>
        <v>2023-24Gannawarra ShireAF6</v>
      </c>
      <c r="B10565" s="18" t="s">
        <v>34</v>
      </c>
      <c r="C10565" s="18" t="s">
        <v>1055</v>
      </c>
      <c r="D10565" s="18" t="s">
        <v>85</v>
      </c>
      <c r="E10565" s="18">
        <v>3.8408829174664105</v>
      </c>
    </row>
    <row r="10566" spans="1:5" x14ac:dyDescent="0.3">
      <c r="A10566" s="18" t="str">
        <f t="shared" si="165"/>
        <v>2023-24Gannawarra ShireAF7</v>
      </c>
      <c r="B10566" s="18" t="s">
        <v>34</v>
      </c>
      <c r="C10566" s="18" t="s">
        <v>1055</v>
      </c>
      <c r="D10566" s="18" t="s">
        <v>90</v>
      </c>
      <c r="E10566" s="18">
        <v>12.42248188496327</v>
      </c>
    </row>
    <row r="10567" spans="1:5" x14ac:dyDescent="0.3">
      <c r="A10567" s="18" t="str">
        <f t="shared" si="165"/>
        <v>2023-24Gannawarra ShireAM1</v>
      </c>
      <c r="B10567" s="18" t="s">
        <v>34</v>
      </c>
      <c r="C10567" s="18" t="s">
        <v>1055</v>
      </c>
      <c r="D10567" s="18" t="s">
        <v>97</v>
      </c>
      <c r="E10567" s="18">
        <v>1.5411585365853659</v>
      </c>
    </row>
    <row r="10568" spans="1:5" x14ac:dyDescent="0.3">
      <c r="A10568" s="18" t="str">
        <f t="shared" si="165"/>
        <v>2023-24Gannawarra ShireAM2</v>
      </c>
      <c r="B10568" s="18" t="s">
        <v>34</v>
      </c>
      <c r="C10568" s="18" t="s">
        <v>1055</v>
      </c>
      <c r="D10568" s="18" t="s">
        <v>103</v>
      </c>
      <c r="E10568" s="18">
        <v>0.34101382488479265</v>
      </c>
    </row>
    <row r="10569" spans="1:5" x14ac:dyDescent="0.3">
      <c r="A10569" s="18" t="str">
        <f t="shared" si="165"/>
        <v>2023-24Gannawarra ShireAM5</v>
      </c>
      <c r="B10569" s="18" t="s">
        <v>34</v>
      </c>
      <c r="C10569" s="18" t="s">
        <v>1055</v>
      </c>
      <c r="D10569" s="18" t="s">
        <v>109</v>
      </c>
      <c r="E10569" s="18">
        <v>0.8951048951048951</v>
      </c>
    </row>
    <row r="10570" spans="1:5" x14ac:dyDescent="0.3">
      <c r="A10570" s="18" t="str">
        <f t="shared" si="165"/>
        <v>2023-24Gannawarra ShireAM6</v>
      </c>
      <c r="B10570" s="18" t="s">
        <v>34</v>
      </c>
      <c r="C10570" s="18" t="s">
        <v>1055</v>
      </c>
      <c r="D10570" s="18" t="s">
        <v>115</v>
      </c>
      <c r="E10570" s="18">
        <v>7.7466065259117078</v>
      </c>
    </row>
    <row r="10571" spans="1:5" x14ac:dyDescent="0.3">
      <c r="A10571" s="18" t="str">
        <f t="shared" si="165"/>
        <v>2023-24Gannawarra ShireAM7</v>
      </c>
      <c r="B10571" s="18" t="s">
        <v>34</v>
      </c>
      <c r="C10571" s="18" t="s">
        <v>1055</v>
      </c>
      <c r="D10571" s="18" t="s">
        <v>118</v>
      </c>
      <c r="E10571" s="18">
        <v>0</v>
      </c>
    </row>
    <row r="10572" spans="1:5" x14ac:dyDescent="0.3">
      <c r="A10572" s="18" t="str">
        <f t="shared" si="165"/>
        <v>2023-24Gannawarra ShireFS1</v>
      </c>
      <c r="B10572" s="18" t="s">
        <v>34</v>
      </c>
      <c r="C10572" s="18" t="s">
        <v>1055</v>
      </c>
      <c r="D10572" s="18" t="s">
        <v>124</v>
      </c>
      <c r="E10572" s="18">
        <v>1</v>
      </c>
    </row>
    <row r="10573" spans="1:5" x14ac:dyDescent="0.3">
      <c r="A10573" s="18" t="str">
        <f t="shared" si="165"/>
        <v>2023-24Gannawarra ShireFS2</v>
      </c>
      <c r="B10573" s="18" t="s">
        <v>34</v>
      </c>
      <c r="C10573" s="18" t="s">
        <v>1055</v>
      </c>
      <c r="D10573" s="18" t="s">
        <v>130</v>
      </c>
      <c r="E10573" s="18">
        <v>0.98750000000000004</v>
      </c>
    </row>
    <row r="10574" spans="1:5" x14ac:dyDescent="0.3">
      <c r="A10574" s="18" t="str">
        <f t="shared" si="165"/>
        <v>2023-24Gannawarra ShireFS3</v>
      </c>
      <c r="B10574" s="18" t="s">
        <v>34</v>
      </c>
      <c r="C10574" s="18" t="s">
        <v>1055</v>
      </c>
      <c r="D10574" s="18" t="s">
        <v>135</v>
      </c>
      <c r="E10574" s="18">
        <v>296.85698529411769</v>
      </c>
    </row>
    <row r="10575" spans="1:5" x14ac:dyDescent="0.3">
      <c r="A10575" s="18" t="str">
        <f t="shared" si="165"/>
        <v>2023-24Gannawarra ShireFS4</v>
      </c>
      <c r="B10575" s="18" t="s">
        <v>34</v>
      </c>
      <c r="C10575" s="18" t="s">
        <v>1055</v>
      </c>
      <c r="D10575" s="18" t="s">
        <v>139</v>
      </c>
      <c r="E10575" s="18">
        <v>0</v>
      </c>
    </row>
    <row r="10576" spans="1:5" x14ac:dyDescent="0.3">
      <c r="A10576" s="18" t="str">
        <f t="shared" si="165"/>
        <v>2023-24Gannawarra ShireFS5</v>
      </c>
      <c r="B10576" s="18" t="s">
        <v>34</v>
      </c>
      <c r="C10576" s="18" t="s">
        <v>1055</v>
      </c>
      <c r="D10576" s="18" t="s">
        <v>144</v>
      </c>
      <c r="E10576" s="18">
        <v>0.52173913043478259</v>
      </c>
    </row>
    <row r="10577" spans="1:5" x14ac:dyDescent="0.3">
      <c r="A10577" s="18" t="str">
        <f t="shared" si="165"/>
        <v>2023-24Gannawarra ShireG1</v>
      </c>
      <c r="B10577" s="18" t="s">
        <v>34</v>
      </c>
      <c r="C10577" s="18" t="s">
        <v>1055</v>
      </c>
      <c r="D10577" s="18" t="s">
        <v>149</v>
      </c>
      <c r="E10577" s="18">
        <v>3.0303030303030304E-2</v>
      </c>
    </row>
    <row r="10578" spans="1:5" x14ac:dyDescent="0.3">
      <c r="A10578" s="18" t="str">
        <f t="shared" si="165"/>
        <v>2023-24Gannawarra ShireG2</v>
      </c>
      <c r="B10578" s="18" t="s">
        <v>34</v>
      </c>
      <c r="C10578" s="18" t="s">
        <v>1055</v>
      </c>
      <c r="D10578" s="18" t="s">
        <v>154</v>
      </c>
      <c r="E10578" s="18">
        <v>51</v>
      </c>
    </row>
    <row r="10579" spans="1:5" x14ac:dyDescent="0.3">
      <c r="A10579" s="18" t="str">
        <f t="shared" si="165"/>
        <v>2023-24Gannawarra ShireG3</v>
      </c>
      <c r="B10579" s="18" t="s">
        <v>34</v>
      </c>
      <c r="C10579" s="18" t="s">
        <v>1055</v>
      </c>
      <c r="D10579" s="18" t="s">
        <v>159</v>
      </c>
      <c r="E10579" s="18">
        <v>0.86813186813186816</v>
      </c>
    </row>
    <row r="10580" spans="1:5" x14ac:dyDescent="0.3">
      <c r="A10580" s="18" t="str">
        <f t="shared" si="165"/>
        <v>2023-24Gannawarra ShireG4</v>
      </c>
      <c r="B10580" s="18" t="s">
        <v>34</v>
      </c>
      <c r="C10580" s="18" t="s">
        <v>1055</v>
      </c>
      <c r="D10580" s="18" t="s">
        <v>166</v>
      </c>
      <c r="E10580" s="18">
        <v>42969.377142857142</v>
      </c>
    </row>
    <row r="10581" spans="1:5" x14ac:dyDescent="0.3">
      <c r="A10581" s="18" t="str">
        <f t="shared" si="165"/>
        <v>2023-24Gannawarra ShireG5</v>
      </c>
      <c r="B10581" s="18" t="s">
        <v>34</v>
      </c>
      <c r="C10581" s="18" t="s">
        <v>1055</v>
      </c>
      <c r="D10581" s="18" t="s">
        <v>169</v>
      </c>
      <c r="E10581" s="18">
        <v>48</v>
      </c>
    </row>
    <row r="10582" spans="1:5" x14ac:dyDescent="0.3">
      <c r="A10582" s="18" t="str">
        <f t="shared" si="165"/>
        <v>2023-24Gannawarra ShireLB2</v>
      </c>
      <c r="B10582" s="18" t="s">
        <v>34</v>
      </c>
      <c r="C10582" s="18" t="s">
        <v>1055</v>
      </c>
      <c r="D10582" s="18" t="s">
        <v>172</v>
      </c>
      <c r="E10582" s="18">
        <v>0.32843513894224613</v>
      </c>
    </row>
    <row r="10583" spans="1:5" x14ac:dyDescent="0.3">
      <c r="A10583" s="18" t="str">
        <f t="shared" si="165"/>
        <v>2023-24Gannawarra ShireLB6</v>
      </c>
      <c r="B10583" s="18" t="s">
        <v>34</v>
      </c>
      <c r="C10583" s="18" t="s">
        <v>1055</v>
      </c>
      <c r="D10583" s="18" t="s">
        <v>180</v>
      </c>
      <c r="E10583" s="18">
        <v>3.9972168905950096</v>
      </c>
    </row>
    <row r="10584" spans="1:5" x14ac:dyDescent="0.3">
      <c r="A10584" s="18" t="str">
        <f t="shared" ref="A10584:A10647" si="166">CONCATENATE(B10584,C10584,D10584)</f>
        <v>2023-24Gannawarra ShireLB7</v>
      </c>
      <c r="B10584" s="18" t="s">
        <v>34</v>
      </c>
      <c r="C10584" s="18" t="s">
        <v>1055</v>
      </c>
      <c r="D10584" s="18" t="s">
        <v>184</v>
      </c>
      <c r="E10584" s="18">
        <v>0.21497120921305182</v>
      </c>
    </row>
    <row r="10585" spans="1:5" x14ac:dyDescent="0.3">
      <c r="A10585" s="18" t="str">
        <f t="shared" si="166"/>
        <v>2023-24Gannawarra ShireLB8</v>
      </c>
      <c r="B10585" s="18" t="s">
        <v>34</v>
      </c>
      <c r="C10585" s="18" t="s">
        <v>1055</v>
      </c>
      <c r="D10585" s="18" t="s">
        <v>188</v>
      </c>
      <c r="E10585" s="18">
        <v>6.0110364683301345</v>
      </c>
    </row>
    <row r="10586" spans="1:5" x14ac:dyDescent="0.3">
      <c r="A10586" s="18" t="str">
        <f t="shared" si="166"/>
        <v>2023-24Gannawarra ShireMC2</v>
      </c>
      <c r="B10586" s="18" t="s">
        <v>34</v>
      </c>
      <c r="C10586" s="18" t="s">
        <v>1055</v>
      </c>
      <c r="D10586" s="18" t="s">
        <v>192</v>
      </c>
      <c r="E10586" s="18">
        <v>1.0101010101010102</v>
      </c>
    </row>
    <row r="10587" spans="1:5" x14ac:dyDescent="0.3">
      <c r="A10587" s="18" t="str">
        <f t="shared" si="166"/>
        <v>2023-24Gannawarra ShireMC3</v>
      </c>
      <c r="B10587" s="18" t="s">
        <v>34</v>
      </c>
      <c r="C10587" s="18" t="s">
        <v>1055</v>
      </c>
      <c r="D10587" s="18" t="s">
        <v>197</v>
      </c>
      <c r="E10587" s="18">
        <v>2.9498094784472496E-2</v>
      </c>
    </row>
    <row r="10588" spans="1:5" x14ac:dyDescent="0.3">
      <c r="A10588" s="18" t="str">
        <f t="shared" si="166"/>
        <v>2023-24Gannawarra ShireMC4</v>
      </c>
      <c r="B10588" s="18" t="s">
        <v>34</v>
      </c>
      <c r="C10588" s="18" t="s">
        <v>1055</v>
      </c>
      <c r="D10588" s="18" t="s">
        <v>202</v>
      </c>
      <c r="E10588" s="18">
        <v>0.81688311688311688</v>
      </c>
    </row>
    <row r="10589" spans="1:5" x14ac:dyDescent="0.3">
      <c r="A10589" s="18" t="str">
        <f t="shared" si="166"/>
        <v>2023-24Gannawarra ShireMC5</v>
      </c>
      <c r="B10589" s="18" t="s">
        <v>34</v>
      </c>
      <c r="C10589" s="18" t="s">
        <v>1055</v>
      </c>
      <c r="D10589" s="18" t="s">
        <v>207</v>
      </c>
      <c r="E10589" s="18">
        <v>0.96491228070175439</v>
      </c>
    </row>
    <row r="10590" spans="1:5" x14ac:dyDescent="0.3">
      <c r="A10590" s="18" t="str">
        <f t="shared" si="166"/>
        <v>2023-24Gannawarra ShireMC6</v>
      </c>
      <c r="B10590" s="18" t="s">
        <v>34</v>
      </c>
      <c r="C10590" s="18" t="s">
        <v>1055</v>
      </c>
      <c r="D10590" s="18" t="s">
        <v>211</v>
      </c>
      <c r="E10590" s="18">
        <v>0.90909090909090906</v>
      </c>
    </row>
    <row r="10591" spans="1:5" x14ac:dyDescent="0.3">
      <c r="A10591" s="18" t="str">
        <f t="shared" si="166"/>
        <v>2023-24Gannawarra ShireR1</v>
      </c>
      <c r="B10591" s="18" t="s">
        <v>34</v>
      </c>
      <c r="C10591" s="18" t="s">
        <v>1055</v>
      </c>
      <c r="D10591" s="18" t="s">
        <v>215</v>
      </c>
      <c r="E10591" s="18">
        <v>39.019607843137258</v>
      </c>
    </row>
    <row r="10592" spans="1:5" x14ac:dyDescent="0.3">
      <c r="A10592" s="18" t="str">
        <f t="shared" si="166"/>
        <v>2023-24Gannawarra ShireR2</v>
      </c>
      <c r="B10592" s="18" t="s">
        <v>34</v>
      </c>
      <c r="C10592" s="18" t="s">
        <v>1055</v>
      </c>
      <c r="D10592" s="18" t="s">
        <v>220</v>
      </c>
      <c r="E10592" s="18">
        <v>0.99931194683760183</v>
      </c>
    </row>
    <row r="10593" spans="1:5" x14ac:dyDescent="0.3">
      <c r="A10593" s="18" t="str">
        <f t="shared" si="166"/>
        <v>2023-24Gannawarra ShireR3</v>
      </c>
      <c r="B10593" s="18" t="s">
        <v>34</v>
      </c>
      <c r="C10593" s="18" t="s">
        <v>1055</v>
      </c>
      <c r="D10593" s="18" t="s">
        <v>223</v>
      </c>
      <c r="E10593" s="18">
        <v>26.081750469864318</v>
      </c>
    </row>
    <row r="10594" spans="1:5" x14ac:dyDescent="0.3">
      <c r="A10594" s="18" t="str">
        <f t="shared" si="166"/>
        <v>2023-24Gannawarra ShireR4</v>
      </c>
      <c r="B10594" s="18" t="s">
        <v>34</v>
      </c>
      <c r="C10594" s="18" t="s">
        <v>1055</v>
      </c>
      <c r="D10594" s="18" t="s">
        <v>228</v>
      </c>
      <c r="E10594" s="18">
        <v>5.066365443584659</v>
      </c>
    </row>
    <row r="10595" spans="1:5" x14ac:dyDescent="0.3">
      <c r="A10595" s="18" t="str">
        <f t="shared" si="166"/>
        <v>2023-24Gannawarra ShireR5</v>
      </c>
      <c r="B10595" s="18" t="s">
        <v>34</v>
      </c>
      <c r="C10595" s="18" t="s">
        <v>1055</v>
      </c>
      <c r="D10595" s="18" t="s">
        <v>232</v>
      </c>
      <c r="E10595" s="18">
        <v>41</v>
      </c>
    </row>
    <row r="10596" spans="1:5" x14ac:dyDescent="0.3">
      <c r="A10596" s="18" t="str">
        <f t="shared" si="166"/>
        <v>2023-24Gannawarra ShireSP1</v>
      </c>
      <c r="B10596" s="18" t="s">
        <v>34</v>
      </c>
      <c r="C10596" s="18" t="s">
        <v>1055</v>
      </c>
      <c r="D10596" s="18" t="s">
        <v>236</v>
      </c>
      <c r="E10596" s="18">
        <v>60</v>
      </c>
    </row>
    <row r="10597" spans="1:5" x14ac:dyDescent="0.3">
      <c r="A10597" s="18" t="str">
        <f t="shared" si="166"/>
        <v>2023-24Gannawarra ShireSP2</v>
      </c>
      <c r="B10597" s="18" t="s">
        <v>34</v>
      </c>
      <c r="C10597" s="18" t="s">
        <v>1055</v>
      </c>
      <c r="D10597" s="18" t="s">
        <v>239</v>
      </c>
      <c r="E10597" s="18">
        <v>0.57317073170731703</v>
      </c>
    </row>
    <row r="10598" spans="1:5" x14ac:dyDescent="0.3">
      <c r="A10598" s="18" t="str">
        <f t="shared" si="166"/>
        <v>2023-24Gannawarra ShireSP3</v>
      </c>
      <c r="B10598" s="18" t="s">
        <v>34</v>
      </c>
      <c r="C10598" s="18" t="s">
        <v>1055</v>
      </c>
      <c r="D10598" s="18" t="s">
        <v>245</v>
      </c>
      <c r="E10598" s="18">
        <v>3413.9727586206895</v>
      </c>
    </row>
    <row r="10599" spans="1:5" x14ac:dyDescent="0.3">
      <c r="A10599" s="18" t="str">
        <f t="shared" si="166"/>
        <v>2023-24Gannawarra ShireSP4</v>
      </c>
      <c r="B10599" s="18" t="s">
        <v>34</v>
      </c>
      <c r="C10599" s="18" t="s">
        <v>1055</v>
      </c>
      <c r="D10599" s="18" t="s">
        <v>251</v>
      </c>
      <c r="E10599" s="18">
        <v>1</v>
      </c>
    </row>
    <row r="10600" spans="1:5" x14ac:dyDescent="0.3">
      <c r="A10600" s="18" t="str">
        <f t="shared" si="166"/>
        <v>2023-24Gannawarra ShireWC2</v>
      </c>
      <c r="B10600" s="18" t="s">
        <v>34</v>
      </c>
      <c r="C10600" s="18" t="s">
        <v>1055</v>
      </c>
      <c r="D10600" s="18" t="s">
        <v>256</v>
      </c>
      <c r="E10600" s="18">
        <v>4.2030873142516425</v>
      </c>
    </row>
    <row r="10601" spans="1:5" x14ac:dyDescent="0.3">
      <c r="A10601" s="18" t="str">
        <f t="shared" si="166"/>
        <v>2023-24Gannawarra ShireWC3</v>
      </c>
      <c r="B10601" s="18" t="s">
        <v>34</v>
      </c>
      <c r="C10601" s="18" t="s">
        <v>1055</v>
      </c>
      <c r="D10601" s="18" t="s">
        <v>262</v>
      </c>
      <c r="E10601" s="18">
        <v>148.23433827778848</v>
      </c>
    </row>
    <row r="10602" spans="1:5" x14ac:dyDescent="0.3">
      <c r="A10602" s="18" t="str">
        <f t="shared" si="166"/>
        <v>2023-24Gannawarra ShireWC4</v>
      </c>
      <c r="B10602" s="18" t="s">
        <v>34</v>
      </c>
      <c r="C10602" s="18" t="s">
        <v>1055</v>
      </c>
      <c r="D10602" s="18" t="s">
        <v>266</v>
      </c>
      <c r="E10602" s="18">
        <v>86.751225171709663</v>
      </c>
    </row>
    <row r="10603" spans="1:5" x14ac:dyDescent="0.3">
      <c r="A10603" s="18" t="str">
        <f t="shared" si="166"/>
        <v>2023-24Gannawarra ShireWC5</v>
      </c>
      <c r="B10603" s="18" t="s">
        <v>34</v>
      </c>
      <c r="C10603" s="18" t="s">
        <v>1055</v>
      </c>
      <c r="D10603" s="18" t="s">
        <v>270</v>
      </c>
      <c r="E10603" s="18">
        <v>0.39535750762065042</v>
      </c>
    </row>
    <row r="10604" spans="1:5" x14ac:dyDescent="0.3">
      <c r="A10604" s="18" t="str">
        <f t="shared" si="166"/>
        <v>2023-24Gannawarra ShireE2</v>
      </c>
      <c r="B10604" s="18" t="s">
        <v>34</v>
      </c>
      <c r="C10604" s="18" t="s">
        <v>1055</v>
      </c>
      <c r="D10604" s="18" t="s">
        <v>548</v>
      </c>
      <c r="E10604" s="18">
        <v>4643</v>
      </c>
    </row>
    <row r="10605" spans="1:5" x14ac:dyDescent="0.3">
      <c r="A10605" s="18" t="str">
        <f t="shared" si="166"/>
        <v>2023-24Gannawarra ShireE4</v>
      </c>
      <c r="B10605" s="18" t="s">
        <v>34</v>
      </c>
      <c r="C10605" s="18" t="s">
        <v>1055</v>
      </c>
      <c r="D10605" s="18" t="s">
        <v>550</v>
      </c>
      <c r="E10605" s="18">
        <v>1806.2857142857142</v>
      </c>
    </row>
    <row r="10606" spans="1:5" x14ac:dyDescent="0.3">
      <c r="A10606" s="18" t="str">
        <f t="shared" si="166"/>
        <v>2023-24Gannawarra ShireL1</v>
      </c>
      <c r="B10606" s="18" t="s">
        <v>34</v>
      </c>
      <c r="C10606" s="18" t="s">
        <v>1055</v>
      </c>
      <c r="D10606" s="18" t="s">
        <v>552</v>
      </c>
      <c r="E10606" s="18">
        <v>2.0705001969279242</v>
      </c>
    </row>
    <row r="10607" spans="1:5" x14ac:dyDescent="0.3">
      <c r="A10607" s="18" t="str">
        <f t="shared" si="166"/>
        <v>2023-24Gannawarra ShireL2</v>
      </c>
      <c r="B10607" s="18" t="s">
        <v>34</v>
      </c>
      <c r="C10607" s="18" t="s">
        <v>1055</v>
      </c>
      <c r="D10607" s="18" t="s">
        <v>554</v>
      </c>
      <c r="E10607" s="18">
        <v>-0.2561638440330839</v>
      </c>
    </row>
    <row r="10608" spans="1:5" x14ac:dyDescent="0.3">
      <c r="A10608" s="18" t="str">
        <f t="shared" si="166"/>
        <v>2023-24Gannawarra ShireO2</v>
      </c>
      <c r="B10608" s="18" t="s">
        <v>34</v>
      </c>
      <c r="C10608" s="18" t="s">
        <v>1055</v>
      </c>
      <c r="D10608" s="18" t="s">
        <v>556</v>
      </c>
      <c r="E10608" s="18">
        <v>3.3915658795674155E-3</v>
      </c>
    </row>
    <row r="10609" spans="1:5" x14ac:dyDescent="0.3">
      <c r="A10609" s="18" t="str">
        <f t="shared" si="166"/>
        <v>2023-24Gannawarra ShireO3</v>
      </c>
      <c r="B10609" s="18" t="s">
        <v>34</v>
      </c>
      <c r="C10609" s="18" t="s">
        <v>1055</v>
      </c>
      <c r="D10609" s="18" t="s">
        <v>558</v>
      </c>
      <c r="E10609" s="18">
        <v>6.9111153772317144E-3</v>
      </c>
    </row>
    <row r="10610" spans="1:5" x14ac:dyDescent="0.3">
      <c r="A10610" s="18" t="str">
        <f t="shared" si="166"/>
        <v>2023-24Gannawarra ShireO4</v>
      </c>
      <c r="B10610" s="18" t="s">
        <v>34</v>
      </c>
      <c r="C10610" s="18" t="s">
        <v>1055</v>
      </c>
      <c r="D10610" s="18" t="s">
        <v>560</v>
      </c>
      <c r="E10610" s="18">
        <v>4.931176715947537E-2</v>
      </c>
    </row>
    <row r="10611" spans="1:5" x14ac:dyDescent="0.3">
      <c r="A10611" s="18" t="str">
        <f t="shared" si="166"/>
        <v>2023-24Gannawarra ShireO5</v>
      </c>
      <c r="B10611" s="18" t="s">
        <v>34</v>
      </c>
      <c r="C10611" s="18" t="s">
        <v>1055</v>
      </c>
      <c r="D10611" s="18" t="s">
        <v>562</v>
      </c>
      <c r="E10611" s="18">
        <v>0.92428066633013628</v>
      </c>
    </row>
    <row r="10612" spans="1:5" x14ac:dyDescent="0.3">
      <c r="A10612" s="18" t="str">
        <f t="shared" si="166"/>
        <v>2023-24Gannawarra ShireOP1</v>
      </c>
      <c r="B10612" s="18" t="s">
        <v>34</v>
      </c>
      <c r="C10612" s="18" t="s">
        <v>1055</v>
      </c>
      <c r="D10612" s="18" t="s">
        <v>564</v>
      </c>
      <c r="E10612" s="18">
        <v>-0.19392403203291456</v>
      </c>
    </row>
    <row r="10613" spans="1:5" x14ac:dyDescent="0.3">
      <c r="A10613" s="18" t="str">
        <f t="shared" si="166"/>
        <v>2023-24Gannawarra ShireS1</v>
      </c>
      <c r="B10613" s="18" t="s">
        <v>34</v>
      </c>
      <c r="C10613" s="18" t="s">
        <v>1055</v>
      </c>
      <c r="D10613" s="18" t="s">
        <v>567</v>
      </c>
      <c r="E10613" s="18">
        <v>0.57405774741018289</v>
      </c>
    </row>
    <row r="10614" spans="1:5" x14ac:dyDescent="0.3">
      <c r="A10614" s="18" t="str">
        <f t="shared" si="166"/>
        <v>2023-24Gannawarra ShireS2</v>
      </c>
      <c r="B10614" s="18" t="s">
        <v>34</v>
      </c>
      <c r="C10614" s="18" t="s">
        <v>1055</v>
      </c>
      <c r="D10614" s="18" t="s">
        <v>569</v>
      </c>
      <c r="E10614" s="18">
        <v>4.4874366419145016E-3</v>
      </c>
    </row>
    <row r="10615" spans="1:5" x14ac:dyDescent="0.3">
      <c r="A10615" s="18" t="str">
        <f t="shared" si="166"/>
        <v>2023-24Gannawarra ShireC1</v>
      </c>
      <c r="B10615" s="18" t="s">
        <v>34</v>
      </c>
      <c r="C10615" s="18" t="s">
        <v>1055</v>
      </c>
      <c r="D10615" s="18" t="s">
        <v>572</v>
      </c>
      <c r="E10615" s="18">
        <v>3119.0978886756238</v>
      </c>
    </row>
    <row r="10616" spans="1:5" x14ac:dyDescent="0.3">
      <c r="A10616" s="18" t="str">
        <f t="shared" si="166"/>
        <v>2023-24Gannawarra ShireC2</v>
      </c>
      <c r="B10616" s="18" t="s">
        <v>34</v>
      </c>
      <c r="C10616" s="18" t="s">
        <v>1055</v>
      </c>
      <c r="D10616" s="18" t="s">
        <v>575</v>
      </c>
      <c r="E10616" s="18">
        <v>25213.24376199616</v>
      </c>
    </row>
    <row r="10617" spans="1:5" x14ac:dyDescent="0.3">
      <c r="A10617" s="18" t="str">
        <f t="shared" si="166"/>
        <v>2023-24Gannawarra ShireC3</v>
      </c>
      <c r="B10617" s="18" t="s">
        <v>34</v>
      </c>
      <c r="C10617" s="18" t="s">
        <v>1055</v>
      </c>
      <c r="D10617" s="18" t="s">
        <v>579</v>
      </c>
      <c r="E10617" s="18">
        <v>4.5741878841088672</v>
      </c>
    </row>
    <row r="10618" spans="1:5" x14ac:dyDescent="0.3">
      <c r="A10618" s="18" t="str">
        <f t="shared" si="166"/>
        <v>2023-24Gannawarra ShireC4</v>
      </c>
      <c r="B10618" s="18" t="s">
        <v>34</v>
      </c>
      <c r="C10618" s="18" t="s">
        <v>1055</v>
      </c>
      <c r="D10618" s="18" t="s">
        <v>583</v>
      </c>
      <c r="E10618" s="18">
        <v>2070.7293666026872</v>
      </c>
    </row>
    <row r="10619" spans="1:5" x14ac:dyDescent="0.3">
      <c r="A10619" s="18" t="str">
        <f t="shared" si="166"/>
        <v>2023-24Gannawarra ShireC5</v>
      </c>
      <c r="B10619" s="18" t="s">
        <v>34</v>
      </c>
      <c r="C10619" s="18" t="s">
        <v>1055</v>
      </c>
      <c r="D10619" s="18" t="s">
        <v>586</v>
      </c>
      <c r="E10619" s="18">
        <v>448.0806142034549</v>
      </c>
    </row>
    <row r="10620" spans="1:5" x14ac:dyDescent="0.3">
      <c r="A10620" s="18" t="str">
        <f t="shared" si="166"/>
        <v>2023-24Gannawarra ShireC6</v>
      </c>
      <c r="B10620" s="18" t="s">
        <v>34</v>
      </c>
      <c r="C10620" s="18" t="s">
        <v>1055</v>
      </c>
      <c r="D10620" s="18" t="s">
        <v>590</v>
      </c>
      <c r="E10620" s="18">
        <v>2</v>
      </c>
    </row>
    <row r="10621" spans="1:5" x14ac:dyDescent="0.3">
      <c r="A10621" s="18" t="str">
        <f t="shared" si="166"/>
        <v>2023-24Gannawarra ShireC7</v>
      </c>
      <c r="B10621" s="18" t="s">
        <v>34</v>
      </c>
      <c r="C10621" s="18" t="s">
        <v>1055</v>
      </c>
      <c r="D10621" s="18" t="s">
        <v>594</v>
      </c>
      <c r="E10621" s="18">
        <v>0.41734417344173441</v>
      </c>
    </row>
    <row r="10622" spans="1:5" x14ac:dyDescent="0.3">
      <c r="A10622" s="18" t="str">
        <f t="shared" si="166"/>
        <v>2023-24Glen Eira CityAF2</v>
      </c>
      <c r="B10622" s="18" t="s">
        <v>34</v>
      </c>
      <c r="C10622" s="18" t="s">
        <v>1058</v>
      </c>
      <c r="D10622" s="18" t="s">
        <v>76</v>
      </c>
      <c r="E10622" s="18">
        <v>4</v>
      </c>
    </row>
    <row r="10623" spans="1:5" x14ac:dyDescent="0.3">
      <c r="A10623" s="18" t="str">
        <f t="shared" si="166"/>
        <v>2023-24Glen Eira CityAF6</v>
      </c>
      <c r="B10623" s="18" t="s">
        <v>34</v>
      </c>
      <c r="C10623" s="18" t="s">
        <v>1058</v>
      </c>
      <c r="D10623" s="18" t="s">
        <v>85</v>
      </c>
      <c r="E10623" s="18">
        <v>11.674018248244993</v>
      </c>
    </row>
    <row r="10624" spans="1:5" x14ac:dyDescent="0.3">
      <c r="A10624" s="18" t="str">
        <f t="shared" si="166"/>
        <v>2023-24Glen Eira CityAF7</v>
      </c>
      <c r="B10624" s="18" t="s">
        <v>34</v>
      </c>
      <c r="C10624" s="18" t="s">
        <v>1058</v>
      </c>
      <c r="D10624" s="18" t="s">
        <v>90</v>
      </c>
      <c r="E10624" s="18">
        <v>-0.84168979714001391</v>
      </c>
    </row>
    <row r="10625" spans="1:5" x14ac:dyDescent="0.3">
      <c r="A10625" s="18" t="str">
        <f t="shared" si="166"/>
        <v>2023-24Glen Eira CityAM1</v>
      </c>
      <c r="B10625" s="18" t="s">
        <v>34</v>
      </c>
      <c r="C10625" s="18" t="s">
        <v>1058</v>
      </c>
      <c r="D10625" s="18" t="s">
        <v>97</v>
      </c>
      <c r="E10625" s="18">
        <v>0</v>
      </c>
    </row>
    <row r="10626" spans="1:5" x14ac:dyDescent="0.3">
      <c r="A10626" s="18" t="str">
        <f t="shared" si="166"/>
        <v>2023-24Glen Eira CityAM2</v>
      </c>
      <c r="B10626" s="18" t="s">
        <v>34</v>
      </c>
      <c r="C10626" s="18" t="s">
        <v>1058</v>
      </c>
      <c r="D10626" s="18" t="s">
        <v>103</v>
      </c>
      <c r="E10626" s="18">
        <v>0.5977011494252874</v>
      </c>
    </row>
    <row r="10627" spans="1:5" x14ac:dyDescent="0.3">
      <c r="A10627" s="18" t="str">
        <f t="shared" si="166"/>
        <v>2023-24Glen Eira CityAM5</v>
      </c>
      <c r="B10627" s="18" t="s">
        <v>34</v>
      </c>
      <c r="C10627" s="18" t="s">
        <v>1058</v>
      </c>
      <c r="D10627" s="18" t="s">
        <v>109</v>
      </c>
      <c r="E10627" s="18">
        <v>0.93333333333333335</v>
      </c>
    </row>
    <row r="10628" spans="1:5" x14ac:dyDescent="0.3">
      <c r="A10628" s="18" t="str">
        <f t="shared" si="166"/>
        <v>2023-24Glen Eira CityAM6</v>
      </c>
      <c r="B10628" s="18" t="s">
        <v>34</v>
      </c>
      <c r="C10628" s="18" t="s">
        <v>1058</v>
      </c>
      <c r="D10628" s="18" t="s">
        <v>115</v>
      </c>
      <c r="E10628" s="18">
        <v>6.5244872064627604</v>
      </c>
    </row>
    <row r="10629" spans="1:5" x14ac:dyDescent="0.3">
      <c r="A10629" s="18" t="str">
        <f t="shared" si="166"/>
        <v>2023-24Glen Eira CityAM7</v>
      </c>
      <c r="B10629" s="18" t="s">
        <v>34</v>
      </c>
      <c r="C10629" s="18" t="s">
        <v>1058</v>
      </c>
      <c r="D10629" s="18" t="s">
        <v>118</v>
      </c>
      <c r="E10629" s="18">
        <v>1</v>
      </c>
    </row>
    <row r="10630" spans="1:5" x14ac:dyDescent="0.3">
      <c r="A10630" s="18" t="str">
        <f t="shared" si="166"/>
        <v>2023-24Glen Eira CityFS1</v>
      </c>
      <c r="B10630" s="18" t="s">
        <v>34</v>
      </c>
      <c r="C10630" s="18" t="s">
        <v>1058</v>
      </c>
      <c r="D10630" s="18" t="s">
        <v>124</v>
      </c>
      <c r="E10630" s="18">
        <v>1.9917355371900827</v>
      </c>
    </row>
    <row r="10631" spans="1:5" x14ac:dyDescent="0.3">
      <c r="A10631" s="18" t="str">
        <f t="shared" si="166"/>
        <v>2023-24Glen Eira CityFS2</v>
      </c>
      <c r="B10631" s="18" t="s">
        <v>34</v>
      </c>
      <c r="C10631" s="18" t="s">
        <v>1058</v>
      </c>
      <c r="D10631" s="18" t="s">
        <v>130</v>
      </c>
      <c r="E10631" s="18">
        <v>1</v>
      </c>
    </row>
    <row r="10632" spans="1:5" x14ac:dyDescent="0.3">
      <c r="A10632" s="18" t="str">
        <f t="shared" si="166"/>
        <v>2023-24Glen Eira CityFS3</v>
      </c>
      <c r="B10632" s="18" t="s">
        <v>34</v>
      </c>
      <c r="C10632" s="18" t="s">
        <v>1058</v>
      </c>
      <c r="D10632" s="18" t="s">
        <v>135</v>
      </c>
      <c r="E10632" s="18">
        <v>733.20530835284933</v>
      </c>
    </row>
    <row r="10633" spans="1:5" x14ac:dyDescent="0.3">
      <c r="A10633" s="18" t="str">
        <f t="shared" si="166"/>
        <v>2023-24Glen Eira CityFS4</v>
      </c>
      <c r="B10633" s="18" t="s">
        <v>34</v>
      </c>
      <c r="C10633" s="18" t="s">
        <v>1058</v>
      </c>
      <c r="D10633" s="18" t="s">
        <v>139</v>
      </c>
      <c r="E10633" s="18">
        <v>1</v>
      </c>
    </row>
    <row r="10634" spans="1:5" x14ac:dyDescent="0.3">
      <c r="A10634" s="18" t="str">
        <f t="shared" si="166"/>
        <v>2023-24Glen Eira CityFS5</v>
      </c>
      <c r="B10634" s="18" t="s">
        <v>34</v>
      </c>
      <c r="C10634" s="18" t="s">
        <v>1058</v>
      </c>
      <c r="D10634" s="18" t="s">
        <v>144</v>
      </c>
      <c r="E10634" s="18">
        <v>1.2941176470588236</v>
      </c>
    </row>
    <row r="10635" spans="1:5" x14ac:dyDescent="0.3">
      <c r="A10635" s="18" t="str">
        <f t="shared" si="166"/>
        <v>2023-24Glen Eira CityG1</v>
      </c>
      <c r="B10635" s="18" t="s">
        <v>34</v>
      </c>
      <c r="C10635" s="18" t="s">
        <v>1058</v>
      </c>
      <c r="D10635" s="18" t="s">
        <v>149</v>
      </c>
      <c r="E10635" s="18">
        <v>2.6315789473684209E-2</v>
      </c>
    </row>
    <row r="10636" spans="1:5" x14ac:dyDescent="0.3">
      <c r="A10636" s="18" t="str">
        <f t="shared" si="166"/>
        <v>2023-24Glen Eira CityG2</v>
      </c>
      <c r="B10636" s="18" t="s">
        <v>34</v>
      </c>
      <c r="C10636" s="18" t="s">
        <v>1058</v>
      </c>
      <c r="D10636" s="18" t="s">
        <v>154</v>
      </c>
      <c r="E10636" s="18">
        <v>55</v>
      </c>
    </row>
    <row r="10637" spans="1:5" x14ac:dyDescent="0.3">
      <c r="A10637" s="18" t="str">
        <f t="shared" si="166"/>
        <v>2023-24Glen Eira CityG3</v>
      </c>
      <c r="B10637" s="18" t="s">
        <v>34</v>
      </c>
      <c r="C10637" s="18" t="s">
        <v>1058</v>
      </c>
      <c r="D10637" s="18" t="s">
        <v>159</v>
      </c>
      <c r="E10637" s="18">
        <v>0.93236714975845414</v>
      </c>
    </row>
    <row r="10638" spans="1:5" x14ac:dyDescent="0.3">
      <c r="A10638" s="18" t="str">
        <f t="shared" si="166"/>
        <v>2023-24Glen Eira CityG4</v>
      </c>
      <c r="B10638" s="18" t="s">
        <v>34</v>
      </c>
      <c r="C10638" s="18" t="s">
        <v>1058</v>
      </c>
      <c r="D10638" s="18" t="s">
        <v>166</v>
      </c>
      <c r="E10638" s="18">
        <v>56404.555555555555</v>
      </c>
    </row>
    <row r="10639" spans="1:5" x14ac:dyDescent="0.3">
      <c r="A10639" s="18" t="str">
        <f t="shared" si="166"/>
        <v>2023-24Glen Eira CityG5</v>
      </c>
      <c r="B10639" s="18" t="s">
        <v>34</v>
      </c>
      <c r="C10639" s="18" t="s">
        <v>1058</v>
      </c>
      <c r="D10639" s="18" t="s">
        <v>169</v>
      </c>
      <c r="E10639" s="18">
        <v>57</v>
      </c>
    </row>
    <row r="10640" spans="1:5" x14ac:dyDescent="0.3">
      <c r="A10640" s="18" t="str">
        <f t="shared" si="166"/>
        <v>2023-24Glen Eira CityLB2</v>
      </c>
      <c r="B10640" s="18" t="s">
        <v>34</v>
      </c>
      <c r="C10640" s="18" t="s">
        <v>1058</v>
      </c>
      <c r="D10640" s="18" t="s">
        <v>172</v>
      </c>
      <c r="E10640" s="18">
        <v>0.64070894666360778</v>
      </c>
    </row>
    <row r="10641" spans="1:5" x14ac:dyDescent="0.3">
      <c r="A10641" s="18" t="str">
        <f t="shared" si="166"/>
        <v>2023-24Glen Eira CityLB6</v>
      </c>
      <c r="B10641" s="18" t="s">
        <v>34</v>
      </c>
      <c r="C10641" s="18" t="s">
        <v>1058</v>
      </c>
      <c r="D10641" s="18" t="s">
        <v>180</v>
      </c>
      <c r="E10641" s="18">
        <v>6.9953136058455598</v>
      </c>
    </row>
    <row r="10642" spans="1:5" x14ac:dyDescent="0.3">
      <c r="A10642" s="18" t="str">
        <f t="shared" si="166"/>
        <v>2023-24Glen Eira CityLB7</v>
      </c>
      <c r="B10642" s="18" t="s">
        <v>34</v>
      </c>
      <c r="C10642" s="18" t="s">
        <v>1058</v>
      </c>
      <c r="D10642" s="18" t="s">
        <v>184</v>
      </c>
      <c r="E10642" s="18">
        <v>0.23662783654367273</v>
      </c>
    </row>
    <row r="10643" spans="1:5" x14ac:dyDescent="0.3">
      <c r="A10643" s="18" t="str">
        <f t="shared" si="166"/>
        <v>2023-24Glen Eira CityLB8</v>
      </c>
      <c r="B10643" s="18" t="s">
        <v>34</v>
      </c>
      <c r="C10643" s="18" t="s">
        <v>1058</v>
      </c>
      <c r="D10643" s="18" t="s">
        <v>188</v>
      </c>
      <c r="E10643" s="18">
        <v>3.5618572148153818</v>
      </c>
    </row>
    <row r="10644" spans="1:5" x14ac:dyDescent="0.3">
      <c r="A10644" s="18" t="str">
        <f t="shared" si="166"/>
        <v>2023-24Glen Eira CityMC2</v>
      </c>
      <c r="B10644" s="18" t="s">
        <v>34</v>
      </c>
      <c r="C10644" s="18" t="s">
        <v>1058</v>
      </c>
      <c r="D10644" s="18" t="s">
        <v>192</v>
      </c>
      <c r="E10644" s="18">
        <v>1.0055710306406684</v>
      </c>
    </row>
    <row r="10645" spans="1:5" x14ac:dyDescent="0.3">
      <c r="A10645" s="18" t="str">
        <f t="shared" si="166"/>
        <v>2023-24Glen Eira CityMC3</v>
      </c>
      <c r="B10645" s="18" t="s">
        <v>34</v>
      </c>
      <c r="C10645" s="18" t="s">
        <v>1058</v>
      </c>
      <c r="D10645" s="18" t="s">
        <v>197</v>
      </c>
      <c r="E10645" s="18">
        <v>81.979534171331991</v>
      </c>
    </row>
    <row r="10646" spans="1:5" x14ac:dyDescent="0.3">
      <c r="A10646" s="18" t="str">
        <f t="shared" si="166"/>
        <v>2023-24Glen Eira CityMC4</v>
      </c>
      <c r="B10646" s="18" t="s">
        <v>34</v>
      </c>
      <c r="C10646" s="18" t="s">
        <v>1058</v>
      </c>
      <c r="D10646" s="18" t="s">
        <v>202</v>
      </c>
      <c r="E10646" s="18">
        <v>0.74253603294440629</v>
      </c>
    </row>
    <row r="10647" spans="1:5" x14ac:dyDescent="0.3">
      <c r="A10647" s="18" t="str">
        <f t="shared" si="166"/>
        <v>2023-24Glen Eira CityMC5</v>
      </c>
      <c r="B10647" s="18" t="s">
        <v>34</v>
      </c>
      <c r="C10647" s="18" t="s">
        <v>1058</v>
      </c>
      <c r="D10647" s="18" t="s">
        <v>207</v>
      </c>
      <c r="E10647" s="18">
        <v>0.828125</v>
      </c>
    </row>
    <row r="10648" spans="1:5" x14ac:dyDescent="0.3">
      <c r="A10648" s="18" t="str">
        <f t="shared" ref="A10648:A10711" si="167">CONCATENATE(B10648,C10648,D10648)</f>
        <v>2023-24Glen Eira CityMC6</v>
      </c>
      <c r="B10648" s="18" t="s">
        <v>34</v>
      </c>
      <c r="C10648" s="18" t="s">
        <v>1058</v>
      </c>
      <c r="D10648" s="18" t="s">
        <v>211</v>
      </c>
      <c r="E10648" s="18">
        <v>0.9366295264623955</v>
      </c>
    </row>
    <row r="10649" spans="1:5" x14ac:dyDescent="0.3">
      <c r="A10649" s="18" t="str">
        <f t="shared" si="167"/>
        <v>2023-24Glen Eira CityR1</v>
      </c>
      <c r="B10649" s="18" t="s">
        <v>34</v>
      </c>
      <c r="C10649" s="18" t="s">
        <v>1058</v>
      </c>
      <c r="D10649" s="18" t="s">
        <v>215</v>
      </c>
      <c r="E10649" s="18">
        <v>74.949899799599194</v>
      </c>
    </row>
    <row r="10650" spans="1:5" x14ac:dyDescent="0.3">
      <c r="A10650" s="18" t="str">
        <f t="shared" si="167"/>
        <v>2023-24Glen Eira CityR2</v>
      </c>
      <c r="B10650" s="18" t="s">
        <v>34</v>
      </c>
      <c r="C10650" s="18" t="s">
        <v>1058</v>
      </c>
      <c r="D10650" s="18" t="s">
        <v>220</v>
      </c>
      <c r="E10650" s="18">
        <v>0.86773547094188375</v>
      </c>
    </row>
    <row r="10651" spans="1:5" x14ac:dyDescent="0.3">
      <c r="A10651" s="18" t="str">
        <f t="shared" si="167"/>
        <v>2023-24Glen Eira CityR3</v>
      </c>
      <c r="B10651" s="18" t="s">
        <v>34</v>
      </c>
      <c r="C10651" s="18" t="s">
        <v>1058</v>
      </c>
      <c r="D10651" s="18" t="s">
        <v>223</v>
      </c>
      <c r="E10651" s="18">
        <v>219.61304082876296</v>
      </c>
    </row>
    <row r="10652" spans="1:5" x14ac:dyDescent="0.3">
      <c r="A10652" s="18" t="str">
        <f t="shared" si="167"/>
        <v>2023-24Glen Eira CityR4</v>
      </c>
      <c r="B10652" s="18" t="s">
        <v>34</v>
      </c>
      <c r="C10652" s="18" t="s">
        <v>1058</v>
      </c>
      <c r="D10652" s="18" t="s">
        <v>228</v>
      </c>
      <c r="E10652" s="18">
        <v>28.076787338438237</v>
      </c>
    </row>
    <row r="10653" spans="1:5" x14ac:dyDescent="0.3">
      <c r="A10653" s="18" t="str">
        <f t="shared" si="167"/>
        <v>2023-24Glen Eira CityR5</v>
      </c>
      <c r="B10653" s="18" t="s">
        <v>34</v>
      </c>
      <c r="C10653" s="18" t="s">
        <v>1058</v>
      </c>
      <c r="D10653" s="18" t="s">
        <v>232</v>
      </c>
      <c r="E10653" s="18">
        <v>63</v>
      </c>
    </row>
    <row r="10654" spans="1:5" x14ac:dyDescent="0.3">
      <c r="A10654" s="18" t="str">
        <f t="shared" si="167"/>
        <v>2023-24Glen Eira CitySP1</v>
      </c>
      <c r="B10654" s="18" t="s">
        <v>34</v>
      </c>
      <c r="C10654" s="18" t="s">
        <v>1058</v>
      </c>
      <c r="D10654" s="18" t="s">
        <v>236</v>
      </c>
      <c r="E10654" s="18">
        <v>72</v>
      </c>
    </row>
    <row r="10655" spans="1:5" x14ac:dyDescent="0.3">
      <c r="A10655" s="18" t="str">
        <f t="shared" si="167"/>
        <v>2023-24Glen Eira CitySP2</v>
      </c>
      <c r="B10655" s="18" t="s">
        <v>34</v>
      </c>
      <c r="C10655" s="18" t="s">
        <v>1058</v>
      </c>
      <c r="D10655" s="18" t="s">
        <v>239</v>
      </c>
      <c r="E10655" s="18">
        <v>0.86985539488320351</v>
      </c>
    </row>
    <row r="10656" spans="1:5" x14ac:dyDescent="0.3">
      <c r="A10656" s="18" t="str">
        <f t="shared" si="167"/>
        <v>2023-24Glen Eira CitySP3</v>
      </c>
      <c r="B10656" s="18" t="s">
        <v>34</v>
      </c>
      <c r="C10656" s="18" t="s">
        <v>1058</v>
      </c>
      <c r="D10656" s="18" t="s">
        <v>245</v>
      </c>
      <c r="E10656" s="18">
        <v>2692.1185031185032</v>
      </c>
    </row>
    <row r="10657" spans="1:5" x14ac:dyDescent="0.3">
      <c r="A10657" s="18" t="str">
        <f t="shared" si="167"/>
        <v>2023-24Glen Eira CitySP4</v>
      </c>
      <c r="B10657" s="18" t="s">
        <v>34</v>
      </c>
      <c r="C10657" s="18" t="s">
        <v>1058</v>
      </c>
      <c r="D10657" s="18" t="s">
        <v>251</v>
      </c>
      <c r="E10657" s="18">
        <v>0.76923076923076927</v>
      </c>
    </row>
    <row r="10658" spans="1:5" x14ac:dyDescent="0.3">
      <c r="A10658" s="18" t="str">
        <f t="shared" si="167"/>
        <v>2023-24Glen Eira CityWC2</v>
      </c>
      <c r="B10658" s="18" t="s">
        <v>34</v>
      </c>
      <c r="C10658" s="18" t="s">
        <v>1058</v>
      </c>
      <c r="D10658" s="18" t="s">
        <v>256</v>
      </c>
      <c r="E10658" s="18">
        <v>6.7006458215820626</v>
      </c>
    </row>
    <row r="10659" spans="1:5" x14ac:dyDescent="0.3">
      <c r="A10659" s="18" t="str">
        <f t="shared" si="167"/>
        <v>2023-24Glen Eira CityWC3</v>
      </c>
      <c r="B10659" s="18" t="s">
        <v>34</v>
      </c>
      <c r="C10659" s="18" t="s">
        <v>1058</v>
      </c>
      <c r="D10659" s="18" t="s">
        <v>262</v>
      </c>
      <c r="E10659" s="18">
        <v>112.47143626393532</v>
      </c>
    </row>
    <row r="10660" spans="1:5" x14ac:dyDescent="0.3">
      <c r="A10660" s="18" t="str">
        <f t="shared" si="167"/>
        <v>2023-24Glen Eira CityWC4</v>
      </c>
      <c r="B10660" s="18" t="s">
        <v>34</v>
      </c>
      <c r="C10660" s="18" t="s">
        <v>1058</v>
      </c>
      <c r="D10660" s="18" t="s">
        <v>266</v>
      </c>
      <c r="E10660" s="18">
        <v>66.076609987527434</v>
      </c>
    </row>
    <row r="10661" spans="1:5" x14ac:dyDescent="0.3">
      <c r="A10661" s="18" t="str">
        <f t="shared" si="167"/>
        <v>2023-24Glen Eira CityWC5</v>
      </c>
      <c r="B10661" s="18" t="s">
        <v>34</v>
      </c>
      <c r="C10661" s="18" t="s">
        <v>1058</v>
      </c>
      <c r="D10661" s="18" t="s">
        <v>270</v>
      </c>
      <c r="E10661" s="18">
        <v>0.60660334353040346</v>
      </c>
    </row>
    <row r="10662" spans="1:5" x14ac:dyDescent="0.3">
      <c r="A10662" s="18" t="str">
        <f t="shared" si="167"/>
        <v>2023-24Glen Eira CityE2</v>
      </c>
      <c r="B10662" s="18" t="s">
        <v>34</v>
      </c>
      <c r="C10662" s="18" t="s">
        <v>1058</v>
      </c>
      <c r="D10662" s="18" t="s">
        <v>548</v>
      </c>
      <c r="E10662" s="18">
        <v>2812.1930238366126</v>
      </c>
    </row>
    <row r="10663" spans="1:5" x14ac:dyDescent="0.3">
      <c r="A10663" s="18" t="str">
        <f t="shared" si="167"/>
        <v>2023-24Glen Eira CityE4</v>
      </c>
      <c r="B10663" s="18" t="s">
        <v>34</v>
      </c>
      <c r="C10663" s="18" t="s">
        <v>1058</v>
      </c>
      <c r="D10663" s="18" t="s">
        <v>550</v>
      </c>
      <c r="E10663" s="18">
        <v>1522.0454276160613</v>
      </c>
    </row>
    <row r="10664" spans="1:5" x14ac:dyDescent="0.3">
      <c r="A10664" s="18" t="str">
        <f t="shared" si="167"/>
        <v>2023-24Glen Eira CityL1</v>
      </c>
      <c r="B10664" s="18" t="s">
        <v>34</v>
      </c>
      <c r="C10664" s="18" t="s">
        <v>1058</v>
      </c>
      <c r="D10664" s="18" t="s">
        <v>552</v>
      </c>
      <c r="E10664" s="18">
        <v>1.4710280056960738</v>
      </c>
    </row>
    <row r="10665" spans="1:5" x14ac:dyDescent="0.3">
      <c r="A10665" s="18" t="str">
        <f t="shared" si="167"/>
        <v>2023-24Glen Eira CityL2</v>
      </c>
      <c r="B10665" s="18" t="s">
        <v>34</v>
      </c>
      <c r="C10665" s="18" t="s">
        <v>1058</v>
      </c>
      <c r="D10665" s="18" t="s">
        <v>554</v>
      </c>
      <c r="E10665" s="18">
        <v>0.10463080626568116</v>
      </c>
    </row>
    <row r="10666" spans="1:5" x14ac:dyDescent="0.3">
      <c r="A10666" s="18" t="str">
        <f t="shared" si="167"/>
        <v>2023-24Glen Eira CityO2</v>
      </c>
      <c r="B10666" s="18" t="s">
        <v>34</v>
      </c>
      <c r="C10666" s="18" t="s">
        <v>1058</v>
      </c>
      <c r="D10666" s="18" t="s">
        <v>556</v>
      </c>
      <c r="E10666" s="18">
        <v>0.45111800109429157</v>
      </c>
    </row>
    <row r="10667" spans="1:5" x14ac:dyDescent="0.3">
      <c r="A10667" s="18" t="str">
        <f t="shared" si="167"/>
        <v>2023-24Glen Eira CityO3</v>
      </c>
      <c r="B10667" s="18" t="s">
        <v>34</v>
      </c>
      <c r="C10667" s="18" t="s">
        <v>1058</v>
      </c>
      <c r="D10667" s="18" t="s">
        <v>558</v>
      </c>
      <c r="E10667" s="18">
        <v>2.427867955498815E-2</v>
      </c>
    </row>
    <row r="10668" spans="1:5" x14ac:dyDescent="0.3">
      <c r="A10668" s="18" t="str">
        <f t="shared" si="167"/>
        <v>2023-24Glen Eira CityO4</v>
      </c>
      <c r="B10668" s="18" t="s">
        <v>34</v>
      </c>
      <c r="C10668" s="18" t="s">
        <v>1058</v>
      </c>
      <c r="D10668" s="18" t="s">
        <v>560</v>
      </c>
      <c r="E10668" s="18">
        <v>0.37717280666730407</v>
      </c>
    </row>
    <row r="10669" spans="1:5" x14ac:dyDescent="0.3">
      <c r="A10669" s="18" t="str">
        <f t="shared" si="167"/>
        <v>2023-24Glen Eira CityO5</v>
      </c>
      <c r="B10669" s="18" t="s">
        <v>34</v>
      </c>
      <c r="C10669" s="18" t="s">
        <v>1058</v>
      </c>
      <c r="D10669" s="18" t="s">
        <v>562</v>
      </c>
      <c r="E10669" s="18">
        <v>2.1481271067681704</v>
      </c>
    </row>
    <row r="10670" spans="1:5" x14ac:dyDescent="0.3">
      <c r="A10670" s="18" t="str">
        <f t="shared" si="167"/>
        <v>2023-24Glen Eira CityOP1</v>
      </c>
      <c r="B10670" s="18" t="s">
        <v>34</v>
      </c>
      <c r="C10670" s="18" t="s">
        <v>1058</v>
      </c>
      <c r="D10670" s="18" t="s">
        <v>564</v>
      </c>
      <c r="E10670" s="18">
        <v>5.3256013491509077E-4</v>
      </c>
    </row>
    <row r="10671" spans="1:5" x14ac:dyDescent="0.3">
      <c r="A10671" s="18" t="str">
        <f t="shared" si="167"/>
        <v>2023-24Glen Eira CityS1</v>
      </c>
      <c r="B10671" s="18" t="s">
        <v>34</v>
      </c>
      <c r="C10671" s="18" t="s">
        <v>1058</v>
      </c>
      <c r="D10671" s="18" t="s">
        <v>567</v>
      </c>
      <c r="E10671" s="18">
        <v>0.6759322267917196</v>
      </c>
    </row>
    <row r="10672" spans="1:5" x14ac:dyDescent="0.3">
      <c r="A10672" s="18" t="str">
        <f t="shared" si="167"/>
        <v>2023-24Glen Eira CityS2</v>
      </c>
      <c r="B10672" s="18" t="s">
        <v>34</v>
      </c>
      <c r="C10672" s="18" t="s">
        <v>1058</v>
      </c>
      <c r="D10672" s="18" t="s">
        <v>569</v>
      </c>
      <c r="E10672" s="18">
        <v>1.6298086369834568E-3</v>
      </c>
    </row>
    <row r="10673" spans="1:5" x14ac:dyDescent="0.3">
      <c r="A10673" s="18" t="str">
        <f t="shared" si="167"/>
        <v>2023-24Glen Eira CityC1</v>
      </c>
      <c r="B10673" s="18" t="s">
        <v>34</v>
      </c>
      <c r="C10673" s="18" t="s">
        <v>1058</v>
      </c>
      <c r="D10673" s="18" t="s">
        <v>572</v>
      </c>
      <c r="E10673" s="18">
        <v>1292.3353545400639</v>
      </c>
    </row>
    <row r="10674" spans="1:5" x14ac:dyDescent="0.3">
      <c r="A10674" s="18" t="str">
        <f t="shared" si="167"/>
        <v>2023-24Glen Eira CityC2</v>
      </c>
      <c r="B10674" s="18" t="s">
        <v>34</v>
      </c>
      <c r="C10674" s="18" t="s">
        <v>1058</v>
      </c>
      <c r="D10674" s="18" t="s">
        <v>575</v>
      </c>
      <c r="E10674" s="18">
        <v>4363.5047852228754</v>
      </c>
    </row>
    <row r="10675" spans="1:5" x14ac:dyDescent="0.3">
      <c r="A10675" s="18" t="str">
        <f t="shared" si="167"/>
        <v>2023-24Glen Eira CityC3</v>
      </c>
      <c r="B10675" s="18" t="s">
        <v>34</v>
      </c>
      <c r="C10675" s="18" t="s">
        <v>1058</v>
      </c>
      <c r="D10675" s="18" t="s">
        <v>579</v>
      </c>
      <c r="E10675" s="18">
        <v>314.30260521042084</v>
      </c>
    </row>
    <row r="10676" spans="1:5" x14ac:dyDescent="0.3">
      <c r="A10676" s="18" t="str">
        <f t="shared" si="167"/>
        <v>2023-24Glen Eira CityC4</v>
      </c>
      <c r="B10676" s="18" t="s">
        <v>34</v>
      </c>
      <c r="C10676" s="18" t="s">
        <v>1058</v>
      </c>
      <c r="D10676" s="18" t="s">
        <v>583</v>
      </c>
      <c r="E10676" s="18">
        <v>1133.8077111905989</v>
      </c>
    </row>
    <row r="10677" spans="1:5" x14ac:dyDescent="0.3">
      <c r="A10677" s="18" t="str">
        <f t="shared" si="167"/>
        <v>2023-24Glen Eira CityC5</v>
      </c>
      <c r="B10677" s="18" t="s">
        <v>34</v>
      </c>
      <c r="C10677" s="18" t="s">
        <v>1058</v>
      </c>
      <c r="D10677" s="18" t="s">
        <v>586</v>
      </c>
      <c r="E10677" s="18">
        <v>125.49972264197862</v>
      </c>
    </row>
    <row r="10678" spans="1:5" x14ac:dyDescent="0.3">
      <c r="A10678" s="18" t="str">
        <f t="shared" si="167"/>
        <v>2023-24Glen Eira CityC6</v>
      </c>
      <c r="B10678" s="18" t="s">
        <v>34</v>
      </c>
      <c r="C10678" s="18" t="s">
        <v>1058</v>
      </c>
      <c r="D10678" s="18" t="s">
        <v>590</v>
      </c>
      <c r="E10678" s="18">
        <v>10</v>
      </c>
    </row>
    <row r="10679" spans="1:5" x14ac:dyDescent="0.3">
      <c r="A10679" s="18" t="str">
        <f t="shared" si="167"/>
        <v>2023-24Glen Eira CityC7</v>
      </c>
      <c r="B10679" s="18" t="s">
        <v>34</v>
      </c>
      <c r="C10679" s="18" t="s">
        <v>1058</v>
      </c>
      <c r="D10679" s="18" t="s">
        <v>594</v>
      </c>
      <c r="E10679" s="18">
        <v>0.20519159456118666</v>
      </c>
    </row>
    <row r="10680" spans="1:5" x14ac:dyDescent="0.3">
      <c r="A10680" s="18" t="str">
        <f t="shared" si="167"/>
        <v>2023-24Glen Eira CityLB5</v>
      </c>
      <c r="B10680" s="18" t="s">
        <v>34</v>
      </c>
      <c r="C10680" s="18" t="s">
        <v>1058</v>
      </c>
      <c r="D10680" s="18" t="s">
        <v>177</v>
      </c>
      <c r="E10680" s="18">
        <v>32.210135363466527</v>
      </c>
    </row>
    <row r="10681" spans="1:5" x14ac:dyDescent="0.3">
      <c r="A10681" s="18" t="str">
        <f t="shared" si="167"/>
        <v>2023-24Glenelg ShireAF2</v>
      </c>
      <c r="B10681" s="18" t="s">
        <v>34</v>
      </c>
      <c r="C10681" s="18" t="s">
        <v>1061</v>
      </c>
      <c r="D10681" s="18" t="s">
        <v>76</v>
      </c>
      <c r="E10681" s="18">
        <v>1</v>
      </c>
    </row>
    <row r="10682" spans="1:5" x14ac:dyDescent="0.3">
      <c r="A10682" s="18" t="str">
        <f t="shared" si="167"/>
        <v>2023-24Glenelg ShireAF6</v>
      </c>
      <c r="B10682" s="18" t="s">
        <v>34</v>
      </c>
      <c r="C10682" s="18" t="s">
        <v>1061</v>
      </c>
      <c r="D10682" s="18" t="s">
        <v>85</v>
      </c>
      <c r="E10682" s="18">
        <v>4.0257716511836978</v>
      </c>
    </row>
    <row r="10683" spans="1:5" x14ac:dyDescent="0.3">
      <c r="A10683" s="18" t="str">
        <f t="shared" si="167"/>
        <v>2023-24Glenelg ShireAF7</v>
      </c>
      <c r="B10683" s="18" t="s">
        <v>34</v>
      </c>
      <c r="C10683" s="18" t="s">
        <v>1061</v>
      </c>
      <c r="D10683" s="18" t="s">
        <v>90</v>
      </c>
      <c r="E10683" s="18">
        <v>18.6357873058409</v>
      </c>
    </row>
    <row r="10684" spans="1:5" x14ac:dyDescent="0.3">
      <c r="A10684" s="18" t="str">
        <f t="shared" si="167"/>
        <v>2023-24Glenelg ShireAM1</v>
      </c>
      <c r="B10684" s="18" t="s">
        <v>34</v>
      </c>
      <c r="C10684" s="18" t="s">
        <v>1061</v>
      </c>
      <c r="D10684" s="18" t="s">
        <v>97</v>
      </c>
      <c r="E10684" s="18">
        <v>1.2485549132947977</v>
      </c>
    </row>
    <row r="10685" spans="1:5" x14ac:dyDescent="0.3">
      <c r="A10685" s="18" t="str">
        <f t="shared" si="167"/>
        <v>2023-24Glenelg ShireAM2</v>
      </c>
      <c r="B10685" s="18" t="s">
        <v>34</v>
      </c>
      <c r="C10685" s="18" t="s">
        <v>1061</v>
      </c>
      <c r="D10685" s="18" t="s">
        <v>103</v>
      </c>
      <c r="E10685" s="18">
        <v>0.33278418451400327</v>
      </c>
    </row>
    <row r="10686" spans="1:5" x14ac:dyDescent="0.3">
      <c r="A10686" s="18" t="str">
        <f t="shared" si="167"/>
        <v>2023-24Glenelg ShireAM5</v>
      </c>
      <c r="B10686" s="18" t="s">
        <v>34</v>
      </c>
      <c r="C10686" s="18" t="s">
        <v>1061</v>
      </c>
      <c r="D10686" s="18" t="s">
        <v>109</v>
      </c>
      <c r="E10686" s="18">
        <v>0.97283950617283954</v>
      </c>
    </row>
    <row r="10687" spans="1:5" x14ac:dyDescent="0.3">
      <c r="A10687" s="18" t="str">
        <f t="shared" si="167"/>
        <v>2023-24Glenelg ShireAM6</v>
      </c>
      <c r="B10687" s="18" t="s">
        <v>34</v>
      </c>
      <c r="C10687" s="18" t="s">
        <v>1061</v>
      </c>
      <c r="D10687" s="18" t="s">
        <v>115</v>
      </c>
      <c r="E10687" s="18">
        <v>40.146011737089211</v>
      </c>
    </row>
    <row r="10688" spans="1:5" x14ac:dyDescent="0.3">
      <c r="A10688" s="18" t="str">
        <f t="shared" si="167"/>
        <v>2023-24Glenelg ShireAM7</v>
      </c>
      <c r="B10688" s="18" t="s">
        <v>34</v>
      </c>
      <c r="C10688" s="18" t="s">
        <v>1061</v>
      </c>
      <c r="D10688" s="18" t="s">
        <v>118</v>
      </c>
      <c r="E10688" s="18">
        <v>1</v>
      </c>
    </row>
    <row r="10689" spans="1:5" x14ac:dyDescent="0.3">
      <c r="A10689" s="18" t="str">
        <f t="shared" si="167"/>
        <v>2023-24Glenelg ShireFS1</v>
      </c>
      <c r="B10689" s="18" t="s">
        <v>34</v>
      </c>
      <c r="C10689" s="18" t="s">
        <v>1061</v>
      </c>
      <c r="D10689" s="18" t="s">
        <v>124</v>
      </c>
      <c r="E10689" s="18">
        <v>1</v>
      </c>
    </row>
    <row r="10690" spans="1:5" x14ac:dyDescent="0.3">
      <c r="A10690" s="18" t="str">
        <f t="shared" si="167"/>
        <v>2023-24Glenelg ShireFS2</v>
      </c>
      <c r="B10690" s="18" t="s">
        <v>34</v>
      </c>
      <c r="C10690" s="18" t="s">
        <v>1061</v>
      </c>
      <c r="D10690" s="18" t="s">
        <v>130</v>
      </c>
      <c r="E10690" s="18">
        <v>0.98630136986301364</v>
      </c>
    </row>
    <row r="10691" spans="1:5" x14ac:dyDescent="0.3">
      <c r="A10691" s="18" t="str">
        <f t="shared" si="167"/>
        <v>2023-24Glenelg ShireFS3</v>
      </c>
      <c r="B10691" s="18" t="s">
        <v>34</v>
      </c>
      <c r="C10691" s="18" t="s">
        <v>1061</v>
      </c>
      <c r="D10691" s="18" t="s">
        <v>135</v>
      </c>
      <c r="E10691" s="18">
        <v>542.56645569620252</v>
      </c>
    </row>
    <row r="10692" spans="1:5" x14ac:dyDescent="0.3">
      <c r="A10692" s="18" t="str">
        <f t="shared" si="167"/>
        <v>2023-24Glenelg ShireFS4</v>
      </c>
      <c r="B10692" s="18" t="s">
        <v>34</v>
      </c>
      <c r="C10692" s="18" t="s">
        <v>1061</v>
      </c>
      <c r="D10692" s="18" t="s">
        <v>139</v>
      </c>
      <c r="E10692" s="18">
        <v>0.95</v>
      </c>
    </row>
    <row r="10693" spans="1:5" x14ac:dyDescent="0.3">
      <c r="A10693" s="18" t="str">
        <f t="shared" si="167"/>
        <v>2023-24Glenelg ShireFS5</v>
      </c>
      <c r="B10693" s="18" t="s">
        <v>34</v>
      </c>
      <c r="C10693" s="18" t="s">
        <v>1061</v>
      </c>
      <c r="D10693" s="18" t="s">
        <v>144</v>
      </c>
      <c r="E10693" s="18">
        <v>1.3055555555555556</v>
      </c>
    </row>
    <row r="10694" spans="1:5" x14ac:dyDescent="0.3">
      <c r="A10694" s="18" t="str">
        <f t="shared" si="167"/>
        <v>2023-24Glenelg ShireG1</v>
      </c>
      <c r="B10694" s="18" t="s">
        <v>34</v>
      </c>
      <c r="C10694" s="18" t="s">
        <v>1061</v>
      </c>
      <c r="D10694" s="18" t="s">
        <v>149</v>
      </c>
      <c r="E10694" s="18">
        <v>0.26</v>
      </c>
    </row>
    <row r="10695" spans="1:5" x14ac:dyDescent="0.3">
      <c r="A10695" s="18" t="str">
        <f t="shared" si="167"/>
        <v>2023-24Glenelg ShireG2</v>
      </c>
      <c r="B10695" s="18" t="s">
        <v>34</v>
      </c>
      <c r="C10695" s="18" t="s">
        <v>1061</v>
      </c>
      <c r="D10695" s="18" t="s">
        <v>154</v>
      </c>
      <c r="E10695" s="18">
        <v>42</v>
      </c>
    </row>
    <row r="10696" spans="1:5" x14ac:dyDescent="0.3">
      <c r="A10696" s="18" t="str">
        <f t="shared" si="167"/>
        <v>2023-24Glenelg ShireG3</v>
      </c>
      <c r="B10696" s="18" t="s">
        <v>34</v>
      </c>
      <c r="C10696" s="18" t="s">
        <v>1061</v>
      </c>
      <c r="D10696" s="18" t="s">
        <v>159</v>
      </c>
      <c r="E10696" s="18">
        <v>0.94285714285714284</v>
      </c>
    </row>
    <row r="10697" spans="1:5" x14ac:dyDescent="0.3">
      <c r="A10697" s="18" t="str">
        <f t="shared" si="167"/>
        <v>2023-24Glenelg ShireG4</v>
      </c>
      <c r="B10697" s="18" t="s">
        <v>34</v>
      </c>
      <c r="C10697" s="18" t="s">
        <v>1061</v>
      </c>
      <c r="D10697" s="18" t="s">
        <v>166</v>
      </c>
      <c r="E10697" s="18">
        <v>93779.28571428571</v>
      </c>
    </row>
    <row r="10698" spans="1:5" x14ac:dyDescent="0.3">
      <c r="A10698" s="18" t="str">
        <f t="shared" si="167"/>
        <v>2023-24Glenelg ShireG5</v>
      </c>
      <c r="B10698" s="18" t="s">
        <v>34</v>
      </c>
      <c r="C10698" s="18" t="s">
        <v>1061</v>
      </c>
      <c r="D10698" s="18" t="s">
        <v>169</v>
      </c>
      <c r="E10698" s="18">
        <v>39</v>
      </c>
    </row>
    <row r="10699" spans="1:5" x14ac:dyDescent="0.3">
      <c r="A10699" s="18" t="str">
        <f t="shared" si="167"/>
        <v>2023-24Glenelg ShireLB2</v>
      </c>
      <c r="B10699" s="18" t="s">
        <v>34</v>
      </c>
      <c r="C10699" s="18" t="s">
        <v>1061</v>
      </c>
      <c r="D10699" s="18" t="s">
        <v>172</v>
      </c>
      <c r="E10699" s="18">
        <v>0.48475199337268304</v>
      </c>
    </row>
    <row r="10700" spans="1:5" x14ac:dyDescent="0.3">
      <c r="A10700" s="18" t="str">
        <f t="shared" si="167"/>
        <v>2023-24Glenelg ShireLB6</v>
      </c>
      <c r="B10700" s="18" t="s">
        <v>34</v>
      </c>
      <c r="C10700" s="18" t="s">
        <v>1061</v>
      </c>
      <c r="D10700" s="18" t="s">
        <v>180</v>
      </c>
      <c r="E10700" s="18">
        <v>5.5458995105384075</v>
      </c>
    </row>
    <row r="10701" spans="1:5" x14ac:dyDescent="0.3">
      <c r="A10701" s="18" t="str">
        <f t="shared" si="167"/>
        <v>2023-24Glenelg ShireLB7</v>
      </c>
      <c r="B10701" s="18" t="s">
        <v>34</v>
      </c>
      <c r="C10701" s="18" t="s">
        <v>1061</v>
      </c>
      <c r="D10701" s="18" t="s">
        <v>184</v>
      </c>
      <c r="E10701" s="18">
        <v>0.24138447707521726</v>
      </c>
    </row>
    <row r="10702" spans="1:5" x14ac:dyDescent="0.3">
      <c r="A10702" s="18" t="str">
        <f t="shared" si="167"/>
        <v>2023-24Glenelg ShireLB8</v>
      </c>
      <c r="B10702" s="18" t="s">
        <v>34</v>
      </c>
      <c r="C10702" s="18" t="s">
        <v>1061</v>
      </c>
      <c r="D10702" s="18" t="s">
        <v>188</v>
      </c>
      <c r="E10702" s="18">
        <v>5.3976625711717112</v>
      </c>
    </row>
    <row r="10703" spans="1:5" x14ac:dyDescent="0.3">
      <c r="A10703" s="18" t="str">
        <f t="shared" si="167"/>
        <v>2023-24Glenelg ShireMC2</v>
      </c>
      <c r="B10703" s="18" t="s">
        <v>34</v>
      </c>
      <c r="C10703" s="18" t="s">
        <v>1061</v>
      </c>
      <c r="D10703" s="18" t="s">
        <v>192</v>
      </c>
      <c r="E10703" s="18">
        <v>1.0144927536231885</v>
      </c>
    </row>
    <row r="10704" spans="1:5" x14ac:dyDescent="0.3">
      <c r="A10704" s="18" t="str">
        <f t="shared" si="167"/>
        <v>2023-24Glenelg ShireMC3</v>
      </c>
      <c r="B10704" s="18" t="s">
        <v>34</v>
      </c>
      <c r="C10704" s="18" t="s">
        <v>1061</v>
      </c>
      <c r="D10704" s="18" t="s">
        <v>197</v>
      </c>
      <c r="E10704" s="18">
        <v>117.75165469832103</v>
      </c>
    </row>
    <row r="10705" spans="1:5" x14ac:dyDescent="0.3">
      <c r="A10705" s="18" t="str">
        <f t="shared" si="167"/>
        <v>2023-24Glenelg ShireMC4</v>
      </c>
      <c r="B10705" s="18" t="s">
        <v>34</v>
      </c>
      <c r="C10705" s="18" t="s">
        <v>1061</v>
      </c>
      <c r="D10705" s="18" t="s">
        <v>202</v>
      </c>
      <c r="E10705" s="18">
        <v>0.87185025197984156</v>
      </c>
    </row>
    <row r="10706" spans="1:5" x14ac:dyDescent="0.3">
      <c r="A10706" s="18" t="str">
        <f t="shared" si="167"/>
        <v>2023-24Glenelg ShireMC5</v>
      </c>
      <c r="B10706" s="18" t="s">
        <v>34</v>
      </c>
      <c r="C10706" s="18" t="s">
        <v>1061</v>
      </c>
      <c r="D10706" s="18" t="s">
        <v>207</v>
      </c>
      <c r="E10706" s="18">
        <v>0.93181818181818177</v>
      </c>
    </row>
    <row r="10707" spans="1:5" x14ac:dyDescent="0.3">
      <c r="A10707" s="18" t="str">
        <f t="shared" si="167"/>
        <v>2023-24Glenelg ShireMC6</v>
      </c>
      <c r="B10707" s="18" t="s">
        <v>34</v>
      </c>
      <c r="C10707" s="18" t="s">
        <v>1061</v>
      </c>
      <c r="D10707" s="18" t="s">
        <v>211</v>
      </c>
      <c r="E10707" s="18">
        <v>1</v>
      </c>
    </row>
    <row r="10708" spans="1:5" x14ac:dyDescent="0.3">
      <c r="A10708" s="18" t="str">
        <f t="shared" si="167"/>
        <v>2023-24Glenelg ShireR1</v>
      </c>
      <c r="B10708" s="18" t="s">
        <v>34</v>
      </c>
      <c r="C10708" s="18" t="s">
        <v>1061</v>
      </c>
      <c r="D10708" s="18" t="s">
        <v>215</v>
      </c>
      <c r="E10708" s="18">
        <v>8.8441330998248695</v>
      </c>
    </row>
    <row r="10709" spans="1:5" x14ac:dyDescent="0.3">
      <c r="A10709" s="18" t="str">
        <f t="shared" si="167"/>
        <v>2023-24Glenelg ShireR2</v>
      </c>
      <c r="B10709" s="18" t="s">
        <v>34</v>
      </c>
      <c r="C10709" s="18" t="s">
        <v>1061</v>
      </c>
      <c r="D10709" s="18" t="s">
        <v>220</v>
      </c>
      <c r="E10709" s="18">
        <v>0.9474605954465849</v>
      </c>
    </row>
    <row r="10710" spans="1:5" x14ac:dyDescent="0.3">
      <c r="A10710" s="18" t="str">
        <f t="shared" si="167"/>
        <v>2023-24Glenelg ShireR3</v>
      </c>
      <c r="B10710" s="18" t="s">
        <v>34</v>
      </c>
      <c r="C10710" s="18" t="s">
        <v>1061</v>
      </c>
      <c r="D10710" s="18" t="s">
        <v>223</v>
      </c>
      <c r="E10710" s="18">
        <v>38.340610484406106</v>
      </c>
    </row>
    <row r="10711" spans="1:5" x14ac:dyDescent="0.3">
      <c r="A10711" s="18" t="str">
        <f t="shared" si="167"/>
        <v>2023-24Glenelg ShireR4</v>
      </c>
      <c r="B10711" s="18" t="s">
        <v>34</v>
      </c>
      <c r="C10711" s="18" t="s">
        <v>1061</v>
      </c>
      <c r="D10711" s="18" t="s">
        <v>228</v>
      </c>
      <c r="E10711" s="18">
        <v>5.370546713221179</v>
      </c>
    </row>
    <row r="10712" spans="1:5" x14ac:dyDescent="0.3">
      <c r="A10712" s="18" t="str">
        <f t="shared" ref="A10712:A10775" si="168">CONCATENATE(B10712,C10712,D10712)</f>
        <v>2023-24Glenelg ShireR5</v>
      </c>
      <c r="B10712" s="18" t="s">
        <v>34</v>
      </c>
      <c r="C10712" s="18" t="s">
        <v>1061</v>
      </c>
      <c r="D10712" s="18" t="s">
        <v>232</v>
      </c>
      <c r="E10712" s="18">
        <v>31</v>
      </c>
    </row>
    <row r="10713" spans="1:5" x14ac:dyDescent="0.3">
      <c r="A10713" s="18" t="str">
        <f t="shared" si="168"/>
        <v>2023-24Glenelg ShireSP1</v>
      </c>
      <c r="B10713" s="18" t="s">
        <v>34</v>
      </c>
      <c r="C10713" s="18" t="s">
        <v>1061</v>
      </c>
      <c r="D10713" s="18" t="s">
        <v>236</v>
      </c>
      <c r="E10713" s="18">
        <v>42</v>
      </c>
    </row>
    <row r="10714" spans="1:5" x14ac:dyDescent="0.3">
      <c r="A10714" s="18" t="str">
        <f t="shared" si="168"/>
        <v>2023-24Glenelg ShireSP2</v>
      </c>
      <c r="B10714" s="18" t="s">
        <v>34</v>
      </c>
      <c r="C10714" s="18" t="s">
        <v>1061</v>
      </c>
      <c r="D10714" s="18" t="s">
        <v>239</v>
      </c>
      <c r="E10714" s="18">
        <v>0.89171974522292996</v>
      </c>
    </row>
    <row r="10715" spans="1:5" x14ac:dyDescent="0.3">
      <c r="A10715" s="18" t="str">
        <f t="shared" si="168"/>
        <v>2023-24Glenelg ShireSP3</v>
      </c>
      <c r="B10715" s="18" t="s">
        <v>34</v>
      </c>
      <c r="C10715" s="18" t="s">
        <v>1061</v>
      </c>
      <c r="D10715" s="18" t="s">
        <v>245</v>
      </c>
      <c r="E10715" s="18">
        <v>2375.7784431137725</v>
      </c>
    </row>
    <row r="10716" spans="1:5" x14ac:dyDescent="0.3">
      <c r="A10716" s="18" t="str">
        <f t="shared" si="168"/>
        <v>2023-24Glenelg ShireSP4</v>
      </c>
      <c r="B10716" s="18" t="s">
        <v>34</v>
      </c>
      <c r="C10716" s="18" t="s">
        <v>1061</v>
      </c>
      <c r="D10716" s="18" t="s">
        <v>251</v>
      </c>
      <c r="E10716" s="18">
        <v>1</v>
      </c>
    </row>
    <row r="10717" spans="1:5" x14ac:dyDescent="0.3">
      <c r="A10717" s="18" t="str">
        <f t="shared" si="168"/>
        <v>2023-24Glenelg ShireWC2</v>
      </c>
      <c r="B10717" s="18" t="s">
        <v>34</v>
      </c>
      <c r="C10717" s="18" t="s">
        <v>1061</v>
      </c>
      <c r="D10717" s="18" t="s">
        <v>256</v>
      </c>
      <c r="E10717" s="18">
        <v>0.57322816044135094</v>
      </c>
    </row>
    <row r="10718" spans="1:5" x14ac:dyDescent="0.3">
      <c r="A10718" s="18" t="str">
        <f t="shared" si="168"/>
        <v>2023-24Glenelg ShireWC3</v>
      </c>
      <c r="B10718" s="18" t="s">
        <v>34</v>
      </c>
      <c r="C10718" s="18" t="s">
        <v>1061</v>
      </c>
      <c r="D10718" s="18" t="s">
        <v>262</v>
      </c>
      <c r="E10718" s="18">
        <v>144.29879347456668</v>
      </c>
    </row>
    <row r="10719" spans="1:5" x14ac:dyDescent="0.3">
      <c r="A10719" s="18" t="str">
        <f t="shared" si="168"/>
        <v>2023-24Glenelg ShireWC4</v>
      </c>
      <c r="B10719" s="18" t="s">
        <v>34</v>
      </c>
      <c r="C10719" s="18" t="s">
        <v>1061</v>
      </c>
      <c r="D10719" s="18" t="s">
        <v>266</v>
      </c>
      <c r="E10719" s="18">
        <v>111.7341208925944</v>
      </c>
    </row>
    <row r="10720" spans="1:5" x14ac:dyDescent="0.3">
      <c r="A10720" s="18" t="str">
        <f t="shared" si="168"/>
        <v>2023-24Glenelg ShireWC5</v>
      </c>
      <c r="B10720" s="18" t="s">
        <v>34</v>
      </c>
      <c r="C10720" s="18" t="s">
        <v>1061</v>
      </c>
      <c r="D10720" s="18" t="s">
        <v>270</v>
      </c>
      <c r="E10720" s="18">
        <v>0.2864606976987813</v>
      </c>
    </row>
    <row r="10721" spans="1:5" x14ac:dyDescent="0.3">
      <c r="A10721" s="18" t="str">
        <f t="shared" si="168"/>
        <v>2023-24Glenelg ShireE2</v>
      </c>
      <c r="B10721" s="18" t="s">
        <v>34</v>
      </c>
      <c r="C10721" s="18" t="s">
        <v>1061</v>
      </c>
      <c r="D10721" s="18" t="s">
        <v>548</v>
      </c>
      <c r="E10721" s="18">
        <v>3814.9151575645233</v>
      </c>
    </row>
    <row r="10722" spans="1:5" x14ac:dyDescent="0.3">
      <c r="A10722" s="18" t="str">
        <f t="shared" si="168"/>
        <v>2023-24Glenelg ShireE4</v>
      </c>
      <c r="B10722" s="18" t="s">
        <v>34</v>
      </c>
      <c r="C10722" s="18" t="s">
        <v>1061</v>
      </c>
      <c r="D10722" s="18" t="s">
        <v>550</v>
      </c>
      <c r="E10722" s="18">
        <v>1784.4716954227863</v>
      </c>
    </row>
    <row r="10723" spans="1:5" x14ac:dyDescent="0.3">
      <c r="A10723" s="18" t="str">
        <f t="shared" si="168"/>
        <v>2023-24Glenelg ShireL1</v>
      </c>
      <c r="B10723" s="18" t="s">
        <v>34</v>
      </c>
      <c r="C10723" s="18" t="s">
        <v>1061</v>
      </c>
      <c r="D10723" s="18" t="s">
        <v>552</v>
      </c>
      <c r="E10723" s="18">
        <v>0.51158533863118894</v>
      </c>
    </row>
    <row r="10724" spans="1:5" x14ac:dyDescent="0.3">
      <c r="A10724" s="18" t="str">
        <f t="shared" si="168"/>
        <v>2023-24Glenelg ShireL2</v>
      </c>
      <c r="B10724" s="18" t="s">
        <v>34</v>
      </c>
      <c r="C10724" s="18" t="s">
        <v>1061</v>
      </c>
      <c r="D10724" s="18" t="s">
        <v>554</v>
      </c>
      <c r="E10724" s="18">
        <v>0.29032546095807849</v>
      </c>
    </row>
    <row r="10725" spans="1:5" x14ac:dyDescent="0.3">
      <c r="A10725" s="18" t="str">
        <f t="shared" si="168"/>
        <v>2023-24Glenelg ShireO2</v>
      </c>
      <c r="B10725" s="18" t="s">
        <v>34</v>
      </c>
      <c r="C10725" s="18" t="s">
        <v>1061</v>
      </c>
      <c r="D10725" s="18" t="s">
        <v>556</v>
      </c>
      <c r="E10725" s="18">
        <v>1.0192832486942692E-2</v>
      </c>
    </row>
    <row r="10726" spans="1:5" x14ac:dyDescent="0.3">
      <c r="A10726" s="18" t="str">
        <f t="shared" si="168"/>
        <v>2023-24Glenelg ShireO3</v>
      </c>
      <c r="B10726" s="18" t="s">
        <v>34</v>
      </c>
      <c r="C10726" s="18" t="s">
        <v>1061</v>
      </c>
      <c r="D10726" s="18" t="s">
        <v>558</v>
      </c>
      <c r="E10726" s="18">
        <v>1.0228977282995681E-2</v>
      </c>
    </row>
    <row r="10727" spans="1:5" x14ac:dyDescent="0.3">
      <c r="A10727" s="18" t="str">
        <f t="shared" si="168"/>
        <v>2023-24Glenelg ShireO4</v>
      </c>
      <c r="B10727" s="18" t="s">
        <v>34</v>
      </c>
      <c r="C10727" s="18" t="s">
        <v>1061</v>
      </c>
      <c r="D10727" s="18" t="s">
        <v>560</v>
      </c>
      <c r="E10727" s="18">
        <v>0.16384954438051783</v>
      </c>
    </row>
    <row r="10728" spans="1:5" x14ac:dyDescent="0.3">
      <c r="A10728" s="18" t="str">
        <f t="shared" si="168"/>
        <v>2023-24Glenelg ShireO5</v>
      </c>
      <c r="B10728" s="18" t="s">
        <v>34</v>
      </c>
      <c r="C10728" s="18" t="s">
        <v>1061</v>
      </c>
      <c r="D10728" s="18" t="s">
        <v>562</v>
      </c>
      <c r="E10728" s="18">
        <v>0.57957840081363821</v>
      </c>
    </row>
    <row r="10729" spans="1:5" x14ac:dyDescent="0.3">
      <c r="A10729" s="18" t="str">
        <f t="shared" si="168"/>
        <v>2023-24Glenelg ShireOP1</v>
      </c>
      <c r="B10729" s="18" t="s">
        <v>34</v>
      </c>
      <c r="C10729" s="18" t="s">
        <v>1061</v>
      </c>
      <c r="D10729" s="18" t="s">
        <v>564</v>
      </c>
      <c r="E10729" s="18">
        <v>-0.10743401404471713</v>
      </c>
    </row>
    <row r="10730" spans="1:5" x14ac:dyDescent="0.3">
      <c r="A10730" s="18" t="str">
        <f t="shared" si="168"/>
        <v>2023-24Glenelg ShireS1</v>
      </c>
      <c r="B10730" s="18" t="s">
        <v>34</v>
      </c>
      <c r="C10730" s="18" t="s">
        <v>1061</v>
      </c>
      <c r="D10730" s="18" t="s">
        <v>567</v>
      </c>
      <c r="E10730" s="18">
        <v>0.57260266034178375</v>
      </c>
    </row>
    <row r="10731" spans="1:5" x14ac:dyDescent="0.3">
      <c r="A10731" s="18" t="str">
        <f t="shared" si="168"/>
        <v>2023-24Glenelg ShireS2</v>
      </c>
      <c r="B10731" s="18" t="s">
        <v>34</v>
      </c>
      <c r="C10731" s="18" t="s">
        <v>1061</v>
      </c>
      <c r="D10731" s="18" t="s">
        <v>569</v>
      </c>
      <c r="E10731" s="18">
        <v>3.0465429036026542E-3</v>
      </c>
    </row>
    <row r="10732" spans="1:5" x14ac:dyDescent="0.3">
      <c r="A10732" s="18" t="str">
        <f t="shared" si="168"/>
        <v>2023-24Glenelg ShireC1</v>
      </c>
      <c r="B10732" s="18" t="s">
        <v>34</v>
      </c>
      <c r="C10732" s="18" t="s">
        <v>1061</v>
      </c>
      <c r="D10732" s="18" t="s">
        <v>572</v>
      </c>
      <c r="E10732" s="18">
        <v>2672.4602936769552</v>
      </c>
    </row>
    <row r="10733" spans="1:5" x14ac:dyDescent="0.3">
      <c r="A10733" s="18" t="str">
        <f t="shared" si="168"/>
        <v>2023-24Glenelg ShireC2</v>
      </c>
      <c r="B10733" s="18" t="s">
        <v>34</v>
      </c>
      <c r="C10733" s="18" t="s">
        <v>1061</v>
      </c>
      <c r="D10733" s="18" t="s">
        <v>575</v>
      </c>
      <c r="E10733" s="18">
        <v>26697.058235940465</v>
      </c>
    </row>
    <row r="10734" spans="1:5" x14ac:dyDescent="0.3">
      <c r="A10734" s="18" t="str">
        <f t="shared" si="168"/>
        <v>2023-24Glenelg ShireC3</v>
      </c>
      <c r="B10734" s="18" t="s">
        <v>34</v>
      </c>
      <c r="C10734" s="18" t="s">
        <v>1061</v>
      </c>
      <c r="D10734" s="18" t="s">
        <v>579</v>
      </c>
      <c r="E10734" s="18">
        <v>7.6071428571428568</v>
      </c>
    </row>
    <row r="10735" spans="1:5" x14ac:dyDescent="0.3">
      <c r="A10735" s="18" t="str">
        <f t="shared" si="168"/>
        <v>2023-24Glenelg ShireC4</v>
      </c>
      <c r="B10735" s="18" t="s">
        <v>34</v>
      </c>
      <c r="C10735" s="18" t="s">
        <v>1061</v>
      </c>
      <c r="D10735" s="18" t="s">
        <v>583</v>
      </c>
      <c r="E10735" s="18">
        <v>1900.2647088202975</v>
      </c>
    </row>
    <row r="10736" spans="1:5" x14ac:dyDescent="0.3">
      <c r="A10736" s="18" t="str">
        <f t="shared" si="168"/>
        <v>2023-24Glenelg ShireC5</v>
      </c>
      <c r="B10736" s="18" t="s">
        <v>34</v>
      </c>
      <c r="C10736" s="18" t="s">
        <v>1061</v>
      </c>
      <c r="D10736" s="18" t="s">
        <v>586</v>
      </c>
      <c r="E10736" s="18">
        <v>351.91289581460393</v>
      </c>
    </row>
    <row r="10737" spans="1:5" x14ac:dyDescent="0.3">
      <c r="A10737" s="18" t="str">
        <f t="shared" si="168"/>
        <v>2023-24Glenelg ShireC6</v>
      </c>
      <c r="B10737" s="18" t="s">
        <v>34</v>
      </c>
      <c r="C10737" s="18" t="s">
        <v>1061</v>
      </c>
      <c r="D10737" s="18" t="s">
        <v>590</v>
      </c>
      <c r="E10737" s="18">
        <v>2</v>
      </c>
    </row>
    <row r="10738" spans="1:5" x14ac:dyDescent="0.3">
      <c r="A10738" s="18" t="str">
        <f t="shared" si="168"/>
        <v>2023-24Glenelg ShireC7</v>
      </c>
      <c r="B10738" s="18" t="s">
        <v>34</v>
      </c>
      <c r="C10738" s="18" t="s">
        <v>1061</v>
      </c>
      <c r="D10738" s="18" t="s">
        <v>594</v>
      </c>
      <c r="E10738" s="18">
        <v>0.22222222222222221</v>
      </c>
    </row>
    <row r="10739" spans="1:5" x14ac:dyDescent="0.3">
      <c r="A10739" s="18" t="str">
        <f t="shared" si="168"/>
        <v>2023-24Glenelg ShireLB5</v>
      </c>
      <c r="B10739" s="18" t="s">
        <v>34</v>
      </c>
      <c r="C10739" s="18" t="s">
        <v>1061</v>
      </c>
      <c r="D10739" s="18" t="s">
        <v>177</v>
      </c>
      <c r="E10739" s="18">
        <v>34.651932873838774</v>
      </c>
    </row>
    <row r="10740" spans="1:5" x14ac:dyDescent="0.3">
      <c r="A10740" s="18" t="str">
        <f t="shared" si="168"/>
        <v>2023-24Golden Plains ShireAF2</v>
      </c>
      <c r="B10740" s="18" t="s">
        <v>34</v>
      </c>
      <c r="C10740" s="18" t="s">
        <v>1064</v>
      </c>
      <c r="D10740" s="18" t="s">
        <v>76</v>
      </c>
      <c r="E10740" s="18">
        <v>0</v>
      </c>
    </row>
    <row r="10741" spans="1:5" x14ac:dyDescent="0.3">
      <c r="A10741" s="18" t="str">
        <f t="shared" si="168"/>
        <v>2023-24Golden Plains ShireAF6</v>
      </c>
      <c r="B10741" s="18" t="s">
        <v>34</v>
      </c>
      <c r="C10741" s="18" t="s">
        <v>1064</v>
      </c>
      <c r="D10741" s="18" t="s">
        <v>85</v>
      </c>
      <c r="E10741" s="18">
        <v>0</v>
      </c>
    </row>
    <row r="10742" spans="1:5" x14ac:dyDescent="0.3">
      <c r="A10742" s="18" t="str">
        <f t="shared" si="168"/>
        <v>2023-24Golden Plains ShireAF7</v>
      </c>
      <c r="B10742" s="18" t="s">
        <v>34</v>
      </c>
      <c r="C10742" s="18" t="s">
        <v>1064</v>
      </c>
      <c r="D10742" s="18" t="s">
        <v>90</v>
      </c>
      <c r="E10742" s="18">
        <v>0</v>
      </c>
    </row>
    <row r="10743" spans="1:5" x14ac:dyDescent="0.3">
      <c r="A10743" s="18" t="str">
        <f t="shared" si="168"/>
        <v>2023-24Golden Plains ShireAM1</v>
      </c>
      <c r="B10743" s="18" t="s">
        <v>34</v>
      </c>
      <c r="C10743" s="18" t="s">
        <v>1064</v>
      </c>
      <c r="D10743" s="18" t="s">
        <v>97</v>
      </c>
      <c r="E10743" s="18">
        <v>0</v>
      </c>
    </row>
    <row r="10744" spans="1:5" x14ac:dyDescent="0.3">
      <c r="A10744" s="18" t="str">
        <f t="shared" si="168"/>
        <v>2023-24Golden Plains ShireAM2</v>
      </c>
      <c r="B10744" s="18" t="s">
        <v>34</v>
      </c>
      <c r="C10744" s="18" t="s">
        <v>1064</v>
      </c>
      <c r="D10744" s="18" t="s">
        <v>103</v>
      </c>
      <c r="E10744" s="18">
        <v>0.17112299465240641</v>
      </c>
    </row>
    <row r="10745" spans="1:5" x14ac:dyDescent="0.3">
      <c r="A10745" s="18" t="str">
        <f t="shared" si="168"/>
        <v>2023-24Golden Plains ShireAM5</v>
      </c>
      <c r="B10745" s="18" t="s">
        <v>34</v>
      </c>
      <c r="C10745" s="18" t="s">
        <v>1064</v>
      </c>
      <c r="D10745" s="18" t="s">
        <v>109</v>
      </c>
      <c r="E10745" s="18">
        <v>0.16774193548387098</v>
      </c>
    </row>
    <row r="10746" spans="1:5" x14ac:dyDescent="0.3">
      <c r="A10746" s="18" t="str">
        <f t="shared" si="168"/>
        <v>2023-24Golden Plains ShireAM6</v>
      </c>
      <c r="B10746" s="18" t="s">
        <v>34</v>
      </c>
      <c r="C10746" s="18" t="s">
        <v>1064</v>
      </c>
      <c r="D10746" s="18" t="s">
        <v>115</v>
      </c>
      <c r="E10746" s="18">
        <v>27.560749864435664</v>
      </c>
    </row>
    <row r="10747" spans="1:5" x14ac:dyDescent="0.3">
      <c r="A10747" s="18" t="str">
        <f t="shared" si="168"/>
        <v>2023-24Golden Plains ShireAM7</v>
      </c>
      <c r="B10747" s="18" t="s">
        <v>34</v>
      </c>
      <c r="C10747" s="18" t="s">
        <v>1064</v>
      </c>
      <c r="D10747" s="18" t="s">
        <v>118</v>
      </c>
      <c r="E10747" s="18">
        <v>0</v>
      </c>
    </row>
    <row r="10748" spans="1:5" x14ac:dyDescent="0.3">
      <c r="A10748" s="18" t="str">
        <f t="shared" si="168"/>
        <v>2023-24Golden Plains ShireFS1</v>
      </c>
      <c r="B10748" s="18" t="s">
        <v>34</v>
      </c>
      <c r="C10748" s="18" t="s">
        <v>1064</v>
      </c>
      <c r="D10748" s="18" t="s">
        <v>124</v>
      </c>
      <c r="E10748" s="18">
        <v>0</v>
      </c>
    </row>
    <row r="10749" spans="1:5" x14ac:dyDescent="0.3">
      <c r="A10749" s="18" t="str">
        <f t="shared" si="168"/>
        <v>2023-24Golden Plains ShireFS2</v>
      </c>
      <c r="B10749" s="18" t="s">
        <v>34</v>
      </c>
      <c r="C10749" s="18" t="s">
        <v>1064</v>
      </c>
      <c r="D10749" s="18" t="s">
        <v>130</v>
      </c>
      <c r="E10749" s="18">
        <v>0.75454545454545452</v>
      </c>
    </row>
    <row r="10750" spans="1:5" x14ac:dyDescent="0.3">
      <c r="A10750" s="18" t="str">
        <f t="shared" si="168"/>
        <v>2023-24Golden Plains ShireFS3</v>
      </c>
      <c r="B10750" s="18" t="s">
        <v>34</v>
      </c>
      <c r="C10750" s="18" t="s">
        <v>1064</v>
      </c>
      <c r="D10750" s="18" t="s">
        <v>135</v>
      </c>
      <c r="E10750" s="18">
        <v>220.17983333333333</v>
      </c>
    </row>
    <row r="10751" spans="1:5" x14ac:dyDescent="0.3">
      <c r="A10751" s="18" t="str">
        <f t="shared" si="168"/>
        <v>2023-24Golden Plains ShireFS4</v>
      </c>
      <c r="B10751" s="18" t="s">
        <v>34</v>
      </c>
      <c r="C10751" s="18" t="s">
        <v>1064</v>
      </c>
      <c r="D10751" s="18" t="s">
        <v>139</v>
      </c>
      <c r="E10751" s="18">
        <v>1</v>
      </c>
    </row>
    <row r="10752" spans="1:5" x14ac:dyDescent="0.3">
      <c r="A10752" s="18" t="str">
        <f t="shared" si="168"/>
        <v>2023-24Golden Plains ShireFS5</v>
      </c>
      <c r="B10752" s="18" t="s">
        <v>34</v>
      </c>
      <c r="C10752" s="18" t="s">
        <v>1064</v>
      </c>
      <c r="D10752" s="18" t="s">
        <v>144</v>
      </c>
      <c r="E10752" s="18">
        <v>0.96551724137931039</v>
      </c>
    </row>
    <row r="10753" spans="1:5" x14ac:dyDescent="0.3">
      <c r="A10753" s="18" t="str">
        <f t="shared" si="168"/>
        <v>2023-24Golden Plains ShireG1</v>
      </c>
      <c r="B10753" s="18" t="s">
        <v>34</v>
      </c>
      <c r="C10753" s="18" t="s">
        <v>1064</v>
      </c>
      <c r="D10753" s="18" t="s">
        <v>149</v>
      </c>
      <c r="E10753" s="18">
        <v>7.874015748031496E-2</v>
      </c>
    </row>
    <row r="10754" spans="1:5" x14ac:dyDescent="0.3">
      <c r="A10754" s="18" t="str">
        <f t="shared" si="168"/>
        <v>2023-24Golden Plains ShireG2</v>
      </c>
      <c r="B10754" s="18" t="s">
        <v>34</v>
      </c>
      <c r="C10754" s="18" t="s">
        <v>1064</v>
      </c>
      <c r="D10754" s="18" t="s">
        <v>154</v>
      </c>
      <c r="E10754" s="18">
        <v>43</v>
      </c>
    </row>
    <row r="10755" spans="1:5" x14ac:dyDescent="0.3">
      <c r="A10755" s="18" t="str">
        <f t="shared" si="168"/>
        <v>2023-24Golden Plains ShireG3</v>
      </c>
      <c r="B10755" s="18" t="s">
        <v>34</v>
      </c>
      <c r="C10755" s="18" t="s">
        <v>1064</v>
      </c>
      <c r="D10755" s="18" t="s">
        <v>159</v>
      </c>
      <c r="E10755" s="18">
        <v>0.91208791208791207</v>
      </c>
    </row>
    <row r="10756" spans="1:5" x14ac:dyDescent="0.3">
      <c r="A10756" s="18" t="str">
        <f t="shared" si="168"/>
        <v>2023-24Golden Plains ShireG4</v>
      </c>
      <c r="B10756" s="18" t="s">
        <v>34</v>
      </c>
      <c r="C10756" s="18" t="s">
        <v>1064</v>
      </c>
      <c r="D10756" s="18" t="s">
        <v>166</v>
      </c>
      <c r="E10756" s="18">
        <v>47772.428571428572</v>
      </c>
    </row>
    <row r="10757" spans="1:5" x14ac:dyDescent="0.3">
      <c r="A10757" s="18" t="str">
        <f t="shared" si="168"/>
        <v>2023-24Golden Plains ShireG5</v>
      </c>
      <c r="B10757" s="18" t="s">
        <v>34</v>
      </c>
      <c r="C10757" s="18" t="s">
        <v>1064</v>
      </c>
      <c r="D10757" s="18" t="s">
        <v>169</v>
      </c>
      <c r="E10757" s="18">
        <v>43</v>
      </c>
    </row>
    <row r="10758" spans="1:5" x14ac:dyDescent="0.3">
      <c r="A10758" s="18" t="str">
        <f t="shared" si="168"/>
        <v>2023-24Golden Plains ShireLB2</v>
      </c>
      <c r="B10758" s="18" t="s">
        <v>34</v>
      </c>
      <c r="C10758" s="18" t="s">
        <v>1064</v>
      </c>
      <c r="D10758" s="18" t="s">
        <v>172</v>
      </c>
      <c r="E10758" s="18">
        <v>0.73854584486752162</v>
      </c>
    </row>
    <row r="10759" spans="1:5" x14ac:dyDescent="0.3">
      <c r="A10759" s="18" t="str">
        <f t="shared" si="168"/>
        <v>2023-24Golden Plains ShireLB6</v>
      </c>
      <c r="B10759" s="18" t="s">
        <v>34</v>
      </c>
      <c r="C10759" s="18" t="s">
        <v>1064</v>
      </c>
      <c r="D10759" s="18" t="s">
        <v>180</v>
      </c>
      <c r="E10759" s="18">
        <v>3.6441242543961576</v>
      </c>
    </row>
    <row r="10760" spans="1:5" x14ac:dyDescent="0.3">
      <c r="A10760" s="18" t="str">
        <f t="shared" si="168"/>
        <v>2023-24Golden Plains ShireLB7</v>
      </c>
      <c r="B10760" s="18" t="s">
        <v>34</v>
      </c>
      <c r="C10760" s="18" t="s">
        <v>1064</v>
      </c>
      <c r="D10760" s="18" t="s">
        <v>184</v>
      </c>
      <c r="E10760" s="18">
        <v>0.15485320319157178</v>
      </c>
    </row>
    <row r="10761" spans="1:5" x14ac:dyDescent="0.3">
      <c r="A10761" s="18" t="str">
        <f t="shared" si="168"/>
        <v>2023-24Golden Plains ShireLB8</v>
      </c>
      <c r="B10761" s="18" t="s">
        <v>34</v>
      </c>
      <c r="C10761" s="18" t="s">
        <v>1064</v>
      </c>
      <c r="D10761" s="18" t="s">
        <v>188</v>
      </c>
      <c r="E10761" s="18">
        <v>1.6129057246882019</v>
      </c>
    </row>
    <row r="10762" spans="1:5" x14ac:dyDescent="0.3">
      <c r="A10762" s="18" t="str">
        <f t="shared" si="168"/>
        <v>2023-24Golden Plains ShireMC2</v>
      </c>
      <c r="B10762" s="18" t="s">
        <v>34</v>
      </c>
      <c r="C10762" s="18" t="s">
        <v>1064</v>
      </c>
      <c r="D10762" s="18" t="s">
        <v>192</v>
      </c>
      <c r="E10762" s="18">
        <v>1.018796992481203</v>
      </c>
    </row>
    <row r="10763" spans="1:5" x14ac:dyDescent="0.3">
      <c r="A10763" s="18" t="str">
        <f t="shared" si="168"/>
        <v>2023-24Golden Plains ShireMC3</v>
      </c>
      <c r="B10763" s="18" t="s">
        <v>34</v>
      </c>
      <c r="C10763" s="18" t="s">
        <v>1064</v>
      </c>
      <c r="D10763" s="18" t="s">
        <v>197</v>
      </c>
      <c r="E10763" s="18">
        <v>98.826417004048579</v>
      </c>
    </row>
    <row r="10764" spans="1:5" x14ac:dyDescent="0.3">
      <c r="A10764" s="18" t="str">
        <f t="shared" si="168"/>
        <v>2023-24Golden Plains ShireMC4</v>
      </c>
      <c r="B10764" s="18" t="s">
        <v>34</v>
      </c>
      <c r="C10764" s="18" t="s">
        <v>1064</v>
      </c>
      <c r="D10764" s="18" t="s">
        <v>202</v>
      </c>
      <c r="E10764" s="18">
        <v>0.79821580288870009</v>
      </c>
    </row>
    <row r="10765" spans="1:5" x14ac:dyDescent="0.3">
      <c r="A10765" s="18" t="str">
        <f t="shared" si="168"/>
        <v>2023-24Golden Plains ShireMC5</v>
      </c>
      <c r="B10765" s="18" t="s">
        <v>34</v>
      </c>
      <c r="C10765" s="18" t="s">
        <v>1064</v>
      </c>
      <c r="D10765" s="18" t="s">
        <v>207</v>
      </c>
      <c r="E10765" s="18">
        <v>0.80327868852459017</v>
      </c>
    </row>
    <row r="10766" spans="1:5" x14ac:dyDescent="0.3">
      <c r="A10766" s="18" t="str">
        <f t="shared" si="168"/>
        <v>2023-24Golden Plains ShireMC6</v>
      </c>
      <c r="B10766" s="18" t="s">
        <v>34</v>
      </c>
      <c r="C10766" s="18" t="s">
        <v>1064</v>
      </c>
      <c r="D10766" s="18" t="s">
        <v>211</v>
      </c>
      <c r="E10766" s="18">
        <v>0.97368421052631582</v>
      </c>
    </row>
    <row r="10767" spans="1:5" x14ac:dyDescent="0.3">
      <c r="A10767" s="18" t="str">
        <f t="shared" si="168"/>
        <v>2023-24Golden Plains ShireR1</v>
      </c>
      <c r="B10767" s="18" t="s">
        <v>34</v>
      </c>
      <c r="C10767" s="18" t="s">
        <v>1064</v>
      </c>
      <c r="D10767" s="18" t="s">
        <v>215</v>
      </c>
      <c r="E10767" s="18">
        <v>103.39861751152075</v>
      </c>
    </row>
    <row r="10768" spans="1:5" x14ac:dyDescent="0.3">
      <c r="A10768" s="18" t="str">
        <f t="shared" si="168"/>
        <v>2023-24Golden Plains ShireR2</v>
      </c>
      <c r="B10768" s="18" t="s">
        <v>34</v>
      </c>
      <c r="C10768" s="18" t="s">
        <v>1064</v>
      </c>
      <c r="D10768" s="18" t="s">
        <v>220</v>
      </c>
      <c r="E10768" s="18">
        <v>1</v>
      </c>
    </row>
    <row r="10769" spans="1:5" x14ac:dyDescent="0.3">
      <c r="A10769" s="18" t="str">
        <f t="shared" si="168"/>
        <v>2023-24Golden Plains ShireR3</v>
      </c>
      <c r="B10769" s="18" t="s">
        <v>34</v>
      </c>
      <c r="C10769" s="18" t="s">
        <v>1064</v>
      </c>
      <c r="D10769" s="18" t="s">
        <v>223</v>
      </c>
      <c r="E10769" s="18">
        <v>51.558838045801501</v>
      </c>
    </row>
    <row r="10770" spans="1:5" x14ac:dyDescent="0.3">
      <c r="A10770" s="18" t="str">
        <f t="shared" si="168"/>
        <v>2023-24Golden Plains ShireR4</v>
      </c>
      <c r="B10770" s="18" t="s">
        <v>34</v>
      </c>
      <c r="C10770" s="18" t="s">
        <v>1064</v>
      </c>
      <c r="D10770" s="18" t="s">
        <v>228</v>
      </c>
      <c r="E10770" s="18">
        <v>10.289487452998747</v>
      </c>
    </row>
    <row r="10771" spans="1:5" x14ac:dyDescent="0.3">
      <c r="A10771" s="18" t="str">
        <f t="shared" si="168"/>
        <v>2023-24Golden Plains ShireR5</v>
      </c>
      <c r="B10771" s="18" t="s">
        <v>34</v>
      </c>
      <c r="C10771" s="18" t="s">
        <v>1064</v>
      </c>
      <c r="D10771" s="18" t="s">
        <v>232</v>
      </c>
      <c r="E10771" s="18">
        <v>27</v>
      </c>
    </row>
    <row r="10772" spans="1:5" x14ac:dyDescent="0.3">
      <c r="A10772" s="18" t="str">
        <f t="shared" si="168"/>
        <v>2023-24Golden Plains ShireSP1</v>
      </c>
      <c r="B10772" s="18" t="s">
        <v>34</v>
      </c>
      <c r="C10772" s="18" t="s">
        <v>1064</v>
      </c>
      <c r="D10772" s="18" t="s">
        <v>236</v>
      </c>
      <c r="E10772" s="18">
        <v>85.5</v>
      </c>
    </row>
    <row r="10773" spans="1:5" x14ac:dyDescent="0.3">
      <c r="A10773" s="18" t="str">
        <f t="shared" si="168"/>
        <v>2023-24Golden Plains ShireSP2</v>
      </c>
      <c r="B10773" s="18" t="s">
        <v>34</v>
      </c>
      <c r="C10773" s="18" t="s">
        <v>1064</v>
      </c>
      <c r="D10773" s="18" t="s">
        <v>239</v>
      </c>
      <c r="E10773" s="18">
        <v>0.52727272727272723</v>
      </c>
    </row>
    <row r="10774" spans="1:5" x14ac:dyDescent="0.3">
      <c r="A10774" s="18" t="str">
        <f t="shared" si="168"/>
        <v>2023-24Golden Plains ShireSP3</v>
      </c>
      <c r="B10774" s="18" t="s">
        <v>34</v>
      </c>
      <c r="C10774" s="18" t="s">
        <v>1064</v>
      </c>
      <c r="D10774" s="18" t="s">
        <v>245</v>
      </c>
      <c r="E10774" s="18">
        <v>1660.9464285714287</v>
      </c>
    </row>
    <row r="10775" spans="1:5" x14ac:dyDescent="0.3">
      <c r="A10775" s="18" t="str">
        <f t="shared" si="168"/>
        <v>2023-24Golden Plains ShireSP4</v>
      </c>
      <c r="B10775" s="18" t="s">
        <v>34</v>
      </c>
      <c r="C10775" s="18" t="s">
        <v>1064</v>
      </c>
      <c r="D10775" s="18" t="s">
        <v>251</v>
      </c>
      <c r="E10775" s="18">
        <v>0.5</v>
      </c>
    </row>
    <row r="10776" spans="1:5" x14ac:dyDescent="0.3">
      <c r="A10776" s="18" t="str">
        <f t="shared" ref="A10776:A10839" si="169">CONCATENATE(B10776,C10776,D10776)</f>
        <v>2023-24Golden Plains ShireWC2</v>
      </c>
      <c r="B10776" s="18" t="s">
        <v>34</v>
      </c>
      <c r="C10776" s="18" t="s">
        <v>1064</v>
      </c>
      <c r="D10776" s="18" t="s">
        <v>256</v>
      </c>
      <c r="E10776" s="18">
        <v>1.747842827804067</v>
      </c>
    </row>
    <row r="10777" spans="1:5" x14ac:dyDescent="0.3">
      <c r="A10777" s="18" t="str">
        <f t="shared" si="169"/>
        <v>2023-24Golden Plains ShireWC3</v>
      </c>
      <c r="B10777" s="18" t="s">
        <v>34</v>
      </c>
      <c r="C10777" s="18" t="s">
        <v>1064</v>
      </c>
      <c r="D10777" s="18" t="s">
        <v>262</v>
      </c>
      <c r="E10777" s="18">
        <v>161.17415125721553</v>
      </c>
    </row>
    <row r="10778" spans="1:5" x14ac:dyDescent="0.3">
      <c r="A10778" s="18" t="str">
        <f t="shared" si="169"/>
        <v>2023-24Golden Plains ShireWC4</v>
      </c>
      <c r="B10778" s="18" t="s">
        <v>34</v>
      </c>
      <c r="C10778" s="18" t="s">
        <v>1064</v>
      </c>
      <c r="D10778" s="18" t="s">
        <v>266</v>
      </c>
      <c r="E10778" s="18">
        <v>150.41374708210697</v>
      </c>
    </row>
    <row r="10779" spans="1:5" x14ac:dyDescent="0.3">
      <c r="A10779" s="18" t="str">
        <f t="shared" si="169"/>
        <v>2023-24Golden Plains ShireWC5</v>
      </c>
      <c r="B10779" s="18" t="s">
        <v>34</v>
      </c>
      <c r="C10779" s="18" t="s">
        <v>1064</v>
      </c>
      <c r="D10779" s="18" t="s">
        <v>270</v>
      </c>
      <c r="E10779" s="18">
        <v>0.33628554112097819</v>
      </c>
    </row>
    <row r="10780" spans="1:5" x14ac:dyDescent="0.3">
      <c r="A10780" s="18" t="str">
        <f t="shared" si="169"/>
        <v>2023-24Golden Plains ShireE2</v>
      </c>
      <c r="B10780" s="18" t="s">
        <v>34</v>
      </c>
      <c r="C10780" s="18" t="s">
        <v>1064</v>
      </c>
      <c r="D10780" s="18" t="s">
        <v>548</v>
      </c>
      <c r="E10780" s="18">
        <v>4375.2270850536752</v>
      </c>
    </row>
    <row r="10781" spans="1:5" x14ac:dyDescent="0.3">
      <c r="A10781" s="18" t="str">
        <f t="shared" si="169"/>
        <v>2023-24Golden Plains ShireE4</v>
      </c>
      <c r="B10781" s="18" t="s">
        <v>34</v>
      </c>
      <c r="C10781" s="18" t="s">
        <v>1064</v>
      </c>
      <c r="D10781" s="18" t="s">
        <v>550</v>
      </c>
      <c r="E10781" s="18">
        <v>2020.2312138728325</v>
      </c>
    </row>
    <row r="10782" spans="1:5" x14ac:dyDescent="0.3">
      <c r="A10782" s="18" t="str">
        <f t="shared" si="169"/>
        <v>2023-24Golden Plains ShireL1</v>
      </c>
      <c r="B10782" s="18" t="s">
        <v>34</v>
      </c>
      <c r="C10782" s="18" t="s">
        <v>1064</v>
      </c>
      <c r="D10782" s="18" t="s">
        <v>552</v>
      </c>
      <c r="E10782" s="18">
        <v>1.1283983849259758</v>
      </c>
    </row>
    <row r="10783" spans="1:5" x14ac:dyDescent="0.3">
      <c r="A10783" s="18" t="str">
        <f t="shared" si="169"/>
        <v>2023-24Golden Plains ShireL2</v>
      </c>
      <c r="B10783" s="18" t="s">
        <v>34</v>
      </c>
      <c r="C10783" s="18" t="s">
        <v>1064</v>
      </c>
      <c r="D10783" s="18" t="s">
        <v>554</v>
      </c>
      <c r="E10783" s="18">
        <v>0.41302826379542396</v>
      </c>
    </row>
    <row r="10784" spans="1:5" x14ac:dyDescent="0.3">
      <c r="A10784" s="18" t="str">
        <f t="shared" si="169"/>
        <v>2023-24Golden Plains ShireO2</v>
      </c>
      <c r="B10784" s="18" t="s">
        <v>34</v>
      </c>
      <c r="C10784" s="18" t="s">
        <v>1064</v>
      </c>
      <c r="D10784" s="18" t="s">
        <v>556</v>
      </c>
      <c r="E10784" s="18">
        <v>0.28746377811508211</v>
      </c>
    </row>
    <row r="10785" spans="1:5" x14ac:dyDescent="0.3">
      <c r="A10785" s="18" t="str">
        <f t="shared" si="169"/>
        <v>2023-24Golden Plains ShireO3</v>
      </c>
      <c r="B10785" s="18" t="s">
        <v>34</v>
      </c>
      <c r="C10785" s="18" t="s">
        <v>1064</v>
      </c>
      <c r="D10785" s="18" t="s">
        <v>558</v>
      </c>
      <c r="E10785" s="18">
        <v>6.3716020422243683E-2</v>
      </c>
    </row>
    <row r="10786" spans="1:5" x14ac:dyDescent="0.3">
      <c r="A10786" s="18" t="str">
        <f t="shared" si="169"/>
        <v>2023-24Golden Plains ShireO4</v>
      </c>
      <c r="B10786" s="18" t="s">
        <v>34</v>
      </c>
      <c r="C10786" s="18" t="s">
        <v>1064</v>
      </c>
      <c r="D10786" s="18" t="s">
        <v>560</v>
      </c>
      <c r="E10786" s="18">
        <v>0.29551459019799925</v>
      </c>
    </row>
    <row r="10787" spans="1:5" x14ac:dyDescent="0.3">
      <c r="A10787" s="18" t="str">
        <f t="shared" si="169"/>
        <v>2023-24Golden Plains ShireO5</v>
      </c>
      <c r="B10787" s="18" t="s">
        <v>34</v>
      </c>
      <c r="C10787" s="18" t="s">
        <v>1064</v>
      </c>
      <c r="D10787" s="18" t="s">
        <v>562</v>
      </c>
      <c r="E10787" s="18">
        <v>1.2540664604330904</v>
      </c>
    </row>
    <row r="10788" spans="1:5" x14ac:dyDescent="0.3">
      <c r="A10788" s="18" t="str">
        <f t="shared" si="169"/>
        <v>2023-24Golden Plains ShireOP1</v>
      </c>
      <c r="B10788" s="18" t="s">
        <v>34</v>
      </c>
      <c r="C10788" s="18" t="s">
        <v>1064</v>
      </c>
      <c r="D10788" s="18" t="s">
        <v>564</v>
      </c>
      <c r="E10788" s="18">
        <v>-0.21358711834902311</v>
      </c>
    </row>
    <row r="10789" spans="1:5" x14ac:dyDescent="0.3">
      <c r="A10789" s="18" t="str">
        <f t="shared" si="169"/>
        <v>2023-24Golden Plains ShireS1</v>
      </c>
      <c r="B10789" s="18" t="s">
        <v>34</v>
      </c>
      <c r="C10789" s="18" t="s">
        <v>1064</v>
      </c>
      <c r="D10789" s="18" t="s">
        <v>567</v>
      </c>
      <c r="E10789" s="18">
        <v>0.66396390205914013</v>
      </c>
    </row>
    <row r="10790" spans="1:5" x14ac:dyDescent="0.3">
      <c r="A10790" s="18" t="str">
        <f t="shared" si="169"/>
        <v>2023-24Golden Plains ShireS2</v>
      </c>
      <c r="B10790" s="18" t="s">
        <v>34</v>
      </c>
      <c r="C10790" s="18" t="s">
        <v>1064</v>
      </c>
      <c r="D10790" s="18" t="s">
        <v>569</v>
      </c>
      <c r="E10790" s="18">
        <v>2.731034721863691E-3</v>
      </c>
    </row>
    <row r="10791" spans="1:5" x14ac:dyDescent="0.3">
      <c r="A10791" s="18" t="str">
        <f t="shared" si="169"/>
        <v>2023-24Golden Plains ShireC1</v>
      </c>
      <c r="B10791" s="18" t="s">
        <v>34</v>
      </c>
      <c r="C10791" s="18" t="s">
        <v>1064</v>
      </c>
      <c r="D10791" s="18" t="s">
        <v>572</v>
      </c>
      <c r="E10791" s="18">
        <v>2052.2116352932062</v>
      </c>
    </row>
    <row r="10792" spans="1:5" x14ac:dyDescent="0.3">
      <c r="A10792" s="18" t="str">
        <f t="shared" si="169"/>
        <v>2023-24Golden Plains ShireC2</v>
      </c>
      <c r="B10792" s="18" t="s">
        <v>34</v>
      </c>
      <c r="C10792" s="18" t="s">
        <v>1064</v>
      </c>
      <c r="D10792" s="18" t="s">
        <v>575</v>
      </c>
      <c r="E10792" s="18">
        <v>21705.2444031296</v>
      </c>
    </row>
    <row r="10793" spans="1:5" x14ac:dyDescent="0.3">
      <c r="A10793" s="18" t="str">
        <f t="shared" si="169"/>
        <v>2023-24Golden Plains ShireC3</v>
      </c>
      <c r="B10793" s="18" t="s">
        <v>34</v>
      </c>
      <c r="C10793" s="18" t="s">
        <v>1064</v>
      </c>
      <c r="D10793" s="18" t="s">
        <v>579</v>
      </c>
      <c r="E10793" s="18">
        <v>14.782708273690238</v>
      </c>
    </row>
    <row r="10794" spans="1:5" x14ac:dyDescent="0.3">
      <c r="A10794" s="18" t="str">
        <f t="shared" si="169"/>
        <v>2023-24Golden Plains ShireC4</v>
      </c>
      <c r="B10794" s="18" t="s">
        <v>34</v>
      </c>
      <c r="C10794" s="18" t="s">
        <v>1064</v>
      </c>
      <c r="D10794" s="18" t="s">
        <v>583</v>
      </c>
      <c r="E10794" s="18">
        <v>1304.7873576574482</v>
      </c>
    </row>
    <row r="10795" spans="1:5" x14ac:dyDescent="0.3">
      <c r="A10795" s="18" t="str">
        <f t="shared" si="169"/>
        <v>2023-24Golden Plains ShireC5</v>
      </c>
      <c r="B10795" s="18" t="s">
        <v>34</v>
      </c>
      <c r="C10795" s="18" t="s">
        <v>1064</v>
      </c>
      <c r="D10795" s="18" t="s">
        <v>586</v>
      </c>
      <c r="E10795" s="18">
        <v>242.4664962429313</v>
      </c>
    </row>
    <row r="10796" spans="1:5" x14ac:dyDescent="0.3">
      <c r="A10796" s="18" t="str">
        <f t="shared" si="169"/>
        <v>2023-24Golden Plains ShireC6</v>
      </c>
      <c r="B10796" s="18" t="s">
        <v>34</v>
      </c>
      <c r="C10796" s="18" t="s">
        <v>1064</v>
      </c>
      <c r="D10796" s="18" t="s">
        <v>590</v>
      </c>
      <c r="E10796" s="18">
        <v>8</v>
      </c>
    </row>
    <row r="10797" spans="1:5" x14ac:dyDescent="0.3">
      <c r="A10797" s="18" t="str">
        <f t="shared" si="169"/>
        <v>2023-24Golden Plains ShireC7</v>
      </c>
      <c r="B10797" s="18" t="s">
        <v>34</v>
      </c>
      <c r="C10797" s="18" t="s">
        <v>1064</v>
      </c>
      <c r="D10797" s="18" t="s">
        <v>594</v>
      </c>
      <c r="E10797" s="18">
        <v>0.15903614457831325</v>
      </c>
    </row>
    <row r="10798" spans="1:5" x14ac:dyDescent="0.3">
      <c r="A10798" s="18" t="str">
        <f t="shared" si="169"/>
        <v>2023-24Golden Plains ShireLB5</v>
      </c>
      <c r="B10798" s="18" t="s">
        <v>34</v>
      </c>
      <c r="C10798" s="18" t="s">
        <v>1064</v>
      </c>
      <c r="D10798" s="18" t="s">
        <v>177</v>
      </c>
      <c r="E10798" s="18">
        <v>14.420133240374932</v>
      </c>
    </row>
    <row r="10799" spans="1:5" x14ac:dyDescent="0.3">
      <c r="A10799" s="18" t="str">
        <f t="shared" si="169"/>
        <v>2023-24Greater Bendigo CityAF2</v>
      </c>
      <c r="B10799" s="18" t="s">
        <v>34</v>
      </c>
      <c r="C10799" s="18" t="s">
        <v>1067</v>
      </c>
      <c r="D10799" s="18" t="s">
        <v>76</v>
      </c>
      <c r="E10799" s="18">
        <v>1.4166666666666667</v>
      </c>
    </row>
    <row r="10800" spans="1:5" x14ac:dyDescent="0.3">
      <c r="A10800" s="18" t="str">
        <f t="shared" si="169"/>
        <v>2023-24Greater Bendigo CityAF6</v>
      </c>
      <c r="B10800" s="18" t="s">
        <v>34</v>
      </c>
      <c r="C10800" s="18" t="s">
        <v>1067</v>
      </c>
      <c r="D10800" s="18" t="s">
        <v>85</v>
      </c>
      <c r="E10800" s="18">
        <v>6.2534588561212496</v>
      </c>
    </row>
    <row r="10801" spans="1:5" x14ac:dyDescent="0.3">
      <c r="A10801" s="18" t="str">
        <f t="shared" si="169"/>
        <v>2023-24Greater Bendigo CityAF7</v>
      </c>
      <c r="B10801" s="18" t="s">
        <v>34</v>
      </c>
      <c r="C10801" s="18" t="s">
        <v>1067</v>
      </c>
      <c r="D10801" s="18" t="s">
        <v>90</v>
      </c>
      <c r="E10801" s="18">
        <v>3.9729844935783762</v>
      </c>
    </row>
    <row r="10802" spans="1:5" x14ac:dyDescent="0.3">
      <c r="A10802" s="18" t="str">
        <f t="shared" si="169"/>
        <v>2023-24Greater Bendigo CityAM1</v>
      </c>
      <c r="B10802" s="18" t="s">
        <v>34</v>
      </c>
      <c r="C10802" s="18" t="s">
        <v>1067</v>
      </c>
      <c r="D10802" s="18" t="s">
        <v>97</v>
      </c>
      <c r="E10802" s="18">
        <v>1.1800352578228295</v>
      </c>
    </row>
    <row r="10803" spans="1:5" x14ac:dyDescent="0.3">
      <c r="A10803" s="18" t="str">
        <f t="shared" si="169"/>
        <v>2023-24Greater Bendigo CityAM2</v>
      </c>
      <c r="B10803" s="18" t="s">
        <v>34</v>
      </c>
      <c r="C10803" s="18" t="s">
        <v>1067</v>
      </c>
      <c r="D10803" s="18" t="s">
        <v>103</v>
      </c>
      <c r="E10803" s="18">
        <v>0.31798839458413924</v>
      </c>
    </row>
    <row r="10804" spans="1:5" x14ac:dyDescent="0.3">
      <c r="A10804" s="18" t="str">
        <f t="shared" si="169"/>
        <v>2023-24Greater Bendigo CityAM5</v>
      </c>
      <c r="B10804" s="18" t="s">
        <v>34</v>
      </c>
      <c r="C10804" s="18" t="s">
        <v>1067</v>
      </c>
      <c r="D10804" s="18" t="s">
        <v>109</v>
      </c>
      <c r="E10804" s="18">
        <v>0.58650028360748718</v>
      </c>
    </row>
    <row r="10805" spans="1:5" x14ac:dyDescent="0.3">
      <c r="A10805" s="18" t="str">
        <f t="shared" si="169"/>
        <v>2023-24Greater Bendigo CityAM6</v>
      </c>
      <c r="B10805" s="18" t="s">
        <v>34</v>
      </c>
      <c r="C10805" s="18" t="s">
        <v>1067</v>
      </c>
      <c r="D10805" s="18" t="s">
        <v>115</v>
      </c>
      <c r="E10805" s="18">
        <v>22.116908531576659</v>
      </c>
    </row>
    <row r="10806" spans="1:5" x14ac:dyDescent="0.3">
      <c r="A10806" s="18" t="str">
        <f t="shared" si="169"/>
        <v>2023-24Greater Bendigo CityAM7</v>
      </c>
      <c r="B10806" s="18" t="s">
        <v>34</v>
      </c>
      <c r="C10806" s="18" t="s">
        <v>1067</v>
      </c>
      <c r="D10806" s="18" t="s">
        <v>118</v>
      </c>
      <c r="E10806" s="18">
        <v>1</v>
      </c>
    </row>
    <row r="10807" spans="1:5" x14ac:dyDescent="0.3">
      <c r="A10807" s="18" t="str">
        <f t="shared" si="169"/>
        <v>2023-24Greater Bendigo CityFS1</v>
      </c>
      <c r="B10807" s="18" t="s">
        <v>34</v>
      </c>
      <c r="C10807" s="18" t="s">
        <v>1067</v>
      </c>
      <c r="D10807" s="18" t="s">
        <v>124</v>
      </c>
      <c r="E10807" s="18">
        <v>4.1025641025641022</v>
      </c>
    </row>
    <row r="10808" spans="1:5" x14ac:dyDescent="0.3">
      <c r="A10808" s="18" t="str">
        <f t="shared" si="169"/>
        <v>2023-24Greater Bendigo CityFS2</v>
      </c>
      <c r="B10808" s="18" t="s">
        <v>34</v>
      </c>
      <c r="C10808" s="18" t="s">
        <v>1067</v>
      </c>
      <c r="D10808" s="18" t="s">
        <v>130</v>
      </c>
      <c r="E10808" s="18">
        <v>0.79589216944801022</v>
      </c>
    </row>
    <row r="10809" spans="1:5" x14ac:dyDescent="0.3">
      <c r="A10809" s="18" t="str">
        <f t="shared" si="169"/>
        <v>2023-24Greater Bendigo CityFS3</v>
      </c>
      <c r="B10809" s="18" t="s">
        <v>34</v>
      </c>
      <c r="C10809" s="18" t="s">
        <v>1067</v>
      </c>
      <c r="D10809" s="18" t="s">
        <v>135</v>
      </c>
      <c r="E10809" s="18">
        <v>690.4361483007209</v>
      </c>
    </row>
    <row r="10810" spans="1:5" x14ac:dyDescent="0.3">
      <c r="A10810" s="18" t="str">
        <f t="shared" si="169"/>
        <v>2023-24Greater Bendigo CityFS4</v>
      </c>
      <c r="B10810" s="18" t="s">
        <v>34</v>
      </c>
      <c r="C10810" s="18" t="s">
        <v>1067</v>
      </c>
      <c r="D10810" s="18" t="s">
        <v>139</v>
      </c>
      <c r="E10810" s="18">
        <v>0.92982456140350878</v>
      </c>
    </row>
    <row r="10811" spans="1:5" x14ac:dyDescent="0.3">
      <c r="A10811" s="18" t="str">
        <f t="shared" si="169"/>
        <v>2023-24Greater Bendigo CityFS5</v>
      </c>
      <c r="B10811" s="18" t="s">
        <v>34</v>
      </c>
      <c r="C10811" s="18" t="s">
        <v>1067</v>
      </c>
      <c r="D10811" s="18" t="s">
        <v>144</v>
      </c>
      <c r="E10811" s="18">
        <v>2.1488095238095237</v>
      </c>
    </row>
    <row r="10812" spans="1:5" x14ac:dyDescent="0.3">
      <c r="A10812" s="18" t="str">
        <f t="shared" si="169"/>
        <v>2023-24Greater Bendigo CityG1</v>
      </c>
      <c r="B10812" s="18" t="s">
        <v>34</v>
      </c>
      <c r="C10812" s="18" t="s">
        <v>1067</v>
      </c>
      <c r="D10812" s="18" t="s">
        <v>149</v>
      </c>
      <c r="E10812" s="18">
        <v>0.11881188118811881</v>
      </c>
    </row>
    <row r="10813" spans="1:5" x14ac:dyDescent="0.3">
      <c r="A10813" s="18" t="str">
        <f t="shared" si="169"/>
        <v>2023-24Greater Bendigo CityG2</v>
      </c>
      <c r="B10813" s="18" t="s">
        <v>34</v>
      </c>
      <c r="C10813" s="18" t="s">
        <v>1067</v>
      </c>
      <c r="D10813" s="18" t="s">
        <v>154</v>
      </c>
      <c r="E10813" s="18">
        <v>49</v>
      </c>
    </row>
    <row r="10814" spans="1:5" x14ac:dyDescent="0.3">
      <c r="A10814" s="18" t="str">
        <f t="shared" si="169"/>
        <v>2023-24Greater Bendigo CityG3</v>
      </c>
      <c r="B10814" s="18" t="s">
        <v>34</v>
      </c>
      <c r="C10814" s="18" t="s">
        <v>1067</v>
      </c>
      <c r="D10814" s="18" t="s">
        <v>159</v>
      </c>
      <c r="E10814" s="18">
        <v>0.87179487179487181</v>
      </c>
    </row>
    <row r="10815" spans="1:5" x14ac:dyDescent="0.3">
      <c r="A10815" s="18" t="str">
        <f t="shared" si="169"/>
        <v>2023-24Greater Bendigo CityG4</v>
      </c>
      <c r="B10815" s="18" t="s">
        <v>34</v>
      </c>
      <c r="C10815" s="18" t="s">
        <v>1067</v>
      </c>
      <c r="D10815" s="18" t="s">
        <v>166</v>
      </c>
      <c r="E10815" s="18">
        <v>84493.333333333328</v>
      </c>
    </row>
    <row r="10816" spans="1:5" x14ac:dyDescent="0.3">
      <c r="A10816" s="18" t="str">
        <f t="shared" si="169"/>
        <v>2023-24Greater Bendigo CityG5</v>
      </c>
      <c r="B10816" s="18" t="s">
        <v>34</v>
      </c>
      <c r="C10816" s="18" t="s">
        <v>1067</v>
      </c>
      <c r="D10816" s="18" t="s">
        <v>169</v>
      </c>
      <c r="E10816" s="18">
        <v>49</v>
      </c>
    </row>
    <row r="10817" spans="1:5" x14ac:dyDescent="0.3">
      <c r="A10817" s="18" t="str">
        <f t="shared" si="169"/>
        <v>2023-24Greater Bendigo CityLB2</v>
      </c>
      <c r="B10817" s="18" t="s">
        <v>34</v>
      </c>
      <c r="C10817" s="18" t="s">
        <v>1067</v>
      </c>
      <c r="D10817" s="18" t="s">
        <v>172</v>
      </c>
      <c r="E10817" s="18">
        <v>0.60633750343150716</v>
      </c>
    </row>
    <row r="10818" spans="1:5" x14ac:dyDescent="0.3">
      <c r="A10818" s="18" t="str">
        <f t="shared" si="169"/>
        <v>2023-24Greater Bendigo CityLB6</v>
      </c>
      <c r="B10818" s="18" t="s">
        <v>34</v>
      </c>
      <c r="C10818" s="18" t="s">
        <v>1067</v>
      </c>
      <c r="D10818" s="18" t="s">
        <v>180</v>
      </c>
      <c r="E10818" s="18">
        <v>5.0905020374635592</v>
      </c>
    </row>
    <row r="10819" spans="1:5" x14ac:dyDescent="0.3">
      <c r="A10819" s="18" t="str">
        <f t="shared" si="169"/>
        <v>2023-24Greater Bendigo CityLB7</v>
      </c>
      <c r="B10819" s="18" t="s">
        <v>34</v>
      </c>
      <c r="C10819" s="18" t="s">
        <v>1067</v>
      </c>
      <c r="D10819" s="18" t="s">
        <v>184</v>
      </c>
      <c r="E10819" s="18">
        <v>0.17517354679723612</v>
      </c>
    </row>
    <row r="10820" spans="1:5" x14ac:dyDescent="0.3">
      <c r="A10820" s="18" t="str">
        <f t="shared" si="169"/>
        <v>2023-24Greater Bendigo CityLB8</v>
      </c>
      <c r="B10820" s="18" t="s">
        <v>34</v>
      </c>
      <c r="C10820" s="18" t="s">
        <v>1067</v>
      </c>
      <c r="D10820" s="18" t="s">
        <v>188</v>
      </c>
      <c r="E10820" s="18">
        <v>3.1278447984280122</v>
      </c>
    </row>
    <row r="10821" spans="1:5" x14ac:dyDescent="0.3">
      <c r="A10821" s="18" t="str">
        <f t="shared" si="169"/>
        <v>2023-24Greater Bendigo CityMC2</v>
      </c>
      <c r="B10821" s="18" t="s">
        <v>34</v>
      </c>
      <c r="C10821" s="18" t="s">
        <v>1067</v>
      </c>
      <c r="D10821" s="18" t="s">
        <v>192</v>
      </c>
      <c r="E10821" s="18">
        <v>1.0128690386071157</v>
      </c>
    </row>
    <row r="10822" spans="1:5" x14ac:dyDescent="0.3">
      <c r="A10822" s="18" t="str">
        <f t="shared" si="169"/>
        <v>2023-24Greater Bendigo CityMC3</v>
      </c>
      <c r="B10822" s="18" t="s">
        <v>34</v>
      </c>
      <c r="C10822" s="18" t="s">
        <v>1067</v>
      </c>
      <c r="D10822" s="18" t="s">
        <v>197</v>
      </c>
      <c r="E10822" s="18">
        <v>67.215995344600742</v>
      </c>
    </row>
    <row r="10823" spans="1:5" x14ac:dyDescent="0.3">
      <c r="A10823" s="18" t="str">
        <f t="shared" si="169"/>
        <v>2023-24Greater Bendigo CityMC4</v>
      </c>
      <c r="B10823" s="18" t="s">
        <v>34</v>
      </c>
      <c r="C10823" s="18" t="s">
        <v>1067</v>
      </c>
      <c r="D10823" s="18" t="s">
        <v>202</v>
      </c>
      <c r="E10823" s="18">
        <v>0.77594131164928404</v>
      </c>
    </row>
    <row r="10824" spans="1:5" x14ac:dyDescent="0.3">
      <c r="A10824" s="18" t="str">
        <f t="shared" si="169"/>
        <v>2023-24Greater Bendigo CityMC5</v>
      </c>
      <c r="B10824" s="18" t="s">
        <v>34</v>
      </c>
      <c r="C10824" s="18" t="s">
        <v>1067</v>
      </c>
      <c r="D10824" s="18" t="s">
        <v>207</v>
      </c>
      <c r="E10824" s="18">
        <v>0.78854625550660795</v>
      </c>
    </row>
    <row r="10825" spans="1:5" x14ac:dyDescent="0.3">
      <c r="A10825" s="18" t="str">
        <f t="shared" si="169"/>
        <v>2023-24Greater Bendigo CityMC6</v>
      </c>
      <c r="B10825" s="18" t="s">
        <v>34</v>
      </c>
      <c r="C10825" s="18" t="s">
        <v>1067</v>
      </c>
      <c r="D10825" s="18" t="s">
        <v>211</v>
      </c>
      <c r="E10825" s="18">
        <v>0.97123391370174106</v>
      </c>
    </row>
    <row r="10826" spans="1:5" x14ac:dyDescent="0.3">
      <c r="A10826" s="18" t="str">
        <f t="shared" si="169"/>
        <v>2023-24Greater Bendigo CityR1</v>
      </c>
      <c r="B10826" s="18" t="s">
        <v>34</v>
      </c>
      <c r="C10826" s="18" t="s">
        <v>1067</v>
      </c>
      <c r="D10826" s="18" t="s">
        <v>215</v>
      </c>
      <c r="E10826" s="18">
        <v>60.57361080648699</v>
      </c>
    </row>
    <row r="10827" spans="1:5" x14ac:dyDescent="0.3">
      <c r="A10827" s="18" t="str">
        <f t="shared" si="169"/>
        <v>2023-24Greater Bendigo CityR2</v>
      </c>
      <c r="B10827" s="18" t="s">
        <v>34</v>
      </c>
      <c r="C10827" s="18" t="s">
        <v>1067</v>
      </c>
      <c r="D10827" s="18" t="s">
        <v>220</v>
      </c>
      <c r="E10827" s="18">
        <v>0.97477067179295296</v>
      </c>
    </row>
    <row r="10828" spans="1:5" x14ac:dyDescent="0.3">
      <c r="A10828" s="18" t="str">
        <f t="shared" si="169"/>
        <v>2023-24Greater Bendigo CityR3</v>
      </c>
      <c r="B10828" s="18" t="s">
        <v>34</v>
      </c>
      <c r="C10828" s="18" t="s">
        <v>1067</v>
      </c>
      <c r="D10828" s="18" t="s">
        <v>223</v>
      </c>
      <c r="E10828" s="18">
        <v>238.76638401170524</v>
      </c>
    </row>
    <row r="10829" spans="1:5" x14ac:dyDescent="0.3">
      <c r="A10829" s="18" t="str">
        <f t="shared" si="169"/>
        <v>2023-24Greater Bendigo CityR4</v>
      </c>
      <c r="B10829" s="18" t="s">
        <v>34</v>
      </c>
      <c r="C10829" s="18" t="s">
        <v>1067</v>
      </c>
      <c r="D10829" s="18" t="s">
        <v>228</v>
      </c>
      <c r="E10829" s="18">
        <v>5.7237077129002447</v>
      </c>
    </row>
    <row r="10830" spans="1:5" x14ac:dyDescent="0.3">
      <c r="A10830" s="18" t="str">
        <f t="shared" si="169"/>
        <v>2023-24Greater Bendigo CityR5</v>
      </c>
      <c r="B10830" s="18" t="s">
        <v>34</v>
      </c>
      <c r="C10830" s="18" t="s">
        <v>1067</v>
      </c>
      <c r="D10830" s="18" t="s">
        <v>232</v>
      </c>
      <c r="E10830" s="18">
        <v>46</v>
      </c>
    </row>
    <row r="10831" spans="1:5" x14ac:dyDescent="0.3">
      <c r="A10831" s="18" t="str">
        <f t="shared" si="169"/>
        <v>2023-24Greater Bendigo CitySP1</v>
      </c>
      <c r="B10831" s="18" t="s">
        <v>34</v>
      </c>
      <c r="C10831" s="18" t="s">
        <v>1067</v>
      </c>
      <c r="D10831" s="18" t="s">
        <v>236</v>
      </c>
      <c r="E10831" s="18">
        <v>84</v>
      </c>
    </row>
    <row r="10832" spans="1:5" x14ac:dyDescent="0.3">
      <c r="A10832" s="18" t="str">
        <f t="shared" si="169"/>
        <v>2023-24Greater Bendigo CitySP2</v>
      </c>
      <c r="B10832" s="18" t="s">
        <v>34</v>
      </c>
      <c r="C10832" s="18" t="s">
        <v>1067</v>
      </c>
      <c r="D10832" s="18" t="s">
        <v>239</v>
      </c>
      <c r="E10832" s="18">
        <v>0.53383458646616544</v>
      </c>
    </row>
    <row r="10833" spans="1:5" x14ac:dyDescent="0.3">
      <c r="A10833" s="18" t="str">
        <f t="shared" si="169"/>
        <v>2023-24Greater Bendigo CitySP3</v>
      </c>
      <c r="B10833" s="18" t="s">
        <v>34</v>
      </c>
      <c r="C10833" s="18" t="s">
        <v>1067</v>
      </c>
      <c r="D10833" s="18" t="s">
        <v>245</v>
      </c>
      <c r="E10833" s="18">
        <v>2865.8903544575724</v>
      </c>
    </row>
    <row r="10834" spans="1:5" x14ac:dyDescent="0.3">
      <c r="A10834" s="18" t="str">
        <f t="shared" si="169"/>
        <v>2023-24Greater Bendigo CitySP4</v>
      </c>
      <c r="B10834" s="18" t="s">
        <v>34</v>
      </c>
      <c r="C10834" s="18" t="s">
        <v>1067</v>
      </c>
      <c r="D10834" s="18" t="s">
        <v>251</v>
      </c>
      <c r="E10834" s="18">
        <v>0.39130434782608697</v>
      </c>
    </row>
    <row r="10835" spans="1:5" x14ac:dyDescent="0.3">
      <c r="A10835" s="18" t="str">
        <f t="shared" si="169"/>
        <v>2023-24Greater Bendigo CityWC2</v>
      </c>
      <c r="B10835" s="18" t="s">
        <v>34</v>
      </c>
      <c r="C10835" s="18" t="s">
        <v>1067</v>
      </c>
      <c r="D10835" s="18" t="s">
        <v>256</v>
      </c>
      <c r="E10835" s="18">
        <v>5.7912413995500049</v>
      </c>
    </row>
    <row r="10836" spans="1:5" x14ac:dyDescent="0.3">
      <c r="A10836" s="18" t="str">
        <f t="shared" si="169"/>
        <v>2023-24Greater Bendigo CityWC3</v>
      </c>
      <c r="B10836" s="18" t="s">
        <v>34</v>
      </c>
      <c r="C10836" s="18" t="s">
        <v>1067</v>
      </c>
      <c r="D10836" s="18" t="s">
        <v>262</v>
      </c>
      <c r="E10836" s="18">
        <v>143.14071557741386</v>
      </c>
    </row>
    <row r="10837" spans="1:5" x14ac:dyDescent="0.3">
      <c r="A10837" s="18" t="str">
        <f t="shared" si="169"/>
        <v>2023-24Greater Bendigo CityWC4</v>
      </c>
      <c r="B10837" s="18" t="s">
        <v>34</v>
      </c>
      <c r="C10837" s="18" t="s">
        <v>1067</v>
      </c>
      <c r="D10837" s="18" t="s">
        <v>266</v>
      </c>
      <c r="E10837" s="18">
        <v>74.561727411455749</v>
      </c>
    </row>
    <row r="10838" spans="1:5" x14ac:dyDescent="0.3">
      <c r="A10838" s="18" t="str">
        <f t="shared" si="169"/>
        <v>2023-24Greater Bendigo CityWC5</v>
      </c>
      <c r="B10838" s="18" t="s">
        <v>34</v>
      </c>
      <c r="C10838" s="18" t="s">
        <v>1067</v>
      </c>
      <c r="D10838" s="18" t="s">
        <v>270</v>
      </c>
      <c r="E10838" s="18">
        <v>0.58286658992761298</v>
      </c>
    </row>
    <row r="10839" spans="1:5" x14ac:dyDescent="0.3">
      <c r="A10839" s="18" t="str">
        <f t="shared" si="169"/>
        <v>2023-24Greater Bendigo CityE2</v>
      </c>
      <c r="B10839" s="18" t="s">
        <v>34</v>
      </c>
      <c r="C10839" s="18" t="s">
        <v>1067</v>
      </c>
      <c r="D10839" s="18" t="s">
        <v>548</v>
      </c>
      <c r="E10839" s="18">
        <v>3824.3245392236372</v>
      </c>
    </row>
    <row r="10840" spans="1:5" x14ac:dyDescent="0.3">
      <c r="A10840" s="18" t="str">
        <f t="shared" ref="A10840:A10903" si="170">CONCATENATE(B10840,C10840,D10840)</f>
        <v>2023-24Greater Bendigo CityE4</v>
      </c>
      <c r="B10840" s="18" t="s">
        <v>34</v>
      </c>
      <c r="C10840" s="18" t="s">
        <v>1067</v>
      </c>
      <c r="D10840" s="18" t="s">
        <v>550</v>
      </c>
      <c r="E10840" s="18">
        <v>1881.66915446146</v>
      </c>
    </row>
    <row r="10841" spans="1:5" x14ac:dyDescent="0.3">
      <c r="A10841" s="18" t="str">
        <f t="shared" si="170"/>
        <v>2023-24Greater Bendigo CityL1</v>
      </c>
      <c r="B10841" s="18" t="s">
        <v>34</v>
      </c>
      <c r="C10841" s="18" t="s">
        <v>1067</v>
      </c>
      <c r="D10841" s="18" t="s">
        <v>552</v>
      </c>
      <c r="E10841" s="18">
        <v>1.7198202829021265</v>
      </c>
    </row>
    <row r="10842" spans="1:5" x14ac:dyDescent="0.3">
      <c r="A10842" s="18" t="str">
        <f t="shared" si="170"/>
        <v>2023-24Greater Bendigo CityL2</v>
      </c>
      <c r="B10842" s="18" t="s">
        <v>34</v>
      </c>
      <c r="C10842" s="18" t="s">
        <v>1067</v>
      </c>
      <c r="D10842" s="18" t="s">
        <v>554</v>
      </c>
      <c r="E10842" s="18">
        <v>-0.76558722180973593</v>
      </c>
    </row>
    <row r="10843" spans="1:5" x14ac:dyDescent="0.3">
      <c r="A10843" s="18" t="str">
        <f t="shared" si="170"/>
        <v>2023-24Greater Bendigo CityO2</v>
      </c>
      <c r="B10843" s="18" t="s">
        <v>34</v>
      </c>
      <c r="C10843" s="18" t="s">
        <v>1067</v>
      </c>
      <c r="D10843" s="18" t="s">
        <v>556</v>
      </c>
      <c r="E10843" s="18">
        <v>0.10337380261347068</v>
      </c>
    </row>
    <row r="10844" spans="1:5" x14ac:dyDescent="0.3">
      <c r="A10844" s="18" t="str">
        <f t="shared" si="170"/>
        <v>2023-24Greater Bendigo CityO3</v>
      </c>
      <c r="B10844" s="18" t="s">
        <v>34</v>
      </c>
      <c r="C10844" s="18" t="s">
        <v>1067</v>
      </c>
      <c r="D10844" s="18" t="s">
        <v>558</v>
      </c>
      <c r="E10844" s="18">
        <v>3.9304255406123534E-2</v>
      </c>
    </row>
    <row r="10845" spans="1:5" x14ac:dyDescent="0.3">
      <c r="A10845" s="18" t="str">
        <f t="shared" si="170"/>
        <v>2023-24Greater Bendigo CityO4</v>
      </c>
      <c r="B10845" s="18" t="s">
        <v>34</v>
      </c>
      <c r="C10845" s="18" t="s">
        <v>1067</v>
      </c>
      <c r="D10845" s="18" t="s">
        <v>560</v>
      </c>
      <c r="E10845" s="18">
        <v>0.37690245637069864</v>
      </c>
    </row>
    <row r="10846" spans="1:5" x14ac:dyDescent="0.3">
      <c r="A10846" s="18" t="str">
        <f t="shared" si="170"/>
        <v>2023-24Greater Bendigo CityO5</v>
      </c>
      <c r="B10846" s="18" t="s">
        <v>34</v>
      </c>
      <c r="C10846" s="18" t="s">
        <v>1067</v>
      </c>
      <c r="D10846" s="18" t="s">
        <v>562</v>
      </c>
      <c r="E10846" s="18">
        <v>0.75221807895075221</v>
      </c>
    </row>
    <row r="10847" spans="1:5" x14ac:dyDescent="0.3">
      <c r="A10847" s="18" t="str">
        <f t="shared" si="170"/>
        <v>2023-24Greater Bendigo CityOP1</v>
      </c>
      <c r="B10847" s="18" t="s">
        <v>34</v>
      </c>
      <c r="C10847" s="18" t="s">
        <v>1067</v>
      </c>
      <c r="D10847" s="18" t="s">
        <v>564</v>
      </c>
      <c r="E10847" s="18">
        <v>-0.21066966038723708</v>
      </c>
    </row>
    <row r="10848" spans="1:5" x14ac:dyDescent="0.3">
      <c r="A10848" s="18" t="str">
        <f t="shared" si="170"/>
        <v>2023-24Greater Bendigo CityS1</v>
      </c>
      <c r="B10848" s="18" t="s">
        <v>34</v>
      </c>
      <c r="C10848" s="18" t="s">
        <v>1067</v>
      </c>
      <c r="D10848" s="18" t="s">
        <v>567</v>
      </c>
      <c r="E10848" s="18">
        <v>0.73892205922331078</v>
      </c>
    </row>
    <row r="10849" spans="1:5" x14ac:dyDescent="0.3">
      <c r="A10849" s="18" t="str">
        <f t="shared" si="170"/>
        <v>2023-24Greater Bendigo CityS2</v>
      </c>
      <c r="B10849" s="18" t="s">
        <v>34</v>
      </c>
      <c r="C10849" s="18" t="s">
        <v>1067</v>
      </c>
      <c r="D10849" s="18" t="s">
        <v>569</v>
      </c>
      <c r="E10849" s="18">
        <v>3.6919249809738014E-3</v>
      </c>
    </row>
    <row r="10850" spans="1:5" x14ac:dyDescent="0.3">
      <c r="A10850" s="18" t="str">
        <f t="shared" si="170"/>
        <v>2023-24Greater Bendigo CityC1</v>
      </c>
      <c r="B10850" s="18" t="s">
        <v>34</v>
      </c>
      <c r="C10850" s="18" t="s">
        <v>1067</v>
      </c>
      <c r="D10850" s="18" t="s">
        <v>572</v>
      </c>
      <c r="E10850" s="18">
        <v>1936.677565351845</v>
      </c>
    </row>
    <row r="10851" spans="1:5" x14ac:dyDescent="0.3">
      <c r="A10851" s="18" t="str">
        <f t="shared" si="170"/>
        <v>2023-24Greater Bendigo CityC2</v>
      </c>
      <c r="B10851" s="18" t="s">
        <v>34</v>
      </c>
      <c r="C10851" s="18" t="s">
        <v>1067</v>
      </c>
      <c r="D10851" s="18" t="s">
        <v>575</v>
      </c>
      <c r="E10851" s="18">
        <v>13577.50414740606</v>
      </c>
    </row>
    <row r="10852" spans="1:5" x14ac:dyDescent="0.3">
      <c r="A10852" s="18" t="str">
        <f t="shared" si="170"/>
        <v>2023-24Greater Bendigo CityC3</v>
      </c>
      <c r="B10852" s="18" t="s">
        <v>34</v>
      </c>
      <c r="C10852" s="18" t="s">
        <v>1067</v>
      </c>
      <c r="D10852" s="18" t="s">
        <v>579</v>
      </c>
      <c r="E10852" s="18">
        <v>39.191142588419467</v>
      </c>
    </row>
    <row r="10853" spans="1:5" x14ac:dyDescent="0.3">
      <c r="A10853" s="18" t="str">
        <f t="shared" si="170"/>
        <v>2023-24Greater Bendigo CityC4</v>
      </c>
      <c r="B10853" s="18" t="s">
        <v>34</v>
      </c>
      <c r="C10853" s="18" t="s">
        <v>1067</v>
      </c>
      <c r="D10853" s="18" t="s">
        <v>583</v>
      </c>
      <c r="E10853" s="18">
        <v>1472.0472884822912</v>
      </c>
    </row>
    <row r="10854" spans="1:5" x14ac:dyDescent="0.3">
      <c r="A10854" s="18" t="str">
        <f t="shared" si="170"/>
        <v>2023-24Greater Bendigo CityC5</v>
      </c>
      <c r="B10854" s="18" t="s">
        <v>34</v>
      </c>
      <c r="C10854" s="18" t="s">
        <v>1067</v>
      </c>
      <c r="D10854" s="18" t="s">
        <v>586</v>
      </c>
      <c r="E10854" s="18">
        <v>53.586096928503551</v>
      </c>
    </row>
    <row r="10855" spans="1:5" x14ac:dyDescent="0.3">
      <c r="A10855" s="18" t="str">
        <f t="shared" si="170"/>
        <v>2023-24Greater Bendigo CityC6</v>
      </c>
      <c r="B10855" s="18" t="s">
        <v>34</v>
      </c>
      <c r="C10855" s="18" t="s">
        <v>1067</v>
      </c>
      <c r="D10855" s="18" t="s">
        <v>590</v>
      </c>
      <c r="E10855" s="18">
        <v>4</v>
      </c>
    </row>
    <row r="10856" spans="1:5" x14ac:dyDescent="0.3">
      <c r="A10856" s="18" t="str">
        <f t="shared" si="170"/>
        <v>2023-24Greater Bendigo CityC7</v>
      </c>
      <c r="B10856" s="18" t="s">
        <v>34</v>
      </c>
      <c r="C10856" s="18" t="s">
        <v>1067</v>
      </c>
      <c r="D10856" s="18" t="s">
        <v>594</v>
      </c>
      <c r="E10856" s="18">
        <v>0.16321243523316062</v>
      </c>
    </row>
    <row r="10857" spans="1:5" x14ac:dyDescent="0.3">
      <c r="A10857" s="18" t="str">
        <f t="shared" si="170"/>
        <v>2023-24Greater Bendigo CityLB5</v>
      </c>
      <c r="B10857" s="18" t="s">
        <v>34</v>
      </c>
      <c r="C10857" s="18" t="s">
        <v>1067</v>
      </c>
      <c r="D10857" s="18" t="s">
        <v>177</v>
      </c>
      <c r="E10857" s="18">
        <v>27.92793177315702</v>
      </c>
    </row>
    <row r="10858" spans="1:5" x14ac:dyDescent="0.3">
      <c r="A10858" s="18" t="str">
        <f t="shared" si="170"/>
        <v>2023-24Greater Dandenong CityLB5</v>
      </c>
      <c r="B10858" s="18" t="s">
        <v>34</v>
      </c>
      <c r="C10858" s="18" t="s">
        <v>1070</v>
      </c>
      <c r="D10858" s="18" t="s">
        <v>177</v>
      </c>
      <c r="E10858" s="18">
        <v>54.605532724430994</v>
      </c>
    </row>
    <row r="10859" spans="1:5" x14ac:dyDescent="0.3">
      <c r="A10859" s="18" t="str">
        <f t="shared" si="170"/>
        <v>2023-24Greater Dandenong CityAF2</v>
      </c>
      <c r="B10859" s="18" t="s">
        <v>34</v>
      </c>
      <c r="C10859" s="18" t="s">
        <v>1070</v>
      </c>
      <c r="D10859" s="18" t="s">
        <v>76</v>
      </c>
      <c r="E10859" s="18">
        <v>3</v>
      </c>
    </row>
    <row r="10860" spans="1:5" x14ac:dyDescent="0.3">
      <c r="A10860" s="18" t="str">
        <f t="shared" si="170"/>
        <v>2023-24Greater Dandenong CityAF6</v>
      </c>
      <c r="B10860" s="18" t="s">
        <v>34</v>
      </c>
      <c r="C10860" s="18" t="s">
        <v>1070</v>
      </c>
      <c r="D10860" s="18" t="s">
        <v>85</v>
      </c>
      <c r="E10860" s="18">
        <v>4.600114779720621</v>
      </c>
    </row>
    <row r="10861" spans="1:5" x14ac:dyDescent="0.3">
      <c r="A10861" s="18" t="str">
        <f t="shared" si="170"/>
        <v>2023-24Greater Dandenong CityAF7</v>
      </c>
      <c r="B10861" s="18" t="s">
        <v>34</v>
      </c>
      <c r="C10861" s="18" t="s">
        <v>1070</v>
      </c>
      <c r="D10861" s="18" t="s">
        <v>90</v>
      </c>
      <c r="E10861" s="18">
        <v>4.5206062150446868</v>
      </c>
    </row>
    <row r="10862" spans="1:5" x14ac:dyDescent="0.3">
      <c r="A10862" s="18" t="str">
        <f t="shared" si="170"/>
        <v>2023-24Greater Dandenong CityAM1</v>
      </c>
      <c r="B10862" s="18" t="s">
        <v>34</v>
      </c>
      <c r="C10862" s="18" t="s">
        <v>1070</v>
      </c>
      <c r="D10862" s="18" t="s">
        <v>97</v>
      </c>
      <c r="E10862" s="18">
        <v>1.3293566254793354</v>
      </c>
    </row>
    <row r="10863" spans="1:5" x14ac:dyDescent="0.3">
      <c r="A10863" s="18" t="str">
        <f t="shared" si="170"/>
        <v>2023-24Greater Dandenong CityAM2</v>
      </c>
      <c r="B10863" s="18" t="s">
        <v>34</v>
      </c>
      <c r="C10863" s="18" t="s">
        <v>1070</v>
      </c>
      <c r="D10863" s="18" t="s">
        <v>103</v>
      </c>
      <c r="E10863" s="18">
        <v>0.2710795902285264</v>
      </c>
    </row>
    <row r="10864" spans="1:5" x14ac:dyDescent="0.3">
      <c r="A10864" s="18" t="str">
        <f t="shared" si="170"/>
        <v>2023-24Greater Dandenong CityAM5</v>
      </c>
      <c r="B10864" s="18" t="s">
        <v>34</v>
      </c>
      <c r="C10864" s="18" t="s">
        <v>1070</v>
      </c>
      <c r="D10864" s="18" t="s">
        <v>109</v>
      </c>
      <c r="E10864" s="18">
        <v>0.46162162162162163</v>
      </c>
    </row>
    <row r="10865" spans="1:5" x14ac:dyDescent="0.3">
      <c r="A10865" s="18" t="str">
        <f t="shared" si="170"/>
        <v>2023-24Greater Dandenong CityAM6</v>
      </c>
      <c r="B10865" s="18" t="s">
        <v>34</v>
      </c>
      <c r="C10865" s="18" t="s">
        <v>1070</v>
      </c>
      <c r="D10865" s="18" t="s">
        <v>115</v>
      </c>
      <c r="E10865" s="18">
        <v>8.9322878406759791</v>
      </c>
    </row>
    <row r="10866" spans="1:5" x14ac:dyDescent="0.3">
      <c r="A10866" s="18" t="str">
        <f t="shared" si="170"/>
        <v>2023-24Greater Dandenong CityAM7</v>
      </c>
      <c r="B10866" s="18" t="s">
        <v>34</v>
      </c>
      <c r="C10866" s="18" t="s">
        <v>1070</v>
      </c>
      <c r="D10866" s="18" t="s">
        <v>118</v>
      </c>
      <c r="E10866" s="18">
        <v>1</v>
      </c>
    </row>
    <row r="10867" spans="1:5" x14ac:dyDescent="0.3">
      <c r="A10867" s="18" t="str">
        <f t="shared" si="170"/>
        <v>2023-24Greater Dandenong CityFS1</v>
      </c>
      <c r="B10867" s="18" t="s">
        <v>34</v>
      </c>
      <c r="C10867" s="18" t="s">
        <v>1070</v>
      </c>
      <c r="D10867" s="18" t="s">
        <v>124</v>
      </c>
      <c r="E10867" s="18">
        <v>3.1683673469387754</v>
      </c>
    </row>
    <row r="10868" spans="1:5" x14ac:dyDescent="0.3">
      <c r="A10868" s="18" t="str">
        <f t="shared" si="170"/>
        <v>2023-24Greater Dandenong CityFS2</v>
      </c>
      <c r="B10868" s="18" t="s">
        <v>34</v>
      </c>
      <c r="C10868" s="18" t="s">
        <v>1070</v>
      </c>
      <c r="D10868" s="18" t="s">
        <v>130</v>
      </c>
      <c r="E10868" s="18">
        <v>1</v>
      </c>
    </row>
    <row r="10869" spans="1:5" x14ac:dyDescent="0.3">
      <c r="A10869" s="18" t="str">
        <f t="shared" si="170"/>
        <v>2023-24Greater Dandenong CityFS3</v>
      </c>
      <c r="B10869" s="18" t="s">
        <v>34</v>
      </c>
      <c r="C10869" s="18" t="s">
        <v>1070</v>
      </c>
      <c r="D10869" s="18" t="s">
        <v>135</v>
      </c>
      <c r="E10869" s="18">
        <v>587.56658059756546</v>
      </c>
    </row>
    <row r="10870" spans="1:5" x14ac:dyDescent="0.3">
      <c r="A10870" s="18" t="str">
        <f t="shared" si="170"/>
        <v>2023-24Greater Dandenong CityFS4</v>
      </c>
      <c r="B10870" s="18" t="s">
        <v>34</v>
      </c>
      <c r="C10870" s="18" t="s">
        <v>1070</v>
      </c>
      <c r="D10870" s="18" t="s">
        <v>139</v>
      </c>
      <c r="E10870" s="18">
        <v>1</v>
      </c>
    </row>
    <row r="10871" spans="1:5" x14ac:dyDescent="0.3">
      <c r="A10871" s="18" t="str">
        <f t="shared" si="170"/>
        <v>2023-24Greater Dandenong CityFS5</v>
      </c>
      <c r="B10871" s="18" t="s">
        <v>34</v>
      </c>
      <c r="C10871" s="18" t="s">
        <v>1070</v>
      </c>
      <c r="D10871" s="18" t="s">
        <v>144</v>
      </c>
      <c r="E10871" s="18">
        <v>0.91760299625468167</v>
      </c>
    </row>
    <row r="10872" spans="1:5" x14ac:dyDescent="0.3">
      <c r="A10872" s="18" t="str">
        <f t="shared" si="170"/>
        <v>2023-24Greater Dandenong CityG1</v>
      </c>
      <c r="B10872" s="18" t="s">
        <v>34</v>
      </c>
      <c r="C10872" s="18" t="s">
        <v>1070</v>
      </c>
      <c r="D10872" s="18" t="s">
        <v>149</v>
      </c>
      <c r="E10872" s="18">
        <v>1.0638297872340425E-2</v>
      </c>
    </row>
    <row r="10873" spans="1:5" x14ac:dyDescent="0.3">
      <c r="A10873" s="18" t="str">
        <f t="shared" si="170"/>
        <v>2023-24Greater Dandenong CityG2</v>
      </c>
      <c r="B10873" s="18" t="s">
        <v>34</v>
      </c>
      <c r="C10873" s="18" t="s">
        <v>1070</v>
      </c>
      <c r="D10873" s="18" t="s">
        <v>154</v>
      </c>
      <c r="E10873" s="18">
        <v>58</v>
      </c>
    </row>
    <row r="10874" spans="1:5" x14ac:dyDescent="0.3">
      <c r="A10874" s="18" t="str">
        <f t="shared" si="170"/>
        <v>2023-24Greater Dandenong CityG3</v>
      </c>
      <c r="B10874" s="18" t="s">
        <v>34</v>
      </c>
      <c r="C10874" s="18" t="s">
        <v>1070</v>
      </c>
      <c r="D10874" s="18" t="s">
        <v>159</v>
      </c>
      <c r="E10874" s="18">
        <v>0.85375494071146241</v>
      </c>
    </row>
    <row r="10875" spans="1:5" x14ac:dyDescent="0.3">
      <c r="A10875" s="18" t="str">
        <f t="shared" si="170"/>
        <v>2023-24Greater Dandenong CityG4</v>
      </c>
      <c r="B10875" s="18" t="s">
        <v>34</v>
      </c>
      <c r="C10875" s="18" t="s">
        <v>1070</v>
      </c>
      <c r="D10875" s="18" t="s">
        <v>166</v>
      </c>
      <c r="E10875" s="18">
        <v>63021.090909090912</v>
      </c>
    </row>
    <row r="10876" spans="1:5" x14ac:dyDescent="0.3">
      <c r="A10876" s="18" t="str">
        <f t="shared" si="170"/>
        <v>2023-24Greater Dandenong CityG5</v>
      </c>
      <c r="B10876" s="18" t="s">
        <v>34</v>
      </c>
      <c r="C10876" s="18" t="s">
        <v>1070</v>
      </c>
      <c r="D10876" s="18" t="s">
        <v>169</v>
      </c>
      <c r="E10876" s="18">
        <v>59</v>
      </c>
    </row>
    <row r="10877" spans="1:5" x14ac:dyDescent="0.3">
      <c r="A10877" s="18" t="str">
        <f t="shared" si="170"/>
        <v>2023-24Greater Dandenong CityLB2</v>
      </c>
      <c r="B10877" s="18" t="s">
        <v>34</v>
      </c>
      <c r="C10877" s="18" t="s">
        <v>1070</v>
      </c>
      <c r="D10877" s="18" t="s">
        <v>172</v>
      </c>
      <c r="E10877" s="18">
        <v>0.85843388628484063</v>
      </c>
    </row>
    <row r="10878" spans="1:5" x14ac:dyDescent="0.3">
      <c r="A10878" s="18" t="str">
        <f t="shared" si="170"/>
        <v>2023-24Greater Dandenong CityLB6</v>
      </c>
      <c r="B10878" s="18" t="s">
        <v>34</v>
      </c>
      <c r="C10878" s="18" t="s">
        <v>1070</v>
      </c>
      <c r="D10878" s="18" t="s">
        <v>180</v>
      </c>
      <c r="E10878" s="18">
        <v>4.2994346488228974</v>
      </c>
    </row>
    <row r="10879" spans="1:5" x14ac:dyDescent="0.3">
      <c r="A10879" s="18" t="str">
        <f t="shared" si="170"/>
        <v>2023-24Greater Dandenong CityLB7</v>
      </c>
      <c r="B10879" s="18" t="s">
        <v>34</v>
      </c>
      <c r="C10879" s="18" t="s">
        <v>1070</v>
      </c>
      <c r="D10879" s="18" t="s">
        <v>184</v>
      </c>
      <c r="E10879" s="18">
        <v>0.33471109700107454</v>
      </c>
    </row>
    <row r="10880" spans="1:5" x14ac:dyDescent="0.3">
      <c r="A10880" s="18" t="str">
        <f t="shared" si="170"/>
        <v>2023-24Greater Dandenong CityLB8</v>
      </c>
      <c r="B10880" s="18" t="s">
        <v>34</v>
      </c>
      <c r="C10880" s="18" t="s">
        <v>1070</v>
      </c>
      <c r="D10880" s="18" t="s">
        <v>188</v>
      </c>
      <c r="E10880" s="18">
        <v>4.9667016704112532</v>
      </c>
    </row>
    <row r="10881" spans="1:5" x14ac:dyDescent="0.3">
      <c r="A10881" s="18" t="str">
        <f t="shared" si="170"/>
        <v>2023-24Greater Dandenong CityMC2</v>
      </c>
      <c r="B10881" s="18" t="s">
        <v>34</v>
      </c>
      <c r="C10881" s="18" t="s">
        <v>1070</v>
      </c>
      <c r="D10881" s="18" t="s">
        <v>192</v>
      </c>
      <c r="E10881" s="18">
        <v>1.0113513513513515</v>
      </c>
    </row>
    <row r="10882" spans="1:5" x14ac:dyDescent="0.3">
      <c r="A10882" s="18" t="str">
        <f t="shared" si="170"/>
        <v>2023-24Greater Dandenong CityMC3</v>
      </c>
      <c r="B10882" s="18" t="s">
        <v>34</v>
      </c>
      <c r="C10882" s="18" t="s">
        <v>1070</v>
      </c>
      <c r="D10882" s="18" t="s">
        <v>197</v>
      </c>
      <c r="E10882" s="18">
        <v>79.378571288510358</v>
      </c>
    </row>
    <row r="10883" spans="1:5" x14ac:dyDescent="0.3">
      <c r="A10883" s="18" t="str">
        <f t="shared" si="170"/>
        <v>2023-24Greater Dandenong CityMC4</v>
      </c>
      <c r="B10883" s="18" t="s">
        <v>34</v>
      </c>
      <c r="C10883" s="18" t="s">
        <v>1070</v>
      </c>
      <c r="D10883" s="18" t="s">
        <v>202</v>
      </c>
      <c r="E10883" s="18">
        <v>0.72809139784946242</v>
      </c>
    </row>
    <row r="10884" spans="1:5" x14ac:dyDescent="0.3">
      <c r="A10884" s="18" t="str">
        <f t="shared" si="170"/>
        <v>2023-24Greater Dandenong CityMC5</v>
      </c>
      <c r="B10884" s="18" t="s">
        <v>34</v>
      </c>
      <c r="C10884" s="18" t="s">
        <v>1070</v>
      </c>
      <c r="D10884" s="18" t="s">
        <v>207</v>
      </c>
      <c r="E10884" s="18">
        <v>0.7416666666666667</v>
      </c>
    </row>
    <row r="10885" spans="1:5" x14ac:dyDescent="0.3">
      <c r="A10885" s="18" t="str">
        <f t="shared" si="170"/>
        <v>2023-24Greater Dandenong CityMC6</v>
      </c>
      <c r="B10885" s="18" t="s">
        <v>34</v>
      </c>
      <c r="C10885" s="18" t="s">
        <v>1070</v>
      </c>
      <c r="D10885" s="18" t="s">
        <v>211</v>
      </c>
      <c r="E10885" s="18">
        <v>0.96540540540540543</v>
      </c>
    </row>
    <row r="10886" spans="1:5" x14ac:dyDescent="0.3">
      <c r="A10886" s="18" t="str">
        <f t="shared" si="170"/>
        <v>2023-24Greater Dandenong CityR1</v>
      </c>
      <c r="B10886" s="18" t="s">
        <v>34</v>
      </c>
      <c r="C10886" s="18" t="s">
        <v>1070</v>
      </c>
      <c r="D10886" s="18" t="s">
        <v>215</v>
      </c>
      <c r="E10886" s="18">
        <v>65.245444392363822</v>
      </c>
    </row>
    <row r="10887" spans="1:5" x14ac:dyDescent="0.3">
      <c r="A10887" s="18" t="str">
        <f t="shared" si="170"/>
        <v>2023-24Greater Dandenong CityR2</v>
      </c>
      <c r="B10887" s="18" t="s">
        <v>34</v>
      </c>
      <c r="C10887" s="18" t="s">
        <v>1070</v>
      </c>
      <c r="D10887" s="18" t="s">
        <v>220</v>
      </c>
      <c r="E10887" s="18">
        <v>0.97823319387300445</v>
      </c>
    </row>
    <row r="10888" spans="1:5" x14ac:dyDescent="0.3">
      <c r="A10888" s="18" t="str">
        <f t="shared" si="170"/>
        <v>2023-24Greater Dandenong CityR3</v>
      </c>
      <c r="B10888" s="18" t="s">
        <v>34</v>
      </c>
      <c r="C10888" s="18" t="s">
        <v>1070</v>
      </c>
      <c r="D10888" s="18" t="s">
        <v>223</v>
      </c>
      <c r="E10888" s="18">
        <v>107.87178935670627</v>
      </c>
    </row>
    <row r="10889" spans="1:5" x14ac:dyDescent="0.3">
      <c r="A10889" s="18" t="str">
        <f t="shared" si="170"/>
        <v>2023-24Greater Dandenong CityR4</v>
      </c>
      <c r="B10889" s="18" t="s">
        <v>34</v>
      </c>
      <c r="C10889" s="18" t="s">
        <v>1070</v>
      </c>
      <c r="D10889" s="18" t="s">
        <v>228</v>
      </c>
      <c r="E10889" s="18">
        <v>37.732165476350893</v>
      </c>
    </row>
    <row r="10890" spans="1:5" x14ac:dyDescent="0.3">
      <c r="A10890" s="18" t="str">
        <f t="shared" si="170"/>
        <v>2023-24Greater Dandenong CityR5</v>
      </c>
      <c r="B10890" s="18" t="s">
        <v>34</v>
      </c>
      <c r="C10890" s="18" t="s">
        <v>1070</v>
      </c>
      <c r="D10890" s="18" t="s">
        <v>232</v>
      </c>
      <c r="E10890" s="18">
        <v>61</v>
      </c>
    </row>
    <row r="10891" spans="1:5" x14ac:dyDescent="0.3">
      <c r="A10891" s="18" t="str">
        <f t="shared" si="170"/>
        <v>2023-24Greater Dandenong CitySP1</v>
      </c>
      <c r="B10891" s="18" t="s">
        <v>34</v>
      </c>
      <c r="C10891" s="18" t="s">
        <v>1070</v>
      </c>
      <c r="D10891" s="18" t="s">
        <v>236</v>
      </c>
      <c r="E10891" s="18">
        <v>130</v>
      </c>
    </row>
    <row r="10892" spans="1:5" x14ac:dyDescent="0.3">
      <c r="A10892" s="18" t="str">
        <f t="shared" si="170"/>
        <v>2023-24Greater Dandenong CitySP2</v>
      </c>
      <c r="B10892" s="18" t="s">
        <v>34</v>
      </c>
      <c r="C10892" s="18" t="s">
        <v>1070</v>
      </c>
      <c r="D10892" s="18" t="s">
        <v>239</v>
      </c>
      <c r="E10892" s="18">
        <v>0.8163884673748103</v>
      </c>
    </row>
    <row r="10893" spans="1:5" x14ac:dyDescent="0.3">
      <c r="A10893" s="18" t="str">
        <f t="shared" si="170"/>
        <v>2023-24Greater Dandenong CitySP3</v>
      </c>
      <c r="B10893" s="18" t="s">
        <v>34</v>
      </c>
      <c r="C10893" s="18" t="s">
        <v>1070</v>
      </c>
      <c r="D10893" s="18" t="s">
        <v>245</v>
      </c>
      <c r="E10893" s="18">
        <v>4663.1626409017717</v>
      </c>
    </row>
    <row r="10894" spans="1:5" x14ac:dyDescent="0.3">
      <c r="A10894" s="18" t="str">
        <f t="shared" si="170"/>
        <v>2023-24Greater Dandenong CitySP4</v>
      </c>
      <c r="B10894" s="18" t="s">
        <v>34</v>
      </c>
      <c r="C10894" s="18" t="s">
        <v>1070</v>
      </c>
      <c r="D10894" s="18" t="s">
        <v>251</v>
      </c>
      <c r="E10894" s="18">
        <v>0.57894736842105265</v>
      </c>
    </row>
    <row r="10895" spans="1:5" x14ac:dyDescent="0.3">
      <c r="A10895" s="18" t="str">
        <f t="shared" si="170"/>
        <v>2023-24Greater Dandenong CityWC2</v>
      </c>
      <c r="B10895" s="18" t="s">
        <v>34</v>
      </c>
      <c r="C10895" s="18" t="s">
        <v>1070</v>
      </c>
      <c r="D10895" s="18" t="s">
        <v>256</v>
      </c>
      <c r="E10895" s="18">
        <v>4.7246609154183625</v>
      </c>
    </row>
    <row r="10896" spans="1:5" x14ac:dyDescent="0.3">
      <c r="A10896" s="18" t="str">
        <f t="shared" si="170"/>
        <v>2023-24Greater Dandenong CityWC3</v>
      </c>
      <c r="B10896" s="18" t="s">
        <v>34</v>
      </c>
      <c r="C10896" s="18" t="s">
        <v>1070</v>
      </c>
      <c r="D10896" s="18" t="s">
        <v>262</v>
      </c>
      <c r="E10896" s="18">
        <v>140.27451184046532</v>
      </c>
    </row>
    <row r="10897" spans="1:5" x14ac:dyDescent="0.3">
      <c r="A10897" s="18" t="str">
        <f t="shared" si="170"/>
        <v>2023-24Greater Dandenong CityWC4</v>
      </c>
      <c r="B10897" s="18" t="s">
        <v>34</v>
      </c>
      <c r="C10897" s="18" t="s">
        <v>1070</v>
      </c>
      <c r="D10897" s="18" t="s">
        <v>266</v>
      </c>
      <c r="E10897" s="18">
        <v>56.759303594690699</v>
      </c>
    </row>
    <row r="10898" spans="1:5" x14ac:dyDescent="0.3">
      <c r="A10898" s="18" t="str">
        <f t="shared" si="170"/>
        <v>2023-24Greater Dandenong CityWC5</v>
      </c>
      <c r="B10898" s="18" t="s">
        <v>34</v>
      </c>
      <c r="C10898" s="18" t="s">
        <v>1070</v>
      </c>
      <c r="D10898" s="18" t="s">
        <v>270</v>
      </c>
      <c r="E10898" s="18">
        <v>0.47711235245698574</v>
      </c>
    </row>
    <row r="10899" spans="1:5" x14ac:dyDescent="0.3">
      <c r="A10899" s="18" t="str">
        <f t="shared" si="170"/>
        <v>2023-24Greater Dandenong CityE2</v>
      </c>
      <c r="B10899" s="18" t="s">
        <v>34</v>
      </c>
      <c r="C10899" s="18" t="s">
        <v>1070</v>
      </c>
      <c r="D10899" s="18" t="s">
        <v>548</v>
      </c>
      <c r="E10899" s="18">
        <v>3561.8311965501716</v>
      </c>
    </row>
    <row r="10900" spans="1:5" x14ac:dyDescent="0.3">
      <c r="A10900" s="18" t="str">
        <f t="shared" si="170"/>
        <v>2023-24Greater Dandenong CityE4</v>
      </c>
      <c r="B10900" s="18" t="s">
        <v>34</v>
      </c>
      <c r="C10900" s="18" t="s">
        <v>1070</v>
      </c>
      <c r="D10900" s="18" t="s">
        <v>550</v>
      </c>
      <c r="E10900" s="18">
        <v>2053.242925384403</v>
      </c>
    </row>
    <row r="10901" spans="1:5" x14ac:dyDescent="0.3">
      <c r="A10901" s="18" t="str">
        <f t="shared" si="170"/>
        <v>2023-24Greater Dandenong CityL1</v>
      </c>
      <c r="B10901" s="18" t="s">
        <v>34</v>
      </c>
      <c r="C10901" s="18" t="s">
        <v>1070</v>
      </c>
      <c r="D10901" s="18" t="s">
        <v>552</v>
      </c>
      <c r="E10901" s="18">
        <v>2.0666762003503627</v>
      </c>
    </row>
    <row r="10902" spans="1:5" x14ac:dyDescent="0.3">
      <c r="A10902" s="18" t="str">
        <f t="shared" si="170"/>
        <v>2023-24Greater Dandenong CityL2</v>
      </c>
      <c r="B10902" s="18" t="s">
        <v>34</v>
      </c>
      <c r="C10902" s="18" t="s">
        <v>1070</v>
      </c>
      <c r="D10902" s="18" t="s">
        <v>554</v>
      </c>
      <c r="E10902" s="18">
        <v>-0.21558042258052984</v>
      </c>
    </row>
    <row r="10903" spans="1:5" x14ac:dyDescent="0.3">
      <c r="A10903" s="18" t="str">
        <f t="shared" si="170"/>
        <v>2023-24Greater Dandenong CityO2</v>
      </c>
      <c r="B10903" s="18" t="s">
        <v>34</v>
      </c>
      <c r="C10903" s="18" t="s">
        <v>1070</v>
      </c>
      <c r="D10903" s="18" t="s">
        <v>556</v>
      </c>
      <c r="E10903" s="18">
        <v>0.27839930137600605</v>
      </c>
    </row>
    <row r="10904" spans="1:5" x14ac:dyDescent="0.3">
      <c r="A10904" s="18" t="str">
        <f t="shared" ref="A10904:A10967" si="171">CONCATENATE(B10904,C10904,D10904)</f>
        <v>2023-24Greater Dandenong CityO3</v>
      </c>
      <c r="B10904" s="18" t="s">
        <v>34</v>
      </c>
      <c r="C10904" s="18" t="s">
        <v>1070</v>
      </c>
      <c r="D10904" s="18" t="s">
        <v>558</v>
      </c>
      <c r="E10904" s="18">
        <v>3.6288324010479357E-2</v>
      </c>
    </row>
    <row r="10905" spans="1:5" x14ac:dyDescent="0.3">
      <c r="A10905" s="18" t="str">
        <f t="shared" si="171"/>
        <v>2023-24Greater Dandenong CityO4</v>
      </c>
      <c r="B10905" s="18" t="s">
        <v>34</v>
      </c>
      <c r="C10905" s="18" t="s">
        <v>1070</v>
      </c>
      <c r="D10905" s="18" t="s">
        <v>560</v>
      </c>
      <c r="E10905" s="18">
        <v>0.23285026480500723</v>
      </c>
    </row>
    <row r="10906" spans="1:5" x14ac:dyDescent="0.3">
      <c r="A10906" s="18" t="str">
        <f t="shared" si="171"/>
        <v>2023-24Greater Dandenong CityO5</v>
      </c>
      <c r="B10906" s="18" t="s">
        <v>34</v>
      </c>
      <c r="C10906" s="18" t="s">
        <v>1070</v>
      </c>
      <c r="D10906" s="18" t="s">
        <v>562</v>
      </c>
      <c r="E10906" s="18">
        <v>1.0250175094551057</v>
      </c>
    </row>
    <row r="10907" spans="1:5" x14ac:dyDescent="0.3">
      <c r="A10907" s="18" t="str">
        <f t="shared" si="171"/>
        <v>2023-24Greater Dandenong CityOP1</v>
      </c>
      <c r="B10907" s="18" t="s">
        <v>34</v>
      </c>
      <c r="C10907" s="18" t="s">
        <v>1070</v>
      </c>
      <c r="D10907" s="18" t="s">
        <v>564</v>
      </c>
      <c r="E10907" s="18">
        <v>-4.5041130437375662E-2</v>
      </c>
    </row>
    <row r="10908" spans="1:5" x14ac:dyDescent="0.3">
      <c r="A10908" s="18" t="str">
        <f t="shared" si="171"/>
        <v>2023-24Greater Dandenong CityS1</v>
      </c>
      <c r="B10908" s="18" t="s">
        <v>34</v>
      </c>
      <c r="C10908" s="18" t="s">
        <v>1070</v>
      </c>
      <c r="D10908" s="18" t="s">
        <v>567</v>
      </c>
      <c r="E10908" s="18">
        <v>0.72197017138037245</v>
      </c>
    </row>
    <row r="10909" spans="1:5" x14ac:dyDescent="0.3">
      <c r="A10909" s="18" t="str">
        <f t="shared" si="171"/>
        <v>2023-24Greater Dandenong CityS2</v>
      </c>
      <c r="B10909" s="18" t="s">
        <v>34</v>
      </c>
      <c r="C10909" s="18" t="s">
        <v>1070</v>
      </c>
      <c r="D10909" s="18" t="s">
        <v>569</v>
      </c>
      <c r="E10909" s="18">
        <v>2.610966982612734E-3</v>
      </c>
    </row>
    <row r="10910" spans="1:5" x14ac:dyDescent="0.3">
      <c r="A10910" s="18" t="str">
        <f t="shared" si="171"/>
        <v>2023-24Greater Dandenong CityC1</v>
      </c>
      <c r="B10910" s="18" t="s">
        <v>34</v>
      </c>
      <c r="C10910" s="18" t="s">
        <v>1070</v>
      </c>
      <c r="D10910" s="18" t="s">
        <v>572</v>
      </c>
      <c r="E10910" s="18">
        <v>1497.7166161961513</v>
      </c>
    </row>
    <row r="10911" spans="1:5" x14ac:dyDescent="0.3">
      <c r="A10911" s="18" t="str">
        <f t="shared" si="171"/>
        <v>2023-24Greater Dandenong CityC2</v>
      </c>
      <c r="B10911" s="18" t="s">
        <v>34</v>
      </c>
      <c r="C10911" s="18" t="s">
        <v>1070</v>
      </c>
      <c r="D10911" s="18" t="s">
        <v>575</v>
      </c>
      <c r="E10911" s="18">
        <v>7570.5162645306245</v>
      </c>
    </row>
    <row r="10912" spans="1:5" x14ac:dyDescent="0.3">
      <c r="A10912" s="18" t="str">
        <f t="shared" si="171"/>
        <v>2023-24Greater Dandenong CityC3</v>
      </c>
      <c r="B10912" s="18" t="s">
        <v>34</v>
      </c>
      <c r="C10912" s="18" t="s">
        <v>1070</v>
      </c>
      <c r="D10912" s="18" t="s">
        <v>579</v>
      </c>
      <c r="E10912" s="18">
        <v>234.72964645523726</v>
      </c>
    </row>
    <row r="10913" spans="1:5" x14ac:dyDescent="0.3">
      <c r="A10913" s="18" t="str">
        <f t="shared" si="171"/>
        <v>2023-24Greater Dandenong CityC4</v>
      </c>
      <c r="B10913" s="18" t="s">
        <v>34</v>
      </c>
      <c r="C10913" s="18" t="s">
        <v>1070</v>
      </c>
      <c r="D10913" s="18" t="s">
        <v>583</v>
      </c>
      <c r="E10913" s="18">
        <v>1268.0717006935627</v>
      </c>
    </row>
    <row r="10914" spans="1:5" x14ac:dyDescent="0.3">
      <c r="A10914" s="18" t="str">
        <f t="shared" si="171"/>
        <v>2023-24Greater Dandenong CityC5</v>
      </c>
      <c r="B10914" s="18" t="s">
        <v>34</v>
      </c>
      <c r="C10914" s="18" t="s">
        <v>1070</v>
      </c>
      <c r="D10914" s="18" t="s">
        <v>586</v>
      </c>
      <c r="E10914" s="18">
        <v>151.96102373742306</v>
      </c>
    </row>
    <row r="10915" spans="1:5" x14ac:dyDescent="0.3">
      <c r="A10915" s="18" t="str">
        <f t="shared" si="171"/>
        <v>2023-24Greater Dandenong CityC6</v>
      </c>
      <c r="B10915" s="18" t="s">
        <v>34</v>
      </c>
      <c r="C10915" s="18" t="s">
        <v>1070</v>
      </c>
      <c r="D10915" s="18" t="s">
        <v>590</v>
      </c>
      <c r="E10915" s="18">
        <v>1</v>
      </c>
    </row>
    <row r="10916" spans="1:5" x14ac:dyDescent="0.3">
      <c r="A10916" s="18" t="str">
        <f t="shared" si="171"/>
        <v>2023-24Greater Dandenong CityC7</v>
      </c>
      <c r="B10916" s="18" t="s">
        <v>34</v>
      </c>
      <c r="C10916" s="18" t="s">
        <v>1070</v>
      </c>
      <c r="D10916" s="18" t="s">
        <v>594</v>
      </c>
      <c r="E10916" s="18">
        <v>0.12520237452779276</v>
      </c>
    </row>
    <row r="10917" spans="1:5" x14ac:dyDescent="0.3">
      <c r="A10917" s="18" t="str">
        <f t="shared" si="171"/>
        <v>2023-24Greater Geelong CityAF2</v>
      </c>
      <c r="B10917" s="18" t="s">
        <v>34</v>
      </c>
      <c r="C10917" s="18" t="s">
        <v>1073</v>
      </c>
      <c r="D10917" s="18" t="s">
        <v>76</v>
      </c>
      <c r="E10917" s="18">
        <v>1</v>
      </c>
    </row>
    <row r="10918" spans="1:5" x14ac:dyDescent="0.3">
      <c r="A10918" s="18" t="str">
        <f t="shared" si="171"/>
        <v>2023-24Greater Geelong CityAF6</v>
      </c>
      <c r="B10918" s="18" t="s">
        <v>34</v>
      </c>
      <c r="C10918" s="18" t="s">
        <v>1073</v>
      </c>
      <c r="D10918" s="18" t="s">
        <v>85</v>
      </c>
      <c r="E10918" s="18">
        <v>7.0146777507080751</v>
      </c>
    </row>
    <row r="10919" spans="1:5" x14ac:dyDescent="0.3">
      <c r="A10919" s="18" t="str">
        <f t="shared" si="171"/>
        <v>2023-24Greater Geelong CityAF7</v>
      </c>
      <c r="B10919" s="18" t="s">
        <v>34</v>
      </c>
      <c r="C10919" s="18" t="s">
        <v>1073</v>
      </c>
      <c r="D10919" s="18" t="s">
        <v>90</v>
      </c>
      <c r="E10919" s="18">
        <v>2.9978707681264471</v>
      </c>
    </row>
    <row r="10920" spans="1:5" x14ac:dyDescent="0.3">
      <c r="A10920" s="18" t="str">
        <f t="shared" si="171"/>
        <v>2023-24Greater Geelong CityAM1</v>
      </c>
      <c r="B10920" s="18" t="s">
        <v>34</v>
      </c>
      <c r="C10920" s="18" t="s">
        <v>1073</v>
      </c>
      <c r="D10920" s="18" t="s">
        <v>97</v>
      </c>
      <c r="E10920" s="18">
        <v>1.422146927460342</v>
      </c>
    </row>
    <row r="10921" spans="1:5" x14ac:dyDescent="0.3">
      <c r="A10921" s="18" t="str">
        <f t="shared" si="171"/>
        <v>2023-24Greater Geelong CityAM2</v>
      </c>
      <c r="B10921" s="18" t="s">
        <v>34</v>
      </c>
      <c r="C10921" s="18" t="s">
        <v>1073</v>
      </c>
      <c r="D10921" s="18" t="s">
        <v>103</v>
      </c>
      <c r="E10921" s="18">
        <v>0.44433399602385687</v>
      </c>
    </row>
    <row r="10922" spans="1:5" x14ac:dyDescent="0.3">
      <c r="A10922" s="18" t="str">
        <f t="shared" si="171"/>
        <v>2023-24Greater Geelong CityAM5</v>
      </c>
      <c r="B10922" s="18" t="s">
        <v>34</v>
      </c>
      <c r="C10922" s="18" t="s">
        <v>1073</v>
      </c>
      <c r="D10922" s="18" t="s">
        <v>109</v>
      </c>
      <c r="E10922" s="18">
        <v>0.57423971377459748</v>
      </c>
    </row>
    <row r="10923" spans="1:5" x14ac:dyDescent="0.3">
      <c r="A10923" s="18" t="str">
        <f t="shared" si="171"/>
        <v>2023-24Greater Geelong CityAM6</v>
      </c>
      <c r="B10923" s="18" t="s">
        <v>34</v>
      </c>
      <c r="C10923" s="18" t="s">
        <v>1073</v>
      </c>
      <c r="D10923" s="18" t="s">
        <v>115</v>
      </c>
      <c r="E10923" s="18">
        <v>14.36506263944924</v>
      </c>
    </row>
    <row r="10924" spans="1:5" x14ac:dyDescent="0.3">
      <c r="A10924" s="18" t="str">
        <f t="shared" si="171"/>
        <v>2023-24Greater Geelong CityAM7</v>
      </c>
      <c r="B10924" s="18" t="s">
        <v>34</v>
      </c>
      <c r="C10924" s="18" t="s">
        <v>1073</v>
      </c>
      <c r="D10924" s="18" t="s">
        <v>118</v>
      </c>
      <c r="E10924" s="18">
        <v>1</v>
      </c>
    </row>
    <row r="10925" spans="1:5" x14ac:dyDescent="0.3">
      <c r="A10925" s="18" t="str">
        <f t="shared" si="171"/>
        <v>2023-24Greater Geelong CityFS1</v>
      </c>
      <c r="B10925" s="18" t="s">
        <v>34</v>
      </c>
      <c r="C10925" s="18" t="s">
        <v>1073</v>
      </c>
      <c r="D10925" s="18" t="s">
        <v>124</v>
      </c>
      <c r="E10925" s="18">
        <v>1.5060240963855422</v>
      </c>
    </row>
    <row r="10926" spans="1:5" x14ac:dyDescent="0.3">
      <c r="A10926" s="18" t="str">
        <f t="shared" si="171"/>
        <v>2023-24Greater Geelong CityFS2</v>
      </c>
      <c r="B10926" s="18" t="s">
        <v>34</v>
      </c>
      <c r="C10926" s="18" t="s">
        <v>1073</v>
      </c>
      <c r="D10926" s="18" t="s">
        <v>130</v>
      </c>
      <c r="E10926" s="18">
        <v>0.71017048794826576</v>
      </c>
    </row>
    <row r="10927" spans="1:5" x14ac:dyDescent="0.3">
      <c r="A10927" s="18" t="str">
        <f t="shared" si="171"/>
        <v>2023-24Greater Geelong CityFS3</v>
      </c>
      <c r="B10927" s="18" t="s">
        <v>34</v>
      </c>
      <c r="C10927" s="18" t="s">
        <v>1073</v>
      </c>
      <c r="D10927" s="18" t="s">
        <v>135</v>
      </c>
      <c r="E10927" s="18">
        <v>508.46718465045586</v>
      </c>
    </row>
    <row r="10928" spans="1:5" x14ac:dyDescent="0.3">
      <c r="A10928" s="18" t="str">
        <f t="shared" si="171"/>
        <v>2023-24Greater Geelong CityFS4</v>
      </c>
      <c r="B10928" s="18" t="s">
        <v>34</v>
      </c>
      <c r="C10928" s="18" t="s">
        <v>1073</v>
      </c>
      <c r="D10928" s="18" t="s">
        <v>139</v>
      </c>
      <c r="E10928" s="18">
        <v>0.93457943925233644</v>
      </c>
    </row>
    <row r="10929" spans="1:5" x14ac:dyDescent="0.3">
      <c r="A10929" s="18" t="str">
        <f t="shared" si="171"/>
        <v>2023-24Greater Geelong CityFS5</v>
      </c>
      <c r="B10929" s="18" t="s">
        <v>34</v>
      </c>
      <c r="C10929" s="18" t="s">
        <v>1073</v>
      </c>
      <c r="D10929" s="18" t="s">
        <v>144</v>
      </c>
      <c r="E10929" s="18">
        <v>0.72110552763819091</v>
      </c>
    </row>
    <row r="10930" spans="1:5" x14ac:dyDescent="0.3">
      <c r="A10930" s="18" t="str">
        <f t="shared" si="171"/>
        <v>2023-24Greater Geelong CityG1</v>
      </c>
      <c r="B10930" s="18" t="s">
        <v>34</v>
      </c>
      <c r="C10930" s="18" t="s">
        <v>1073</v>
      </c>
      <c r="D10930" s="18" t="s">
        <v>149</v>
      </c>
      <c r="E10930" s="18">
        <v>0.10416666666666667</v>
      </c>
    </row>
    <row r="10931" spans="1:5" x14ac:dyDescent="0.3">
      <c r="A10931" s="18" t="str">
        <f t="shared" si="171"/>
        <v>2023-24Greater Geelong CityG2</v>
      </c>
      <c r="B10931" s="18" t="s">
        <v>34</v>
      </c>
      <c r="C10931" s="18" t="s">
        <v>1073</v>
      </c>
      <c r="D10931" s="18" t="s">
        <v>154</v>
      </c>
      <c r="E10931" s="18">
        <v>49</v>
      </c>
    </row>
    <row r="10932" spans="1:5" x14ac:dyDescent="0.3">
      <c r="A10932" s="18" t="str">
        <f t="shared" si="171"/>
        <v>2023-24Greater Geelong CityG3</v>
      </c>
      <c r="B10932" s="18" t="s">
        <v>34</v>
      </c>
      <c r="C10932" s="18" t="s">
        <v>1073</v>
      </c>
      <c r="D10932" s="18" t="s">
        <v>159</v>
      </c>
      <c r="E10932" s="18">
        <v>0.95151515151515154</v>
      </c>
    </row>
    <row r="10933" spans="1:5" x14ac:dyDescent="0.3">
      <c r="A10933" s="18" t="str">
        <f t="shared" si="171"/>
        <v>2023-24Greater Geelong CityG4</v>
      </c>
      <c r="B10933" s="18" t="s">
        <v>34</v>
      </c>
      <c r="C10933" s="18" t="s">
        <v>1073</v>
      </c>
      <c r="D10933" s="18" t="s">
        <v>166</v>
      </c>
      <c r="E10933" s="18">
        <v>52495.454545454544</v>
      </c>
    </row>
    <row r="10934" spans="1:5" x14ac:dyDescent="0.3">
      <c r="A10934" s="18" t="str">
        <f t="shared" si="171"/>
        <v>2023-24Greater Geelong CityG5</v>
      </c>
      <c r="B10934" s="18" t="s">
        <v>34</v>
      </c>
      <c r="C10934" s="18" t="s">
        <v>1073</v>
      </c>
      <c r="D10934" s="18" t="s">
        <v>169</v>
      </c>
      <c r="E10934" s="18">
        <v>46</v>
      </c>
    </row>
    <row r="10935" spans="1:5" x14ac:dyDescent="0.3">
      <c r="A10935" s="18" t="str">
        <f t="shared" si="171"/>
        <v>2023-24Greater Geelong CityLB2</v>
      </c>
      <c r="B10935" s="18" t="s">
        <v>34</v>
      </c>
      <c r="C10935" s="18" t="s">
        <v>1073</v>
      </c>
      <c r="D10935" s="18" t="s">
        <v>172</v>
      </c>
      <c r="E10935" s="18">
        <v>0.66442539714458071</v>
      </c>
    </row>
    <row r="10936" spans="1:5" x14ac:dyDescent="0.3">
      <c r="A10936" s="18" t="str">
        <f t="shared" si="171"/>
        <v>2023-24Greater Geelong CityLB6</v>
      </c>
      <c r="B10936" s="18" t="s">
        <v>34</v>
      </c>
      <c r="C10936" s="18" t="s">
        <v>1073</v>
      </c>
      <c r="D10936" s="18" t="s">
        <v>180</v>
      </c>
      <c r="E10936" s="18">
        <v>7.2650516779876169</v>
      </c>
    </row>
    <row r="10937" spans="1:5" x14ac:dyDescent="0.3">
      <c r="A10937" s="18" t="str">
        <f t="shared" si="171"/>
        <v>2023-24Greater Geelong CityLB7</v>
      </c>
      <c r="B10937" s="18" t="s">
        <v>34</v>
      </c>
      <c r="C10937" s="18" t="s">
        <v>1073</v>
      </c>
      <c r="D10937" s="18" t="s">
        <v>184</v>
      </c>
      <c r="E10937" s="18">
        <v>0.28598806968660828</v>
      </c>
    </row>
    <row r="10938" spans="1:5" x14ac:dyDescent="0.3">
      <c r="A10938" s="18" t="str">
        <f t="shared" si="171"/>
        <v>2023-24Greater Geelong CityLB8</v>
      </c>
      <c r="B10938" s="18" t="s">
        <v>34</v>
      </c>
      <c r="C10938" s="18" t="s">
        <v>1073</v>
      </c>
      <c r="D10938" s="18" t="s">
        <v>188</v>
      </c>
      <c r="E10938" s="18">
        <v>3.7924995314859147</v>
      </c>
    </row>
    <row r="10939" spans="1:5" x14ac:dyDescent="0.3">
      <c r="A10939" s="18" t="str">
        <f t="shared" si="171"/>
        <v>2023-24Greater Geelong CityMC2</v>
      </c>
      <c r="B10939" s="18" t="s">
        <v>34</v>
      </c>
      <c r="C10939" s="18" t="s">
        <v>1073</v>
      </c>
      <c r="D10939" s="18" t="s">
        <v>192</v>
      </c>
      <c r="E10939" s="18">
        <v>1.009559050262103</v>
      </c>
    </row>
    <row r="10940" spans="1:5" x14ac:dyDescent="0.3">
      <c r="A10940" s="18" t="str">
        <f t="shared" si="171"/>
        <v>2023-24Greater Geelong CityMC3</v>
      </c>
      <c r="B10940" s="18" t="s">
        <v>34</v>
      </c>
      <c r="C10940" s="18" t="s">
        <v>1073</v>
      </c>
      <c r="D10940" s="18" t="s">
        <v>197</v>
      </c>
      <c r="E10940" s="18">
        <v>88.508069544527302</v>
      </c>
    </row>
    <row r="10941" spans="1:5" x14ac:dyDescent="0.3">
      <c r="A10941" s="18" t="str">
        <f t="shared" si="171"/>
        <v>2023-24Greater Geelong CityMC4</v>
      </c>
      <c r="B10941" s="18" t="s">
        <v>34</v>
      </c>
      <c r="C10941" s="18" t="s">
        <v>1073</v>
      </c>
      <c r="D10941" s="18" t="s">
        <v>202</v>
      </c>
      <c r="E10941" s="18">
        <v>0.73879105546966328</v>
      </c>
    </row>
    <row r="10942" spans="1:5" x14ac:dyDescent="0.3">
      <c r="A10942" s="18" t="str">
        <f t="shared" si="171"/>
        <v>2023-24Greater Geelong CityMC5</v>
      </c>
      <c r="B10942" s="18" t="s">
        <v>34</v>
      </c>
      <c r="C10942" s="18" t="s">
        <v>1073</v>
      </c>
      <c r="D10942" s="18" t="s">
        <v>207</v>
      </c>
      <c r="E10942" s="18">
        <v>0.75288683602771367</v>
      </c>
    </row>
    <row r="10943" spans="1:5" x14ac:dyDescent="0.3">
      <c r="A10943" s="18" t="str">
        <f t="shared" si="171"/>
        <v>2023-24Greater Geelong CityMC6</v>
      </c>
      <c r="B10943" s="18" t="s">
        <v>34</v>
      </c>
      <c r="C10943" s="18" t="s">
        <v>1073</v>
      </c>
      <c r="D10943" s="18" t="s">
        <v>211</v>
      </c>
      <c r="E10943" s="18">
        <v>0.92321924144310819</v>
      </c>
    </row>
    <row r="10944" spans="1:5" x14ac:dyDescent="0.3">
      <c r="A10944" s="18" t="str">
        <f t="shared" si="171"/>
        <v>2023-24Greater Geelong CityR1</v>
      </c>
      <c r="B10944" s="18" t="s">
        <v>34</v>
      </c>
      <c r="C10944" s="18" t="s">
        <v>1073</v>
      </c>
      <c r="D10944" s="18" t="s">
        <v>215</v>
      </c>
      <c r="E10944" s="18">
        <v>100.69340924609777</v>
      </c>
    </row>
    <row r="10945" spans="1:5" x14ac:dyDescent="0.3">
      <c r="A10945" s="18" t="str">
        <f t="shared" si="171"/>
        <v>2023-24Greater Geelong CityR2</v>
      </c>
      <c r="B10945" s="18" t="s">
        <v>34</v>
      </c>
      <c r="C10945" s="18" t="s">
        <v>1073</v>
      </c>
      <c r="D10945" s="18" t="s">
        <v>220</v>
      </c>
      <c r="E10945" s="18">
        <v>0.96300022119851125</v>
      </c>
    </row>
    <row r="10946" spans="1:5" x14ac:dyDescent="0.3">
      <c r="A10946" s="18" t="str">
        <f t="shared" si="171"/>
        <v>2023-24Greater Geelong CityR3</v>
      </c>
      <c r="B10946" s="18" t="s">
        <v>34</v>
      </c>
      <c r="C10946" s="18" t="s">
        <v>1073</v>
      </c>
      <c r="D10946" s="18" t="s">
        <v>223</v>
      </c>
      <c r="E10946" s="18">
        <v>133.01976452230653</v>
      </c>
    </row>
    <row r="10947" spans="1:5" x14ac:dyDescent="0.3">
      <c r="A10947" s="18" t="str">
        <f t="shared" si="171"/>
        <v>2023-24Greater Geelong CityR4</v>
      </c>
      <c r="B10947" s="18" t="s">
        <v>34</v>
      </c>
      <c r="C10947" s="18" t="s">
        <v>1073</v>
      </c>
      <c r="D10947" s="18" t="s">
        <v>228</v>
      </c>
      <c r="E10947" s="18">
        <v>17.874137466239091</v>
      </c>
    </row>
    <row r="10948" spans="1:5" x14ac:dyDescent="0.3">
      <c r="A10948" s="18" t="str">
        <f t="shared" si="171"/>
        <v>2023-24Greater Geelong CityR5</v>
      </c>
      <c r="B10948" s="18" t="s">
        <v>34</v>
      </c>
      <c r="C10948" s="18" t="s">
        <v>1073</v>
      </c>
      <c r="D10948" s="18" t="s">
        <v>232</v>
      </c>
      <c r="E10948" s="18">
        <v>46</v>
      </c>
    </row>
    <row r="10949" spans="1:5" x14ac:dyDescent="0.3">
      <c r="A10949" s="18" t="str">
        <f t="shared" si="171"/>
        <v>2023-24Greater Geelong CitySP1</v>
      </c>
      <c r="B10949" s="18" t="s">
        <v>34</v>
      </c>
      <c r="C10949" s="18" t="s">
        <v>1073</v>
      </c>
      <c r="D10949" s="18" t="s">
        <v>236</v>
      </c>
      <c r="E10949" s="18">
        <v>91</v>
      </c>
    </row>
    <row r="10950" spans="1:5" x14ac:dyDescent="0.3">
      <c r="A10950" s="18" t="str">
        <f t="shared" si="171"/>
        <v>2023-24Greater Geelong CitySP2</v>
      </c>
      <c r="B10950" s="18" t="s">
        <v>34</v>
      </c>
      <c r="C10950" s="18" t="s">
        <v>1073</v>
      </c>
      <c r="D10950" s="18" t="s">
        <v>239</v>
      </c>
      <c r="E10950" s="18">
        <v>0.78601997146932956</v>
      </c>
    </row>
    <row r="10951" spans="1:5" x14ac:dyDescent="0.3">
      <c r="A10951" s="18" t="str">
        <f t="shared" si="171"/>
        <v>2023-24Greater Geelong CitySP3</v>
      </c>
      <c r="B10951" s="18" t="s">
        <v>34</v>
      </c>
      <c r="C10951" s="18" t="s">
        <v>1073</v>
      </c>
      <c r="D10951" s="18" t="s">
        <v>245</v>
      </c>
      <c r="E10951" s="18">
        <v>4026.4303987960875</v>
      </c>
    </row>
    <row r="10952" spans="1:5" x14ac:dyDescent="0.3">
      <c r="A10952" s="18" t="str">
        <f t="shared" si="171"/>
        <v>2023-24Greater Geelong CitySP4</v>
      </c>
      <c r="B10952" s="18" t="s">
        <v>34</v>
      </c>
      <c r="C10952" s="18" t="s">
        <v>1073</v>
      </c>
      <c r="D10952" s="18" t="s">
        <v>251</v>
      </c>
      <c r="E10952" s="18">
        <v>0.58333333333333337</v>
      </c>
    </row>
    <row r="10953" spans="1:5" x14ac:dyDescent="0.3">
      <c r="A10953" s="18" t="str">
        <f t="shared" si="171"/>
        <v>2023-24Greater Geelong CityWC2</v>
      </c>
      <c r="B10953" s="18" t="s">
        <v>34</v>
      </c>
      <c r="C10953" s="18" t="s">
        <v>1073</v>
      </c>
      <c r="D10953" s="18" t="s">
        <v>256</v>
      </c>
      <c r="E10953" s="18">
        <v>12.132236781351901</v>
      </c>
    </row>
    <row r="10954" spans="1:5" x14ac:dyDescent="0.3">
      <c r="A10954" s="18" t="str">
        <f t="shared" si="171"/>
        <v>2023-24Greater Geelong CityWC3</v>
      </c>
      <c r="B10954" s="18" t="s">
        <v>34</v>
      </c>
      <c r="C10954" s="18" t="s">
        <v>1073</v>
      </c>
      <c r="D10954" s="18" t="s">
        <v>262</v>
      </c>
      <c r="E10954" s="18">
        <v>143.02151566604485</v>
      </c>
    </row>
    <row r="10955" spans="1:5" x14ac:dyDescent="0.3">
      <c r="A10955" s="18" t="str">
        <f t="shared" si="171"/>
        <v>2023-24Greater Geelong CityWC4</v>
      </c>
      <c r="B10955" s="18" t="s">
        <v>34</v>
      </c>
      <c r="C10955" s="18" t="s">
        <v>1073</v>
      </c>
      <c r="D10955" s="18" t="s">
        <v>266</v>
      </c>
      <c r="E10955" s="18">
        <v>67.732490166508612</v>
      </c>
    </row>
    <row r="10956" spans="1:5" x14ac:dyDescent="0.3">
      <c r="A10956" s="18" t="str">
        <f t="shared" si="171"/>
        <v>2023-24Greater Geelong CityWC5</v>
      </c>
      <c r="B10956" s="18" t="s">
        <v>34</v>
      </c>
      <c r="C10956" s="18" t="s">
        <v>1073</v>
      </c>
      <c r="D10956" s="18" t="s">
        <v>270</v>
      </c>
      <c r="E10956" s="18">
        <v>0.50992657293986632</v>
      </c>
    </row>
    <row r="10957" spans="1:5" x14ac:dyDescent="0.3">
      <c r="A10957" s="18" t="str">
        <f t="shared" si="171"/>
        <v>2023-24Greater Geelong CityE2</v>
      </c>
      <c r="B10957" s="18" t="s">
        <v>34</v>
      </c>
      <c r="C10957" s="18" t="s">
        <v>1073</v>
      </c>
      <c r="D10957" s="18" t="s">
        <v>548</v>
      </c>
      <c r="E10957" s="18">
        <v>3511.5985915492956</v>
      </c>
    </row>
    <row r="10958" spans="1:5" x14ac:dyDescent="0.3">
      <c r="A10958" s="18" t="str">
        <f t="shared" si="171"/>
        <v>2023-24Greater Geelong CityE4</v>
      </c>
      <c r="B10958" s="18" t="s">
        <v>34</v>
      </c>
      <c r="C10958" s="18" t="s">
        <v>1073</v>
      </c>
      <c r="D10958" s="18" t="s">
        <v>550</v>
      </c>
      <c r="E10958" s="18">
        <v>1728.2676056338028</v>
      </c>
    </row>
    <row r="10959" spans="1:5" x14ac:dyDescent="0.3">
      <c r="A10959" s="18" t="str">
        <f t="shared" si="171"/>
        <v>2023-24Greater Geelong CityL1</v>
      </c>
      <c r="B10959" s="18" t="s">
        <v>34</v>
      </c>
      <c r="C10959" s="18" t="s">
        <v>1073</v>
      </c>
      <c r="D10959" s="18" t="s">
        <v>552</v>
      </c>
      <c r="E10959" s="18">
        <v>1.627843137254902</v>
      </c>
    </row>
    <row r="10960" spans="1:5" x14ac:dyDescent="0.3">
      <c r="A10960" s="18" t="str">
        <f t="shared" si="171"/>
        <v>2023-24Greater Geelong CityL2</v>
      </c>
      <c r="B10960" s="18" t="s">
        <v>34</v>
      </c>
      <c r="C10960" s="18" t="s">
        <v>1073</v>
      </c>
      <c r="D10960" s="18" t="s">
        <v>554</v>
      </c>
      <c r="E10960" s="18">
        <v>0.29575414781297132</v>
      </c>
    </row>
    <row r="10961" spans="1:5" x14ac:dyDescent="0.3">
      <c r="A10961" s="18" t="str">
        <f t="shared" si="171"/>
        <v>2023-24Greater Geelong CityO2</v>
      </c>
      <c r="B10961" s="18" t="s">
        <v>34</v>
      </c>
      <c r="C10961" s="18" t="s">
        <v>1073</v>
      </c>
      <c r="D10961" s="18" t="s">
        <v>556</v>
      </c>
      <c r="E10961" s="18">
        <v>0.60562536815236601</v>
      </c>
    </row>
    <row r="10962" spans="1:5" x14ac:dyDescent="0.3">
      <c r="A10962" s="18" t="str">
        <f t="shared" si="171"/>
        <v>2023-24Greater Geelong CityO3</v>
      </c>
      <c r="B10962" s="18" t="s">
        <v>34</v>
      </c>
      <c r="C10962" s="18" t="s">
        <v>1073</v>
      </c>
      <c r="D10962" s="18" t="s">
        <v>558</v>
      </c>
      <c r="E10962" s="18">
        <v>4.3599057529943058E-2</v>
      </c>
    </row>
    <row r="10963" spans="1:5" x14ac:dyDescent="0.3">
      <c r="A10963" s="18" t="str">
        <f t="shared" si="171"/>
        <v>2023-24Greater Geelong CityO4</v>
      </c>
      <c r="B10963" s="18" t="s">
        <v>34</v>
      </c>
      <c r="C10963" s="18" t="s">
        <v>1073</v>
      </c>
      <c r="D10963" s="18" t="s">
        <v>560</v>
      </c>
      <c r="E10963" s="18">
        <v>0.51226654205417599</v>
      </c>
    </row>
    <row r="10964" spans="1:5" x14ac:dyDescent="0.3">
      <c r="A10964" s="18" t="str">
        <f t="shared" si="171"/>
        <v>2023-24Greater Geelong CityO5</v>
      </c>
      <c r="B10964" s="18" t="s">
        <v>34</v>
      </c>
      <c r="C10964" s="18" t="s">
        <v>1073</v>
      </c>
      <c r="D10964" s="18" t="s">
        <v>562</v>
      </c>
      <c r="E10964" s="18">
        <v>0.71003959369588954</v>
      </c>
    </row>
    <row r="10965" spans="1:5" x14ac:dyDescent="0.3">
      <c r="A10965" s="18" t="str">
        <f t="shared" si="171"/>
        <v>2023-24Greater Geelong CityOP1</v>
      </c>
      <c r="B10965" s="18" t="s">
        <v>34</v>
      </c>
      <c r="C10965" s="18" t="s">
        <v>1073</v>
      </c>
      <c r="D10965" s="18" t="s">
        <v>564</v>
      </c>
      <c r="E10965" s="18">
        <v>-0.12852829881228273</v>
      </c>
    </row>
    <row r="10966" spans="1:5" x14ac:dyDescent="0.3">
      <c r="A10966" s="18" t="str">
        <f t="shared" si="171"/>
        <v>2023-24Greater Geelong CityS1</v>
      </c>
      <c r="B10966" s="18" t="s">
        <v>34</v>
      </c>
      <c r="C10966" s="18" t="s">
        <v>1073</v>
      </c>
      <c r="D10966" s="18" t="s">
        <v>567</v>
      </c>
      <c r="E10966" s="18">
        <v>0.69158277809965241</v>
      </c>
    </row>
    <row r="10967" spans="1:5" x14ac:dyDescent="0.3">
      <c r="A10967" s="18" t="str">
        <f t="shared" si="171"/>
        <v>2023-24Greater Geelong CityS2</v>
      </c>
      <c r="B10967" s="18" t="s">
        <v>34</v>
      </c>
      <c r="C10967" s="18" t="s">
        <v>1073</v>
      </c>
      <c r="D10967" s="18" t="s">
        <v>569</v>
      </c>
      <c r="E10967" s="18">
        <v>2.5826427291064115E-3</v>
      </c>
    </row>
    <row r="10968" spans="1:5" x14ac:dyDescent="0.3">
      <c r="A10968" s="18" t="str">
        <f t="shared" ref="A10968:A11031" si="172">CONCATENATE(B10968,C10968,D10968)</f>
        <v>2023-24Greater Geelong CityC1</v>
      </c>
      <c r="B10968" s="18" t="s">
        <v>34</v>
      </c>
      <c r="C10968" s="18" t="s">
        <v>1073</v>
      </c>
      <c r="D10968" s="18" t="s">
        <v>572</v>
      </c>
      <c r="E10968" s="18">
        <v>1763.193533444834</v>
      </c>
    </row>
    <row r="10969" spans="1:5" x14ac:dyDescent="0.3">
      <c r="A10969" s="18" t="str">
        <f t="shared" si="172"/>
        <v>2023-24Greater Geelong CityC2</v>
      </c>
      <c r="B10969" s="18" t="s">
        <v>34</v>
      </c>
      <c r="C10969" s="18" t="s">
        <v>1073</v>
      </c>
      <c r="D10969" s="18" t="s">
        <v>575</v>
      </c>
      <c r="E10969" s="18">
        <v>13295.906424477298</v>
      </c>
    </row>
    <row r="10970" spans="1:5" x14ac:dyDescent="0.3">
      <c r="A10970" s="18" t="str">
        <f t="shared" si="172"/>
        <v>2023-24Greater Geelong CityC3</v>
      </c>
      <c r="B10970" s="18" t="s">
        <v>34</v>
      </c>
      <c r="C10970" s="18" t="s">
        <v>1073</v>
      </c>
      <c r="D10970" s="18" t="s">
        <v>579</v>
      </c>
      <c r="E10970" s="18">
        <v>116.1910435497124</v>
      </c>
    </row>
    <row r="10971" spans="1:5" x14ac:dyDescent="0.3">
      <c r="A10971" s="18" t="str">
        <f t="shared" si="172"/>
        <v>2023-24Greater Geelong CityC4</v>
      </c>
      <c r="B10971" s="18" t="s">
        <v>34</v>
      </c>
      <c r="C10971" s="18" t="s">
        <v>1073</v>
      </c>
      <c r="D10971" s="18" t="s">
        <v>583</v>
      </c>
      <c r="E10971" s="18">
        <v>1392.2965676481301</v>
      </c>
    </row>
    <row r="10972" spans="1:5" x14ac:dyDescent="0.3">
      <c r="A10972" s="18" t="str">
        <f t="shared" si="172"/>
        <v>2023-24Greater Geelong CityC5</v>
      </c>
      <c r="B10972" s="18" t="s">
        <v>34</v>
      </c>
      <c r="C10972" s="18" t="s">
        <v>1073</v>
      </c>
      <c r="D10972" s="18" t="s">
        <v>586</v>
      </c>
      <c r="E10972" s="18">
        <v>166.3454840546093</v>
      </c>
    </row>
    <row r="10973" spans="1:5" x14ac:dyDescent="0.3">
      <c r="A10973" s="18" t="str">
        <f t="shared" si="172"/>
        <v>2023-24Greater Geelong CityC6</v>
      </c>
      <c r="B10973" s="18" t="s">
        <v>34</v>
      </c>
      <c r="C10973" s="18" t="s">
        <v>1073</v>
      </c>
      <c r="D10973" s="18" t="s">
        <v>590</v>
      </c>
      <c r="E10973" s="18">
        <v>6</v>
      </c>
    </row>
    <row r="10974" spans="1:5" x14ac:dyDescent="0.3">
      <c r="A10974" s="18" t="str">
        <f t="shared" si="172"/>
        <v>2023-24Greater Geelong CityC7</v>
      </c>
      <c r="B10974" s="18" t="s">
        <v>34</v>
      </c>
      <c r="C10974" s="18" t="s">
        <v>1073</v>
      </c>
      <c r="D10974" s="18" t="s">
        <v>594</v>
      </c>
      <c r="E10974" s="18">
        <v>0.12780487804878049</v>
      </c>
    </row>
    <row r="10975" spans="1:5" x14ac:dyDescent="0.3">
      <c r="A10975" s="18" t="str">
        <f t="shared" si="172"/>
        <v>2023-24Greater Geelong CityLB5</v>
      </c>
      <c r="B10975" s="18" t="s">
        <v>34</v>
      </c>
      <c r="C10975" s="18" t="s">
        <v>1073</v>
      </c>
      <c r="D10975" s="18" t="s">
        <v>177</v>
      </c>
      <c r="E10975" s="18">
        <v>37.822099013822047</v>
      </c>
    </row>
    <row r="10976" spans="1:5" x14ac:dyDescent="0.3">
      <c r="A10976" s="18" t="str">
        <f t="shared" si="172"/>
        <v>2023-24Greater SheppartonAF2</v>
      </c>
      <c r="B10976" s="18" t="s">
        <v>34</v>
      </c>
      <c r="C10976" s="18" t="s">
        <v>1076</v>
      </c>
      <c r="D10976" s="18" t="s">
        <v>76</v>
      </c>
      <c r="E10976" s="18">
        <v>0</v>
      </c>
    </row>
    <row r="10977" spans="1:5" x14ac:dyDescent="0.3">
      <c r="A10977" s="18" t="str">
        <f t="shared" si="172"/>
        <v>2023-24Greater SheppartonAF6</v>
      </c>
      <c r="B10977" s="18" t="s">
        <v>34</v>
      </c>
      <c r="C10977" s="18" t="s">
        <v>1076</v>
      </c>
      <c r="D10977" s="18" t="s">
        <v>85</v>
      </c>
      <c r="E10977" s="18">
        <v>6.5053156866999347</v>
      </c>
    </row>
    <row r="10978" spans="1:5" x14ac:dyDescent="0.3">
      <c r="A10978" s="18" t="str">
        <f t="shared" si="172"/>
        <v>2023-24Greater SheppartonAF7</v>
      </c>
      <c r="B10978" s="18" t="s">
        <v>34</v>
      </c>
      <c r="C10978" s="18" t="s">
        <v>1076</v>
      </c>
      <c r="D10978" s="18" t="s">
        <v>90</v>
      </c>
      <c r="E10978" s="18">
        <v>3.4496725922467175</v>
      </c>
    </row>
    <row r="10979" spans="1:5" x14ac:dyDescent="0.3">
      <c r="A10979" s="18" t="str">
        <f t="shared" si="172"/>
        <v>2023-24Greater SheppartonAM1</v>
      </c>
      <c r="B10979" s="18" t="s">
        <v>34</v>
      </c>
      <c r="C10979" s="18" t="s">
        <v>1076</v>
      </c>
      <c r="D10979" s="18" t="s">
        <v>97</v>
      </c>
      <c r="E10979" s="18">
        <v>1</v>
      </c>
    </row>
    <row r="10980" spans="1:5" x14ac:dyDescent="0.3">
      <c r="A10980" s="18" t="str">
        <f t="shared" si="172"/>
        <v>2023-24Greater SheppartonAM2</v>
      </c>
      <c r="B10980" s="18" t="s">
        <v>34</v>
      </c>
      <c r="C10980" s="18" t="s">
        <v>1076</v>
      </c>
      <c r="D10980" s="18" t="s">
        <v>103</v>
      </c>
      <c r="E10980" s="18">
        <v>0.33995741660752304</v>
      </c>
    </row>
    <row r="10981" spans="1:5" x14ac:dyDescent="0.3">
      <c r="A10981" s="18" t="str">
        <f t="shared" si="172"/>
        <v>2023-24Greater SheppartonAM5</v>
      </c>
      <c r="B10981" s="18" t="s">
        <v>34</v>
      </c>
      <c r="C10981" s="18" t="s">
        <v>1076</v>
      </c>
      <c r="D10981" s="18" t="s">
        <v>109</v>
      </c>
      <c r="E10981" s="18">
        <v>0.489247311827957</v>
      </c>
    </row>
    <row r="10982" spans="1:5" x14ac:dyDescent="0.3">
      <c r="A10982" s="18" t="str">
        <f t="shared" si="172"/>
        <v>2023-24Greater SheppartonAM6</v>
      </c>
      <c r="B10982" s="18" t="s">
        <v>34</v>
      </c>
      <c r="C10982" s="18" t="s">
        <v>1076</v>
      </c>
      <c r="D10982" s="18" t="s">
        <v>115</v>
      </c>
      <c r="E10982" s="18">
        <v>25.591104361032762</v>
      </c>
    </row>
    <row r="10983" spans="1:5" x14ac:dyDescent="0.3">
      <c r="A10983" s="18" t="str">
        <f t="shared" si="172"/>
        <v>2023-24Greater SheppartonAM7</v>
      </c>
      <c r="B10983" s="18" t="s">
        <v>34</v>
      </c>
      <c r="C10983" s="18" t="s">
        <v>1076</v>
      </c>
      <c r="D10983" s="18" t="s">
        <v>118</v>
      </c>
      <c r="E10983" s="18">
        <v>1</v>
      </c>
    </row>
    <row r="10984" spans="1:5" x14ac:dyDescent="0.3">
      <c r="A10984" s="18" t="str">
        <f t="shared" si="172"/>
        <v>2023-24Greater SheppartonFS1</v>
      </c>
      <c r="B10984" s="18" t="s">
        <v>34</v>
      </c>
      <c r="C10984" s="18" t="s">
        <v>1076</v>
      </c>
      <c r="D10984" s="18" t="s">
        <v>124</v>
      </c>
      <c r="E10984" s="18">
        <v>2</v>
      </c>
    </row>
    <row r="10985" spans="1:5" x14ac:dyDescent="0.3">
      <c r="A10985" s="18" t="str">
        <f t="shared" si="172"/>
        <v>2023-24Greater SheppartonFS2</v>
      </c>
      <c r="B10985" s="18" t="s">
        <v>34</v>
      </c>
      <c r="C10985" s="18" t="s">
        <v>1076</v>
      </c>
      <c r="D10985" s="18" t="s">
        <v>130</v>
      </c>
      <c r="E10985" s="18">
        <v>0.70833333333333337</v>
      </c>
    </row>
    <row r="10986" spans="1:5" x14ac:dyDescent="0.3">
      <c r="A10986" s="18" t="str">
        <f t="shared" si="172"/>
        <v>2023-24Greater SheppartonFS3</v>
      </c>
      <c r="B10986" s="18" t="s">
        <v>34</v>
      </c>
      <c r="C10986" s="18" t="s">
        <v>1076</v>
      </c>
      <c r="D10986" s="18" t="s">
        <v>135</v>
      </c>
      <c r="E10986" s="18">
        <v>637.36511730205279</v>
      </c>
    </row>
    <row r="10987" spans="1:5" x14ac:dyDescent="0.3">
      <c r="A10987" s="18" t="str">
        <f t="shared" si="172"/>
        <v>2023-24Greater SheppartonFS4</v>
      </c>
      <c r="B10987" s="18" t="s">
        <v>34</v>
      </c>
      <c r="C10987" s="18" t="s">
        <v>1076</v>
      </c>
      <c r="D10987" s="18" t="s">
        <v>139</v>
      </c>
      <c r="E10987" s="18">
        <v>1</v>
      </c>
    </row>
    <row r="10988" spans="1:5" x14ac:dyDescent="0.3">
      <c r="A10988" s="18" t="str">
        <f t="shared" si="172"/>
        <v>2023-24Greater SheppartonFS5</v>
      </c>
      <c r="B10988" s="18" t="s">
        <v>34</v>
      </c>
      <c r="C10988" s="18" t="s">
        <v>1076</v>
      </c>
      <c r="D10988" s="18" t="s">
        <v>144</v>
      </c>
      <c r="E10988" s="18">
        <v>1</v>
      </c>
    </row>
    <row r="10989" spans="1:5" x14ac:dyDescent="0.3">
      <c r="A10989" s="18" t="str">
        <f t="shared" si="172"/>
        <v>2023-24Greater SheppartonG1</v>
      </c>
      <c r="B10989" s="18" t="s">
        <v>34</v>
      </c>
      <c r="C10989" s="18" t="s">
        <v>1076</v>
      </c>
      <c r="D10989" s="18" t="s">
        <v>149</v>
      </c>
      <c r="E10989" s="18">
        <v>4.5454545454545456E-2</v>
      </c>
    </row>
    <row r="10990" spans="1:5" x14ac:dyDescent="0.3">
      <c r="A10990" s="18" t="str">
        <f t="shared" si="172"/>
        <v>2023-24Greater SheppartonG2</v>
      </c>
      <c r="B10990" s="18" t="s">
        <v>34</v>
      </c>
      <c r="C10990" s="18" t="s">
        <v>1076</v>
      </c>
      <c r="D10990" s="18" t="s">
        <v>154</v>
      </c>
      <c r="E10990" s="18">
        <v>52</v>
      </c>
    </row>
    <row r="10991" spans="1:5" x14ac:dyDescent="0.3">
      <c r="A10991" s="18" t="str">
        <f t="shared" si="172"/>
        <v>2023-24Greater SheppartonG3</v>
      </c>
      <c r="B10991" s="18" t="s">
        <v>34</v>
      </c>
      <c r="C10991" s="18" t="s">
        <v>1076</v>
      </c>
      <c r="D10991" s="18" t="s">
        <v>159</v>
      </c>
      <c r="E10991" s="18">
        <v>0.91975308641975306</v>
      </c>
    </row>
    <row r="10992" spans="1:5" x14ac:dyDescent="0.3">
      <c r="A10992" s="18" t="str">
        <f t="shared" si="172"/>
        <v>2023-24Greater SheppartonG4</v>
      </c>
      <c r="B10992" s="18" t="s">
        <v>34</v>
      </c>
      <c r="C10992" s="18" t="s">
        <v>1076</v>
      </c>
      <c r="D10992" s="18" t="s">
        <v>166</v>
      </c>
      <c r="E10992" s="18">
        <v>62255.222222222219</v>
      </c>
    </row>
    <row r="10993" spans="1:5" x14ac:dyDescent="0.3">
      <c r="A10993" s="18" t="str">
        <f t="shared" si="172"/>
        <v>2023-24Greater SheppartonG5</v>
      </c>
      <c r="B10993" s="18" t="s">
        <v>34</v>
      </c>
      <c r="C10993" s="18" t="s">
        <v>1076</v>
      </c>
      <c r="D10993" s="18" t="s">
        <v>169</v>
      </c>
      <c r="E10993" s="18">
        <v>52</v>
      </c>
    </row>
    <row r="10994" spans="1:5" x14ac:dyDescent="0.3">
      <c r="A10994" s="18" t="str">
        <f t="shared" si="172"/>
        <v>2023-24Greater SheppartonLB2</v>
      </c>
      <c r="B10994" s="18" t="s">
        <v>34</v>
      </c>
      <c r="C10994" s="18" t="s">
        <v>1076</v>
      </c>
      <c r="D10994" s="18" t="s">
        <v>172</v>
      </c>
      <c r="E10994" s="18">
        <v>0.52524686842827095</v>
      </c>
    </row>
    <row r="10995" spans="1:5" x14ac:dyDescent="0.3">
      <c r="A10995" s="18" t="str">
        <f t="shared" si="172"/>
        <v>2023-24Greater SheppartonLB6</v>
      </c>
      <c r="B10995" s="18" t="s">
        <v>34</v>
      </c>
      <c r="C10995" s="18" t="s">
        <v>1076</v>
      </c>
      <c r="D10995" s="18" t="s">
        <v>180</v>
      </c>
      <c r="E10995" s="18">
        <v>3.1706516236349174</v>
      </c>
    </row>
    <row r="10996" spans="1:5" x14ac:dyDescent="0.3">
      <c r="A10996" s="18" t="str">
        <f t="shared" si="172"/>
        <v>2023-24Greater SheppartonLB7</v>
      </c>
      <c r="B10996" s="18" t="s">
        <v>34</v>
      </c>
      <c r="C10996" s="18" t="s">
        <v>1076</v>
      </c>
      <c r="D10996" s="18" t="s">
        <v>184</v>
      </c>
      <c r="E10996" s="18">
        <v>0.19240616185723583</v>
      </c>
    </row>
    <row r="10997" spans="1:5" x14ac:dyDescent="0.3">
      <c r="A10997" s="18" t="str">
        <f t="shared" si="172"/>
        <v>2023-24Greater SheppartonLB8</v>
      </c>
      <c r="B10997" s="18" t="s">
        <v>34</v>
      </c>
      <c r="C10997" s="18" t="s">
        <v>1076</v>
      </c>
      <c r="D10997" s="18" t="s">
        <v>188</v>
      </c>
      <c r="E10997" s="18">
        <v>1.6581615679467707</v>
      </c>
    </row>
    <row r="10998" spans="1:5" x14ac:dyDescent="0.3">
      <c r="A10998" s="18" t="str">
        <f t="shared" si="172"/>
        <v>2023-24Greater SheppartonMC2</v>
      </c>
      <c r="B10998" s="18" t="s">
        <v>34</v>
      </c>
      <c r="C10998" s="18" t="s">
        <v>1076</v>
      </c>
      <c r="D10998" s="18" t="s">
        <v>192</v>
      </c>
      <c r="E10998" s="18">
        <v>1.0191387559808613</v>
      </c>
    </row>
    <row r="10999" spans="1:5" x14ac:dyDescent="0.3">
      <c r="A10999" s="18" t="str">
        <f t="shared" si="172"/>
        <v>2023-24Greater SheppartonMC3</v>
      </c>
      <c r="B10999" s="18" t="s">
        <v>34</v>
      </c>
      <c r="C10999" s="18" t="s">
        <v>1076</v>
      </c>
      <c r="D10999" s="18" t="s">
        <v>197</v>
      </c>
      <c r="E10999" s="18">
        <v>75.898912278802968</v>
      </c>
    </row>
    <row r="11000" spans="1:5" x14ac:dyDescent="0.3">
      <c r="A11000" s="18" t="str">
        <f t="shared" si="172"/>
        <v>2023-24Greater SheppartonMC4</v>
      </c>
      <c r="B11000" s="18" t="s">
        <v>34</v>
      </c>
      <c r="C11000" s="18" t="s">
        <v>1076</v>
      </c>
      <c r="D11000" s="18" t="s">
        <v>202</v>
      </c>
      <c r="E11000" s="18">
        <v>0.737811320754717</v>
      </c>
    </row>
    <row r="11001" spans="1:5" x14ac:dyDescent="0.3">
      <c r="A11001" s="18" t="str">
        <f t="shared" si="172"/>
        <v>2023-24Greater SheppartonMC5</v>
      </c>
      <c r="B11001" s="18" t="s">
        <v>34</v>
      </c>
      <c r="C11001" s="18" t="s">
        <v>1076</v>
      </c>
      <c r="D11001" s="18" t="s">
        <v>207</v>
      </c>
      <c r="E11001" s="18">
        <v>0.86686838124054466</v>
      </c>
    </row>
    <row r="11002" spans="1:5" x14ac:dyDescent="0.3">
      <c r="A11002" s="18" t="str">
        <f t="shared" si="172"/>
        <v>2023-24Greater SheppartonMC6</v>
      </c>
      <c r="B11002" s="18" t="s">
        <v>34</v>
      </c>
      <c r="C11002" s="18" t="s">
        <v>1076</v>
      </c>
      <c r="D11002" s="18" t="s">
        <v>211</v>
      </c>
      <c r="E11002" s="18">
        <v>0.95813397129186606</v>
      </c>
    </row>
    <row r="11003" spans="1:5" x14ac:dyDescent="0.3">
      <c r="A11003" s="18" t="str">
        <f t="shared" si="172"/>
        <v>2023-24Greater SheppartonR1</v>
      </c>
      <c r="B11003" s="18" t="s">
        <v>34</v>
      </c>
      <c r="C11003" s="18" t="s">
        <v>1076</v>
      </c>
      <c r="D11003" s="18" t="s">
        <v>215</v>
      </c>
      <c r="E11003" s="18">
        <v>21.252059308072489</v>
      </c>
    </row>
    <row r="11004" spans="1:5" x14ac:dyDescent="0.3">
      <c r="A11004" s="18" t="str">
        <f t="shared" si="172"/>
        <v>2023-24Greater SheppartonR2</v>
      </c>
      <c r="B11004" s="18" t="s">
        <v>34</v>
      </c>
      <c r="C11004" s="18" t="s">
        <v>1076</v>
      </c>
      <c r="D11004" s="18" t="s">
        <v>220</v>
      </c>
      <c r="E11004" s="18">
        <v>0.98602564695469364</v>
      </c>
    </row>
    <row r="11005" spans="1:5" x14ac:dyDescent="0.3">
      <c r="A11005" s="18" t="str">
        <f t="shared" si="172"/>
        <v>2023-24Greater SheppartonR3</v>
      </c>
      <c r="B11005" s="18" t="s">
        <v>34</v>
      </c>
      <c r="C11005" s="18" t="s">
        <v>1076</v>
      </c>
      <c r="D11005" s="18" t="s">
        <v>223</v>
      </c>
      <c r="E11005" s="18">
        <v>280.43434380776341</v>
      </c>
    </row>
    <row r="11006" spans="1:5" x14ac:dyDescent="0.3">
      <c r="A11006" s="18" t="str">
        <f t="shared" si="172"/>
        <v>2023-24Greater SheppartonR4</v>
      </c>
      <c r="B11006" s="18" t="s">
        <v>34</v>
      </c>
      <c r="C11006" s="18" t="s">
        <v>1076</v>
      </c>
      <c r="D11006" s="18" t="s">
        <v>228</v>
      </c>
      <c r="E11006" s="18">
        <v>7.6895663008026158</v>
      </c>
    </row>
    <row r="11007" spans="1:5" x14ac:dyDescent="0.3">
      <c r="A11007" s="18" t="str">
        <f t="shared" si="172"/>
        <v>2023-24Greater SheppartonR5</v>
      </c>
      <c r="B11007" s="18" t="s">
        <v>34</v>
      </c>
      <c r="C11007" s="18" t="s">
        <v>1076</v>
      </c>
      <c r="D11007" s="18" t="s">
        <v>232</v>
      </c>
      <c r="E11007" s="18">
        <v>48</v>
      </c>
    </row>
    <row r="11008" spans="1:5" x14ac:dyDescent="0.3">
      <c r="A11008" s="18" t="str">
        <f t="shared" si="172"/>
        <v>2023-24Greater SheppartonSP1</v>
      </c>
      <c r="B11008" s="18" t="s">
        <v>34</v>
      </c>
      <c r="C11008" s="18" t="s">
        <v>1076</v>
      </c>
      <c r="D11008" s="18" t="s">
        <v>236</v>
      </c>
      <c r="E11008" s="18">
        <v>57</v>
      </c>
    </row>
    <row r="11009" spans="1:5" x14ac:dyDescent="0.3">
      <c r="A11009" s="18" t="str">
        <f t="shared" si="172"/>
        <v>2023-24Greater SheppartonSP2</v>
      </c>
      <c r="B11009" s="18" t="s">
        <v>34</v>
      </c>
      <c r="C11009" s="18" t="s">
        <v>1076</v>
      </c>
      <c r="D11009" s="18" t="s">
        <v>239</v>
      </c>
      <c r="E11009" s="18">
        <v>0.70370370370370372</v>
      </c>
    </row>
    <row r="11010" spans="1:5" x14ac:dyDescent="0.3">
      <c r="A11010" s="18" t="str">
        <f t="shared" si="172"/>
        <v>2023-24Greater SheppartonSP3</v>
      </c>
      <c r="B11010" s="18" t="s">
        <v>34</v>
      </c>
      <c r="C11010" s="18" t="s">
        <v>1076</v>
      </c>
      <c r="D11010" s="18" t="s">
        <v>245</v>
      </c>
      <c r="E11010" s="18">
        <v>2242.6232227488154</v>
      </c>
    </row>
    <row r="11011" spans="1:5" x14ac:dyDescent="0.3">
      <c r="A11011" s="18" t="str">
        <f t="shared" si="172"/>
        <v>2023-24Greater SheppartonSP4</v>
      </c>
      <c r="B11011" s="18" t="s">
        <v>34</v>
      </c>
      <c r="C11011" s="18" t="s">
        <v>1076</v>
      </c>
      <c r="D11011" s="18" t="s">
        <v>251</v>
      </c>
      <c r="E11011" s="18">
        <v>0.66666666666666663</v>
      </c>
    </row>
    <row r="11012" spans="1:5" x14ac:dyDescent="0.3">
      <c r="A11012" s="18" t="str">
        <f t="shared" si="172"/>
        <v>2023-24Greater SheppartonWC2</v>
      </c>
      <c r="B11012" s="18" t="s">
        <v>34</v>
      </c>
      <c r="C11012" s="18" t="s">
        <v>1076</v>
      </c>
      <c r="D11012" s="18" t="s">
        <v>256</v>
      </c>
      <c r="E11012" s="18">
        <v>9.9397150140785691</v>
      </c>
    </row>
    <row r="11013" spans="1:5" x14ac:dyDescent="0.3">
      <c r="A11013" s="18" t="str">
        <f t="shared" si="172"/>
        <v>2023-24Greater SheppartonWC3</v>
      </c>
      <c r="B11013" s="18" t="s">
        <v>34</v>
      </c>
      <c r="C11013" s="18" t="s">
        <v>1076</v>
      </c>
      <c r="D11013" s="18" t="s">
        <v>262</v>
      </c>
      <c r="E11013" s="18">
        <v>120.44627888030762</v>
      </c>
    </row>
    <row r="11014" spans="1:5" x14ac:dyDescent="0.3">
      <c r="A11014" s="18" t="str">
        <f t="shared" si="172"/>
        <v>2023-24Greater SheppartonWC4</v>
      </c>
      <c r="B11014" s="18" t="s">
        <v>34</v>
      </c>
      <c r="C11014" s="18" t="s">
        <v>1076</v>
      </c>
      <c r="D11014" s="18" t="s">
        <v>266</v>
      </c>
      <c r="E11014" s="18">
        <v>86.783623534658503</v>
      </c>
    </row>
    <row r="11015" spans="1:5" x14ac:dyDescent="0.3">
      <c r="A11015" s="18" t="str">
        <f t="shared" si="172"/>
        <v>2023-24Greater SheppartonWC5</v>
      </c>
      <c r="B11015" s="18" t="s">
        <v>34</v>
      </c>
      <c r="C11015" s="18" t="s">
        <v>1076</v>
      </c>
      <c r="D11015" s="18" t="s">
        <v>270</v>
      </c>
      <c r="E11015" s="18">
        <v>0.53236326580415261</v>
      </c>
    </row>
    <row r="11016" spans="1:5" x14ac:dyDescent="0.3">
      <c r="A11016" s="18" t="str">
        <f t="shared" si="172"/>
        <v>2023-24Greater SheppartonE2</v>
      </c>
      <c r="B11016" s="18" t="s">
        <v>34</v>
      </c>
      <c r="C11016" s="18" t="s">
        <v>1076</v>
      </c>
      <c r="D11016" s="18" t="s">
        <v>548</v>
      </c>
      <c r="E11016" s="18">
        <v>4740.4712198031611</v>
      </c>
    </row>
    <row r="11017" spans="1:5" x14ac:dyDescent="0.3">
      <c r="A11017" s="18" t="str">
        <f t="shared" si="172"/>
        <v>2023-24Greater SheppartonE4</v>
      </c>
      <c r="B11017" s="18" t="s">
        <v>34</v>
      </c>
      <c r="C11017" s="18" t="s">
        <v>1076</v>
      </c>
      <c r="D11017" s="18" t="s">
        <v>550</v>
      </c>
      <c r="E11017" s="18">
        <v>2375.2162242767672</v>
      </c>
    </row>
    <row r="11018" spans="1:5" x14ac:dyDescent="0.3">
      <c r="A11018" s="18" t="str">
        <f t="shared" si="172"/>
        <v>2023-24Greater SheppartonL1</v>
      </c>
      <c r="B11018" s="18" t="s">
        <v>34</v>
      </c>
      <c r="C11018" s="18" t="s">
        <v>1076</v>
      </c>
      <c r="D11018" s="18" t="s">
        <v>552</v>
      </c>
      <c r="E11018" s="18">
        <v>1.7193116634799235</v>
      </c>
    </row>
    <row r="11019" spans="1:5" x14ac:dyDescent="0.3">
      <c r="A11019" s="18" t="str">
        <f t="shared" si="172"/>
        <v>2023-24Greater SheppartonL2</v>
      </c>
      <c r="B11019" s="18" t="s">
        <v>34</v>
      </c>
      <c r="C11019" s="18" t="s">
        <v>1076</v>
      </c>
      <c r="D11019" s="18" t="s">
        <v>554</v>
      </c>
      <c r="E11019" s="18">
        <v>-5.5755258126195029E-2</v>
      </c>
    </row>
    <row r="11020" spans="1:5" x14ac:dyDescent="0.3">
      <c r="A11020" s="18" t="str">
        <f t="shared" si="172"/>
        <v>2023-24Greater SheppartonO2</v>
      </c>
      <c r="B11020" s="18" t="s">
        <v>34</v>
      </c>
      <c r="C11020" s="18" t="s">
        <v>1076</v>
      </c>
      <c r="D11020" s="18" t="s">
        <v>556</v>
      </c>
      <c r="E11020" s="18">
        <v>0.16830429607185368</v>
      </c>
    </row>
    <row r="11021" spans="1:5" x14ac:dyDescent="0.3">
      <c r="A11021" s="18" t="str">
        <f t="shared" si="172"/>
        <v>2023-24Greater SheppartonO3</v>
      </c>
      <c r="B11021" s="18" t="s">
        <v>34</v>
      </c>
      <c r="C11021" s="18" t="s">
        <v>1076</v>
      </c>
      <c r="D11021" s="18" t="s">
        <v>558</v>
      </c>
      <c r="E11021" s="18">
        <v>3.7863867546802293E-2</v>
      </c>
    </row>
    <row r="11022" spans="1:5" x14ac:dyDescent="0.3">
      <c r="A11022" s="18" t="str">
        <f t="shared" si="172"/>
        <v>2023-24Greater SheppartonO4</v>
      </c>
      <c r="B11022" s="18" t="s">
        <v>34</v>
      </c>
      <c r="C11022" s="18" t="s">
        <v>1076</v>
      </c>
      <c r="D11022" s="18" t="s">
        <v>560</v>
      </c>
      <c r="E11022" s="18">
        <v>0.28205498784282385</v>
      </c>
    </row>
    <row r="11023" spans="1:5" x14ac:dyDescent="0.3">
      <c r="A11023" s="18" t="str">
        <f t="shared" si="172"/>
        <v>2023-24Greater SheppartonO5</v>
      </c>
      <c r="B11023" s="18" t="s">
        <v>34</v>
      </c>
      <c r="C11023" s="18" t="s">
        <v>1076</v>
      </c>
      <c r="D11023" s="18" t="s">
        <v>562</v>
      </c>
      <c r="E11023" s="18">
        <v>0.79556267718476514</v>
      </c>
    </row>
    <row r="11024" spans="1:5" x14ac:dyDescent="0.3">
      <c r="A11024" s="18" t="str">
        <f t="shared" si="172"/>
        <v>2023-24Greater SheppartonOP1</v>
      </c>
      <c r="B11024" s="18" t="s">
        <v>34</v>
      </c>
      <c r="C11024" s="18" t="s">
        <v>1076</v>
      </c>
      <c r="D11024" s="18" t="s">
        <v>564</v>
      </c>
      <c r="E11024" s="18">
        <v>-0.10281761477565236</v>
      </c>
    </row>
    <row r="11025" spans="1:5" x14ac:dyDescent="0.3">
      <c r="A11025" s="18" t="str">
        <f t="shared" si="172"/>
        <v>2023-24Greater SheppartonS1</v>
      </c>
      <c r="B11025" s="18" t="s">
        <v>34</v>
      </c>
      <c r="C11025" s="18" t="s">
        <v>1076</v>
      </c>
      <c r="D11025" s="18" t="s">
        <v>567</v>
      </c>
      <c r="E11025" s="18">
        <v>0.64116173705499935</v>
      </c>
    </row>
    <row r="11026" spans="1:5" x14ac:dyDescent="0.3">
      <c r="A11026" s="18" t="str">
        <f t="shared" si="172"/>
        <v>2023-24Greater SheppartonS2</v>
      </c>
      <c r="B11026" s="18" t="s">
        <v>34</v>
      </c>
      <c r="C11026" s="18" t="s">
        <v>1076</v>
      </c>
      <c r="D11026" s="18" t="s">
        <v>569</v>
      </c>
      <c r="E11026" s="18">
        <v>4.8524445188265391E-3</v>
      </c>
    </row>
    <row r="11027" spans="1:5" x14ac:dyDescent="0.3">
      <c r="A11027" s="18" t="str">
        <f t="shared" si="172"/>
        <v>2023-24Greater SheppartonC1</v>
      </c>
      <c r="B11027" s="18" t="s">
        <v>34</v>
      </c>
      <c r="C11027" s="18" t="s">
        <v>1076</v>
      </c>
      <c r="D11027" s="18" t="s">
        <v>572</v>
      </c>
      <c r="E11027" s="18">
        <v>2299.0959716496709</v>
      </c>
    </row>
    <row r="11028" spans="1:5" x14ac:dyDescent="0.3">
      <c r="A11028" s="18" t="str">
        <f t="shared" si="172"/>
        <v>2023-24Greater SheppartonC2</v>
      </c>
      <c r="B11028" s="18" t="s">
        <v>34</v>
      </c>
      <c r="C11028" s="18" t="s">
        <v>1076</v>
      </c>
      <c r="D11028" s="18" t="s">
        <v>575</v>
      </c>
      <c r="E11028" s="18">
        <v>17199.349099587762</v>
      </c>
    </row>
    <row r="11029" spans="1:5" x14ac:dyDescent="0.3">
      <c r="A11029" s="18" t="str">
        <f t="shared" si="172"/>
        <v>2023-24Greater SheppartonC3</v>
      </c>
      <c r="B11029" s="18" t="s">
        <v>34</v>
      </c>
      <c r="C11029" s="18" t="s">
        <v>1076</v>
      </c>
      <c r="D11029" s="18" t="s">
        <v>579</v>
      </c>
      <c r="E11029" s="18">
        <v>29.036119277614446</v>
      </c>
    </row>
    <row r="11030" spans="1:5" x14ac:dyDescent="0.3">
      <c r="A11030" s="18" t="str">
        <f t="shared" si="172"/>
        <v>2023-24Greater SheppartonC4</v>
      </c>
      <c r="B11030" s="18" t="s">
        <v>34</v>
      </c>
      <c r="C11030" s="18" t="s">
        <v>1076</v>
      </c>
      <c r="D11030" s="18" t="s">
        <v>583</v>
      </c>
      <c r="E11030" s="18">
        <v>1701.395819772908</v>
      </c>
    </row>
    <row r="11031" spans="1:5" x14ac:dyDescent="0.3">
      <c r="A11031" s="18" t="str">
        <f t="shared" si="172"/>
        <v>2023-24Greater SheppartonC5</v>
      </c>
      <c r="B11031" s="18" t="s">
        <v>34</v>
      </c>
      <c r="C11031" s="18" t="s">
        <v>1076</v>
      </c>
      <c r="D11031" s="18" t="s">
        <v>586</v>
      </c>
      <c r="E11031" s="18">
        <v>225.03796919071382</v>
      </c>
    </row>
    <row r="11032" spans="1:5" x14ac:dyDescent="0.3">
      <c r="A11032" s="18" t="str">
        <f t="shared" ref="A11032:A11095" si="173">CONCATENATE(B11032,C11032,D11032)</f>
        <v>2023-24Greater SheppartonC6</v>
      </c>
      <c r="B11032" s="18" t="s">
        <v>34</v>
      </c>
      <c r="C11032" s="18" t="s">
        <v>1076</v>
      </c>
      <c r="D11032" s="18" t="s">
        <v>590</v>
      </c>
      <c r="E11032" s="18">
        <v>2</v>
      </c>
    </row>
    <row r="11033" spans="1:5" x14ac:dyDescent="0.3">
      <c r="A11033" s="18" t="str">
        <f t="shared" si="173"/>
        <v>2023-24Greater SheppartonC7</v>
      </c>
      <c r="B11033" s="18" t="s">
        <v>34</v>
      </c>
      <c r="C11033" s="18" t="s">
        <v>1076</v>
      </c>
      <c r="D11033" s="18" t="s">
        <v>594</v>
      </c>
      <c r="E11033" s="18">
        <v>0.12592592592592591</v>
      </c>
    </row>
    <row r="11034" spans="1:5" x14ac:dyDescent="0.3">
      <c r="A11034" s="18" t="str">
        <f t="shared" si="173"/>
        <v>2023-24Greater SheppartonLB5</v>
      </c>
      <c r="B11034" s="18" t="s">
        <v>34</v>
      </c>
      <c r="C11034" s="18" t="s">
        <v>1076</v>
      </c>
      <c r="D11034" s="18" t="s">
        <v>177</v>
      </c>
      <c r="E11034" s="18">
        <v>22.238301005279524</v>
      </c>
    </row>
    <row r="11035" spans="1:5" x14ac:dyDescent="0.3">
      <c r="A11035" s="18" t="str">
        <f t="shared" si="173"/>
        <v>2023-24Hepburn ShireAF2</v>
      </c>
      <c r="B11035" s="18" t="s">
        <v>34</v>
      </c>
      <c r="C11035" s="18" t="s">
        <v>1078</v>
      </c>
      <c r="D11035" s="18" t="s">
        <v>76</v>
      </c>
      <c r="E11035" s="18">
        <v>1</v>
      </c>
    </row>
    <row r="11036" spans="1:5" x14ac:dyDescent="0.3">
      <c r="A11036" s="18" t="str">
        <f t="shared" si="173"/>
        <v>2023-24Hepburn ShireAF6</v>
      </c>
      <c r="B11036" s="18" t="s">
        <v>34</v>
      </c>
      <c r="C11036" s="18" t="s">
        <v>1078</v>
      </c>
      <c r="D11036" s="18" t="s">
        <v>85</v>
      </c>
      <c r="E11036" s="18">
        <v>1.1035992801439711</v>
      </c>
    </row>
    <row r="11037" spans="1:5" x14ac:dyDescent="0.3">
      <c r="A11037" s="18" t="str">
        <f t="shared" si="173"/>
        <v>2023-24Hepburn ShireAF7</v>
      </c>
      <c r="B11037" s="18" t="s">
        <v>34</v>
      </c>
      <c r="C11037" s="18" t="s">
        <v>1078</v>
      </c>
      <c r="D11037" s="18" t="s">
        <v>90</v>
      </c>
      <c r="E11037" s="18">
        <v>36.706365168233951</v>
      </c>
    </row>
    <row r="11038" spans="1:5" x14ac:dyDescent="0.3">
      <c r="A11038" s="18" t="str">
        <f t="shared" si="173"/>
        <v>2023-24Hepburn ShireAM1</v>
      </c>
      <c r="B11038" s="18" t="s">
        <v>34</v>
      </c>
      <c r="C11038" s="18" t="s">
        <v>1078</v>
      </c>
      <c r="D11038" s="18" t="s">
        <v>97</v>
      </c>
      <c r="E11038" s="18">
        <v>4.1413969335604772</v>
      </c>
    </row>
    <row r="11039" spans="1:5" x14ac:dyDescent="0.3">
      <c r="A11039" s="18" t="str">
        <f t="shared" si="173"/>
        <v>2023-24Hepburn ShireAM2</v>
      </c>
      <c r="B11039" s="18" t="s">
        <v>34</v>
      </c>
      <c r="C11039" s="18" t="s">
        <v>1078</v>
      </c>
      <c r="D11039" s="18" t="s">
        <v>103</v>
      </c>
      <c r="E11039" s="18">
        <v>0.26</v>
      </c>
    </row>
    <row r="11040" spans="1:5" x14ac:dyDescent="0.3">
      <c r="A11040" s="18" t="str">
        <f t="shared" si="173"/>
        <v>2023-24Hepburn ShireAM5</v>
      </c>
      <c r="B11040" s="18" t="s">
        <v>34</v>
      </c>
      <c r="C11040" s="18" t="s">
        <v>1078</v>
      </c>
      <c r="D11040" s="18" t="s">
        <v>109</v>
      </c>
      <c r="E11040" s="18">
        <v>0.28378378378378377</v>
      </c>
    </row>
    <row r="11041" spans="1:5" x14ac:dyDescent="0.3">
      <c r="A11041" s="18" t="str">
        <f t="shared" si="173"/>
        <v>2023-24Hepburn ShireAM6</v>
      </c>
      <c r="B11041" s="18" t="s">
        <v>34</v>
      </c>
      <c r="C11041" s="18" t="s">
        <v>1078</v>
      </c>
      <c r="D11041" s="18" t="s">
        <v>115</v>
      </c>
      <c r="E11041" s="18">
        <v>14.770785842831433</v>
      </c>
    </row>
    <row r="11042" spans="1:5" x14ac:dyDescent="0.3">
      <c r="A11042" s="18" t="str">
        <f t="shared" si="173"/>
        <v>2023-24Hepburn ShireAM7</v>
      </c>
      <c r="B11042" s="18" t="s">
        <v>34</v>
      </c>
      <c r="C11042" s="18" t="s">
        <v>1078</v>
      </c>
      <c r="D11042" s="18" t="s">
        <v>118</v>
      </c>
      <c r="E11042" s="18">
        <v>0</v>
      </c>
    </row>
    <row r="11043" spans="1:5" x14ac:dyDescent="0.3">
      <c r="A11043" s="18" t="str">
        <f t="shared" si="173"/>
        <v>2023-24Hepburn ShireFS1</v>
      </c>
      <c r="B11043" s="18" t="s">
        <v>34</v>
      </c>
      <c r="C11043" s="18" t="s">
        <v>1078</v>
      </c>
      <c r="D11043" s="18" t="s">
        <v>124</v>
      </c>
      <c r="E11043" s="18">
        <v>1</v>
      </c>
    </row>
    <row r="11044" spans="1:5" x14ac:dyDescent="0.3">
      <c r="A11044" s="18" t="str">
        <f t="shared" si="173"/>
        <v>2023-24Hepburn ShireFS2</v>
      </c>
      <c r="B11044" s="18" t="s">
        <v>34</v>
      </c>
      <c r="C11044" s="18" t="s">
        <v>1078</v>
      </c>
      <c r="D11044" s="18" t="s">
        <v>130</v>
      </c>
      <c r="E11044" s="18">
        <v>1</v>
      </c>
    </row>
    <row r="11045" spans="1:5" x14ac:dyDescent="0.3">
      <c r="A11045" s="18" t="str">
        <f t="shared" si="173"/>
        <v>2023-24Hepburn ShireFS3</v>
      </c>
      <c r="B11045" s="18" t="s">
        <v>34</v>
      </c>
      <c r="C11045" s="18" t="s">
        <v>1078</v>
      </c>
      <c r="D11045" s="18" t="s">
        <v>135</v>
      </c>
      <c r="E11045" s="18">
        <v>850.18138424821007</v>
      </c>
    </row>
    <row r="11046" spans="1:5" x14ac:dyDescent="0.3">
      <c r="A11046" s="18" t="str">
        <f t="shared" si="173"/>
        <v>2023-24Hepburn ShireFS4</v>
      </c>
      <c r="B11046" s="18" t="s">
        <v>34</v>
      </c>
      <c r="C11046" s="18" t="s">
        <v>1078</v>
      </c>
      <c r="D11046" s="18" t="s">
        <v>139</v>
      </c>
      <c r="E11046" s="18">
        <v>1</v>
      </c>
    </row>
    <row r="11047" spans="1:5" x14ac:dyDescent="0.3">
      <c r="A11047" s="18" t="str">
        <f t="shared" si="173"/>
        <v>2023-24Hepburn ShireFS5</v>
      </c>
      <c r="B11047" s="18" t="s">
        <v>34</v>
      </c>
      <c r="C11047" s="18" t="s">
        <v>1078</v>
      </c>
      <c r="D11047" s="18" t="s">
        <v>144</v>
      </c>
      <c r="E11047" s="18">
        <v>1</v>
      </c>
    </row>
    <row r="11048" spans="1:5" x14ac:dyDescent="0.3">
      <c r="A11048" s="18" t="str">
        <f t="shared" si="173"/>
        <v>2023-24Hepburn ShireG1</v>
      </c>
      <c r="B11048" s="18" t="s">
        <v>34</v>
      </c>
      <c r="C11048" s="18" t="s">
        <v>1078</v>
      </c>
      <c r="D11048" s="18" t="s">
        <v>149</v>
      </c>
      <c r="E11048" s="18">
        <v>9.420289855072464E-2</v>
      </c>
    </row>
    <row r="11049" spans="1:5" x14ac:dyDescent="0.3">
      <c r="A11049" s="18" t="str">
        <f t="shared" si="173"/>
        <v>2023-24Hepburn ShireG2</v>
      </c>
      <c r="B11049" s="18" t="s">
        <v>34</v>
      </c>
      <c r="C11049" s="18" t="s">
        <v>1078</v>
      </c>
      <c r="D11049" s="18" t="s">
        <v>154</v>
      </c>
      <c r="E11049" s="18">
        <v>52</v>
      </c>
    </row>
    <row r="11050" spans="1:5" x14ac:dyDescent="0.3">
      <c r="A11050" s="18" t="str">
        <f t="shared" si="173"/>
        <v>2023-24Hepburn ShireG3</v>
      </c>
      <c r="B11050" s="18" t="s">
        <v>34</v>
      </c>
      <c r="C11050" s="18" t="s">
        <v>1078</v>
      </c>
      <c r="D11050" s="18" t="s">
        <v>159</v>
      </c>
      <c r="E11050" s="18">
        <v>0.99047619047619051</v>
      </c>
    </row>
    <row r="11051" spans="1:5" x14ac:dyDescent="0.3">
      <c r="A11051" s="18" t="str">
        <f t="shared" si="173"/>
        <v>2023-24Hepburn ShireG4</v>
      </c>
      <c r="B11051" s="18" t="s">
        <v>34</v>
      </c>
      <c r="C11051" s="18" t="s">
        <v>1078</v>
      </c>
      <c r="D11051" s="18" t="s">
        <v>166</v>
      </c>
      <c r="E11051" s="18">
        <v>41954.428571428572</v>
      </c>
    </row>
    <row r="11052" spans="1:5" x14ac:dyDescent="0.3">
      <c r="A11052" s="18" t="str">
        <f t="shared" si="173"/>
        <v>2023-24Hepburn ShireG5</v>
      </c>
      <c r="B11052" s="18" t="s">
        <v>34</v>
      </c>
      <c r="C11052" s="18" t="s">
        <v>1078</v>
      </c>
      <c r="D11052" s="18" t="s">
        <v>169</v>
      </c>
      <c r="E11052" s="18">
        <v>46</v>
      </c>
    </row>
    <row r="11053" spans="1:5" x14ac:dyDescent="0.3">
      <c r="A11053" s="18" t="str">
        <f t="shared" si="173"/>
        <v>2023-24Hepburn ShireLB2</v>
      </c>
      <c r="B11053" s="18" t="s">
        <v>34</v>
      </c>
      <c r="C11053" s="18" t="s">
        <v>1078</v>
      </c>
      <c r="D11053" s="18" t="s">
        <v>172</v>
      </c>
      <c r="E11053" s="18">
        <v>0.46887622619734565</v>
      </c>
    </row>
    <row r="11054" spans="1:5" x14ac:dyDescent="0.3">
      <c r="A11054" s="18" t="str">
        <f t="shared" si="173"/>
        <v>2023-24Hepburn ShireLB6</v>
      </c>
      <c r="B11054" s="18" t="s">
        <v>34</v>
      </c>
      <c r="C11054" s="18" t="s">
        <v>1078</v>
      </c>
      <c r="D11054" s="18" t="s">
        <v>180</v>
      </c>
      <c r="E11054" s="18">
        <v>2.7339532093581282</v>
      </c>
    </row>
    <row r="11055" spans="1:5" x14ac:dyDescent="0.3">
      <c r="A11055" s="18" t="str">
        <f t="shared" si="173"/>
        <v>2023-24Hepburn ShireLB7</v>
      </c>
      <c r="B11055" s="18" t="s">
        <v>34</v>
      </c>
      <c r="C11055" s="18" t="s">
        <v>1078</v>
      </c>
      <c r="D11055" s="18" t="s">
        <v>184</v>
      </c>
      <c r="E11055" s="18">
        <v>0.28422315536892623</v>
      </c>
    </row>
    <row r="11056" spans="1:5" x14ac:dyDescent="0.3">
      <c r="A11056" s="18" t="str">
        <f t="shared" si="173"/>
        <v>2023-24Hepburn ShireLB8</v>
      </c>
      <c r="B11056" s="18" t="s">
        <v>34</v>
      </c>
      <c r="C11056" s="18" t="s">
        <v>1078</v>
      </c>
      <c r="D11056" s="18" t="s">
        <v>188</v>
      </c>
      <c r="E11056" s="18">
        <v>3.6466106778644272</v>
      </c>
    </row>
    <row r="11057" spans="1:5" x14ac:dyDescent="0.3">
      <c r="A11057" s="18" t="str">
        <f t="shared" si="173"/>
        <v>2023-24Hepburn ShireMC2</v>
      </c>
      <c r="B11057" s="18" t="s">
        <v>34</v>
      </c>
      <c r="C11057" s="18" t="s">
        <v>1078</v>
      </c>
      <c r="D11057" s="18" t="s">
        <v>192</v>
      </c>
      <c r="E11057" s="18">
        <v>1.0265486725663717</v>
      </c>
    </row>
    <row r="11058" spans="1:5" x14ac:dyDescent="0.3">
      <c r="A11058" s="18" t="str">
        <f t="shared" si="173"/>
        <v>2023-24Hepburn ShireMC3</v>
      </c>
      <c r="B11058" s="18" t="s">
        <v>34</v>
      </c>
      <c r="C11058" s="18" t="s">
        <v>1078</v>
      </c>
      <c r="D11058" s="18" t="s">
        <v>197</v>
      </c>
      <c r="E11058" s="18">
        <v>140.84346405228757</v>
      </c>
    </row>
    <row r="11059" spans="1:5" x14ac:dyDescent="0.3">
      <c r="A11059" s="18" t="str">
        <f t="shared" si="173"/>
        <v>2023-24Hepburn ShireMC4</v>
      </c>
      <c r="B11059" s="18" t="s">
        <v>34</v>
      </c>
      <c r="C11059" s="18" t="s">
        <v>1078</v>
      </c>
      <c r="D11059" s="18" t="s">
        <v>202</v>
      </c>
      <c r="E11059" s="18">
        <v>0.81601731601731597</v>
      </c>
    </row>
    <row r="11060" spans="1:5" x14ac:dyDescent="0.3">
      <c r="A11060" s="18" t="str">
        <f t="shared" si="173"/>
        <v>2023-24Hepburn ShireMC5</v>
      </c>
      <c r="B11060" s="18" t="s">
        <v>34</v>
      </c>
      <c r="C11060" s="18" t="s">
        <v>1078</v>
      </c>
      <c r="D11060" s="18" t="s">
        <v>207</v>
      </c>
      <c r="E11060" s="18">
        <v>0.73333333333333328</v>
      </c>
    </row>
    <row r="11061" spans="1:5" x14ac:dyDescent="0.3">
      <c r="A11061" s="18" t="str">
        <f t="shared" si="173"/>
        <v>2023-24Hepburn ShireMC6</v>
      </c>
      <c r="B11061" s="18" t="s">
        <v>34</v>
      </c>
      <c r="C11061" s="18" t="s">
        <v>1078</v>
      </c>
      <c r="D11061" s="18" t="s">
        <v>211</v>
      </c>
      <c r="E11061" s="18">
        <v>0.98230088495575218</v>
      </c>
    </row>
    <row r="11062" spans="1:5" x14ac:dyDescent="0.3">
      <c r="A11062" s="18" t="str">
        <f t="shared" si="173"/>
        <v>2023-24Hepburn ShireR1</v>
      </c>
      <c r="B11062" s="18" t="s">
        <v>34</v>
      </c>
      <c r="C11062" s="18" t="s">
        <v>1078</v>
      </c>
      <c r="D11062" s="18" t="s">
        <v>215</v>
      </c>
      <c r="E11062" s="18">
        <v>32.055701089204469</v>
      </c>
    </row>
    <row r="11063" spans="1:5" x14ac:dyDescent="0.3">
      <c r="A11063" s="18" t="str">
        <f t="shared" si="173"/>
        <v>2023-24Hepburn ShireR2</v>
      </c>
      <c r="B11063" s="18" t="s">
        <v>34</v>
      </c>
      <c r="C11063" s="18" t="s">
        <v>1078</v>
      </c>
      <c r="D11063" s="18" t="s">
        <v>220</v>
      </c>
      <c r="E11063" s="18">
        <v>0.9835585275058597</v>
      </c>
    </row>
    <row r="11064" spans="1:5" x14ac:dyDescent="0.3">
      <c r="A11064" s="18" t="str">
        <f t="shared" si="173"/>
        <v>2023-24Hepburn ShireR3</v>
      </c>
      <c r="B11064" s="18" t="s">
        <v>34</v>
      </c>
      <c r="C11064" s="18" t="s">
        <v>1078</v>
      </c>
      <c r="D11064" s="18" t="s">
        <v>223</v>
      </c>
      <c r="E11064" s="18">
        <v>66.462313667856392</v>
      </c>
    </row>
    <row r="11065" spans="1:5" x14ac:dyDescent="0.3">
      <c r="A11065" s="18" t="str">
        <f t="shared" si="173"/>
        <v>2023-24Hepburn ShireR4</v>
      </c>
      <c r="B11065" s="18" t="s">
        <v>34</v>
      </c>
      <c r="C11065" s="18" t="s">
        <v>1078</v>
      </c>
      <c r="D11065" s="18" t="s">
        <v>228</v>
      </c>
      <c r="E11065" s="18">
        <v>11.419237051984242</v>
      </c>
    </row>
    <row r="11066" spans="1:5" x14ac:dyDescent="0.3">
      <c r="A11066" s="18" t="str">
        <f t="shared" si="173"/>
        <v>2023-24Hepburn ShireR5</v>
      </c>
      <c r="B11066" s="18" t="s">
        <v>34</v>
      </c>
      <c r="C11066" s="18" t="s">
        <v>1078</v>
      </c>
      <c r="D11066" s="18" t="s">
        <v>232</v>
      </c>
      <c r="E11066" s="18">
        <v>29</v>
      </c>
    </row>
    <row r="11067" spans="1:5" x14ac:dyDescent="0.3">
      <c r="A11067" s="18" t="str">
        <f t="shared" si="173"/>
        <v>2023-24Hepburn ShireSP1</v>
      </c>
      <c r="B11067" s="18" t="s">
        <v>34</v>
      </c>
      <c r="C11067" s="18" t="s">
        <v>1078</v>
      </c>
      <c r="D11067" s="18" t="s">
        <v>236</v>
      </c>
      <c r="E11067" s="18">
        <v>180</v>
      </c>
    </row>
    <row r="11068" spans="1:5" x14ac:dyDescent="0.3">
      <c r="A11068" s="18" t="str">
        <f t="shared" si="173"/>
        <v>2023-24Hepburn ShireSP2</v>
      </c>
      <c r="B11068" s="18" t="s">
        <v>34</v>
      </c>
      <c r="C11068" s="18" t="s">
        <v>1078</v>
      </c>
      <c r="D11068" s="18" t="s">
        <v>239</v>
      </c>
      <c r="E11068" s="18">
        <v>0.17857142857142858</v>
      </c>
    </row>
    <row r="11069" spans="1:5" x14ac:dyDescent="0.3">
      <c r="A11069" s="18" t="str">
        <f t="shared" si="173"/>
        <v>2023-24Hepburn ShireSP3</v>
      </c>
      <c r="B11069" s="18" t="s">
        <v>34</v>
      </c>
      <c r="C11069" s="18" t="s">
        <v>1078</v>
      </c>
      <c r="D11069" s="18" t="s">
        <v>245</v>
      </c>
      <c r="E11069" s="18">
        <v>3507.7732919254659</v>
      </c>
    </row>
    <row r="11070" spans="1:5" x14ac:dyDescent="0.3">
      <c r="A11070" s="18" t="str">
        <f t="shared" si="173"/>
        <v>2023-24Hepburn ShireSP4</v>
      </c>
      <c r="B11070" s="18" t="s">
        <v>34</v>
      </c>
      <c r="C11070" s="18" t="s">
        <v>1078</v>
      </c>
      <c r="D11070" s="18" t="s">
        <v>251</v>
      </c>
      <c r="E11070" s="18">
        <v>0.8</v>
      </c>
    </row>
    <row r="11071" spans="1:5" x14ac:dyDescent="0.3">
      <c r="A11071" s="18" t="str">
        <f t="shared" si="173"/>
        <v>2023-24Hepburn ShireWC2</v>
      </c>
      <c r="B11071" s="18" t="s">
        <v>34</v>
      </c>
      <c r="C11071" s="18" t="s">
        <v>1078</v>
      </c>
      <c r="D11071" s="18" t="s">
        <v>256</v>
      </c>
      <c r="E11071" s="18">
        <v>15.039416492675858</v>
      </c>
    </row>
    <row r="11072" spans="1:5" x14ac:dyDescent="0.3">
      <c r="A11072" s="18" t="str">
        <f t="shared" si="173"/>
        <v>2023-24Hepburn ShireWC3</v>
      </c>
      <c r="B11072" s="18" t="s">
        <v>34</v>
      </c>
      <c r="C11072" s="18" t="s">
        <v>1078</v>
      </c>
      <c r="D11072" s="18" t="s">
        <v>262</v>
      </c>
      <c r="E11072" s="18">
        <v>149.04361456050646</v>
      </c>
    </row>
    <row r="11073" spans="1:5" x14ac:dyDescent="0.3">
      <c r="A11073" s="18" t="str">
        <f t="shared" si="173"/>
        <v>2023-24Hepburn ShireWC4</v>
      </c>
      <c r="B11073" s="18" t="s">
        <v>34</v>
      </c>
      <c r="C11073" s="18" t="s">
        <v>1078</v>
      </c>
      <c r="D11073" s="18" t="s">
        <v>266</v>
      </c>
      <c r="E11073" s="18">
        <v>90.88949341071212</v>
      </c>
    </row>
    <row r="11074" spans="1:5" x14ac:dyDescent="0.3">
      <c r="A11074" s="18" t="str">
        <f t="shared" si="173"/>
        <v>2023-24Hepburn ShireWC5</v>
      </c>
      <c r="B11074" s="18" t="s">
        <v>34</v>
      </c>
      <c r="C11074" s="18" t="s">
        <v>1078</v>
      </c>
      <c r="D11074" s="18" t="s">
        <v>270</v>
      </c>
      <c r="E11074" s="18">
        <v>0.37721356944740775</v>
      </c>
    </row>
    <row r="11075" spans="1:5" x14ac:dyDescent="0.3">
      <c r="A11075" s="18" t="str">
        <f t="shared" si="173"/>
        <v>2023-24Hepburn ShireE2</v>
      </c>
      <c r="B11075" s="18" t="s">
        <v>34</v>
      </c>
      <c r="C11075" s="18" t="s">
        <v>1078</v>
      </c>
      <c r="D11075" s="18" t="s">
        <v>548</v>
      </c>
      <c r="E11075" s="18">
        <v>4128.67121097366</v>
      </c>
    </row>
    <row r="11076" spans="1:5" x14ac:dyDescent="0.3">
      <c r="A11076" s="18" t="str">
        <f t="shared" si="173"/>
        <v>2023-24Hepburn ShireE4</v>
      </c>
      <c r="B11076" s="18" t="s">
        <v>34</v>
      </c>
      <c r="C11076" s="18" t="s">
        <v>1078</v>
      </c>
      <c r="D11076" s="18" t="s">
        <v>550</v>
      </c>
      <c r="E11076" s="18">
        <v>1700.6648152823363</v>
      </c>
    </row>
    <row r="11077" spans="1:5" x14ac:dyDescent="0.3">
      <c r="A11077" s="18" t="str">
        <f t="shared" si="173"/>
        <v>2023-24Hepburn ShireL1</v>
      </c>
      <c r="B11077" s="18" t="s">
        <v>34</v>
      </c>
      <c r="C11077" s="18" t="s">
        <v>1078</v>
      </c>
      <c r="D11077" s="18" t="s">
        <v>552</v>
      </c>
      <c r="E11077" s="18">
        <v>1.4103837471783296</v>
      </c>
    </row>
    <row r="11078" spans="1:5" x14ac:dyDescent="0.3">
      <c r="A11078" s="18" t="str">
        <f t="shared" si="173"/>
        <v>2023-24Hepburn ShireL2</v>
      </c>
      <c r="B11078" s="18" t="s">
        <v>34</v>
      </c>
      <c r="C11078" s="18" t="s">
        <v>1078</v>
      </c>
      <c r="D11078" s="18" t="s">
        <v>554</v>
      </c>
      <c r="E11078" s="18">
        <v>-0.63097065462753954</v>
      </c>
    </row>
    <row r="11079" spans="1:5" x14ac:dyDescent="0.3">
      <c r="A11079" s="18" t="str">
        <f t="shared" si="173"/>
        <v>2023-24Hepburn ShireO2</v>
      </c>
      <c r="B11079" s="18" t="s">
        <v>34</v>
      </c>
      <c r="C11079" s="18" t="s">
        <v>1078</v>
      </c>
      <c r="D11079" s="18" t="s">
        <v>556</v>
      </c>
      <c r="E11079" s="18">
        <v>0.36119667334052058</v>
      </c>
    </row>
    <row r="11080" spans="1:5" x14ac:dyDescent="0.3">
      <c r="A11080" s="18" t="str">
        <f t="shared" si="173"/>
        <v>2023-24Hepburn ShireO3</v>
      </c>
      <c r="B11080" s="18" t="s">
        <v>34</v>
      </c>
      <c r="C11080" s="18" t="s">
        <v>1078</v>
      </c>
      <c r="D11080" s="18" t="s">
        <v>558</v>
      </c>
      <c r="E11080" s="18">
        <v>2.1138148775604496E-2</v>
      </c>
    </row>
    <row r="11081" spans="1:5" x14ac:dyDescent="0.3">
      <c r="A11081" s="18" t="str">
        <f t="shared" si="173"/>
        <v>2023-24Hepburn ShireO4</v>
      </c>
      <c r="B11081" s="18" t="s">
        <v>34</v>
      </c>
      <c r="C11081" s="18" t="s">
        <v>1078</v>
      </c>
      <c r="D11081" s="18" t="s">
        <v>560</v>
      </c>
      <c r="E11081" s="18">
        <v>0.30713265791799821</v>
      </c>
    </row>
    <row r="11082" spans="1:5" x14ac:dyDescent="0.3">
      <c r="A11082" s="18" t="str">
        <f t="shared" si="173"/>
        <v>2023-24Hepburn ShireO5</v>
      </c>
      <c r="B11082" s="18" t="s">
        <v>34</v>
      </c>
      <c r="C11082" s="18" t="s">
        <v>1078</v>
      </c>
      <c r="D11082" s="18" t="s">
        <v>562</v>
      </c>
      <c r="E11082" s="18">
        <v>0.75337186897880537</v>
      </c>
    </row>
    <row r="11083" spans="1:5" x14ac:dyDescent="0.3">
      <c r="A11083" s="18" t="str">
        <f t="shared" si="173"/>
        <v>2023-24Hepburn ShireOP1</v>
      </c>
      <c r="B11083" s="18" t="s">
        <v>34</v>
      </c>
      <c r="C11083" s="18" t="s">
        <v>1078</v>
      </c>
      <c r="D11083" s="18" t="s">
        <v>564</v>
      </c>
      <c r="E11083" s="18">
        <v>-0.41394316675312698</v>
      </c>
    </row>
    <row r="11084" spans="1:5" x14ac:dyDescent="0.3">
      <c r="A11084" s="18" t="str">
        <f t="shared" si="173"/>
        <v>2023-24Hepburn ShireS1</v>
      </c>
      <c r="B11084" s="18" t="s">
        <v>34</v>
      </c>
      <c r="C11084" s="18" t="s">
        <v>1078</v>
      </c>
      <c r="D11084" s="18" t="s">
        <v>567</v>
      </c>
      <c r="E11084" s="18">
        <v>0.74851576459738312</v>
      </c>
    </row>
    <row r="11085" spans="1:5" x14ac:dyDescent="0.3">
      <c r="A11085" s="18" t="str">
        <f t="shared" si="173"/>
        <v>2023-24Hepburn ShireS2</v>
      </c>
      <c r="B11085" s="18" t="s">
        <v>34</v>
      </c>
      <c r="C11085" s="18" t="s">
        <v>1078</v>
      </c>
      <c r="D11085" s="18" t="s">
        <v>569</v>
      </c>
      <c r="E11085" s="18">
        <v>2.610959495445046E-3</v>
      </c>
    </row>
    <row r="11086" spans="1:5" x14ac:dyDescent="0.3">
      <c r="A11086" s="18" t="str">
        <f t="shared" si="173"/>
        <v>2023-24Hepburn ShireC1</v>
      </c>
      <c r="B11086" s="18" t="s">
        <v>34</v>
      </c>
      <c r="C11086" s="18" t="s">
        <v>1078</v>
      </c>
      <c r="D11086" s="18" t="s">
        <v>572</v>
      </c>
      <c r="E11086" s="18">
        <v>2943.0713857228557</v>
      </c>
    </row>
    <row r="11087" spans="1:5" x14ac:dyDescent="0.3">
      <c r="A11087" s="18" t="str">
        <f t="shared" si="173"/>
        <v>2023-24Hepburn ShireC2</v>
      </c>
      <c r="B11087" s="18" t="s">
        <v>34</v>
      </c>
      <c r="C11087" s="18" t="s">
        <v>1078</v>
      </c>
      <c r="D11087" s="18" t="s">
        <v>575</v>
      </c>
      <c r="E11087" s="18">
        <v>23954.469106178763</v>
      </c>
    </row>
    <row r="11088" spans="1:5" x14ac:dyDescent="0.3">
      <c r="A11088" s="18" t="str">
        <f t="shared" si="173"/>
        <v>2023-24Hepburn ShireC3</v>
      </c>
      <c r="B11088" s="18" t="s">
        <v>34</v>
      </c>
      <c r="C11088" s="18" t="s">
        <v>1078</v>
      </c>
      <c r="D11088" s="18" t="s">
        <v>579</v>
      </c>
      <c r="E11088" s="18">
        <v>11.457044673539519</v>
      </c>
    </row>
    <row r="11089" spans="1:5" x14ac:dyDescent="0.3">
      <c r="A11089" s="18" t="str">
        <f t="shared" si="173"/>
        <v>2023-24Hepburn ShireC4</v>
      </c>
      <c r="B11089" s="18" t="s">
        <v>34</v>
      </c>
      <c r="C11089" s="18" t="s">
        <v>1078</v>
      </c>
      <c r="D11089" s="18" t="s">
        <v>583</v>
      </c>
      <c r="E11089" s="18">
        <v>1764.4871025794841</v>
      </c>
    </row>
    <row r="11090" spans="1:5" x14ac:dyDescent="0.3">
      <c r="A11090" s="18" t="str">
        <f t="shared" si="173"/>
        <v>2023-24Hepburn ShireC5</v>
      </c>
      <c r="B11090" s="18" t="s">
        <v>34</v>
      </c>
      <c r="C11090" s="18" t="s">
        <v>1078</v>
      </c>
      <c r="D11090" s="18" t="s">
        <v>586</v>
      </c>
      <c r="E11090" s="18">
        <v>129.45410917816434</v>
      </c>
    </row>
    <row r="11091" spans="1:5" x14ac:dyDescent="0.3">
      <c r="A11091" s="18" t="str">
        <f t="shared" si="173"/>
        <v>2023-24Hepburn ShireC6</v>
      </c>
      <c r="B11091" s="18" t="s">
        <v>34</v>
      </c>
      <c r="C11091" s="18" t="s">
        <v>1078</v>
      </c>
      <c r="D11091" s="18" t="s">
        <v>590</v>
      </c>
      <c r="E11091" s="18">
        <v>6</v>
      </c>
    </row>
    <row r="11092" spans="1:5" x14ac:dyDescent="0.3">
      <c r="A11092" s="18" t="str">
        <f t="shared" si="173"/>
        <v>2023-24Hepburn ShireC7</v>
      </c>
      <c r="B11092" s="18" t="s">
        <v>34</v>
      </c>
      <c r="C11092" s="18" t="s">
        <v>1078</v>
      </c>
      <c r="D11092" s="18" t="s">
        <v>594</v>
      </c>
      <c r="E11092" s="18">
        <v>0.23369565217391305</v>
      </c>
    </row>
    <row r="11093" spans="1:5" x14ac:dyDescent="0.3">
      <c r="A11093" s="18" t="str">
        <f t="shared" si="173"/>
        <v>2023-24Hepburn ShireLB5</v>
      </c>
      <c r="B11093" s="18" t="s">
        <v>34</v>
      </c>
      <c r="C11093" s="18" t="s">
        <v>1078</v>
      </c>
      <c r="D11093" s="18" t="s">
        <v>177</v>
      </c>
      <c r="E11093" s="18">
        <v>36.967186562687459</v>
      </c>
    </row>
    <row r="11094" spans="1:5" x14ac:dyDescent="0.3">
      <c r="A11094" s="18" t="str">
        <f t="shared" si="173"/>
        <v>2023-24Hindmarsh ShireLB5</v>
      </c>
      <c r="B11094" s="18" t="s">
        <v>34</v>
      </c>
      <c r="C11094" s="18" t="s">
        <v>1081</v>
      </c>
      <c r="D11094" s="18" t="s">
        <v>177</v>
      </c>
      <c r="E11094" s="18">
        <v>62.696477783774057</v>
      </c>
    </row>
    <row r="11095" spans="1:5" x14ac:dyDescent="0.3">
      <c r="A11095" s="18" t="str">
        <f t="shared" si="173"/>
        <v>2023-24Hindmarsh ShireAF2</v>
      </c>
      <c r="B11095" s="18" t="s">
        <v>34</v>
      </c>
      <c r="C11095" s="18" t="s">
        <v>1081</v>
      </c>
      <c r="D11095" s="18" t="s">
        <v>76</v>
      </c>
      <c r="E11095" s="18">
        <v>1.25</v>
      </c>
    </row>
    <row r="11096" spans="1:5" x14ac:dyDescent="0.3">
      <c r="A11096" s="18" t="str">
        <f t="shared" ref="A11096:A11159" si="174">CONCATENATE(B11096,C11096,D11096)</f>
        <v>2023-24Hindmarsh ShireAF6</v>
      </c>
      <c r="B11096" s="18" t="s">
        <v>34</v>
      </c>
      <c r="C11096" s="18" t="s">
        <v>1081</v>
      </c>
      <c r="D11096" s="18" t="s">
        <v>85</v>
      </c>
      <c r="E11096" s="18">
        <v>0.83324338909875872</v>
      </c>
    </row>
    <row r="11097" spans="1:5" x14ac:dyDescent="0.3">
      <c r="A11097" s="18" t="str">
        <f t="shared" si="174"/>
        <v>2023-24Hindmarsh ShireAF7</v>
      </c>
      <c r="B11097" s="18" t="s">
        <v>34</v>
      </c>
      <c r="C11097" s="18" t="s">
        <v>1081</v>
      </c>
      <c r="D11097" s="18" t="s">
        <v>90</v>
      </c>
      <c r="E11097" s="18">
        <v>105.57512953367876</v>
      </c>
    </row>
    <row r="11098" spans="1:5" x14ac:dyDescent="0.3">
      <c r="A11098" s="18" t="str">
        <f t="shared" si="174"/>
        <v>2023-24Hindmarsh ShireAM1</v>
      </c>
      <c r="B11098" s="18" t="s">
        <v>34</v>
      </c>
      <c r="C11098" s="18" t="s">
        <v>1081</v>
      </c>
      <c r="D11098" s="18" t="s">
        <v>97</v>
      </c>
      <c r="E11098" s="18">
        <v>1</v>
      </c>
    </row>
    <row r="11099" spans="1:5" x14ac:dyDescent="0.3">
      <c r="A11099" s="18" t="str">
        <f t="shared" si="174"/>
        <v>2023-24Hindmarsh ShireAM2</v>
      </c>
      <c r="B11099" s="18" t="s">
        <v>34</v>
      </c>
      <c r="C11099" s="18" t="s">
        <v>1081</v>
      </c>
      <c r="D11099" s="18" t="s">
        <v>103</v>
      </c>
      <c r="E11099" s="18">
        <v>0.48</v>
      </c>
    </row>
    <row r="11100" spans="1:5" x14ac:dyDescent="0.3">
      <c r="A11100" s="18" t="str">
        <f t="shared" si="174"/>
        <v>2023-24Hindmarsh ShireAM5</v>
      </c>
      <c r="B11100" s="18" t="s">
        <v>34</v>
      </c>
      <c r="C11100" s="18" t="s">
        <v>1081</v>
      </c>
      <c r="D11100" s="18" t="s">
        <v>109</v>
      </c>
      <c r="E11100" s="18">
        <v>0.92307692307692313</v>
      </c>
    </row>
    <row r="11101" spans="1:5" x14ac:dyDescent="0.3">
      <c r="A11101" s="18" t="str">
        <f t="shared" si="174"/>
        <v>2023-24Hindmarsh ShireAM6</v>
      </c>
      <c r="B11101" s="18" t="s">
        <v>34</v>
      </c>
      <c r="C11101" s="18" t="s">
        <v>1081</v>
      </c>
      <c r="D11101" s="18" t="s">
        <v>115</v>
      </c>
      <c r="E11101" s="18">
        <v>27.491345565749238</v>
      </c>
    </row>
    <row r="11102" spans="1:5" x14ac:dyDescent="0.3">
      <c r="A11102" s="18" t="str">
        <f t="shared" si="174"/>
        <v>2023-24Hindmarsh ShireAM7</v>
      </c>
      <c r="B11102" s="18" t="s">
        <v>34</v>
      </c>
      <c r="C11102" s="18" t="s">
        <v>1081</v>
      </c>
      <c r="D11102" s="18" t="s">
        <v>118</v>
      </c>
      <c r="E11102" s="18">
        <v>0</v>
      </c>
    </row>
    <row r="11103" spans="1:5" x14ac:dyDescent="0.3">
      <c r="A11103" s="18" t="str">
        <f t="shared" si="174"/>
        <v>2023-24Hindmarsh ShireFS1</v>
      </c>
      <c r="B11103" s="18" t="s">
        <v>34</v>
      </c>
      <c r="C11103" s="18" t="s">
        <v>1081</v>
      </c>
      <c r="D11103" s="18" t="s">
        <v>124</v>
      </c>
      <c r="E11103" s="18">
        <v>1</v>
      </c>
    </row>
    <row r="11104" spans="1:5" x14ac:dyDescent="0.3">
      <c r="A11104" s="18" t="str">
        <f t="shared" si="174"/>
        <v>2023-24Hindmarsh ShireFS2</v>
      </c>
      <c r="B11104" s="18" t="s">
        <v>34</v>
      </c>
      <c r="C11104" s="18" t="s">
        <v>1081</v>
      </c>
      <c r="D11104" s="18" t="s">
        <v>130</v>
      </c>
      <c r="E11104" s="18">
        <v>1</v>
      </c>
    </row>
    <row r="11105" spans="1:5" x14ac:dyDescent="0.3">
      <c r="A11105" s="18" t="str">
        <f t="shared" si="174"/>
        <v>2023-24Hindmarsh ShireFS3</v>
      </c>
      <c r="B11105" s="18" t="s">
        <v>34</v>
      </c>
      <c r="C11105" s="18" t="s">
        <v>1081</v>
      </c>
      <c r="D11105" s="18" t="s">
        <v>135</v>
      </c>
      <c r="E11105" s="18">
        <v>1282.3779999999999</v>
      </c>
    </row>
    <row r="11106" spans="1:5" x14ac:dyDescent="0.3">
      <c r="A11106" s="18" t="str">
        <f t="shared" si="174"/>
        <v>2023-24Hindmarsh ShireFS4</v>
      </c>
      <c r="B11106" s="18" t="s">
        <v>34</v>
      </c>
      <c r="C11106" s="18" t="s">
        <v>1081</v>
      </c>
      <c r="D11106" s="18" t="s">
        <v>139</v>
      </c>
      <c r="E11106" s="18">
        <v>0</v>
      </c>
    </row>
    <row r="11107" spans="1:5" x14ac:dyDescent="0.3">
      <c r="A11107" s="18" t="str">
        <f t="shared" si="174"/>
        <v>2023-24Hindmarsh ShireFS5</v>
      </c>
      <c r="B11107" s="18" t="s">
        <v>34</v>
      </c>
      <c r="C11107" s="18" t="s">
        <v>1081</v>
      </c>
      <c r="D11107" s="18" t="s">
        <v>144</v>
      </c>
      <c r="E11107" s="18">
        <v>1.0740740740740742</v>
      </c>
    </row>
    <row r="11108" spans="1:5" x14ac:dyDescent="0.3">
      <c r="A11108" s="18" t="str">
        <f t="shared" si="174"/>
        <v>2023-24Hindmarsh ShireG1</v>
      </c>
      <c r="B11108" s="18" t="s">
        <v>34</v>
      </c>
      <c r="C11108" s="18" t="s">
        <v>1081</v>
      </c>
      <c r="D11108" s="18" t="s">
        <v>149</v>
      </c>
      <c r="E11108" s="18">
        <v>0.19791666666666666</v>
      </c>
    </row>
    <row r="11109" spans="1:5" x14ac:dyDescent="0.3">
      <c r="A11109" s="18" t="str">
        <f t="shared" si="174"/>
        <v>2023-24Hindmarsh ShireG2</v>
      </c>
      <c r="B11109" s="18" t="s">
        <v>34</v>
      </c>
      <c r="C11109" s="18" t="s">
        <v>1081</v>
      </c>
      <c r="D11109" s="18" t="s">
        <v>154</v>
      </c>
      <c r="E11109" s="18">
        <v>52</v>
      </c>
    </row>
    <row r="11110" spans="1:5" x14ac:dyDescent="0.3">
      <c r="A11110" s="18" t="str">
        <f t="shared" si="174"/>
        <v>2023-24Hindmarsh ShireG3</v>
      </c>
      <c r="B11110" s="18" t="s">
        <v>34</v>
      </c>
      <c r="C11110" s="18" t="s">
        <v>1081</v>
      </c>
      <c r="D11110" s="18" t="s">
        <v>159</v>
      </c>
      <c r="E11110" s="18">
        <v>0.94871794871794868</v>
      </c>
    </row>
    <row r="11111" spans="1:5" x14ac:dyDescent="0.3">
      <c r="A11111" s="18" t="str">
        <f t="shared" si="174"/>
        <v>2023-24Hindmarsh ShireG4</v>
      </c>
      <c r="B11111" s="18" t="s">
        <v>34</v>
      </c>
      <c r="C11111" s="18" t="s">
        <v>1081</v>
      </c>
      <c r="D11111" s="18" t="s">
        <v>166</v>
      </c>
      <c r="E11111" s="18">
        <v>53970.933333333327</v>
      </c>
    </row>
    <row r="11112" spans="1:5" x14ac:dyDescent="0.3">
      <c r="A11112" s="18" t="str">
        <f t="shared" si="174"/>
        <v>2023-24Hindmarsh ShireG5</v>
      </c>
      <c r="B11112" s="18" t="s">
        <v>34</v>
      </c>
      <c r="C11112" s="18" t="s">
        <v>1081</v>
      </c>
      <c r="D11112" s="18" t="s">
        <v>169</v>
      </c>
      <c r="E11112" s="18">
        <v>52</v>
      </c>
    </row>
    <row r="11113" spans="1:5" x14ac:dyDescent="0.3">
      <c r="A11113" s="18" t="str">
        <f t="shared" si="174"/>
        <v>2023-24Hindmarsh ShireLB2</v>
      </c>
      <c r="B11113" s="18" t="s">
        <v>34</v>
      </c>
      <c r="C11113" s="18" t="s">
        <v>1081</v>
      </c>
      <c r="D11113" s="18" t="s">
        <v>172</v>
      </c>
      <c r="E11113" s="18">
        <v>0.33206521739130435</v>
      </c>
    </row>
    <row r="11114" spans="1:5" x14ac:dyDescent="0.3">
      <c r="A11114" s="18" t="str">
        <f t="shared" si="174"/>
        <v>2023-24Hindmarsh ShireLB6</v>
      </c>
      <c r="B11114" s="18" t="s">
        <v>34</v>
      </c>
      <c r="C11114" s="18" t="s">
        <v>1081</v>
      </c>
      <c r="D11114" s="18" t="s">
        <v>180</v>
      </c>
      <c r="E11114" s="18">
        <v>1.4358697607483359</v>
      </c>
    </row>
    <row r="11115" spans="1:5" x14ac:dyDescent="0.3">
      <c r="A11115" s="18" t="str">
        <f t="shared" si="174"/>
        <v>2023-24Hindmarsh ShireLB7</v>
      </c>
      <c r="B11115" s="18" t="s">
        <v>34</v>
      </c>
      <c r="C11115" s="18" t="s">
        <v>1081</v>
      </c>
      <c r="D11115" s="18" t="s">
        <v>184</v>
      </c>
      <c r="E11115" s="18">
        <v>0.17880913833423279</v>
      </c>
    </row>
    <row r="11116" spans="1:5" x14ac:dyDescent="0.3">
      <c r="A11116" s="18" t="str">
        <f t="shared" si="174"/>
        <v>2023-24Hindmarsh ShireLB8</v>
      </c>
      <c r="B11116" s="18" t="s">
        <v>34</v>
      </c>
      <c r="C11116" s="18" t="s">
        <v>1081</v>
      </c>
      <c r="D11116" s="18" t="s">
        <v>188</v>
      </c>
      <c r="E11116" s="18">
        <v>2.3709300233855011</v>
      </c>
    </row>
    <row r="11117" spans="1:5" x14ac:dyDescent="0.3">
      <c r="A11117" s="18" t="str">
        <f t="shared" si="174"/>
        <v>2023-24Hindmarsh ShireMC2</v>
      </c>
      <c r="B11117" s="18" t="s">
        <v>34</v>
      </c>
      <c r="C11117" s="18" t="s">
        <v>1081</v>
      </c>
      <c r="D11117" s="18" t="s">
        <v>192</v>
      </c>
      <c r="E11117" s="18">
        <v>0</v>
      </c>
    </row>
    <row r="11118" spans="1:5" x14ac:dyDescent="0.3">
      <c r="A11118" s="18" t="str">
        <f t="shared" si="174"/>
        <v>2023-24Hindmarsh ShireMC3</v>
      </c>
      <c r="B11118" s="18" t="s">
        <v>34</v>
      </c>
      <c r="C11118" s="18" t="s">
        <v>1081</v>
      </c>
      <c r="D11118" s="18" t="s">
        <v>197</v>
      </c>
      <c r="E11118" s="18">
        <v>0</v>
      </c>
    </row>
    <row r="11119" spans="1:5" x14ac:dyDescent="0.3">
      <c r="A11119" s="18" t="str">
        <f t="shared" si="174"/>
        <v>2023-24Hindmarsh ShireMC4</v>
      </c>
      <c r="B11119" s="18" t="s">
        <v>34</v>
      </c>
      <c r="C11119" s="18" t="s">
        <v>1081</v>
      </c>
      <c r="D11119" s="18" t="s">
        <v>202</v>
      </c>
      <c r="E11119" s="18">
        <v>0</v>
      </c>
    </row>
    <row r="11120" spans="1:5" x14ac:dyDescent="0.3">
      <c r="A11120" s="18" t="str">
        <f t="shared" si="174"/>
        <v>2023-24Hindmarsh ShireMC5</v>
      </c>
      <c r="B11120" s="18" t="s">
        <v>34</v>
      </c>
      <c r="C11120" s="18" t="s">
        <v>1081</v>
      </c>
      <c r="D11120" s="18" t="s">
        <v>207</v>
      </c>
      <c r="E11120" s="18">
        <v>0</v>
      </c>
    </row>
    <row r="11121" spans="1:5" x14ac:dyDescent="0.3">
      <c r="A11121" s="18" t="str">
        <f t="shared" si="174"/>
        <v>2023-24Hindmarsh ShireMC6</v>
      </c>
      <c r="B11121" s="18" t="s">
        <v>34</v>
      </c>
      <c r="C11121" s="18" t="s">
        <v>1081</v>
      </c>
      <c r="D11121" s="18" t="s">
        <v>211</v>
      </c>
      <c r="E11121" s="18">
        <v>0</v>
      </c>
    </row>
    <row r="11122" spans="1:5" x14ac:dyDescent="0.3">
      <c r="A11122" s="18" t="str">
        <f t="shared" si="174"/>
        <v>2023-24Hindmarsh ShireR1</v>
      </c>
      <c r="B11122" s="18" t="s">
        <v>34</v>
      </c>
      <c r="C11122" s="18" t="s">
        <v>1081</v>
      </c>
      <c r="D11122" s="18" t="s">
        <v>215</v>
      </c>
      <c r="E11122" s="18">
        <v>10.616438356164384</v>
      </c>
    </row>
    <row r="11123" spans="1:5" x14ac:dyDescent="0.3">
      <c r="A11123" s="18" t="str">
        <f t="shared" si="174"/>
        <v>2023-24Hindmarsh ShireR2</v>
      </c>
      <c r="B11123" s="18" t="s">
        <v>34</v>
      </c>
      <c r="C11123" s="18" t="s">
        <v>1081</v>
      </c>
      <c r="D11123" s="18" t="s">
        <v>220</v>
      </c>
      <c r="E11123" s="18">
        <v>0.98287671232876717</v>
      </c>
    </row>
    <row r="11124" spans="1:5" x14ac:dyDescent="0.3">
      <c r="A11124" s="18" t="str">
        <f t="shared" si="174"/>
        <v>2023-24Hindmarsh ShireR3</v>
      </c>
      <c r="B11124" s="18" t="s">
        <v>34</v>
      </c>
      <c r="C11124" s="18" t="s">
        <v>1081</v>
      </c>
      <c r="D11124" s="18" t="s">
        <v>223</v>
      </c>
      <c r="E11124" s="18">
        <v>53.7060691601976</v>
      </c>
    </row>
    <row r="11125" spans="1:5" x14ac:dyDescent="0.3">
      <c r="A11125" s="18" t="str">
        <f t="shared" si="174"/>
        <v>2023-24Hindmarsh ShireR4</v>
      </c>
      <c r="B11125" s="18" t="s">
        <v>34</v>
      </c>
      <c r="C11125" s="18" t="s">
        <v>1081</v>
      </c>
      <c r="D11125" s="18" t="s">
        <v>228</v>
      </c>
      <c r="E11125" s="18">
        <v>6.9781884149685691</v>
      </c>
    </row>
    <row r="11126" spans="1:5" x14ac:dyDescent="0.3">
      <c r="A11126" s="18" t="str">
        <f t="shared" si="174"/>
        <v>2023-24Hindmarsh ShireR5</v>
      </c>
      <c r="B11126" s="18" t="s">
        <v>34</v>
      </c>
      <c r="C11126" s="18" t="s">
        <v>1081</v>
      </c>
      <c r="D11126" s="18" t="s">
        <v>232</v>
      </c>
      <c r="E11126" s="18">
        <v>48</v>
      </c>
    </row>
    <row r="11127" spans="1:5" x14ac:dyDescent="0.3">
      <c r="A11127" s="18" t="str">
        <f t="shared" si="174"/>
        <v>2023-24Hindmarsh ShireSP1</v>
      </c>
      <c r="B11127" s="18" t="s">
        <v>34</v>
      </c>
      <c r="C11127" s="18" t="s">
        <v>1081</v>
      </c>
      <c r="D11127" s="18" t="s">
        <v>236</v>
      </c>
      <c r="E11127" s="18">
        <v>94</v>
      </c>
    </row>
    <row r="11128" spans="1:5" x14ac:dyDescent="0.3">
      <c r="A11128" s="18" t="str">
        <f t="shared" si="174"/>
        <v>2023-24Hindmarsh ShireSP2</v>
      </c>
      <c r="B11128" s="18" t="s">
        <v>34</v>
      </c>
      <c r="C11128" s="18" t="s">
        <v>1081</v>
      </c>
      <c r="D11128" s="18" t="s">
        <v>239</v>
      </c>
      <c r="E11128" s="18">
        <v>0.53333333333333333</v>
      </c>
    </row>
    <row r="11129" spans="1:5" x14ac:dyDescent="0.3">
      <c r="A11129" s="18" t="str">
        <f t="shared" si="174"/>
        <v>2023-24Hindmarsh ShireSP3</v>
      </c>
      <c r="B11129" s="18" t="s">
        <v>34</v>
      </c>
      <c r="C11129" s="18" t="s">
        <v>1081</v>
      </c>
      <c r="D11129" s="18" t="s">
        <v>245</v>
      </c>
      <c r="E11129" s="18">
        <v>8777.28125</v>
      </c>
    </row>
    <row r="11130" spans="1:5" x14ac:dyDescent="0.3">
      <c r="A11130" s="18" t="str">
        <f t="shared" si="174"/>
        <v>2023-24Hindmarsh ShireSP4</v>
      </c>
      <c r="B11130" s="18" t="s">
        <v>34</v>
      </c>
      <c r="C11130" s="18" t="s">
        <v>1081</v>
      </c>
      <c r="D11130" s="18" t="s">
        <v>251</v>
      </c>
      <c r="E11130" s="18">
        <v>0.5</v>
      </c>
    </row>
    <row r="11131" spans="1:5" x14ac:dyDescent="0.3">
      <c r="A11131" s="18" t="str">
        <f t="shared" si="174"/>
        <v>2023-24Hindmarsh ShireWC2</v>
      </c>
      <c r="B11131" s="18" t="s">
        <v>34</v>
      </c>
      <c r="C11131" s="18" t="s">
        <v>1081</v>
      </c>
      <c r="D11131" s="18" t="s">
        <v>256</v>
      </c>
      <c r="E11131" s="18">
        <v>0.34893357177127404</v>
      </c>
    </row>
    <row r="11132" spans="1:5" x14ac:dyDescent="0.3">
      <c r="A11132" s="18" t="str">
        <f t="shared" si="174"/>
        <v>2023-24Hindmarsh ShireWC3</v>
      </c>
      <c r="B11132" s="18" t="s">
        <v>34</v>
      </c>
      <c r="C11132" s="18" t="s">
        <v>1081</v>
      </c>
      <c r="D11132" s="18" t="s">
        <v>262</v>
      </c>
      <c r="E11132" s="18">
        <v>270.38627520339583</v>
      </c>
    </row>
    <row r="11133" spans="1:5" x14ac:dyDescent="0.3">
      <c r="A11133" s="18" t="str">
        <f t="shared" si="174"/>
        <v>2023-24Hindmarsh ShireWC4</v>
      </c>
      <c r="B11133" s="18" t="s">
        <v>34</v>
      </c>
      <c r="C11133" s="18" t="s">
        <v>1081</v>
      </c>
      <c r="D11133" s="18" t="s">
        <v>266</v>
      </c>
      <c r="E11133" s="18">
        <v>75.622780769998002</v>
      </c>
    </row>
    <row r="11134" spans="1:5" x14ac:dyDescent="0.3">
      <c r="A11134" s="18" t="str">
        <f t="shared" si="174"/>
        <v>2023-24Hindmarsh ShireWC5</v>
      </c>
      <c r="B11134" s="18" t="s">
        <v>34</v>
      </c>
      <c r="C11134" s="18" t="s">
        <v>1081</v>
      </c>
      <c r="D11134" s="18" t="s">
        <v>270</v>
      </c>
      <c r="E11134" s="18">
        <v>0.22155688622754491</v>
      </c>
    </row>
    <row r="11135" spans="1:5" x14ac:dyDescent="0.3">
      <c r="A11135" s="18" t="str">
        <f t="shared" si="174"/>
        <v>2023-24Hindmarsh ShireE2</v>
      </c>
      <c r="B11135" s="18" t="s">
        <v>34</v>
      </c>
      <c r="C11135" s="18" t="s">
        <v>1081</v>
      </c>
      <c r="D11135" s="18" t="s">
        <v>548</v>
      </c>
      <c r="E11135" s="18">
        <v>4083.1745098039214</v>
      </c>
    </row>
    <row r="11136" spans="1:5" x14ac:dyDescent="0.3">
      <c r="A11136" s="18" t="str">
        <f t="shared" si="174"/>
        <v>2023-24Hindmarsh ShireE4</v>
      </c>
      <c r="B11136" s="18" t="s">
        <v>34</v>
      </c>
      <c r="C11136" s="18" t="s">
        <v>1081</v>
      </c>
      <c r="D11136" s="18" t="s">
        <v>550</v>
      </c>
      <c r="E11136" s="18">
        <v>1650.1129411764709</v>
      </c>
    </row>
    <row r="11137" spans="1:5" x14ac:dyDescent="0.3">
      <c r="A11137" s="18" t="str">
        <f t="shared" si="174"/>
        <v>2023-24Hindmarsh ShireL1</v>
      </c>
      <c r="B11137" s="18" t="s">
        <v>34</v>
      </c>
      <c r="C11137" s="18" t="s">
        <v>1081</v>
      </c>
      <c r="D11137" s="18" t="s">
        <v>552</v>
      </c>
      <c r="E11137" s="18">
        <v>3.684845781289829</v>
      </c>
    </row>
    <row r="11138" spans="1:5" x14ac:dyDescent="0.3">
      <c r="A11138" s="18" t="str">
        <f t="shared" si="174"/>
        <v>2023-24Hindmarsh ShireL2</v>
      </c>
      <c r="B11138" s="18" t="s">
        <v>34</v>
      </c>
      <c r="C11138" s="18" t="s">
        <v>1081</v>
      </c>
      <c r="D11138" s="18" t="s">
        <v>554</v>
      </c>
      <c r="E11138" s="18">
        <v>2.6098903900076471</v>
      </c>
    </row>
    <row r="11139" spans="1:5" x14ac:dyDescent="0.3">
      <c r="A11139" s="18" t="str">
        <f t="shared" si="174"/>
        <v>2023-24Hindmarsh ShireO2</v>
      </c>
      <c r="B11139" s="18" t="s">
        <v>34</v>
      </c>
      <c r="C11139" s="18" t="s">
        <v>1081</v>
      </c>
      <c r="D11139" s="18" t="s">
        <v>556</v>
      </c>
      <c r="E11139" s="18">
        <v>0</v>
      </c>
    </row>
    <row r="11140" spans="1:5" x14ac:dyDescent="0.3">
      <c r="A11140" s="18" t="str">
        <f t="shared" si="174"/>
        <v>2023-24Hindmarsh ShireO3</v>
      </c>
      <c r="B11140" s="18" t="s">
        <v>34</v>
      </c>
      <c r="C11140" s="18" t="s">
        <v>1081</v>
      </c>
      <c r="D11140" s="18" t="s">
        <v>558</v>
      </c>
      <c r="E11140" s="18">
        <v>0</v>
      </c>
    </row>
    <row r="11141" spans="1:5" x14ac:dyDescent="0.3">
      <c r="A11141" s="18" t="str">
        <f t="shared" si="174"/>
        <v>2023-24Hindmarsh ShireO4</v>
      </c>
      <c r="B11141" s="18" t="s">
        <v>34</v>
      </c>
      <c r="C11141" s="18" t="s">
        <v>1081</v>
      </c>
      <c r="D11141" s="18" t="s">
        <v>560</v>
      </c>
      <c r="E11141" s="18">
        <v>3.8218056462410541E-2</v>
      </c>
    </row>
    <row r="11142" spans="1:5" x14ac:dyDescent="0.3">
      <c r="A11142" s="18" t="str">
        <f t="shared" si="174"/>
        <v>2023-24Hindmarsh ShireO5</v>
      </c>
      <c r="B11142" s="18" t="s">
        <v>34</v>
      </c>
      <c r="C11142" s="18" t="s">
        <v>1081</v>
      </c>
      <c r="D11142" s="18" t="s">
        <v>562</v>
      </c>
      <c r="E11142" s="18">
        <v>0.93273922088623207</v>
      </c>
    </row>
    <row r="11143" spans="1:5" x14ac:dyDescent="0.3">
      <c r="A11143" s="18" t="str">
        <f t="shared" si="174"/>
        <v>2023-24Hindmarsh ShireOP1</v>
      </c>
      <c r="B11143" s="18" t="s">
        <v>34</v>
      </c>
      <c r="C11143" s="18" t="s">
        <v>1081</v>
      </c>
      <c r="D11143" s="18" t="s">
        <v>564</v>
      </c>
      <c r="E11143" s="18">
        <v>-0.18278119395060399</v>
      </c>
    </row>
    <row r="11144" spans="1:5" x14ac:dyDescent="0.3">
      <c r="A11144" s="18" t="str">
        <f t="shared" si="174"/>
        <v>2023-24Hindmarsh ShireS1</v>
      </c>
      <c r="B11144" s="18" t="s">
        <v>34</v>
      </c>
      <c r="C11144" s="18" t="s">
        <v>1081</v>
      </c>
      <c r="D11144" s="18" t="s">
        <v>567</v>
      </c>
      <c r="E11144" s="18">
        <v>0.55957308486218593</v>
      </c>
    </row>
    <row r="11145" spans="1:5" x14ac:dyDescent="0.3">
      <c r="A11145" s="18" t="str">
        <f t="shared" si="174"/>
        <v>2023-24Hindmarsh ShireS2</v>
      </c>
      <c r="B11145" s="18" t="s">
        <v>34</v>
      </c>
      <c r="C11145" s="18" t="s">
        <v>1081</v>
      </c>
      <c r="D11145" s="18" t="s">
        <v>569</v>
      </c>
      <c r="E11145" s="18">
        <v>2.4514049173850255E-3</v>
      </c>
    </row>
    <row r="11146" spans="1:5" x14ac:dyDescent="0.3">
      <c r="A11146" s="18" t="str">
        <f t="shared" si="174"/>
        <v>2023-24Hindmarsh ShireC1</v>
      </c>
      <c r="B11146" s="18" t="s">
        <v>34</v>
      </c>
      <c r="C11146" s="18" t="s">
        <v>1081</v>
      </c>
      <c r="D11146" s="18" t="s">
        <v>572</v>
      </c>
      <c r="E11146" s="18">
        <v>3746.0316603705701</v>
      </c>
    </row>
    <row r="11147" spans="1:5" x14ac:dyDescent="0.3">
      <c r="A11147" s="18" t="str">
        <f t="shared" si="174"/>
        <v>2023-24Hindmarsh ShireC2</v>
      </c>
      <c r="B11147" s="18" t="s">
        <v>34</v>
      </c>
      <c r="C11147" s="18" t="s">
        <v>1081</v>
      </c>
      <c r="D11147" s="18" t="s">
        <v>575</v>
      </c>
      <c r="E11147" s="18">
        <v>35951.879834502608</v>
      </c>
    </row>
    <row r="11148" spans="1:5" x14ac:dyDescent="0.3">
      <c r="A11148" s="18" t="str">
        <f t="shared" si="174"/>
        <v>2023-24Hindmarsh ShireC3</v>
      </c>
      <c r="B11148" s="18" t="s">
        <v>34</v>
      </c>
      <c r="C11148" s="18" t="s">
        <v>1081</v>
      </c>
      <c r="D11148" s="18" t="s">
        <v>579</v>
      </c>
      <c r="E11148" s="18">
        <v>1.8376859504132232</v>
      </c>
    </row>
    <row r="11149" spans="1:5" x14ac:dyDescent="0.3">
      <c r="A11149" s="18" t="str">
        <f t="shared" si="174"/>
        <v>2023-24Hindmarsh ShireC4</v>
      </c>
      <c r="B11149" s="18" t="s">
        <v>34</v>
      </c>
      <c r="C11149" s="18" t="s">
        <v>1081</v>
      </c>
      <c r="D11149" s="18" t="s">
        <v>583</v>
      </c>
      <c r="E11149" s="18">
        <v>2395.8107573304555</v>
      </c>
    </row>
    <row r="11150" spans="1:5" x14ac:dyDescent="0.3">
      <c r="A11150" s="18" t="str">
        <f t="shared" si="174"/>
        <v>2023-24Hindmarsh ShireC5</v>
      </c>
      <c r="B11150" s="18" t="s">
        <v>34</v>
      </c>
      <c r="C11150" s="18" t="s">
        <v>1081</v>
      </c>
      <c r="D11150" s="18" t="s">
        <v>586</v>
      </c>
      <c r="E11150" s="18">
        <v>701.83666127001266</v>
      </c>
    </row>
    <row r="11151" spans="1:5" x14ac:dyDescent="0.3">
      <c r="A11151" s="18" t="str">
        <f t="shared" si="174"/>
        <v>2023-24Hindmarsh ShireC6</v>
      </c>
      <c r="B11151" s="18" t="s">
        <v>34</v>
      </c>
      <c r="C11151" s="18" t="s">
        <v>1081</v>
      </c>
      <c r="D11151" s="18" t="s">
        <v>590</v>
      </c>
      <c r="E11151" s="18">
        <v>1</v>
      </c>
    </row>
    <row r="11152" spans="1:5" x14ac:dyDescent="0.3">
      <c r="A11152" s="18" t="str">
        <f t="shared" si="174"/>
        <v>2023-24Hindmarsh ShireC7</v>
      </c>
      <c r="B11152" s="18" t="s">
        <v>34</v>
      </c>
      <c r="C11152" s="18" t="s">
        <v>1081</v>
      </c>
      <c r="D11152" s="18" t="s">
        <v>594</v>
      </c>
      <c r="E11152" s="18">
        <v>0.26213050752928052</v>
      </c>
    </row>
    <row r="11153" spans="1:5" x14ac:dyDescent="0.3">
      <c r="A11153" s="18" t="str">
        <f t="shared" si="174"/>
        <v>2023-24Hobsons Bay CityLB5</v>
      </c>
      <c r="B11153" s="18" t="s">
        <v>34</v>
      </c>
      <c r="C11153" s="18" t="s">
        <v>1084</v>
      </c>
      <c r="D11153" s="18" t="s">
        <v>177</v>
      </c>
      <c r="E11153" s="18">
        <v>65.473436599884792</v>
      </c>
    </row>
    <row r="11154" spans="1:5" x14ac:dyDescent="0.3">
      <c r="A11154" s="18" t="str">
        <f t="shared" si="174"/>
        <v>2023-24Hobsons Bay CityAF2</v>
      </c>
      <c r="B11154" s="18" t="s">
        <v>34</v>
      </c>
      <c r="C11154" s="18" t="s">
        <v>1084</v>
      </c>
      <c r="D11154" s="18" t="s">
        <v>76</v>
      </c>
      <c r="E11154" s="18">
        <v>0</v>
      </c>
    </row>
    <row r="11155" spans="1:5" x14ac:dyDescent="0.3">
      <c r="A11155" s="18" t="str">
        <f t="shared" si="174"/>
        <v>2023-24Hobsons Bay CityAF6</v>
      </c>
      <c r="B11155" s="18" t="s">
        <v>34</v>
      </c>
      <c r="C11155" s="18" t="s">
        <v>1084</v>
      </c>
      <c r="D11155" s="18" t="s">
        <v>85</v>
      </c>
      <c r="E11155" s="18">
        <v>0</v>
      </c>
    </row>
    <row r="11156" spans="1:5" x14ac:dyDescent="0.3">
      <c r="A11156" s="18" t="str">
        <f t="shared" si="174"/>
        <v>2023-24Hobsons Bay CityAF7</v>
      </c>
      <c r="B11156" s="18" t="s">
        <v>34</v>
      </c>
      <c r="C11156" s="18" t="s">
        <v>1084</v>
      </c>
      <c r="D11156" s="18" t="s">
        <v>90</v>
      </c>
      <c r="E11156" s="18">
        <v>0</v>
      </c>
    </row>
    <row r="11157" spans="1:5" x14ac:dyDescent="0.3">
      <c r="A11157" s="18" t="str">
        <f t="shared" si="174"/>
        <v>2023-24Hobsons Bay CityAM1</v>
      </c>
      <c r="B11157" s="18" t="s">
        <v>34</v>
      </c>
      <c r="C11157" s="18" t="s">
        <v>1084</v>
      </c>
      <c r="D11157" s="18" t="s">
        <v>97</v>
      </c>
      <c r="E11157" s="18">
        <v>6.4283143371325737</v>
      </c>
    </row>
    <row r="11158" spans="1:5" x14ac:dyDescent="0.3">
      <c r="A11158" s="18" t="str">
        <f t="shared" si="174"/>
        <v>2023-24Hobsons Bay CityAM2</v>
      </c>
      <c r="B11158" s="18" t="s">
        <v>34</v>
      </c>
      <c r="C11158" s="18" t="s">
        <v>1084</v>
      </c>
      <c r="D11158" s="18" t="s">
        <v>103</v>
      </c>
      <c r="E11158" s="18">
        <v>0.48899755501222492</v>
      </c>
    </row>
    <row r="11159" spans="1:5" x14ac:dyDescent="0.3">
      <c r="A11159" s="18" t="str">
        <f t="shared" si="174"/>
        <v>2023-24Hobsons Bay CityAM5</v>
      </c>
      <c r="B11159" s="18" t="s">
        <v>34</v>
      </c>
      <c r="C11159" s="18" t="s">
        <v>1084</v>
      </c>
      <c r="D11159" s="18" t="s">
        <v>109</v>
      </c>
      <c r="E11159" s="18">
        <v>0.24401913875598086</v>
      </c>
    </row>
    <row r="11160" spans="1:5" x14ac:dyDescent="0.3">
      <c r="A11160" s="18" t="str">
        <f t="shared" ref="A11160:A11223" si="175">CONCATENATE(B11160,C11160,D11160)</f>
        <v>2023-24Hobsons Bay CityAM6</v>
      </c>
      <c r="B11160" s="18" t="s">
        <v>34</v>
      </c>
      <c r="C11160" s="18" t="s">
        <v>1084</v>
      </c>
      <c r="D11160" s="18" t="s">
        <v>115</v>
      </c>
      <c r="E11160" s="18">
        <v>6.1756918218865344</v>
      </c>
    </row>
    <row r="11161" spans="1:5" x14ac:dyDescent="0.3">
      <c r="A11161" s="18" t="str">
        <f t="shared" si="175"/>
        <v>2023-24Hobsons Bay CityAM7</v>
      </c>
      <c r="B11161" s="18" t="s">
        <v>34</v>
      </c>
      <c r="C11161" s="18" t="s">
        <v>1084</v>
      </c>
      <c r="D11161" s="18" t="s">
        <v>118</v>
      </c>
      <c r="E11161" s="18">
        <v>1</v>
      </c>
    </row>
    <row r="11162" spans="1:5" x14ac:dyDescent="0.3">
      <c r="A11162" s="18" t="str">
        <f t="shared" si="175"/>
        <v>2023-24Hobsons Bay CityFS1</v>
      </c>
      <c r="B11162" s="18" t="s">
        <v>34</v>
      </c>
      <c r="C11162" s="18" t="s">
        <v>1084</v>
      </c>
      <c r="D11162" s="18" t="s">
        <v>124</v>
      </c>
      <c r="E11162" s="18">
        <v>1.2</v>
      </c>
    </row>
    <row r="11163" spans="1:5" x14ac:dyDescent="0.3">
      <c r="A11163" s="18" t="str">
        <f t="shared" si="175"/>
        <v>2023-24Hobsons Bay CityFS2</v>
      </c>
      <c r="B11163" s="18" t="s">
        <v>34</v>
      </c>
      <c r="C11163" s="18" t="s">
        <v>1084</v>
      </c>
      <c r="D11163" s="18" t="s">
        <v>130</v>
      </c>
      <c r="E11163" s="18">
        <v>0.93979933110367897</v>
      </c>
    </row>
    <row r="11164" spans="1:5" x14ac:dyDescent="0.3">
      <c r="A11164" s="18" t="str">
        <f t="shared" si="175"/>
        <v>2023-24Hobsons Bay CityFS3</v>
      </c>
      <c r="B11164" s="18" t="s">
        <v>34</v>
      </c>
      <c r="C11164" s="18" t="s">
        <v>1084</v>
      </c>
      <c r="D11164" s="18" t="s">
        <v>135</v>
      </c>
      <c r="E11164" s="18">
        <v>393.95227272727271</v>
      </c>
    </row>
    <row r="11165" spans="1:5" x14ac:dyDescent="0.3">
      <c r="A11165" s="18" t="str">
        <f t="shared" si="175"/>
        <v>2023-24Hobsons Bay CityFS4</v>
      </c>
      <c r="B11165" s="18" t="s">
        <v>34</v>
      </c>
      <c r="C11165" s="18" t="s">
        <v>1084</v>
      </c>
      <c r="D11165" s="18" t="s">
        <v>139</v>
      </c>
      <c r="E11165" s="18">
        <v>0.96610169491525422</v>
      </c>
    </row>
    <row r="11166" spans="1:5" x14ac:dyDescent="0.3">
      <c r="A11166" s="18" t="str">
        <f t="shared" si="175"/>
        <v>2023-24Hobsons Bay CityFS5</v>
      </c>
      <c r="B11166" s="18" t="s">
        <v>34</v>
      </c>
      <c r="C11166" s="18" t="s">
        <v>1084</v>
      </c>
      <c r="D11166" s="18" t="s">
        <v>144</v>
      </c>
      <c r="E11166" s="18">
        <v>1.0072992700729928</v>
      </c>
    </row>
    <row r="11167" spans="1:5" x14ac:dyDescent="0.3">
      <c r="A11167" s="18" t="str">
        <f t="shared" si="175"/>
        <v>2023-24Hobsons Bay CityG1</v>
      </c>
      <c r="B11167" s="18" t="s">
        <v>34</v>
      </c>
      <c r="C11167" s="18" t="s">
        <v>1084</v>
      </c>
      <c r="D11167" s="18" t="s">
        <v>149</v>
      </c>
      <c r="E11167" s="18">
        <v>1.2500000000000001E-2</v>
      </c>
    </row>
    <row r="11168" spans="1:5" x14ac:dyDescent="0.3">
      <c r="A11168" s="18" t="str">
        <f t="shared" si="175"/>
        <v>2023-24Hobsons Bay CityG2</v>
      </c>
      <c r="B11168" s="18" t="s">
        <v>34</v>
      </c>
      <c r="C11168" s="18" t="s">
        <v>1084</v>
      </c>
      <c r="D11168" s="18" t="s">
        <v>154</v>
      </c>
      <c r="E11168" s="18">
        <v>53</v>
      </c>
    </row>
    <row r="11169" spans="1:5" x14ac:dyDescent="0.3">
      <c r="A11169" s="18" t="str">
        <f t="shared" si="175"/>
        <v>2023-24Hobsons Bay CityG3</v>
      </c>
      <c r="B11169" s="18" t="s">
        <v>34</v>
      </c>
      <c r="C11169" s="18" t="s">
        <v>1084</v>
      </c>
      <c r="D11169" s="18" t="s">
        <v>159</v>
      </c>
      <c r="E11169" s="18">
        <v>0.94505494505494503</v>
      </c>
    </row>
    <row r="11170" spans="1:5" x14ac:dyDescent="0.3">
      <c r="A11170" s="18" t="str">
        <f t="shared" si="175"/>
        <v>2023-24Hobsons Bay CityG4</v>
      </c>
      <c r="B11170" s="18" t="s">
        <v>34</v>
      </c>
      <c r="C11170" s="18" t="s">
        <v>1084</v>
      </c>
      <c r="D11170" s="18" t="s">
        <v>166</v>
      </c>
      <c r="E11170" s="18">
        <v>52145.647142857146</v>
      </c>
    </row>
    <row r="11171" spans="1:5" x14ac:dyDescent="0.3">
      <c r="A11171" s="18" t="str">
        <f t="shared" si="175"/>
        <v>2023-24Hobsons Bay CityG5</v>
      </c>
      <c r="B11171" s="18" t="s">
        <v>34</v>
      </c>
      <c r="C11171" s="18" t="s">
        <v>1084</v>
      </c>
      <c r="D11171" s="18" t="s">
        <v>169</v>
      </c>
      <c r="E11171" s="18">
        <v>55</v>
      </c>
    </row>
    <row r="11172" spans="1:5" x14ac:dyDescent="0.3">
      <c r="A11172" s="18" t="str">
        <f t="shared" si="175"/>
        <v>2023-24Hobsons Bay CityLB2</v>
      </c>
      <c r="B11172" s="18" t="s">
        <v>34</v>
      </c>
      <c r="C11172" s="18" t="s">
        <v>1084</v>
      </c>
      <c r="D11172" s="18" t="s">
        <v>172</v>
      </c>
      <c r="E11172" s="18">
        <v>0.69063981478078718</v>
      </c>
    </row>
    <row r="11173" spans="1:5" x14ac:dyDescent="0.3">
      <c r="A11173" s="18" t="str">
        <f t="shared" si="175"/>
        <v>2023-24Hobsons Bay CityLB6</v>
      </c>
      <c r="B11173" s="18" t="s">
        <v>34</v>
      </c>
      <c r="C11173" s="18" t="s">
        <v>1084</v>
      </c>
      <c r="D11173" s="18" t="s">
        <v>180</v>
      </c>
      <c r="E11173" s="18">
        <v>4.1881094113379849</v>
      </c>
    </row>
    <row r="11174" spans="1:5" x14ac:dyDescent="0.3">
      <c r="A11174" s="18" t="str">
        <f t="shared" si="175"/>
        <v>2023-24Hobsons Bay CityLB7</v>
      </c>
      <c r="B11174" s="18" t="s">
        <v>34</v>
      </c>
      <c r="C11174" s="18" t="s">
        <v>1084</v>
      </c>
      <c r="D11174" s="18" t="s">
        <v>184</v>
      </c>
      <c r="E11174" s="18">
        <v>0.31972092427830762</v>
      </c>
    </row>
    <row r="11175" spans="1:5" x14ac:dyDescent="0.3">
      <c r="A11175" s="18" t="str">
        <f t="shared" si="175"/>
        <v>2023-24Hobsons Bay CityLB8</v>
      </c>
      <c r="B11175" s="18" t="s">
        <v>34</v>
      </c>
      <c r="C11175" s="18" t="s">
        <v>1084</v>
      </c>
      <c r="D11175" s="18" t="s">
        <v>188</v>
      </c>
      <c r="E11175" s="18">
        <v>9.3394887878981852</v>
      </c>
    </row>
    <row r="11176" spans="1:5" x14ac:dyDescent="0.3">
      <c r="A11176" s="18" t="str">
        <f t="shared" si="175"/>
        <v>2023-24Hobsons Bay CityMC2</v>
      </c>
      <c r="B11176" s="18" t="s">
        <v>34</v>
      </c>
      <c r="C11176" s="18" t="s">
        <v>1084</v>
      </c>
      <c r="D11176" s="18" t="s">
        <v>192</v>
      </c>
      <c r="E11176" s="18">
        <v>1.0056179775280898</v>
      </c>
    </row>
    <row r="11177" spans="1:5" x14ac:dyDescent="0.3">
      <c r="A11177" s="18" t="str">
        <f t="shared" si="175"/>
        <v>2023-24Hobsons Bay CityMC3</v>
      </c>
      <c r="B11177" s="18" t="s">
        <v>34</v>
      </c>
      <c r="C11177" s="18" t="s">
        <v>1084</v>
      </c>
      <c r="D11177" s="18" t="s">
        <v>197</v>
      </c>
      <c r="E11177" s="18">
        <v>92.265134687613582</v>
      </c>
    </row>
    <row r="11178" spans="1:5" x14ac:dyDescent="0.3">
      <c r="A11178" s="18" t="str">
        <f t="shared" si="175"/>
        <v>2023-24Hobsons Bay CityMC4</v>
      </c>
      <c r="B11178" s="18" t="s">
        <v>34</v>
      </c>
      <c r="C11178" s="18" t="s">
        <v>1084</v>
      </c>
      <c r="D11178" s="18" t="s">
        <v>202</v>
      </c>
      <c r="E11178" s="18">
        <v>0.7108866442199776</v>
      </c>
    </row>
    <row r="11179" spans="1:5" x14ac:dyDescent="0.3">
      <c r="A11179" s="18" t="str">
        <f t="shared" si="175"/>
        <v>2023-24Hobsons Bay CityMC5</v>
      </c>
      <c r="B11179" s="18" t="s">
        <v>34</v>
      </c>
      <c r="C11179" s="18" t="s">
        <v>1084</v>
      </c>
      <c r="D11179" s="18" t="s">
        <v>207</v>
      </c>
      <c r="E11179" s="18">
        <v>0.80530973451327437</v>
      </c>
    </row>
    <row r="11180" spans="1:5" x14ac:dyDescent="0.3">
      <c r="A11180" s="18" t="str">
        <f t="shared" si="175"/>
        <v>2023-24Hobsons Bay CityMC6</v>
      </c>
      <c r="B11180" s="18" t="s">
        <v>34</v>
      </c>
      <c r="C11180" s="18" t="s">
        <v>1084</v>
      </c>
      <c r="D11180" s="18" t="s">
        <v>211</v>
      </c>
      <c r="E11180" s="18">
        <v>0.97097378277153557</v>
      </c>
    </row>
    <row r="11181" spans="1:5" x14ac:dyDescent="0.3">
      <c r="A11181" s="18" t="str">
        <f t="shared" si="175"/>
        <v>2023-24Hobsons Bay CityR1</v>
      </c>
      <c r="B11181" s="18" t="s">
        <v>34</v>
      </c>
      <c r="C11181" s="18" t="s">
        <v>1084</v>
      </c>
      <c r="D11181" s="18" t="s">
        <v>215</v>
      </c>
      <c r="E11181" s="18">
        <v>194.72477064220183</v>
      </c>
    </row>
    <row r="11182" spans="1:5" x14ac:dyDescent="0.3">
      <c r="A11182" s="18" t="str">
        <f t="shared" si="175"/>
        <v>2023-24Hobsons Bay CityR2</v>
      </c>
      <c r="B11182" s="18" t="s">
        <v>34</v>
      </c>
      <c r="C11182" s="18" t="s">
        <v>1084</v>
      </c>
      <c r="D11182" s="18" t="s">
        <v>220</v>
      </c>
      <c r="E11182" s="18">
        <v>0.92660550458715596</v>
      </c>
    </row>
    <row r="11183" spans="1:5" x14ac:dyDescent="0.3">
      <c r="A11183" s="18" t="str">
        <f t="shared" si="175"/>
        <v>2023-24Hobsons Bay CityR3</v>
      </c>
      <c r="B11183" s="18" t="s">
        <v>34</v>
      </c>
      <c r="C11183" s="18" t="s">
        <v>1084</v>
      </c>
      <c r="D11183" s="18" t="s">
        <v>223</v>
      </c>
      <c r="E11183" s="18">
        <v>147.18645755001143</v>
      </c>
    </row>
    <row r="11184" spans="1:5" x14ac:dyDescent="0.3">
      <c r="A11184" s="18" t="str">
        <f t="shared" si="175"/>
        <v>2023-24Hobsons Bay CityR4</v>
      </c>
      <c r="B11184" s="18" t="s">
        <v>34</v>
      </c>
      <c r="C11184" s="18" t="s">
        <v>1084</v>
      </c>
      <c r="D11184" s="18" t="s">
        <v>228</v>
      </c>
      <c r="E11184" s="18">
        <v>54.709630046948355</v>
      </c>
    </row>
    <row r="11185" spans="1:5" x14ac:dyDescent="0.3">
      <c r="A11185" s="18" t="str">
        <f t="shared" si="175"/>
        <v>2023-24Hobsons Bay CityR5</v>
      </c>
      <c r="B11185" s="18" t="s">
        <v>34</v>
      </c>
      <c r="C11185" s="18" t="s">
        <v>1084</v>
      </c>
      <c r="D11185" s="18" t="s">
        <v>232</v>
      </c>
      <c r="E11185" s="18">
        <v>55</v>
      </c>
    </row>
    <row r="11186" spans="1:5" x14ac:dyDescent="0.3">
      <c r="A11186" s="18" t="str">
        <f t="shared" si="175"/>
        <v>2023-24Hobsons Bay CitySP1</v>
      </c>
      <c r="B11186" s="18" t="s">
        <v>34</v>
      </c>
      <c r="C11186" s="18" t="s">
        <v>1084</v>
      </c>
      <c r="D11186" s="18" t="s">
        <v>236</v>
      </c>
      <c r="E11186" s="18">
        <v>78</v>
      </c>
    </row>
    <row r="11187" spans="1:5" x14ac:dyDescent="0.3">
      <c r="A11187" s="18" t="str">
        <f t="shared" si="175"/>
        <v>2023-24Hobsons Bay CitySP2</v>
      </c>
      <c r="B11187" s="18" t="s">
        <v>34</v>
      </c>
      <c r="C11187" s="18" t="s">
        <v>1084</v>
      </c>
      <c r="D11187" s="18" t="s">
        <v>239</v>
      </c>
      <c r="E11187" s="18">
        <v>0.71558441558441555</v>
      </c>
    </row>
    <row r="11188" spans="1:5" x14ac:dyDescent="0.3">
      <c r="A11188" s="18" t="str">
        <f t="shared" si="175"/>
        <v>2023-24Hobsons Bay CitySP3</v>
      </c>
      <c r="B11188" s="18" t="s">
        <v>34</v>
      </c>
      <c r="C11188" s="18" t="s">
        <v>1084</v>
      </c>
      <c r="D11188" s="18" t="s">
        <v>245</v>
      </c>
      <c r="E11188" s="18">
        <v>4354.9590792838871</v>
      </c>
    </row>
    <row r="11189" spans="1:5" x14ac:dyDescent="0.3">
      <c r="A11189" s="18" t="str">
        <f t="shared" si="175"/>
        <v>2023-24Hobsons Bay CitySP4</v>
      </c>
      <c r="B11189" s="18" t="s">
        <v>34</v>
      </c>
      <c r="C11189" s="18" t="s">
        <v>1084</v>
      </c>
      <c r="D11189" s="18" t="s">
        <v>251</v>
      </c>
      <c r="E11189" s="18">
        <v>0.23809523809523808</v>
      </c>
    </row>
    <row r="11190" spans="1:5" x14ac:dyDescent="0.3">
      <c r="A11190" s="18" t="str">
        <f t="shared" si="175"/>
        <v>2023-24Hobsons Bay CityWC2</v>
      </c>
      <c r="B11190" s="18" t="s">
        <v>34</v>
      </c>
      <c r="C11190" s="18" t="s">
        <v>1084</v>
      </c>
      <c r="D11190" s="18" t="s">
        <v>256</v>
      </c>
      <c r="E11190" s="18">
        <v>11.755150091683822</v>
      </c>
    </row>
    <row r="11191" spans="1:5" x14ac:dyDescent="0.3">
      <c r="A11191" s="18" t="str">
        <f t="shared" si="175"/>
        <v>2023-24Hobsons Bay CityWC3</v>
      </c>
      <c r="B11191" s="18" t="s">
        <v>34</v>
      </c>
      <c r="C11191" s="18" t="s">
        <v>1084</v>
      </c>
      <c r="D11191" s="18" t="s">
        <v>262</v>
      </c>
      <c r="E11191" s="18">
        <v>134.60745250852412</v>
      </c>
    </row>
    <row r="11192" spans="1:5" x14ac:dyDescent="0.3">
      <c r="A11192" s="18" t="str">
        <f t="shared" si="175"/>
        <v>2023-24Hobsons Bay CityWC4</v>
      </c>
      <c r="B11192" s="18" t="s">
        <v>34</v>
      </c>
      <c r="C11192" s="18" t="s">
        <v>1084</v>
      </c>
      <c r="D11192" s="18" t="s">
        <v>266</v>
      </c>
      <c r="E11192" s="18">
        <v>33.692725122907461</v>
      </c>
    </row>
    <row r="11193" spans="1:5" x14ac:dyDescent="0.3">
      <c r="A11193" s="18" t="str">
        <f t="shared" si="175"/>
        <v>2023-24Hobsons Bay CityWC5</v>
      </c>
      <c r="B11193" s="18" t="s">
        <v>34</v>
      </c>
      <c r="C11193" s="18" t="s">
        <v>1084</v>
      </c>
      <c r="D11193" s="18" t="s">
        <v>270</v>
      </c>
      <c r="E11193" s="18">
        <v>0.51915622717824839</v>
      </c>
    </row>
    <row r="11194" spans="1:5" x14ac:dyDescent="0.3">
      <c r="A11194" s="18" t="str">
        <f t="shared" si="175"/>
        <v>2023-24Hobsons Bay CityE2</v>
      </c>
      <c r="B11194" s="18" t="s">
        <v>34</v>
      </c>
      <c r="C11194" s="18" t="s">
        <v>1084</v>
      </c>
      <c r="D11194" s="18" t="s">
        <v>548</v>
      </c>
      <c r="E11194" s="18">
        <v>3514.9236567655548</v>
      </c>
    </row>
    <row r="11195" spans="1:5" x14ac:dyDescent="0.3">
      <c r="A11195" s="18" t="str">
        <f t="shared" si="175"/>
        <v>2023-24Hobsons Bay CityE4</v>
      </c>
      <c r="B11195" s="18" t="s">
        <v>34</v>
      </c>
      <c r="C11195" s="18" t="s">
        <v>1084</v>
      </c>
      <c r="D11195" s="18" t="s">
        <v>550</v>
      </c>
      <c r="E11195" s="18">
        <v>2613.8998955625184</v>
      </c>
    </row>
    <row r="11196" spans="1:5" x14ac:dyDescent="0.3">
      <c r="A11196" s="18" t="str">
        <f t="shared" si="175"/>
        <v>2023-24Hobsons Bay CityL1</v>
      </c>
      <c r="B11196" s="18" t="s">
        <v>34</v>
      </c>
      <c r="C11196" s="18" t="s">
        <v>1084</v>
      </c>
      <c r="D11196" s="18" t="s">
        <v>552</v>
      </c>
      <c r="E11196" s="18">
        <v>1.5352104467790104</v>
      </c>
    </row>
    <row r="11197" spans="1:5" x14ac:dyDescent="0.3">
      <c r="A11197" s="18" t="str">
        <f t="shared" si="175"/>
        <v>2023-24Hobsons Bay CityL2</v>
      </c>
      <c r="B11197" s="18" t="s">
        <v>34</v>
      </c>
      <c r="C11197" s="18" t="s">
        <v>1084</v>
      </c>
      <c r="D11197" s="18" t="s">
        <v>554</v>
      </c>
      <c r="E11197" s="18">
        <v>-0.36556200996259919</v>
      </c>
    </row>
    <row r="11198" spans="1:5" x14ac:dyDescent="0.3">
      <c r="A11198" s="18" t="str">
        <f t="shared" si="175"/>
        <v>2023-24Hobsons Bay CityO2</v>
      </c>
      <c r="B11198" s="18" t="s">
        <v>34</v>
      </c>
      <c r="C11198" s="18" t="s">
        <v>1084</v>
      </c>
      <c r="D11198" s="18" t="s">
        <v>556</v>
      </c>
      <c r="E11198" s="18">
        <v>0.18670648713407356</v>
      </c>
    </row>
    <row r="11199" spans="1:5" x14ac:dyDescent="0.3">
      <c r="A11199" s="18" t="str">
        <f t="shared" si="175"/>
        <v>2023-24Hobsons Bay CityO3</v>
      </c>
      <c r="B11199" s="18" t="s">
        <v>34</v>
      </c>
      <c r="C11199" s="18" t="s">
        <v>1084</v>
      </c>
      <c r="D11199" s="18" t="s">
        <v>558</v>
      </c>
      <c r="E11199" s="18">
        <v>1.6604793539487309E-2</v>
      </c>
    </row>
    <row r="11200" spans="1:5" x14ac:dyDescent="0.3">
      <c r="A11200" s="18" t="str">
        <f t="shared" si="175"/>
        <v>2023-24Hobsons Bay CityO4</v>
      </c>
      <c r="B11200" s="18" t="s">
        <v>34</v>
      </c>
      <c r="C11200" s="18" t="s">
        <v>1084</v>
      </c>
      <c r="D11200" s="18" t="s">
        <v>560</v>
      </c>
      <c r="E11200" s="18">
        <v>0.15925118914557768</v>
      </c>
    </row>
    <row r="11201" spans="1:5" x14ac:dyDescent="0.3">
      <c r="A11201" s="18" t="str">
        <f t="shared" si="175"/>
        <v>2023-24Hobsons Bay CityO5</v>
      </c>
      <c r="B11201" s="18" t="s">
        <v>34</v>
      </c>
      <c r="C11201" s="18" t="s">
        <v>1084</v>
      </c>
      <c r="D11201" s="18" t="s">
        <v>562</v>
      </c>
      <c r="E11201" s="18">
        <v>1.0125454358786685</v>
      </c>
    </row>
    <row r="11202" spans="1:5" x14ac:dyDescent="0.3">
      <c r="A11202" s="18" t="str">
        <f t="shared" si="175"/>
        <v>2023-24Hobsons Bay CityOP1</v>
      </c>
      <c r="B11202" s="18" t="s">
        <v>34</v>
      </c>
      <c r="C11202" s="18" t="s">
        <v>1084</v>
      </c>
      <c r="D11202" s="18" t="s">
        <v>564</v>
      </c>
      <c r="E11202" s="18">
        <v>2.1256146316083139E-2</v>
      </c>
    </row>
    <row r="11203" spans="1:5" x14ac:dyDescent="0.3">
      <c r="A11203" s="18" t="str">
        <f t="shared" si="175"/>
        <v>2023-24Hobsons Bay CityS1</v>
      </c>
      <c r="B11203" s="18" t="s">
        <v>34</v>
      </c>
      <c r="C11203" s="18" t="s">
        <v>1084</v>
      </c>
      <c r="D11203" s="18" t="s">
        <v>567</v>
      </c>
      <c r="E11203" s="18">
        <v>0.81904147320109699</v>
      </c>
    </row>
    <row r="11204" spans="1:5" x14ac:dyDescent="0.3">
      <c r="A11204" s="18" t="str">
        <f t="shared" si="175"/>
        <v>2023-24Hobsons Bay CityS2</v>
      </c>
      <c r="B11204" s="18" t="s">
        <v>34</v>
      </c>
      <c r="C11204" s="18" t="s">
        <v>1084</v>
      </c>
      <c r="D11204" s="18" t="s">
        <v>569</v>
      </c>
      <c r="E11204" s="18">
        <v>2.9759820891721916E-3</v>
      </c>
    </row>
    <row r="11205" spans="1:5" x14ac:dyDescent="0.3">
      <c r="A11205" s="18" t="str">
        <f t="shared" si="175"/>
        <v>2023-24Hobsons Bay CityC1</v>
      </c>
      <c r="B11205" s="18" t="s">
        <v>34</v>
      </c>
      <c r="C11205" s="18" t="s">
        <v>1084</v>
      </c>
      <c r="D11205" s="18" t="s">
        <v>572</v>
      </c>
      <c r="E11205" s="18">
        <v>1687.4918317589477</v>
      </c>
    </row>
    <row r="11206" spans="1:5" x14ac:dyDescent="0.3">
      <c r="A11206" s="18" t="str">
        <f t="shared" si="175"/>
        <v>2023-24Hobsons Bay CityC2</v>
      </c>
      <c r="B11206" s="18" t="s">
        <v>34</v>
      </c>
      <c r="C11206" s="18" t="s">
        <v>1084</v>
      </c>
      <c r="D11206" s="18" t="s">
        <v>575</v>
      </c>
      <c r="E11206" s="18">
        <v>10683.363489193291</v>
      </c>
    </row>
    <row r="11207" spans="1:5" x14ac:dyDescent="0.3">
      <c r="A11207" s="18" t="str">
        <f t="shared" si="175"/>
        <v>2023-24Hobsons Bay CityC3</v>
      </c>
      <c r="B11207" s="18" t="s">
        <v>34</v>
      </c>
      <c r="C11207" s="18" t="s">
        <v>1084</v>
      </c>
      <c r="D11207" s="18" t="s">
        <v>579</v>
      </c>
      <c r="E11207" s="18">
        <v>214.99541284403671</v>
      </c>
    </row>
    <row r="11208" spans="1:5" x14ac:dyDescent="0.3">
      <c r="A11208" s="18" t="str">
        <f t="shared" si="175"/>
        <v>2023-24Hobsons Bay CityC4</v>
      </c>
      <c r="B11208" s="18" t="s">
        <v>34</v>
      </c>
      <c r="C11208" s="18" t="s">
        <v>1084</v>
      </c>
      <c r="D11208" s="18" t="s">
        <v>583</v>
      </c>
      <c r="E11208" s="18">
        <v>1583.0862723761975</v>
      </c>
    </row>
    <row r="11209" spans="1:5" x14ac:dyDescent="0.3">
      <c r="A11209" s="18" t="str">
        <f t="shared" si="175"/>
        <v>2023-24Hobsons Bay CityC5</v>
      </c>
      <c r="B11209" s="18" t="s">
        <v>34</v>
      </c>
      <c r="C11209" s="18" t="s">
        <v>1084</v>
      </c>
      <c r="D11209" s="18" t="s">
        <v>586</v>
      </c>
      <c r="E11209" s="18">
        <v>75.203876762892321</v>
      </c>
    </row>
    <row r="11210" spans="1:5" x14ac:dyDescent="0.3">
      <c r="A11210" s="18" t="str">
        <f t="shared" si="175"/>
        <v>2023-24Hobsons Bay CityC6</v>
      </c>
      <c r="B11210" s="18" t="s">
        <v>34</v>
      </c>
      <c r="C11210" s="18" t="s">
        <v>1084</v>
      </c>
      <c r="D11210" s="18" t="s">
        <v>590</v>
      </c>
      <c r="E11210" s="18">
        <v>7</v>
      </c>
    </row>
    <row r="11211" spans="1:5" x14ac:dyDescent="0.3">
      <c r="A11211" s="18" t="str">
        <f t="shared" si="175"/>
        <v>2023-24Hobsons Bay CityC7</v>
      </c>
      <c r="B11211" s="18" t="s">
        <v>34</v>
      </c>
      <c r="C11211" s="18" t="s">
        <v>1084</v>
      </c>
      <c r="D11211" s="18" t="s">
        <v>594</v>
      </c>
      <c r="E11211" s="18">
        <v>0.12941176470588237</v>
      </c>
    </row>
    <row r="11212" spans="1:5" x14ac:dyDescent="0.3">
      <c r="A11212" s="18" t="str">
        <f t="shared" si="175"/>
        <v>2023-24Horsham Rural CityAF2</v>
      </c>
      <c r="B11212" s="18" t="s">
        <v>34</v>
      </c>
      <c r="C11212" s="18" t="s">
        <v>1087</v>
      </c>
      <c r="D11212" s="18" t="s">
        <v>76</v>
      </c>
      <c r="E11212" s="18">
        <v>1</v>
      </c>
    </row>
    <row r="11213" spans="1:5" x14ac:dyDescent="0.3">
      <c r="A11213" s="18" t="str">
        <f t="shared" si="175"/>
        <v>2023-24Horsham Rural CityAF6</v>
      </c>
      <c r="B11213" s="18" t="s">
        <v>34</v>
      </c>
      <c r="C11213" s="18" t="s">
        <v>1087</v>
      </c>
      <c r="D11213" s="18" t="s">
        <v>85</v>
      </c>
      <c r="E11213" s="18">
        <v>5.183854294856018</v>
      </c>
    </row>
    <row r="11214" spans="1:5" x14ac:dyDescent="0.3">
      <c r="A11214" s="18" t="str">
        <f t="shared" si="175"/>
        <v>2023-24Horsham Rural CityAF7</v>
      </c>
      <c r="B11214" s="18" t="s">
        <v>34</v>
      </c>
      <c r="C11214" s="18" t="s">
        <v>1087</v>
      </c>
      <c r="D11214" s="18" t="s">
        <v>90</v>
      </c>
      <c r="E11214" s="18">
        <v>8.2786850251638011</v>
      </c>
    </row>
    <row r="11215" spans="1:5" x14ac:dyDescent="0.3">
      <c r="A11215" s="18" t="str">
        <f t="shared" si="175"/>
        <v>2023-24Horsham Rural CityAM1</v>
      </c>
      <c r="B11215" s="18" t="s">
        <v>34</v>
      </c>
      <c r="C11215" s="18" t="s">
        <v>1087</v>
      </c>
      <c r="D11215" s="18" t="s">
        <v>97</v>
      </c>
      <c r="E11215" s="18">
        <v>1</v>
      </c>
    </row>
    <row r="11216" spans="1:5" x14ac:dyDescent="0.3">
      <c r="A11216" s="18" t="str">
        <f t="shared" si="175"/>
        <v>2023-24Horsham Rural CityAM2</v>
      </c>
      <c r="B11216" s="18" t="s">
        <v>34</v>
      </c>
      <c r="C11216" s="18" t="s">
        <v>1087</v>
      </c>
      <c r="D11216" s="18" t="s">
        <v>103</v>
      </c>
      <c r="E11216" s="18">
        <v>0.57339449541284404</v>
      </c>
    </row>
    <row r="11217" spans="1:5" x14ac:dyDescent="0.3">
      <c r="A11217" s="18" t="str">
        <f t="shared" si="175"/>
        <v>2023-24Horsham Rural CityAM5</v>
      </c>
      <c r="B11217" s="18" t="s">
        <v>34</v>
      </c>
      <c r="C11217" s="18" t="s">
        <v>1087</v>
      </c>
      <c r="D11217" s="18" t="s">
        <v>109</v>
      </c>
      <c r="E11217" s="18">
        <v>0.66666666666666663</v>
      </c>
    </row>
    <row r="11218" spans="1:5" x14ac:dyDescent="0.3">
      <c r="A11218" s="18" t="str">
        <f t="shared" si="175"/>
        <v>2023-24Horsham Rural CityAM6</v>
      </c>
      <c r="B11218" s="18" t="s">
        <v>34</v>
      </c>
      <c r="C11218" s="18" t="s">
        <v>1087</v>
      </c>
      <c r="D11218" s="18" t="s">
        <v>115</v>
      </c>
      <c r="E11218" s="18">
        <v>26.566613339896627</v>
      </c>
    </row>
    <row r="11219" spans="1:5" x14ac:dyDescent="0.3">
      <c r="A11219" s="18" t="str">
        <f t="shared" si="175"/>
        <v>2023-24Horsham Rural CityAM7</v>
      </c>
      <c r="B11219" s="18" t="s">
        <v>34</v>
      </c>
      <c r="C11219" s="18" t="s">
        <v>1087</v>
      </c>
      <c r="D11219" s="18" t="s">
        <v>118</v>
      </c>
      <c r="E11219" s="18">
        <v>0</v>
      </c>
    </row>
    <row r="11220" spans="1:5" x14ac:dyDescent="0.3">
      <c r="A11220" s="18" t="str">
        <f t="shared" si="175"/>
        <v>2023-24Horsham Rural CityFS1</v>
      </c>
      <c r="B11220" s="18" t="s">
        <v>34</v>
      </c>
      <c r="C11220" s="18" t="s">
        <v>1087</v>
      </c>
      <c r="D11220" s="18" t="s">
        <v>124</v>
      </c>
      <c r="E11220" s="18">
        <v>2.2000000000000002</v>
      </c>
    </row>
    <row r="11221" spans="1:5" x14ac:dyDescent="0.3">
      <c r="A11221" s="18" t="str">
        <f t="shared" si="175"/>
        <v>2023-24Horsham Rural CityFS2</v>
      </c>
      <c r="B11221" s="18" t="s">
        <v>34</v>
      </c>
      <c r="C11221" s="18" t="s">
        <v>1087</v>
      </c>
      <c r="D11221" s="18" t="s">
        <v>130</v>
      </c>
      <c r="E11221" s="18">
        <v>0.94202898550724634</v>
      </c>
    </row>
    <row r="11222" spans="1:5" x14ac:dyDescent="0.3">
      <c r="A11222" s="18" t="str">
        <f t="shared" si="175"/>
        <v>2023-24Horsham Rural CityFS3</v>
      </c>
      <c r="B11222" s="18" t="s">
        <v>34</v>
      </c>
      <c r="C11222" s="18" t="s">
        <v>1087</v>
      </c>
      <c r="D11222" s="18" t="s">
        <v>135</v>
      </c>
      <c r="E11222" s="18">
        <v>518.17185185185178</v>
      </c>
    </row>
    <row r="11223" spans="1:5" x14ac:dyDescent="0.3">
      <c r="A11223" s="18" t="str">
        <f t="shared" si="175"/>
        <v>2023-24Horsham Rural CityFS4</v>
      </c>
      <c r="B11223" s="18" t="s">
        <v>34</v>
      </c>
      <c r="C11223" s="18" t="s">
        <v>1087</v>
      </c>
      <c r="D11223" s="18" t="s">
        <v>139</v>
      </c>
      <c r="E11223" s="18">
        <v>0.5950413223140496</v>
      </c>
    </row>
    <row r="11224" spans="1:5" x14ac:dyDescent="0.3">
      <c r="A11224" s="18" t="str">
        <f t="shared" ref="A11224:A11287" si="176">CONCATENATE(B11224,C11224,D11224)</f>
        <v>2023-24Horsham Rural CityFS5</v>
      </c>
      <c r="B11224" s="18" t="s">
        <v>34</v>
      </c>
      <c r="C11224" s="18" t="s">
        <v>1087</v>
      </c>
      <c r="D11224" s="18" t="s">
        <v>144</v>
      </c>
      <c r="E11224" s="18">
        <v>1.3</v>
      </c>
    </row>
    <row r="11225" spans="1:5" x14ac:dyDescent="0.3">
      <c r="A11225" s="18" t="str">
        <f t="shared" si="176"/>
        <v>2023-24Horsham Rural CityG1</v>
      </c>
      <c r="B11225" s="18" t="s">
        <v>34</v>
      </c>
      <c r="C11225" s="18" t="s">
        <v>1087</v>
      </c>
      <c r="D11225" s="18" t="s">
        <v>149</v>
      </c>
      <c r="E11225" s="18">
        <v>0.23448275862068965</v>
      </c>
    </row>
    <row r="11226" spans="1:5" x14ac:dyDescent="0.3">
      <c r="A11226" s="18" t="str">
        <f t="shared" si="176"/>
        <v>2023-24Horsham Rural CityG2</v>
      </c>
      <c r="B11226" s="18" t="s">
        <v>34</v>
      </c>
      <c r="C11226" s="18" t="s">
        <v>1087</v>
      </c>
      <c r="D11226" s="18" t="s">
        <v>154</v>
      </c>
      <c r="E11226" s="18">
        <v>43</v>
      </c>
    </row>
    <row r="11227" spans="1:5" x14ac:dyDescent="0.3">
      <c r="A11227" s="18" t="str">
        <f t="shared" si="176"/>
        <v>2023-24Horsham Rural CityG3</v>
      </c>
      <c r="B11227" s="18" t="s">
        <v>34</v>
      </c>
      <c r="C11227" s="18" t="s">
        <v>1087</v>
      </c>
      <c r="D11227" s="18" t="s">
        <v>159</v>
      </c>
      <c r="E11227" s="18">
        <v>0.89010989010989006</v>
      </c>
    </row>
    <row r="11228" spans="1:5" x14ac:dyDescent="0.3">
      <c r="A11228" s="18" t="str">
        <f t="shared" si="176"/>
        <v>2023-24Horsham Rural CityG4</v>
      </c>
      <c r="B11228" s="18" t="s">
        <v>34</v>
      </c>
      <c r="C11228" s="18" t="s">
        <v>1087</v>
      </c>
      <c r="D11228" s="18" t="s">
        <v>166</v>
      </c>
      <c r="E11228" s="18">
        <v>50138.992857142861</v>
      </c>
    </row>
    <row r="11229" spans="1:5" x14ac:dyDescent="0.3">
      <c r="A11229" s="18" t="str">
        <f t="shared" si="176"/>
        <v>2023-24Horsham Rural CityG5</v>
      </c>
      <c r="B11229" s="18" t="s">
        <v>34</v>
      </c>
      <c r="C11229" s="18" t="s">
        <v>1087</v>
      </c>
      <c r="D11229" s="18" t="s">
        <v>169</v>
      </c>
      <c r="E11229" s="18">
        <v>40</v>
      </c>
    </row>
    <row r="11230" spans="1:5" x14ac:dyDescent="0.3">
      <c r="A11230" s="18" t="str">
        <f t="shared" si="176"/>
        <v>2023-24Horsham Rural CityLB2</v>
      </c>
      <c r="B11230" s="18" t="s">
        <v>34</v>
      </c>
      <c r="C11230" s="18" t="s">
        <v>1087</v>
      </c>
      <c r="D11230" s="18" t="s">
        <v>172</v>
      </c>
      <c r="E11230" s="18">
        <v>0.37050814956855227</v>
      </c>
    </row>
    <row r="11231" spans="1:5" x14ac:dyDescent="0.3">
      <c r="A11231" s="18" t="str">
        <f t="shared" si="176"/>
        <v>2023-24Horsham Rural CityLB6</v>
      </c>
      <c r="B11231" s="18" t="s">
        <v>34</v>
      </c>
      <c r="C11231" s="18" t="s">
        <v>1087</v>
      </c>
      <c r="D11231" s="18" t="s">
        <v>180</v>
      </c>
      <c r="E11231" s="18">
        <v>3.7801624415456558</v>
      </c>
    </row>
    <row r="11232" spans="1:5" x14ac:dyDescent="0.3">
      <c r="A11232" s="18" t="str">
        <f t="shared" si="176"/>
        <v>2023-24Horsham Rural CityLB7</v>
      </c>
      <c r="B11232" s="18" t="s">
        <v>34</v>
      </c>
      <c r="C11232" s="18" t="s">
        <v>1087</v>
      </c>
      <c r="D11232" s="18" t="s">
        <v>184</v>
      </c>
      <c r="E11232" s="18">
        <v>0.19099187792271721</v>
      </c>
    </row>
    <row r="11233" spans="1:5" x14ac:dyDescent="0.3">
      <c r="A11233" s="18" t="str">
        <f t="shared" si="176"/>
        <v>2023-24Horsham Rural CityLB8</v>
      </c>
      <c r="B11233" s="18" t="s">
        <v>34</v>
      </c>
      <c r="C11233" s="18" t="s">
        <v>1087</v>
      </c>
      <c r="D11233" s="18" t="s">
        <v>188</v>
      </c>
      <c r="E11233" s="18">
        <v>2.5064238247600295</v>
      </c>
    </row>
    <row r="11234" spans="1:5" x14ac:dyDescent="0.3">
      <c r="A11234" s="18" t="str">
        <f t="shared" si="176"/>
        <v>2023-24Horsham Rural CityMC2</v>
      </c>
      <c r="B11234" s="18" t="s">
        <v>34</v>
      </c>
      <c r="C11234" s="18" t="s">
        <v>1087</v>
      </c>
      <c r="D11234" s="18" t="s">
        <v>192</v>
      </c>
      <c r="E11234" s="18">
        <v>1.0086206896551724</v>
      </c>
    </row>
    <row r="11235" spans="1:5" x14ac:dyDescent="0.3">
      <c r="A11235" s="18" t="str">
        <f t="shared" si="176"/>
        <v>2023-24Horsham Rural CityMC3</v>
      </c>
      <c r="B11235" s="18" t="s">
        <v>34</v>
      </c>
      <c r="C11235" s="18" t="s">
        <v>1087</v>
      </c>
      <c r="D11235" s="18" t="s">
        <v>197</v>
      </c>
      <c r="E11235" s="18">
        <v>65.19588660780768</v>
      </c>
    </row>
    <row r="11236" spans="1:5" x14ac:dyDescent="0.3">
      <c r="A11236" s="18" t="str">
        <f t="shared" si="176"/>
        <v>2023-24Horsham Rural CityMC4</v>
      </c>
      <c r="B11236" s="18" t="s">
        <v>34</v>
      </c>
      <c r="C11236" s="18" t="s">
        <v>1087</v>
      </c>
      <c r="D11236" s="18" t="s">
        <v>202</v>
      </c>
      <c r="E11236" s="18">
        <v>0.88561320754716977</v>
      </c>
    </row>
    <row r="11237" spans="1:5" x14ac:dyDescent="0.3">
      <c r="A11237" s="18" t="str">
        <f t="shared" si="176"/>
        <v>2023-24Horsham Rural CityMC5</v>
      </c>
      <c r="B11237" s="18" t="s">
        <v>34</v>
      </c>
      <c r="C11237" s="18" t="s">
        <v>1087</v>
      </c>
      <c r="D11237" s="18" t="s">
        <v>207</v>
      </c>
      <c r="E11237" s="18">
        <v>0.90909090909090906</v>
      </c>
    </row>
    <row r="11238" spans="1:5" x14ac:dyDescent="0.3">
      <c r="A11238" s="18" t="str">
        <f t="shared" si="176"/>
        <v>2023-24Horsham Rural CityMC6</v>
      </c>
      <c r="B11238" s="18" t="s">
        <v>34</v>
      </c>
      <c r="C11238" s="18" t="s">
        <v>1087</v>
      </c>
      <c r="D11238" s="18" t="s">
        <v>211</v>
      </c>
      <c r="E11238" s="18">
        <v>0.96120689655172409</v>
      </c>
    </row>
    <row r="11239" spans="1:5" x14ac:dyDescent="0.3">
      <c r="A11239" s="18" t="str">
        <f t="shared" si="176"/>
        <v>2023-24Horsham Rural CityR1</v>
      </c>
      <c r="B11239" s="18" t="s">
        <v>34</v>
      </c>
      <c r="C11239" s="18" t="s">
        <v>1087</v>
      </c>
      <c r="D11239" s="18" t="s">
        <v>215</v>
      </c>
      <c r="E11239" s="18">
        <v>10.88085948987394</v>
      </c>
    </row>
    <row r="11240" spans="1:5" x14ac:dyDescent="0.3">
      <c r="A11240" s="18" t="str">
        <f t="shared" si="176"/>
        <v>2023-24Horsham Rural CityR2</v>
      </c>
      <c r="B11240" s="18" t="s">
        <v>34</v>
      </c>
      <c r="C11240" s="18" t="s">
        <v>1087</v>
      </c>
      <c r="D11240" s="18" t="s">
        <v>220</v>
      </c>
      <c r="E11240" s="18">
        <v>0.98709098751151803</v>
      </c>
    </row>
    <row r="11241" spans="1:5" x14ac:dyDescent="0.3">
      <c r="A11241" s="18" t="str">
        <f t="shared" si="176"/>
        <v>2023-24Horsham Rural CityR3</v>
      </c>
      <c r="B11241" s="18" t="s">
        <v>34</v>
      </c>
      <c r="C11241" s="18" t="s">
        <v>1087</v>
      </c>
      <c r="D11241" s="18" t="s">
        <v>223</v>
      </c>
      <c r="E11241" s="18">
        <v>42.257275200226914</v>
      </c>
    </row>
    <row r="11242" spans="1:5" x14ac:dyDescent="0.3">
      <c r="A11242" s="18" t="str">
        <f t="shared" si="176"/>
        <v>2023-24Horsham Rural CityR4</v>
      </c>
      <c r="B11242" s="18" t="s">
        <v>34</v>
      </c>
      <c r="C11242" s="18" t="s">
        <v>1087</v>
      </c>
      <c r="D11242" s="18" t="s">
        <v>228</v>
      </c>
      <c r="E11242" s="18">
        <v>10.478092075434143</v>
      </c>
    </row>
    <row r="11243" spans="1:5" x14ac:dyDescent="0.3">
      <c r="A11243" s="18" t="str">
        <f t="shared" si="176"/>
        <v>2023-24Horsham Rural CityR5</v>
      </c>
      <c r="B11243" s="18" t="s">
        <v>34</v>
      </c>
      <c r="C11243" s="18" t="s">
        <v>1087</v>
      </c>
      <c r="D11243" s="18" t="s">
        <v>232</v>
      </c>
      <c r="E11243" s="18">
        <v>38</v>
      </c>
    </row>
    <row r="11244" spans="1:5" x14ac:dyDescent="0.3">
      <c r="A11244" s="18" t="str">
        <f t="shared" si="176"/>
        <v>2023-24Horsham Rural CitySP1</v>
      </c>
      <c r="B11244" s="18" t="s">
        <v>34</v>
      </c>
      <c r="C11244" s="18" t="s">
        <v>1087</v>
      </c>
      <c r="D11244" s="18" t="s">
        <v>236</v>
      </c>
      <c r="E11244" s="18">
        <v>46</v>
      </c>
    </row>
    <row r="11245" spans="1:5" x14ac:dyDescent="0.3">
      <c r="A11245" s="18" t="str">
        <f t="shared" si="176"/>
        <v>2023-24Horsham Rural CitySP2</v>
      </c>
      <c r="B11245" s="18" t="s">
        <v>34</v>
      </c>
      <c r="C11245" s="18" t="s">
        <v>1087</v>
      </c>
      <c r="D11245" s="18" t="s">
        <v>239</v>
      </c>
      <c r="E11245" s="18">
        <v>0.93506493506493504</v>
      </c>
    </row>
    <row r="11246" spans="1:5" x14ac:dyDescent="0.3">
      <c r="A11246" s="18" t="str">
        <f t="shared" si="176"/>
        <v>2023-24Horsham Rural CitySP3</v>
      </c>
      <c r="B11246" s="18" t="s">
        <v>34</v>
      </c>
      <c r="C11246" s="18" t="s">
        <v>1087</v>
      </c>
      <c r="D11246" s="18" t="s">
        <v>245</v>
      </c>
      <c r="E11246" s="18">
        <v>4628.3920000000007</v>
      </c>
    </row>
    <row r="11247" spans="1:5" x14ac:dyDescent="0.3">
      <c r="A11247" s="18" t="str">
        <f t="shared" si="176"/>
        <v>2023-24Horsham Rural CitySP4</v>
      </c>
      <c r="B11247" s="18" t="s">
        <v>34</v>
      </c>
      <c r="C11247" s="18" t="s">
        <v>1087</v>
      </c>
      <c r="D11247" s="18" t="s">
        <v>251</v>
      </c>
      <c r="E11247" s="18">
        <v>0</v>
      </c>
    </row>
    <row r="11248" spans="1:5" x14ac:dyDescent="0.3">
      <c r="A11248" s="18" t="str">
        <f t="shared" si="176"/>
        <v>2023-24Horsham Rural CityWC2</v>
      </c>
      <c r="B11248" s="18" t="s">
        <v>34</v>
      </c>
      <c r="C11248" s="18" t="s">
        <v>1087</v>
      </c>
      <c r="D11248" s="18" t="s">
        <v>256</v>
      </c>
      <c r="E11248" s="18">
        <v>3.9757913097444462</v>
      </c>
    </row>
    <row r="11249" spans="1:5" x14ac:dyDescent="0.3">
      <c r="A11249" s="18" t="str">
        <f t="shared" si="176"/>
        <v>2023-24Horsham Rural CityWC3</v>
      </c>
      <c r="B11249" s="18" t="s">
        <v>34</v>
      </c>
      <c r="C11249" s="18" t="s">
        <v>1087</v>
      </c>
      <c r="D11249" s="18" t="s">
        <v>262</v>
      </c>
      <c r="E11249" s="18">
        <v>111.13490986429007</v>
      </c>
    </row>
    <row r="11250" spans="1:5" x14ac:dyDescent="0.3">
      <c r="A11250" s="18" t="str">
        <f t="shared" si="176"/>
        <v>2023-24Horsham Rural CityWC4</v>
      </c>
      <c r="B11250" s="18" t="s">
        <v>34</v>
      </c>
      <c r="C11250" s="18" t="s">
        <v>1087</v>
      </c>
      <c r="D11250" s="18" t="s">
        <v>266</v>
      </c>
      <c r="E11250" s="18">
        <v>52.342135386737155</v>
      </c>
    </row>
    <row r="11251" spans="1:5" x14ac:dyDescent="0.3">
      <c r="A11251" s="18" t="str">
        <f t="shared" si="176"/>
        <v>2023-24Horsham Rural CityWC5</v>
      </c>
      <c r="B11251" s="18" t="s">
        <v>34</v>
      </c>
      <c r="C11251" s="18" t="s">
        <v>1087</v>
      </c>
      <c r="D11251" s="18" t="s">
        <v>270</v>
      </c>
      <c r="E11251" s="18">
        <v>0.48631003154744978</v>
      </c>
    </row>
    <row r="11252" spans="1:5" x14ac:dyDescent="0.3">
      <c r="A11252" s="18" t="str">
        <f t="shared" si="176"/>
        <v>2023-24Horsham Rural CityE2</v>
      </c>
      <c r="B11252" s="18" t="s">
        <v>34</v>
      </c>
      <c r="C11252" s="18" t="s">
        <v>1087</v>
      </c>
      <c r="D11252" s="18" t="s">
        <v>548</v>
      </c>
      <c r="E11252" s="18">
        <v>5322.0769230769229</v>
      </c>
    </row>
    <row r="11253" spans="1:5" x14ac:dyDescent="0.3">
      <c r="A11253" s="18" t="str">
        <f t="shared" si="176"/>
        <v>2023-24Horsham Rural CityE4</v>
      </c>
      <c r="B11253" s="18" t="s">
        <v>34</v>
      </c>
      <c r="C11253" s="18" t="s">
        <v>1087</v>
      </c>
      <c r="D11253" s="18" t="s">
        <v>550</v>
      </c>
      <c r="E11253" s="18">
        <v>2123.2307692307691</v>
      </c>
    </row>
    <row r="11254" spans="1:5" x14ac:dyDescent="0.3">
      <c r="A11254" s="18" t="str">
        <f t="shared" si="176"/>
        <v>2023-24Horsham Rural CityL1</v>
      </c>
      <c r="B11254" s="18" t="s">
        <v>34</v>
      </c>
      <c r="C11254" s="18" t="s">
        <v>1087</v>
      </c>
      <c r="D11254" s="18" t="s">
        <v>552</v>
      </c>
      <c r="E11254" s="18">
        <v>2.3828003120124803</v>
      </c>
    </row>
    <row r="11255" spans="1:5" x14ac:dyDescent="0.3">
      <c r="A11255" s="18" t="str">
        <f t="shared" si="176"/>
        <v>2023-24Horsham Rural CityL2</v>
      </c>
      <c r="B11255" s="18" t="s">
        <v>34</v>
      </c>
      <c r="C11255" s="18" t="s">
        <v>1087</v>
      </c>
      <c r="D11255" s="18" t="s">
        <v>554</v>
      </c>
      <c r="E11255" s="18">
        <v>0.29680187207488301</v>
      </c>
    </row>
    <row r="11256" spans="1:5" x14ac:dyDescent="0.3">
      <c r="A11256" s="18" t="str">
        <f t="shared" si="176"/>
        <v>2023-24Horsham Rural CityO2</v>
      </c>
      <c r="B11256" s="18" t="s">
        <v>34</v>
      </c>
      <c r="C11256" s="18" t="s">
        <v>1087</v>
      </c>
      <c r="D11256" s="18" t="s">
        <v>556</v>
      </c>
      <c r="E11256" s="18">
        <v>0.13212005892462558</v>
      </c>
    </row>
    <row r="11257" spans="1:5" x14ac:dyDescent="0.3">
      <c r="A11257" s="18" t="str">
        <f t="shared" si="176"/>
        <v>2023-24Horsham Rural CityO3</v>
      </c>
      <c r="B11257" s="18" t="s">
        <v>34</v>
      </c>
      <c r="C11257" s="18" t="s">
        <v>1087</v>
      </c>
      <c r="D11257" s="18" t="s">
        <v>558</v>
      </c>
      <c r="E11257" s="18">
        <v>5.2479744659955805E-3</v>
      </c>
    </row>
    <row r="11258" spans="1:5" x14ac:dyDescent="0.3">
      <c r="A11258" s="18" t="str">
        <f t="shared" si="176"/>
        <v>2023-24Horsham Rural CityO4</v>
      </c>
      <c r="B11258" s="18" t="s">
        <v>34</v>
      </c>
      <c r="C11258" s="18" t="s">
        <v>1087</v>
      </c>
      <c r="D11258" s="18" t="s">
        <v>560</v>
      </c>
      <c r="E11258" s="18">
        <v>0.2025173148641449</v>
      </c>
    </row>
    <row r="11259" spans="1:5" x14ac:dyDescent="0.3">
      <c r="A11259" s="18" t="str">
        <f t="shared" si="176"/>
        <v>2023-24Horsham Rural CityO5</v>
      </c>
      <c r="B11259" s="18" t="s">
        <v>34</v>
      </c>
      <c r="C11259" s="18" t="s">
        <v>1087</v>
      </c>
      <c r="D11259" s="18" t="s">
        <v>562</v>
      </c>
      <c r="E11259" s="18">
        <v>0.92866335723478577</v>
      </c>
    </row>
    <row r="11260" spans="1:5" x14ac:dyDescent="0.3">
      <c r="A11260" s="18" t="str">
        <f t="shared" si="176"/>
        <v>2023-24Horsham Rural CityOP1</v>
      </c>
      <c r="B11260" s="18" t="s">
        <v>34</v>
      </c>
      <c r="C11260" s="18" t="s">
        <v>1087</v>
      </c>
      <c r="D11260" s="18" t="s">
        <v>564</v>
      </c>
      <c r="E11260" s="18">
        <v>-0.34767618528185751</v>
      </c>
    </row>
    <row r="11261" spans="1:5" x14ac:dyDescent="0.3">
      <c r="A11261" s="18" t="str">
        <f t="shared" si="176"/>
        <v>2023-24Horsham Rural CityS1</v>
      </c>
      <c r="B11261" s="18" t="s">
        <v>34</v>
      </c>
      <c r="C11261" s="18" t="s">
        <v>1087</v>
      </c>
      <c r="D11261" s="18" t="s">
        <v>567</v>
      </c>
      <c r="E11261" s="18">
        <v>0.63469554715805054</v>
      </c>
    </row>
    <row r="11262" spans="1:5" x14ac:dyDescent="0.3">
      <c r="A11262" s="18" t="str">
        <f t="shared" si="176"/>
        <v>2023-24Horsham Rural CityS2</v>
      </c>
      <c r="B11262" s="18" t="s">
        <v>34</v>
      </c>
      <c r="C11262" s="18" t="s">
        <v>1087</v>
      </c>
      <c r="D11262" s="18" t="s">
        <v>569</v>
      </c>
      <c r="E11262" s="18">
        <v>4.0064323748852122E-3</v>
      </c>
    </row>
    <row r="11263" spans="1:5" x14ac:dyDescent="0.3">
      <c r="A11263" s="18" t="str">
        <f t="shared" si="176"/>
        <v>2023-24Horsham Rural CityC1</v>
      </c>
      <c r="B11263" s="18" t="s">
        <v>34</v>
      </c>
      <c r="C11263" s="18" t="s">
        <v>1087</v>
      </c>
      <c r="D11263" s="18" t="s">
        <v>572</v>
      </c>
      <c r="E11263" s="18">
        <v>3405.7100664533596</v>
      </c>
    </row>
    <row r="11264" spans="1:5" x14ac:dyDescent="0.3">
      <c r="A11264" s="18" t="str">
        <f t="shared" si="176"/>
        <v>2023-24Horsham Rural CityC2</v>
      </c>
      <c r="B11264" s="18" t="s">
        <v>34</v>
      </c>
      <c r="C11264" s="18" t="s">
        <v>1087</v>
      </c>
      <c r="D11264" s="18" t="s">
        <v>575</v>
      </c>
      <c r="E11264" s="18">
        <v>30344.425301501353</v>
      </c>
    </row>
    <row r="11265" spans="1:5" x14ac:dyDescent="0.3">
      <c r="A11265" s="18" t="str">
        <f t="shared" si="176"/>
        <v>2023-24Horsham Rural CityC3</v>
      </c>
      <c r="B11265" s="18" t="s">
        <v>34</v>
      </c>
      <c r="C11265" s="18" t="s">
        <v>1087</v>
      </c>
      <c r="D11265" s="18" t="s">
        <v>579</v>
      </c>
      <c r="E11265" s="18">
        <v>6.7977928505221739</v>
      </c>
    </row>
    <row r="11266" spans="1:5" x14ac:dyDescent="0.3">
      <c r="A11266" s="18" t="str">
        <f t="shared" si="176"/>
        <v>2023-24Horsham Rural CityC4</v>
      </c>
      <c r="B11266" s="18" t="s">
        <v>34</v>
      </c>
      <c r="C11266" s="18" t="s">
        <v>1087</v>
      </c>
      <c r="D11266" s="18" t="s">
        <v>583</v>
      </c>
      <c r="E11266" s="18">
        <v>2217.4747723357123</v>
      </c>
    </row>
    <row r="11267" spans="1:5" x14ac:dyDescent="0.3">
      <c r="A11267" s="18" t="str">
        <f t="shared" si="176"/>
        <v>2023-24Horsham Rural CityC5</v>
      </c>
      <c r="B11267" s="18" t="s">
        <v>34</v>
      </c>
      <c r="C11267" s="18" t="s">
        <v>1087</v>
      </c>
      <c r="D11267" s="18" t="s">
        <v>586</v>
      </c>
      <c r="E11267" s="18">
        <v>175.19074575436869</v>
      </c>
    </row>
    <row r="11268" spans="1:5" x14ac:dyDescent="0.3">
      <c r="A11268" s="18" t="str">
        <f t="shared" si="176"/>
        <v>2023-24Horsham Rural CityC6</v>
      </c>
      <c r="B11268" s="18" t="s">
        <v>34</v>
      </c>
      <c r="C11268" s="18" t="s">
        <v>1087</v>
      </c>
      <c r="D11268" s="18" t="s">
        <v>590</v>
      </c>
      <c r="E11268" s="18">
        <v>4</v>
      </c>
    </row>
    <row r="11269" spans="1:5" x14ac:dyDescent="0.3">
      <c r="A11269" s="18" t="str">
        <f t="shared" si="176"/>
        <v>2023-24Horsham Rural CityC7</v>
      </c>
      <c r="B11269" s="18" t="s">
        <v>34</v>
      </c>
      <c r="C11269" s="18" t="s">
        <v>1087</v>
      </c>
      <c r="D11269" s="18" t="s">
        <v>594</v>
      </c>
      <c r="E11269" s="18">
        <v>0.14732142857142858</v>
      </c>
    </row>
    <row r="11270" spans="1:5" x14ac:dyDescent="0.3">
      <c r="A11270" s="18" t="str">
        <f t="shared" si="176"/>
        <v>2023-24Horsham Rural CityLB5</v>
      </c>
      <c r="B11270" s="18" t="s">
        <v>34</v>
      </c>
      <c r="C11270" s="18" t="s">
        <v>1087</v>
      </c>
      <c r="D11270" s="18" t="s">
        <v>177</v>
      </c>
      <c r="E11270" s="18">
        <v>29.800056608417428</v>
      </c>
    </row>
    <row r="11271" spans="1:5" x14ac:dyDescent="0.3">
      <c r="A11271" s="18" t="str">
        <f t="shared" si="176"/>
        <v>2023-24Hume CityAF2</v>
      </c>
      <c r="B11271" s="18" t="s">
        <v>34</v>
      </c>
      <c r="C11271" s="18" t="s">
        <v>1090</v>
      </c>
      <c r="D11271" s="18" t="s">
        <v>76</v>
      </c>
      <c r="E11271" s="18">
        <v>2</v>
      </c>
    </row>
    <row r="11272" spans="1:5" x14ac:dyDescent="0.3">
      <c r="A11272" s="18" t="str">
        <f t="shared" si="176"/>
        <v>2023-24Hume CityAF6</v>
      </c>
      <c r="B11272" s="18" t="s">
        <v>34</v>
      </c>
      <c r="C11272" s="18" t="s">
        <v>1090</v>
      </c>
      <c r="D11272" s="18" t="s">
        <v>85</v>
      </c>
      <c r="E11272" s="18">
        <v>4.9898616248801204</v>
      </c>
    </row>
    <row r="11273" spans="1:5" x14ac:dyDescent="0.3">
      <c r="A11273" s="18" t="str">
        <f t="shared" si="176"/>
        <v>2023-24Hume CityAF7</v>
      </c>
      <c r="B11273" s="18" t="s">
        <v>34</v>
      </c>
      <c r="C11273" s="18" t="s">
        <v>1090</v>
      </c>
      <c r="D11273" s="18" t="s">
        <v>90</v>
      </c>
      <c r="E11273" s="18">
        <v>2.4642456580300132</v>
      </c>
    </row>
    <row r="11274" spans="1:5" x14ac:dyDescent="0.3">
      <c r="A11274" s="18" t="str">
        <f t="shared" si="176"/>
        <v>2023-24Hume CityAM1</v>
      </c>
      <c r="B11274" s="18" t="s">
        <v>34</v>
      </c>
      <c r="C11274" s="18" t="s">
        <v>1090</v>
      </c>
      <c r="D11274" s="18" t="s">
        <v>97</v>
      </c>
      <c r="E11274" s="18">
        <v>3.6844648465812999</v>
      </c>
    </row>
    <row r="11275" spans="1:5" x14ac:dyDescent="0.3">
      <c r="A11275" s="18" t="str">
        <f t="shared" si="176"/>
        <v>2023-24Hume CityAM2</v>
      </c>
      <c r="B11275" s="18" t="s">
        <v>34</v>
      </c>
      <c r="C11275" s="18" t="s">
        <v>1090</v>
      </c>
      <c r="D11275" s="18" t="s">
        <v>103</v>
      </c>
      <c r="E11275" s="18">
        <v>0.24990207598903252</v>
      </c>
    </row>
    <row r="11276" spans="1:5" x14ac:dyDescent="0.3">
      <c r="A11276" s="18" t="str">
        <f t="shared" si="176"/>
        <v>2023-24Hume CityAM5</v>
      </c>
      <c r="B11276" s="18" t="s">
        <v>34</v>
      </c>
      <c r="C11276" s="18" t="s">
        <v>1090</v>
      </c>
      <c r="D11276" s="18" t="s">
        <v>109</v>
      </c>
      <c r="E11276" s="18">
        <v>0.17023498694516973</v>
      </c>
    </row>
    <row r="11277" spans="1:5" x14ac:dyDescent="0.3">
      <c r="A11277" s="18" t="str">
        <f t="shared" si="176"/>
        <v>2023-24Hume CityAM6</v>
      </c>
      <c r="B11277" s="18" t="s">
        <v>34</v>
      </c>
      <c r="C11277" s="18" t="s">
        <v>1090</v>
      </c>
      <c r="D11277" s="18" t="s">
        <v>115</v>
      </c>
      <c r="E11277" s="18">
        <v>8.0668522324214873</v>
      </c>
    </row>
    <row r="11278" spans="1:5" x14ac:dyDescent="0.3">
      <c r="A11278" s="18" t="str">
        <f t="shared" si="176"/>
        <v>2023-24Hume CityAM7</v>
      </c>
      <c r="B11278" s="18" t="s">
        <v>34</v>
      </c>
      <c r="C11278" s="18" t="s">
        <v>1090</v>
      </c>
      <c r="D11278" s="18" t="s">
        <v>118</v>
      </c>
      <c r="E11278" s="18">
        <v>1</v>
      </c>
    </row>
    <row r="11279" spans="1:5" x14ac:dyDescent="0.3">
      <c r="A11279" s="18" t="str">
        <f t="shared" si="176"/>
        <v>2023-24Hume CityFS1</v>
      </c>
      <c r="B11279" s="18" t="s">
        <v>34</v>
      </c>
      <c r="C11279" s="18" t="s">
        <v>1090</v>
      </c>
      <c r="D11279" s="18" t="s">
        <v>124</v>
      </c>
      <c r="E11279" s="18">
        <v>1.2442748091603053</v>
      </c>
    </row>
    <row r="11280" spans="1:5" x14ac:dyDescent="0.3">
      <c r="A11280" s="18" t="str">
        <f t="shared" si="176"/>
        <v>2023-24Hume CityFS2</v>
      </c>
      <c r="B11280" s="18" t="s">
        <v>34</v>
      </c>
      <c r="C11280" s="18" t="s">
        <v>1090</v>
      </c>
      <c r="D11280" s="18" t="s">
        <v>130</v>
      </c>
      <c r="E11280" s="18">
        <v>1</v>
      </c>
    </row>
    <row r="11281" spans="1:5" x14ac:dyDescent="0.3">
      <c r="A11281" s="18" t="str">
        <f t="shared" si="176"/>
        <v>2023-24Hume CityFS3</v>
      </c>
      <c r="B11281" s="18" t="s">
        <v>34</v>
      </c>
      <c r="C11281" s="18" t="s">
        <v>1090</v>
      </c>
      <c r="D11281" s="18" t="s">
        <v>135</v>
      </c>
      <c r="E11281" s="18">
        <v>333.17773032336794</v>
      </c>
    </row>
    <row r="11282" spans="1:5" x14ac:dyDescent="0.3">
      <c r="A11282" s="18" t="str">
        <f t="shared" si="176"/>
        <v>2023-24Hume CityFS4</v>
      </c>
      <c r="B11282" s="18" t="s">
        <v>34</v>
      </c>
      <c r="C11282" s="18" t="s">
        <v>1090</v>
      </c>
      <c r="D11282" s="18" t="s">
        <v>139</v>
      </c>
      <c r="E11282" s="18">
        <v>1</v>
      </c>
    </row>
    <row r="11283" spans="1:5" x14ac:dyDescent="0.3">
      <c r="A11283" s="18" t="str">
        <f t="shared" si="176"/>
        <v>2023-24Hume CityFS5</v>
      </c>
      <c r="B11283" s="18" t="s">
        <v>34</v>
      </c>
      <c r="C11283" s="18" t="s">
        <v>1090</v>
      </c>
      <c r="D11283" s="18" t="s">
        <v>144</v>
      </c>
      <c r="E11283" s="18">
        <v>1.0216606498194947</v>
      </c>
    </row>
    <row r="11284" spans="1:5" x14ac:dyDescent="0.3">
      <c r="A11284" s="18" t="str">
        <f t="shared" si="176"/>
        <v>2023-24Hume CityG1</v>
      </c>
      <c r="B11284" s="18" t="s">
        <v>34</v>
      </c>
      <c r="C11284" s="18" t="s">
        <v>1090</v>
      </c>
      <c r="D11284" s="18" t="s">
        <v>149</v>
      </c>
      <c r="E11284" s="18">
        <v>0.22815533980582525</v>
      </c>
    </row>
    <row r="11285" spans="1:5" x14ac:dyDescent="0.3">
      <c r="A11285" s="18" t="str">
        <f t="shared" si="176"/>
        <v>2023-24Hume CityG2</v>
      </c>
      <c r="B11285" s="18" t="s">
        <v>34</v>
      </c>
      <c r="C11285" s="18" t="s">
        <v>1090</v>
      </c>
      <c r="D11285" s="18" t="s">
        <v>154</v>
      </c>
      <c r="E11285" s="18">
        <v>56</v>
      </c>
    </row>
    <row r="11286" spans="1:5" x14ac:dyDescent="0.3">
      <c r="A11286" s="18" t="str">
        <f t="shared" si="176"/>
        <v>2023-24Hume CityG3</v>
      </c>
      <c r="B11286" s="18" t="s">
        <v>34</v>
      </c>
      <c r="C11286" s="18" t="s">
        <v>1090</v>
      </c>
      <c r="D11286" s="18" t="s">
        <v>159</v>
      </c>
      <c r="E11286" s="18">
        <v>0.88932806324110669</v>
      </c>
    </row>
    <row r="11287" spans="1:5" x14ac:dyDescent="0.3">
      <c r="A11287" s="18" t="str">
        <f t="shared" si="176"/>
        <v>2023-24Hume CityG4</v>
      </c>
      <c r="B11287" s="18" t="s">
        <v>34</v>
      </c>
      <c r="C11287" s="18" t="s">
        <v>1090</v>
      </c>
      <c r="D11287" s="18" t="s">
        <v>166</v>
      </c>
      <c r="E11287" s="18">
        <v>65061.483636363635</v>
      </c>
    </row>
    <row r="11288" spans="1:5" x14ac:dyDescent="0.3">
      <c r="A11288" s="18" t="str">
        <f t="shared" ref="A11288:A11351" si="177">CONCATENATE(B11288,C11288,D11288)</f>
        <v>2023-24Hume CityG5</v>
      </c>
      <c r="B11288" s="18" t="s">
        <v>34</v>
      </c>
      <c r="C11288" s="18" t="s">
        <v>1090</v>
      </c>
      <c r="D11288" s="18" t="s">
        <v>169</v>
      </c>
      <c r="E11288" s="18">
        <v>56</v>
      </c>
    </row>
    <row r="11289" spans="1:5" x14ac:dyDescent="0.3">
      <c r="A11289" s="18" t="str">
        <f t="shared" si="177"/>
        <v>2023-24Hume CityLB2</v>
      </c>
      <c r="B11289" s="18" t="s">
        <v>34</v>
      </c>
      <c r="C11289" s="18" t="s">
        <v>1090</v>
      </c>
      <c r="D11289" s="18" t="s">
        <v>172</v>
      </c>
      <c r="E11289" s="18">
        <v>0.81006988078069864</v>
      </c>
    </row>
    <row r="11290" spans="1:5" x14ac:dyDescent="0.3">
      <c r="A11290" s="18" t="str">
        <f t="shared" si="177"/>
        <v>2023-24Hume CityLB6</v>
      </c>
      <c r="B11290" s="18" t="s">
        <v>34</v>
      </c>
      <c r="C11290" s="18" t="s">
        <v>1090</v>
      </c>
      <c r="D11290" s="18" t="s">
        <v>180</v>
      </c>
      <c r="E11290" s="18">
        <v>3.8209191517863941</v>
      </c>
    </row>
    <row r="11291" spans="1:5" x14ac:dyDescent="0.3">
      <c r="A11291" s="18" t="str">
        <f t="shared" si="177"/>
        <v>2023-24Hume CityLB7</v>
      </c>
      <c r="B11291" s="18" t="s">
        <v>34</v>
      </c>
      <c r="C11291" s="18" t="s">
        <v>1090</v>
      </c>
      <c r="D11291" s="18" t="s">
        <v>184</v>
      </c>
      <c r="E11291" s="18">
        <v>0.16844012117337231</v>
      </c>
    </row>
    <row r="11292" spans="1:5" x14ac:dyDescent="0.3">
      <c r="A11292" s="18" t="str">
        <f t="shared" si="177"/>
        <v>2023-24Hume CityLB8</v>
      </c>
      <c r="B11292" s="18" t="s">
        <v>34</v>
      </c>
      <c r="C11292" s="18" t="s">
        <v>1090</v>
      </c>
      <c r="D11292" s="18" t="s">
        <v>188</v>
      </c>
      <c r="E11292" s="18">
        <v>2.9666050143855323</v>
      </c>
    </row>
    <row r="11293" spans="1:5" x14ac:dyDescent="0.3">
      <c r="A11293" s="18" t="str">
        <f t="shared" si="177"/>
        <v>2023-24Hume CityMC2</v>
      </c>
      <c r="B11293" s="18" t="s">
        <v>34</v>
      </c>
      <c r="C11293" s="18" t="s">
        <v>1090</v>
      </c>
      <c r="D11293" s="18" t="s">
        <v>192</v>
      </c>
      <c r="E11293" s="18">
        <v>1.0094365057967107</v>
      </c>
    </row>
    <row r="11294" spans="1:5" x14ac:dyDescent="0.3">
      <c r="A11294" s="18" t="str">
        <f t="shared" si="177"/>
        <v>2023-24Hume CityMC3</v>
      </c>
      <c r="B11294" s="18" t="s">
        <v>34</v>
      </c>
      <c r="C11294" s="18" t="s">
        <v>1090</v>
      </c>
      <c r="D11294" s="18" t="s">
        <v>197</v>
      </c>
      <c r="E11294" s="18">
        <v>83.873568862116983</v>
      </c>
    </row>
    <row r="11295" spans="1:5" x14ac:dyDescent="0.3">
      <c r="A11295" s="18" t="str">
        <f t="shared" si="177"/>
        <v>2023-24Hume CityMC4</v>
      </c>
      <c r="B11295" s="18" t="s">
        <v>34</v>
      </c>
      <c r="C11295" s="18" t="s">
        <v>1090</v>
      </c>
      <c r="D11295" s="18" t="s">
        <v>202</v>
      </c>
      <c r="E11295" s="18">
        <v>0.73410460197410587</v>
      </c>
    </row>
    <row r="11296" spans="1:5" x14ac:dyDescent="0.3">
      <c r="A11296" s="18" t="str">
        <f t="shared" si="177"/>
        <v>2023-24Hume CityMC5</v>
      </c>
      <c r="B11296" s="18" t="s">
        <v>34</v>
      </c>
      <c r="C11296" s="18" t="s">
        <v>1090</v>
      </c>
      <c r="D11296" s="18" t="s">
        <v>207</v>
      </c>
      <c r="E11296" s="18">
        <v>0.83884297520661155</v>
      </c>
    </row>
    <row r="11297" spans="1:5" x14ac:dyDescent="0.3">
      <c r="A11297" s="18" t="str">
        <f t="shared" si="177"/>
        <v>2023-24Hume CityMC6</v>
      </c>
      <c r="B11297" s="18" t="s">
        <v>34</v>
      </c>
      <c r="C11297" s="18" t="s">
        <v>1090</v>
      </c>
      <c r="D11297" s="18" t="s">
        <v>211</v>
      </c>
      <c r="E11297" s="18">
        <v>1.0331625775141549</v>
      </c>
    </row>
    <row r="11298" spans="1:5" x14ac:dyDescent="0.3">
      <c r="A11298" s="18" t="str">
        <f t="shared" si="177"/>
        <v>2023-24Hume CityR1</v>
      </c>
      <c r="B11298" s="18" t="s">
        <v>34</v>
      </c>
      <c r="C11298" s="18" t="s">
        <v>1090</v>
      </c>
      <c r="D11298" s="18" t="s">
        <v>215</v>
      </c>
      <c r="E11298" s="18">
        <v>54.919137466307276</v>
      </c>
    </row>
    <row r="11299" spans="1:5" x14ac:dyDescent="0.3">
      <c r="A11299" s="18" t="str">
        <f t="shared" si="177"/>
        <v>2023-24Hume CityR2</v>
      </c>
      <c r="B11299" s="18" t="s">
        <v>34</v>
      </c>
      <c r="C11299" s="18" t="s">
        <v>1090</v>
      </c>
      <c r="D11299" s="18" t="s">
        <v>220</v>
      </c>
      <c r="E11299" s="18">
        <v>0.98989218328840967</v>
      </c>
    </row>
    <row r="11300" spans="1:5" x14ac:dyDescent="0.3">
      <c r="A11300" s="18" t="str">
        <f t="shared" si="177"/>
        <v>2023-24Hume CityR3</v>
      </c>
      <c r="B11300" s="18" t="s">
        <v>34</v>
      </c>
      <c r="C11300" s="18" t="s">
        <v>1090</v>
      </c>
      <c r="D11300" s="18" t="s">
        <v>223</v>
      </c>
      <c r="E11300" s="18">
        <v>172.72916803037245</v>
      </c>
    </row>
    <row r="11301" spans="1:5" x14ac:dyDescent="0.3">
      <c r="A11301" s="18" t="str">
        <f t="shared" si="177"/>
        <v>2023-24Hume CityR4</v>
      </c>
      <c r="B11301" s="18" t="s">
        <v>34</v>
      </c>
      <c r="C11301" s="18" t="s">
        <v>1090</v>
      </c>
      <c r="D11301" s="18" t="s">
        <v>228</v>
      </c>
      <c r="E11301" s="18">
        <v>30.899846858181029</v>
      </c>
    </row>
    <row r="11302" spans="1:5" x14ac:dyDescent="0.3">
      <c r="A11302" s="18" t="str">
        <f t="shared" si="177"/>
        <v>2023-24Hume CityR5</v>
      </c>
      <c r="B11302" s="18" t="s">
        <v>34</v>
      </c>
      <c r="C11302" s="18" t="s">
        <v>1090</v>
      </c>
      <c r="D11302" s="18" t="s">
        <v>232</v>
      </c>
      <c r="E11302" s="18">
        <v>53</v>
      </c>
    </row>
    <row r="11303" spans="1:5" x14ac:dyDescent="0.3">
      <c r="A11303" s="18" t="str">
        <f t="shared" si="177"/>
        <v>2023-24Hume CitySP1</v>
      </c>
      <c r="B11303" s="18" t="s">
        <v>34</v>
      </c>
      <c r="C11303" s="18" t="s">
        <v>1090</v>
      </c>
      <c r="D11303" s="18" t="s">
        <v>236</v>
      </c>
      <c r="E11303" s="18">
        <v>134</v>
      </c>
    </row>
    <row r="11304" spans="1:5" x14ac:dyDescent="0.3">
      <c r="A11304" s="18" t="str">
        <f t="shared" si="177"/>
        <v>2023-24Hume CitySP2</v>
      </c>
      <c r="B11304" s="18" t="s">
        <v>34</v>
      </c>
      <c r="C11304" s="18" t="s">
        <v>1090</v>
      </c>
      <c r="D11304" s="18" t="s">
        <v>239</v>
      </c>
      <c r="E11304" s="18">
        <v>0.50178359096313907</v>
      </c>
    </row>
    <row r="11305" spans="1:5" x14ac:dyDescent="0.3">
      <c r="A11305" s="18" t="str">
        <f t="shared" si="177"/>
        <v>2023-24Hume CitySP3</v>
      </c>
      <c r="B11305" s="18" t="s">
        <v>34</v>
      </c>
      <c r="C11305" s="18" t="s">
        <v>1090</v>
      </c>
      <c r="D11305" s="18" t="s">
        <v>245</v>
      </c>
      <c r="E11305" s="18">
        <v>5122.6360196560199</v>
      </c>
    </row>
    <row r="11306" spans="1:5" x14ac:dyDescent="0.3">
      <c r="A11306" s="18" t="str">
        <f t="shared" si="177"/>
        <v>2023-24Hume CitySP4</v>
      </c>
      <c r="B11306" s="18" t="s">
        <v>34</v>
      </c>
      <c r="C11306" s="18" t="s">
        <v>1090</v>
      </c>
      <c r="D11306" s="18" t="s">
        <v>251</v>
      </c>
      <c r="E11306" s="18">
        <v>0.2</v>
      </c>
    </row>
    <row r="11307" spans="1:5" x14ac:dyDescent="0.3">
      <c r="A11307" s="18" t="str">
        <f t="shared" si="177"/>
        <v>2023-24Hume CityWC2</v>
      </c>
      <c r="B11307" s="18" t="s">
        <v>34</v>
      </c>
      <c r="C11307" s="18" t="s">
        <v>1090</v>
      </c>
      <c r="D11307" s="18" t="s">
        <v>256</v>
      </c>
      <c r="E11307" s="18">
        <v>13.41612039677641</v>
      </c>
    </row>
    <row r="11308" spans="1:5" x14ac:dyDescent="0.3">
      <c r="A11308" s="18" t="str">
        <f t="shared" si="177"/>
        <v>2023-24Hume CityWC3</v>
      </c>
      <c r="B11308" s="18" t="s">
        <v>34</v>
      </c>
      <c r="C11308" s="18" t="s">
        <v>1090</v>
      </c>
      <c r="D11308" s="18" t="s">
        <v>262</v>
      </c>
      <c r="E11308" s="18">
        <v>179.94095036548367</v>
      </c>
    </row>
    <row r="11309" spans="1:5" x14ac:dyDescent="0.3">
      <c r="A11309" s="18" t="str">
        <f t="shared" si="177"/>
        <v>2023-24Hume CityWC4</v>
      </c>
      <c r="B11309" s="18" t="s">
        <v>34</v>
      </c>
      <c r="C11309" s="18" t="s">
        <v>1090</v>
      </c>
      <c r="D11309" s="18" t="s">
        <v>266</v>
      </c>
      <c r="E11309" s="18">
        <v>75.503407722738217</v>
      </c>
    </row>
    <row r="11310" spans="1:5" x14ac:dyDescent="0.3">
      <c r="A11310" s="18" t="str">
        <f t="shared" si="177"/>
        <v>2023-24Hume CityWC5</v>
      </c>
      <c r="B11310" s="18" t="s">
        <v>34</v>
      </c>
      <c r="C11310" s="18" t="s">
        <v>1090</v>
      </c>
      <c r="D11310" s="18" t="s">
        <v>270</v>
      </c>
      <c r="E11310" s="18">
        <v>0.31727116860854793</v>
      </c>
    </row>
    <row r="11311" spans="1:5" x14ac:dyDescent="0.3">
      <c r="A11311" s="18" t="str">
        <f t="shared" si="177"/>
        <v>2023-24Hume CityE2</v>
      </c>
      <c r="B11311" s="18" t="s">
        <v>34</v>
      </c>
      <c r="C11311" s="18" t="s">
        <v>1090</v>
      </c>
      <c r="D11311" s="18" t="s">
        <v>548</v>
      </c>
      <c r="E11311" s="18">
        <v>4157.2199082515981</v>
      </c>
    </row>
    <row r="11312" spans="1:5" x14ac:dyDescent="0.3">
      <c r="A11312" s="18" t="str">
        <f t="shared" si="177"/>
        <v>2023-24Hume CityE4</v>
      </c>
      <c r="B11312" s="18" t="s">
        <v>34</v>
      </c>
      <c r="C11312" s="18" t="s">
        <v>1090</v>
      </c>
      <c r="D11312" s="18" t="s">
        <v>550</v>
      </c>
      <c r="E11312" s="18">
        <v>1633.819471870861</v>
      </c>
    </row>
    <row r="11313" spans="1:5" x14ac:dyDescent="0.3">
      <c r="A11313" s="18" t="str">
        <f t="shared" si="177"/>
        <v>2023-24Hume CityL1</v>
      </c>
      <c r="B11313" s="18" t="s">
        <v>34</v>
      </c>
      <c r="C11313" s="18" t="s">
        <v>1090</v>
      </c>
      <c r="D11313" s="18" t="s">
        <v>552</v>
      </c>
      <c r="E11313" s="18">
        <v>4.2358074893562803</v>
      </c>
    </row>
    <row r="11314" spans="1:5" x14ac:dyDescent="0.3">
      <c r="A11314" s="18" t="str">
        <f t="shared" si="177"/>
        <v>2023-24Hume CityL2</v>
      </c>
      <c r="B11314" s="18" t="s">
        <v>34</v>
      </c>
      <c r="C11314" s="18" t="s">
        <v>1090</v>
      </c>
      <c r="D11314" s="18" t="s">
        <v>554</v>
      </c>
      <c r="E11314" s="18">
        <v>-0.16216675337360784</v>
      </c>
    </row>
    <row r="11315" spans="1:5" x14ac:dyDescent="0.3">
      <c r="A11315" s="18" t="str">
        <f t="shared" si="177"/>
        <v>2023-24Hume CityO2</v>
      </c>
      <c r="B11315" s="18" t="s">
        <v>34</v>
      </c>
      <c r="C11315" s="18" t="s">
        <v>1090</v>
      </c>
      <c r="D11315" s="18" t="s">
        <v>556</v>
      </c>
      <c r="E11315" s="18">
        <v>0</v>
      </c>
    </row>
    <row r="11316" spans="1:5" x14ac:dyDescent="0.3">
      <c r="A11316" s="18" t="str">
        <f t="shared" si="177"/>
        <v>2023-24Hume CityO3</v>
      </c>
      <c r="B11316" s="18" t="s">
        <v>34</v>
      </c>
      <c r="C11316" s="18" t="s">
        <v>1090</v>
      </c>
      <c r="D11316" s="18" t="s">
        <v>558</v>
      </c>
      <c r="E11316" s="18">
        <v>0</v>
      </c>
    </row>
    <row r="11317" spans="1:5" x14ac:dyDescent="0.3">
      <c r="A11317" s="18" t="str">
        <f t="shared" si="177"/>
        <v>2023-24Hume CityO4</v>
      </c>
      <c r="B11317" s="18" t="s">
        <v>34</v>
      </c>
      <c r="C11317" s="18" t="s">
        <v>1090</v>
      </c>
      <c r="D11317" s="18" t="s">
        <v>560</v>
      </c>
      <c r="E11317" s="18">
        <v>0.32390485260703444</v>
      </c>
    </row>
    <row r="11318" spans="1:5" x14ac:dyDescent="0.3">
      <c r="A11318" s="18" t="str">
        <f t="shared" si="177"/>
        <v>2023-24Hume CityO5</v>
      </c>
      <c r="B11318" s="18" t="s">
        <v>34</v>
      </c>
      <c r="C11318" s="18" t="s">
        <v>1090</v>
      </c>
      <c r="D11318" s="18" t="s">
        <v>562</v>
      </c>
      <c r="E11318" s="18">
        <v>0.85268159260094745</v>
      </c>
    </row>
    <row r="11319" spans="1:5" x14ac:dyDescent="0.3">
      <c r="A11319" s="18" t="str">
        <f t="shared" si="177"/>
        <v>2023-24Hume CityOP1</v>
      </c>
      <c r="B11319" s="18" t="s">
        <v>34</v>
      </c>
      <c r="C11319" s="18" t="s">
        <v>1090</v>
      </c>
      <c r="D11319" s="18" t="s">
        <v>564</v>
      </c>
      <c r="E11319" s="18">
        <v>-0.10580340171030063</v>
      </c>
    </row>
    <row r="11320" spans="1:5" x14ac:dyDescent="0.3">
      <c r="A11320" s="18" t="str">
        <f t="shared" si="177"/>
        <v>2023-24Hume CityS1</v>
      </c>
      <c r="B11320" s="18" t="s">
        <v>34</v>
      </c>
      <c r="C11320" s="18" t="s">
        <v>1090</v>
      </c>
      <c r="D11320" s="18" t="s">
        <v>567</v>
      </c>
      <c r="E11320" s="18">
        <v>0.61137172539467732</v>
      </c>
    </row>
    <row r="11321" spans="1:5" x14ac:dyDescent="0.3">
      <c r="A11321" s="18" t="str">
        <f t="shared" si="177"/>
        <v>2023-24Hume CityS2</v>
      </c>
      <c r="B11321" s="18" t="s">
        <v>34</v>
      </c>
      <c r="C11321" s="18" t="s">
        <v>1090</v>
      </c>
      <c r="D11321" s="18" t="s">
        <v>569</v>
      </c>
      <c r="E11321" s="18">
        <v>3.1686122086585574E-3</v>
      </c>
    </row>
    <row r="11322" spans="1:5" x14ac:dyDescent="0.3">
      <c r="A11322" s="18" t="str">
        <f t="shared" si="177"/>
        <v>2023-24Hume CityC1</v>
      </c>
      <c r="B11322" s="18" t="s">
        <v>34</v>
      </c>
      <c r="C11322" s="18" t="s">
        <v>1090</v>
      </c>
      <c r="D11322" s="18" t="s">
        <v>572</v>
      </c>
      <c r="E11322" s="18">
        <v>1648.5287177847804</v>
      </c>
    </row>
    <row r="11323" spans="1:5" x14ac:dyDescent="0.3">
      <c r="A11323" s="18" t="str">
        <f t="shared" si="177"/>
        <v>2023-24Hume CityC2</v>
      </c>
      <c r="B11323" s="18" t="s">
        <v>34</v>
      </c>
      <c r="C11323" s="18" t="s">
        <v>1090</v>
      </c>
      <c r="D11323" s="18" t="s">
        <v>575</v>
      </c>
      <c r="E11323" s="18">
        <v>12017.373003912257</v>
      </c>
    </row>
    <row r="11324" spans="1:5" x14ac:dyDescent="0.3">
      <c r="A11324" s="18" t="str">
        <f t="shared" si="177"/>
        <v>2023-24Hume CityC3</v>
      </c>
      <c r="B11324" s="18" t="s">
        <v>34</v>
      </c>
      <c r="C11324" s="18" t="s">
        <v>1090</v>
      </c>
      <c r="D11324" s="18" t="s">
        <v>579</v>
      </c>
      <c r="E11324" s="18">
        <v>174.82634730538922</v>
      </c>
    </row>
    <row r="11325" spans="1:5" x14ac:dyDescent="0.3">
      <c r="A11325" s="18" t="str">
        <f t="shared" si="177"/>
        <v>2023-24Hume CityC4</v>
      </c>
      <c r="B11325" s="18" t="s">
        <v>34</v>
      </c>
      <c r="C11325" s="18" t="s">
        <v>1090</v>
      </c>
      <c r="D11325" s="18" t="s">
        <v>583</v>
      </c>
      <c r="E11325" s="18">
        <v>1193.0015522674339</v>
      </c>
    </row>
    <row r="11326" spans="1:5" x14ac:dyDescent="0.3">
      <c r="A11326" s="18" t="str">
        <f t="shared" si="177"/>
        <v>2023-24Hume CityC5</v>
      </c>
      <c r="B11326" s="18" t="s">
        <v>34</v>
      </c>
      <c r="C11326" s="18" t="s">
        <v>1090</v>
      </c>
      <c r="D11326" s="18" t="s">
        <v>586</v>
      </c>
      <c r="E11326" s="18">
        <v>226.78525216544125</v>
      </c>
    </row>
    <row r="11327" spans="1:5" x14ac:dyDescent="0.3">
      <c r="A11327" s="18" t="str">
        <f t="shared" si="177"/>
        <v>2023-24Hume CityC6</v>
      </c>
      <c r="B11327" s="18" t="s">
        <v>34</v>
      </c>
      <c r="C11327" s="18" t="s">
        <v>1090</v>
      </c>
      <c r="D11327" s="18" t="s">
        <v>590</v>
      </c>
      <c r="E11327" s="18">
        <v>1</v>
      </c>
    </row>
    <row r="11328" spans="1:5" x14ac:dyDescent="0.3">
      <c r="A11328" s="18" t="str">
        <f t="shared" si="177"/>
        <v>2023-24Hume CityC7</v>
      </c>
      <c r="B11328" s="18" t="s">
        <v>34</v>
      </c>
      <c r="C11328" s="18" t="s">
        <v>1090</v>
      </c>
      <c r="D11328" s="18" t="s">
        <v>594</v>
      </c>
      <c r="E11328" s="18">
        <v>9.0429540316503396E-2</v>
      </c>
    </row>
    <row r="11329" spans="1:5" x14ac:dyDescent="0.3">
      <c r="A11329" s="18" t="str">
        <f t="shared" si="177"/>
        <v>2023-24Hume CityLB5</v>
      </c>
      <c r="B11329" s="18" t="s">
        <v>34</v>
      </c>
      <c r="C11329" s="18" t="s">
        <v>1090</v>
      </c>
      <c r="D11329" s="18" t="s">
        <v>177</v>
      </c>
      <c r="E11329" s="18">
        <v>29.867745924099189</v>
      </c>
    </row>
    <row r="11330" spans="1:5" x14ac:dyDescent="0.3">
      <c r="A11330" s="18" t="str">
        <f t="shared" si="177"/>
        <v>2023-24Indigo ShireLB5</v>
      </c>
      <c r="B11330" s="18" t="s">
        <v>34</v>
      </c>
      <c r="C11330" s="18" t="s">
        <v>1093</v>
      </c>
      <c r="D11330" s="18" t="s">
        <v>177</v>
      </c>
      <c r="E11330" s="18">
        <v>48.197939078247082</v>
      </c>
    </row>
    <row r="11331" spans="1:5" x14ac:dyDescent="0.3">
      <c r="A11331" s="18" t="str">
        <f t="shared" si="177"/>
        <v>2023-24Indigo ShireAF2</v>
      </c>
      <c r="B11331" s="18" t="s">
        <v>34</v>
      </c>
      <c r="C11331" s="18" t="s">
        <v>1093</v>
      </c>
      <c r="D11331" s="18" t="s">
        <v>76</v>
      </c>
      <c r="E11331" s="18">
        <v>1</v>
      </c>
    </row>
    <row r="11332" spans="1:5" x14ac:dyDescent="0.3">
      <c r="A11332" s="18" t="str">
        <f t="shared" si="177"/>
        <v>2023-24Indigo ShireAF6</v>
      </c>
      <c r="B11332" s="18" t="s">
        <v>34</v>
      </c>
      <c r="C11332" s="18" t="s">
        <v>1093</v>
      </c>
      <c r="D11332" s="18" t="s">
        <v>85</v>
      </c>
      <c r="E11332" s="18">
        <v>1.6945985732080173</v>
      </c>
    </row>
    <row r="11333" spans="1:5" x14ac:dyDescent="0.3">
      <c r="A11333" s="18" t="str">
        <f t="shared" si="177"/>
        <v>2023-24Indigo ShireAF7</v>
      </c>
      <c r="B11333" s="18" t="s">
        <v>34</v>
      </c>
      <c r="C11333" s="18" t="s">
        <v>1093</v>
      </c>
      <c r="D11333" s="18" t="s">
        <v>90</v>
      </c>
      <c r="E11333" s="18">
        <v>18.085900434346808</v>
      </c>
    </row>
    <row r="11334" spans="1:5" x14ac:dyDescent="0.3">
      <c r="A11334" s="18" t="str">
        <f t="shared" si="177"/>
        <v>2023-24Indigo ShireAM1</v>
      </c>
      <c r="B11334" s="18" t="s">
        <v>34</v>
      </c>
      <c r="C11334" s="18" t="s">
        <v>1093</v>
      </c>
      <c r="D11334" s="18" t="s">
        <v>97</v>
      </c>
      <c r="E11334" s="18">
        <v>1</v>
      </c>
    </row>
    <row r="11335" spans="1:5" x14ac:dyDescent="0.3">
      <c r="A11335" s="18" t="str">
        <f t="shared" si="177"/>
        <v>2023-24Indigo ShireAM2</v>
      </c>
      <c r="B11335" s="18" t="s">
        <v>34</v>
      </c>
      <c r="C11335" s="18" t="s">
        <v>1093</v>
      </c>
      <c r="D11335" s="18" t="s">
        <v>103</v>
      </c>
      <c r="E11335" s="18">
        <v>0.56666666666666665</v>
      </c>
    </row>
    <row r="11336" spans="1:5" x14ac:dyDescent="0.3">
      <c r="A11336" s="18" t="str">
        <f t="shared" si="177"/>
        <v>2023-24Indigo ShireAM5</v>
      </c>
      <c r="B11336" s="18" t="s">
        <v>34</v>
      </c>
      <c r="C11336" s="18" t="s">
        <v>1093</v>
      </c>
      <c r="D11336" s="18" t="s">
        <v>109</v>
      </c>
      <c r="E11336" s="18">
        <v>0.41025641025641024</v>
      </c>
    </row>
    <row r="11337" spans="1:5" x14ac:dyDescent="0.3">
      <c r="A11337" s="18" t="str">
        <f t="shared" si="177"/>
        <v>2023-24Indigo ShireAM6</v>
      </c>
      <c r="B11337" s="18" t="s">
        <v>34</v>
      </c>
      <c r="C11337" s="18" t="s">
        <v>1093</v>
      </c>
      <c r="D11337" s="18" t="s">
        <v>115</v>
      </c>
      <c r="E11337" s="18">
        <v>13.44457026384328</v>
      </c>
    </row>
    <row r="11338" spans="1:5" x14ac:dyDescent="0.3">
      <c r="A11338" s="18" t="str">
        <f t="shared" si="177"/>
        <v>2023-24Indigo ShireAM7</v>
      </c>
      <c r="B11338" s="18" t="s">
        <v>34</v>
      </c>
      <c r="C11338" s="18" t="s">
        <v>1093</v>
      </c>
      <c r="D11338" s="18" t="s">
        <v>118</v>
      </c>
      <c r="E11338" s="18">
        <v>0</v>
      </c>
    </row>
    <row r="11339" spans="1:5" x14ac:dyDescent="0.3">
      <c r="A11339" s="18" t="str">
        <f t="shared" si="177"/>
        <v>2023-24Indigo ShireFS1</v>
      </c>
      <c r="B11339" s="18" t="s">
        <v>34</v>
      </c>
      <c r="C11339" s="18" t="s">
        <v>1093</v>
      </c>
      <c r="D11339" s="18" t="s">
        <v>124</v>
      </c>
      <c r="E11339" s="18">
        <v>1</v>
      </c>
    </row>
    <row r="11340" spans="1:5" x14ac:dyDescent="0.3">
      <c r="A11340" s="18" t="str">
        <f t="shared" si="177"/>
        <v>2023-24Indigo ShireFS2</v>
      </c>
      <c r="B11340" s="18" t="s">
        <v>34</v>
      </c>
      <c r="C11340" s="18" t="s">
        <v>1093</v>
      </c>
      <c r="D11340" s="18" t="s">
        <v>130</v>
      </c>
      <c r="E11340" s="18">
        <v>1</v>
      </c>
    </row>
    <row r="11341" spans="1:5" x14ac:dyDescent="0.3">
      <c r="A11341" s="18" t="str">
        <f t="shared" si="177"/>
        <v>2023-24Indigo ShireFS3</v>
      </c>
      <c r="B11341" s="18" t="s">
        <v>34</v>
      </c>
      <c r="C11341" s="18" t="s">
        <v>1093</v>
      </c>
      <c r="D11341" s="18" t="s">
        <v>135</v>
      </c>
      <c r="E11341" s="18">
        <v>686.75129533678762</v>
      </c>
    </row>
    <row r="11342" spans="1:5" x14ac:dyDescent="0.3">
      <c r="A11342" s="18" t="str">
        <f t="shared" si="177"/>
        <v>2023-24Indigo ShireFS4</v>
      </c>
      <c r="B11342" s="18" t="s">
        <v>34</v>
      </c>
      <c r="C11342" s="18" t="s">
        <v>1093</v>
      </c>
      <c r="D11342" s="18" t="s">
        <v>139</v>
      </c>
      <c r="E11342" s="18">
        <v>1</v>
      </c>
    </row>
    <row r="11343" spans="1:5" x14ac:dyDescent="0.3">
      <c r="A11343" s="18" t="str">
        <f t="shared" si="177"/>
        <v>2023-24Indigo ShireFS5</v>
      </c>
      <c r="B11343" s="18" t="s">
        <v>34</v>
      </c>
      <c r="C11343" s="18" t="s">
        <v>1093</v>
      </c>
      <c r="D11343" s="18" t="s">
        <v>144</v>
      </c>
      <c r="E11343" s="18">
        <v>1</v>
      </c>
    </row>
    <row r="11344" spans="1:5" x14ac:dyDescent="0.3">
      <c r="A11344" s="18" t="str">
        <f t="shared" si="177"/>
        <v>2023-24Indigo ShireG1</v>
      </c>
      <c r="B11344" s="18" t="s">
        <v>34</v>
      </c>
      <c r="C11344" s="18" t="s">
        <v>1093</v>
      </c>
      <c r="D11344" s="18" t="s">
        <v>149</v>
      </c>
      <c r="E11344" s="18">
        <v>5.2980132450331126E-2</v>
      </c>
    </row>
    <row r="11345" spans="1:5" x14ac:dyDescent="0.3">
      <c r="A11345" s="18" t="str">
        <f t="shared" si="177"/>
        <v>2023-24Indigo ShireG2</v>
      </c>
      <c r="B11345" s="18" t="s">
        <v>34</v>
      </c>
      <c r="C11345" s="18" t="s">
        <v>1093</v>
      </c>
      <c r="D11345" s="18" t="s">
        <v>154</v>
      </c>
      <c r="E11345" s="18">
        <v>53</v>
      </c>
    </row>
    <row r="11346" spans="1:5" x14ac:dyDescent="0.3">
      <c r="A11346" s="18" t="str">
        <f t="shared" si="177"/>
        <v>2023-24Indigo ShireG3</v>
      </c>
      <c r="B11346" s="18" t="s">
        <v>34</v>
      </c>
      <c r="C11346" s="18" t="s">
        <v>1093</v>
      </c>
      <c r="D11346" s="18" t="s">
        <v>159</v>
      </c>
      <c r="E11346" s="18">
        <v>0.9642857142857143</v>
      </c>
    </row>
    <row r="11347" spans="1:5" x14ac:dyDescent="0.3">
      <c r="A11347" s="18" t="str">
        <f t="shared" si="177"/>
        <v>2023-24Indigo ShireG4</v>
      </c>
      <c r="B11347" s="18" t="s">
        <v>34</v>
      </c>
      <c r="C11347" s="18" t="s">
        <v>1093</v>
      </c>
      <c r="D11347" s="18" t="s">
        <v>166</v>
      </c>
      <c r="E11347" s="18">
        <v>44107</v>
      </c>
    </row>
    <row r="11348" spans="1:5" x14ac:dyDescent="0.3">
      <c r="A11348" s="18" t="str">
        <f t="shared" si="177"/>
        <v>2023-24Indigo ShireG5</v>
      </c>
      <c r="B11348" s="18" t="s">
        <v>34</v>
      </c>
      <c r="C11348" s="18" t="s">
        <v>1093</v>
      </c>
      <c r="D11348" s="18" t="s">
        <v>169</v>
      </c>
      <c r="E11348" s="18">
        <v>50</v>
      </c>
    </row>
    <row r="11349" spans="1:5" x14ac:dyDescent="0.3">
      <c r="A11349" s="18" t="str">
        <f t="shared" si="177"/>
        <v>2023-24Indigo ShireLB2</v>
      </c>
      <c r="B11349" s="18" t="s">
        <v>34</v>
      </c>
      <c r="C11349" s="18" t="s">
        <v>1093</v>
      </c>
      <c r="D11349" s="18" t="s">
        <v>172</v>
      </c>
      <c r="E11349" s="18">
        <v>0.56940085592011414</v>
      </c>
    </row>
    <row r="11350" spans="1:5" x14ac:dyDescent="0.3">
      <c r="A11350" s="18" t="str">
        <f t="shared" si="177"/>
        <v>2023-24Indigo ShireLB6</v>
      </c>
      <c r="B11350" s="18" t="s">
        <v>34</v>
      </c>
      <c r="C11350" s="18" t="s">
        <v>1093</v>
      </c>
      <c r="D11350" s="18" t="s">
        <v>180</v>
      </c>
      <c r="E11350" s="18">
        <v>4.3814403804778621</v>
      </c>
    </row>
    <row r="11351" spans="1:5" x14ac:dyDescent="0.3">
      <c r="A11351" s="18" t="str">
        <f t="shared" si="177"/>
        <v>2023-24Indigo ShireLB7</v>
      </c>
      <c r="B11351" s="18" t="s">
        <v>34</v>
      </c>
      <c r="C11351" s="18" t="s">
        <v>1093</v>
      </c>
      <c r="D11351" s="18" t="s">
        <v>184</v>
      </c>
      <c r="E11351" s="18">
        <v>0.22590873060808517</v>
      </c>
    </row>
    <row r="11352" spans="1:5" x14ac:dyDescent="0.3">
      <c r="A11352" s="18" t="str">
        <f t="shared" ref="A11352:A11415" si="178">CONCATENATE(B11352,C11352,D11352)</f>
        <v>2023-24Indigo ShireLB8</v>
      </c>
      <c r="B11352" s="18" t="s">
        <v>34</v>
      </c>
      <c r="C11352" s="18" t="s">
        <v>1093</v>
      </c>
      <c r="D11352" s="18" t="s">
        <v>188</v>
      </c>
      <c r="E11352" s="18">
        <v>4.599875438795153</v>
      </c>
    </row>
    <row r="11353" spans="1:5" x14ac:dyDescent="0.3">
      <c r="A11353" s="18" t="str">
        <f t="shared" si="178"/>
        <v>2023-24Indigo ShireMC2</v>
      </c>
      <c r="B11353" s="18" t="s">
        <v>34</v>
      </c>
      <c r="C11353" s="18" t="s">
        <v>1093</v>
      </c>
      <c r="D11353" s="18" t="s">
        <v>192</v>
      </c>
      <c r="E11353" s="18">
        <v>1.0196078431372548</v>
      </c>
    </row>
    <row r="11354" spans="1:5" x14ac:dyDescent="0.3">
      <c r="A11354" s="18" t="str">
        <f t="shared" si="178"/>
        <v>2023-24Indigo ShireMC3</v>
      </c>
      <c r="B11354" s="18" t="s">
        <v>34</v>
      </c>
      <c r="C11354" s="18" t="s">
        <v>1093</v>
      </c>
      <c r="D11354" s="18" t="s">
        <v>197</v>
      </c>
      <c r="E11354" s="18">
        <v>81.033881186300619</v>
      </c>
    </row>
    <row r="11355" spans="1:5" x14ac:dyDescent="0.3">
      <c r="A11355" s="18" t="str">
        <f t="shared" si="178"/>
        <v>2023-24Indigo ShireMC4</v>
      </c>
      <c r="B11355" s="18" t="s">
        <v>34</v>
      </c>
      <c r="C11355" s="18" t="s">
        <v>1093</v>
      </c>
      <c r="D11355" s="18" t="s">
        <v>202</v>
      </c>
      <c r="E11355" s="18">
        <v>0.85693745506829622</v>
      </c>
    </row>
    <row r="11356" spans="1:5" x14ac:dyDescent="0.3">
      <c r="A11356" s="18" t="str">
        <f t="shared" si="178"/>
        <v>2023-24Indigo ShireMC5</v>
      </c>
      <c r="B11356" s="18" t="s">
        <v>34</v>
      </c>
      <c r="C11356" s="18" t="s">
        <v>1093</v>
      </c>
      <c r="D11356" s="18" t="s">
        <v>207</v>
      </c>
      <c r="E11356" s="18">
        <v>0.8529411764705882</v>
      </c>
    </row>
    <row r="11357" spans="1:5" x14ac:dyDescent="0.3">
      <c r="A11357" s="18" t="str">
        <f t="shared" si="178"/>
        <v>2023-24Indigo ShireMC6</v>
      </c>
      <c r="B11357" s="18" t="s">
        <v>34</v>
      </c>
      <c r="C11357" s="18" t="s">
        <v>1093</v>
      </c>
      <c r="D11357" s="18" t="s">
        <v>211</v>
      </c>
      <c r="E11357" s="18">
        <v>0.86274509803921573</v>
      </c>
    </row>
    <row r="11358" spans="1:5" x14ac:dyDescent="0.3">
      <c r="A11358" s="18" t="str">
        <f t="shared" si="178"/>
        <v>2023-24Indigo ShireR1</v>
      </c>
      <c r="B11358" s="18" t="s">
        <v>34</v>
      </c>
      <c r="C11358" s="18" t="s">
        <v>1093</v>
      </c>
      <c r="D11358" s="18" t="s">
        <v>215</v>
      </c>
      <c r="E11358" s="18">
        <v>33.163784333672432</v>
      </c>
    </row>
    <row r="11359" spans="1:5" x14ac:dyDescent="0.3">
      <c r="A11359" s="18" t="str">
        <f t="shared" si="178"/>
        <v>2023-24Indigo ShireR2</v>
      </c>
      <c r="B11359" s="18" t="s">
        <v>34</v>
      </c>
      <c r="C11359" s="18" t="s">
        <v>1093</v>
      </c>
      <c r="D11359" s="18" t="s">
        <v>220</v>
      </c>
      <c r="E11359" s="18">
        <v>0.99961342828077315</v>
      </c>
    </row>
    <row r="11360" spans="1:5" x14ac:dyDescent="0.3">
      <c r="A11360" s="18" t="str">
        <f t="shared" si="178"/>
        <v>2023-24Indigo ShireR3</v>
      </c>
      <c r="B11360" s="18" t="s">
        <v>34</v>
      </c>
      <c r="C11360" s="18" t="s">
        <v>1093</v>
      </c>
      <c r="D11360" s="18" t="s">
        <v>223</v>
      </c>
      <c r="E11360" s="18">
        <v>42.482189010001122</v>
      </c>
    </row>
    <row r="11361" spans="1:5" x14ac:dyDescent="0.3">
      <c r="A11361" s="18" t="str">
        <f t="shared" si="178"/>
        <v>2023-24Indigo ShireR4</v>
      </c>
      <c r="B11361" s="18" t="s">
        <v>34</v>
      </c>
      <c r="C11361" s="18" t="s">
        <v>1093</v>
      </c>
      <c r="D11361" s="18" t="s">
        <v>228</v>
      </c>
      <c r="E11361" s="18">
        <v>5.6962835885250866</v>
      </c>
    </row>
    <row r="11362" spans="1:5" x14ac:dyDescent="0.3">
      <c r="A11362" s="18" t="str">
        <f t="shared" si="178"/>
        <v>2023-24Indigo ShireR5</v>
      </c>
      <c r="B11362" s="18" t="s">
        <v>34</v>
      </c>
      <c r="C11362" s="18" t="s">
        <v>1093</v>
      </c>
      <c r="D11362" s="18" t="s">
        <v>232</v>
      </c>
      <c r="E11362" s="18">
        <v>36</v>
      </c>
    </row>
    <row r="11363" spans="1:5" x14ac:dyDescent="0.3">
      <c r="A11363" s="18" t="str">
        <f t="shared" si="178"/>
        <v>2023-24Indigo ShireSP1</v>
      </c>
      <c r="B11363" s="18" t="s">
        <v>34</v>
      </c>
      <c r="C11363" s="18" t="s">
        <v>1093</v>
      </c>
      <c r="D11363" s="18" t="s">
        <v>236</v>
      </c>
      <c r="E11363" s="18">
        <v>104</v>
      </c>
    </row>
    <row r="11364" spans="1:5" x14ac:dyDescent="0.3">
      <c r="A11364" s="18" t="str">
        <f t="shared" si="178"/>
        <v>2023-24Indigo ShireSP2</v>
      </c>
      <c r="B11364" s="18" t="s">
        <v>34</v>
      </c>
      <c r="C11364" s="18" t="s">
        <v>1093</v>
      </c>
      <c r="D11364" s="18" t="s">
        <v>239</v>
      </c>
      <c r="E11364" s="18">
        <v>0.3575757575757576</v>
      </c>
    </row>
    <row r="11365" spans="1:5" x14ac:dyDescent="0.3">
      <c r="A11365" s="18" t="str">
        <f t="shared" si="178"/>
        <v>2023-24Indigo ShireSP3</v>
      </c>
      <c r="B11365" s="18" t="s">
        <v>34</v>
      </c>
      <c r="C11365" s="18" t="s">
        <v>1093</v>
      </c>
      <c r="D11365" s="18" t="s">
        <v>245</v>
      </c>
      <c r="E11365" s="18">
        <v>3246.6542056074768</v>
      </c>
    </row>
    <row r="11366" spans="1:5" x14ac:dyDescent="0.3">
      <c r="A11366" s="18" t="str">
        <f t="shared" si="178"/>
        <v>2023-24Indigo ShireSP4</v>
      </c>
      <c r="B11366" s="18" t="s">
        <v>34</v>
      </c>
      <c r="C11366" s="18" t="s">
        <v>1093</v>
      </c>
      <c r="D11366" s="18" t="s">
        <v>251</v>
      </c>
      <c r="E11366" s="18">
        <v>1</v>
      </c>
    </row>
    <row r="11367" spans="1:5" x14ac:dyDescent="0.3">
      <c r="A11367" s="18" t="str">
        <f t="shared" si="178"/>
        <v>2023-24Indigo ShireWC2</v>
      </c>
      <c r="B11367" s="18" t="s">
        <v>34</v>
      </c>
      <c r="C11367" s="18" t="s">
        <v>1093</v>
      </c>
      <c r="D11367" s="18" t="s">
        <v>256</v>
      </c>
      <c r="E11367" s="18">
        <v>4.9900683106438644</v>
      </c>
    </row>
    <row r="11368" spans="1:5" x14ac:dyDescent="0.3">
      <c r="A11368" s="18" t="str">
        <f t="shared" si="178"/>
        <v>2023-24Indigo ShireWC3</v>
      </c>
      <c r="B11368" s="18" t="s">
        <v>34</v>
      </c>
      <c r="C11368" s="18" t="s">
        <v>1093</v>
      </c>
      <c r="D11368" s="18" t="s">
        <v>262</v>
      </c>
      <c r="E11368" s="18">
        <v>119.41952506596306</v>
      </c>
    </row>
    <row r="11369" spans="1:5" x14ac:dyDescent="0.3">
      <c r="A11369" s="18" t="str">
        <f t="shared" si="178"/>
        <v>2023-24Indigo ShireWC4</v>
      </c>
      <c r="B11369" s="18" t="s">
        <v>34</v>
      </c>
      <c r="C11369" s="18" t="s">
        <v>1093</v>
      </c>
      <c r="D11369" s="18" t="s">
        <v>266</v>
      </c>
      <c r="E11369" s="18">
        <v>79.083532219570401</v>
      </c>
    </row>
    <row r="11370" spans="1:5" x14ac:dyDescent="0.3">
      <c r="A11370" s="18" t="str">
        <f t="shared" si="178"/>
        <v>2023-24Indigo ShireWC5</v>
      </c>
      <c r="B11370" s="18" t="s">
        <v>34</v>
      </c>
      <c r="C11370" s="18" t="s">
        <v>1093</v>
      </c>
      <c r="D11370" s="18" t="s">
        <v>270</v>
      </c>
      <c r="E11370" s="18">
        <v>0.6644613468952999</v>
      </c>
    </row>
    <row r="11371" spans="1:5" x14ac:dyDescent="0.3">
      <c r="A11371" s="18" t="str">
        <f t="shared" si="178"/>
        <v>2023-24Indigo ShireE2</v>
      </c>
      <c r="B11371" s="18" t="s">
        <v>34</v>
      </c>
      <c r="C11371" s="18" t="s">
        <v>1093</v>
      </c>
      <c r="D11371" s="18" t="s">
        <v>548</v>
      </c>
      <c r="E11371" s="18">
        <v>4505.9446606139218</v>
      </c>
    </row>
    <row r="11372" spans="1:5" x14ac:dyDescent="0.3">
      <c r="A11372" s="18" t="str">
        <f t="shared" si="178"/>
        <v>2023-24Indigo ShireE4</v>
      </c>
      <c r="B11372" s="18" t="s">
        <v>34</v>
      </c>
      <c r="C11372" s="18" t="s">
        <v>1093</v>
      </c>
      <c r="D11372" s="18" t="s">
        <v>550</v>
      </c>
      <c r="E11372" s="18">
        <v>1810.4193687851277</v>
      </c>
    </row>
    <row r="11373" spans="1:5" x14ac:dyDescent="0.3">
      <c r="A11373" s="18" t="str">
        <f t="shared" si="178"/>
        <v>2023-24Indigo ShireL1</v>
      </c>
      <c r="B11373" s="18" t="s">
        <v>34</v>
      </c>
      <c r="C11373" s="18" t="s">
        <v>1093</v>
      </c>
      <c r="D11373" s="18" t="s">
        <v>552</v>
      </c>
      <c r="E11373" s="18">
        <v>0.97103192966219343</v>
      </c>
    </row>
    <row r="11374" spans="1:5" x14ac:dyDescent="0.3">
      <c r="A11374" s="18" t="str">
        <f t="shared" si="178"/>
        <v>2023-24Indigo ShireL2</v>
      </c>
      <c r="B11374" s="18" t="s">
        <v>34</v>
      </c>
      <c r="C11374" s="18" t="s">
        <v>1093</v>
      </c>
      <c r="D11374" s="18" t="s">
        <v>554</v>
      </c>
      <c r="E11374" s="18">
        <v>-1.3178158260064785</v>
      </c>
    </row>
    <row r="11375" spans="1:5" x14ac:dyDescent="0.3">
      <c r="A11375" s="18" t="str">
        <f t="shared" si="178"/>
        <v>2023-24Indigo ShireO2</v>
      </c>
      <c r="B11375" s="18" t="s">
        <v>34</v>
      </c>
      <c r="C11375" s="18" t="s">
        <v>1093</v>
      </c>
      <c r="D11375" s="18" t="s">
        <v>556</v>
      </c>
      <c r="E11375" s="18">
        <v>0.10058449809402796</v>
      </c>
    </row>
    <row r="11376" spans="1:5" x14ac:dyDescent="0.3">
      <c r="A11376" s="18" t="str">
        <f t="shared" si="178"/>
        <v>2023-24Indigo ShireO3</v>
      </c>
      <c r="B11376" s="18" t="s">
        <v>34</v>
      </c>
      <c r="C11376" s="18" t="s">
        <v>1093</v>
      </c>
      <c r="D11376" s="18" t="s">
        <v>558</v>
      </c>
      <c r="E11376" s="18">
        <v>6.3532401524777635E-3</v>
      </c>
    </row>
    <row r="11377" spans="1:5" x14ac:dyDescent="0.3">
      <c r="A11377" s="18" t="str">
        <f t="shared" si="178"/>
        <v>2023-24Indigo ShireO4</v>
      </c>
      <c r="B11377" s="18" t="s">
        <v>34</v>
      </c>
      <c r="C11377" s="18" t="s">
        <v>1093</v>
      </c>
      <c r="D11377" s="18" t="s">
        <v>560</v>
      </c>
      <c r="E11377" s="18">
        <v>0.26470922093155247</v>
      </c>
    </row>
    <row r="11378" spans="1:5" x14ac:dyDescent="0.3">
      <c r="A11378" s="18" t="str">
        <f t="shared" si="178"/>
        <v>2023-24Indigo ShireO5</v>
      </c>
      <c r="B11378" s="18" t="s">
        <v>34</v>
      </c>
      <c r="C11378" s="18" t="s">
        <v>1093</v>
      </c>
      <c r="D11378" s="18" t="s">
        <v>562</v>
      </c>
      <c r="E11378" s="18">
        <v>0.96127191194455763</v>
      </c>
    </row>
    <row r="11379" spans="1:5" x14ac:dyDescent="0.3">
      <c r="A11379" s="18" t="str">
        <f t="shared" si="178"/>
        <v>2023-24Indigo ShireOP1</v>
      </c>
      <c r="B11379" s="18" t="s">
        <v>34</v>
      </c>
      <c r="C11379" s="18" t="s">
        <v>1093</v>
      </c>
      <c r="D11379" s="18" t="s">
        <v>564</v>
      </c>
      <c r="E11379" s="18">
        <v>-0.2914007806207794</v>
      </c>
    </row>
    <row r="11380" spans="1:5" x14ac:dyDescent="0.3">
      <c r="A11380" s="18" t="str">
        <f t="shared" si="178"/>
        <v>2023-24Indigo ShireS1</v>
      </c>
      <c r="B11380" s="18" t="s">
        <v>34</v>
      </c>
      <c r="C11380" s="18" t="s">
        <v>1093</v>
      </c>
      <c r="D11380" s="18" t="s">
        <v>567</v>
      </c>
      <c r="E11380" s="18">
        <v>0.60947277120376675</v>
      </c>
    </row>
    <row r="11381" spans="1:5" x14ac:dyDescent="0.3">
      <c r="A11381" s="18" t="str">
        <f t="shared" si="178"/>
        <v>2023-24Indigo ShireS2</v>
      </c>
      <c r="B11381" s="18" t="s">
        <v>34</v>
      </c>
      <c r="C11381" s="18" t="s">
        <v>1093</v>
      </c>
      <c r="D11381" s="18" t="s">
        <v>569</v>
      </c>
      <c r="E11381" s="18">
        <v>2.8289929751251644E-3</v>
      </c>
    </row>
    <row r="11382" spans="1:5" x14ac:dyDescent="0.3">
      <c r="A11382" s="18" t="str">
        <f t="shared" si="178"/>
        <v>2023-24Indigo ShireC1</v>
      </c>
      <c r="B11382" s="18" t="s">
        <v>34</v>
      </c>
      <c r="C11382" s="18" t="s">
        <v>1093</v>
      </c>
      <c r="D11382" s="18" t="s">
        <v>572</v>
      </c>
      <c r="E11382" s="18">
        <v>2360.3782131128978</v>
      </c>
    </row>
    <row r="11383" spans="1:5" x14ac:dyDescent="0.3">
      <c r="A11383" s="18" t="str">
        <f t="shared" si="178"/>
        <v>2023-24Indigo ShireC2</v>
      </c>
      <c r="B11383" s="18" t="s">
        <v>34</v>
      </c>
      <c r="C11383" s="18" t="s">
        <v>1093</v>
      </c>
      <c r="D11383" s="18" t="s">
        <v>575</v>
      </c>
      <c r="E11383" s="18">
        <v>16396.048012682593</v>
      </c>
    </row>
    <row r="11384" spans="1:5" x14ac:dyDescent="0.3">
      <c r="A11384" s="18" t="str">
        <f t="shared" si="178"/>
        <v>2023-24Indigo ShireC3</v>
      </c>
      <c r="B11384" s="18" t="s">
        <v>34</v>
      </c>
      <c r="C11384" s="18" t="s">
        <v>1093</v>
      </c>
      <c r="D11384" s="18" t="s">
        <v>579</v>
      </c>
      <c r="E11384" s="18">
        <v>11.601418812401471</v>
      </c>
    </row>
    <row r="11385" spans="1:5" x14ac:dyDescent="0.3">
      <c r="A11385" s="18" t="str">
        <f t="shared" si="178"/>
        <v>2023-24Indigo ShireC4</v>
      </c>
      <c r="B11385" s="18" t="s">
        <v>34</v>
      </c>
      <c r="C11385" s="18" t="s">
        <v>1093</v>
      </c>
      <c r="D11385" s="18" t="s">
        <v>583</v>
      </c>
      <c r="E11385" s="18">
        <v>1496.3764013135547</v>
      </c>
    </row>
    <row r="11386" spans="1:5" x14ac:dyDescent="0.3">
      <c r="A11386" s="18" t="str">
        <f t="shared" si="178"/>
        <v>2023-24Indigo ShireC5</v>
      </c>
      <c r="B11386" s="18" t="s">
        <v>34</v>
      </c>
      <c r="C11386" s="18" t="s">
        <v>1093</v>
      </c>
      <c r="D11386" s="18" t="s">
        <v>586</v>
      </c>
      <c r="E11386" s="18">
        <v>162.83546597214357</v>
      </c>
    </row>
    <row r="11387" spans="1:5" x14ac:dyDescent="0.3">
      <c r="A11387" s="18" t="str">
        <f t="shared" si="178"/>
        <v>2023-24Indigo ShireC6</v>
      </c>
      <c r="B11387" s="18" t="s">
        <v>34</v>
      </c>
      <c r="C11387" s="18" t="s">
        <v>1093</v>
      </c>
      <c r="D11387" s="18" t="s">
        <v>590</v>
      </c>
      <c r="E11387" s="18">
        <v>8</v>
      </c>
    </row>
    <row r="11388" spans="1:5" x14ac:dyDescent="0.3">
      <c r="A11388" s="18" t="str">
        <f t="shared" si="178"/>
        <v>2023-24Indigo ShireC7</v>
      </c>
      <c r="B11388" s="18" t="s">
        <v>34</v>
      </c>
      <c r="C11388" s="18" t="s">
        <v>1093</v>
      </c>
      <c r="D11388" s="18" t="s">
        <v>594</v>
      </c>
      <c r="E11388" s="18">
        <v>0.15841584158415842</v>
      </c>
    </row>
    <row r="11389" spans="1:5" x14ac:dyDescent="0.3">
      <c r="A11389" s="18" t="str">
        <f t="shared" si="178"/>
        <v>2023-24Kingston CityLB5</v>
      </c>
      <c r="B11389" s="18" t="s">
        <v>34</v>
      </c>
      <c r="C11389" s="18" t="s">
        <v>1096</v>
      </c>
      <c r="D11389" s="18" t="s">
        <v>177</v>
      </c>
      <c r="E11389" s="18">
        <v>44.723052209816522</v>
      </c>
    </row>
    <row r="11390" spans="1:5" x14ac:dyDescent="0.3">
      <c r="A11390" s="18" t="str">
        <f t="shared" si="178"/>
        <v>2023-24Kingston CityAF2</v>
      </c>
      <c r="B11390" s="18" t="s">
        <v>34</v>
      </c>
      <c r="C11390" s="18" t="s">
        <v>1096</v>
      </c>
      <c r="D11390" s="18" t="s">
        <v>76</v>
      </c>
      <c r="E11390" s="18">
        <v>1</v>
      </c>
    </row>
    <row r="11391" spans="1:5" x14ac:dyDescent="0.3">
      <c r="A11391" s="18" t="str">
        <f t="shared" si="178"/>
        <v>2023-24Kingston CityAF6</v>
      </c>
      <c r="B11391" s="18" t="s">
        <v>34</v>
      </c>
      <c r="C11391" s="18" t="s">
        <v>1096</v>
      </c>
      <c r="D11391" s="18" t="s">
        <v>85</v>
      </c>
      <c r="E11391" s="18">
        <v>4.0179998045491194</v>
      </c>
    </row>
    <row r="11392" spans="1:5" x14ac:dyDescent="0.3">
      <c r="A11392" s="18" t="str">
        <f t="shared" si="178"/>
        <v>2023-24Kingston CityAF7</v>
      </c>
      <c r="B11392" s="18" t="s">
        <v>34</v>
      </c>
      <c r="C11392" s="18" t="s">
        <v>1096</v>
      </c>
      <c r="D11392" s="18" t="s">
        <v>90</v>
      </c>
      <c r="E11392" s="18">
        <v>1.1185966864434218</v>
      </c>
    </row>
    <row r="11393" spans="1:5" x14ac:dyDescent="0.3">
      <c r="A11393" s="18" t="str">
        <f t="shared" si="178"/>
        <v>2023-24Kingston CityAM1</v>
      </c>
      <c r="B11393" s="18" t="s">
        <v>34</v>
      </c>
      <c r="C11393" s="18" t="s">
        <v>1096</v>
      </c>
      <c r="D11393" s="18" t="s">
        <v>97</v>
      </c>
      <c r="E11393" s="18">
        <v>3.0480081716036773</v>
      </c>
    </row>
    <row r="11394" spans="1:5" x14ac:dyDescent="0.3">
      <c r="A11394" s="18" t="str">
        <f t="shared" si="178"/>
        <v>2023-24Kingston CityAM2</v>
      </c>
      <c r="B11394" s="18" t="s">
        <v>34</v>
      </c>
      <c r="C11394" s="18" t="s">
        <v>1096</v>
      </c>
      <c r="D11394" s="18" t="s">
        <v>103</v>
      </c>
      <c r="E11394" s="18">
        <v>0.57194244604316546</v>
      </c>
    </row>
    <row r="11395" spans="1:5" x14ac:dyDescent="0.3">
      <c r="A11395" s="18" t="str">
        <f t="shared" si="178"/>
        <v>2023-24Kingston CityAM5</v>
      </c>
      <c r="B11395" s="18" t="s">
        <v>34</v>
      </c>
      <c r="C11395" s="18" t="s">
        <v>1096</v>
      </c>
      <c r="D11395" s="18" t="s">
        <v>109</v>
      </c>
      <c r="E11395" s="18">
        <v>0.35294117647058826</v>
      </c>
    </row>
    <row r="11396" spans="1:5" x14ac:dyDescent="0.3">
      <c r="A11396" s="18" t="str">
        <f t="shared" si="178"/>
        <v>2023-24Kingston CityAM6</v>
      </c>
      <c r="B11396" s="18" t="s">
        <v>34</v>
      </c>
      <c r="C11396" s="18" t="s">
        <v>1096</v>
      </c>
      <c r="D11396" s="18" t="s">
        <v>115</v>
      </c>
      <c r="E11396" s="18">
        <v>9.3621460506706402</v>
      </c>
    </row>
    <row r="11397" spans="1:5" x14ac:dyDescent="0.3">
      <c r="A11397" s="18" t="str">
        <f t="shared" si="178"/>
        <v>2023-24Kingston CityAM7</v>
      </c>
      <c r="B11397" s="18" t="s">
        <v>34</v>
      </c>
      <c r="C11397" s="18" t="s">
        <v>1096</v>
      </c>
      <c r="D11397" s="18" t="s">
        <v>118</v>
      </c>
      <c r="E11397" s="18">
        <v>0.79166666666666663</v>
      </c>
    </row>
    <row r="11398" spans="1:5" x14ac:dyDescent="0.3">
      <c r="A11398" s="18" t="str">
        <f t="shared" si="178"/>
        <v>2023-24Kingston CityFS1</v>
      </c>
      <c r="B11398" s="18" t="s">
        <v>34</v>
      </c>
      <c r="C11398" s="18" t="s">
        <v>1096</v>
      </c>
      <c r="D11398" s="18" t="s">
        <v>124</v>
      </c>
      <c r="E11398" s="18">
        <v>1.9880239520958083</v>
      </c>
    </row>
    <row r="11399" spans="1:5" x14ac:dyDescent="0.3">
      <c r="A11399" s="18" t="str">
        <f t="shared" si="178"/>
        <v>2023-24Kingston CityFS2</v>
      </c>
      <c r="B11399" s="18" t="s">
        <v>34</v>
      </c>
      <c r="C11399" s="18" t="s">
        <v>1096</v>
      </c>
      <c r="D11399" s="18" t="s">
        <v>130</v>
      </c>
      <c r="E11399" s="18">
        <v>0.9963833634719711</v>
      </c>
    </row>
    <row r="11400" spans="1:5" x14ac:dyDescent="0.3">
      <c r="A11400" s="18" t="str">
        <f t="shared" si="178"/>
        <v>2023-24Kingston CityFS3</v>
      </c>
      <c r="B11400" s="18" t="s">
        <v>34</v>
      </c>
      <c r="C11400" s="18" t="s">
        <v>1096</v>
      </c>
      <c r="D11400" s="18" t="s">
        <v>135</v>
      </c>
      <c r="E11400" s="18">
        <v>430.24218158485718</v>
      </c>
    </row>
    <row r="11401" spans="1:5" x14ac:dyDescent="0.3">
      <c r="A11401" s="18" t="str">
        <f t="shared" si="178"/>
        <v>2023-24Kingston CityFS4</v>
      </c>
      <c r="B11401" s="18" t="s">
        <v>34</v>
      </c>
      <c r="C11401" s="18" t="s">
        <v>1096</v>
      </c>
      <c r="D11401" s="18" t="s">
        <v>139</v>
      </c>
      <c r="E11401" s="18">
        <v>1</v>
      </c>
    </row>
    <row r="11402" spans="1:5" x14ac:dyDescent="0.3">
      <c r="A11402" s="18" t="str">
        <f t="shared" si="178"/>
        <v>2023-24Kingston CityFS5</v>
      </c>
      <c r="B11402" s="18" t="s">
        <v>34</v>
      </c>
      <c r="C11402" s="18" t="s">
        <v>1096</v>
      </c>
      <c r="D11402" s="18" t="s">
        <v>144</v>
      </c>
      <c r="E11402" s="18">
        <v>1.0166112956810631</v>
      </c>
    </row>
    <row r="11403" spans="1:5" x14ac:dyDescent="0.3">
      <c r="A11403" s="18" t="str">
        <f t="shared" si="178"/>
        <v>2023-24Kingston CityG1</v>
      </c>
      <c r="B11403" s="18" t="s">
        <v>34</v>
      </c>
      <c r="C11403" s="18" t="s">
        <v>1096</v>
      </c>
      <c r="D11403" s="18" t="s">
        <v>149</v>
      </c>
      <c r="E11403" s="18">
        <v>4.5454545454545456E-2</v>
      </c>
    </row>
    <row r="11404" spans="1:5" x14ac:dyDescent="0.3">
      <c r="A11404" s="18" t="str">
        <f t="shared" si="178"/>
        <v>2023-24Kingston CityG2</v>
      </c>
      <c r="B11404" s="18" t="s">
        <v>34</v>
      </c>
      <c r="C11404" s="18" t="s">
        <v>1096</v>
      </c>
      <c r="D11404" s="18" t="s">
        <v>154</v>
      </c>
      <c r="E11404" s="18">
        <v>58</v>
      </c>
    </row>
    <row r="11405" spans="1:5" x14ac:dyDescent="0.3">
      <c r="A11405" s="18" t="str">
        <f t="shared" si="178"/>
        <v>2023-24Kingston CityG3</v>
      </c>
      <c r="B11405" s="18" t="s">
        <v>34</v>
      </c>
      <c r="C11405" s="18" t="s">
        <v>1096</v>
      </c>
      <c r="D11405" s="18" t="s">
        <v>159</v>
      </c>
      <c r="E11405" s="18">
        <v>0.86363636363636365</v>
      </c>
    </row>
    <row r="11406" spans="1:5" x14ac:dyDescent="0.3">
      <c r="A11406" s="18" t="str">
        <f t="shared" si="178"/>
        <v>2023-24Kingston CityG4</v>
      </c>
      <c r="B11406" s="18" t="s">
        <v>34</v>
      </c>
      <c r="C11406" s="18" t="s">
        <v>1096</v>
      </c>
      <c r="D11406" s="18" t="s">
        <v>166</v>
      </c>
      <c r="E11406" s="18">
        <v>57572.272727272728</v>
      </c>
    </row>
    <row r="11407" spans="1:5" x14ac:dyDescent="0.3">
      <c r="A11407" s="18" t="str">
        <f t="shared" si="178"/>
        <v>2023-24Kingston CityG5</v>
      </c>
      <c r="B11407" s="18" t="s">
        <v>34</v>
      </c>
      <c r="C11407" s="18" t="s">
        <v>1096</v>
      </c>
      <c r="D11407" s="18" t="s">
        <v>169</v>
      </c>
      <c r="E11407" s="18">
        <v>59</v>
      </c>
    </row>
    <row r="11408" spans="1:5" x14ac:dyDescent="0.3">
      <c r="A11408" s="18" t="str">
        <f t="shared" si="178"/>
        <v>2023-24Kingston CityLB2</v>
      </c>
      <c r="B11408" s="18" t="s">
        <v>34</v>
      </c>
      <c r="C11408" s="18" t="s">
        <v>1096</v>
      </c>
      <c r="D11408" s="18" t="s">
        <v>172</v>
      </c>
      <c r="E11408" s="18">
        <v>0.62244848437788147</v>
      </c>
    </row>
    <row r="11409" spans="1:5" x14ac:dyDescent="0.3">
      <c r="A11409" s="18" t="str">
        <f t="shared" si="178"/>
        <v>2023-24Kingston CityLB6</v>
      </c>
      <c r="B11409" s="18" t="s">
        <v>34</v>
      </c>
      <c r="C11409" s="18" t="s">
        <v>1096</v>
      </c>
      <c r="D11409" s="18" t="s">
        <v>180</v>
      </c>
      <c r="E11409" s="18">
        <v>6.2142019496225354</v>
      </c>
    </row>
    <row r="11410" spans="1:5" x14ac:dyDescent="0.3">
      <c r="A11410" s="18" t="str">
        <f t="shared" si="178"/>
        <v>2023-24Kingston CityLB7</v>
      </c>
      <c r="B11410" s="18" t="s">
        <v>34</v>
      </c>
      <c r="C11410" s="18" t="s">
        <v>1096</v>
      </c>
      <c r="D11410" s="18" t="s">
        <v>184</v>
      </c>
      <c r="E11410" s="18">
        <v>0.25400063521536242</v>
      </c>
    </row>
    <row r="11411" spans="1:5" x14ac:dyDescent="0.3">
      <c r="A11411" s="18" t="str">
        <f t="shared" si="178"/>
        <v>2023-24Kingston CityLB8</v>
      </c>
      <c r="B11411" s="18" t="s">
        <v>34</v>
      </c>
      <c r="C11411" s="18" t="s">
        <v>1096</v>
      </c>
      <c r="D11411" s="18" t="s">
        <v>188</v>
      </c>
      <c r="E11411" s="18">
        <v>2.3592753658596175</v>
      </c>
    </row>
    <row r="11412" spans="1:5" x14ac:dyDescent="0.3">
      <c r="A11412" s="18" t="str">
        <f t="shared" si="178"/>
        <v>2023-24Kingston CityMC2</v>
      </c>
      <c r="B11412" s="18" t="s">
        <v>34</v>
      </c>
      <c r="C11412" s="18" t="s">
        <v>1096</v>
      </c>
      <c r="D11412" s="18" t="s">
        <v>192</v>
      </c>
      <c r="E11412" s="18">
        <v>1.0085413929040736</v>
      </c>
    </row>
    <row r="11413" spans="1:5" x14ac:dyDescent="0.3">
      <c r="A11413" s="18" t="str">
        <f t="shared" si="178"/>
        <v>2023-24Kingston CityMC3</v>
      </c>
      <c r="B11413" s="18" t="s">
        <v>34</v>
      </c>
      <c r="C11413" s="18" t="s">
        <v>1096</v>
      </c>
      <c r="D11413" s="18" t="s">
        <v>197</v>
      </c>
      <c r="E11413" s="18">
        <v>122.2235340349918</v>
      </c>
    </row>
    <row r="11414" spans="1:5" x14ac:dyDescent="0.3">
      <c r="A11414" s="18" t="str">
        <f t="shared" si="178"/>
        <v>2023-24Kingston CityMC4</v>
      </c>
      <c r="B11414" s="18" t="s">
        <v>34</v>
      </c>
      <c r="C11414" s="18" t="s">
        <v>1096</v>
      </c>
      <c r="D11414" s="18" t="s">
        <v>202</v>
      </c>
      <c r="E11414" s="18">
        <v>0.7575196668209162</v>
      </c>
    </row>
    <row r="11415" spans="1:5" x14ac:dyDescent="0.3">
      <c r="A11415" s="18" t="str">
        <f t="shared" si="178"/>
        <v>2023-24Kingston CityMC5</v>
      </c>
      <c r="B11415" s="18" t="s">
        <v>34</v>
      </c>
      <c r="C11415" s="18" t="s">
        <v>1096</v>
      </c>
      <c r="D11415" s="18" t="s">
        <v>207</v>
      </c>
      <c r="E11415" s="18">
        <v>0.86885245901639341</v>
      </c>
    </row>
    <row r="11416" spans="1:5" x14ac:dyDescent="0.3">
      <c r="A11416" s="18" t="str">
        <f t="shared" ref="A11416:A11479" si="179">CONCATENATE(B11416,C11416,D11416)</f>
        <v>2023-24Kingston CityMC6</v>
      </c>
      <c r="B11416" s="18" t="s">
        <v>34</v>
      </c>
      <c r="C11416" s="18" t="s">
        <v>1096</v>
      </c>
      <c r="D11416" s="18" t="s">
        <v>211</v>
      </c>
      <c r="E11416" s="18">
        <v>0.98751642575558474</v>
      </c>
    </row>
    <row r="11417" spans="1:5" x14ac:dyDescent="0.3">
      <c r="A11417" s="18" t="str">
        <f t="shared" si="179"/>
        <v>2023-24Kingston CityR1</v>
      </c>
      <c r="B11417" s="18" t="s">
        <v>34</v>
      </c>
      <c r="C11417" s="18" t="s">
        <v>1096</v>
      </c>
      <c r="D11417" s="18" t="s">
        <v>215</v>
      </c>
      <c r="E11417" s="18">
        <v>51.256613756613753</v>
      </c>
    </row>
    <row r="11418" spans="1:5" x14ac:dyDescent="0.3">
      <c r="A11418" s="18" t="str">
        <f t="shared" si="179"/>
        <v>2023-24Kingston CityR2</v>
      </c>
      <c r="B11418" s="18" t="s">
        <v>34</v>
      </c>
      <c r="C11418" s="18" t="s">
        <v>1096</v>
      </c>
      <c r="D11418" s="18" t="s">
        <v>220</v>
      </c>
      <c r="E11418" s="18">
        <v>0.98968253968253972</v>
      </c>
    </row>
    <row r="11419" spans="1:5" x14ac:dyDescent="0.3">
      <c r="A11419" s="18" t="str">
        <f t="shared" si="179"/>
        <v>2023-24Kingston CityR3</v>
      </c>
      <c r="B11419" s="18" t="s">
        <v>34</v>
      </c>
      <c r="C11419" s="18" t="s">
        <v>1096</v>
      </c>
      <c r="D11419" s="18" t="s">
        <v>223</v>
      </c>
      <c r="E11419" s="18">
        <v>119.97914536468984</v>
      </c>
    </row>
    <row r="11420" spans="1:5" x14ac:dyDescent="0.3">
      <c r="A11420" s="18" t="str">
        <f t="shared" si="179"/>
        <v>2023-24Kingston CityR4</v>
      </c>
      <c r="B11420" s="18" t="s">
        <v>34</v>
      </c>
      <c r="C11420" s="18" t="s">
        <v>1096</v>
      </c>
      <c r="D11420" s="18" t="s">
        <v>228</v>
      </c>
      <c r="E11420" s="18">
        <v>36.298072189231334</v>
      </c>
    </row>
    <row r="11421" spans="1:5" x14ac:dyDescent="0.3">
      <c r="A11421" s="18" t="str">
        <f t="shared" si="179"/>
        <v>2023-24Kingston CityR5</v>
      </c>
      <c r="B11421" s="18" t="s">
        <v>34</v>
      </c>
      <c r="C11421" s="18" t="s">
        <v>1096</v>
      </c>
      <c r="D11421" s="18" t="s">
        <v>232</v>
      </c>
      <c r="E11421" s="18">
        <v>61</v>
      </c>
    </row>
    <row r="11422" spans="1:5" x14ac:dyDescent="0.3">
      <c r="A11422" s="18" t="str">
        <f t="shared" si="179"/>
        <v>2023-24Kingston CitySP1</v>
      </c>
      <c r="B11422" s="18" t="s">
        <v>34</v>
      </c>
      <c r="C11422" s="18" t="s">
        <v>1096</v>
      </c>
      <c r="D11422" s="18" t="s">
        <v>236</v>
      </c>
      <c r="E11422" s="18">
        <v>66</v>
      </c>
    </row>
    <row r="11423" spans="1:5" x14ac:dyDescent="0.3">
      <c r="A11423" s="18" t="str">
        <f t="shared" si="179"/>
        <v>2023-24Kingston CitySP2</v>
      </c>
      <c r="B11423" s="18" t="s">
        <v>34</v>
      </c>
      <c r="C11423" s="18" t="s">
        <v>1096</v>
      </c>
      <c r="D11423" s="18" t="s">
        <v>239</v>
      </c>
      <c r="E11423" s="18">
        <v>0.69605568445475641</v>
      </c>
    </row>
    <row r="11424" spans="1:5" x14ac:dyDescent="0.3">
      <c r="A11424" s="18" t="str">
        <f t="shared" si="179"/>
        <v>2023-24Kingston CitySP3</v>
      </c>
      <c r="B11424" s="18" t="s">
        <v>34</v>
      </c>
      <c r="C11424" s="18" t="s">
        <v>1096</v>
      </c>
      <c r="D11424" s="18" t="s">
        <v>245</v>
      </c>
      <c r="E11424" s="18">
        <v>3497.5318346545864</v>
      </c>
    </row>
    <row r="11425" spans="1:5" x14ac:dyDescent="0.3">
      <c r="A11425" s="18" t="str">
        <f t="shared" si="179"/>
        <v>2023-24Kingston CitySP4</v>
      </c>
      <c r="B11425" s="18" t="s">
        <v>34</v>
      </c>
      <c r="C11425" s="18" t="s">
        <v>1096</v>
      </c>
      <c r="D11425" s="18" t="s">
        <v>251</v>
      </c>
      <c r="E11425" s="18">
        <v>0.7142857142857143</v>
      </c>
    </row>
    <row r="11426" spans="1:5" x14ac:dyDescent="0.3">
      <c r="A11426" s="18" t="str">
        <f t="shared" si="179"/>
        <v>2023-24Kingston CityWC2</v>
      </c>
      <c r="B11426" s="18" t="s">
        <v>34</v>
      </c>
      <c r="C11426" s="18" t="s">
        <v>1096</v>
      </c>
      <c r="D11426" s="18" t="s">
        <v>256</v>
      </c>
      <c r="E11426" s="18">
        <v>0.2224936689526722</v>
      </c>
    </row>
    <row r="11427" spans="1:5" x14ac:dyDescent="0.3">
      <c r="A11427" s="18" t="str">
        <f t="shared" si="179"/>
        <v>2023-24Kingston CityWC3</v>
      </c>
      <c r="B11427" s="18" t="s">
        <v>34</v>
      </c>
      <c r="C11427" s="18" t="s">
        <v>1096</v>
      </c>
      <c r="D11427" s="18" t="s">
        <v>262</v>
      </c>
      <c r="E11427" s="18">
        <v>141.0349380297022</v>
      </c>
    </row>
    <row r="11428" spans="1:5" x14ac:dyDescent="0.3">
      <c r="A11428" s="18" t="str">
        <f t="shared" si="179"/>
        <v>2023-24Kingston CityWC4</v>
      </c>
      <c r="B11428" s="18" t="s">
        <v>34</v>
      </c>
      <c r="C11428" s="18" t="s">
        <v>1096</v>
      </c>
      <c r="D11428" s="18" t="s">
        <v>266</v>
      </c>
      <c r="E11428" s="18">
        <v>80.852693335019197</v>
      </c>
    </row>
    <row r="11429" spans="1:5" x14ac:dyDescent="0.3">
      <c r="A11429" s="18" t="str">
        <f t="shared" si="179"/>
        <v>2023-24Kingston CityWC5</v>
      </c>
      <c r="B11429" s="18" t="s">
        <v>34</v>
      </c>
      <c r="C11429" s="18" t="s">
        <v>1096</v>
      </c>
      <c r="D11429" s="18" t="s">
        <v>270</v>
      </c>
      <c r="E11429" s="18">
        <v>0.54201976505106708</v>
      </c>
    </row>
    <row r="11430" spans="1:5" x14ac:dyDescent="0.3">
      <c r="A11430" s="18" t="str">
        <f t="shared" si="179"/>
        <v>2023-24Kingston CityE2</v>
      </c>
      <c r="B11430" s="18" t="s">
        <v>34</v>
      </c>
      <c r="C11430" s="18" t="s">
        <v>1096</v>
      </c>
      <c r="D11430" s="18" t="s">
        <v>548</v>
      </c>
      <c r="E11430" s="18">
        <v>3388.4045990888089</v>
      </c>
    </row>
    <row r="11431" spans="1:5" x14ac:dyDescent="0.3">
      <c r="A11431" s="18" t="str">
        <f t="shared" si="179"/>
        <v>2023-24Kingston CityE4</v>
      </c>
      <c r="B11431" s="18" t="s">
        <v>34</v>
      </c>
      <c r="C11431" s="18" t="s">
        <v>1096</v>
      </c>
      <c r="D11431" s="18" t="s">
        <v>550</v>
      </c>
      <c r="E11431" s="18">
        <v>1870.63793884557</v>
      </c>
    </row>
    <row r="11432" spans="1:5" x14ac:dyDescent="0.3">
      <c r="A11432" s="18" t="str">
        <f t="shared" si="179"/>
        <v>2023-24Kingston CityL1</v>
      </c>
      <c r="B11432" s="18" t="s">
        <v>34</v>
      </c>
      <c r="C11432" s="18" t="s">
        <v>1096</v>
      </c>
      <c r="D11432" s="18" t="s">
        <v>552</v>
      </c>
      <c r="E11432" s="18">
        <v>2.0900536111569963</v>
      </c>
    </row>
    <row r="11433" spans="1:5" x14ac:dyDescent="0.3">
      <c r="A11433" s="18" t="str">
        <f t="shared" si="179"/>
        <v>2023-24Kingston CityL2</v>
      </c>
      <c r="B11433" s="18" t="s">
        <v>34</v>
      </c>
      <c r="C11433" s="18" t="s">
        <v>1096</v>
      </c>
      <c r="D11433" s="18" t="s">
        <v>554</v>
      </c>
      <c r="E11433" s="18">
        <v>1.3248528210225623</v>
      </c>
    </row>
    <row r="11434" spans="1:5" x14ac:dyDescent="0.3">
      <c r="A11434" s="18" t="str">
        <f t="shared" si="179"/>
        <v>2023-24Kingston CityO2</v>
      </c>
      <c r="B11434" s="18" t="s">
        <v>34</v>
      </c>
      <c r="C11434" s="18" t="s">
        <v>1096</v>
      </c>
      <c r="D11434" s="18" t="s">
        <v>556</v>
      </c>
      <c r="E11434" s="18">
        <v>0</v>
      </c>
    </row>
    <row r="11435" spans="1:5" x14ac:dyDescent="0.3">
      <c r="A11435" s="18" t="str">
        <f t="shared" si="179"/>
        <v>2023-24Kingston CityO3</v>
      </c>
      <c r="B11435" s="18" t="s">
        <v>34</v>
      </c>
      <c r="C11435" s="18" t="s">
        <v>1096</v>
      </c>
      <c r="D11435" s="18" t="s">
        <v>558</v>
      </c>
      <c r="E11435" s="18">
        <v>0</v>
      </c>
    </row>
    <row r="11436" spans="1:5" x14ac:dyDescent="0.3">
      <c r="A11436" s="18" t="str">
        <f t="shared" si="179"/>
        <v>2023-24Kingston CityO4</v>
      </c>
      <c r="B11436" s="18" t="s">
        <v>34</v>
      </c>
      <c r="C11436" s="18" t="s">
        <v>1096</v>
      </c>
      <c r="D11436" s="18" t="s">
        <v>560</v>
      </c>
      <c r="E11436" s="18">
        <v>5.1419551210435531E-2</v>
      </c>
    </row>
    <row r="11437" spans="1:5" x14ac:dyDescent="0.3">
      <c r="A11437" s="18" t="str">
        <f t="shared" si="179"/>
        <v>2023-24Kingston CityO5</v>
      </c>
      <c r="B11437" s="18" t="s">
        <v>34</v>
      </c>
      <c r="C11437" s="18" t="s">
        <v>1096</v>
      </c>
      <c r="D11437" s="18" t="s">
        <v>562</v>
      </c>
      <c r="E11437" s="18">
        <v>1.2686310499848568</v>
      </c>
    </row>
    <row r="11438" spans="1:5" x14ac:dyDescent="0.3">
      <c r="A11438" s="18" t="str">
        <f t="shared" si="179"/>
        <v>2023-24Kingston CityOP1</v>
      </c>
      <c r="B11438" s="18" t="s">
        <v>34</v>
      </c>
      <c r="C11438" s="18" t="s">
        <v>1096</v>
      </c>
      <c r="D11438" s="18" t="s">
        <v>564</v>
      </c>
      <c r="E11438" s="18">
        <v>-1.9166004329442023E-2</v>
      </c>
    </row>
    <row r="11439" spans="1:5" x14ac:dyDescent="0.3">
      <c r="A11439" s="18" t="str">
        <f t="shared" si="179"/>
        <v>2023-24Kingston CityS1</v>
      </c>
      <c r="B11439" s="18" t="s">
        <v>34</v>
      </c>
      <c r="C11439" s="18" t="s">
        <v>1096</v>
      </c>
      <c r="D11439" s="18" t="s">
        <v>567</v>
      </c>
      <c r="E11439" s="18">
        <v>0.64018396205985262</v>
      </c>
    </row>
    <row r="11440" spans="1:5" x14ac:dyDescent="0.3">
      <c r="A11440" s="18" t="str">
        <f t="shared" si="179"/>
        <v>2023-24Kingston CityS2</v>
      </c>
      <c r="B11440" s="18" t="s">
        <v>34</v>
      </c>
      <c r="C11440" s="18" t="s">
        <v>1096</v>
      </c>
      <c r="D11440" s="18" t="s">
        <v>569</v>
      </c>
      <c r="E11440" s="18">
        <v>2.1088784732104793E-3</v>
      </c>
    </row>
    <row r="11441" spans="1:5" x14ac:dyDescent="0.3">
      <c r="A11441" s="18" t="str">
        <f t="shared" si="179"/>
        <v>2023-24Kingston CityC1</v>
      </c>
      <c r="B11441" s="18" t="s">
        <v>34</v>
      </c>
      <c r="C11441" s="18" t="s">
        <v>1096</v>
      </c>
      <c r="D11441" s="18" t="s">
        <v>572</v>
      </c>
      <c r="E11441" s="18">
        <v>1621.7047957538293</v>
      </c>
    </row>
    <row r="11442" spans="1:5" x14ac:dyDescent="0.3">
      <c r="A11442" s="18" t="str">
        <f t="shared" si="179"/>
        <v>2023-24Kingston CityC2</v>
      </c>
      <c r="B11442" s="18" t="s">
        <v>34</v>
      </c>
      <c r="C11442" s="18" t="s">
        <v>1096</v>
      </c>
      <c r="D11442" s="18" t="s">
        <v>575</v>
      </c>
      <c r="E11442" s="18">
        <v>9169.7507072267872</v>
      </c>
    </row>
    <row r="11443" spans="1:5" x14ac:dyDescent="0.3">
      <c r="A11443" s="18" t="str">
        <f t="shared" si="179"/>
        <v>2023-24Kingston CityC3</v>
      </c>
      <c r="B11443" s="18" t="s">
        <v>34</v>
      </c>
      <c r="C11443" s="18" t="s">
        <v>1096</v>
      </c>
      <c r="D11443" s="18" t="s">
        <v>579</v>
      </c>
      <c r="E11443" s="18">
        <v>264.83985765124555</v>
      </c>
    </row>
    <row r="11444" spans="1:5" x14ac:dyDescent="0.3">
      <c r="A11444" s="18" t="str">
        <f t="shared" si="179"/>
        <v>2023-24Kingston CityC4</v>
      </c>
      <c r="B11444" s="18" t="s">
        <v>34</v>
      </c>
      <c r="C11444" s="18" t="s">
        <v>1096</v>
      </c>
      <c r="D11444" s="18" t="s">
        <v>583</v>
      </c>
      <c r="E11444" s="18">
        <v>1265.1545061811346</v>
      </c>
    </row>
    <row r="11445" spans="1:5" x14ac:dyDescent="0.3">
      <c r="A11445" s="18" t="str">
        <f t="shared" si="179"/>
        <v>2023-24Kingston CityC5</v>
      </c>
      <c r="B11445" s="18" t="s">
        <v>34</v>
      </c>
      <c r="C11445" s="18" t="s">
        <v>1096</v>
      </c>
      <c r="D11445" s="18" t="s">
        <v>586</v>
      </c>
      <c r="E11445" s="18">
        <v>325.39048203073469</v>
      </c>
    </row>
    <row r="11446" spans="1:5" x14ac:dyDescent="0.3">
      <c r="A11446" s="18" t="str">
        <f t="shared" si="179"/>
        <v>2023-24Kingston CityC6</v>
      </c>
      <c r="B11446" s="18" t="s">
        <v>34</v>
      </c>
      <c r="C11446" s="18" t="s">
        <v>1096</v>
      </c>
      <c r="D11446" s="18" t="s">
        <v>590</v>
      </c>
      <c r="E11446" s="18">
        <v>9</v>
      </c>
    </row>
    <row r="11447" spans="1:5" x14ac:dyDescent="0.3">
      <c r="A11447" s="18" t="str">
        <f t="shared" si="179"/>
        <v>2023-24Kingston CityC7</v>
      </c>
      <c r="B11447" s="18" t="s">
        <v>34</v>
      </c>
      <c r="C11447" s="18" t="s">
        <v>1096</v>
      </c>
      <c r="D11447" s="18" t="s">
        <v>594</v>
      </c>
      <c r="E11447" s="18">
        <v>0.16042780748663102</v>
      </c>
    </row>
    <row r="11448" spans="1:5" x14ac:dyDescent="0.3">
      <c r="A11448" s="18" t="str">
        <f t="shared" si="179"/>
        <v>2023-24Knox CityAF2</v>
      </c>
      <c r="B11448" s="18" t="s">
        <v>34</v>
      </c>
      <c r="C11448" s="18" t="s">
        <v>1099</v>
      </c>
      <c r="D11448" s="18" t="s">
        <v>76</v>
      </c>
      <c r="E11448" s="18">
        <v>2</v>
      </c>
    </row>
    <row r="11449" spans="1:5" x14ac:dyDescent="0.3">
      <c r="A11449" s="18" t="str">
        <f t="shared" si="179"/>
        <v>2023-24Knox CityAF6</v>
      </c>
      <c r="B11449" s="18" t="s">
        <v>34</v>
      </c>
      <c r="C11449" s="18" t="s">
        <v>1099</v>
      </c>
      <c r="D11449" s="18" t="s">
        <v>85</v>
      </c>
      <c r="E11449" s="18">
        <v>2.0868538506237404</v>
      </c>
    </row>
    <row r="11450" spans="1:5" x14ac:dyDescent="0.3">
      <c r="A11450" s="18" t="str">
        <f t="shared" si="179"/>
        <v>2023-24Knox CityAF7</v>
      </c>
      <c r="B11450" s="18" t="s">
        <v>34</v>
      </c>
      <c r="C11450" s="18" t="s">
        <v>1099</v>
      </c>
      <c r="D11450" s="18" t="s">
        <v>90</v>
      </c>
      <c r="E11450" s="18">
        <v>7.299559810653411E-2</v>
      </c>
    </row>
    <row r="11451" spans="1:5" x14ac:dyDescent="0.3">
      <c r="A11451" s="18" t="str">
        <f t="shared" si="179"/>
        <v>2023-24Knox CityAM1</v>
      </c>
      <c r="B11451" s="18" t="s">
        <v>34</v>
      </c>
      <c r="C11451" s="18" t="s">
        <v>1099</v>
      </c>
      <c r="D11451" s="18" t="s">
        <v>97</v>
      </c>
      <c r="E11451" s="18">
        <v>4.3457311918850383</v>
      </c>
    </row>
    <row r="11452" spans="1:5" x14ac:dyDescent="0.3">
      <c r="A11452" s="18" t="str">
        <f t="shared" si="179"/>
        <v>2023-24Knox CityAM2</v>
      </c>
      <c r="B11452" s="18" t="s">
        <v>34</v>
      </c>
      <c r="C11452" s="18" t="s">
        <v>1099</v>
      </c>
      <c r="D11452" s="18" t="s">
        <v>103</v>
      </c>
      <c r="E11452" s="18">
        <v>0.41215323645970936</v>
      </c>
    </row>
    <row r="11453" spans="1:5" x14ac:dyDescent="0.3">
      <c r="A11453" s="18" t="str">
        <f t="shared" si="179"/>
        <v>2023-24Knox CityAM5</v>
      </c>
      <c r="B11453" s="18" t="s">
        <v>34</v>
      </c>
      <c r="C11453" s="18" t="s">
        <v>1099</v>
      </c>
      <c r="D11453" s="18" t="s">
        <v>109</v>
      </c>
      <c r="E11453" s="18">
        <v>0.6404494382022472</v>
      </c>
    </row>
    <row r="11454" spans="1:5" x14ac:dyDescent="0.3">
      <c r="A11454" s="18" t="str">
        <f t="shared" si="179"/>
        <v>2023-24Knox CityAM6</v>
      </c>
      <c r="B11454" s="18" t="s">
        <v>34</v>
      </c>
      <c r="C11454" s="18" t="s">
        <v>1099</v>
      </c>
      <c r="D11454" s="18" t="s">
        <v>115</v>
      </c>
      <c r="E11454" s="18">
        <v>8.0997181113460179</v>
      </c>
    </row>
    <row r="11455" spans="1:5" x14ac:dyDescent="0.3">
      <c r="A11455" s="18" t="str">
        <f t="shared" si="179"/>
        <v>2023-24Knox CityAM7</v>
      </c>
      <c r="B11455" s="18" t="s">
        <v>34</v>
      </c>
      <c r="C11455" s="18" t="s">
        <v>1099</v>
      </c>
      <c r="D11455" s="18" t="s">
        <v>118</v>
      </c>
      <c r="E11455" s="18">
        <v>1</v>
      </c>
    </row>
    <row r="11456" spans="1:5" x14ac:dyDescent="0.3">
      <c r="A11456" s="18" t="str">
        <f t="shared" si="179"/>
        <v>2023-24Knox CityFS1</v>
      </c>
      <c r="B11456" s="18" t="s">
        <v>34</v>
      </c>
      <c r="C11456" s="18" t="s">
        <v>1099</v>
      </c>
      <c r="D11456" s="18" t="s">
        <v>124</v>
      </c>
      <c r="E11456" s="18">
        <v>2.4820143884892087</v>
      </c>
    </row>
    <row r="11457" spans="1:5" x14ac:dyDescent="0.3">
      <c r="A11457" s="18" t="str">
        <f t="shared" si="179"/>
        <v>2023-24Knox CityFS2</v>
      </c>
      <c r="B11457" s="18" t="s">
        <v>34</v>
      </c>
      <c r="C11457" s="18" t="s">
        <v>1099</v>
      </c>
      <c r="D11457" s="18" t="s">
        <v>130</v>
      </c>
      <c r="E11457" s="18">
        <v>0.97911227154046998</v>
      </c>
    </row>
    <row r="11458" spans="1:5" x14ac:dyDescent="0.3">
      <c r="A11458" s="18" t="str">
        <f t="shared" si="179"/>
        <v>2023-24Knox CityFS3</v>
      </c>
      <c r="B11458" s="18" t="s">
        <v>34</v>
      </c>
      <c r="C11458" s="18" t="s">
        <v>1099</v>
      </c>
      <c r="D11458" s="18" t="s">
        <v>135</v>
      </c>
      <c r="E11458" s="18">
        <v>1058.6061946902655</v>
      </c>
    </row>
    <row r="11459" spans="1:5" x14ac:dyDescent="0.3">
      <c r="A11459" s="18" t="str">
        <f t="shared" si="179"/>
        <v>2023-24Knox CityFS4</v>
      </c>
      <c r="B11459" s="18" t="s">
        <v>34</v>
      </c>
      <c r="C11459" s="18" t="s">
        <v>1099</v>
      </c>
      <c r="D11459" s="18" t="s">
        <v>139</v>
      </c>
      <c r="E11459" s="18">
        <v>1</v>
      </c>
    </row>
    <row r="11460" spans="1:5" x14ac:dyDescent="0.3">
      <c r="A11460" s="18" t="str">
        <f t="shared" si="179"/>
        <v>2023-24Knox CityFS5</v>
      </c>
      <c r="B11460" s="18" t="s">
        <v>34</v>
      </c>
      <c r="C11460" s="18" t="s">
        <v>1099</v>
      </c>
      <c r="D11460" s="18" t="s">
        <v>144</v>
      </c>
      <c r="E11460" s="18">
        <v>1.1196172248803828</v>
      </c>
    </row>
    <row r="11461" spans="1:5" x14ac:dyDescent="0.3">
      <c r="A11461" s="18" t="str">
        <f t="shared" si="179"/>
        <v>2023-24Knox CityG1</v>
      </c>
      <c r="B11461" s="18" t="s">
        <v>34</v>
      </c>
      <c r="C11461" s="18" t="s">
        <v>1099</v>
      </c>
      <c r="D11461" s="18" t="s">
        <v>149</v>
      </c>
      <c r="E11461" s="18">
        <v>4.4444444444444446E-2</v>
      </c>
    </row>
    <row r="11462" spans="1:5" x14ac:dyDescent="0.3">
      <c r="A11462" s="18" t="str">
        <f t="shared" si="179"/>
        <v>2023-24Knox CityG2</v>
      </c>
      <c r="B11462" s="18" t="s">
        <v>34</v>
      </c>
      <c r="C11462" s="18" t="s">
        <v>1099</v>
      </c>
      <c r="D11462" s="18" t="s">
        <v>154</v>
      </c>
      <c r="E11462" s="18">
        <v>69</v>
      </c>
    </row>
    <row r="11463" spans="1:5" x14ac:dyDescent="0.3">
      <c r="A11463" s="18" t="str">
        <f t="shared" si="179"/>
        <v>2023-24Knox CityG3</v>
      </c>
      <c r="B11463" s="18" t="s">
        <v>34</v>
      </c>
      <c r="C11463" s="18" t="s">
        <v>1099</v>
      </c>
      <c r="D11463" s="18" t="s">
        <v>159</v>
      </c>
      <c r="E11463" s="18">
        <v>0.88444444444444448</v>
      </c>
    </row>
    <row r="11464" spans="1:5" x14ac:dyDescent="0.3">
      <c r="A11464" s="18" t="str">
        <f t="shared" si="179"/>
        <v>2023-24Knox CityG4</v>
      </c>
      <c r="B11464" s="18" t="s">
        <v>34</v>
      </c>
      <c r="C11464" s="18" t="s">
        <v>1099</v>
      </c>
      <c r="D11464" s="18" t="s">
        <v>166</v>
      </c>
      <c r="E11464" s="18">
        <v>67233.73</v>
      </c>
    </row>
    <row r="11465" spans="1:5" x14ac:dyDescent="0.3">
      <c r="A11465" s="18" t="str">
        <f t="shared" si="179"/>
        <v>2023-24Knox CityG5</v>
      </c>
      <c r="B11465" s="18" t="s">
        <v>34</v>
      </c>
      <c r="C11465" s="18" t="s">
        <v>1099</v>
      </c>
      <c r="D11465" s="18" t="s">
        <v>169</v>
      </c>
      <c r="E11465" s="18">
        <v>69</v>
      </c>
    </row>
    <row r="11466" spans="1:5" x14ac:dyDescent="0.3">
      <c r="A11466" s="18" t="str">
        <f t="shared" si="179"/>
        <v>2023-24Knox CityLB2</v>
      </c>
      <c r="B11466" s="18" t="s">
        <v>34</v>
      </c>
      <c r="C11466" s="18" t="s">
        <v>1099</v>
      </c>
      <c r="D11466" s="18" t="s">
        <v>172</v>
      </c>
      <c r="E11466" s="18">
        <v>0.78604357103342903</v>
      </c>
    </row>
    <row r="11467" spans="1:5" x14ac:dyDescent="0.3">
      <c r="A11467" s="18" t="str">
        <f t="shared" si="179"/>
        <v>2023-24Knox CityLB6</v>
      </c>
      <c r="B11467" s="18" t="s">
        <v>34</v>
      </c>
      <c r="C11467" s="18" t="s">
        <v>1099</v>
      </c>
      <c r="D11467" s="18" t="s">
        <v>180</v>
      </c>
      <c r="E11467" s="18">
        <v>8.8386187455954897</v>
      </c>
    </row>
    <row r="11468" spans="1:5" x14ac:dyDescent="0.3">
      <c r="A11468" s="18" t="str">
        <f t="shared" si="179"/>
        <v>2023-24Knox CityLB7</v>
      </c>
      <c r="B11468" s="18" t="s">
        <v>34</v>
      </c>
      <c r="C11468" s="18" t="s">
        <v>1099</v>
      </c>
      <c r="D11468" s="18" t="s">
        <v>184</v>
      </c>
      <c r="E11468" s="18">
        <v>0.28918314108032589</v>
      </c>
    </row>
    <row r="11469" spans="1:5" x14ac:dyDescent="0.3">
      <c r="A11469" s="18" t="str">
        <f t="shared" si="179"/>
        <v>2023-24Knox CityLB8</v>
      </c>
      <c r="B11469" s="18" t="s">
        <v>34</v>
      </c>
      <c r="C11469" s="18" t="s">
        <v>1099</v>
      </c>
      <c r="D11469" s="18" t="s">
        <v>188</v>
      </c>
      <c r="E11469" s="18">
        <v>3.5836887850351742</v>
      </c>
    </row>
    <row r="11470" spans="1:5" x14ac:dyDescent="0.3">
      <c r="A11470" s="18" t="str">
        <f t="shared" si="179"/>
        <v>2023-24Knox CityMC2</v>
      </c>
      <c r="B11470" s="18" t="s">
        <v>34</v>
      </c>
      <c r="C11470" s="18" t="s">
        <v>1099</v>
      </c>
      <c r="D11470" s="18" t="s">
        <v>192</v>
      </c>
      <c r="E11470" s="18">
        <v>1.007278020378457</v>
      </c>
    </row>
    <row r="11471" spans="1:5" x14ac:dyDescent="0.3">
      <c r="A11471" s="18" t="str">
        <f t="shared" si="179"/>
        <v>2023-24Knox CityMC3</v>
      </c>
      <c r="B11471" s="18" t="s">
        <v>34</v>
      </c>
      <c r="C11471" s="18" t="s">
        <v>1099</v>
      </c>
      <c r="D11471" s="18" t="s">
        <v>197</v>
      </c>
      <c r="E11471" s="18">
        <v>86.441545013662889</v>
      </c>
    </row>
    <row r="11472" spans="1:5" x14ac:dyDescent="0.3">
      <c r="A11472" s="18" t="str">
        <f t="shared" si="179"/>
        <v>2023-24Knox CityMC4</v>
      </c>
      <c r="B11472" s="18" t="s">
        <v>34</v>
      </c>
      <c r="C11472" s="18" t="s">
        <v>1099</v>
      </c>
      <c r="D11472" s="18" t="s">
        <v>202</v>
      </c>
      <c r="E11472" s="18">
        <v>0.77209489344591875</v>
      </c>
    </row>
    <row r="11473" spans="1:5" x14ac:dyDescent="0.3">
      <c r="A11473" s="18" t="str">
        <f t="shared" si="179"/>
        <v>2023-24Knox CityMC5</v>
      </c>
      <c r="B11473" s="18" t="s">
        <v>34</v>
      </c>
      <c r="C11473" s="18" t="s">
        <v>1099</v>
      </c>
      <c r="D11473" s="18" t="s">
        <v>207</v>
      </c>
      <c r="E11473" s="18">
        <v>0.81632653061224492</v>
      </c>
    </row>
    <row r="11474" spans="1:5" x14ac:dyDescent="0.3">
      <c r="A11474" s="18" t="str">
        <f t="shared" si="179"/>
        <v>2023-24Knox CityMC6</v>
      </c>
      <c r="B11474" s="18" t="s">
        <v>34</v>
      </c>
      <c r="C11474" s="18" t="s">
        <v>1099</v>
      </c>
      <c r="D11474" s="18" t="s">
        <v>211</v>
      </c>
      <c r="E11474" s="18">
        <v>0.98326055312954874</v>
      </c>
    </row>
    <row r="11475" spans="1:5" x14ac:dyDescent="0.3">
      <c r="A11475" s="18" t="str">
        <f t="shared" si="179"/>
        <v>2023-24Knox CityR1</v>
      </c>
      <c r="B11475" s="18" t="s">
        <v>34</v>
      </c>
      <c r="C11475" s="18" t="s">
        <v>1099</v>
      </c>
      <c r="D11475" s="18" t="s">
        <v>215</v>
      </c>
      <c r="E11475" s="18">
        <v>46.409930878826351</v>
      </c>
    </row>
    <row r="11476" spans="1:5" x14ac:dyDescent="0.3">
      <c r="A11476" s="18" t="str">
        <f t="shared" si="179"/>
        <v>2023-24Knox CityR2</v>
      </c>
      <c r="B11476" s="18" t="s">
        <v>34</v>
      </c>
      <c r="C11476" s="18" t="s">
        <v>1099</v>
      </c>
      <c r="D11476" s="18" t="s">
        <v>220</v>
      </c>
      <c r="E11476" s="18">
        <v>0.9118168285248458</v>
      </c>
    </row>
    <row r="11477" spans="1:5" x14ac:dyDescent="0.3">
      <c r="A11477" s="18" t="str">
        <f t="shared" si="179"/>
        <v>2023-24Knox CityR3</v>
      </c>
      <c r="B11477" s="18" t="s">
        <v>34</v>
      </c>
      <c r="C11477" s="18" t="s">
        <v>1099</v>
      </c>
      <c r="D11477" s="18" t="s">
        <v>223</v>
      </c>
      <c r="E11477" s="18">
        <v>152.30430190128672</v>
      </c>
    </row>
    <row r="11478" spans="1:5" x14ac:dyDescent="0.3">
      <c r="A11478" s="18" t="str">
        <f t="shared" si="179"/>
        <v>2023-24Knox CityR4</v>
      </c>
      <c r="B11478" s="18" t="s">
        <v>34</v>
      </c>
      <c r="C11478" s="18" t="s">
        <v>1099</v>
      </c>
      <c r="D11478" s="18" t="s">
        <v>228</v>
      </c>
      <c r="E11478" s="18">
        <v>31.407984176509917</v>
      </c>
    </row>
    <row r="11479" spans="1:5" x14ac:dyDescent="0.3">
      <c r="A11479" s="18" t="str">
        <f t="shared" si="179"/>
        <v>2023-24Knox CityR5</v>
      </c>
      <c r="B11479" s="18" t="s">
        <v>34</v>
      </c>
      <c r="C11479" s="18" t="s">
        <v>1099</v>
      </c>
      <c r="D11479" s="18" t="s">
        <v>232</v>
      </c>
      <c r="E11479" s="18">
        <v>67</v>
      </c>
    </row>
    <row r="11480" spans="1:5" x14ac:dyDescent="0.3">
      <c r="A11480" s="18" t="str">
        <f t="shared" ref="A11480:A11543" si="180">CONCATENATE(B11480,C11480,D11480)</f>
        <v>2023-24Knox CitySP1</v>
      </c>
      <c r="B11480" s="18" t="s">
        <v>34</v>
      </c>
      <c r="C11480" s="18" t="s">
        <v>1099</v>
      </c>
      <c r="D11480" s="18" t="s">
        <v>236</v>
      </c>
      <c r="E11480" s="18">
        <v>49</v>
      </c>
    </row>
    <row r="11481" spans="1:5" x14ac:dyDescent="0.3">
      <c r="A11481" s="18" t="str">
        <f t="shared" si="180"/>
        <v>2023-24Knox CitySP2</v>
      </c>
      <c r="B11481" s="18" t="s">
        <v>34</v>
      </c>
      <c r="C11481" s="18" t="s">
        <v>1099</v>
      </c>
      <c r="D11481" s="18" t="s">
        <v>239</v>
      </c>
      <c r="E11481" s="18">
        <v>0.77548387096774196</v>
      </c>
    </row>
    <row r="11482" spans="1:5" x14ac:dyDescent="0.3">
      <c r="A11482" s="18" t="str">
        <f t="shared" si="180"/>
        <v>2023-24Knox CitySP3</v>
      </c>
      <c r="B11482" s="18" t="s">
        <v>34</v>
      </c>
      <c r="C11482" s="18" t="s">
        <v>1099</v>
      </c>
      <c r="D11482" s="18" t="s">
        <v>245</v>
      </c>
      <c r="E11482" s="18">
        <v>2722.8858218318696</v>
      </c>
    </row>
    <row r="11483" spans="1:5" x14ac:dyDescent="0.3">
      <c r="A11483" s="18" t="str">
        <f t="shared" si="180"/>
        <v>2023-24Knox CitySP4</v>
      </c>
      <c r="B11483" s="18" t="s">
        <v>34</v>
      </c>
      <c r="C11483" s="18" t="s">
        <v>1099</v>
      </c>
      <c r="D11483" s="18" t="s">
        <v>251</v>
      </c>
      <c r="E11483" s="18">
        <v>0.5</v>
      </c>
    </row>
    <row r="11484" spans="1:5" x14ac:dyDescent="0.3">
      <c r="A11484" s="18" t="str">
        <f t="shared" si="180"/>
        <v>2023-24Knox CityWC2</v>
      </c>
      <c r="B11484" s="18" t="s">
        <v>34</v>
      </c>
      <c r="C11484" s="18" t="s">
        <v>1099</v>
      </c>
      <c r="D11484" s="18" t="s">
        <v>256</v>
      </c>
      <c r="E11484" s="18">
        <v>0.38466905936785456</v>
      </c>
    </row>
    <row r="11485" spans="1:5" x14ac:dyDescent="0.3">
      <c r="A11485" s="18" t="str">
        <f t="shared" si="180"/>
        <v>2023-24Knox CityWC3</v>
      </c>
      <c r="B11485" s="18" t="s">
        <v>34</v>
      </c>
      <c r="C11485" s="18" t="s">
        <v>1099</v>
      </c>
      <c r="D11485" s="18" t="s">
        <v>262</v>
      </c>
      <c r="E11485" s="18">
        <v>80.094351691933724</v>
      </c>
    </row>
    <row r="11486" spans="1:5" x14ac:dyDescent="0.3">
      <c r="A11486" s="18" t="str">
        <f t="shared" si="180"/>
        <v>2023-24Knox CityWC4</v>
      </c>
      <c r="B11486" s="18" t="s">
        <v>34</v>
      </c>
      <c r="C11486" s="18" t="s">
        <v>1099</v>
      </c>
      <c r="D11486" s="18" t="s">
        <v>266</v>
      </c>
      <c r="E11486" s="18">
        <v>65.129061472219135</v>
      </c>
    </row>
    <row r="11487" spans="1:5" x14ac:dyDescent="0.3">
      <c r="A11487" s="18" t="str">
        <f t="shared" si="180"/>
        <v>2023-24Knox CityWC5</v>
      </c>
      <c r="B11487" s="18" t="s">
        <v>34</v>
      </c>
      <c r="C11487" s="18" t="s">
        <v>1099</v>
      </c>
      <c r="D11487" s="18" t="s">
        <v>270</v>
      </c>
      <c r="E11487" s="18">
        <v>0.72868420190638405</v>
      </c>
    </row>
    <row r="11488" spans="1:5" x14ac:dyDescent="0.3">
      <c r="A11488" s="18" t="str">
        <f t="shared" si="180"/>
        <v>2023-24Knox CityE2</v>
      </c>
      <c r="B11488" s="18" t="s">
        <v>34</v>
      </c>
      <c r="C11488" s="18" t="s">
        <v>1099</v>
      </c>
      <c r="D11488" s="18" t="s">
        <v>548</v>
      </c>
      <c r="E11488" s="18">
        <v>2781.5086206896553</v>
      </c>
    </row>
    <row r="11489" spans="1:5" x14ac:dyDescent="0.3">
      <c r="A11489" s="18" t="str">
        <f t="shared" si="180"/>
        <v>2023-24Knox CityE4</v>
      </c>
      <c r="B11489" s="18" t="s">
        <v>34</v>
      </c>
      <c r="C11489" s="18" t="s">
        <v>1099</v>
      </c>
      <c r="D11489" s="18" t="s">
        <v>550</v>
      </c>
      <c r="E11489" s="18">
        <v>1683.6925287356323</v>
      </c>
    </row>
    <row r="11490" spans="1:5" x14ac:dyDescent="0.3">
      <c r="A11490" s="18" t="str">
        <f t="shared" si="180"/>
        <v>2023-24Knox CityL1</v>
      </c>
      <c r="B11490" s="18" t="s">
        <v>34</v>
      </c>
      <c r="C11490" s="18" t="s">
        <v>1099</v>
      </c>
      <c r="D11490" s="18" t="s">
        <v>552</v>
      </c>
      <c r="E11490" s="18">
        <v>1.6733300936561231</v>
      </c>
    </row>
    <row r="11491" spans="1:5" x14ac:dyDescent="0.3">
      <c r="A11491" s="18" t="str">
        <f t="shared" si="180"/>
        <v>2023-24Knox CityL2</v>
      </c>
      <c r="B11491" s="18" t="s">
        <v>34</v>
      </c>
      <c r="C11491" s="18" t="s">
        <v>1099</v>
      </c>
      <c r="D11491" s="18" t="s">
        <v>554</v>
      </c>
      <c r="E11491" s="18">
        <v>0.45732461565647642</v>
      </c>
    </row>
    <row r="11492" spans="1:5" x14ac:dyDescent="0.3">
      <c r="A11492" s="18" t="str">
        <f t="shared" si="180"/>
        <v>2023-24Knox CityO2</v>
      </c>
      <c r="B11492" s="18" t="s">
        <v>34</v>
      </c>
      <c r="C11492" s="18" t="s">
        <v>1099</v>
      </c>
      <c r="D11492" s="18" t="s">
        <v>556</v>
      </c>
      <c r="E11492" s="18">
        <v>0.56421858684302129</v>
      </c>
    </row>
    <row r="11493" spans="1:5" x14ac:dyDescent="0.3">
      <c r="A11493" s="18" t="str">
        <f t="shared" si="180"/>
        <v>2023-24Knox CityO3</v>
      </c>
      <c r="B11493" s="18" t="s">
        <v>34</v>
      </c>
      <c r="C11493" s="18" t="s">
        <v>1099</v>
      </c>
      <c r="D11493" s="18" t="s">
        <v>558</v>
      </c>
      <c r="E11493" s="18">
        <v>6.6057888522621025E-2</v>
      </c>
    </row>
    <row r="11494" spans="1:5" x14ac:dyDescent="0.3">
      <c r="A11494" s="18" t="str">
        <f t="shared" si="180"/>
        <v>2023-24Knox CityO4</v>
      </c>
      <c r="B11494" s="18" t="s">
        <v>34</v>
      </c>
      <c r="C11494" s="18" t="s">
        <v>1099</v>
      </c>
      <c r="D11494" s="18" t="s">
        <v>560</v>
      </c>
      <c r="E11494" s="18">
        <v>0.49911354491271592</v>
      </c>
    </row>
    <row r="11495" spans="1:5" x14ac:dyDescent="0.3">
      <c r="A11495" s="18" t="str">
        <f t="shared" si="180"/>
        <v>2023-24Knox CityO5</v>
      </c>
      <c r="B11495" s="18" t="s">
        <v>34</v>
      </c>
      <c r="C11495" s="18" t="s">
        <v>1099</v>
      </c>
      <c r="D11495" s="18" t="s">
        <v>562</v>
      </c>
      <c r="E11495" s="18">
        <v>1.6567543576500969</v>
      </c>
    </row>
    <row r="11496" spans="1:5" x14ac:dyDescent="0.3">
      <c r="A11496" s="18" t="str">
        <f t="shared" si="180"/>
        <v>2023-24Knox CityOP1</v>
      </c>
      <c r="B11496" s="18" t="s">
        <v>34</v>
      </c>
      <c r="C11496" s="18" t="s">
        <v>1099</v>
      </c>
      <c r="D11496" s="18" t="s">
        <v>564</v>
      </c>
      <c r="E11496" s="18">
        <v>2.7918716357174132E-3</v>
      </c>
    </row>
    <row r="11497" spans="1:5" x14ac:dyDescent="0.3">
      <c r="A11497" s="18" t="str">
        <f t="shared" si="180"/>
        <v>2023-24Knox CityS1</v>
      </c>
      <c r="B11497" s="18" t="s">
        <v>34</v>
      </c>
      <c r="C11497" s="18" t="s">
        <v>1099</v>
      </c>
      <c r="D11497" s="18" t="s">
        <v>567</v>
      </c>
      <c r="E11497" s="18">
        <v>0.75474798464985704</v>
      </c>
    </row>
    <row r="11498" spans="1:5" x14ac:dyDescent="0.3">
      <c r="A11498" s="18" t="str">
        <f t="shared" si="180"/>
        <v>2023-24Knox CityS2</v>
      </c>
      <c r="B11498" s="18" t="s">
        <v>34</v>
      </c>
      <c r="C11498" s="18" t="s">
        <v>1099</v>
      </c>
      <c r="D11498" s="18" t="s">
        <v>569</v>
      </c>
      <c r="E11498" s="18">
        <v>2.343095492954922E-3</v>
      </c>
    </row>
    <row r="11499" spans="1:5" x14ac:dyDescent="0.3">
      <c r="A11499" s="18" t="str">
        <f t="shared" si="180"/>
        <v>2023-24Knox CityC1</v>
      </c>
      <c r="B11499" s="18" t="s">
        <v>34</v>
      </c>
      <c r="C11499" s="18" t="s">
        <v>1099</v>
      </c>
      <c r="D11499" s="18" t="s">
        <v>572</v>
      </c>
      <c r="E11499" s="18">
        <v>1196.747153295501</v>
      </c>
    </row>
    <row r="11500" spans="1:5" x14ac:dyDescent="0.3">
      <c r="A11500" s="18" t="str">
        <f t="shared" si="180"/>
        <v>2023-24Knox CityC2</v>
      </c>
      <c r="B11500" s="18" t="s">
        <v>34</v>
      </c>
      <c r="C11500" s="18" t="s">
        <v>1099</v>
      </c>
      <c r="D11500" s="18" t="s">
        <v>575</v>
      </c>
      <c r="E11500" s="18">
        <v>7331.5900745521312</v>
      </c>
    </row>
    <row r="11501" spans="1:5" x14ac:dyDescent="0.3">
      <c r="A11501" s="18" t="str">
        <f t="shared" si="180"/>
        <v>2023-24Knox CityC3</v>
      </c>
      <c r="B11501" s="18" t="s">
        <v>34</v>
      </c>
      <c r="C11501" s="18" t="s">
        <v>1099</v>
      </c>
      <c r="D11501" s="18" t="s">
        <v>579</v>
      </c>
      <c r="E11501" s="18">
        <v>221.84037301151946</v>
      </c>
    </row>
    <row r="11502" spans="1:5" x14ac:dyDescent="0.3">
      <c r="A11502" s="18" t="str">
        <f t="shared" si="180"/>
        <v>2023-24Knox CityC4</v>
      </c>
      <c r="B11502" s="18" t="s">
        <v>34</v>
      </c>
      <c r="C11502" s="18" t="s">
        <v>1099</v>
      </c>
      <c r="D11502" s="18" t="s">
        <v>583</v>
      </c>
      <c r="E11502" s="18">
        <v>1021.6300087781116</v>
      </c>
    </row>
    <row r="11503" spans="1:5" x14ac:dyDescent="0.3">
      <c r="A11503" s="18" t="str">
        <f t="shared" si="180"/>
        <v>2023-24Knox CityC5</v>
      </c>
      <c r="B11503" s="18" t="s">
        <v>34</v>
      </c>
      <c r="C11503" s="18" t="s">
        <v>1099</v>
      </c>
      <c r="D11503" s="18" t="s">
        <v>586</v>
      </c>
      <c r="E11503" s="18">
        <v>104.49043680377829</v>
      </c>
    </row>
    <row r="11504" spans="1:5" x14ac:dyDescent="0.3">
      <c r="A11504" s="18" t="str">
        <f t="shared" si="180"/>
        <v>2023-24Knox CityC6</v>
      </c>
      <c r="B11504" s="18" t="s">
        <v>34</v>
      </c>
      <c r="C11504" s="18" t="s">
        <v>1099</v>
      </c>
      <c r="D11504" s="18" t="s">
        <v>590</v>
      </c>
      <c r="E11504" s="18">
        <v>9</v>
      </c>
    </row>
    <row r="11505" spans="1:5" x14ac:dyDescent="0.3">
      <c r="A11505" s="18" t="str">
        <f t="shared" si="180"/>
        <v>2023-24Knox CityC7</v>
      </c>
      <c r="B11505" s="18" t="s">
        <v>34</v>
      </c>
      <c r="C11505" s="18" t="s">
        <v>1099</v>
      </c>
      <c r="D11505" s="18" t="s">
        <v>594</v>
      </c>
      <c r="E11505" s="18">
        <v>0.15514809590973203</v>
      </c>
    </row>
    <row r="11506" spans="1:5" x14ac:dyDescent="0.3">
      <c r="A11506" s="18" t="str">
        <f t="shared" si="180"/>
        <v>2023-24Knox CityLB5</v>
      </c>
      <c r="B11506" s="18" t="s">
        <v>34</v>
      </c>
      <c r="C11506" s="18" t="s">
        <v>1099</v>
      </c>
      <c r="D11506" s="18" t="s">
        <v>177</v>
      </c>
      <c r="E11506" s="18">
        <v>22.252834340961638</v>
      </c>
    </row>
    <row r="11507" spans="1:5" x14ac:dyDescent="0.3">
      <c r="A11507" s="18" t="str">
        <f t="shared" si="180"/>
        <v>2023-24Latrobe CityAF2</v>
      </c>
      <c r="B11507" s="18" t="s">
        <v>34</v>
      </c>
      <c r="C11507" s="18" t="s">
        <v>1102</v>
      </c>
      <c r="D11507" s="18" t="s">
        <v>76</v>
      </c>
      <c r="E11507" s="18">
        <v>1.6</v>
      </c>
    </row>
    <row r="11508" spans="1:5" x14ac:dyDescent="0.3">
      <c r="A11508" s="18" t="str">
        <f t="shared" si="180"/>
        <v>2023-24Latrobe CityAF6</v>
      </c>
      <c r="B11508" s="18" t="s">
        <v>34</v>
      </c>
      <c r="C11508" s="18" t="s">
        <v>1102</v>
      </c>
      <c r="D11508" s="18" t="s">
        <v>85</v>
      </c>
      <c r="E11508" s="18">
        <v>5.6836886147861918</v>
      </c>
    </row>
    <row r="11509" spans="1:5" x14ac:dyDescent="0.3">
      <c r="A11509" s="18" t="str">
        <f t="shared" si="180"/>
        <v>2023-24Latrobe CityAF7</v>
      </c>
      <c r="B11509" s="18" t="s">
        <v>34</v>
      </c>
      <c r="C11509" s="18" t="s">
        <v>1102</v>
      </c>
      <c r="D11509" s="18" t="s">
        <v>90</v>
      </c>
      <c r="E11509" s="18">
        <v>5.6904719013604135</v>
      </c>
    </row>
    <row r="11510" spans="1:5" x14ac:dyDescent="0.3">
      <c r="A11510" s="18" t="str">
        <f t="shared" si="180"/>
        <v>2023-24Latrobe CityAM1</v>
      </c>
      <c r="B11510" s="18" t="s">
        <v>34</v>
      </c>
      <c r="C11510" s="18" t="s">
        <v>1102</v>
      </c>
      <c r="D11510" s="18" t="s">
        <v>97</v>
      </c>
      <c r="E11510" s="18">
        <v>2.1493765586034912</v>
      </c>
    </row>
    <row r="11511" spans="1:5" x14ac:dyDescent="0.3">
      <c r="A11511" s="18" t="str">
        <f t="shared" si="180"/>
        <v>2023-24Latrobe CityAM2</v>
      </c>
      <c r="B11511" s="18" t="s">
        <v>34</v>
      </c>
      <c r="C11511" s="18" t="s">
        <v>1102</v>
      </c>
      <c r="D11511" s="18" t="s">
        <v>103</v>
      </c>
      <c r="E11511" s="18">
        <v>0.38702779757662154</v>
      </c>
    </row>
    <row r="11512" spans="1:5" x14ac:dyDescent="0.3">
      <c r="A11512" s="18" t="str">
        <f t="shared" si="180"/>
        <v>2023-24Latrobe CityAM5</v>
      </c>
      <c r="B11512" s="18" t="s">
        <v>34</v>
      </c>
      <c r="C11512" s="18" t="s">
        <v>1102</v>
      </c>
      <c r="D11512" s="18" t="s">
        <v>109</v>
      </c>
      <c r="E11512" s="18">
        <v>0.46744186046511627</v>
      </c>
    </row>
    <row r="11513" spans="1:5" x14ac:dyDescent="0.3">
      <c r="A11513" s="18" t="str">
        <f t="shared" si="180"/>
        <v>2023-24Latrobe CityAM6</v>
      </c>
      <c r="B11513" s="18" t="s">
        <v>34</v>
      </c>
      <c r="C11513" s="18" t="s">
        <v>1102</v>
      </c>
      <c r="D11513" s="18" t="s">
        <v>115</v>
      </c>
      <c r="E11513" s="18">
        <v>13.652520408424394</v>
      </c>
    </row>
    <row r="11514" spans="1:5" x14ac:dyDescent="0.3">
      <c r="A11514" s="18" t="str">
        <f t="shared" si="180"/>
        <v>2023-24Latrobe CityAM7</v>
      </c>
      <c r="B11514" s="18" t="s">
        <v>34</v>
      </c>
      <c r="C11514" s="18" t="s">
        <v>1102</v>
      </c>
      <c r="D11514" s="18" t="s">
        <v>118</v>
      </c>
      <c r="E11514" s="18">
        <v>1</v>
      </c>
    </row>
    <row r="11515" spans="1:5" x14ac:dyDescent="0.3">
      <c r="A11515" s="18" t="str">
        <f t="shared" si="180"/>
        <v>2023-24Latrobe CityFS1</v>
      </c>
      <c r="B11515" s="18" t="s">
        <v>34</v>
      </c>
      <c r="C11515" s="18" t="s">
        <v>1102</v>
      </c>
      <c r="D11515" s="18" t="s">
        <v>124</v>
      </c>
      <c r="E11515" s="18">
        <v>1.85</v>
      </c>
    </row>
    <row r="11516" spans="1:5" x14ac:dyDescent="0.3">
      <c r="A11516" s="18" t="str">
        <f t="shared" si="180"/>
        <v>2023-24Latrobe CityFS2</v>
      </c>
      <c r="B11516" s="18" t="s">
        <v>34</v>
      </c>
      <c r="C11516" s="18" t="s">
        <v>1102</v>
      </c>
      <c r="D11516" s="18" t="s">
        <v>130</v>
      </c>
      <c r="E11516" s="18">
        <v>0.98835274542429286</v>
      </c>
    </row>
    <row r="11517" spans="1:5" x14ac:dyDescent="0.3">
      <c r="A11517" s="18" t="str">
        <f t="shared" si="180"/>
        <v>2023-24Latrobe CityFS3</v>
      </c>
      <c r="B11517" s="18" t="s">
        <v>34</v>
      </c>
      <c r="C11517" s="18" t="s">
        <v>1102</v>
      </c>
      <c r="D11517" s="18" t="s">
        <v>135</v>
      </c>
      <c r="E11517" s="18">
        <v>596.40626995645857</v>
      </c>
    </row>
    <row r="11518" spans="1:5" x14ac:dyDescent="0.3">
      <c r="A11518" s="18" t="str">
        <f t="shared" si="180"/>
        <v>2023-24Latrobe CityFS4</v>
      </c>
      <c r="B11518" s="18" t="s">
        <v>34</v>
      </c>
      <c r="C11518" s="18" t="s">
        <v>1102</v>
      </c>
      <c r="D11518" s="18" t="s">
        <v>139</v>
      </c>
      <c r="E11518" s="18">
        <v>0.89046391752577314</v>
      </c>
    </row>
    <row r="11519" spans="1:5" x14ac:dyDescent="0.3">
      <c r="A11519" s="18" t="str">
        <f t="shared" si="180"/>
        <v>2023-24Latrobe CityFS5</v>
      </c>
      <c r="B11519" s="18" t="s">
        <v>34</v>
      </c>
      <c r="C11519" s="18" t="s">
        <v>1102</v>
      </c>
      <c r="D11519" s="18" t="s">
        <v>144</v>
      </c>
      <c r="E11519" s="18">
        <v>1.6875</v>
      </c>
    </row>
    <row r="11520" spans="1:5" x14ac:dyDescent="0.3">
      <c r="A11520" s="18" t="str">
        <f t="shared" si="180"/>
        <v>2023-24Latrobe CityG1</v>
      </c>
      <c r="B11520" s="18" t="s">
        <v>34</v>
      </c>
      <c r="C11520" s="18" t="s">
        <v>1102</v>
      </c>
      <c r="D11520" s="18" t="s">
        <v>149</v>
      </c>
      <c r="E11520" s="18">
        <v>0.13966480446927373</v>
      </c>
    </row>
    <row r="11521" spans="1:5" x14ac:dyDescent="0.3">
      <c r="A11521" s="18" t="str">
        <f t="shared" si="180"/>
        <v>2023-24Latrobe CityG2</v>
      </c>
      <c r="B11521" s="18" t="s">
        <v>34</v>
      </c>
      <c r="C11521" s="18" t="s">
        <v>1102</v>
      </c>
      <c r="D11521" s="18" t="s">
        <v>154</v>
      </c>
      <c r="E11521" s="18">
        <v>50</v>
      </c>
    </row>
    <row r="11522" spans="1:5" x14ac:dyDescent="0.3">
      <c r="A11522" s="18" t="str">
        <f t="shared" si="180"/>
        <v>2023-24Latrobe CityG3</v>
      </c>
      <c r="B11522" s="18" t="s">
        <v>34</v>
      </c>
      <c r="C11522" s="18" t="s">
        <v>1102</v>
      </c>
      <c r="D11522" s="18" t="s">
        <v>159</v>
      </c>
      <c r="E11522" s="18">
        <v>0.94017094017094016</v>
      </c>
    </row>
    <row r="11523" spans="1:5" x14ac:dyDescent="0.3">
      <c r="A11523" s="18" t="str">
        <f t="shared" si="180"/>
        <v>2023-24Latrobe CityG4</v>
      </c>
      <c r="B11523" s="18" t="s">
        <v>34</v>
      </c>
      <c r="C11523" s="18" t="s">
        <v>1102</v>
      </c>
      <c r="D11523" s="18" t="s">
        <v>166</v>
      </c>
      <c r="E11523" s="18">
        <v>50938.756666666668</v>
      </c>
    </row>
    <row r="11524" spans="1:5" x14ac:dyDescent="0.3">
      <c r="A11524" s="18" t="str">
        <f t="shared" si="180"/>
        <v>2023-24Latrobe CityG5</v>
      </c>
      <c r="B11524" s="18" t="s">
        <v>34</v>
      </c>
      <c r="C11524" s="18" t="s">
        <v>1102</v>
      </c>
      <c r="D11524" s="18" t="s">
        <v>169</v>
      </c>
      <c r="E11524" s="18">
        <v>49</v>
      </c>
    </row>
    <row r="11525" spans="1:5" x14ac:dyDescent="0.3">
      <c r="A11525" s="18" t="str">
        <f t="shared" si="180"/>
        <v>2023-24Latrobe CityLB2</v>
      </c>
      <c r="B11525" s="18" t="s">
        <v>34</v>
      </c>
      <c r="C11525" s="18" t="s">
        <v>1102</v>
      </c>
      <c r="D11525" s="18" t="s">
        <v>172</v>
      </c>
      <c r="E11525" s="18">
        <v>0.49128116193366572</v>
      </c>
    </row>
    <row r="11526" spans="1:5" x14ac:dyDescent="0.3">
      <c r="A11526" s="18" t="str">
        <f t="shared" si="180"/>
        <v>2023-24Latrobe CityLB6</v>
      </c>
      <c r="B11526" s="18" t="s">
        <v>34</v>
      </c>
      <c r="C11526" s="18" t="s">
        <v>1102</v>
      </c>
      <c r="D11526" s="18" t="s">
        <v>180</v>
      </c>
      <c r="E11526" s="18">
        <v>3.3338664687667938</v>
      </c>
    </row>
    <row r="11527" spans="1:5" x14ac:dyDescent="0.3">
      <c r="A11527" s="18" t="str">
        <f t="shared" si="180"/>
        <v>2023-24Latrobe CityLB7</v>
      </c>
      <c r="B11527" s="18" t="s">
        <v>34</v>
      </c>
      <c r="C11527" s="18" t="s">
        <v>1102</v>
      </c>
      <c r="D11527" s="18" t="s">
        <v>184</v>
      </c>
      <c r="E11527" s="18">
        <v>0.23756941423343655</v>
      </c>
    </row>
    <row r="11528" spans="1:5" x14ac:dyDescent="0.3">
      <c r="A11528" s="18" t="str">
        <f t="shared" si="180"/>
        <v>2023-24Latrobe CityLB8</v>
      </c>
      <c r="B11528" s="18" t="s">
        <v>34</v>
      </c>
      <c r="C11528" s="18" t="s">
        <v>1102</v>
      </c>
      <c r="D11528" s="18" t="s">
        <v>188</v>
      </c>
      <c r="E11528" s="18">
        <v>2.563745937507997</v>
      </c>
    </row>
    <row r="11529" spans="1:5" x14ac:dyDescent="0.3">
      <c r="A11529" s="18" t="str">
        <f t="shared" si="180"/>
        <v>2023-24Latrobe CityMC2</v>
      </c>
      <c r="B11529" s="18" t="s">
        <v>34</v>
      </c>
      <c r="C11529" s="18" t="s">
        <v>1102</v>
      </c>
      <c r="D11529" s="18" t="s">
        <v>192</v>
      </c>
      <c r="E11529" s="18">
        <v>1.0023781212841856</v>
      </c>
    </row>
    <row r="11530" spans="1:5" x14ac:dyDescent="0.3">
      <c r="A11530" s="18" t="str">
        <f t="shared" si="180"/>
        <v>2023-24Latrobe CityMC3</v>
      </c>
      <c r="B11530" s="18" t="s">
        <v>34</v>
      </c>
      <c r="C11530" s="18" t="s">
        <v>1102</v>
      </c>
      <c r="D11530" s="18" t="s">
        <v>197</v>
      </c>
      <c r="E11530" s="18">
        <v>98.873465377459894</v>
      </c>
    </row>
    <row r="11531" spans="1:5" x14ac:dyDescent="0.3">
      <c r="A11531" s="18" t="str">
        <f t="shared" si="180"/>
        <v>2023-24Latrobe CityMC4</v>
      </c>
      <c r="B11531" s="18" t="s">
        <v>34</v>
      </c>
      <c r="C11531" s="18" t="s">
        <v>1102</v>
      </c>
      <c r="D11531" s="18" t="s">
        <v>202</v>
      </c>
      <c r="E11531" s="18">
        <v>0.72989949748743721</v>
      </c>
    </row>
    <row r="11532" spans="1:5" x14ac:dyDescent="0.3">
      <c r="A11532" s="18" t="str">
        <f t="shared" si="180"/>
        <v>2023-24Latrobe CityMC5</v>
      </c>
      <c r="B11532" s="18" t="s">
        <v>34</v>
      </c>
      <c r="C11532" s="18" t="s">
        <v>1102</v>
      </c>
      <c r="D11532" s="18" t="s">
        <v>207</v>
      </c>
      <c r="E11532" s="18">
        <v>0.90579710144927539</v>
      </c>
    </row>
    <row r="11533" spans="1:5" x14ac:dyDescent="0.3">
      <c r="A11533" s="18" t="str">
        <f t="shared" si="180"/>
        <v>2023-24Latrobe CityMC6</v>
      </c>
      <c r="B11533" s="18" t="s">
        <v>34</v>
      </c>
      <c r="C11533" s="18" t="s">
        <v>1102</v>
      </c>
      <c r="D11533" s="18" t="s">
        <v>211</v>
      </c>
      <c r="E11533" s="18">
        <v>0.94530321046373367</v>
      </c>
    </row>
    <row r="11534" spans="1:5" x14ac:dyDescent="0.3">
      <c r="A11534" s="18" t="str">
        <f t="shared" si="180"/>
        <v>2023-24Latrobe CityR1</v>
      </c>
      <c r="B11534" s="18" t="s">
        <v>34</v>
      </c>
      <c r="C11534" s="18" t="s">
        <v>1102</v>
      </c>
      <c r="D11534" s="18" t="s">
        <v>215</v>
      </c>
      <c r="E11534" s="18">
        <v>88.737864077669897</v>
      </c>
    </row>
    <row r="11535" spans="1:5" x14ac:dyDescent="0.3">
      <c r="A11535" s="18" t="str">
        <f t="shared" si="180"/>
        <v>2023-24Latrobe CityR2</v>
      </c>
      <c r="B11535" s="18" t="s">
        <v>34</v>
      </c>
      <c r="C11535" s="18" t="s">
        <v>1102</v>
      </c>
      <c r="D11535" s="18" t="s">
        <v>220</v>
      </c>
      <c r="E11535" s="18">
        <v>0.98446601941747569</v>
      </c>
    </row>
    <row r="11536" spans="1:5" x14ac:dyDescent="0.3">
      <c r="A11536" s="18" t="str">
        <f t="shared" si="180"/>
        <v>2023-24Latrobe CityR3</v>
      </c>
      <c r="B11536" s="18" t="s">
        <v>34</v>
      </c>
      <c r="C11536" s="18" t="s">
        <v>1102</v>
      </c>
      <c r="D11536" s="18" t="s">
        <v>223</v>
      </c>
      <c r="E11536" s="18">
        <v>106.65422289004972</v>
      </c>
    </row>
    <row r="11537" spans="1:5" x14ac:dyDescent="0.3">
      <c r="A11537" s="18" t="str">
        <f t="shared" si="180"/>
        <v>2023-24Latrobe CityR4</v>
      </c>
      <c r="B11537" s="18" t="s">
        <v>34</v>
      </c>
      <c r="C11537" s="18" t="s">
        <v>1102</v>
      </c>
      <c r="D11537" s="18" t="s">
        <v>228</v>
      </c>
      <c r="E11537" s="18">
        <v>28.573552816778822</v>
      </c>
    </row>
    <row r="11538" spans="1:5" x14ac:dyDescent="0.3">
      <c r="A11538" s="18" t="str">
        <f t="shared" si="180"/>
        <v>2023-24Latrobe CityR5</v>
      </c>
      <c r="B11538" s="18" t="s">
        <v>34</v>
      </c>
      <c r="C11538" s="18" t="s">
        <v>1102</v>
      </c>
      <c r="D11538" s="18" t="s">
        <v>232</v>
      </c>
      <c r="E11538" s="18">
        <v>53</v>
      </c>
    </row>
    <row r="11539" spans="1:5" x14ac:dyDescent="0.3">
      <c r="A11539" s="18" t="str">
        <f t="shared" si="180"/>
        <v>2023-24Latrobe CitySP1</v>
      </c>
      <c r="B11539" s="18" t="s">
        <v>34</v>
      </c>
      <c r="C11539" s="18" t="s">
        <v>1102</v>
      </c>
      <c r="D11539" s="18" t="s">
        <v>236</v>
      </c>
      <c r="E11539" s="18">
        <v>100</v>
      </c>
    </row>
    <row r="11540" spans="1:5" x14ac:dyDescent="0.3">
      <c r="A11540" s="18" t="str">
        <f t="shared" si="180"/>
        <v>2023-24Latrobe CitySP2</v>
      </c>
      <c r="B11540" s="18" t="s">
        <v>34</v>
      </c>
      <c r="C11540" s="18" t="s">
        <v>1102</v>
      </c>
      <c r="D11540" s="18" t="s">
        <v>239</v>
      </c>
      <c r="E11540" s="18">
        <v>0.81578947368421051</v>
      </c>
    </row>
    <row r="11541" spans="1:5" x14ac:dyDescent="0.3">
      <c r="A11541" s="18" t="str">
        <f t="shared" si="180"/>
        <v>2023-24Latrobe CitySP3</v>
      </c>
      <c r="B11541" s="18" t="s">
        <v>34</v>
      </c>
      <c r="C11541" s="18" t="s">
        <v>1102</v>
      </c>
      <c r="D11541" s="18" t="s">
        <v>245</v>
      </c>
      <c r="E11541" s="18">
        <v>3114.9052173913042</v>
      </c>
    </row>
    <row r="11542" spans="1:5" x14ac:dyDescent="0.3">
      <c r="A11542" s="18" t="str">
        <f t="shared" si="180"/>
        <v>2023-24Latrobe CitySP4</v>
      </c>
      <c r="B11542" s="18" t="s">
        <v>34</v>
      </c>
      <c r="C11542" s="18" t="s">
        <v>1102</v>
      </c>
      <c r="D11542" s="18" t="s">
        <v>251</v>
      </c>
      <c r="E11542" s="18">
        <v>1</v>
      </c>
    </row>
    <row r="11543" spans="1:5" x14ac:dyDescent="0.3">
      <c r="A11543" s="18" t="str">
        <f t="shared" si="180"/>
        <v>2023-24Latrobe CityWC2</v>
      </c>
      <c r="B11543" s="18" t="s">
        <v>34</v>
      </c>
      <c r="C11543" s="18" t="s">
        <v>1102</v>
      </c>
      <c r="D11543" s="18" t="s">
        <v>256</v>
      </c>
      <c r="E11543" s="18">
        <v>2.6800740277043209</v>
      </c>
    </row>
    <row r="11544" spans="1:5" x14ac:dyDescent="0.3">
      <c r="A11544" s="18" t="str">
        <f t="shared" ref="A11544:A11607" si="181">CONCATENATE(B11544,C11544,D11544)</f>
        <v>2023-24Latrobe CityWC3</v>
      </c>
      <c r="B11544" s="18" t="s">
        <v>34</v>
      </c>
      <c r="C11544" s="18" t="s">
        <v>1102</v>
      </c>
      <c r="D11544" s="18" t="s">
        <v>262</v>
      </c>
      <c r="E11544" s="18">
        <v>138.02188430006566</v>
      </c>
    </row>
    <row r="11545" spans="1:5" x14ac:dyDescent="0.3">
      <c r="A11545" s="18" t="str">
        <f t="shared" si="181"/>
        <v>2023-24Latrobe CityWC4</v>
      </c>
      <c r="B11545" s="18" t="s">
        <v>34</v>
      </c>
      <c r="C11545" s="18" t="s">
        <v>1102</v>
      </c>
      <c r="D11545" s="18" t="s">
        <v>266</v>
      </c>
      <c r="E11545" s="18">
        <v>30.128900456757833</v>
      </c>
    </row>
    <row r="11546" spans="1:5" x14ac:dyDescent="0.3">
      <c r="A11546" s="18" t="str">
        <f t="shared" si="181"/>
        <v>2023-24Latrobe CityWC5</v>
      </c>
      <c r="B11546" s="18" t="s">
        <v>34</v>
      </c>
      <c r="C11546" s="18" t="s">
        <v>1102</v>
      </c>
      <c r="D11546" s="18" t="s">
        <v>270</v>
      </c>
      <c r="E11546" s="18">
        <v>0.60682534320258341</v>
      </c>
    </row>
    <row r="11547" spans="1:5" x14ac:dyDescent="0.3">
      <c r="A11547" s="18" t="str">
        <f t="shared" si="181"/>
        <v>2023-24Latrobe CityE2</v>
      </c>
      <c r="B11547" s="18" t="s">
        <v>34</v>
      </c>
      <c r="C11547" s="18" t="s">
        <v>1102</v>
      </c>
      <c r="D11547" s="18" t="s">
        <v>548</v>
      </c>
      <c r="E11547" s="18">
        <v>4114.8643636093866</v>
      </c>
    </row>
    <row r="11548" spans="1:5" x14ac:dyDescent="0.3">
      <c r="A11548" s="18" t="str">
        <f t="shared" si="181"/>
        <v>2023-24Latrobe CityE4</v>
      </c>
      <c r="B11548" s="18" t="s">
        <v>34</v>
      </c>
      <c r="C11548" s="18" t="s">
        <v>1102</v>
      </c>
      <c r="D11548" s="18" t="s">
        <v>550</v>
      </c>
      <c r="E11548" s="18">
        <v>1681.3966715299587</v>
      </c>
    </row>
    <row r="11549" spans="1:5" x14ac:dyDescent="0.3">
      <c r="A11549" s="18" t="str">
        <f t="shared" si="181"/>
        <v>2023-24Latrobe CityL1</v>
      </c>
      <c r="B11549" s="18" t="s">
        <v>34</v>
      </c>
      <c r="C11549" s="18" t="s">
        <v>1102</v>
      </c>
      <c r="D11549" s="18" t="s">
        <v>552</v>
      </c>
      <c r="E11549" s="18">
        <v>2.2908003833173618</v>
      </c>
    </row>
    <row r="11550" spans="1:5" x14ac:dyDescent="0.3">
      <c r="A11550" s="18" t="str">
        <f t="shared" si="181"/>
        <v>2023-24Latrobe CityL2</v>
      </c>
      <c r="B11550" s="18" t="s">
        <v>34</v>
      </c>
      <c r="C11550" s="18" t="s">
        <v>1102</v>
      </c>
      <c r="D11550" s="18" t="s">
        <v>554</v>
      </c>
      <c r="E11550" s="18">
        <v>-0.55741427440523317</v>
      </c>
    </row>
    <row r="11551" spans="1:5" x14ac:dyDescent="0.3">
      <c r="A11551" s="18" t="str">
        <f t="shared" si="181"/>
        <v>2023-24Latrobe CityO2</v>
      </c>
      <c r="B11551" s="18" t="s">
        <v>34</v>
      </c>
      <c r="C11551" s="18" t="s">
        <v>1102</v>
      </c>
      <c r="D11551" s="18" t="s">
        <v>556</v>
      </c>
      <c r="E11551" s="18">
        <v>0.18196619464855718</v>
      </c>
    </row>
    <row r="11552" spans="1:5" x14ac:dyDescent="0.3">
      <c r="A11552" s="18" t="str">
        <f t="shared" si="181"/>
        <v>2023-24Latrobe CityO3</v>
      </c>
      <c r="B11552" s="18" t="s">
        <v>34</v>
      </c>
      <c r="C11552" s="18" t="s">
        <v>1102</v>
      </c>
      <c r="D11552" s="18" t="s">
        <v>558</v>
      </c>
      <c r="E11552" s="18">
        <v>3.4115983632897022E-2</v>
      </c>
    </row>
    <row r="11553" spans="1:5" x14ac:dyDescent="0.3">
      <c r="A11553" s="18" t="str">
        <f t="shared" si="181"/>
        <v>2023-24Latrobe CityO4</v>
      </c>
      <c r="B11553" s="18" t="s">
        <v>34</v>
      </c>
      <c r="C11553" s="18" t="s">
        <v>1102</v>
      </c>
      <c r="D11553" s="18" t="s">
        <v>560</v>
      </c>
      <c r="E11553" s="18">
        <v>0.27377740591489652</v>
      </c>
    </row>
    <row r="11554" spans="1:5" x14ac:dyDescent="0.3">
      <c r="A11554" s="18" t="str">
        <f t="shared" si="181"/>
        <v>2023-24Latrobe CityO5</v>
      </c>
      <c r="B11554" s="18" t="s">
        <v>34</v>
      </c>
      <c r="C11554" s="18" t="s">
        <v>1102</v>
      </c>
      <c r="D11554" s="18" t="s">
        <v>562</v>
      </c>
      <c r="E11554" s="18">
        <v>1.081616778542825</v>
      </c>
    </row>
    <row r="11555" spans="1:5" x14ac:dyDescent="0.3">
      <c r="A11555" s="18" t="str">
        <f t="shared" si="181"/>
        <v>2023-24Latrobe CityOP1</v>
      </c>
      <c r="B11555" s="18" t="s">
        <v>34</v>
      </c>
      <c r="C11555" s="18" t="s">
        <v>1102</v>
      </c>
      <c r="D11555" s="18" t="s">
        <v>564</v>
      </c>
      <c r="E11555" s="18">
        <v>-0.23156913102366167</v>
      </c>
    </row>
    <row r="11556" spans="1:5" x14ac:dyDescent="0.3">
      <c r="A11556" s="18" t="str">
        <f t="shared" si="181"/>
        <v>2023-24Latrobe CityS1</v>
      </c>
      <c r="B11556" s="18" t="s">
        <v>34</v>
      </c>
      <c r="C11556" s="18" t="s">
        <v>1102</v>
      </c>
      <c r="D11556" s="18" t="s">
        <v>567</v>
      </c>
      <c r="E11556" s="18">
        <v>0.69096237963778462</v>
      </c>
    </row>
    <row r="11557" spans="1:5" x14ac:dyDescent="0.3">
      <c r="A11557" s="18" t="str">
        <f t="shared" si="181"/>
        <v>2023-24Latrobe CityS2</v>
      </c>
      <c r="B11557" s="18" t="s">
        <v>34</v>
      </c>
      <c r="C11557" s="18" t="s">
        <v>1102</v>
      </c>
      <c r="D11557" s="18" t="s">
        <v>569</v>
      </c>
      <c r="E11557" s="18">
        <v>4.3042585871014612E-3</v>
      </c>
    </row>
    <row r="11558" spans="1:5" x14ac:dyDescent="0.3">
      <c r="A11558" s="18" t="str">
        <f t="shared" si="181"/>
        <v>2023-24Latrobe CityC1</v>
      </c>
      <c r="B11558" s="18" t="s">
        <v>34</v>
      </c>
      <c r="C11558" s="18" t="s">
        <v>1102</v>
      </c>
      <c r="D11558" s="18" t="s">
        <v>572</v>
      </c>
      <c r="E11558" s="18">
        <v>2129.1424623179878</v>
      </c>
    </row>
    <row r="11559" spans="1:5" x14ac:dyDescent="0.3">
      <c r="A11559" s="18" t="str">
        <f t="shared" si="181"/>
        <v>2023-24Latrobe CityC2</v>
      </c>
      <c r="B11559" s="18" t="s">
        <v>34</v>
      </c>
      <c r="C11559" s="18" t="s">
        <v>1102</v>
      </c>
      <c r="D11559" s="18" t="s">
        <v>575</v>
      </c>
      <c r="E11559" s="18">
        <v>15828.812344857588</v>
      </c>
    </row>
    <row r="11560" spans="1:5" x14ac:dyDescent="0.3">
      <c r="A11560" s="18" t="str">
        <f t="shared" si="181"/>
        <v>2023-24Latrobe CityC3</v>
      </c>
      <c r="B11560" s="18" t="s">
        <v>34</v>
      </c>
      <c r="C11560" s="18" t="s">
        <v>1102</v>
      </c>
      <c r="D11560" s="18" t="s">
        <v>579</v>
      </c>
      <c r="E11560" s="18">
        <v>50.496866317761835</v>
      </c>
    </row>
    <row r="11561" spans="1:5" x14ac:dyDescent="0.3">
      <c r="A11561" s="18" t="str">
        <f t="shared" si="181"/>
        <v>2023-24Latrobe CityC4</v>
      </c>
      <c r="B11561" s="18" t="s">
        <v>34</v>
      </c>
      <c r="C11561" s="18" t="s">
        <v>1102</v>
      </c>
      <c r="D11561" s="18" t="s">
        <v>583</v>
      </c>
      <c r="E11561" s="18">
        <v>1498.6820892084859</v>
      </c>
    </row>
    <row r="11562" spans="1:5" x14ac:dyDescent="0.3">
      <c r="A11562" s="18" t="str">
        <f t="shared" si="181"/>
        <v>2023-24Latrobe CityC5</v>
      </c>
      <c r="B11562" s="18" t="s">
        <v>34</v>
      </c>
      <c r="C11562" s="18" t="s">
        <v>1102</v>
      </c>
      <c r="D11562" s="18" t="s">
        <v>586</v>
      </c>
      <c r="E11562" s="18">
        <v>220.05271643166057</v>
      </c>
    </row>
    <row r="11563" spans="1:5" x14ac:dyDescent="0.3">
      <c r="A11563" s="18" t="str">
        <f t="shared" si="181"/>
        <v>2023-24Latrobe CityC6</v>
      </c>
      <c r="B11563" s="18" t="s">
        <v>34</v>
      </c>
      <c r="C11563" s="18" t="s">
        <v>1102</v>
      </c>
      <c r="D11563" s="18" t="s">
        <v>590</v>
      </c>
      <c r="E11563" s="18">
        <v>1</v>
      </c>
    </row>
    <row r="11564" spans="1:5" x14ac:dyDescent="0.3">
      <c r="A11564" s="18" t="str">
        <f t="shared" si="181"/>
        <v>2023-24Latrobe CityC7</v>
      </c>
      <c r="B11564" s="18" t="s">
        <v>34</v>
      </c>
      <c r="C11564" s="18" t="s">
        <v>1102</v>
      </c>
      <c r="D11564" s="18" t="s">
        <v>594</v>
      </c>
      <c r="E11564" s="18">
        <v>0.17993079584775087</v>
      </c>
    </row>
    <row r="11565" spans="1:5" x14ac:dyDescent="0.3">
      <c r="A11565" s="18" t="str">
        <f t="shared" si="181"/>
        <v>2023-24Latrobe CityLB5</v>
      </c>
      <c r="B11565" s="18" t="s">
        <v>34</v>
      </c>
      <c r="C11565" s="18" t="s">
        <v>1102</v>
      </c>
      <c r="D11565" s="18" t="s">
        <v>177</v>
      </c>
      <c r="E11565" s="18">
        <v>34.250236712132455</v>
      </c>
    </row>
    <row r="11566" spans="1:5" x14ac:dyDescent="0.3">
      <c r="A11566" s="18" t="str">
        <f t="shared" si="181"/>
        <v>2023-24Loddon ShireAF2</v>
      </c>
      <c r="B11566" s="18" t="s">
        <v>34</v>
      </c>
      <c r="C11566" s="18" t="s">
        <v>1105</v>
      </c>
      <c r="D11566" s="18" t="s">
        <v>76</v>
      </c>
      <c r="E11566" s="18">
        <v>0</v>
      </c>
    </row>
    <row r="11567" spans="1:5" x14ac:dyDescent="0.3">
      <c r="A11567" s="18" t="str">
        <f t="shared" si="181"/>
        <v>2023-24Loddon ShireAF6</v>
      </c>
      <c r="B11567" s="18" t="s">
        <v>34</v>
      </c>
      <c r="C11567" s="18" t="s">
        <v>1105</v>
      </c>
      <c r="D11567" s="18" t="s">
        <v>85</v>
      </c>
      <c r="E11567" s="18">
        <v>1.926690758905524</v>
      </c>
    </row>
    <row r="11568" spans="1:5" x14ac:dyDescent="0.3">
      <c r="A11568" s="18" t="str">
        <f t="shared" si="181"/>
        <v>2023-24Loddon ShireAF7</v>
      </c>
      <c r="B11568" s="18" t="s">
        <v>34</v>
      </c>
      <c r="C11568" s="18" t="s">
        <v>1105</v>
      </c>
      <c r="D11568" s="18" t="s">
        <v>90</v>
      </c>
      <c r="E11568" s="18">
        <v>47.850119908896033</v>
      </c>
    </row>
    <row r="11569" spans="1:5" x14ac:dyDescent="0.3">
      <c r="A11569" s="18" t="str">
        <f t="shared" si="181"/>
        <v>2023-24Loddon ShireAM1</v>
      </c>
      <c r="B11569" s="18" t="s">
        <v>34</v>
      </c>
      <c r="C11569" s="18" t="s">
        <v>1105</v>
      </c>
      <c r="D11569" s="18" t="s">
        <v>97</v>
      </c>
      <c r="E11569" s="18">
        <v>1</v>
      </c>
    </row>
    <row r="11570" spans="1:5" x14ac:dyDescent="0.3">
      <c r="A11570" s="18" t="str">
        <f t="shared" si="181"/>
        <v>2023-24Loddon ShireAM2</v>
      </c>
      <c r="B11570" s="18" t="s">
        <v>34</v>
      </c>
      <c r="C11570" s="18" t="s">
        <v>1105</v>
      </c>
      <c r="D11570" s="18" t="s">
        <v>103</v>
      </c>
      <c r="E11570" s="18">
        <v>0.21782178217821782</v>
      </c>
    </row>
    <row r="11571" spans="1:5" x14ac:dyDescent="0.3">
      <c r="A11571" s="18" t="str">
        <f t="shared" si="181"/>
        <v>2023-24Loddon ShireAM5</v>
      </c>
      <c r="B11571" s="18" t="s">
        <v>34</v>
      </c>
      <c r="C11571" s="18" t="s">
        <v>1105</v>
      </c>
      <c r="D11571" s="18" t="s">
        <v>109</v>
      </c>
      <c r="E11571" s="18">
        <v>0.94936708860759489</v>
      </c>
    </row>
    <row r="11572" spans="1:5" x14ac:dyDescent="0.3">
      <c r="A11572" s="18" t="str">
        <f t="shared" si="181"/>
        <v>2023-24Loddon ShireAM6</v>
      </c>
      <c r="B11572" s="18" t="s">
        <v>34</v>
      </c>
      <c r="C11572" s="18" t="s">
        <v>1105</v>
      </c>
      <c r="D11572" s="18" t="s">
        <v>115</v>
      </c>
      <c r="E11572" s="18">
        <v>13.317450955085183</v>
      </c>
    </row>
    <row r="11573" spans="1:5" x14ac:dyDescent="0.3">
      <c r="A11573" s="18" t="str">
        <f t="shared" si="181"/>
        <v>2023-24Loddon ShireAM7</v>
      </c>
      <c r="B11573" s="18" t="s">
        <v>34</v>
      </c>
      <c r="C11573" s="18" t="s">
        <v>1105</v>
      </c>
      <c r="D11573" s="18" t="s">
        <v>118</v>
      </c>
      <c r="E11573" s="18">
        <v>0</v>
      </c>
    </row>
    <row r="11574" spans="1:5" x14ac:dyDescent="0.3">
      <c r="A11574" s="18" t="str">
        <f t="shared" si="181"/>
        <v>2023-24Loddon ShireFS1</v>
      </c>
      <c r="B11574" s="18" t="s">
        <v>34</v>
      </c>
      <c r="C11574" s="18" t="s">
        <v>1105</v>
      </c>
      <c r="D11574" s="18" t="s">
        <v>124</v>
      </c>
      <c r="E11574" s="18">
        <v>2</v>
      </c>
    </row>
    <row r="11575" spans="1:5" x14ac:dyDescent="0.3">
      <c r="A11575" s="18" t="str">
        <f t="shared" si="181"/>
        <v>2023-24Loddon ShireFS2</v>
      </c>
      <c r="B11575" s="18" t="s">
        <v>34</v>
      </c>
      <c r="C11575" s="18" t="s">
        <v>1105</v>
      </c>
      <c r="D11575" s="18" t="s">
        <v>130</v>
      </c>
      <c r="E11575" s="18">
        <v>0.48305084745762711</v>
      </c>
    </row>
    <row r="11576" spans="1:5" x14ac:dyDescent="0.3">
      <c r="A11576" s="18" t="str">
        <f t="shared" si="181"/>
        <v>2023-24Loddon ShireFS3</v>
      </c>
      <c r="B11576" s="18" t="s">
        <v>34</v>
      </c>
      <c r="C11576" s="18" t="s">
        <v>1105</v>
      </c>
      <c r="D11576" s="18" t="s">
        <v>135</v>
      </c>
      <c r="E11576" s="18">
        <v>128.25803921568627</v>
      </c>
    </row>
    <row r="11577" spans="1:5" x14ac:dyDescent="0.3">
      <c r="A11577" s="18" t="str">
        <f t="shared" si="181"/>
        <v>2023-24Loddon ShireFS4</v>
      </c>
      <c r="B11577" s="18" t="s">
        <v>34</v>
      </c>
      <c r="C11577" s="18" t="s">
        <v>1105</v>
      </c>
      <c r="D11577" s="18" t="s">
        <v>139</v>
      </c>
      <c r="E11577" s="18">
        <v>1</v>
      </c>
    </row>
    <row r="11578" spans="1:5" x14ac:dyDescent="0.3">
      <c r="A11578" s="18" t="str">
        <f t="shared" si="181"/>
        <v>2023-24Loddon ShireFS5</v>
      </c>
      <c r="B11578" s="18" t="s">
        <v>34</v>
      </c>
      <c r="C11578" s="18" t="s">
        <v>1105</v>
      </c>
      <c r="D11578" s="18" t="s">
        <v>144</v>
      </c>
      <c r="E11578" s="18">
        <v>1</v>
      </c>
    </row>
    <row r="11579" spans="1:5" x14ac:dyDescent="0.3">
      <c r="A11579" s="18" t="str">
        <f t="shared" si="181"/>
        <v>2023-24Loddon ShireG1</v>
      </c>
      <c r="B11579" s="18" t="s">
        <v>34</v>
      </c>
      <c r="C11579" s="18" t="s">
        <v>1105</v>
      </c>
      <c r="D11579" s="18" t="s">
        <v>149</v>
      </c>
      <c r="E11579" s="18">
        <v>7.567567567567568E-2</v>
      </c>
    </row>
    <row r="11580" spans="1:5" x14ac:dyDescent="0.3">
      <c r="A11580" s="18" t="str">
        <f t="shared" si="181"/>
        <v>2023-24Loddon ShireG2</v>
      </c>
      <c r="B11580" s="18" t="s">
        <v>34</v>
      </c>
      <c r="C11580" s="18" t="s">
        <v>1105</v>
      </c>
      <c r="D11580" s="18" t="s">
        <v>154</v>
      </c>
      <c r="E11580" s="18">
        <v>50</v>
      </c>
    </row>
    <row r="11581" spans="1:5" x14ac:dyDescent="0.3">
      <c r="A11581" s="18" t="str">
        <f t="shared" si="181"/>
        <v>2023-24Loddon ShireG3</v>
      </c>
      <c r="B11581" s="18" t="s">
        <v>34</v>
      </c>
      <c r="C11581" s="18" t="s">
        <v>1105</v>
      </c>
      <c r="D11581" s="18" t="s">
        <v>159</v>
      </c>
      <c r="E11581" s="18">
        <v>0.96923076923076923</v>
      </c>
    </row>
    <row r="11582" spans="1:5" x14ac:dyDescent="0.3">
      <c r="A11582" s="18" t="str">
        <f t="shared" si="181"/>
        <v>2023-24Loddon ShireG4</v>
      </c>
      <c r="B11582" s="18" t="s">
        <v>34</v>
      </c>
      <c r="C11582" s="18" t="s">
        <v>1105</v>
      </c>
      <c r="D11582" s="18" t="s">
        <v>166</v>
      </c>
      <c r="E11582" s="18">
        <v>45659.75</v>
      </c>
    </row>
    <row r="11583" spans="1:5" x14ac:dyDescent="0.3">
      <c r="A11583" s="18" t="str">
        <f t="shared" si="181"/>
        <v>2023-24Loddon ShireG5</v>
      </c>
      <c r="B11583" s="18" t="s">
        <v>34</v>
      </c>
      <c r="C11583" s="18" t="s">
        <v>1105</v>
      </c>
      <c r="D11583" s="18" t="s">
        <v>169</v>
      </c>
      <c r="E11583" s="18">
        <v>50</v>
      </c>
    </row>
    <row r="11584" spans="1:5" x14ac:dyDescent="0.3">
      <c r="A11584" s="18" t="str">
        <f t="shared" si="181"/>
        <v>2023-24Loddon ShireLB2</v>
      </c>
      <c r="B11584" s="18" t="s">
        <v>34</v>
      </c>
      <c r="C11584" s="18" t="s">
        <v>1105</v>
      </c>
      <c r="D11584" s="18" t="s">
        <v>172</v>
      </c>
      <c r="E11584" s="18">
        <v>0.5404815840255055</v>
      </c>
    </row>
    <row r="11585" spans="1:5" x14ac:dyDescent="0.3">
      <c r="A11585" s="18" t="str">
        <f t="shared" si="181"/>
        <v>2023-24Loddon ShireLB6</v>
      </c>
      <c r="B11585" s="18" t="s">
        <v>34</v>
      </c>
      <c r="C11585" s="18" t="s">
        <v>1105</v>
      </c>
      <c r="D11585" s="18" t="s">
        <v>180</v>
      </c>
      <c r="E11585" s="18">
        <v>3.6421011874032008</v>
      </c>
    </row>
    <row r="11586" spans="1:5" x14ac:dyDescent="0.3">
      <c r="A11586" s="18" t="str">
        <f t="shared" si="181"/>
        <v>2023-24Loddon ShireLB7</v>
      </c>
      <c r="B11586" s="18" t="s">
        <v>34</v>
      </c>
      <c r="C11586" s="18" t="s">
        <v>1105</v>
      </c>
      <c r="D11586" s="18" t="s">
        <v>184</v>
      </c>
      <c r="E11586" s="18">
        <v>0.12751677852348994</v>
      </c>
    </row>
    <row r="11587" spans="1:5" x14ac:dyDescent="0.3">
      <c r="A11587" s="18" t="str">
        <f t="shared" si="181"/>
        <v>2023-24Loddon ShireLB8</v>
      </c>
      <c r="B11587" s="18" t="s">
        <v>34</v>
      </c>
      <c r="C11587" s="18" t="s">
        <v>1105</v>
      </c>
      <c r="D11587" s="18" t="s">
        <v>188</v>
      </c>
      <c r="E11587" s="18">
        <v>1.9863190500774393</v>
      </c>
    </row>
    <row r="11588" spans="1:5" x14ac:dyDescent="0.3">
      <c r="A11588" s="18" t="str">
        <f t="shared" si="181"/>
        <v>2023-24Loddon ShireMC2</v>
      </c>
      <c r="B11588" s="18" t="s">
        <v>34</v>
      </c>
      <c r="C11588" s="18" t="s">
        <v>1105</v>
      </c>
      <c r="D11588" s="18" t="s">
        <v>192</v>
      </c>
      <c r="E11588" s="18">
        <v>1</v>
      </c>
    </row>
    <row r="11589" spans="1:5" x14ac:dyDescent="0.3">
      <c r="A11589" s="18" t="str">
        <f t="shared" si="181"/>
        <v>2023-24Loddon ShireMC3</v>
      </c>
      <c r="B11589" s="18" t="s">
        <v>34</v>
      </c>
      <c r="C11589" s="18" t="s">
        <v>1105</v>
      </c>
      <c r="D11589" s="18" t="s">
        <v>197</v>
      </c>
      <c r="E11589" s="18">
        <v>103.80424425634824</v>
      </c>
    </row>
    <row r="11590" spans="1:5" x14ac:dyDescent="0.3">
      <c r="A11590" s="18" t="str">
        <f t="shared" si="181"/>
        <v>2023-24Loddon ShireMC4</v>
      </c>
      <c r="B11590" s="18" t="s">
        <v>34</v>
      </c>
      <c r="C11590" s="18" t="s">
        <v>1105</v>
      </c>
      <c r="D11590" s="18" t="s">
        <v>202</v>
      </c>
      <c r="E11590" s="18">
        <v>0.87473460721868368</v>
      </c>
    </row>
    <row r="11591" spans="1:5" x14ac:dyDescent="0.3">
      <c r="A11591" s="18" t="str">
        <f t="shared" si="181"/>
        <v>2023-24Loddon ShireMC5</v>
      </c>
      <c r="B11591" s="18" t="s">
        <v>34</v>
      </c>
      <c r="C11591" s="18" t="s">
        <v>1105</v>
      </c>
      <c r="D11591" s="18" t="s">
        <v>207</v>
      </c>
      <c r="E11591" s="18">
        <v>0.92307692307692313</v>
      </c>
    </row>
    <row r="11592" spans="1:5" x14ac:dyDescent="0.3">
      <c r="A11592" s="18" t="str">
        <f t="shared" si="181"/>
        <v>2023-24Loddon ShireMC6</v>
      </c>
      <c r="B11592" s="18" t="s">
        <v>34</v>
      </c>
      <c r="C11592" s="18" t="s">
        <v>1105</v>
      </c>
      <c r="D11592" s="18" t="s">
        <v>211</v>
      </c>
      <c r="E11592" s="18">
        <v>1.1132075471698113</v>
      </c>
    </row>
    <row r="11593" spans="1:5" x14ac:dyDescent="0.3">
      <c r="A11593" s="18" t="str">
        <f t="shared" si="181"/>
        <v>2023-24Loddon ShireR1</v>
      </c>
      <c r="B11593" s="18" t="s">
        <v>34</v>
      </c>
      <c r="C11593" s="18" t="s">
        <v>1105</v>
      </c>
      <c r="D11593" s="18" t="s">
        <v>215</v>
      </c>
      <c r="E11593" s="18">
        <v>22.357791847908235</v>
      </c>
    </row>
    <row r="11594" spans="1:5" x14ac:dyDescent="0.3">
      <c r="A11594" s="18" t="str">
        <f t="shared" si="181"/>
        <v>2023-24Loddon ShireR2</v>
      </c>
      <c r="B11594" s="18" t="s">
        <v>34</v>
      </c>
      <c r="C11594" s="18" t="s">
        <v>1105</v>
      </c>
      <c r="D11594" s="18" t="s">
        <v>220</v>
      </c>
      <c r="E11594" s="18">
        <v>0.99001981761080227</v>
      </c>
    </row>
    <row r="11595" spans="1:5" x14ac:dyDescent="0.3">
      <c r="A11595" s="18" t="str">
        <f t="shared" si="181"/>
        <v>2023-24Loddon ShireR3</v>
      </c>
      <c r="B11595" s="18" t="s">
        <v>34</v>
      </c>
      <c r="C11595" s="18" t="s">
        <v>1105</v>
      </c>
      <c r="D11595" s="18" t="s">
        <v>223</v>
      </c>
      <c r="E11595" s="18">
        <v>49.941178664677359</v>
      </c>
    </row>
    <row r="11596" spans="1:5" x14ac:dyDescent="0.3">
      <c r="A11596" s="18" t="str">
        <f t="shared" si="181"/>
        <v>2023-24Loddon ShireR4</v>
      </c>
      <c r="B11596" s="18" t="s">
        <v>34</v>
      </c>
      <c r="C11596" s="18" t="s">
        <v>1105</v>
      </c>
      <c r="D11596" s="18" t="s">
        <v>228</v>
      </c>
      <c r="E11596" s="18">
        <v>5.049836650178305</v>
      </c>
    </row>
    <row r="11597" spans="1:5" x14ac:dyDescent="0.3">
      <c r="A11597" s="18" t="str">
        <f t="shared" si="181"/>
        <v>2023-24Loddon ShireR5</v>
      </c>
      <c r="B11597" s="18" t="s">
        <v>34</v>
      </c>
      <c r="C11597" s="18" t="s">
        <v>1105</v>
      </c>
      <c r="D11597" s="18" t="s">
        <v>232</v>
      </c>
      <c r="E11597" s="18">
        <v>38</v>
      </c>
    </row>
    <row r="11598" spans="1:5" x14ac:dyDescent="0.3">
      <c r="A11598" s="18" t="str">
        <f t="shared" si="181"/>
        <v>2023-24Loddon ShireSP1</v>
      </c>
      <c r="B11598" s="18" t="s">
        <v>34</v>
      </c>
      <c r="C11598" s="18" t="s">
        <v>1105</v>
      </c>
      <c r="D11598" s="18" t="s">
        <v>236</v>
      </c>
      <c r="E11598" s="18">
        <v>28</v>
      </c>
    </row>
    <row r="11599" spans="1:5" x14ac:dyDescent="0.3">
      <c r="A11599" s="18" t="str">
        <f t="shared" si="181"/>
        <v>2023-24Loddon ShireSP2</v>
      </c>
      <c r="B11599" s="18" t="s">
        <v>34</v>
      </c>
      <c r="C11599" s="18" t="s">
        <v>1105</v>
      </c>
      <c r="D11599" s="18" t="s">
        <v>239</v>
      </c>
      <c r="E11599" s="18">
        <v>0.96341463414634143</v>
      </c>
    </row>
    <row r="11600" spans="1:5" x14ac:dyDescent="0.3">
      <c r="A11600" s="18" t="str">
        <f t="shared" si="181"/>
        <v>2023-24Loddon ShireSP3</v>
      </c>
      <c r="B11600" s="18" t="s">
        <v>34</v>
      </c>
      <c r="C11600" s="18" t="s">
        <v>1105</v>
      </c>
      <c r="D11600" s="18" t="s">
        <v>245</v>
      </c>
      <c r="E11600" s="18">
        <v>2815.223292682927</v>
      </c>
    </row>
    <row r="11601" spans="1:5" x14ac:dyDescent="0.3">
      <c r="A11601" s="18" t="str">
        <f t="shared" si="181"/>
        <v>2023-24Loddon ShireSP4</v>
      </c>
      <c r="B11601" s="18" t="s">
        <v>34</v>
      </c>
      <c r="C11601" s="18" t="s">
        <v>1105</v>
      </c>
      <c r="D11601" s="18" t="s">
        <v>251</v>
      </c>
      <c r="E11601" s="18">
        <v>0</v>
      </c>
    </row>
    <row r="11602" spans="1:5" x14ac:dyDescent="0.3">
      <c r="A11602" s="18" t="str">
        <f t="shared" si="181"/>
        <v>2023-24Loddon ShireWC2</v>
      </c>
      <c r="B11602" s="18" t="s">
        <v>34</v>
      </c>
      <c r="C11602" s="18" t="s">
        <v>1105</v>
      </c>
      <c r="D11602" s="18" t="s">
        <v>256</v>
      </c>
      <c r="E11602" s="18">
        <v>3.1264192297819404</v>
      </c>
    </row>
    <row r="11603" spans="1:5" x14ac:dyDescent="0.3">
      <c r="A11603" s="18" t="str">
        <f t="shared" si="181"/>
        <v>2023-24Loddon ShireWC3</v>
      </c>
      <c r="B11603" s="18" t="s">
        <v>34</v>
      </c>
      <c r="C11603" s="18" t="s">
        <v>1105</v>
      </c>
      <c r="D11603" s="18" t="s">
        <v>262</v>
      </c>
      <c r="E11603" s="18">
        <v>155.21035532994924</v>
      </c>
    </row>
    <row r="11604" spans="1:5" x14ac:dyDescent="0.3">
      <c r="A11604" s="18" t="str">
        <f t="shared" si="181"/>
        <v>2023-24Loddon ShireWC4</v>
      </c>
      <c r="B11604" s="18" t="s">
        <v>34</v>
      </c>
      <c r="C11604" s="18" t="s">
        <v>1105</v>
      </c>
      <c r="D11604" s="18" t="s">
        <v>266</v>
      </c>
      <c r="E11604" s="18">
        <v>114.26077488836354</v>
      </c>
    </row>
    <row r="11605" spans="1:5" x14ac:dyDescent="0.3">
      <c r="A11605" s="18" t="str">
        <f t="shared" si="181"/>
        <v>2023-24Loddon ShireWC5</v>
      </c>
      <c r="B11605" s="18" t="s">
        <v>34</v>
      </c>
      <c r="C11605" s="18" t="s">
        <v>1105</v>
      </c>
      <c r="D11605" s="18" t="s">
        <v>270</v>
      </c>
      <c r="E11605" s="18">
        <v>0.23211936844293973</v>
      </c>
    </row>
    <row r="11606" spans="1:5" x14ac:dyDescent="0.3">
      <c r="A11606" s="18" t="str">
        <f t="shared" si="181"/>
        <v>2023-24Loddon ShireE2</v>
      </c>
      <c r="B11606" s="18" t="s">
        <v>34</v>
      </c>
      <c r="C11606" s="18" t="s">
        <v>1105</v>
      </c>
      <c r="D11606" s="18" t="s">
        <v>548</v>
      </c>
      <c r="E11606" s="18">
        <v>4962.7227624033912</v>
      </c>
    </row>
    <row r="11607" spans="1:5" x14ac:dyDescent="0.3">
      <c r="A11607" s="18" t="str">
        <f t="shared" si="181"/>
        <v>2023-24Loddon ShireE4</v>
      </c>
      <c r="B11607" s="18" t="s">
        <v>34</v>
      </c>
      <c r="C11607" s="18" t="s">
        <v>1105</v>
      </c>
      <c r="D11607" s="18" t="s">
        <v>550</v>
      </c>
      <c r="E11607" s="18">
        <v>1315.0981052106706</v>
      </c>
    </row>
    <row r="11608" spans="1:5" x14ac:dyDescent="0.3">
      <c r="A11608" s="18" t="str">
        <f t="shared" ref="A11608:A11671" si="182">CONCATENATE(B11608,C11608,D11608)</f>
        <v>2023-24Loddon ShireL1</v>
      </c>
      <c r="B11608" s="18" t="s">
        <v>34</v>
      </c>
      <c r="C11608" s="18" t="s">
        <v>1105</v>
      </c>
      <c r="D11608" s="18" t="s">
        <v>552</v>
      </c>
      <c r="E11608" s="18">
        <v>6.0929531734820817</v>
      </c>
    </row>
    <row r="11609" spans="1:5" x14ac:dyDescent="0.3">
      <c r="A11609" s="18" t="str">
        <f t="shared" si="182"/>
        <v>2023-24Loddon ShireL2</v>
      </c>
      <c r="B11609" s="18" t="s">
        <v>34</v>
      </c>
      <c r="C11609" s="18" t="s">
        <v>1105</v>
      </c>
      <c r="D11609" s="18" t="s">
        <v>554</v>
      </c>
      <c r="E11609" s="18">
        <v>-1.3685123434928335</v>
      </c>
    </row>
    <row r="11610" spans="1:5" x14ac:dyDescent="0.3">
      <c r="A11610" s="18" t="str">
        <f t="shared" si="182"/>
        <v>2023-24Loddon ShireO2</v>
      </c>
      <c r="B11610" s="18" t="s">
        <v>34</v>
      </c>
      <c r="C11610" s="18" t="s">
        <v>1105</v>
      </c>
      <c r="D11610" s="18" t="s">
        <v>556</v>
      </c>
      <c r="E11610" s="18">
        <v>0</v>
      </c>
    </row>
    <row r="11611" spans="1:5" x14ac:dyDescent="0.3">
      <c r="A11611" s="18" t="str">
        <f t="shared" si="182"/>
        <v>2023-24Loddon ShireO3</v>
      </c>
      <c r="B11611" s="18" t="s">
        <v>34</v>
      </c>
      <c r="C11611" s="18" t="s">
        <v>1105</v>
      </c>
      <c r="D11611" s="18" t="s">
        <v>558</v>
      </c>
      <c r="E11611" s="18">
        <v>0</v>
      </c>
    </row>
    <row r="11612" spans="1:5" x14ac:dyDescent="0.3">
      <c r="A11612" s="18" t="str">
        <f t="shared" si="182"/>
        <v>2023-24Loddon ShireO4</v>
      </c>
      <c r="B11612" s="18" t="s">
        <v>34</v>
      </c>
      <c r="C11612" s="18" t="s">
        <v>1105</v>
      </c>
      <c r="D11612" s="18" t="s">
        <v>560</v>
      </c>
      <c r="E11612" s="18">
        <v>9.9444290785877909E-2</v>
      </c>
    </row>
    <row r="11613" spans="1:5" x14ac:dyDescent="0.3">
      <c r="A11613" s="18" t="str">
        <f t="shared" si="182"/>
        <v>2023-24Loddon ShireO5</v>
      </c>
      <c r="B11613" s="18" t="s">
        <v>34</v>
      </c>
      <c r="C11613" s="18" t="s">
        <v>1105</v>
      </c>
      <c r="D11613" s="18" t="s">
        <v>562</v>
      </c>
      <c r="E11613" s="18">
        <v>0.922303372063213</v>
      </c>
    </row>
    <row r="11614" spans="1:5" x14ac:dyDescent="0.3">
      <c r="A11614" s="18" t="str">
        <f t="shared" si="182"/>
        <v>2023-24Loddon ShireOP1</v>
      </c>
      <c r="B11614" s="18" t="s">
        <v>34</v>
      </c>
      <c r="C11614" s="18" t="s">
        <v>1105</v>
      </c>
      <c r="D11614" s="18" t="s">
        <v>564</v>
      </c>
      <c r="E11614" s="18">
        <v>-0.53859759580321276</v>
      </c>
    </row>
    <row r="11615" spans="1:5" x14ac:dyDescent="0.3">
      <c r="A11615" s="18" t="str">
        <f t="shared" si="182"/>
        <v>2023-24Loddon ShireS1</v>
      </c>
      <c r="B11615" s="18" t="s">
        <v>34</v>
      </c>
      <c r="C11615" s="18" t="s">
        <v>1105</v>
      </c>
      <c r="D11615" s="18" t="s">
        <v>567</v>
      </c>
      <c r="E11615" s="18">
        <v>0.4909155949465499</v>
      </c>
    </row>
    <row r="11616" spans="1:5" x14ac:dyDescent="0.3">
      <c r="A11616" s="18" t="str">
        <f t="shared" si="182"/>
        <v>2023-24Loddon ShireS2</v>
      </c>
      <c r="B11616" s="18" t="s">
        <v>34</v>
      </c>
      <c r="C11616" s="18" t="s">
        <v>1105</v>
      </c>
      <c r="D11616" s="18" t="s">
        <v>569</v>
      </c>
      <c r="E11616" s="18">
        <v>2.6728846046327462E-3</v>
      </c>
    </row>
    <row r="11617" spans="1:5" x14ac:dyDescent="0.3">
      <c r="A11617" s="18" t="str">
        <f t="shared" si="182"/>
        <v>2023-24Loddon ShireC1</v>
      </c>
      <c r="B11617" s="18" t="s">
        <v>34</v>
      </c>
      <c r="C11617" s="18" t="s">
        <v>1105</v>
      </c>
      <c r="D11617" s="18" t="s">
        <v>572</v>
      </c>
      <c r="E11617" s="18">
        <v>5138.2243159525051</v>
      </c>
    </row>
    <row r="11618" spans="1:5" x14ac:dyDescent="0.3">
      <c r="A11618" s="18" t="str">
        <f t="shared" si="182"/>
        <v>2023-24Loddon ShireC2</v>
      </c>
      <c r="B11618" s="18" t="s">
        <v>34</v>
      </c>
      <c r="C11618" s="18" t="s">
        <v>1105</v>
      </c>
      <c r="D11618" s="18" t="s">
        <v>575</v>
      </c>
      <c r="E11618" s="18">
        <v>51158.956892101189</v>
      </c>
    </row>
    <row r="11619" spans="1:5" x14ac:dyDescent="0.3">
      <c r="A11619" s="18" t="str">
        <f t="shared" si="182"/>
        <v>2023-24Loddon ShireC3</v>
      </c>
      <c r="B11619" s="18" t="s">
        <v>34</v>
      </c>
      <c r="C11619" s="18" t="s">
        <v>1105</v>
      </c>
      <c r="D11619" s="18" t="s">
        <v>579</v>
      </c>
      <c r="E11619" s="18">
        <v>1.6415254237288135</v>
      </c>
    </row>
    <row r="11620" spans="1:5" x14ac:dyDescent="0.3">
      <c r="A11620" s="18" t="str">
        <f t="shared" si="182"/>
        <v>2023-24Loddon ShireC4</v>
      </c>
      <c r="B11620" s="18" t="s">
        <v>34</v>
      </c>
      <c r="C11620" s="18" t="s">
        <v>1105</v>
      </c>
      <c r="D11620" s="18" t="s">
        <v>583</v>
      </c>
      <c r="E11620" s="18">
        <v>2252.4668301497159</v>
      </c>
    </row>
    <row r="11621" spans="1:5" x14ac:dyDescent="0.3">
      <c r="A11621" s="18" t="str">
        <f t="shared" si="182"/>
        <v>2023-24Loddon ShireC5</v>
      </c>
      <c r="B11621" s="18" t="s">
        <v>34</v>
      </c>
      <c r="C11621" s="18" t="s">
        <v>1105</v>
      </c>
      <c r="D11621" s="18" t="s">
        <v>586</v>
      </c>
      <c r="E11621" s="18">
        <v>646.65474961280336</v>
      </c>
    </row>
    <row r="11622" spans="1:5" x14ac:dyDescent="0.3">
      <c r="A11622" s="18" t="str">
        <f t="shared" si="182"/>
        <v>2023-24Loddon ShireC6</v>
      </c>
      <c r="B11622" s="18" t="s">
        <v>34</v>
      </c>
      <c r="C11622" s="18" t="s">
        <v>1105</v>
      </c>
      <c r="D11622" s="18" t="s">
        <v>590</v>
      </c>
      <c r="E11622" s="18">
        <v>2</v>
      </c>
    </row>
    <row r="11623" spans="1:5" x14ac:dyDescent="0.3">
      <c r="A11623" s="18" t="str">
        <f t="shared" si="182"/>
        <v>2023-24Loddon ShireC7</v>
      </c>
      <c r="B11623" s="18" t="s">
        <v>34</v>
      </c>
      <c r="C11623" s="18" t="s">
        <v>1105</v>
      </c>
      <c r="D11623" s="18" t="s">
        <v>594</v>
      </c>
      <c r="E11623" s="18">
        <v>0.23484848484848486</v>
      </c>
    </row>
    <row r="11624" spans="1:5" x14ac:dyDescent="0.3">
      <c r="A11624" s="18" t="str">
        <f t="shared" si="182"/>
        <v>2023-24Loddon ShireLB5</v>
      </c>
      <c r="B11624" s="18" t="s">
        <v>34</v>
      </c>
      <c r="C11624" s="18" t="s">
        <v>1105</v>
      </c>
      <c r="D11624" s="18" t="s">
        <v>177</v>
      </c>
      <c r="E11624" s="18">
        <v>28.120160041300981</v>
      </c>
    </row>
    <row r="11625" spans="1:5" x14ac:dyDescent="0.3">
      <c r="A11625" s="18" t="str">
        <f t="shared" si="182"/>
        <v>2023-24Macedon Ranges ShireAF2</v>
      </c>
      <c r="B11625" s="18" t="s">
        <v>34</v>
      </c>
      <c r="C11625" s="18" t="s">
        <v>1108</v>
      </c>
      <c r="D11625" s="18" t="s">
        <v>76</v>
      </c>
      <c r="E11625" s="18">
        <v>0.75</v>
      </c>
    </row>
    <row r="11626" spans="1:5" x14ac:dyDescent="0.3">
      <c r="A11626" s="18" t="str">
        <f t="shared" si="182"/>
        <v>2023-24Macedon Ranges ShireAF6</v>
      </c>
      <c r="B11626" s="18" t="s">
        <v>34</v>
      </c>
      <c r="C11626" s="18" t="s">
        <v>1108</v>
      </c>
      <c r="D11626" s="18" t="s">
        <v>85</v>
      </c>
      <c r="E11626" s="18">
        <v>9.2228835978835981</v>
      </c>
    </row>
    <row r="11627" spans="1:5" x14ac:dyDescent="0.3">
      <c r="A11627" s="18" t="str">
        <f t="shared" si="182"/>
        <v>2023-24Macedon Ranges ShireAF7</v>
      </c>
      <c r="B11627" s="18" t="s">
        <v>34</v>
      </c>
      <c r="C11627" s="18" t="s">
        <v>1108</v>
      </c>
      <c r="D11627" s="18" t="s">
        <v>90</v>
      </c>
      <c r="E11627" s="18">
        <v>1.2028192388464887</v>
      </c>
    </row>
    <row r="11628" spans="1:5" x14ac:dyDescent="0.3">
      <c r="A11628" s="18" t="str">
        <f t="shared" si="182"/>
        <v>2023-24Macedon Ranges ShireAM1</v>
      </c>
      <c r="B11628" s="18" t="s">
        <v>34</v>
      </c>
      <c r="C11628" s="18" t="s">
        <v>1108</v>
      </c>
      <c r="D11628" s="18" t="s">
        <v>97</v>
      </c>
      <c r="E11628" s="18">
        <v>1.0856338028169015</v>
      </c>
    </row>
    <row r="11629" spans="1:5" x14ac:dyDescent="0.3">
      <c r="A11629" s="18" t="str">
        <f t="shared" si="182"/>
        <v>2023-24Macedon Ranges ShireAM2</v>
      </c>
      <c r="B11629" s="18" t="s">
        <v>34</v>
      </c>
      <c r="C11629" s="18" t="s">
        <v>1108</v>
      </c>
      <c r="D11629" s="18" t="s">
        <v>103</v>
      </c>
      <c r="E11629" s="18">
        <v>0.50356294536817103</v>
      </c>
    </row>
    <row r="11630" spans="1:5" x14ac:dyDescent="0.3">
      <c r="A11630" s="18" t="str">
        <f t="shared" si="182"/>
        <v>2023-24Macedon Ranges ShireAM5</v>
      </c>
      <c r="B11630" s="18" t="s">
        <v>34</v>
      </c>
      <c r="C11630" s="18" t="s">
        <v>1108</v>
      </c>
      <c r="D11630" s="18" t="s">
        <v>109</v>
      </c>
      <c r="E11630" s="18">
        <v>0.56937799043062198</v>
      </c>
    </row>
    <row r="11631" spans="1:5" x14ac:dyDescent="0.3">
      <c r="A11631" s="18" t="str">
        <f t="shared" si="182"/>
        <v>2023-24Macedon Ranges ShireAM6</v>
      </c>
      <c r="B11631" s="18" t="s">
        <v>34</v>
      </c>
      <c r="C11631" s="18" t="s">
        <v>1108</v>
      </c>
      <c r="D11631" s="18" t="s">
        <v>115</v>
      </c>
      <c r="E11631" s="18">
        <v>24.646944633408921</v>
      </c>
    </row>
    <row r="11632" spans="1:5" x14ac:dyDescent="0.3">
      <c r="A11632" s="18" t="str">
        <f t="shared" si="182"/>
        <v>2023-24Macedon Ranges ShireAM7</v>
      </c>
      <c r="B11632" s="18" t="s">
        <v>34</v>
      </c>
      <c r="C11632" s="18" t="s">
        <v>1108</v>
      </c>
      <c r="D11632" s="18" t="s">
        <v>118</v>
      </c>
      <c r="E11632" s="18">
        <v>1</v>
      </c>
    </row>
    <row r="11633" spans="1:5" x14ac:dyDescent="0.3">
      <c r="A11633" s="18" t="str">
        <f t="shared" si="182"/>
        <v>2023-24Macedon Ranges ShireFS1</v>
      </c>
      <c r="B11633" s="18" t="s">
        <v>34</v>
      </c>
      <c r="C11633" s="18" t="s">
        <v>1108</v>
      </c>
      <c r="D11633" s="18" t="s">
        <v>124</v>
      </c>
      <c r="E11633" s="18">
        <v>2.1875</v>
      </c>
    </row>
    <row r="11634" spans="1:5" x14ac:dyDescent="0.3">
      <c r="A11634" s="18" t="str">
        <f t="shared" si="182"/>
        <v>2023-24Macedon Ranges ShireFS2</v>
      </c>
      <c r="B11634" s="18" t="s">
        <v>34</v>
      </c>
      <c r="C11634" s="18" t="s">
        <v>1108</v>
      </c>
      <c r="D11634" s="18" t="s">
        <v>130</v>
      </c>
      <c r="E11634" s="18">
        <v>0.98407643312101911</v>
      </c>
    </row>
    <row r="11635" spans="1:5" x14ac:dyDescent="0.3">
      <c r="A11635" s="18" t="str">
        <f t="shared" si="182"/>
        <v>2023-24Macedon Ranges ShireFS3</v>
      </c>
      <c r="B11635" s="18" t="s">
        <v>34</v>
      </c>
      <c r="C11635" s="18" t="s">
        <v>1108</v>
      </c>
      <c r="D11635" s="18" t="s">
        <v>135</v>
      </c>
      <c r="E11635" s="18">
        <v>383.61333333333334</v>
      </c>
    </row>
    <row r="11636" spans="1:5" x14ac:dyDescent="0.3">
      <c r="A11636" s="18" t="str">
        <f t="shared" si="182"/>
        <v>2023-24Macedon Ranges ShireFS4</v>
      </c>
      <c r="B11636" s="18" t="s">
        <v>34</v>
      </c>
      <c r="C11636" s="18" t="s">
        <v>1108</v>
      </c>
      <c r="D11636" s="18" t="s">
        <v>139</v>
      </c>
      <c r="E11636" s="18">
        <v>1</v>
      </c>
    </row>
    <row r="11637" spans="1:5" x14ac:dyDescent="0.3">
      <c r="A11637" s="18" t="str">
        <f t="shared" si="182"/>
        <v>2023-24Macedon Ranges ShireFS5</v>
      </c>
      <c r="B11637" s="18" t="s">
        <v>34</v>
      </c>
      <c r="C11637" s="18" t="s">
        <v>1108</v>
      </c>
      <c r="D11637" s="18" t="s">
        <v>144</v>
      </c>
      <c r="E11637" s="18">
        <v>1.1325301204819278</v>
      </c>
    </row>
    <row r="11638" spans="1:5" x14ac:dyDescent="0.3">
      <c r="A11638" s="18" t="str">
        <f t="shared" si="182"/>
        <v>2023-24Macedon Ranges ShireG1</v>
      </c>
      <c r="B11638" s="18" t="s">
        <v>34</v>
      </c>
      <c r="C11638" s="18" t="s">
        <v>1108</v>
      </c>
      <c r="D11638" s="18" t="s">
        <v>149</v>
      </c>
      <c r="E11638" s="18">
        <v>1.680672268907563E-2</v>
      </c>
    </row>
    <row r="11639" spans="1:5" x14ac:dyDescent="0.3">
      <c r="A11639" s="18" t="str">
        <f t="shared" si="182"/>
        <v>2023-24Macedon Ranges ShireG2</v>
      </c>
      <c r="B11639" s="18" t="s">
        <v>34</v>
      </c>
      <c r="C11639" s="18" t="s">
        <v>1108</v>
      </c>
      <c r="D11639" s="18" t="s">
        <v>154</v>
      </c>
      <c r="E11639" s="18">
        <v>49</v>
      </c>
    </row>
    <row r="11640" spans="1:5" x14ac:dyDescent="0.3">
      <c r="A11640" s="18" t="str">
        <f t="shared" si="182"/>
        <v>2023-24Macedon Ranges ShireG3</v>
      </c>
      <c r="B11640" s="18" t="s">
        <v>34</v>
      </c>
      <c r="C11640" s="18" t="s">
        <v>1108</v>
      </c>
      <c r="D11640" s="18" t="s">
        <v>159</v>
      </c>
      <c r="E11640" s="18">
        <v>0.9145299145299145</v>
      </c>
    </row>
    <row r="11641" spans="1:5" x14ac:dyDescent="0.3">
      <c r="A11641" s="18" t="str">
        <f t="shared" si="182"/>
        <v>2023-24Macedon Ranges ShireG4</v>
      </c>
      <c r="B11641" s="18" t="s">
        <v>34</v>
      </c>
      <c r="C11641" s="18" t="s">
        <v>1108</v>
      </c>
      <c r="D11641" s="18" t="s">
        <v>166</v>
      </c>
      <c r="E11641" s="18">
        <v>52811.777777777781</v>
      </c>
    </row>
    <row r="11642" spans="1:5" x14ac:dyDescent="0.3">
      <c r="A11642" s="18" t="str">
        <f t="shared" si="182"/>
        <v>2023-24Macedon Ranges ShireG5</v>
      </c>
      <c r="B11642" s="18" t="s">
        <v>34</v>
      </c>
      <c r="C11642" s="18" t="s">
        <v>1108</v>
      </c>
      <c r="D11642" s="18" t="s">
        <v>169</v>
      </c>
      <c r="E11642" s="18">
        <v>44</v>
      </c>
    </row>
    <row r="11643" spans="1:5" x14ac:dyDescent="0.3">
      <c r="A11643" s="18" t="str">
        <f t="shared" si="182"/>
        <v>2023-24Macedon Ranges ShireLB2</v>
      </c>
      <c r="B11643" s="18" t="s">
        <v>34</v>
      </c>
      <c r="C11643" s="18" t="s">
        <v>1108</v>
      </c>
      <c r="D11643" s="18" t="s">
        <v>172</v>
      </c>
      <c r="E11643" s="18">
        <v>0.73999250218686219</v>
      </c>
    </row>
    <row r="11644" spans="1:5" x14ac:dyDescent="0.3">
      <c r="A11644" s="18" t="str">
        <f t="shared" si="182"/>
        <v>2023-24Macedon Ranges ShireLB6</v>
      </c>
      <c r="B11644" s="18" t="s">
        <v>34</v>
      </c>
      <c r="C11644" s="18" t="s">
        <v>1108</v>
      </c>
      <c r="D11644" s="18" t="s">
        <v>180</v>
      </c>
      <c r="E11644" s="18">
        <v>6.4224489795918371</v>
      </c>
    </row>
    <row r="11645" spans="1:5" x14ac:dyDescent="0.3">
      <c r="A11645" s="18" t="str">
        <f t="shared" si="182"/>
        <v>2023-24Macedon Ranges ShireLB7</v>
      </c>
      <c r="B11645" s="18" t="s">
        <v>34</v>
      </c>
      <c r="C11645" s="18" t="s">
        <v>1108</v>
      </c>
      <c r="D11645" s="18" t="s">
        <v>184</v>
      </c>
      <c r="E11645" s="18">
        <v>0.24229024943310656</v>
      </c>
    </row>
    <row r="11646" spans="1:5" x14ac:dyDescent="0.3">
      <c r="A11646" s="18" t="str">
        <f t="shared" si="182"/>
        <v>2023-24Macedon Ranges ShireLB8</v>
      </c>
      <c r="B11646" s="18" t="s">
        <v>34</v>
      </c>
      <c r="C11646" s="18" t="s">
        <v>1108</v>
      </c>
      <c r="D11646" s="18" t="s">
        <v>188</v>
      </c>
      <c r="E11646" s="18">
        <v>3.8783257747543463</v>
      </c>
    </row>
    <row r="11647" spans="1:5" x14ac:dyDescent="0.3">
      <c r="A11647" s="18" t="str">
        <f t="shared" si="182"/>
        <v>2023-24Macedon Ranges ShireMC2</v>
      </c>
      <c r="B11647" s="18" t="s">
        <v>34</v>
      </c>
      <c r="C11647" s="18" t="s">
        <v>1108</v>
      </c>
      <c r="D11647" s="18" t="s">
        <v>192</v>
      </c>
      <c r="E11647" s="18">
        <v>1</v>
      </c>
    </row>
    <row r="11648" spans="1:5" x14ac:dyDescent="0.3">
      <c r="A11648" s="18" t="str">
        <f t="shared" si="182"/>
        <v>2023-24Macedon Ranges ShireMC3</v>
      </c>
      <c r="B11648" s="18" t="s">
        <v>34</v>
      </c>
      <c r="C11648" s="18" t="s">
        <v>1108</v>
      </c>
      <c r="D11648" s="18" t="s">
        <v>197</v>
      </c>
      <c r="E11648" s="18">
        <v>98.970346651816783</v>
      </c>
    </row>
    <row r="11649" spans="1:5" x14ac:dyDescent="0.3">
      <c r="A11649" s="18" t="str">
        <f t="shared" si="182"/>
        <v>2023-24Macedon Ranges ShireMC4</v>
      </c>
      <c r="B11649" s="18" t="s">
        <v>34</v>
      </c>
      <c r="C11649" s="18" t="s">
        <v>1108</v>
      </c>
      <c r="D11649" s="18" t="s">
        <v>202</v>
      </c>
      <c r="E11649" s="18">
        <v>0.81418764302059499</v>
      </c>
    </row>
    <row r="11650" spans="1:5" x14ac:dyDescent="0.3">
      <c r="A11650" s="18" t="str">
        <f t="shared" si="182"/>
        <v>2023-24Macedon Ranges ShireMC5</v>
      </c>
      <c r="B11650" s="18" t="s">
        <v>34</v>
      </c>
      <c r="C11650" s="18" t="s">
        <v>1108</v>
      </c>
      <c r="D11650" s="18" t="s">
        <v>207</v>
      </c>
      <c r="E11650" s="18">
        <v>0.85106382978723405</v>
      </c>
    </row>
    <row r="11651" spans="1:5" x14ac:dyDescent="0.3">
      <c r="A11651" s="18" t="str">
        <f t="shared" si="182"/>
        <v>2023-24Macedon Ranges ShireMC6</v>
      </c>
      <c r="B11651" s="18" t="s">
        <v>34</v>
      </c>
      <c r="C11651" s="18" t="s">
        <v>1108</v>
      </c>
      <c r="D11651" s="18" t="s">
        <v>211</v>
      </c>
      <c r="E11651" s="18">
        <v>1.0180586907449209</v>
      </c>
    </row>
    <row r="11652" spans="1:5" x14ac:dyDescent="0.3">
      <c r="A11652" s="18" t="str">
        <f t="shared" si="182"/>
        <v>2023-24Macedon Ranges ShireR1</v>
      </c>
      <c r="B11652" s="18" t="s">
        <v>34</v>
      </c>
      <c r="C11652" s="18" t="s">
        <v>1108</v>
      </c>
      <c r="D11652" s="18" t="s">
        <v>215</v>
      </c>
      <c r="E11652" s="18">
        <v>87.451199107640818</v>
      </c>
    </row>
    <row r="11653" spans="1:5" x14ac:dyDescent="0.3">
      <c r="A11653" s="18" t="str">
        <f t="shared" si="182"/>
        <v>2023-24Macedon Ranges ShireR2</v>
      </c>
      <c r="B11653" s="18" t="s">
        <v>34</v>
      </c>
      <c r="C11653" s="18" t="s">
        <v>1108</v>
      </c>
      <c r="D11653" s="18" t="s">
        <v>220</v>
      </c>
      <c r="E11653" s="18">
        <v>0.90423870607919687</v>
      </c>
    </row>
    <row r="11654" spans="1:5" x14ac:dyDescent="0.3">
      <c r="A11654" s="18" t="str">
        <f t="shared" si="182"/>
        <v>2023-24Macedon Ranges ShireR3</v>
      </c>
      <c r="B11654" s="18" t="s">
        <v>34</v>
      </c>
      <c r="C11654" s="18" t="s">
        <v>1108</v>
      </c>
      <c r="D11654" s="18" t="s">
        <v>223</v>
      </c>
      <c r="E11654" s="18">
        <v>141.37606968215158</v>
      </c>
    </row>
    <row r="11655" spans="1:5" x14ac:dyDescent="0.3">
      <c r="A11655" s="18" t="str">
        <f t="shared" si="182"/>
        <v>2023-24Macedon Ranges ShireR4</v>
      </c>
      <c r="B11655" s="18" t="s">
        <v>34</v>
      </c>
      <c r="C11655" s="18" t="s">
        <v>1108</v>
      </c>
      <c r="D11655" s="18" t="s">
        <v>228</v>
      </c>
      <c r="E11655" s="18">
        <v>11.258644787848519</v>
      </c>
    </row>
    <row r="11656" spans="1:5" x14ac:dyDescent="0.3">
      <c r="A11656" s="18" t="str">
        <f t="shared" si="182"/>
        <v>2023-24Macedon Ranges ShireR5</v>
      </c>
      <c r="B11656" s="18" t="s">
        <v>34</v>
      </c>
      <c r="C11656" s="18" t="s">
        <v>1108</v>
      </c>
      <c r="D11656" s="18" t="s">
        <v>232</v>
      </c>
      <c r="E11656" s="18">
        <v>31</v>
      </c>
    </row>
    <row r="11657" spans="1:5" x14ac:dyDescent="0.3">
      <c r="A11657" s="18" t="str">
        <f t="shared" si="182"/>
        <v>2023-24Macedon Ranges ShireSP1</v>
      </c>
      <c r="B11657" s="18" t="s">
        <v>34</v>
      </c>
      <c r="C11657" s="18" t="s">
        <v>1108</v>
      </c>
      <c r="D11657" s="18" t="s">
        <v>236</v>
      </c>
      <c r="E11657" s="18">
        <v>138</v>
      </c>
    </row>
    <row r="11658" spans="1:5" x14ac:dyDescent="0.3">
      <c r="A11658" s="18" t="str">
        <f t="shared" si="182"/>
        <v>2023-24Macedon Ranges ShireSP2</v>
      </c>
      <c r="B11658" s="18" t="s">
        <v>34</v>
      </c>
      <c r="C11658" s="18" t="s">
        <v>1108</v>
      </c>
      <c r="D11658" s="18" t="s">
        <v>239</v>
      </c>
      <c r="E11658" s="18">
        <v>0.43534482758620691</v>
      </c>
    </row>
    <row r="11659" spans="1:5" x14ac:dyDescent="0.3">
      <c r="A11659" s="18" t="str">
        <f t="shared" si="182"/>
        <v>2023-24Macedon Ranges ShireSP3</v>
      </c>
      <c r="B11659" s="18" t="s">
        <v>34</v>
      </c>
      <c r="C11659" s="18" t="s">
        <v>1108</v>
      </c>
      <c r="D11659" s="18" t="s">
        <v>245</v>
      </c>
      <c r="E11659" s="18">
        <v>4938.2881679389311</v>
      </c>
    </row>
    <row r="11660" spans="1:5" x14ac:dyDescent="0.3">
      <c r="A11660" s="18" t="str">
        <f t="shared" si="182"/>
        <v>2023-24Macedon Ranges ShireSP4</v>
      </c>
      <c r="B11660" s="18" t="s">
        <v>34</v>
      </c>
      <c r="C11660" s="18" t="s">
        <v>1108</v>
      </c>
      <c r="D11660" s="18" t="s">
        <v>251</v>
      </c>
      <c r="E11660" s="18">
        <v>0.35714285714285715</v>
      </c>
    </row>
    <row r="11661" spans="1:5" x14ac:dyDescent="0.3">
      <c r="A11661" s="18" t="str">
        <f t="shared" si="182"/>
        <v>2023-24Macedon Ranges ShireWC2</v>
      </c>
      <c r="B11661" s="18" t="s">
        <v>34</v>
      </c>
      <c r="C11661" s="18" t="s">
        <v>1108</v>
      </c>
      <c r="D11661" s="18" t="s">
        <v>256</v>
      </c>
      <c r="E11661" s="18">
        <v>2.5693770558891829</v>
      </c>
    </row>
    <row r="11662" spans="1:5" x14ac:dyDescent="0.3">
      <c r="A11662" s="18" t="str">
        <f t="shared" si="182"/>
        <v>2023-24Macedon Ranges ShireWC3</v>
      </c>
      <c r="B11662" s="18" t="s">
        <v>34</v>
      </c>
      <c r="C11662" s="18" t="s">
        <v>1108</v>
      </c>
      <c r="D11662" s="18" t="s">
        <v>262</v>
      </c>
      <c r="E11662" s="18">
        <v>106.30455412176843</v>
      </c>
    </row>
    <row r="11663" spans="1:5" x14ac:dyDescent="0.3">
      <c r="A11663" s="18" t="str">
        <f t="shared" si="182"/>
        <v>2023-24Macedon Ranges ShireWC4</v>
      </c>
      <c r="B11663" s="18" t="s">
        <v>34</v>
      </c>
      <c r="C11663" s="18" t="s">
        <v>1108</v>
      </c>
      <c r="D11663" s="18" t="s">
        <v>266</v>
      </c>
      <c r="E11663" s="18">
        <v>73.749996226927664</v>
      </c>
    </row>
    <row r="11664" spans="1:5" x14ac:dyDescent="0.3">
      <c r="A11664" s="18" t="str">
        <f t="shared" si="182"/>
        <v>2023-24Macedon Ranges ShireWC5</v>
      </c>
      <c r="B11664" s="18" t="s">
        <v>34</v>
      </c>
      <c r="C11664" s="18" t="s">
        <v>1108</v>
      </c>
      <c r="D11664" s="18" t="s">
        <v>270</v>
      </c>
      <c r="E11664" s="18">
        <v>0.71654822260070594</v>
      </c>
    </row>
    <row r="11665" spans="1:5" x14ac:dyDescent="0.3">
      <c r="A11665" s="18" t="str">
        <f t="shared" si="182"/>
        <v>2023-24Macedon Ranges ShireE2</v>
      </c>
      <c r="B11665" s="18" t="s">
        <v>34</v>
      </c>
      <c r="C11665" s="18" t="s">
        <v>1108</v>
      </c>
      <c r="D11665" s="18" t="s">
        <v>548</v>
      </c>
      <c r="E11665" s="18">
        <v>4441.3168724279831</v>
      </c>
    </row>
    <row r="11666" spans="1:5" x14ac:dyDescent="0.3">
      <c r="A11666" s="18" t="str">
        <f t="shared" si="182"/>
        <v>2023-24Macedon Ranges ShireE4</v>
      </c>
      <c r="B11666" s="18" t="s">
        <v>34</v>
      </c>
      <c r="C11666" s="18" t="s">
        <v>1108</v>
      </c>
      <c r="D11666" s="18" t="s">
        <v>550</v>
      </c>
      <c r="E11666" s="18">
        <v>2041.522633744856</v>
      </c>
    </row>
    <row r="11667" spans="1:5" x14ac:dyDescent="0.3">
      <c r="A11667" s="18" t="str">
        <f t="shared" si="182"/>
        <v>2023-24Macedon Ranges ShireL1</v>
      </c>
      <c r="B11667" s="18" t="s">
        <v>34</v>
      </c>
      <c r="C11667" s="18" t="s">
        <v>1108</v>
      </c>
      <c r="D11667" s="18" t="s">
        <v>552</v>
      </c>
      <c r="E11667" s="18">
        <v>1.6496480053637277</v>
      </c>
    </row>
    <row r="11668" spans="1:5" x14ac:dyDescent="0.3">
      <c r="A11668" s="18" t="str">
        <f t="shared" si="182"/>
        <v>2023-24Macedon Ranges ShireL2</v>
      </c>
      <c r="B11668" s="18" t="s">
        <v>34</v>
      </c>
      <c r="C11668" s="18" t="s">
        <v>1108</v>
      </c>
      <c r="D11668" s="18" t="s">
        <v>554</v>
      </c>
      <c r="E11668" s="18">
        <v>7.0801206838752934E-2</v>
      </c>
    </row>
    <row r="11669" spans="1:5" x14ac:dyDescent="0.3">
      <c r="A11669" s="18" t="str">
        <f t="shared" si="182"/>
        <v>2023-24Macedon Ranges ShireO2</v>
      </c>
      <c r="B11669" s="18" t="s">
        <v>34</v>
      </c>
      <c r="C11669" s="18" t="s">
        <v>1108</v>
      </c>
      <c r="D11669" s="18" t="s">
        <v>556</v>
      </c>
      <c r="E11669" s="18">
        <v>0.28118693595518318</v>
      </c>
    </row>
    <row r="11670" spans="1:5" x14ac:dyDescent="0.3">
      <c r="A11670" s="18" t="str">
        <f t="shared" si="182"/>
        <v>2023-24Macedon Ranges ShireO3</v>
      </c>
      <c r="B11670" s="18" t="s">
        <v>34</v>
      </c>
      <c r="C11670" s="18" t="s">
        <v>1108</v>
      </c>
      <c r="D11670" s="18" t="s">
        <v>558</v>
      </c>
      <c r="E11670" s="18">
        <v>9.9610920069098021E-3</v>
      </c>
    </row>
    <row r="11671" spans="1:5" x14ac:dyDescent="0.3">
      <c r="A11671" s="18" t="str">
        <f t="shared" si="182"/>
        <v>2023-24Macedon Ranges ShireO4</v>
      </c>
      <c r="B11671" s="18" t="s">
        <v>34</v>
      </c>
      <c r="C11671" s="18" t="s">
        <v>1108</v>
      </c>
      <c r="D11671" s="18" t="s">
        <v>560</v>
      </c>
      <c r="E11671" s="18">
        <v>0.2764019598331231</v>
      </c>
    </row>
    <row r="11672" spans="1:5" x14ac:dyDescent="0.3">
      <c r="A11672" s="18" t="str">
        <f t="shared" ref="A11672:A11735" si="183">CONCATENATE(B11672,C11672,D11672)</f>
        <v>2023-24Macedon Ranges ShireO5</v>
      </c>
      <c r="B11672" s="18" t="s">
        <v>34</v>
      </c>
      <c r="C11672" s="18" t="s">
        <v>1108</v>
      </c>
      <c r="D11672" s="18" t="s">
        <v>562</v>
      </c>
      <c r="E11672" s="18">
        <v>1.3123279648609079</v>
      </c>
    </row>
    <row r="11673" spans="1:5" x14ac:dyDescent="0.3">
      <c r="A11673" s="18" t="str">
        <f t="shared" si="183"/>
        <v>2023-24Macedon Ranges ShireOP1</v>
      </c>
      <c r="B11673" s="18" t="s">
        <v>34</v>
      </c>
      <c r="C11673" s="18" t="s">
        <v>1108</v>
      </c>
      <c r="D11673" s="18" t="s">
        <v>564</v>
      </c>
      <c r="E11673" s="18">
        <v>-8.218353922669662E-2</v>
      </c>
    </row>
    <row r="11674" spans="1:5" x14ac:dyDescent="0.3">
      <c r="A11674" s="18" t="str">
        <f t="shared" si="183"/>
        <v>2023-24Macedon Ranges ShireS1</v>
      </c>
      <c r="B11674" s="18" t="s">
        <v>34</v>
      </c>
      <c r="C11674" s="18" t="s">
        <v>1108</v>
      </c>
      <c r="D11674" s="18" t="s">
        <v>567</v>
      </c>
      <c r="E11674" s="18">
        <v>0.62109939034172945</v>
      </c>
    </row>
    <row r="11675" spans="1:5" x14ac:dyDescent="0.3">
      <c r="A11675" s="18" t="str">
        <f t="shared" si="183"/>
        <v>2023-24Macedon Ranges ShireS2</v>
      </c>
      <c r="B11675" s="18" t="s">
        <v>34</v>
      </c>
      <c r="C11675" s="18" t="s">
        <v>1108</v>
      </c>
      <c r="D11675" s="18" t="s">
        <v>569</v>
      </c>
      <c r="E11675" s="18">
        <v>2.4826192404534229E-3</v>
      </c>
    </row>
    <row r="11676" spans="1:5" x14ac:dyDescent="0.3">
      <c r="A11676" s="18" t="str">
        <f t="shared" si="183"/>
        <v>2023-24Macedon Ranges ShireC1</v>
      </c>
      <c r="B11676" s="18" t="s">
        <v>34</v>
      </c>
      <c r="C11676" s="18" t="s">
        <v>1108</v>
      </c>
      <c r="D11676" s="18" t="s">
        <v>572</v>
      </c>
      <c r="E11676" s="18">
        <v>2039.3801965230539</v>
      </c>
    </row>
    <row r="11677" spans="1:5" x14ac:dyDescent="0.3">
      <c r="A11677" s="18" t="str">
        <f t="shared" si="183"/>
        <v>2023-24Macedon Ranges ShireC2</v>
      </c>
      <c r="B11677" s="18" t="s">
        <v>34</v>
      </c>
      <c r="C11677" s="18" t="s">
        <v>1108</v>
      </c>
      <c r="D11677" s="18" t="s">
        <v>575</v>
      </c>
      <c r="E11677" s="18">
        <v>15192.044595616026</v>
      </c>
    </row>
    <row r="11678" spans="1:5" x14ac:dyDescent="0.3">
      <c r="A11678" s="18" t="str">
        <f t="shared" si="183"/>
        <v>2023-24Macedon Ranges ShireC3</v>
      </c>
      <c r="B11678" s="18" t="s">
        <v>34</v>
      </c>
      <c r="C11678" s="18" t="s">
        <v>1108</v>
      </c>
      <c r="D11678" s="18" t="s">
        <v>579</v>
      </c>
      <c r="E11678" s="18">
        <v>30.94736842105263</v>
      </c>
    </row>
    <row r="11679" spans="1:5" x14ac:dyDescent="0.3">
      <c r="A11679" s="18" t="str">
        <f t="shared" si="183"/>
        <v>2023-24Macedon Ranges ShireC4</v>
      </c>
      <c r="B11679" s="18" t="s">
        <v>34</v>
      </c>
      <c r="C11679" s="18" t="s">
        <v>1108</v>
      </c>
      <c r="D11679" s="18" t="s">
        <v>583</v>
      </c>
      <c r="E11679" s="18">
        <v>1558.1254724111866</v>
      </c>
    </row>
    <row r="11680" spans="1:5" x14ac:dyDescent="0.3">
      <c r="A11680" s="18" t="str">
        <f t="shared" si="183"/>
        <v>2023-24Macedon Ranges ShireC5</v>
      </c>
      <c r="B11680" s="18" t="s">
        <v>34</v>
      </c>
      <c r="C11680" s="18" t="s">
        <v>1108</v>
      </c>
      <c r="D11680" s="18" t="s">
        <v>586</v>
      </c>
      <c r="E11680" s="18">
        <v>197.78911564625849</v>
      </c>
    </row>
    <row r="11681" spans="1:5" x14ac:dyDescent="0.3">
      <c r="A11681" s="18" t="str">
        <f t="shared" si="183"/>
        <v>2023-24Macedon Ranges ShireC6</v>
      </c>
      <c r="B11681" s="18" t="s">
        <v>34</v>
      </c>
      <c r="C11681" s="18" t="s">
        <v>1108</v>
      </c>
      <c r="D11681" s="18" t="s">
        <v>590</v>
      </c>
      <c r="E11681" s="18">
        <v>10</v>
      </c>
    </row>
    <row r="11682" spans="1:5" x14ac:dyDescent="0.3">
      <c r="A11682" s="18" t="str">
        <f t="shared" si="183"/>
        <v>2023-24Macedon Ranges ShireC7</v>
      </c>
      <c r="B11682" s="18" t="s">
        <v>34</v>
      </c>
      <c r="C11682" s="18" t="s">
        <v>1108</v>
      </c>
      <c r="D11682" s="18" t="s">
        <v>594</v>
      </c>
      <c r="E11682" s="18">
        <v>0.13142174432497014</v>
      </c>
    </row>
    <row r="11683" spans="1:5" x14ac:dyDescent="0.3">
      <c r="A11683" s="18" t="str">
        <f t="shared" si="183"/>
        <v>2023-24Macedon Ranges ShireLB5</v>
      </c>
      <c r="B11683" s="18" t="s">
        <v>34</v>
      </c>
      <c r="C11683" s="18" t="s">
        <v>1108</v>
      </c>
      <c r="D11683" s="18" t="s">
        <v>177</v>
      </c>
      <c r="E11683" s="18">
        <v>27.911545729402871</v>
      </c>
    </row>
    <row r="11684" spans="1:5" x14ac:dyDescent="0.3">
      <c r="A11684" s="18" t="str">
        <f t="shared" si="183"/>
        <v>2023-24Manningham CityAF2</v>
      </c>
      <c r="B11684" s="18" t="s">
        <v>34</v>
      </c>
      <c r="C11684" s="18" t="s">
        <v>1111</v>
      </c>
      <c r="D11684" s="18" t="s">
        <v>76</v>
      </c>
      <c r="E11684" s="18">
        <v>4</v>
      </c>
    </row>
    <row r="11685" spans="1:5" x14ac:dyDescent="0.3">
      <c r="A11685" s="18" t="str">
        <f t="shared" si="183"/>
        <v>2023-24Manningham CityAF6</v>
      </c>
      <c r="B11685" s="18" t="s">
        <v>34</v>
      </c>
      <c r="C11685" s="18" t="s">
        <v>1111</v>
      </c>
      <c r="D11685" s="18" t="s">
        <v>85</v>
      </c>
      <c r="E11685" s="18">
        <v>5.1440770881912377</v>
      </c>
    </row>
    <row r="11686" spans="1:5" x14ac:dyDescent="0.3">
      <c r="A11686" s="18" t="str">
        <f t="shared" si="183"/>
        <v>2023-24Manningham CityAF7</v>
      </c>
      <c r="B11686" s="18" t="s">
        <v>34</v>
      </c>
      <c r="C11686" s="18" t="s">
        <v>1111</v>
      </c>
      <c r="D11686" s="18" t="s">
        <v>90</v>
      </c>
      <c r="E11686" s="18">
        <v>0.15590111523047595</v>
      </c>
    </row>
    <row r="11687" spans="1:5" x14ac:dyDescent="0.3">
      <c r="A11687" s="18" t="str">
        <f t="shared" si="183"/>
        <v>2023-24Manningham CityAM1</v>
      </c>
      <c r="B11687" s="18" t="s">
        <v>34</v>
      </c>
      <c r="C11687" s="18" t="s">
        <v>1111</v>
      </c>
      <c r="D11687" s="18" t="s">
        <v>97</v>
      </c>
      <c r="E11687" s="18">
        <v>0</v>
      </c>
    </row>
    <row r="11688" spans="1:5" x14ac:dyDescent="0.3">
      <c r="A11688" s="18" t="str">
        <f t="shared" si="183"/>
        <v>2023-24Manningham CityAM2</v>
      </c>
      <c r="B11688" s="18" t="s">
        <v>34</v>
      </c>
      <c r="C11688" s="18" t="s">
        <v>1111</v>
      </c>
      <c r="D11688" s="18" t="s">
        <v>103</v>
      </c>
      <c r="E11688" s="18">
        <v>0.54006968641114983</v>
      </c>
    </row>
    <row r="11689" spans="1:5" x14ac:dyDescent="0.3">
      <c r="A11689" s="18" t="str">
        <f t="shared" si="183"/>
        <v>2023-24Manningham CityAM5</v>
      </c>
      <c r="B11689" s="18" t="s">
        <v>34</v>
      </c>
      <c r="C11689" s="18" t="s">
        <v>1111</v>
      </c>
      <c r="D11689" s="18" t="s">
        <v>109</v>
      </c>
      <c r="E11689" s="18">
        <v>0.86363636363636365</v>
      </c>
    </row>
    <row r="11690" spans="1:5" x14ac:dyDescent="0.3">
      <c r="A11690" s="18" t="str">
        <f t="shared" si="183"/>
        <v>2023-24Manningham CityAM6</v>
      </c>
      <c r="B11690" s="18" t="s">
        <v>34</v>
      </c>
      <c r="C11690" s="18" t="s">
        <v>1111</v>
      </c>
      <c r="D11690" s="18" t="s">
        <v>115</v>
      </c>
      <c r="E11690" s="18">
        <v>4.2102552619794</v>
      </c>
    </row>
    <row r="11691" spans="1:5" x14ac:dyDescent="0.3">
      <c r="A11691" s="18" t="str">
        <f t="shared" si="183"/>
        <v>2023-24Manningham CityAM7</v>
      </c>
      <c r="B11691" s="18" t="s">
        <v>34</v>
      </c>
      <c r="C11691" s="18" t="s">
        <v>1111</v>
      </c>
      <c r="D11691" s="18" t="s">
        <v>118</v>
      </c>
      <c r="E11691" s="18">
        <v>1</v>
      </c>
    </row>
    <row r="11692" spans="1:5" x14ac:dyDescent="0.3">
      <c r="A11692" s="18" t="str">
        <f t="shared" si="183"/>
        <v>2023-24Manningham CityFS1</v>
      </c>
      <c r="B11692" s="18" t="s">
        <v>34</v>
      </c>
      <c r="C11692" s="18" t="s">
        <v>1111</v>
      </c>
      <c r="D11692" s="18" t="s">
        <v>124</v>
      </c>
      <c r="E11692" s="18">
        <v>1.4634146341463414</v>
      </c>
    </row>
    <row r="11693" spans="1:5" x14ac:dyDescent="0.3">
      <c r="A11693" s="18" t="str">
        <f t="shared" si="183"/>
        <v>2023-24Manningham CityFS2</v>
      </c>
      <c r="B11693" s="18" t="s">
        <v>34</v>
      </c>
      <c r="C11693" s="18" t="s">
        <v>1111</v>
      </c>
      <c r="D11693" s="18" t="s">
        <v>130</v>
      </c>
      <c r="E11693" s="18">
        <v>0.99325463743676223</v>
      </c>
    </row>
    <row r="11694" spans="1:5" x14ac:dyDescent="0.3">
      <c r="A11694" s="18" t="str">
        <f t="shared" si="183"/>
        <v>2023-24Manningham CityFS3</v>
      </c>
      <c r="B11694" s="18" t="s">
        <v>34</v>
      </c>
      <c r="C11694" s="18" t="s">
        <v>1111</v>
      </c>
      <c r="D11694" s="18" t="s">
        <v>135</v>
      </c>
      <c r="E11694" s="18">
        <v>428.56740614334473</v>
      </c>
    </row>
    <row r="11695" spans="1:5" x14ac:dyDescent="0.3">
      <c r="A11695" s="18" t="str">
        <f t="shared" si="183"/>
        <v>2023-24Manningham CityFS4</v>
      </c>
      <c r="B11695" s="18" t="s">
        <v>34</v>
      </c>
      <c r="C11695" s="18" t="s">
        <v>1111</v>
      </c>
      <c r="D11695" s="18" t="s">
        <v>139</v>
      </c>
      <c r="E11695" s="18">
        <v>0.97153024911032027</v>
      </c>
    </row>
    <row r="11696" spans="1:5" x14ac:dyDescent="0.3">
      <c r="A11696" s="18" t="str">
        <f t="shared" si="183"/>
        <v>2023-24Manningham CityFS5</v>
      </c>
      <c r="B11696" s="18" t="s">
        <v>34</v>
      </c>
      <c r="C11696" s="18" t="s">
        <v>1111</v>
      </c>
      <c r="D11696" s="18" t="s">
        <v>144</v>
      </c>
      <c r="E11696" s="18">
        <v>1.3214285714285714</v>
      </c>
    </row>
    <row r="11697" spans="1:5" x14ac:dyDescent="0.3">
      <c r="A11697" s="18" t="str">
        <f t="shared" si="183"/>
        <v>2023-24Manningham CityG1</v>
      </c>
      <c r="B11697" s="18" t="s">
        <v>34</v>
      </c>
      <c r="C11697" s="18" t="s">
        <v>1111</v>
      </c>
      <c r="D11697" s="18" t="s">
        <v>149</v>
      </c>
      <c r="E11697" s="18">
        <v>6.6176470588235295E-2</v>
      </c>
    </row>
    <row r="11698" spans="1:5" x14ac:dyDescent="0.3">
      <c r="A11698" s="18" t="str">
        <f t="shared" si="183"/>
        <v>2023-24Manningham CityG2</v>
      </c>
      <c r="B11698" s="18" t="s">
        <v>34</v>
      </c>
      <c r="C11698" s="18" t="s">
        <v>1111</v>
      </c>
      <c r="D11698" s="18" t="s">
        <v>154</v>
      </c>
      <c r="E11698" s="18">
        <v>55</v>
      </c>
    </row>
    <row r="11699" spans="1:5" x14ac:dyDescent="0.3">
      <c r="A11699" s="18" t="str">
        <f t="shared" si="183"/>
        <v>2023-24Manningham CityG3</v>
      </c>
      <c r="B11699" s="18" t="s">
        <v>34</v>
      </c>
      <c r="C11699" s="18" t="s">
        <v>1111</v>
      </c>
      <c r="D11699" s="18" t="s">
        <v>159</v>
      </c>
      <c r="E11699" s="18">
        <v>0.96825396825396826</v>
      </c>
    </row>
    <row r="11700" spans="1:5" x14ac:dyDescent="0.3">
      <c r="A11700" s="18" t="str">
        <f t="shared" si="183"/>
        <v>2023-24Manningham CityG4</v>
      </c>
      <c r="B11700" s="18" t="s">
        <v>34</v>
      </c>
      <c r="C11700" s="18" t="s">
        <v>1111</v>
      </c>
      <c r="D11700" s="18" t="s">
        <v>166</v>
      </c>
      <c r="E11700" s="18">
        <v>66276.888888888891</v>
      </c>
    </row>
    <row r="11701" spans="1:5" x14ac:dyDescent="0.3">
      <c r="A11701" s="18" t="str">
        <f t="shared" si="183"/>
        <v>2023-24Manningham CityG5</v>
      </c>
      <c r="B11701" s="18" t="s">
        <v>34</v>
      </c>
      <c r="C11701" s="18" t="s">
        <v>1111</v>
      </c>
      <c r="D11701" s="18" t="s">
        <v>169</v>
      </c>
      <c r="E11701" s="18">
        <v>54</v>
      </c>
    </row>
    <row r="11702" spans="1:5" x14ac:dyDescent="0.3">
      <c r="A11702" s="18" t="str">
        <f t="shared" si="183"/>
        <v>2023-24Manningham CityLB2</v>
      </c>
      <c r="B11702" s="18" t="s">
        <v>34</v>
      </c>
      <c r="C11702" s="18" t="s">
        <v>1111</v>
      </c>
      <c r="D11702" s="18" t="s">
        <v>172</v>
      </c>
      <c r="E11702" s="18">
        <v>0.64132436639298485</v>
      </c>
    </row>
    <row r="11703" spans="1:5" x14ac:dyDescent="0.3">
      <c r="A11703" s="18" t="str">
        <f t="shared" si="183"/>
        <v>2023-24Manningham CityLB6</v>
      </c>
      <c r="B11703" s="18" t="s">
        <v>34</v>
      </c>
      <c r="C11703" s="18" t="s">
        <v>1111</v>
      </c>
      <c r="D11703" s="18" t="s">
        <v>180</v>
      </c>
      <c r="E11703" s="18">
        <v>10.446137097147799</v>
      </c>
    </row>
    <row r="11704" spans="1:5" x14ac:dyDescent="0.3">
      <c r="A11704" s="18" t="str">
        <f t="shared" si="183"/>
        <v>2023-24Manningham CityLB7</v>
      </c>
      <c r="B11704" s="18" t="s">
        <v>34</v>
      </c>
      <c r="C11704" s="18" t="s">
        <v>1111</v>
      </c>
      <c r="D11704" s="18" t="s">
        <v>184</v>
      </c>
      <c r="E11704" s="18">
        <v>0.27612458884753771</v>
      </c>
    </row>
    <row r="11705" spans="1:5" x14ac:dyDescent="0.3">
      <c r="A11705" s="18" t="str">
        <f t="shared" si="183"/>
        <v>2023-24Manningham CityLB8</v>
      </c>
      <c r="B11705" s="18" t="s">
        <v>34</v>
      </c>
      <c r="C11705" s="18" t="s">
        <v>1111</v>
      </c>
      <c r="D11705" s="18" t="s">
        <v>188</v>
      </c>
      <c r="E11705" s="18">
        <v>3.7390938431366494</v>
      </c>
    </row>
    <row r="11706" spans="1:5" x14ac:dyDescent="0.3">
      <c r="A11706" s="18" t="str">
        <f t="shared" si="183"/>
        <v>2023-24Manningham CityMC2</v>
      </c>
      <c r="B11706" s="18" t="s">
        <v>34</v>
      </c>
      <c r="C11706" s="18" t="s">
        <v>1111</v>
      </c>
      <c r="D11706" s="18" t="s">
        <v>192</v>
      </c>
      <c r="E11706" s="18">
        <v>1.0097087378640777</v>
      </c>
    </row>
    <row r="11707" spans="1:5" x14ac:dyDescent="0.3">
      <c r="A11707" s="18" t="str">
        <f t="shared" si="183"/>
        <v>2023-24Manningham CityMC3</v>
      </c>
      <c r="B11707" s="18" t="s">
        <v>34</v>
      </c>
      <c r="C11707" s="18" t="s">
        <v>1111</v>
      </c>
      <c r="D11707" s="18" t="s">
        <v>197</v>
      </c>
      <c r="E11707" s="18">
        <v>82.580222658808125</v>
      </c>
    </row>
    <row r="11708" spans="1:5" x14ac:dyDescent="0.3">
      <c r="A11708" s="18" t="str">
        <f t="shared" si="183"/>
        <v>2023-24Manningham CityMC4</v>
      </c>
      <c r="B11708" s="18" t="s">
        <v>34</v>
      </c>
      <c r="C11708" s="18" t="s">
        <v>1111</v>
      </c>
      <c r="D11708" s="18" t="s">
        <v>202</v>
      </c>
      <c r="E11708" s="18">
        <v>0.8108242923057738</v>
      </c>
    </row>
    <row r="11709" spans="1:5" x14ac:dyDescent="0.3">
      <c r="A11709" s="18" t="str">
        <f t="shared" si="183"/>
        <v>2023-24Manningham CityMC5</v>
      </c>
      <c r="B11709" s="18" t="s">
        <v>34</v>
      </c>
      <c r="C11709" s="18" t="s">
        <v>1111</v>
      </c>
      <c r="D11709" s="18" t="s">
        <v>207</v>
      </c>
      <c r="E11709" s="18">
        <v>0.94285714285714284</v>
      </c>
    </row>
    <row r="11710" spans="1:5" x14ac:dyDescent="0.3">
      <c r="A11710" s="18" t="str">
        <f t="shared" si="183"/>
        <v>2023-24Manningham CityMC6</v>
      </c>
      <c r="B11710" s="18" t="s">
        <v>34</v>
      </c>
      <c r="C11710" s="18" t="s">
        <v>1111</v>
      </c>
      <c r="D11710" s="18" t="s">
        <v>211</v>
      </c>
      <c r="E11710" s="18">
        <v>0.96548004314994607</v>
      </c>
    </row>
    <row r="11711" spans="1:5" x14ac:dyDescent="0.3">
      <c r="A11711" s="18" t="str">
        <f t="shared" si="183"/>
        <v>2023-24Manningham CityR1</v>
      </c>
      <c r="B11711" s="18" t="s">
        <v>34</v>
      </c>
      <c r="C11711" s="18" t="s">
        <v>1111</v>
      </c>
      <c r="D11711" s="18" t="s">
        <v>215</v>
      </c>
      <c r="E11711" s="18">
        <v>82.573289902280138</v>
      </c>
    </row>
    <row r="11712" spans="1:5" x14ac:dyDescent="0.3">
      <c r="A11712" s="18" t="str">
        <f t="shared" si="183"/>
        <v>2023-24Manningham CityR2</v>
      </c>
      <c r="B11712" s="18" t="s">
        <v>34</v>
      </c>
      <c r="C11712" s="18" t="s">
        <v>1111</v>
      </c>
      <c r="D11712" s="18" t="s">
        <v>220</v>
      </c>
      <c r="E11712" s="18">
        <v>0.95884370406663411</v>
      </c>
    </row>
    <row r="11713" spans="1:5" x14ac:dyDescent="0.3">
      <c r="A11713" s="18" t="str">
        <f t="shared" si="183"/>
        <v>2023-24Manningham CityR3</v>
      </c>
      <c r="B11713" s="18" t="s">
        <v>34</v>
      </c>
      <c r="C11713" s="18" t="s">
        <v>1111</v>
      </c>
      <c r="D11713" s="18" t="s">
        <v>223</v>
      </c>
      <c r="E11713" s="18">
        <v>0</v>
      </c>
    </row>
    <row r="11714" spans="1:5" x14ac:dyDescent="0.3">
      <c r="A11714" s="18" t="str">
        <f t="shared" si="183"/>
        <v>2023-24Manningham CityR4</v>
      </c>
      <c r="B11714" s="18" t="s">
        <v>34</v>
      </c>
      <c r="C11714" s="18" t="s">
        <v>1111</v>
      </c>
      <c r="D11714" s="18" t="s">
        <v>228</v>
      </c>
      <c r="E11714" s="18">
        <v>20.530004385769764</v>
      </c>
    </row>
    <row r="11715" spans="1:5" x14ac:dyDescent="0.3">
      <c r="A11715" s="18" t="str">
        <f t="shared" si="183"/>
        <v>2023-24Manningham CityR5</v>
      </c>
      <c r="B11715" s="18" t="s">
        <v>34</v>
      </c>
      <c r="C11715" s="18" t="s">
        <v>1111</v>
      </c>
      <c r="D11715" s="18" t="s">
        <v>232</v>
      </c>
      <c r="E11715" s="18">
        <v>58</v>
      </c>
    </row>
    <row r="11716" spans="1:5" x14ac:dyDescent="0.3">
      <c r="A11716" s="18" t="str">
        <f t="shared" si="183"/>
        <v>2023-24Manningham CitySP1</v>
      </c>
      <c r="B11716" s="18" t="s">
        <v>34</v>
      </c>
      <c r="C11716" s="18" t="s">
        <v>1111</v>
      </c>
      <c r="D11716" s="18" t="s">
        <v>236</v>
      </c>
      <c r="E11716" s="18">
        <v>70</v>
      </c>
    </row>
    <row r="11717" spans="1:5" x14ac:dyDescent="0.3">
      <c r="A11717" s="18" t="str">
        <f t="shared" si="183"/>
        <v>2023-24Manningham CitySP2</v>
      </c>
      <c r="B11717" s="18" t="s">
        <v>34</v>
      </c>
      <c r="C11717" s="18" t="s">
        <v>1111</v>
      </c>
      <c r="D11717" s="18" t="s">
        <v>239</v>
      </c>
      <c r="E11717" s="18">
        <v>0.90214477211796251</v>
      </c>
    </row>
    <row r="11718" spans="1:5" x14ac:dyDescent="0.3">
      <c r="A11718" s="18" t="str">
        <f t="shared" si="183"/>
        <v>2023-24Manningham CitySP3</v>
      </c>
      <c r="B11718" s="18" t="s">
        <v>34</v>
      </c>
      <c r="C11718" s="18" t="s">
        <v>1111</v>
      </c>
      <c r="D11718" s="18" t="s">
        <v>245</v>
      </c>
      <c r="E11718" s="18">
        <v>3564.1861520998864</v>
      </c>
    </row>
    <row r="11719" spans="1:5" x14ac:dyDescent="0.3">
      <c r="A11719" s="18" t="str">
        <f t="shared" si="183"/>
        <v>2023-24Manningham CitySP4</v>
      </c>
      <c r="B11719" s="18" t="s">
        <v>34</v>
      </c>
      <c r="C11719" s="18" t="s">
        <v>1111</v>
      </c>
      <c r="D11719" s="18" t="s">
        <v>251</v>
      </c>
      <c r="E11719" s="18">
        <v>0.63157894736842102</v>
      </c>
    </row>
    <row r="11720" spans="1:5" x14ac:dyDescent="0.3">
      <c r="A11720" s="18" t="str">
        <f t="shared" si="183"/>
        <v>2023-24Manningham CityWC2</v>
      </c>
      <c r="B11720" s="18" t="s">
        <v>34</v>
      </c>
      <c r="C11720" s="18" t="s">
        <v>1111</v>
      </c>
      <c r="D11720" s="18" t="s">
        <v>256</v>
      </c>
      <c r="E11720" s="18">
        <v>2.7684964200477324</v>
      </c>
    </row>
    <row r="11721" spans="1:5" x14ac:dyDescent="0.3">
      <c r="A11721" s="18" t="str">
        <f t="shared" si="183"/>
        <v>2023-24Manningham CityWC3</v>
      </c>
      <c r="B11721" s="18" t="s">
        <v>34</v>
      </c>
      <c r="C11721" s="18" t="s">
        <v>1111</v>
      </c>
      <c r="D11721" s="18" t="s">
        <v>262</v>
      </c>
      <c r="E11721" s="18">
        <v>80.700924780338454</v>
      </c>
    </row>
    <row r="11722" spans="1:5" x14ac:dyDescent="0.3">
      <c r="A11722" s="18" t="str">
        <f t="shared" si="183"/>
        <v>2023-24Manningham CityWC4</v>
      </c>
      <c r="B11722" s="18" t="s">
        <v>34</v>
      </c>
      <c r="C11722" s="18" t="s">
        <v>1111</v>
      </c>
      <c r="D11722" s="18" t="s">
        <v>266</v>
      </c>
      <c r="E11722" s="18">
        <v>56.34892426945013</v>
      </c>
    </row>
    <row r="11723" spans="1:5" x14ac:dyDescent="0.3">
      <c r="A11723" s="18" t="str">
        <f t="shared" si="183"/>
        <v>2023-24Manningham CityWC5</v>
      </c>
      <c r="B11723" s="18" t="s">
        <v>34</v>
      </c>
      <c r="C11723" s="18" t="s">
        <v>1111</v>
      </c>
      <c r="D11723" s="18" t="s">
        <v>270</v>
      </c>
      <c r="E11723" s="18">
        <v>0.75510428633196058</v>
      </c>
    </row>
    <row r="11724" spans="1:5" x14ac:dyDescent="0.3">
      <c r="A11724" s="18" t="str">
        <f t="shared" si="183"/>
        <v>2023-24Manningham CityE2</v>
      </c>
      <c r="B11724" s="18" t="s">
        <v>34</v>
      </c>
      <c r="C11724" s="18" t="s">
        <v>1111</v>
      </c>
      <c r="D11724" s="18" t="s">
        <v>548</v>
      </c>
      <c r="E11724" s="18">
        <v>2862.3712305675222</v>
      </c>
    </row>
    <row r="11725" spans="1:5" x14ac:dyDescent="0.3">
      <c r="A11725" s="18" t="str">
        <f t="shared" si="183"/>
        <v>2023-24Manningham CityE4</v>
      </c>
      <c r="B11725" s="18" t="s">
        <v>34</v>
      </c>
      <c r="C11725" s="18" t="s">
        <v>1111</v>
      </c>
      <c r="D11725" s="18" t="s">
        <v>550</v>
      </c>
      <c r="E11725" s="18">
        <v>1943.8284322906911</v>
      </c>
    </row>
    <row r="11726" spans="1:5" x14ac:dyDescent="0.3">
      <c r="A11726" s="18" t="str">
        <f t="shared" si="183"/>
        <v>2023-24Manningham CityL1</v>
      </c>
      <c r="B11726" s="18" t="s">
        <v>34</v>
      </c>
      <c r="C11726" s="18" t="s">
        <v>1111</v>
      </c>
      <c r="D11726" s="18" t="s">
        <v>552</v>
      </c>
      <c r="E11726" s="18">
        <v>1.8268435727333909</v>
      </c>
    </row>
    <row r="11727" spans="1:5" x14ac:dyDescent="0.3">
      <c r="A11727" s="18" t="str">
        <f t="shared" si="183"/>
        <v>2023-24Manningham CityL2</v>
      </c>
      <c r="B11727" s="18" t="s">
        <v>34</v>
      </c>
      <c r="C11727" s="18" t="s">
        <v>1111</v>
      </c>
      <c r="D11727" s="18" t="s">
        <v>554</v>
      </c>
      <c r="E11727" s="18">
        <v>-0.22690604364964909</v>
      </c>
    </row>
    <row r="11728" spans="1:5" x14ac:dyDescent="0.3">
      <c r="A11728" s="18" t="str">
        <f t="shared" si="183"/>
        <v>2023-24Manningham CityO2</v>
      </c>
      <c r="B11728" s="18" t="s">
        <v>34</v>
      </c>
      <c r="C11728" s="18" t="s">
        <v>1111</v>
      </c>
      <c r="D11728" s="18" t="s">
        <v>556</v>
      </c>
      <c r="E11728" s="18">
        <v>0</v>
      </c>
    </row>
    <row r="11729" spans="1:5" x14ac:dyDescent="0.3">
      <c r="A11729" s="18" t="str">
        <f t="shared" si="183"/>
        <v>2023-24Manningham CityO3</v>
      </c>
      <c r="B11729" s="18" t="s">
        <v>34</v>
      </c>
      <c r="C11729" s="18" t="s">
        <v>1111</v>
      </c>
      <c r="D11729" s="18" t="s">
        <v>558</v>
      </c>
      <c r="E11729" s="18">
        <v>0</v>
      </c>
    </row>
    <row r="11730" spans="1:5" x14ac:dyDescent="0.3">
      <c r="A11730" s="18" t="str">
        <f t="shared" si="183"/>
        <v>2023-24Manningham CityO4</v>
      </c>
      <c r="B11730" s="18" t="s">
        <v>34</v>
      </c>
      <c r="C11730" s="18" t="s">
        <v>1111</v>
      </c>
      <c r="D11730" s="18" t="s">
        <v>560</v>
      </c>
      <c r="E11730" s="18">
        <v>2.2508775700265063E-2</v>
      </c>
    </row>
    <row r="11731" spans="1:5" x14ac:dyDescent="0.3">
      <c r="A11731" s="18" t="str">
        <f t="shared" si="183"/>
        <v>2023-24Manningham CityO5</v>
      </c>
      <c r="B11731" s="18" t="s">
        <v>34</v>
      </c>
      <c r="C11731" s="18" t="s">
        <v>1111</v>
      </c>
      <c r="D11731" s="18" t="s">
        <v>562</v>
      </c>
      <c r="E11731" s="18">
        <v>1.1046481005991178</v>
      </c>
    </row>
    <row r="11732" spans="1:5" x14ac:dyDescent="0.3">
      <c r="A11732" s="18" t="str">
        <f t="shared" si="183"/>
        <v>2023-24Manningham CityOP1</v>
      </c>
      <c r="B11732" s="18" t="s">
        <v>34</v>
      </c>
      <c r="C11732" s="18" t="s">
        <v>1111</v>
      </c>
      <c r="D11732" s="18" t="s">
        <v>564</v>
      </c>
      <c r="E11732" s="18">
        <v>-3.7636051303987672E-2</v>
      </c>
    </row>
    <row r="11733" spans="1:5" x14ac:dyDescent="0.3">
      <c r="A11733" s="18" t="str">
        <f t="shared" si="183"/>
        <v>2023-24Manningham CityS1</v>
      </c>
      <c r="B11733" s="18" t="s">
        <v>34</v>
      </c>
      <c r="C11733" s="18" t="s">
        <v>1111</v>
      </c>
      <c r="D11733" s="18" t="s">
        <v>567</v>
      </c>
      <c r="E11733" s="18">
        <v>0.83203308007251542</v>
      </c>
    </row>
    <row r="11734" spans="1:5" x14ac:dyDescent="0.3">
      <c r="A11734" s="18" t="str">
        <f t="shared" si="183"/>
        <v>2023-24Manningham CityS2</v>
      </c>
      <c r="B11734" s="18" t="s">
        <v>34</v>
      </c>
      <c r="C11734" s="18" t="s">
        <v>1111</v>
      </c>
      <c r="D11734" s="18" t="s">
        <v>569</v>
      </c>
      <c r="E11734" s="18">
        <v>1.8282957264346444E-3</v>
      </c>
    </row>
    <row r="11735" spans="1:5" x14ac:dyDescent="0.3">
      <c r="A11735" s="18" t="str">
        <f t="shared" si="183"/>
        <v>2023-24Manningham CityC1</v>
      </c>
      <c r="B11735" s="18" t="s">
        <v>34</v>
      </c>
      <c r="C11735" s="18" t="s">
        <v>1111</v>
      </c>
      <c r="D11735" s="18" t="s">
        <v>572</v>
      </c>
      <c r="E11735" s="18">
        <v>1179.9651002980374</v>
      </c>
    </row>
    <row r="11736" spans="1:5" x14ac:dyDescent="0.3">
      <c r="A11736" s="18" t="str">
        <f t="shared" ref="A11736:A11799" si="184">CONCATENATE(B11736,C11736,D11736)</f>
        <v>2023-24Manningham CityC2</v>
      </c>
      <c r="B11736" s="18" t="s">
        <v>34</v>
      </c>
      <c r="C11736" s="18" t="s">
        <v>1111</v>
      </c>
      <c r="D11736" s="18" t="s">
        <v>575</v>
      </c>
      <c r="E11736" s="18">
        <v>9071.4748984665748</v>
      </c>
    </row>
    <row r="11737" spans="1:5" x14ac:dyDescent="0.3">
      <c r="A11737" s="18" t="str">
        <f t="shared" si="184"/>
        <v>2023-24Manningham CityC3</v>
      </c>
      <c r="B11737" s="18" t="s">
        <v>34</v>
      </c>
      <c r="C11737" s="18" t="s">
        <v>1111</v>
      </c>
      <c r="D11737" s="18" t="s">
        <v>579</v>
      </c>
      <c r="E11737" s="18">
        <v>210.97436816341823</v>
      </c>
    </row>
    <row r="11738" spans="1:5" x14ac:dyDescent="0.3">
      <c r="A11738" s="18" t="str">
        <f t="shared" si="184"/>
        <v>2023-24Manningham CityC4</v>
      </c>
      <c r="B11738" s="18" t="s">
        <v>34</v>
      </c>
      <c r="C11738" s="18" t="s">
        <v>1111</v>
      </c>
      <c r="D11738" s="18" t="s">
        <v>583</v>
      </c>
      <c r="E11738" s="18">
        <v>1077.7985391540683</v>
      </c>
    </row>
    <row r="11739" spans="1:5" x14ac:dyDescent="0.3">
      <c r="A11739" s="18" t="str">
        <f t="shared" si="184"/>
        <v>2023-24Manningham CityC5</v>
      </c>
      <c r="B11739" s="18" t="s">
        <v>34</v>
      </c>
      <c r="C11739" s="18" t="s">
        <v>1111</v>
      </c>
      <c r="D11739" s="18" t="s">
        <v>586</v>
      </c>
      <c r="E11739" s="18">
        <v>55.16005991630248</v>
      </c>
    </row>
    <row r="11740" spans="1:5" x14ac:dyDescent="0.3">
      <c r="A11740" s="18" t="str">
        <f t="shared" si="184"/>
        <v>2023-24Manningham CityC6</v>
      </c>
      <c r="B11740" s="18" t="s">
        <v>34</v>
      </c>
      <c r="C11740" s="18" t="s">
        <v>1111</v>
      </c>
      <c r="D11740" s="18" t="s">
        <v>590</v>
      </c>
      <c r="E11740" s="18">
        <v>9</v>
      </c>
    </row>
    <row r="11741" spans="1:5" x14ac:dyDescent="0.3">
      <c r="A11741" s="18" t="str">
        <f t="shared" si="184"/>
        <v>2023-24Manningham CityC7</v>
      </c>
      <c r="B11741" s="18" t="s">
        <v>34</v>
      </c>
      <c r="C11741" s="18" t="s">
        <v>1111</v>
      </c>
      <c r="D11741" s="18" t="s">
        <v>594</v>
      </c>
      <c r="E11741" s="18">
        <v>0.32545454545454544</v>
      </c>
    </row>
    <row r="11742" spans="1:5" x14ac:dyDescent="0.3">
      <c r="A11742" s="18" t="str">
        <f t="shared" si="184"/>
        <v>2023-24Manningham CityLB5</v>
      </c>
      <c r="B11742" s="18" t="s">
        <v>34</v>
      </c>
      <c r="C11742" s="18" t="s">
        <v>1111</v>
      </c>
      <c r="D11742" s="18" t="s">
        <v>177</v>
      </c>
      <c r="E11742" s="18">
        <v>29.099439906110536</v>
      </c>
    </row>
    <row r="11743" spans="1:5" x14ac:dyDescent="0.3">
      <c r="A11743" s="18" t="str">
        <f t="shared" si="184"/>
        <v>2023-24Mansfield ShireLB5</v>
      </c>
      <c r="B11743" s="18" t="s">
        <v>34</v>
      </c>
      <c r="C11743" s="18" t="s">
        <v>1114</v>
      </c>
      <c r="D11743" s="18" t="s">
        <v>177</v>
      </c>
      <c r="E11743" s="18">
        <v>43.661957140147926</v>
      </c>
    </row>
    <row r="11744" spans="1:5" x14ac:dyDescent="0.3">
      <c r="A11744" s="18" t="str">
        <f t="shared" si="184"/>
        <v>2023-24Mansfield ShireAF2</v>
      </c>
      <c r="B11744" s="18" t="s">
        <v>34</v>
      </c>
      <c r="C11744" s="18" t="s">
        <v>1114</v>
      </c>
      <c r="D11744" s="18" t="s">
        <v>76</v>
      </c>
      <c r="E11744" s="18">
        <v>1</v>
      </c>
    </row>
    <row r="11745" spans="1:5" x14ac:dyDescent="0.3">
      <c r="A11745" s="18" t="str">
        <f t="shared" si="184"/>
        <v>2023-24Mansfield ShireAF6</v>
      </c>
      <c r="B11745" s="18" t="s">
        <v>34</v>
      </c>
      <c r="C11745" s="18" t="s">
        <v>1114</v>
      </c>
      <c r="D11745" s="18" t="s">
        <v>85</v>
      </c>
      <c r="E11745" s="18">
        <v>1.2304191162526077</v>
      </c>
    </row>
    <row r="11746" spans="1:5" x14ac:dyDescent="0.3">
      <c r="A11746" s="18" t="str">
        <f t="shared" si="184"/>
        <v>2023-24Mansfield ShireAF7</v>
      </c>
      <c r="B11746" s="18" t="s">
        <v>34</v>
      </c>
      <c r="C11746" s="18" t="s">
        <v>1114</v>
      </c>
      <c r="D11746" s="18" t="s">
        <v>90</v>
      </c>
      <c r="E11746" s="18">
        <v>17.448751541307029</v>
      </c>
    </row>
    <row r="11747" spans="1:5" x14ac:dyDescent="0.3">
      <c r="A11747" s="18" t="str">
        <f t="shared" si="184"/>
        <v>2023-24Mansfield ShireAM1</v>
      </c>
      <c r="B11747" s="18" t="s">
        <v>34</v>
      </c>
      <c r="C11747" s="18" t="s">
        <v>1114</v>
      </c>
      <c r="D11747" s="18" t="s">
        <v>97</v>
      </c>
      <c r="E11747" s="18">
        <v>1.1950207468879668</v>
      </c>
    </row>
    <row r="11748" spans="1:5" x14ac:dyDescent="0.3">
      <c r="A11748" s="18" t="str">
        <f t="shared" si="184"/>
        <v>2023-24Mansfield ShireAM2</v>
      </c>
      <c r="B11748" s="18" t="s">
        <v>34</v>
      </c>
      <c r="C11748" s="18" t="s">
        <v>1114</v>
      </c>
      <c r="D11748" s="18" t="s">
        <v>103</v>
      </c>
      <c r="E11748" s="18">
        <v>0.73076923076923073</v>
      </c>
    </row>
    <row r="11749" spans="1:5" x14ac:dyDescent="0.3">
      <c r="A11749" s="18" t="str">
        <f t="shared" si="184"/>
        <v>2023-24Mansfield ShireAM5</v>
      </c>
      <c r="B11749" s="18" t="s">
        <v>34</v>
      </c>
      <c r="C11749" s="18" t="s">
        <v>1114</v>
      </c>
      <c r="D11749" s="18" t="s">
        <v>109</v>
      </c>
      <c r="E11749" s="18">
        <v>0.7857142857142857</v>
      </c>
    </row>
    <row r="11750" spans="1:5" x14ac:dyDescent="0.3">
      <c r="A11750" s="18" t="str">
        <f t="shared" si="184"/>
        <v>2023-24Mansfield ShireAM6</v>
      </c>
      <c r="B11750" s="18" t="s">
        <v>34</v>
      </c>
      <c r="C11750" s="18" t="s">
        <v>1114</v>
      </c>
      <c r="D11750" s="18" t="s">
        <v>115</v>
      </c>
      <c r="E11750" s="18">
        <v>18.481983690498769</v>
      </c>
    </row>
    <row r="11751" spans="1:5" x14ac:dyDescent="0.3">
      <c r="A11751" s="18" t="str">
        <f t="shared" si="184"/>
        <v>2023-24Mansfield ShireAM7</v>
      </c>
      <c r="B11751" s="18" t="s">
        <v>34</v>
      </c>
      <c r="C11751" s="18" t="s">
        <v>1114</v>
      </c>
      <c r="D11751" s="18" t="s">
        <v>118</v>
      </c>
      <c r="E11751" s="18">
        <v>0</v>
      </c>
    </row>
    <row r="11752" spans="1:5" x14ac:dyDescent="0.3">
      <c r="A11752" s="18" t="str">
        <f t="shared" si="184"/>
        <v>2023-24Mansfield ShireFS1</v>
      </c>
      <c r="B11752" s="18" t="s">
        <v>34</v>
      </c>
      <c r="C11752" s="18" t="s">
        <v>1114</v>
      </c>
      <c r="D11752" s="18" t="s">
        <v>124</v>
      </c>
      <c r="E11752" s="18">
        <v>1.2222222222222223</v>
      </c>
    </row>
    <row r="11753" spans="1:5" x14ac:dyDescent="0.3">
      <c r="A11753" s="18" t="str">
        <f t="shared" si="184"/>
        <v>2023-24Mansfield ShireFS2</v>
      </c>
      <c r="B11753" s="18" t="s">
        <v>34</v>
      </c>
      <c r="C11753" s="18" t="s">
        <v>1114</v>
      </c>
      <c r="D11753" s="18" t="s">
        <v>130</v>
      </c>
      <c r="E11753" s="18">
        <v>0.77777777777777779</v>
      </c>
    </row>
    <row r="11754" spans="1:5" x14ac:dyDescent="0.3">
      <c r="A11754" s="18" t="str">
        <f t="shared" si="184"/>
        <v>2023-24Mansfield ShireFS3</v>
      </c>
      <c r="B11754" s="18" t="s">
        <v>34</v>
      </c>
      <c r="C11754" s="18" t="s">
        <v>1114</v>
      </c>
      <c r="D11754" s="18" t="s">
        <v>135</v>
      </c>
      <c r="E11754" s="18">
        <v>337.86896551724141</v>
      </c>
    </row>
    <row r="11755" spans="1:5" x14ac:dyDescent="0.3">
      <c r="A11755" s="18" t="str">
        <f t="shared" si="184"/>
        <v>2023-24Mansfield ShireFS4</v>
      </c>
      <c r="B11755" s="18" t="s">
        <v>34</v>
      </c>
      <c r="C11755" s="18" t="s">
        <v>1114</v>
      </c>
      <c r="D11755" s="18" t="s">
        <v>139</v>
      </c>
      <c r="E11755" s="18">
        <v>1</v>
      </c>
    </row>
    <row r="11756" spans="1:5" x14ac:dyDescent="0.3">
      <c r="A11756" s="18" t="str">
        <f t="shared" si="184"/>
        <v>2023-24Mansfield ShireFS5</v>
      </c>
      <c r="B11756" s="18" t="s">
        <v>34</v>
      </c>
      <c r="C11756" s="18" t="s">
        <v>1114</v>
      </c>
      <c r="D11756" s="18" t="s">
        <v>144</v>
      </c>
      <c r="E11756" s="18">
        <v>1.0256410256410255</v>
      </c>
    </row>
    <row r="11757" spans="1:5" x14ac:dyDescent="0.3">
      <c r="A11757" s="18" t="str">
        <f t="shared" si="184"/>
        <v>2023-24Mansfield ShireG1</v>
      </c>
      <c r="B11757" s="18" t="s">
        <v>34</v>
      </c>
      <c r="C11757" s="18" t="s">
        <v>1114</v>
      </c>
      <c r="D11757" s="18" t="s">
        <v>149</v>
      </c>
      <c r="E11757" s="18">
        <v>0.32</v>
      </c>
    </row>
    <row r="11758" spans="1:5" x14ac:dyDescent="0.3">
      <c r="A11758" s="18" t="str">
        <f t="shared" si="184"/>
        <v>2023-24Mansfield ShireG2</v>
      </c>
      <c r="B11758" s="18" t="s">
        <v>34</v>
      </c>
      <c r="C11758" s="18" t="s">
        <v>1114</v>
      </c>
      <c r="D11758" s="18" t="s">
        <v>154</v>
      </c>
      <c r="E11758" s="18">
        <v>59</v>
      </c>
    </row>
    <row r="11759" spans="1:5" x14ac:dyDescent="0.3">
      <c r="A11759" s="18" t="str">
        <f t="shared" si="184"/>
        <v>2023-24Mansfield ShireG3</v>
      </c>
      <c r="B11759" s="18" t="s">
        <v>34</v>
      </c>
      <c r="C11759" s="18" t="s">
        <v>1114</v>
      </c>
      <c r="D11759" s="18" t="s">
        <v>159</v>
      </c>
      <c r="E11759" s="18">
        <v>0.89411764705882357</v>
      </c>
    </row>
    <row r="11760" spans="1:5" x14ac:dyDescent="0.3">
      <c r="A11760" s="18" t="str">
        <f t="shared" si="184"/>
        <v>2023-24Mansfield ShireG4</v>
      </c>
      <c r="B11760" s="18" t="s">
        <v>34</v>
      </c>
      <c r="C11760" s="18" t="s">
        <v>1114</v>
      </c>
      <c r="D11760" s="18" t="s">
        <v>166</v>
      </c>
      <c r="E11760" s="18">
        <v>49349.4</v>
      </c>
    </row>
    <row r="11761" spans="1:5" x14ac:dyDescent="0.3">
      <c r="A11761" s="18" t="str">
        <f t="shared" si="184"/>
        <v>2023-24Mansfield ShireG5</v>
      </c>
      <c r="B11761" s="18" t="s">
        <v>34</v>
      </c>
      <c r="C11761" s="18" t="s">
        <v>1114</v>
      </c>
      <c r="D11761" s="18" t="s">
        <v>169</v>
      </c>
      <c r="E11761" s="18">
        <v>55</v>
      </c>
    </row>
    <row r="11762" spans="1:5" x14ac:dyDescent="0.3">
      <c r="A11762" s="18" t="str">
        <f t="shared" si="184"/>
        <v>2023-24Mansfield ShireLB2</v>
      </c>
      <c r="B11762" s="18" t="s">
        <v>34</v>
      </c>
      <c r="C11762" s="18" t="s">
        <v>1114</v>
      </c>
      <c r="D11762" s="18" t="s">
        <v>172</v>
      </c>
      <c r="E11762" s="18">
        <v>0.49579035194174759</v>
      </c>
    </row>
    <row r="11763" spans="1:5" x14ac:dyDescent="0.3">
      <c r="A11763" s="18" t="str">
        <f t="shared" si="184"/>
        <v>2023-24Mansfield ShireLB6</v>
      </c>
      <c r="B11763" s="18" t="s">
        <v>34</v>
      </c>
      <c r="C11763" s="18" t="s">
        <v>1114</v>
      </c>
      <c r="D11763" s="18" t="s">
        <v>180</v>
      </c>
      <c r="E11763" s="18">
        <v>5.8261900246538971</v>
      </c>
    </row>
    <row r="11764" spans="1:5" x14ac:dyDescent="0.3">
      <c r="A11764" s="18" t="str">
        <f t="shared" si="184"/>
        <v>2023-24Mansfield ShireLB7</v>
      </c>
      <c r="B11764" s="18" t="s">
        <v>34</v>
      </c>
      <c r="C11764" s="18" t="s">
        <v>1114</v>
      </c>
      <c r="D11764" s="18" t="s">
        <v>184</v>
      </c>
      <c r="E11764" s="18">
        <v>0.29262279537265312</v>
      </c>
    </row>
    <row r="11765" spans="1:5" x14ac:dyDescent="0.3">
      <c r="A11765" s="18" t="str">
        <f t="shared" si="184"/>
        <v>2023-24Mansfield ShireLB8</v>
      </c>
      <c r="B11765" s="18" t="s">
        <v>34</v>
      </c>
      <c r="C11765" s="18" t="s">
        <v>1114</v>
      </c>
      <c r="D11765" s="18" t="s">
        <v>188</v>
      </c>
      <c r="E11765" s="18">
        <v>4.0532903470510142</v>
      </c>
    </row>
    <row r="11766" spans="1:5" x14ac:dyDescent="0.3">
      <c r="A11766" s="18" t="str">
        <f t="shared" si="184"/>
        <v>2023-24Mansfield ShireMC2</v>
      </c>
      <c r="B11766" s="18" t="s">
        <v>34</v>
      </c>
      <c r="C11766" s="18" t="s">
        <v>1114</v>
      </c>
      <c r="D11766" s="18" t="s">
        <v>192</v>
      </c>
      <c r="E11766" s="18">
        <v>1.0135135135135136</v>
      </c>
    </row>
    <row r="11767" spans="1:5" x14ac:dyDescent="0.3">
      <c r="A11767" s="18" t="str">
        <f t="shared" si="184"/>
        <v>2023-24Mansfield ShireMC3</v>
      </c>
      <c r="B11767" s="18" t="s">
        <v>34</v>
      </c>
      <c r="C11767" s="18" t="s">
        <v>1114</v>
      </c>
      <c r="D11767" s="18" t="s">
        <v>197</v>
      </c>
      <c r="E11767" s="18">
        <v>73.756135365538626</v>
      </c>
    </row>
    <row r="11768" spans="1:5" x14ac:dyDescent="0.3">
      <c r="A11768" s="18" t="str">
        <f t="shared" si="184"/>
        <v>2023-24Mansfield ShireMC4</v>
      </c>
      <c r="B11768" s="18" t="s">
        <v>34</v>
      </c>
      <c r="C11768" s="18" t="s">
        <v>1114</v>
      </c>
      <c r="D11768" s="18" t="s">
        <v>202</v>
      </c>
      <c r="E11768" s="18">
        <v>0.89070146818923324</v>
      </c>
    </row>
    <row r="11769" spans="1:5" x14ac:dyDescent="0.3">
      <c r="A11769" s="18" t="str">
        <f t="shared" si="184"/>
        <v>2023-24Mansfield ShireMC5</v>
      </c>
      <c r="B11769" s="18" t="s">
        <v>34</v>
      </c>
      <c r="C11769" s="18" t="s">
        <v>1114</v>
      </c>
      <c r="D11769" s="18" t="s">
        <v>207</v>
      </c>
      <c r="E11769" s="18">
        <v>0.9375</v>
      </c>
    </row>
    <row r="11770" spans="1:5" x14ac:dyDescent="0.3">
      <c r="A11770" s="18" t="str">
        <f t="shared" si="184"/>
        <v>2023-24Mansfield ShireMC6</v>
      </c>
      <c r="B11770" s="18" t="s">
        <v>34</v>
      </c>
      <c r="C11770" s="18" t="s">
        <v>1114</v>
      </c>
      <c r="D11770" s="18" t="s">
        <v>211</v>
      </c>
      <c r="E11770" s="18">
        <v>0.98648648648648651</v>
      </c>
    </row>
    <row r="11771" spans="1:5" x14ac:dyDescent="0.3">
      <c r="A11771" s="18" t="str">
        <f t="shared" si="184"/>
        <v>2023-24Mansfield ShireR1</v>
      </c>
      <c r="B11771" s="18" t="s">
        <v>34</v>
      </c>
      <c r="C11771" s="18" t="s">
        <v>1114</v>
      </c>
      <c r="D11771" s="18" t="s">
        <v>215</v>
      </c>
      <c r="E11771" s="18">
        <v>47.600913937547595</v>
      </c>
    </row>
    <row r="11772" spans="1:5" x14ac:dyDescent="0.3">
      <c r="A11772" s="18" t="str">
        <f t="shared" si="184"/>
        <v>2023-24Mansfield ShireR2</v>
      </c>
      <c r="B11772" s="18" t="s">
        <v>34</v>
      </c>
      <c r="C11772" s="18" t="s">
        <v>1114</v>
      </c>
      <c r="D11772" s="18" t="s">
        <v>220</v>
      </c>
      <c r="E11772" s="18">
        <v>0.99009900990098998</v>
      </c>
    </row>
    <row r="11773" spans="1:5" x14ac:dyDescent="0.3">
      <c r="A11773" s="18" t="str">
        <f t="shared" si="184"/>
        <v>2023-24Mansfield ShireR3</v>
      </c>
      <c r="B11773" s="18" t="s">
        <v>34</v>
      </c>
      <c r="C11773" s="18" t="s">
        <v>1114</v>
      </c>
      <c r="D11773" s="18" t="s">
        <v>223</v>
      </c>
      <c r="E11773" s="18">
        <v>180.20798409215581</v>
      </c>
    </row>
    <row r="11774" spans="1:5" x14ac:dyDescent="0.3">
      <c r="A11774" s="18" t="str">
        <f t="shared" si="184"/>
        <v>2023-24Mansfield ShireR4</v>
      </c>
      <c r="B11774" s="18" t="s">
        <v>34</v>
      </c>
      <c r="C11774" s="18" t="s">
        <v>1114</v>
      </c>
      <c r="D11774" s="18" t="s">
        <v>228</v>
      </c>
      <c r="E11774" s="18">
        <v>9.4654182680901542</v>
      </c>
    </row>
    <row r="11775" spans="1:5" x14ac:dyDescent="0.3">
      <c r="A11775" s="18" t="str">
        <f t="shared" si="184"/>
        <v>2023-24Mansfield ShireR5</v>
      </c>
      <c r="B11775" s="18" t="s">
        <v>34</v>
      </c>
      <c r="C11775" s="18" t="s">
        <v>1114</v>
      </c>
      <c r="D11775" s="18" t="s">
        <v>232</v>
      </c>
      <c r="E11775" s="18">
        <v>51</v>
      </c>
    </row>
    <row r="11776" spans="1:5" x14ac:dyDescent="0.3">
      <c r="A11776" s="18" t="str">
        <f t="shared" si="184"/>
        <v>2023-24Mansfield ShireSP1</v>
      </c>
      <c r="B11776" s="18" t="s">
        <v>34</v>
      </c>
      <c r="C11776" s="18" t="s">
        <v>1114</v>
      </c>
      <c r="D11776" s="18" t="s">
        <v>236</v>
      </c>
      <c r="E11776" s="18">
        <v>83.5</v>
      </c>
    </row>
    <row r="11777" spans="1:5" x14ac:dyDescent="0.3">
      <c r="A11777" s="18" t="str">
        <f t="shared" si="184"/>
        <v>2023-24Mansfield ShireSP2</v>
      </c>
      <c r="B11777" s="18" t="s">
        <v>34</v>
      </c>
      <c r="C11777" s="18" t="s">
        <v>1114</v>
      </c>
      <c r="D11777" s="18" t="s">
        <v>239</v>
      </c>
      <c r="E11777" s="18">
        <v>0.80225988700564976</v>
      </c>
    </row>
    <row r="11778" spans="1:5" x14ac:dyDescent="0.3">
      <c r="A11778" s="18" t="str">
        <f t="shared" si="184"/>
        <v>2023-24Mansfield ShireSP3</v>
      </c>
      <c r="B11778" s="18" t="s">
        <v>34</v>
      </c>
      <c r="C11778" s="18" t="s">
        <v>1114</v>
      </c>
      <c r="D11778" s="18" t="s">
        <v>245</v>
      </c>
      <c r="E11778" s="18">
        <v>2874.7659574468084</v>
      </c>
    </row>
    <row r="11779" spans="1:5" x14ac:dyDescent="0.3">
      <c r="A11779" s="18" t="str">
        <f t="shared" si="184"/>
        <v>2023-24Mansfield ShireSP4</v>
      </c>
      <c r="B11779" s="18" t="s">
        <v>34</v>
      </c>
      <c r="C11779" s="18" t="s">
        <v>1114</v>
      </c>
      <c r="D11779" s="18" t="s">
        <v>251</v>
      </c>
      <c r="E11779" s="18">
        <v>0.5</v>
      </c>
    </row>
    <row r="11780" spans="1:5" x14ac:dyDescent="0.3">
      <c r="A11780" s="18" t="str">
        <f t="shared" si="184"/>
        <v>2023-24Mansfield ShireWC2</v>
      </c>
      <c r="B11780" s="18" t="s">
        <v>34</v>
      </c>
      <c r="C11780" s="18" t="s">
        <v>1114</v>
      </c>
      <c r="D11780" s="18" t="s">
        <v>256</v>
      </c>
      <c r="E11780" s="18">
        <v>2.668094655460473</v>
      </c>
    </row>
    <row r="11781" spans="1:5" x14ac:dyDescent="0.3">
      <c r="A11781" s="18" t="str">
        <f t="shared" si="184"/>
        <v>2023-24Mansfield ShireWC3</v>
      </c>
      <c r="B11781" s="18" t="s">
        <v>34</v>
      </c>
      <c r="C11781" s="18" t="s">
        <v>1114</v>
      </c>
      <c r="D11781" s="18" t="s">
        <v>262</v>
      </c>
      <c r="E11781" s="18">
        <v>222.82958656330752</v>
      </c>
    </row>
    <row r="11782" spans="1:5" x14ac:dyDescent="0.3">
      <c r="A11782" s="18" t="str">
        <f t="shared" si="184"/>
        <v>2023-24Mansfield ShireWC4</v>
      </c>
      <c r="B11782" s="18" t="s">
        <v>34</v>
      </c>
      <c r="C11782" s="18" t="s">
        <v>1114</v>
      </c>
      <c r="D11782" s="18" t="s">
        <v>266</v>
      </c>
      <c r="E11782" s="18">
        <v>146.1141472587878</v>
      </c>
    </row>
    <row r="11783" spans="1:5" x14ac:dyDescent="0.3">
      <c r="A11783" s="18" t="str">
        <f t="shared" si="184"/>
        <v>2023-24Mansfield ShireWC5</v>
      </c>
      <c r="B11783" s="18" t="s">
        <v>34</v>
      </c>
      <c r="C11783" s="18" t="s">
        <v>1114</v>
      </c>
      <c r="D11783" s="18" t="s">
        <v>270</v>
      </c>
      <c r="E11783" s="18">
        <v>0.29734289329396874</v>
      </c>
    </row>
    <row r="11784" spans="1:5" x14ac:dyDescent="0.3">
      <c r="A11784" s="18" t="str">
        <f t="shared" si="184"/>
        <v>2023-24Mansfield ShireE2</v>
      </c>
      <c r="B11784" s="18" t="s">
        <v>34</v>
      </c>
      <c r="C11784" s="18" t="s">
        <v>1114</v>
      </c>
      <c r="D11784" s="18" t="s">
        <v>548</v>
      </c>
      <c r="E11784" s="18">
        <v>3793.565683646113</v>
      </c>
    </row>
    <row r="11785" spans="1:5" x14ac:dyDescent="0.3">
      <c r="A11785" s="18" t="str">
        <f t="shared" si="184"/>
        <v>2023-24Mansfield ShireE4</v>
      </c>
      <c r="B11785" s="18" t="s">
        <v>34</v>
      </c>
      <c r="C11785" s="18" t="s">
        <v>1114</v>
      </c>
      <c r="D11785" s="18" t="s">
        <v>550</v>
      </c>
      <c r="E11785" s="18">
        <v>1676.9436997319035</v>
      </c>
    </row>
    <row r="11786" spans="1:5" x14ac:dyDescent="0.3">
      <c r="A11786" s="18" t="str">
        <f t="shared" si="184"/>
        <v>2023-24Mansfield ShireL1</v>
      </c>
      <c r="B11786" s="18" t="s">
        <v>34</v>
      </c>
      <c r="C11786" s="18" t="s">
        <v>1114</v>
      </c>
      <c r="D11786" s="18" t="s">
        <v>552</v>
      </c>
      <c r="E11786" s="18">
        <v>1.1372820919175912</v>
      </c>
    </row>
    <row r="11787" spans="1:5" x14ac:dyDescent="0.3">
      <c r="A11787" s="18" t="str">
        <f t="shared" si="184"/>
        <v>2023-24Mansfield ShireL2</v>
      </c>
      <c r="B11787" s="18" t="s">
        <v>34</v>
      </c>
      <c r="C11787" s="18" t="s">
        <v>1114</v>
      </c>
      <c r="D11787" s="18" t="s">
        <v>554</v>
      </c>
      <c r="E11787" s="18">
        <v>-0.57045694664553614</v>
      </c>
    </row>
    <row r="11788" spans="1:5" x14ac:dyDescent="0.3">
      <c r="A11788" s="18" t="str">
        <f t="shared" si="184"/>
        <v>2023-24Mansfield ShireO2</v>
      </c>
      <c r="B11788" s="18" t="s">
        <v>34</v>
      </c>
      <c r="C11788" s="18" t="s">
        <v>1114</v>
      </c>
      <c r="D11788" s="18" t="s">
        <v>556</v>
      </c>
      <c r="E11788" s="18">
        <v>0.22797085201793721</v>
      </c>
    </row>
    <row r="11789" spans="1:5" x14ac:dyDescent="0.3">
      <c r="A11789" s="18" t="str">
        <f t="shared" si="184"/>
        <v>2023-24Mansfield ShireO3</v>
      </c>
      <c r="B11789" s="18" t="s">
        <v>34</v>
      </c>
      <c r="C11789" s="18" t="s">
        <v>1114</v>
      </c>
      <c r="D11789" s="18" t="s">
        <v>558</v>
      </c>
      <c r="E11789" s="18">
        <v>3.8845291479820625E-2</v>
      </c>
    </row>
    <row r="11790" spans="1:5" x14ac:dyDescent="0.3">
      <c r="A11790" s="18" t="str">
        <f t="shared" si="184"/>
        <v>2023-24Mansfield ShireO4</v>
      </c>
      <c r="B11790" s="18" t="s">
        <v>34</v>
      </c>
      <c r="C11790" s="18" t="s">
        <v>1114</v>
      </c>
      <c r="D11790" s="18" t="s">
        <v>560</v>
      </c>
      <c r="E11790" s="18">
        <v>0.26204878048780489</v>
      </c>
    </row>
    <row r="11791" spans="1:5" x14ac:dyDescent="0.3">
      <c r="A11791" s="18" t="str">
        <f t="shared" si="184"/>
        <v>2023-24Mansfield ShireO5</v>
      </c>
      <c r="B11791" s="18" t="s">
        <v>34</v>
      </c>
      <c r="C11791" s="18" t="s">
        <v>1114</v>
      </c>
      <c r="D11791" s="18" t="s">
        <v>562</v>
      </c>
      <c r="E11791" s="18">
        <v>2.279157894736842</v>
      </c>
    </row>
    <row r="11792" spans="1:5" x14ac:dyDescent="0.3">
      <c r="A11792" s="18" t="str">
        <f t="shared" si="184"/>
        <v>2023-24Mansfield ShireOP1</v>
      </c>
      <c r="B11792" s="18" t="s">
        <v>34</v>
      </c>
      <c r="C11792" s="18" t="s">
        <v>1114</v>
      </c>
      <c r="D11792" s="18" t="s">
        <v>564</v>
      </c>
      <c r="E11792" s="18">
        <v>-8.3121672871507596E-2</v>
      </c>
    </row>
    <row r="11793" spans="1:5" x14ac:dyDescent="0.3">
      <c r="A11793" s="18" t="str">
        <f t="shared" si="184"/>
        <v>2023-24Mansfield ShireS1</v>
      </c>
      <c r="B11793" s="18" t="s">
        <v>34</v>
      </c>
      <c r="C11793" s="18" t="s">
        <v>1114</v>
      </c>
      <c r="D11793" s="18" t="s">
        <v>567</v>
      </c>
      <c r="E11793" s="18">
        <v>0.62071605024181487</v>
      </c>
    </row>
    <row r="11794" spans="1:5" x14ac:dyDescent="0.3">
      <c r="A11794" s="18" t="str">
        <f t="shared" si="184"/>
        <v>2023-24Mansfield ShireS2</v>
      </c>
      <c r="B11794" s="18" t="s">
        <v>34</v>
      </c>
      <c r="C11794" s="18" t="s">
        <v>1114</v>
      </c>
      <c r="D11794" s="18" t="s">
        <v>569</v>
      </c>
      <c r="E11794" s="18">
        <v>2.4538814035266294E-3</v>
      </c>
    </row>
    <row r="11795" spans="1:5" x14ac:dyDescent="0.3">
      <c r="A11795" s="18" t="str">
        <f t="shared" si="184"/>
        <v>2023-24Mansfield ShireC1</v>
      </c>
      <c r="B11795" s="18" t="s">
        <v>34</v>
      </c>
      <c r="C11795" s="18" t="s">
        <v>1114</v>
      </c>
      <c r="D11795" s="18" t="s">
        <v>572</v>
      </c>
      <c r="E11795" s="18">
        <v>2951.8300777545987</v>
      </c>
    </row>
    <row r="11796" spans="1:5" x14ac:dyDescent="0.3">
      <c r="A11796" s="18" t="str">
        <f t="shared" si="184"/>
        <v>2023-24Mansfield ShireC2</v>
      </c>
      <c r="B11796" s="18" t="s">
        <v>34</v>
      </c>
      <c r="C11796" s="18" t="s">
        <v>1114</v>
      </c>
      <c r="D11796" s="18" t="s">
        <v>575</v>
      </c>
      <c r="E11796" s="18">
        <v>21457.80390669448</v>
      </c>
    </row>
    <row r="11797" spans="1:5" x14ac:dyDescent="0.3">
      <c r="A11797" s="18" t="str">
        <f t="shared" si="184"/>
        <v>2023-24Mansfield ShireC3</v>
      </c>
      <c r="B11797" s="18" t="s">
        <v>34</v>
      </c>
      <c r="C11797" s="18" t="s">
        <v>1114</v>
      </c>
      <c r="D11797" s="18" t="s">
        <v>579</v>
      </c>
      <c r="E11797" s="18">
        <v>12.443657817109145</v>
      </c>
    </row>
    <row r="11798" spans="1:5" x14ac:dyDescent="0.3">
      <c r="A11798" s="18" t="str">
        <f t="shared" si="184"/>
        <v>2023-24Mansfield ShireC4</v>
      </c>
      <c r="B11798" s="18" t="s">
        <v>34</v>
      </c>
      <c r="C11798" s="18" t="s">
        <v>1114</v>
      </c>
      <c r="D11798" s="18" t="s">
        <v>583</v>
      </c>
      <c r="E11798" s="18">
        <v>1943.8649725014222</v>
      </c>
    </row>
    <row r="11799" spans="1:5" x14ac:dyDescent="0.3">
      <c r="A11799" s="18" t="str">
        <f t="shared" si="184"/>
        <v>2023-24Mansfield ShireC5</v>
      </c>
      <c r="B11799" s="18" t="s">
        <v>34</v>
      </c>
      <c r="C11799" s="18" t="s">
        <v>1114</v>
      </c>
      <c r="D11799" s="18" t="s">
        <v>586</v>
      </c>
      <c r="E11799" s="18">
        <v>302.67399962070931</v>
      </c>
    </row>
    <row r="11800" spans="1:5" x14ac:dyDescent="0.3">
      <c r="A11800" s="18" t="str">
        <f t="shared" ref="A11800:A11863" si="185">CONCATENATE(B11800,C11800,D11800)</f>
        <v>2023-24Mansfield ShireC6</v>
      </c>
      <c r="B11800" s="18" t="s">
        <v>34</v>
      </c>
      <c r="C11800" s="18" t="s">
        <v>1114</v>
      </c>
      <c r="D11800" s="18" t="s">
        <v>590</v>
      </c>
      <c r="E11800" s="18">
        <v>8</v>
      </c>
    </row>
    <row r="11801" spans="1:5" x14ac:dyDescent="0.3">
      <c r="A11801" s="18" t="str">
        <f t="shared" si="185"/>
        <v>2023-24Mansfield ShireC7</v>
      </c>
      <c r="B11801" s="18" t="s">
        <v>34</v>
      </c>
      <c r="C11801" s="18" t="s">
        <v>1114</v>
      </c>
      <c r="D11801" s="18" t="s">
        <v>594</v>
      </c>
      <c r="E11801" s="18">
        <v>0.17647058823529413</v>
      </c>
    </row>
    <row r="11802" spans="1:5" x14ac:dyDescent="0.3">
      <c r="A11802" s="18" t="str">
        <f t="shared" si="185"/>
        <v>2023-24Maribyrnong CityLB5</v>
      </c>
      <c r="B11802" s="18" t="s">
        <v>34</v>
      </c>
      <c r="C11802" s="18" t="s">
        <v>1117</v>
      </c>
      <c r="D11802" s="18" t="s">
        <v>177</v>
      </c>
      <c r="E11802" s="18">
        <v>51.9089056472178</v>
      </c>
    </row>
    <row r="11803" spans="1:5" x14ac:dyDescent="0.3">
      <c r="A11803" s="18" t="str">
        <f t="shared" si="185"/>
        <v>2023-24Maribyrnong CityAF2</v>
      </c>
      <c r="B11803" s="18" t="s">
        <v>34</v>
      </c>
      <c r="C11803" s="18" t="s">
        <v>1117</v>
      </c>
      <c r="D11803" s="18" t="s">
        <v>76</v>
      </c>
      <c r="E11803" s="18">
        <v>2</v>
      </c>
    </row>
    <row r="11804" spans="1:5" x14ac:dyDescent="0.3">
      <c r="A11804" s="18" t="str">
        <f t="shared" si="185"/>
        <v>2023-24Maribyrnong CityAF6</v>
      </c>
      <c r="B11804" s="18" t="s">
        <v>34</v>
      </c>
      <c r="C11804" s="18" t="s">
        <v>1117</v>
      </c>
      <c r="D11804" s="18" t="s">
        <v>85</v>
      </c>
      <c r="E11804" s="18">
        <v>8.3049192476188409</v>
      </c>
    </row>
    <row r="11805" spans="1:5" x14ac:dyDescent="0.3">
      <c r="A11805" s="18" t="str">
        <f t="shared" si="185"/>
        <v>2023-24Maribyrnong CityAF7</v>
      </c>
      <c r="B11805" s="18" t="s">
        <v>34</v>
      </c>
      <c r="C11805" s="18" t="s">
        <v>1117</v>
      </c>
      <c r="D11805" s="18" t="s">
        <v>90</v>
      </c>
      <c r="E11805" s="18">
        <v>2.4587298379689164</v>
      </c>
    </row>
    <row r="11806" spans="1:5" x14ac:dyDescent="0.3">
      <c r="A11806" s="18" t="str">
        <f t="shared" si="185"/>
        <v>2023-24Maribyrnong CityAM1</v>
      </c>
      <c r="B11806" s="18" t="s">
        <v>34</v>
      </c>
      <c r="C11806" s="18" t="s">
        <v>1117</v>
      </c>
      <c r="D11806" s="18" t="s">
        <v>97</v>
      </c>
      <c r="E11806" s="18">
        <v>1</v>
      </c>
    </row>
    <row r="11807" spans="1:5" x14ac:dyDescent="0.3">
      <c r="A11807" s="18" t="str">
        <f t="shared" si="185"/>
        <v>2023-24Maribyrnong CityAM2</v>
      </c>
      <c r="B11807" s="18" t="s">
        <v>34</v>
      </c>
      <c r="C11807" s="18" t="s">
        <v>1117</v>
      </c>
      <c r="D11807" s="18" t="s">
        <v>103</v>
      </c>
      <c r="E11807" s="18">
        <v>0.20504731861198738</v>
      </c>
    </row>
    <row r="11808" spans="1:5" x14ac:dyDescent="0.3">
      <c r="A11808" s="18" t="str">
        <f t="shared" si="185"/>
        <v>2023-24Maribyrnong CityAM5</v>
      </c>
      <c r="B11808" s="18" t="s">
        <v>34</v>
      </c>
      <c r="C11808" s="18" t="s">
        <v>1117</v>
      </c>
      <c r="D11808" s="18" t="s">
        <v>109</v>
      </c>
      <c r="E11808" s="18">
        <v>0.50396825396825395</v>
      </c>
    </row>
    <row r="11809" spans="1:5" x14ac:dyDescent="0.3">
      <c r="A11809" s="18" t="str">
        <f t="shared" si="185"/>
        <v>2023-24Maribyrnong CityAM6</v>
      </c>
      <c r="B11809" s="18" t="s">
        <v>34</v>
      </c>
      <c r="C11809" s="18" t="s">
        <v>1117</v>
      </c>
      <c r="D11809" s="18" t="s">
        <v>115</v>
      </c>
      <c r="E11809" s="18">
        <v>10.811501492992742</v>
      </c>
    </row>
    <row r="11810" spans="1:5" x14ac:dyDescent="0.3">
      <c r="A11810" s="18" t="str">
        <f t="shared" si="185"/>
        <v>2023-24Maribyrnong CityAM7</v>
      </c>
      <c r="B11810" s="18" t="s">
        <v>34</v>
      </c>
      <c r="C11810" s="18" t="s">
        <v>1117</v>
      </c>
      <c r="D11810" s="18" t="s">
        <v>118</v>
      </c>
      <c r="E11810" s="18">
        <v>0.875</v>
      </c>
    </row>
    <row r="11811" spans="1:5" x14ac:dyDescent="0.3">
      <c r="A11811" s="18" t="str">
        <f t="shared" si="185"/>
        <v>2023-24Maribyrnong CityFS1</v>
      </c>
      <c r="B11811" s="18" t="s">
        <v>34</v>
      </c>
      <c r="C11811" s="18" t="s">
        <v>1117</v>
      </c>
      <c r="D11811" s="18" t="s">
        <v>124</v>
      </c>
      <c r="E11811" s="18">
        <v>1.3695652173913044</v>
      </c>
    </row>
    <row r="11812" spans="1:5" x14ac:dyDescent="0.3">
      <c r="A11812" s="18" t="str">
        <f t="shared" si="185"/>
        <v>2023-24Maribyrnong CityFS2</v>
      </c>
      <c r="B11812" s="18" t="s">
        <v>34</v>
      </c>
      <c r="C11812" s="18" t="s">
        <v>1117</v>
      </c>
      <c r="D11812" s="18" t="s">
        <v>130</v>
      </c>
      <c r="E11812" s="18">
        <v>0.44576719576719576</v>
      </c>
    </row>
    <row r="11813" spans="1:5" x14ac:dyDescent="0.3">
      <c r="A11813" s="18" t="str">
        <f t="shared" si="185"/>
        <v>2023-24Maribyrnong CityFS3</v>
      </c>
      <c r="B11813" s="18" t="s">
        <v>34</v>
      </c>
      <c r="C11813" s="18" t="s">
        <v>1117</v>
      </c>
      <c r="D11813" s="18" t="s">
        <v>135</v>
      </c>
      <c r="E11813" s="18">
        <v>497.45682210708117</v>
      </c>
    </row>
    <row r="11814" spans="1:5" x14ac:dyDescent="0.3">
      <c r="A11814" s="18" t="str">
        <f t="shared" si="185"/>
        <v>2023-24Maribyrnong CityFS4</v>
      </c>
      <c r="B11814" s="18" t="s">
        <v>34</v>
      </c>
      <c r="C11814" s="18" t="s">
        <v>1117</v>
      </c>
      <c r="D11814" s="18" t="s">
        <v>139</v>
      </c>
      <c r="E11814" s="18">
        <v>1</v>
      </c>
    </row>
    <row r="11815" spans="1:5" x14ac:dyDescent="0.3">
      <c r="A11815" s="18" t="str">
        <f t="shared" si="185"/>
        <v>2023-24Maribyrnong CityFS5</v>
      </c>
      <c r="B11815" s="18" t="s">
        <v>34</v>
      </c>
      <c r="C11815" s="18" t="s">
        <v>1117</v>
      </c>
      <c r="D11815" s="18" t="s">
        <v>144</v>
      </c>
      <c r="E11815" s="18">
        <v>1.0473684210526315</v>
      </c>
    </row>
    <row r="11816" spans="1:5" x14ac:dyDescent="0.3">
      <c r="A11816" s="18" t="str">
        <f t="shared" si="185"/>
        <v>2023-24Maribyrnong CityG1</v>
      </c>
      <c r="B11816" s="18" t="s">
        <v>34</v>
      </c>
      <c r="C11816" s="18" t="s">
        <v>1117</v>
      </c>
      <c r="D11816" s="18" t="s">
        <v>149</v>
      </c>
      <c r="E11816" s="18">
        <v>1.2345679012345678E-2</v>
      </c>
    </row>
    <row r="11817" spans="1:5" x14ac:dyDescent="0.3">
      <c r="A11817" s="18" t="str">
        <f t="shared" si="185"/>
        <v>2023-24Maribyrnong CityG2</v>
      </c>
      <c r="B11817" s="18" t="s">
        <v>34</v>
      </c>
      <c r="C11817" s="18" t="s">
        <v>1117</v>
      </c>
      <c r="D11817" s="18" t="s">
        <v>154</v>
      </c>
      <c r="E11817" s="18">
        <v>69</v>
      </c>
    </row>
    <row r="11818" spans="1:5" x14ac:dyDescent="0.3">
      <c r="A11818" s="18" t="str">
        <f t="shared" si="185"/>
        <v>2023-24Maribyrnong CityG3</v>
      </c>
      <c r="B11818" s="18" t="s">
        <v>34</v>
      </c>
      <c r="C11818" s="18" t="s">
        <v>1117</v>
      </c>
      <c r="D11818" s="18" t="s">
        <v>159</v>
      </c>
      <c r="E11818" s="18">
        <v>0.93877551020408168</v>
      </c>
    </row>
    <row r="11819" spans="1:5" x14ac:dyDescent="0.3">
      <c r="A11819" s="18" t="str">
        <f t="shared" si="185"/>
        <v>2023-24Maribyrnong CityG4</v>
      </c>
      <c r="B11819" s="18" t="s">
        <v>34</v>
      </c>
      <c r="C11819" s="18" t="s">
        <v>1117</v>
      </c>
      <c r="D11819" s="18" t="s">
        <v>166</v>
      </c>
      <c r="E11819" s="18">
        <v>66974.350000000006</v>
      </c>
    </row>
    <row r="11820" spans="1:5" x14ac:dyDescent="0.3">
      <c r="A11820" s="18" t="str">
        <f t="shared" si="185"/>
        <v>2023-24Maribyrnong CityG5</v>
      </c>
      <c r="B11820" s="18" t="s">
        <v>34</v>
      </c>
      <c r="C11820" s="18" t="s">
        <v>1117</v>
      </c>
      <c r="D11820" s="18" t="s">
        <v>169</v>
      </c>
      <c r="E11820" s="18">
        <v>69</v>
      </c>
    </row>
    <row r="11821" spans="1:5" x14ac:dyDescent="0.3">
      <c r="A11821" s="18" t="str">
        <f t="shared" si="185"/>
        <v>2023-24Maribyrnong CityLB2</v>
      </c>
      <c r="B11821" s="18" t="s">
        <v>34</v>
      </c>
      <c r="C11821" s="18" t="s">
        <v>1117</v>
      </c>
      <c r="D11821" s="18" t="s">
        <v>172</v>
      </c>
      <c r="E11821" s="18">
        <v>0.81143994966889132</v>
      </c>
    </row>
    <row r="11822" spans="1:5" x14ac:dyDescent="0.3">
      <c r="A11822" s="18" t="str">
        <f t="shared" si="185"/>
        <v>2023-24Maribyrnong CityLB6</v>
      </c>
      <c r="B11822" s="18" t="s">
        <v>34</v>
      </c>
      <c r="C11822" s="18" t="s">
        <v>1117</v>
      </c>
      <c r="D11822" s="18" t="s">
        <v>180</v>
      </c>
      <c r="E11822" s="18">
        <v>6.8047121902312506</v>
      </c>
    </row>
    <row r="11823" spans="1:5" x14ac:dyDescent="0.3">
      <c r="A11823" s="18" t="str">
        <f t="shared" si="185"/>
        <v>2023-24Maribyrnong CityLB7</v>
      </c>
      <c r="B11823" s="18" t="s">
        <v>34</v>
      </c>
      <c r="C11823" s="18" t="s">
        <v>1117</v>
      </c>
      <c r="D11823" s="18" t="s">
        <v>184</v>
      </c>
      <c r="E11823" s="18">
        <v>0.35854711100455527</v>
      </c>
    </row>
    <row r="11824" spans="1:5" x14ac:dyDescent="0.3">
      <c r="A11824" s="18" t="str">
        <f t="shared" si="185"/>
        <v>2023-24Maribyrnong CityLB8</v>
      </c>
      <c r="B11824" s="18" t="s">
        <v>34</v>
      </c>
      <c r="C11824" s="18" t="s">
        <v>1117</v>
      </c>
      <c r="D11824" s="18" t="s">
        <v>188</v>
      </c>
      <c r="E11824" s="18">
        <v>4.2897931605675552</v>
      </c>
    </row>
    <row r="11825" spans="1:5" x14ac:dyDescent="0.3">
      <c r="A11825" s="18" t="str">
        <f t="shared" si="185"/>
        <v>2023-24Maribyrnong CityMC2</v>
      </c>
      <c r="B11825" s="18" t="s">
        <v>34</v>
      </c>
      <c r="C11825" s="18" t="s">
        <v>1117</v>
      </c>
      <c r="D11825" s="18" t="s">
        <v>192</v>
      </c>
      <c r="E11825" s="18">
        <v>1.0056127221702527</v>
      </c>
    </row>
    <row r="11826" spans="1:5" x14ac:dyDescent="0.3">
      <c r="A11826" s="18" t="str">
        <f t="shared" si="185"/>
        <v>2023-24Maribyrnong CityMC3</v>
      </c>
      <c r="B11826" s="18" t="s">
        <v>34</v>
      </c>
      <c r="C11826" s="18" t="s">
        <v>1117</v>
      </c>
      <c r="D11826" s="18" t="s">
        <v>197</v>
      </c>
      <c r="E11826" s="18">
        <v>77.705659490733936</v>
      </c>
    </row>
    <row r="11827" spans="1:5" x14ac:dyDescent="0.3">
      <c r="A11827" s="18" t="str">
        <f t="shared" si="185"/>
        <v>2023-24Maribyrnong CityMC4</v>
      </c>
      <c r="B11827" s="18" t="s">
        <v>34</v>
      </c>
      <c r="C11827" s="18" t="s">
        <v>1117</v>
      </c>
      <c r="D11827" s="18" t="s">
        <v>202</v>
      </c>
      <c r="E11827" s="18">
        <v>0.75427995971802619</v>
      </c>
    </row>
    <row r="11828" spans="1:5" x14ac:dyDescent="0.3">
      <c r="A11828" s="18" t="str">
        <f t="shared" si="185"/>
        <v>2023-24Maribyrnong CityMC5</v>
      </c>
      <c r="B11828" s="18" t="s">
        <v>34</v>
      </c>
      <c r="C11828" s="18" t="s">
        <v>1117</v>
      </c>
      <c r="D11828" s="18" t="s">
        <v>207</v>
      </c>
      <c r="E11828" s="18">
        <v>0.90476190476190477</v>
      </c>
    </row>
    <row r="11829" spans="1:5" x14ac:dyDescent="0.3">
      <c r="A11829" s="18" t="str">
        <f t="shared" si="185"/>
        <v>2023-24Maribyrnong CityMC6</v>
      </c>
      <c r="B11829" s="18" t="s">
        <v>34</v>
      </c>
      <c r="C11829" s="18" t="s">
        <v>1117</v>
      </c>
      <c r="D11829" s="18" t="s">
        <v>211</v>
      </c>
      <c r="E11829" s="18">
        <v>0.9448082319925164</v>
      </c>
    </row>
    <row r="11830" spans="1:5" x14ac:dyDescent="0.3">
      <c r="A11830" s="18" t="str">
        <f t="shared" si="185"/>
        <v>2023-24Maribyrnong CityR1</v>
      </c>
      <c r="B11830" s="18" t="s">
        <v>34</v>
      </c>
      <c r="C11830" s="18" t="s">
        <v>1117</v>
      </c>
      <c r="D11830" s="18" t="s">
        <v>215</v>
      </c>
      <c r="E11830" s="18">
        <v>143.96672191348998</v>
      </c>
    </row>
    <row r="11831" spans="1:5" x14ac:dyDescent="0.3">
      <c r="A11831" s="18" t="str">
        <f t="shared" si="185"/>
        <v>2023-24Maribyrnong CityR2</v>
      </c>
      <c r="B11831" s="18" t="s">
        <v>34</v>
      </c>
      <c r="C11831" s="18" t="s">
        <v>1117</v>
      </c>
      <c r="D11831" s="18" t="s">
        <v>220</v>
      </c>
      <c r="E11831" s="18">
        <v>0.89613597218159957</v>
      </c>
    </row>
    <row r="11832" spans="1:5" x14ac:dyDescent="0.3">
      <c r="A11832" s="18" t="str">
        <f t="shared" si="185"/>
        <v>2023-24Maribyrnong CityR3</v>
      </c>
      <c r="B11832" s="18" t="s">
        <v>34</v>
      </c>
      <c r="C11832" s="18" t="s">
        <v>1117</v>
      </c>
      <c r="D11832" s="18" t="s">
        <v>223</v>
      </c>
      <c r="E11832" s="18">
        <v>384.42933297687472</v>
      </c>
    </row>
    <row r="11833" spans="1:5" x14ac:dyDescent="0.3">
      <c r="A11833" s="18" t="str">
        <f t="shared" si="185"/>
        <v>2023-24Maribyrnong CityR4</v>
      </c>
      <c r="B11833" s="18" t="s">
        <v>34</v>
      </c>
      <c r="C11833" s="18" t="s">
        <v>1117</v>
      </c>
      <c r="D11833" s="18" t="s">
        <v>228</v>
      </c>
      <c r="E11833" s="18">
        <v>84.713867602356743</v>
      </c>
    </row>
    <row r="11834" spans="1:5" x14ac:dyDescent="0.3">
      <c r="A11834" s="18" t="str">
        <f t="shared" si="185"/>
        <v>2023-24Maribyrnong CityR5</v>
      </c>
      <c r="B11834" s="18" t="s">
        <v>34</v>
      </c>
      <c r="C11834" s="18" t="s">
        <v>1117</v>
      </c>
      <c r="D11834" s="18" t="s">
        <v>232</v>
      </c>
      <c r="E11834" s="18">
        <v>67</v>
      </c>
    </row>
    <row r="11835" spans="1:5" x14ac:dyDescent="0.3">
      <c r="A11835" s="18" t="str">
        <f t="shared" si="185"/>
        <v>2023-24Maribyrnong CitySP1</v>
      </c>
      <c r="B11835" s="18" t="s">
        <v>34</v>
      </c>
      <c r="C11835" s="18" t="s">
        <v>1117</v>
      </c>
      <c r="D11835" s="18" t="s">
        <v>236</v>
      </c>
      <c r="E11835" s="18">
        <v>92</v>
      </c>
    </row>
    <row r="11836" spans="1:5" x14ac:dyDescent="0.3">
      <c r="A11836" s="18" t="str">
        <f t="shared" si="185"/>
        <v>2023-24Maribyrnong CitySP2</v>
      </c>
      <c r="B11836" s="18" t="s">
        <v>34</v>
      </c>
      <c r="C11836" s="18" t="s">
        <v>1117</v>
      </c>
      <c r="D11836" s="18" t="s">
        <v>239</v>
      </c>
      <c r="E11836" s="18">
        <v>0.73658536585365852</v>
      </c>
    </row>
    <row r="11837" spans="1:5" x14ac:dyDescent="0.3">
      <c r="A11837" s="18" t="str">
        <f t="shared" si="185"/>
        <v>2023-24Maribyrnong CitySP3</v>
      </c>
      <c r="B11837" s="18" t="s">
        <v>34</v>
      </c>
      <c r="C11837" s="18" t="s">
        <v>1117</v>
      </c>
      <c r="D11837" s="18" t="s">
        <v>245</v>
      </c>
      <c r="E11837" s="18">
        <v>3910.9428571428571</v>
      </c>
    </row>
    <row r="11838" spans="1:5" x14ac:dyDescent="0.3">
      <c r="A11838" s="18" t="str">
        <f t="shared" si="185"/>
        <v>2023-24Maribyrnong CitySP4</v>
      </c>
      <c r="B11838" s="18" t="s">
        <v>34</v>
      </c>
      <c r="C11838" s="18" t="s">
        <v>1117</v>
      </c>
      <c r="D11838" s="18" t="s">
        <v>251</v>
      </c>
      <c r="E11838" s="18">
        <v>0.6470588235294118</v>
      </c>
    </row>
    <row r="11839" spans="1:5" x14ac:dyDescent="0.3">
      <c r="A11839" s="18" t="str">
        <f t="shared" si="185"/>
        <v>2023-24Maribyrnong CityWC2</v>
      </c>
      <c r="B11839" s="18" t="s">
        <v>34</v>
      </c>
      <c r="C11839" s="18" t="s">
        <v>1117</v>
      </c>
      <c r="D11839" s="18" t="s">
        <v>256</v>
      </c>
      <c r="E11839" s="18">
        <v>11.34267920277731</v>
      </c>
    </row>
    <row r="11840" spans="1:5" x14ac:dyDescent="0.3">
      <c r="A11840" s="18" t="str">
        <f t="shared" si="185"/>
        <v>2023-24Maribyrnong CityWC3</v>
      </c>
      <c r="B11840" s="18" t="s">
        <v>34</v>
      </c>
      <c r="C11840" s="18" t="s">
        <v>1117</v>
      </c>
      <c r="D11840" s="18" t="s">
        <v>262</v>
      </c>
      <c r="E11840" s="18">
        <v>146.56932107422992</v>
      </c>
    </row>
    <row r="11841" spans="1:5" x14ac:dyDescent="0.3">
      <c r="A11841" s="18" t="str">
        <f t="shared" si="185"/>
        <v>2023-24Maribyrnong CityWC4</v>
      </c>
      <c r="B11841" s="18" t="s">
        <v>34</v>
      </c>
      <c r="C11841" s="18" t="s">
        <v>1117</v>
      </c>
      <c r="D11841" s="18" t="s">
        <v>266</v>
      </c>
      <c r="E11841" s="18">
        <v>61.489481065918653</v>
      </c>
    </row>
    <row r="11842" spans="1:5" x14ac:dyDescent="0.3">
      <c r="A11842" s="18" t="str">
        <f t="shared" si="185"/>
        <v>2023-24Maribyrnong CityWC5</v>
      </c>
      <c r="B11842" s="18" t="s">
        <v>34</v>
      </c>
      <c r="C11842" s="18" t="s">
        <v>1117</v>
      </c>
      <c r="D11842" s="18" t="s">
        <v>270</v>
      </c>
      <c r="E11842" s="18">
        <v>0.42068510283490829</v>
      </c>
    </row>
    <row r="11843" spans="1:5" x14ac:dyDescent="0.3">
      <c r="A11843" s="18" t="str">
        <f t="shared" si="185"/>
        <v>2023-24Maribyrnong CityE2</v>
      </c>
      <c r="B11843" s="18" t="s">
        <v>34</v>
      </c>
      <c r="C11843" s="18" t="s">
        <v>1117</v>
      </c>
      <c r="D11843" s="18" t="s">
        <v>548</v>
      </c>
      <c r="E11843" s="18">
        <v>3247.6382978723404</v>
      </c>
    </row>
    <row r="11844" spans="1:5" x14ac:dyDescent="0.3">
      <c r="A11844" s="18" t="str">
        <f t="shared" si="185"/>
        <v>2023-24Maribyrnong CityE4</v>
      </c>
      <c r="B11844" s="18" t="s">
        <v>34</v>
      </c>
      <c r="C11844" s="18" t="s">
        <v>1117</v>
      </c>
      <c r="D11844" s="18" t="s">
        <v>550</v>
      </c>
      <c r="E11844" s="18">
        <v>2375.744680851064</v>
      </c>
    </row>
    <row r="11845" spans="1:5" x14ac:dyDescent="0.3">
      <c r="A11845" s="18" t="str">
        <f t="shared" si="185"/>
        <v>2023-24Maribyrnong CityL1</v>
      </c>
      <c r="B11845" s="18" t="s">
        <v>34</v>
      </c>
      <c r="C11845" s="18" t="s">
        <v>1117</v>
      </c>
      <c r="D11845" s="18" t="s">
        <v>552</v>
      </c>
      <c r="E11845" s="18">
        <v>3.6014554189628374</v>
      </c>
    </row>
    <row r="11846" spans="1:5" x14ac:dyDescent="0.3">
      <c r="A11846" s="18" t="str">
        <f t="shared" si="185"/>
        <v>2023-24Maribyrnong CityL2</v>
      </c>
      <c r="B11846" s="18" t="s">
        <v>34</v>
      </c>
      <c r="C11846" s="18" t="s">
        <v>1117</v>
      </c>
      <c r="D11846" s="18" t="s">
        <v>554</v>
      </c>
      <c r="E11846" s="18">
        <v>1.380316518298714</v>
      </c>
    </row>
    <row r="11847" spans="1:5" x14ac:dyDescent="0.3">
      <c r="A11847" s="18" t="str">
        <f t="shared" si="185"/>
        <v>2023-24Maribyrnong CityO2</v>
      </c>
      <c r="B11847" s="18" t="s">
        <v>34</v>
      </c>
      <c r="C11847" s="18" t="s">
        <v>1117</v>
      </c>
      <c r="D11847" s="18" t="s">
        <v>556</v>
      </c>
      <c r="E11847" s="18">
        <v>7.7462294976419266E-2</v>
      </c>
    </row>
    <row r="11848" spans="1:5" x14ac:dyDescent="0.3">
      <c r="A11848" s="18" t="str">
        <f t="shared" si="185"/>
        <v>2023-24Maribyrnong CityO3</v>
      </c>
      <c r="B11848" s="18" t="s">
        <v>34</v>
      </c>
      <c r="C11848" s="18" t="s">
        <v>1117</v>
      </c>
      <c r="D11848" s="18" t="s">
        <v>558</v>
      </c>
      <c r="E11848" s="18">
        <v>3.9998712315096495E-3</v>
      </c>
    </row>
    <row r="11849" spans="1:5" x14ac:dyDescent="0.3">
      <c r="A11849" s="18" t="str">
        <f t="shared" si="185"/>
        <v>2023-24Maribyrnong CityO4</v>
      </c>
      <c r="B11849" s="18" t="s">
        <v>34</v>
      </c>
      <c r="C11849" s="18" t="s">
        <v>1117</v>
      </c>
      <c r="D11849" s="18" t="s">
        <v>560</v>
      </c>
      <c r="E11849" s="18">
        <v>7.6785839444894005E-2</v>
      </c>
    </row>
    <row r="11850" spans="1:5" x14ac:dyDescent="0.3">
      <c r="A11850" s="18" t="str">
        <f t="shared" si="185"/>
        <v>2023-24Maribyrnong CityO5</v>
      </c>
      <c r="B11850" s="18" t="s">
        <v>34</v>
      </c>
      <c r="C11850" s="18" t="s">
        <v>1117</v>
      </c>
      <c r="D11850" s="18" t="s">
        <v>562</v>
      </c>
      <c r="E11850" s="18">
        <v>2.7781172991621488</v>
      </c>
    </row>
    <row r="11851" spans="1:5" x14ac:dyDescent="0.3">
      <c r="A11851" s="18" t="str">
        <f t="shared" si="185"/>
        <v>2023-24Maribyrnong CityOP1</v>
      </c>
      <c r="B11851" s="18" t="s">
        <v>34</v>
      </c>
      <c r="C11851" s="18" t="s">
        <v>1117</v>
      </c>
      <c r="D11851" s="18" t="s">
        <v>564</v>
      </c>
      <c r="E11851" s="18">
        <v>6.3483980219159922E-2</v>
      </c>
    </row>
    <row r="11852" spans="1:5" x14ac:dyDescent="0.3">
      <c r="A11852" s="18" t="str">
        <f t="shared" si="185"/>
        <v>2023-24Maribyrnong CityS1</v>
      </c>
      <c r="B11852" s="18" t="s">
        <v>34</v>
      </c>
      <c r="C11852" s="18" t="s">
        <v>1117</v>
      </c>
      <c r="D11852" s="18" t="s">
        <v>567</v>
      </c>
      <c r="E11852" s="18">
        <v>0.76235995729694572</v>
      </c>
    </row>
    <row r="11853" spans="1:5" x14ac:dyDescent="0.3">
      <c r="A11853" s="18" t="str">
        <f t="shared" si="185"/>
        <v>2023-24Maribyrnong CityS2</v>
      </c>
      <c r="B11853" s="18" t="s">
        <v>34</v>
      </c>
      <c r="C11853" s="18" t="s">
        <v>1117</v>
      </c>
      <c r="D11853" s="18" t="s">
        <v>569</v>
      </c>
      <c r="E11853" s="18">
        <v>3.1429855033480382E-3</v>
      </c>
    </row>
    <row r="11854" spans="1:5" x14ac:dyDescent="0.3">
      <c r="A11854" s="18" t="str">
        <f t="shared" si="185"/>
        <v>2023-24Maribyrnong CityC1</v>
      </c>
      <c r="B11854" s="18" t="s">
        <v>34</v>
      </c>
      <c r="C11854" s="18" t="s">
        <v>1117</v>
      </c>
      <c r="D11854" s="18" t="s">
        <v>572</v>
      </c>
      <c r="E11854" s="18">
        <v>1663.4227675944292</v>
      </c>
    </row>
    <row r="11855" spans="1:5" x14ac:dyDescent="0.3">
      <c r="A11855" s="18" t="str">
        <f t="shared" si="185"/>
        <v>2023-24Maribyrnong CityC2</v>
      </c>
      <c r="B11855" s="18" t="s">
        <v>34</v>
      </c>
      <c r="C11855" s="18" t="s">
        <v>1117</v>
      </c>
      <c r="D11855" s="18" t="s">
        <v>575</v>
      </c>
      <c r="E11855" s="18">
        <v>8591.2033303546123</v>
      </c>
    </row>
    <row r="11856" spans="1:5" x14ac:dyDescent="0.3">
      <c r="A11856" s="18" t="str">
        <f t="shared" si="185"/>
        <v>2023-24Maribyrnong CityC3</v>
      </c>
      <c r="B11856" s="18" t="s">
        <v>34</v>
      </c>
      <c r="C11856" s="18" t="s">
        <v>1117</v>
      </c>
      <c r="D11856" s="18" t="s">
        <v>579</v>
      </c>
      <c r="E11856" s="18">
        <v>263.68390804597703</v>
      </c>
    </row>
    <row r="11857" spans="1:5" x14ac:dyDescent="0.3">
      <c r="A11857" s="18" t="str">
        <f t="shared" si="185"/>
        <v>2023-24Maribyrnong CityC4</v>
      </c>
      <c r="B11857" s="18" t="s">
        <v>34</v>
      </c>
      <c r="C11857" s="18" t="s">
        <v>1117</v>
      </c>
      <c r="D11857" s="18" t="s">
        <v>583</v>
      </c>
      <c r="E11857" s="18">
        <v>1710.326714762102</v>
      </c>
    </row>
    <row r="11858" spans="1:5" x14ac:dyDescent="0.3">
      <c r="A11858" s="18" t="str">
        <f t="shared" si="185"/>
        <v>2023-24Maribyrnong CityC5</v>
      </c>
      <c r="B11858" s="18" t="s">
        <v>34</v>
      </c>
      <c r="C11858" s="18" t="s">
        <v>1117</v>
      </c>
      <c r="D11858" s="18" t="s">
        <v>586</v>
      </c>
      <c r="E11858" s="18">
        <v>48.048211678036665</v>
      </c>
    </row>
    <row r="11859" spans="1:5" x14ac:dyDescent="0.3">
      <c r="A11859" s="18" t="str">
        <f t="shared" si="185"/>
        <v>2023-24Maribyrnong CityC6</v>
      </c>
      <c r="B11859" s="18" t="s">
        <v>34</v>
      </c>
      <c r="C11859" s="18" t="s">
        <v>1117</v>
      </c>
      <c r="D11859" s="18" t="s">
        <v>590</v>
      </c>
      <c r="E11859" s="18">
        <v>6</v>
      </c>
    </row>
    <row r="11860" spans="1:5" x14ac:dyDescent="0.3">
      <c r="A11860" s="18" t="str">
        <f t="shared" si="185"/>
        <v>2023-24Maribyrnong CityC7</v>
      </c>
      <c r="B11860" s="18" t="s">
        <v>34</v>
      </c>
      <c r="C11860" s="18" t="s">
        <v>1117</v>
      </c>
      <c r="D11860" s="18" t="s">
        <v>594</v>
      </c>
      <c r="E11860" s="18">
        <v>0.12264150943396226</v>
      </c>
    </row>
    <row r="11861" spans="1:5" x14ac:dyDescent="0.3">
      <c r="A11861" s="18" t="str">
        <f t="shared" si="185"/>
        <v>2023-24Maroondah CityAF2</v>
      </c>
      <c r="B11861" s="18" t="s">
        <v>34</v>
      </c>
      <c r="C11861" s="18" t="s">
        <v>1120</v>
      </c>
      <c r="D11861" s="18" t="s">
        <v>76</v>
      </c>
      <c r="E11861" s="18">
        <v>1.3333333333333333</v>
      </c>
    </row>
    <row r="11862" spans="1:5" x14ac:dyDescent="0.3">
      <c r="A11862" s="18" t="str">
        <f t="shared" si="185"/>
        <v>2023-24Maroondah CityAF6</v>
      </c>
      <c r="B11862" s="18" t="s">
        <v>34</v>
      </c>
      <c r="C11862" s="18" t="s">
        <v>1120</v>
      </c>
      <c r="D11862" s="18" t="s">
        <v>85</v>
      </c>
      <c r="E11862" s="18">
        <v>11.022489227991894</v>
      </c>
    </row>
    <row r="11863" spans="1:5" x14ac:dyDescent="0.3">
      <c r="A11863" s="18" t="str">
        <f t="shared" si="185"/>
        <v>2023-24Maroondah CityAF7</v>
      </c>
      <c r="B11863" s="18" t="s">
        <v>34</v>
      </c>
      <c r="C11863" s="18" t="s">
        <v>1120</v>
      </c>
      <c r="D11863" s="18" t="s">
        <v>90</v>
      </c>
      <c r="E11863" s="18">
        <v>-1.1447982293159458</v>
      </c>
    </row>
    <row r="11864" spans="1:5" x14ac:dyDescent="0.3">
      <c r="A11864" s="18" t="str">
        <f t="shared" ref="A11864:A11927" si="186">CONCATENATE(B11864,C11864,D11864)</f>
        <v>2023-24Maroondah CityAM1</v>
      </c>
      <c r="B11864" s="18" t="s">
        <v>34</v>
      </c>
      <c r="C11864" s="18" t="s">
        <v>1120</v>
      </c>
      <c r="D11864" s="18" t="s">
        <v>97</v>
      </c>
      <c r="E11864" s="18">
        <v>1.0295821145006268</v>
      </c>
    </row>
    <row r="11865" spans="1:5" x14ac:dyDescent="0.3">
      <c r="A11865" s="18" t="str">
        <f t="shared" si="186"/>
        <v>2023-24Maroondah CityAM2</v>
      </c>
      <c r="B11865" s="18" t="s">
        <v>34</v>
      </c>
      <c r="C11865" s="18" t="s">
        <v>1120</v>
      </c>
      <c r="D11865" s="18" t="s">
        <v>103</v>
      </c>
      <c r="E11865" s="18">
        <v>0.69745222929936301</v>
      </c>
    </row>
    <row r="11866" spans="1:5" x14ac:dyDescent="0.3">
      <c r="A11866" s="18" t="str">
        <f t="shared" si="186"/>
        <v>2023-24Maroondah CityAM5</v>
      </c>
      <c r="B11866" s="18" t="s">
        <v>34</v>
      </c>
      <c r="C11866" s="18" t="s">
        <v>1120</v>
      </c>
      <c r="D11866" s="18" t="s">
        <v>109</v>
      </c>
      <c r="E11866" s="18">
        <v>0.15894736842105261</v>
      </c>
    </row>
    <row r="11867" spans="1:5" x14ac:dyDescent="0.3">
      <c r="A11867" s="18" t="str">
        <f t="shared" si="186"/>
        <v>2023-24Maroondah CityAM6</v>
      </c>
      <c r="B11867" s="18" t="s">
        <v>34</v>
      </c>
      <c r="C11867" s="18" t="s">
        <v>1120</v>
      </c>
      <c r="D11867" s="18" t="s">
        <v>115</v>
      </c>
      <c r="E11867" s="18">
        <v>6.1489006590936182</v>
      </c>
    </row>
    <row r="11868" spans="1:5" x14ac:dyDescent="0.3">
      <c r="A11868" s="18" t="str">
        <f t="shared" si="186"/>
        <v>2023-24Maroondah CityAM7</v>
      </c>
      <c r="B11868" s="18" t="s">
        <v>34</v>
      </c>
      <c r="C11868" s="18" t="s">
        <v>1120</v>
      </c>
      <c r="D11868" s="18" t="s">
        <v>118</v>
      </c>
      <c r="E11868" s="18">
        <v>1</v>
      </c>
    </row>
    <row r="11869" spans="1:5" x14ac:dyDescent="0.3">
      <c r="A11869" s="18" t="str">
        <f t="shared" si="186"/>
        <v>2023-24Maroondah CityFS1</v>
      </c>
      <c r="B11869" s="18" t="s">
        <v>34</v>
      </c>
      <c r="C11869" s="18" t="s">
        <v>1120</v>
      </c>
      <c r="D11869" s="18" t="s">
        <v>124</v>
      </c>
      <c r="E11869" s="18">
        <v>1.4642857142857142</v>
      </c>
    </row>
    <row r="11870" spans="1:5" x14ac:dyDescent="0.3">
      <c r="A11870" s="18" t="str">
        <f t="shared" si="186"/>
        <v>2023-24Maroondah CityFS2</v>
      </c>
      <c r="B11870" s="18" t="s">
        <v>34</v>
      </c>
      <c r="C11870" s="18" t="s">
        <v>1120</v>
      </c>
      <c r="D11870" s="18" t="s">
        <v>130</v>
      </c>
      <c r="E11870" s="18">
        <v>0.99468085106382975</v>
      </c>
    </row>
    <row r="11871" spans="1:5" x14ac:dyDescent="0.3">
      <c r="A11871" s="18" t="str">
        <f t="shared" si="186"/>
        <v>2023-24Maroondah CityFS3</v>
      </c>
      <c r="B11871" s="18" t="s">
        <v>34</v>
      </c>
      <c r="C11871" s="18" t="s">
        <v>1120</v>
      </c>
      <c r="D11871" s="18" t="s">
        <v>135</v>
      </c>
      <c r="E11871" s="18">
        <v>713.88179916317995</v>
      </c>
    </row>
    <row r="11872" spans="1:5" x14ac:dyDescent="0.3">
      <c r="A11872" s="18" t="str">
        <f t="shared" si="186"/>
        <v>2023-24Maroondah CityFS4</v>
      </c>
      <c r="B11872" s="18" t="s">
        <v>34</v>
      </c>
      <c r="C11872" s="18" t="s">
        <v>1120</v>
      </c>
      <c r="D11872" s="18" t="s">
        <v>139</v>
      </c>
      <c r="E11872" s="18">
        <v>0.99259259259259258</v>
      </c>
    </row>
    <row r="11873" spans="1:5" x14ac:dyDescent="0.3">
      <c r="A11873" s="18" t="str">
        <f t="shared" si="186"/>
        <v>2023-24Maroondah CityFS5</v>
      </c>
      <c r="B11873" s="18" t="s">
        <v>34</v>
      </c>
      <c r="C11873" s="18" t="s">
        <v>1120</v>
      </c>
      <c r="D11873" s="18" t="s">
        <v>144</v>
      </c>
      <c r="E11873" s="18">
        <v>1.0134228187919463</v>
      </c>
    </row>
    <row r="11874" spans="1:5" x14ac:dyDescent="0.3">
      <c r="A11874" s="18" t="str">
        <f t="shared" si="186"/>
        <v>2023-24Maroondah CityG1</v>
      </c>
      <c r="B11874" s="18" t="s">
        <v>34</v>
      </c>
      <c r="C11874" s="18" t="s">
        <v>1120</v>
      </c>
      <c r="D11874" s="18" t="s">
        <v>149</v>
      </c>
      <c r="E11874" s="18">
        <v>9.9290780141843976E-2</v>
      </c>
    </row>
    <row r="11875" spans="1:5" x14ac:dyDescent="0.3">
      <c r="A11875" s="18" t="str">
        <f t="shared" si="186"/>
        <v>2023-24Maroondah CityG2</v>
      </c>
      <c r="B11875" s="18" t="s">
        <v>34</v>
      </c>
      <c r="C11875" s="18" t="s">
        <v>1120</v>
      </c>
      <c r="D11875" s="18" t="s">
        <v>154</v>
      </c>
      <c r="E11875" s="18">
        <v>59</v>
      </c>
    </row>
    <row r="11876" spans="1:5" x14ac:dyDescent="0.3">
      <c r="A11876" s="18" t="str">
        <f t="shared" si="186"/>
        <v>2023-24Maroondah CityG3</v>
      </c>
      <c r="B11876" s="18" t="s">
        <v>34</v>
      </c>
      <c r="C11876" s="18" t="s">
        <v>1120</v>
      </c>
      <c r="D11876" s="18" t="s">
        <v>159</v>
      </c>
      <c r="E11876" s="18">
        <v>0.82407407407407407</v>
      </c>
    </row>
    <row r="11877" spans="1:5" x14ac:dyDescent="0.3">
      <c r="A11877" s="18" t="str">
        <f t="shared" si="186"/>
        <v>2023-24Maroondah CityG4</v>
      </c>
      <c r="B11877" s="18" t="s">
        <v>34</v>
      </c>
      <c r="C11877" s="18" t="s">
        <v>1120</v>
      </c>
      <c r="D11877" s="18" t="s">
        <v>166</v>
      </c>
      <c r="E11877" s="18">
        <v>63908.11</v>
      </c>
    </row>
    <row r="11878" spans="1:5" x14ac:dyDescent="0.3">
      <c r="A11878" s="18" t="str">
        <f t="shared" si="186"/>
        <v>2023-24Maroondah CityG5</v>
      </c>
      <c r="B11878" s="18" t="s">
        <v>34</v>
      </c>
      <c r="C11878" s="18" t="s">
        <v>1120</v>
      </c>
      <c r="D11878" s="18" t="s">
        <v>169</v>
      </c>
      <c r="E11878" s="18">
        <v>60</v>
      </c>
    </row>
    <row r="11879" spans="1:5" x14ac:dyDescent="0.3">
      <c r="A11879" s="18" t="str">
        <f t="shared" si="186"/>
        <v>2023-24Maroondah CityLB2</v>
      </c>
      <c r="B11879" s="18" t="s">
        <v>34</v>
      </c>
      <c r="C11879" s="18" t="s">
        <v>1120</v>
      </c>
      <c r="D11879" s="18" t="s">
        <v>172</v>
      </c>
      <c r="E11879" s="18">
        <v>0.77970445237467967</v>
      </c>
    </row>
    <row r="11880" spans="1:5" x14ac:dyDescent="0.3">
      <c r="A11880" s="18" t="str">
        <f t="shared" si="186"/>
        <v>2023-24Maroondah CityLB6</v>
      </c>
      <c r="B11880" s="18" t="s">
        <v>34</v>
      </c>
      <c r="C11880" s="18" t="s">
        <v>1120</v>
      </c>
      <c r="D11880" s="18" t="s">
        <v>180</v>
      </c>
      <c r="E11880" s="18">
        <v>9.1794028986494549</v>
      </c>
    </row>
    <row r="11881" spans="1:5" x14ac:dyDescent="0.3">
      <c r="A11881" s="18" t="str">
        <f t="shared" si="186"/>
        <v>2023-24Maroondah CityLB7</v>
      </c>
      <c r="B11881" s="18" t="s">
        <v>34</v>
      </c>
      <c r="C11881" s="18" t="s">
        <v>1120</v>
      </c>
      <c r="D11881" s="18" t="s">
        <v>184</v>
      </c>
      <c r="E11881" s="18">
        <v>0.34886830049219136</v>
      </c>
    </row>
    <row r="11882" spans="1:5" x14ac:dyDescent="0.3">
      <c r="A11882" s="18" t="str">
        <f t="shared" si="186"/>
        <v>2023-24Maroondah CityLB8</v>
      </c>
      <c r="B11882" s="18" t="s">
        <v>34</v>
      </c>
      <c r="C11882" s="18" t="s">
        <v>1120</v>
      </c>
      <c r="D11882" s="18" t="s">
        <v>188</v>
      </c>
      <c r="E11882" s="18">
        <v>4.3467479605565682</v>
      </c>
    </row>
    <row r="11883" spans="1:5" x14ac:dyDescent="0.3">
      <c r="A11883" s="18" t="str">
        <f t="shared" si="186"/>
        <v>2023-24Maroondah CityMC2</v>
      </c>
      <c r="B11883" s="18" t="s">
        <v>34</v>
      </c>
      <c r="C11883" s="18" t="s">
        <v>1120</v>
      </c>
      <c r="D11883" s="18" t="s">
        <v>192</v>
      </c>
      <c r="E11883" s="18">
        <v>1.0124172185430464</v>
      </c>
    </row>
    <row r="11884" spans="1:5" x14ac:dyDescent="0.3">
      <c r="A11884" s="18" t="str">
        <f t="shared" si="186"/>
        <v>2023-24Maroondah CityMC3</v>
      </c>
      <c r="B11884" s="18" t="s">
        <v>34</v>
      </c>
      <c r="C11884" s="18" t="s">
        <v>1120</v>
      </c>
      <c r="D11884" s="18" t="s">
        <v>197</v>
      </c>
      <c r="E11884" s="18">
        <v>58.475615888447898</v>
      </c>
    </row>
    <row r="11885" spans="1:5" x14ac:dyDescent="0.3">
      <c r="A11885" s="18" t="str">
        <f t="shared" si="186"/>
        <v>2023-24Maroondah CityMC4</v>
      </c>
      <c r="B11885" s="18" t="s">
        <v>34</v>
      </c>
      <c r="C11885" s="18" t="s">
        <v>1120</v>
      </c>
      <c r="D11885" s="18" t="s">
        <v>202</v>
      </c>
      <c r="E11885" s="18">
        <v>0.74538183203199393</v>
      </c>
    </row>
    <row r="11886" spans="1:5" x14ac:dyDescent="0.3">
      <c r="A11886" s="18" t="str">
        <f t="shared" si="186"/>
        <v>2023-24Maroondah CityMC5</v>
      </c>
      <c r="B11886" s="18" t="s">
        <v>34</v>
      </c>
      <c r="C11886" s="18" t="s">
        <v>1120</v>
      </c>
      <c r="D11886" s="18" t="s">
        <v>207</v>
      </c>
      <c r="E11886" s="18">
        <v>0.82727272727272727</v>
      </c>
    </row>
    <row r="11887" spans="1:5" x14ac:dyDescent="0.3">
      <c r="A11887" s="18" t="str">
        <f t="shared" si="186"/>
        <v>2023-24Maroondah CityMC6</v>
      </c>
      <c r="B11887" s="18" t="s">
        <v>34</v>
      </c>
      <c r="C11887" s="18" t="s">
        <v>1120</v>
      </c>
      <c r="D11887" s="18" t="s">
        <v>211</v>
      </c>
      <c r="E11887" s="18">
        <v>0.97682119205298013</v>
      </c>
    </row>
    <row r="11888" spans="1:5" x14ac:dyDescent="0.3">
      <c r="A11888" s="18" t="str">
        <f t="shared" si="186"/>
        <v>2023-24Maroondah CityR1</v>
      </c>
      <c r="B11888" s="18" t="s">
        <v>34</v>
      </c>
      <c r="C11888" s="18" t="s">
        <v>1120</v>
      </c>
      <c r="D11888" s="18" t="s">
        <v>215</v>
      </c>
      <c r="E11888" s="18">
        <v>103.53430353430353</v>
      </c>
    </row>
    <row r="11889" spans="1:5" x14ac:dyDescent="0.3">
      <c r="A11889" s="18" t="str">
        <f t="shared" si="186"/>
        <v>2023-24Maroondah CityR2</v>
      </c>
      <c r="B11889" s="18" t="s">
        <v>34</v>
      </c>
      <c r="C11889" s="18" t="s">
        <v>1120</v>
      </c>
      <c r="D11889" s="18" t="s">
        <v>220</v>
      </c>
      <c r="E11889" s="18">
        <v>0.98113207547169812</v>
      </c>
    </row>
    <row r="11890" spans="1:5" x14ac:dyDescent="0.3">
      <c r="A11890" s="18" t="str">
        <f t="shared" si="186"/>
        <v>2023-24Maroondah CityR3</v>
      </c>
      <c r="B11890" s="18" t="s">
        <v>34</v>
      </c>
      <c r="C11890" s="18" t="s">
        <v>1120</v>
      </c>
      <c r="D11890" s="18" t="s">
        <v>223</v>
      </c>
      <c r="E11890" s="18">
        <v>304.92647487324933</v>
      </c>
    </row>
    <row r="11891" spans="1:5" x14ac:dyDescent="0.3">
      <c r="A11891" s="18" t="str">
        <f t="shared" si="186"/>
        <v>2023-24Maroondah CityR4</v>
      </c>
      <c r="B11891" s="18" t="s">
        <v>34</v>
      </c>
      <c r="C11891" s="18" t="s">
        <v>1120</v>
      </c>
      <c r="D11891" s="18" t="s">
        <v>228</v>
      </c>
      <c r="E11891" s="18">
        <v>38.051089863336941</v>
      </c>
    </row>
    <row r="11892" spans="1:5" x14ac:dyDescent="0.3">
      <c r="A11892" s="18" t="str">
        <f t="shared" si="186"/>
        <v>2023-24Maroondah CityR5</v>
      </c>
      <c r="B11892" s="18" t="s">
        <v>34</v>
      </c>
      <c r="C11892" s="18" t="s">
        <v>1120</v>
      </c>
      <c r="D11892" s="18" t="s">
        <v>232</v>
      </c>
      <c r="E11892" s="18">
        <v>56</v>
      </c>
    </row>
    <row r="11893" spans="1:5" x14ac:dyDescent="0.3">
      <c r="A11893" s="18" t="str">
        <f t="shared" si="186"/>
        <v>2023-24Maroondah CitySP1</v>
      </c>
      <c r="B11893" s="18" t="s">
        <v>34</v>
      </c>
      <c r="C11893" s="18" t="s">
        <v>1120</v>
      </c>
      <c r="D11893" s="18" t="s">
        <v>236</v>
      </c>
      <c r="E11893" s="18">
        <v>36</v>
      </c>
    </row>
    <row r="11894" spans="1:5" x14ac:dyDescent="0.3">
      <c r="A11894" s="18" t="str">
        <f t="shared" si="186"/>
        <v>2023-24Maroondah CitySP2</v>
      </c>
      <c r="B11894" s="18" t="s">
        <v>34</v>
      </c>
      <c r="C11894" s="18" t="s">
        <v>1120</v>
      </c>
      <c r="D11894" s="18" t="s">
        <v>239</v>
      </c>
      <c r="E11894" s="18">
        <v>0.75670498084291182</v>
      </c>
    </row>
    <row r="11895" spans="1:5" x14ac:dyDescent="0.3">
      <c r="A11895" s="18" t="str">
        <f t="shared" si="186"/>
        <v>2023-24Maroondah CitySP3</v>
      </c>
      <c r="B11895" s="18" t="s">
        <v>34</v>
      </c>
      <c r="C11895" s="18" t="s">
        <v>1120</v>
      </c>
      <c r="D11895" s="18" t="s">
        <v>245</v>
      </c>
      <c r="E11895" s="18">
        <v>2622.3598039215685</v>
      </c>
    </row>
    <row r="11896" spans="1:5" x14ac:dyDescent="0.3">
      <c r="A11896" s="18" t="str">
        <f t="shared" si="186"/>
        <v>2023-24Maroondah CitySP4</v>
      </c>
      <c r="B11896" s="18" t="s">
        <v>34</v>
      </c>
      <c r="C11896" s="18" t="s">
        <v>1120</v>
      </c>
      <c r="D11896" s="18" t="s">
        <v>251</v>
      </c>
      <c r="E11896" s="18">
        <v>0.875</v>
      </c>
    </row>
    <row r="11897" spans="1:5" x14ac:dyDescent="0.3">
      <c r="A11897" s="18" t="str">
        <f t="shared" si="186"/>
        <v>2023-24Maroondah CityWC2</v>
      </c>
      <c r="B11897" s="18" t="s">
        <v>34</v>
      </c>
      <c r="C11897" s="18" t="s">
        <v>1120</v>
      </c>
      <c r="D11897" s="18" t="s">
        <v>256</v>
      </c>
      <c r="E11897" s="18">
        <v>3.7178812159016097</v>
      </c>
    </row>
    <row r="11898" spans="1:5" x14ac:dyDescent="0.3">
      <c r="A11898" s="18" t="str">
        <f t="shared" si="186"/>
        <v>2023-24Maroondah CityWC3</v>
      </c>
      <c r="B11898" s="18" t="s">
        <v>34</v>
      </c>
      <c r="C11898" s="18" t="s">
        <v>1120</v>
      </c>
      <c r="D11898" s="18" t="s">
        <v>262</v>
      </c>
      <c r="E11898" s="18">
        <v>137.31128010685509</v>
      </c>
    </row>
    <row r="11899" spans="1:5" x14ac:dyDescent="0.3">
      <c r="A11899" s="18" t="str">
        <f t="shared" si="186"/>
        <v>2023-24Maroondah CityWC4</v>
      </c>
      <c r="B11899" s="18" t="s">
        <v>34</v>
      </c>
      <c r="C11899" s="18" t="s">
        <v>1120</v>
      </c>
      <c r="D11899" s="18" t="s">
        <v>266</v>
      </c>
      <c r="E11899" s="18">
        <v>66.416652305040927</v>
      </c>
    </row>
    <row r="11900" spans="1:5" x14ac:dyDescent="0.3">
      <c r="A11900" s="18" t="str">
        <f t="shared" si="186"/>
        <v>2023-24Maroondah CityWC5</v>
      </c>
      <c r="B11900" s="18" t="s">
        <v>34</v>
      </c>
      <c r="C11900" s="18" t="s">
        <v>1120</v>
      </c>
      <c r="D11900" s="18" t="s">
        <v>270</v>
      </c>
      <c r="E11900" s="18">
        <v>0.5930245802674442</v>
      </c>
    </row>
    <row r="11901" spans="1:5" x14ac:dyDescent="0.3">
      <c r="A11901" s="18" t="str">
        <f t="shared" si="186"/>
        <v>2023-24Maroondah CityE2</v>
      </c>
      <c r="B11901" s="18" t="s">
        <v>34</v>
      </c>
      <c r="C11901" s="18" t="s">
        <v>1120</v>
      </c>
      <c r="D11901" s="18" t="s">
        <v>548</v>
      </c>
      <c r="E11901" s="18">
        <v>2991.4528301886794</v>
      </c>
    </row>
    <row r="11902" spans="1:5" x14ac:dyDescent="0.3">
      <c r="A11902" s="18" t="str">
        <f t="shared" si="186"/>
        <v>2023-24Maroondah CityE4</v>
      </c>
      <c r="B11902" s="18" t="s">
        <v>34</v>
      </c>
      <c r="C11902" s="18" t="s">
        <v>1120</v>
      </c>
      <c r="D11902" s="18" t="s">
        <v>550</v>
      </c>
      <c r="E11902" s="18">
        <v>1655.3207547169811</v>
      </c>
    </row>
    <row r="11903" spans="1:5" x14ac:dyDescent="0.3">
      <c r="A11903" s="18" t="str">
        <f t="shared" si="186"/>
        <v>2023-24Maroondah CityL1</v>
      </c>
      <c r="B11903" s="18" t="s">
        <v>34</v>
      </c>
      <c r="C11903" s="18" t="s">
        <v>1120</v>
      </c>
      <c r="D11903" s="18" t="s">
        <v>552</v>
      </c>
      <c r="E11903" s="18">
        <v>1.3950917196924733</v>
      </c>
    </row>
    <row r="11904" spans="1:5" x14ac:dyDescent="0.3">
      <c r="A11904" s="18" t="str">
        <f t="shared" si="186"/>
        <v>2023-24Maroondah CityL2</v>
      </c>
      <c r="B11904" s="18" t="s">
        <v>34</v>
      </c>
      <c r="C11904" s="18" t="s">
        <v>1120</v>
      </c>
      <c r="D11904" s="18" t="s">
        <v>554</v>
      </c>
      <c r="E11904" s="18">
        <v>0.41061988433242697</v>
      </c>
    </row>
    <row r="11905" spans="1:5" x14ac:dyDescent="0.3">
      <c r="A11905" s="18" t="str">
        <f t="shared" si="186"/>
        <v>2023-24Maroondah CityO2</v>
      </c>
      <c r="B11905" s="18" t="s">
        <v>34</v>
      </c>
      <c r="C11905" s="18" t="s">
        <v>1120</v>
      </c>
      <c r="D11905" s="18" t="s">
        <v>556</v>
      </c>
      <c r="E11905" s="18">
        <v>0.17340853105147155</v>
      </c>
    </row>
    <row r="11906" spans="1:5" x14ac:dyDescent="0.3">
      <c r="A11906" s="18" t="str">
        <f t="shared" si="186"/>
        <v>2023-24Maroondah CityO3</v>
      </c>
      <c r="B11906" s="18" t="s">
        <v>34</v>
      </c>
      <c r="C11906" s="18" t="s">
        <v>1120</v>
      </c>
      <c r="D11906" s="18" t="s">
        <v>558</v>
      </c>
      <c r="E11906" s="18">
        <v>3.473727102665259E-2</v>
      </c>
    </row>
    <row r="11907" spans="1:5" x14ac:dyDescent="0.3">
      <c r="A11907" s="18" t="str">
        <f t="shared" si="186"/>
        <v>2023-24Maroondah CityO4</v>
      </c>
      <c r="B11907" s="18" t="s">
        <v>34</v>
      </c>
      <c r="C11907" s="18" t="s">
        <v>1120</v>
      </c>
      <c r="D11907" s="18" t="s">
        <v>560</v>
      </c>
      <c r="E11907" s="18">
        <v>0.15612197852861753</v>
      </c>
    </row>
    <row r="11908" spans="1:5" x14ac:dyDescent="0.3">
      <c r="A11908" s="18" t="str">
        <f t="shared" si="186"/>
        <v>2023-24Maroondah CityO5</v>
      </c>
      <c r="B11908" s="18" t="s">
        <v>34</v>
      </c>
      <c r="C11908" s="18" t="s">
        <v>1120</v>
      </c>
      <c r="D11908" s="18" t="s">
        <v>562</v>
      </c>
      <c r="E11908" s="18">
        <v>0.9538927827240008</v>
      </c>
    </row>
    <row r="11909" spans="1:5" x14ac:dyDescent="0.3">
      <c r="A11909" s="18" t="str">
        <f t="shared" si="186"/>
        <v>2023-24Maroondah CityOP1</v>
      </c>
      <c r="B11909" s="18" t="s">
        <v>34</v>
      </c>
      <c r="C11909" s="18" t="s">
        <v>1120</v>
      </c>
      <c r="D11909" s="18" t="s">
        <v>564</v>
      </c>
      <c r="E11909" s="18">
        <v>3.4739091523442497E-2</v>
      </c>
    </row>
    <row r="11910" spans="1:5" x14ac:dyDescent="0.3">
      <c r="A11910" s="18" t="str">
        <f t="shared" si="186"/>
        <v>2023-24Maroondah CityS1</v>
      </c>
      <c r="B11910" s="18" t="s">
        <v>34</v>
      </c>
      <c r="C11910" s="18" t="s">
        <v>1120</v>
      </c>
      <c r="D11910" s="18" t="s">
        <v>567</v>
      </c>
      <c r="E11910" s="18">
        <v>0.65741264999726035</v>
      </c>
    </row>
    <row r="11911" spans="1:5" x14ac:dyDescent="0.3">
      <c r="A11911" s="18" t="str">
        <f t="shared" si="186"/>
        <v>2023-24Maroondah CityS2</v>
      </c>
      <c r="B11911" s="18" t="s">
        <v>34</v>
      </c>
      <c r="C11911" s="18" t="s">
        <v>1120</v>
      </c>
      <c r="D11911" s="18" t="s">
        <v>569</v>
      </c>
      <c r="E11911" s="18">
        <v>2.428792630138689E-3</v>
      </c>
    </row>
    <row r="11912" spans="1:5" x14ac:dyDescent="0.3">
      <c r="A11912" s="18" t="str">
        <f t="shared" si="186"/>
        <v>2023-24Maroondah CityC1</v>
      </c>
      <c r="B11912" s="18" t="s">
        <v>34</v>
      </c>
      <c r="C11912" s="18" t="s">
        <v>1120</v>
      </c>
      <c r="D11912" s="18" t="s">
        <v>572</v>
      </c>
      <c r="E11912" s="18">
        <v>1350.094521177853</v>
      </c>
    </row>
    <row r="11913" spans="1:5" x14ac:dyDescent="0.3">
      <c r="A11913" s="18" t="str">
        <f t="shared" si="186"/>
        <v>2023-24Maroondah CityC2</v>
      </c>
      <c r="B11913" s="18" t="s">
        <v>34</v>
      </c>
      <c r="C11913" s="18" t="s">
        <v>1120</v>
      </c>
      <c r="D11913" s="18" t="s">
        <v>575</v>
      </c>
      <c r="E11913" s="18">
        <v>10016.119692763596</v>
      </c>
    </row>
    <row r="11914" spans="1:5" x14ac:dyDescent="0.3">
      <c r="A11914" s="18" t="str">
        <f t="shared" si="186"/>
        <v>2023-24Maroondah CityC3</v>
      </c>
      <c r="B11914" s="18" t="s">
        <v>34</v>
      </c>
      <c r="C11914" s="18" t="s">
        <v>1120</v>
      </c>
      <c r="D11914" s="18" t="s">
        <v>579</v>
      </c>
      <c r="E11914" s="18">
        <v>241.13757700205338</v>
      </c>
    </row>
    <row r="11915" spans="1:5" x14ac:dyDescent="0.3">
      <c r="A11915" s="18" t="str">
        <f t="shared" si="186"/>
        <v>2023-24Maroondah CityC4</v>
      </c>
      <c r="B11915" s="18" t="s">
        <v>34</v>
      </c>
      <c r="C11915" s="18" t="s">
        <v>1120</v>
      </c>
      <c r="D11915" s="18" t="s">
        <v>583</v>
      </c>
      <c r="E11915" s="18">
        <v>1292.8964354445902</v>
      </c>
    </row>
    <row r="11916" spans="1:5" x14ac:dyDescent="0.3">
      <c r="A11916" s="18" t="str">
        <f t="shared" si="186"/>
        <v>2023-24Maroondah CityC5</v>
      </c>
      <c r="B11916" s="18" t="s">
        <v>34</v>
      </c>
      <c r="C11916" s="18" t="s">
        <v>1120</v>
      </c>
      <c r="D11916" s="18" t="s">
        <v>586</v>
      </c>
      <c r="E11916" s="18">
        <v>28.075344448796773</v>
      </c>
    </row>
    <row r="11917" spans="1:5" x14ac:dyDescent="0.3">
      <c r="A11917" s="18" t="str">
        <f t="shared" si="186"/>
        <v>2023-24Maroondah CityC6</v>
      </c>
      <c r="B11917" s="18" t="s">
        <v>34</v>
      </c>
      <c r="C11917" s="18" t="s">
        <v>1120</v>
      </c>
      <c r="D11917" s="18" t="s">
        <v>590</v>
      </c>
      <c r="E11917" s="18">
        <v>8</v>
      </c>
    </row>
    <row r="11918" spans="1:5" x14ac:dyDescent="0.3">
      <c r="A11918" s="18" t="str">
        <f t="shared" si="186"/>
        <v>2023-24Maroondah CityC7</v>
      </c>
      <c r="B11918" s="18" t="s">
        <v>34</v>
      </c>
      <c r="C11918" s="18" t="s">
        <v>1120</v>
      </c>
      <c r="D11918" s="18" t="s">
        <v>594</v>
      </c>
      <c r="E11918" s="18">
        <v>0.12840840484179064</v>
      </c>
    </row>
    <row r="11919" spans="1:5" x14ac:dyDescent="0.3">
      <c r="A11919" s="18" t="str">
        <f t="shared" si="186"/>
        <v>2023-24Maroondah CityLB5</v>
      </c>
      <c r="B11919" s="18" t="s">
        <v>34</v>
      </c>
      <c r="C11919" s="18" t="s">
        <v>1120</v>
      </c>
      <c r="D11919" s="18" t="s">
        <v>177</v>
      </c>
      <c r="E11919" s="18">
        <v>25.641943559786775</v>
      </c>
    </row>
    <row r="11920" spans="1:5" x14ac:dyDescent="0.3">
      <c r="A11920" s="18" t="str">
        <f t="shared" si="186"/>
        <v>2023-24Melbourne CityLB5</v>
      </c>
      <c r="B11920" s="18" t="s">
        <v>34</v>
      </c>
      <c r="C11920" s="18" t="s">
        <v>1123</v>
      </c>
      <c r="D11920" s="18" t="s">
        <v>177</v>
      </c>
      <c r="E11920" s="18">
        <v>85.764633926356851</v>
      </c>
    </row>
    <row r="11921" spans="1:5" x14ac:dyDescent="0.3">
      <c r="A11921" s="18" t="str">
        <f t="shared" si="186"/>
        <v>2023-24Melbourne CityAF2</v>
      </c>
      <c r="B11921" s="18" t="s">
        <v>34</v>
      </c>
      <c r="C11921" s="18" t="s">
        <v>1123</v>
      </c>
      <c r="D11921" s="18" t="s">
        <v>76</v>
      </c>
      <c r="E11921" s="18">
        <v>2</v>
      </c>
    </row>
    <row r="11922" spans="1:5" x14ac:dyDescent="0.3">
      <c r="A11922" s="18" t="str">
        <f t="shared" si="186"/>
        <v>2023-24Melbourne CityAF6</v>
      </c>
      <c r="B11922" s="18" t="s">
        <v>34</v>
      </c>
      <c r="C11922" s="18" t="s">
        <v>1123</v>
      </c>
      <c r="D11922" s="18" t="s">
        <v>85</v>
      </c>
      <c r="E11922" s="18">
        <v>2.1867573113260725</v>
      </c>
    </row>
    <row r="11923" spans="1:5" x14ac:dyDescent="0.3">
      <c r="A11923" s="18" t="str">
        <f t="shared" si="186"/>
        <v>2023-24Melbourne CityAF7</v>
      </c>
      <c r="B11923" s="18" t="s">
        <v>34</v>
      </c>
      <c r="C11923" s="18" t="s">
        <v>1123</v>
      </c>
      <c r="D11923" s="18" t="s">
        <v>90</v>
      </c>
      <c r="E11923" s="18">
        <v>4.8661045261676312</v>
      </c>
    </row>
    <row r="11924" spans="1:5" x14ac:dyDescent="0.3">
      <c r="A11924" s="18" t="str">
        <f t="shared" si="186"/>
        <v>2023-24Melbourne CityAM1</v>
      </c>
      <c r="B11924" s="18" t="s">
        <v>34</v>
      </c>
      <c r="C11924" s="18" t="s">
        <v>1123</v>
      </c>
      <c r="D11924" s="18" t="s">
        <v>97</v>
      </c>
      <c r="E11924" s="18">
        <v>1.5757591623036649</v>
      </c>
    </row>
    <row r="11925" spans="1:5" x14ac:dyDescent="0.3">
      <c r="A11925" s="18" t="str">
        <f t="shared" si="186"/>
        <v>2023-24Melbourne CityAM2</v>
      </c>
      <c r="B11925" s="18" t="s">
        <v>34</v>
      </c>
      <c r="C11925" s="18" t="s">
        <v>1123</v>
      </c>
      <c r="D11925" s="18" t="s">
        <v>103</v>
      </c>
      <c r="E11925" s="18">
        <v>0.20299145299145299</v>
      </c>
    </row>
    <row r="11926" spans="1:5" x14ac:dyDescent="0.3">
      <c r="A11926" s="18" t="str">
        <f t="shared" si="186"/>
        <v>2023-24Melbourne CityAM5</v>
      </c>
      <c r="B11926" s="18" t="s">
        <v>34</v>
      </c>
      <c r="C11926" s="18" t="s">
        <v>1123</v>
      </c>
      <c r="D11926" s="18" t="s">
        <v>109</v>
      </c>
      <c r="E11926" s="18">
        <v>0.53083109919571048</v>
      </c>
    </row>
    <row r="11927" spans="1:5" x14ac:dyDescent="0.3">
      <c r="A11927" s="18" t="str">
        <f t="shared" si="186"/>
        <v>2023-24Melbourne CityAM6</v>
      </c>
      <c r="B11927" s="18" t="s">
        <v>34</v>
      </c>
      <c r="C11927" s="18" t="s">
        <v>1123</v>
      </c>
      <c r="D11927" s="18" t="s">
        <v>115</v>
      </c>
      <c r="E11927" s="18">
        <v>6.2013405037317639</v>
      </c>
    </row>
    <row r="11928" spans="1:5" x14ac:dyDescent="0.3">
      <c r="A11928" s="18" t="str">
        <f t="shared" ref="A11928:A11991" si="187">CONCATENATE(B11928,C11928,D11928)</f>
        <v>2023-24Melbourne CityAM7</v>
      </c>
      <c r="B11928" s="18" t="s">
        <v>34</v>
      </c>
      <c r="C11928" s="18" t="s">
        <v>1123</v>
      </c>
      <c r="D11928" s="18" t="s">
        <v>118</v>
      </c>
      <c r="E11928" s="18">
        <v>1</v>
      </c>
    </row>
    <row r="11929" spans="1:5" x14ac:dyDescent="0.3">
      <c r="A11929" s="18" t="str">
        <f t="shared" si="187"/>
        <v>2023-24Melbourne CityFS1</v>
      </c>
      <c r="B11929" s="18" t="s">
        <v>34</v>
      </c>
      <c r="C11929" s="18" t="s">
        <v>1123</v>
      </c>
      <c r="D11929" s="18" t="s">
        <v>124</v>
      </c>
      <c r="E11929" s="18">
        <v>2.3418181818181818</v>
      </c>
    </row>
    <row r="11930" spans="1:5" x14ac:dyDescent="0.3">
      <c r="A11930" s="18" t="str">
        <f t="shared" si="187"/>
        <v>2023-24Melbourne CityFS2</v>
      </c>
      <c r="B11930" s="18" t="s">
        <v>34</v>
      </c>
      <c r="C11930" s="18" t="s">
        <v>1123</v>
      </c>
      <c r="D11930" s="18" t="s">
        <v>130</v>
      </c>
      <c r="E11930" s="18">
        <v>0.98799519807923164</v>
      </c>
    </row>
    <row r="11931" spans="1:5" x14ac:dyDescent="0.3">
      <c r="A11931" s="18" t="str">
        <f t="shared" si="187"/>
        <v>2023-24Melbourne CityFS3</v>
      </c>
      <c r="B11931" s="18" t="s">
        <v>34</v>
      </c>
      <c r="C11931" s="18" t="s">
        <v>1123</v>
      </c>
      <c r="D11931" s="18" t="s">
        <v>135</v>
      </c>
      <c r="E11931" s="18">
        <v>875.11460957178838</v>
      </c>
    </row>
    <row r="11932" spans="1:5" x14ac:dyDescent="0.3">
      <c r="A11932" s="18" t="str">
        <f t="shared" si="187"/>
        <v>2023-24Melbourne CityFS4</v>
      </c>
      <c r="B11932" s="18" t="s">
        <v>34</v>
      </c>
      <c r="C11932" s="18" t="s">
        <v>1123</v>
      </c>
      <c r="D11932" s="18" t="s">
        <v>139</v>
      </c>
      <c r="E11932" s="18">
        <v>1</v>
      </c>
    </row>
    <row r="11933" spans="1:5" x14ac:dyDescent="0.3">
      <c r="A11933" s="18" t="str">
        <f t="shared" si="187"/>
        <v>2023-24Melbourne CityFS5</v>
      </c>
      <c r="B11933" s="18" t="s">
        <v>34</v>
      </c>
      <c r="C11933" s="18" t="s">
        <v>1123</v>
      </c>
      <c r="D11933" s="18" t="s">
        <v>144</v>
      </c>
      <c r="E11933" s="18">
        <v>1.3046062407132244</v>
      </c>
    </row>
    <row r="11934" spans="1:5" x14ac:dyDescent="0.3">
      <c r="A11934" s="18" t="str">
        <f t="shared" si="187"/>
        <v>2023-24Melbourne CityG1</v>
      </c>
      <c r="B11934" s="18" t="s">
        <v>34</v>
      </c>
      <c r="C11934" s="18" t="s">
        <v>1123</v>
      </c>
      <c r="D11934" s="18" t="s">
        <v>149</v>
      </c>
      <c r="E11934" s="18">
        <v>0.26296296296296295</v>
      </c>
    </row>
    <row r="11935" spans="1:5" x14ac:dyDescent="0.3">
      <c r="A11935" s="18" t="str">
        <f t="shared" si="187"/>
        <v>2023-24Melbourne CityG2</v>
      </c>
      <c r="B11935" s="18" t="s">
        <v>34</v>
      </c>
      <c r="C11935" s="18" t="s">
        <v>1123</v>
      </c>
      <c r="D11935" s="18" t="s">
        <v>154</v>
      </c>
      <c r="E11935" s="18">
        <v>58</v>
      </c>
    </row>
    <row r="11936" spans="1:5" x14ac:dyDescent="0.3">
      <c r="A11936" s="18" t="str">
        <f t="shared" si="187"/>
        <v>2023-24Melbourne CityG3</v>
      </c>
      <c r="B11936" s="18" t="s">
        <v>34</v>
      </c>
      <c r="C11936" s="18" t="s">
        <v>1123</v>
      </c>
      <c r="D11936" s="18" t="s">
        <v>159</v>
      </c>
      <c r="E11936" s="18">
        <v>0.89090909090909087</v>
      </c>
    </row>
    <row r="11937" spans="1:5" x14ac:dyDescent="0.3">
      <c r="A11937" s="18" t="str">
        <f t="shared" si="187"/>
        <v>2023-24Melbourne CityG4</v>
      </c>
      <c r="B11937" s="18" t="s">
        <v>34</v>
      </c>
      <c r="C11937" s="18" t="s">
        <v>1123</v>
      </c>
      <c r="D11937" s="18" t="s">
        <v>166</v>
      </c>
      <c r="E11937" s="18">
        <v>100394.48090909091</v>
      </c>
    </row>
    <row r="11938" spans="1:5" x14ac:dyDescent="0.3">
      <c r="A11938" s="18" t="str">
        <f t="shared" si="187"/>
        <v>2023-24Melbourne CityG5</v>
      </c>
      <c r="B11938" s="18" t="s">
        <v>34</v>
      </c>
      <c r="C11938" s="18" t="s">
        <v>1123</v>
      </c>
      <c r="D11938" s="18" t="s">
        <v>169</v>
      </c>
      <c r="E11938" s="18">
        <v>59</v>
      </c>
    </row>
    <row r="11939" spans="1:5" x14ac:dyDescent="0.3">
      <c r="A11939" s="18" t="str">
        <f t="shared" si="187"/>
        <v>2023-24Melbourne CityLB2</v>
      </c>
      <c r="B11939" s="18" t="s">
        <v>34</v>
      </c>
      <c r="C11939" s="18" t="s">
        <v>1123</v>
      </c>
      <c r="D11939" s="18" t="s">
        <v>172</v>
      </c>
      <c r="E11939" s="18">
        <v>0.73330987678055182</v>
      </c>
    </row>
    <row r="11940" spans="1:5" x14ac:dyDescent="0.3">
      <c r="A11940" s="18" t="str">
        <f t="shared" si="187"/>
        <v>2023-24Melbourne CityLB6</v>
      </c>
      <c r="B11940" s="18" t="s">
        <v>34</v>
      </c>
      <c r="C11940" s="18" t="s">
        <v>1123</v>
      </c>
      <c r="D11940" s="18" t="s">
        <v>180</v>
      </c>
      <c r="E11940" s="18">
        <v>7.4872094072019664</v>
      </c>
    </row>
    <row r="11941" spans="1:5" x14ac:dyDescent="0.3">
      <c r="A11941" s="18" t="str">
        <f t="shared" si="187"/>
        <v>2023-24Melbourne CityLB7</v>
      </c>
      <c r="B11941" s="18" t="s">
        <v>34</v>
      </c>
      <c r="C11941" s="18" t="s">
        <v>1123</v>
      </c>
      <c r="D11941" s="18" t="s">
        <v>184</v>
      </c>
      <c r="E11941" s="18">
        <v>0.45441272632979324</v>
      </c>
    </row>
    <row r="11942" spans="1:5" x14ac:dyDescent="0.3">
      <c r="A11942" s="18" t="str">
        <f t="shared" si="187"/>
        <v>2023-24Melbourne CityLB8</v>
      </c>
      <c r="B11942" s="18" t="s">
        <v>34</v>
      </c>
      <c r="C11942" s="18" t="s">
        <v>1123</v>
      </c>
      <c r="D11942" s="18" t="s">
        <v>188</v>
      </c>
      <c r="E11942" s="18">
        <v>6.5192958127578979</v>
      </c>
    </row>
    <row r="11943" spans="1:5" x14ac:dyDescent="0.3">
      <c r="A11943" s="18" t="str">
        <f t="shared" si="187"/>
        <v>2023-24Melbourne CityMC2</v>
      </c>
      <c r="B11943" s="18" t="s">
        <v>34</v>
      </c>
      <c r="C11943" s="18" t="s">
        <v>1123</v>
      </c>
      <c r="D11943" s="18" t="s">
        <v>192</v>
      </c>
      <c r="E11943" s="18">
        <v>1.0157992565055762</v>
      </c>
    </row>
    <row r="11944" spans="1:5" x14ac:dyDescent="0.3">
      <c r="A11944" s="18" t="str">
        <f t="shared" si="187"/>
        <v>2023-24Melbourne CityMC3</v>
      </c>
      <c r="B11944" s="18" t="s">
        <v>34</v>
      </c>
      <c r="C11944" s="18" t="s">
        <v>1123</v>
      </c>
      <c r="D11944" s="18" t="s">
        <v>197</v>
      </c>
      <c r="E11944" s="18">
        <v>86.94588739655407</v>
      </c>
    </row>
    <row r="11945" spans="1:5" x14ac:dyDescent="0.3">
      <c r="A11945" s="18" t="str">
        <f t="shared" si="187"/>
        <v>2023-24Melbourne CityMC4</v>
      </c>
      <c r="B11945" s="18" t="s">
        <v>34</v>
      </c>
      <c r="C11945" s="18" t="s">
        <v>1123</v>
      </c>
      <c r="D11945" s="18" t="s">
        <v>202</v>
      </c>
      <c r="E11945" s="18">
        <v>0.81555209953343699</v>
      </c>
    </row>
    <row r="11946" spans="1:5" x14ac:dyDescent="0.3">
      <c r="A11946" s="18" t="str">
        <f t="shared" si="187"/>
        <v>2023-24Melbourne CityMC5</v>
      </c>
      <c r="B11946" s="18" t="s">
        <v>34</v>
      </c>
      <c r="C11946" s="18" t="s">
        <v>1123</v>
      </c>
      <c r="D11946" s="18" t="s">
        <v>207</v>
      </c>
      <c r="E11946" s="18">
        <v>0.79411764705882348</v>
      </c>
    </row>
    <row r="11947" spans="1:5" x14ac:dyDescent="0.3">
      <c r="A11947" s="18" t="str">
        <f t="shared" si="187"/>
        <v>2023-24Melbourne CityMC6</v>
      </c>
      <c r="B11947" s="18" t="s">
        <v>34</v>
      </c>
      <c r="C11947" s="18" t="s">
        <v>1123</v>
      </c>
      <c r="D11947" s="18" t="s">
        <v>211</v>
      </c>
      <c r="E11947" s="18">
        <v>0.83271375464684017</v>
      </c>
    </row>
    <row r="11948" spans="1:5" x14ac:dyDescent="0.3">
      <c r="A11948" s="18" t="str">
        <f t="shared" si="187"/>
        <v>2023-24Melbourne CityR1</v>
      </c>
      <c r="B11948" s="18" t="s">
        <v>34</v>
      </c>
      <c r="C11948" s="18" t="s">
        <v>1123</v>
      </c>
      <c r="D11948" s="18" t="s">
        <v>215</v>
      </c>
      <c r="E11948" s="18">
        <v>157.44535659523387</v>
      </c>
    </row>
    <row r="11949" spans="1:5" x14ac:dyDescent="0.3">
      <c r="A11949" s="18" t="str">
        <f t="shared" si="187"/>
        <v>2023-24Melbourne CityR2</v>
      </c>
      <c r="B11949" s="18" t="s">
        <v>34</v>
      </c>
      <c r="C11949" s="18" t="s">
        <v>1123</v>
      </c>
      <c r="D11949" s="18" t="s">
        <v>220</v>
      </c>
      <c r="E11949" s="18">
        <v>0.91152639779000988</v>
      </c>
    </row>
    <row r="11950" spans="1:5" x14ac:dyDescent="0.3">
      <c r="A11950" s="18" t="str">
        <f t="shared" si="187"/>
        <v>2023-24Melbourne CityR3</v>
      </c>
      <c r="B11950" s="18" t="s">
        <v>34</v>
      </c>
      <c r="C11950" s="18" t="s">
        <v>1123</v>
      </c>
      <c r="D11950" s="18" t="s">
        <v>223</v>
      </c>
      <c r="E11950" s="18">
        <v>375.53264903768724</v>
      </c>
    </row>
    <row r="11951" spans="1:5" x14ac:dyDescent="0.3">
      <c r="A11951" s="18" t="str">
        <f t="shared" si="187"/>
        <v>2023-24Melbourne CityR4</v>
      </c>
      <c r="B11951" s="18" t="s">
        <v>34</v>
      </c>
      <c r="C11951" s="18" t="s">
        <v>1123</v>
      </c>
      <c r="D11951" s="18" t="s">
        <v>228</v>
      </c>
      <c r="E11951" s="18">
        <v>76.122866335823744</v>
      </c>
    </row>
    <row r="11952" spans="1:5" x14ac:dyDescent="0.3">
      <c r="A11952" s="18" t="str">
        <f t="shared" si="187"/>
        <v>2023-24Melbourne CityR5</v>
      </c>
      <c r="B11952" s="18" t="s">
        <v>34</v>
      </c>
      <c r="C11952" s="18" t="s">
        <v>1123</v>
      </c>
      <c r="D11952" s="18" t="s">
        <v>232</v>
      </c>
      <c r="E11952" s="18">
        <v>64</v>
      </c>
    </row>
    <row r="11953" spans="1:5" x14ac:dyDescent="0.3">
      <c r="A11953" s="18" t="str">
        <f t="shared" si="187"/>
        <v>2023-24Melbourne CitySP1</v>
      </c>
      <c r="B11953" s="18" t="s">
        <v>34</v>
      </c>
      <c r="C11953" s="18" t="s">
        <v>1123</v>
      </c>
      <c r="D11953" s="18" t="s">
        <v>236</v>
      </c>
      <c r="E11953" s="18">
        <v>89</v>
      </c>
    </row>
    <row r="11954" spans="1:5" x14ac:dyDescent="0.3">
      <c r="A11954" s="18" t="str">
        <f t="shared" si="187"/>
        <v>2023-24Melbourne CitySP2</v>
      </c>
      <c r="B11954" s="18" t="s">
        <v>34</v>
      </c>
      <c r="C11954" s="18" t="s">
        <v>1123</v>
      </c>
      <c r="D11954" s="18" t="s">
        <v>239</v>
      </c>
      <c r="E11954" s="18">
        <v>0.72063178677196449</v>
      </c>
    </row>
    <row r="11955" spans="1:5" x14ac:dyDescent="0.3">
      <c r="A11955" s="18" t="str">
        <f t="shared" si="187"/>
        <v>2023-24Melbourne CitySP3</v>
      </c>
      <c r="B11955" s="18" t="s">
        <v>34</v>
      </c>
      <c r="C11955" s="18" t="s">
        <v>1123</v>
      </c>
      <c r="D11955" s="18" t="s">
        <v>245</v>
      </c>
      <c r="E11955" s="18">
        <v>3990.3000475285176</v>
      </c>
    </row>
    <row r="11956" spans="1:5" x14ac:dyDescent="0.3">
      <c r="A11956" s="18" t="str">
        <f t="shared" si="187"/>
        <v>2023-24Melbourne CitySP4</v>
      </c>
      <c r="B11956" s="18" t="s">
        <v>34</v>
      </c>
      <c r="C11956" s="18" t="s">
        <v>1123</v>
      </c>
      <c r="D11956" s="18" t="s">
        <v>251</v>
      </c>
      <c r="E11956" s="18">
        <v>0.8</v>
      </c>
    </row>
    <row r="11957" spans="1:5" x14ac:dyDescent="0.3">
      <c r="A11957" s="18" t="str">
        <f t="shared" si="187"/>
        <v>2023-24Melbourne CityWC2</v>
      </c>
      <c r="B11957" s="18" t="s">
        <v>34</v>
      </c>
      <c r="C11957" s="18" t="s">
        <v>1123</v>
      </c>
      <c r="D11957" s="18" t="s">
        <v>256</v>
      </c>
      <c r="E11957" s="18">
        <v>2.3213100191217584</v>
      </c>
    </row>
    <row r="11958" spans="1:5" x14ac:dyDescent="0.3">
      <c r="A11958" s="18" t="str">
        <f t="shared" si="187"/>
        <v>2023-24Melbourne CityWC3</v>
      </c>
      <c r="B11958" s="18" t="s">
        <v>34</v>
      </c>
      <c r="C11958" s="18" t="s">
        <v>1123</v>
      </c>
      <c r="D11958" s="18" t="s">
        <v>262</v>
      </c>
      <c r="E11958" s="18">
        <v>463.60112294645421</v>
      </c>
    </row>
    <row r="11959" spans="1:5" x14ac:dyDescent="0.3">
      <c r="A11959" s="18" t="str">
        <f t="shared" si="187"/>
        <v>2023-24Melbourne CityWC4</v>
      </c>
      <c r="B11959" s="18" t="s">
        <v>34</v>
      </c>
      <c r="C11959" s="18" t="s">
        <v>1123</v>
      </c>
      <c r="D11959" s="18" t="s">
        <v>266</v>
      </c>
      <c r="E11959" s="18">
        <v>198.92403546000278</v>
      </c>
    </row>
    <row r="11960" spans="1:5" x14ac:dyDescent="0.3">
      <c r="A11960" s="18" t="str">
        <f t="shared" si="187"/>
        <v>2023-24Melbourne CityWC5</v>
      </c>
      <c r="B11960" s="18" t="s">
        <v>34</v>
      </c>
      <c r="C11960" s="18" t="s">
        <v>1123</v>
      </c>
      <c r="D11960" s="18" t="s">
        <v>270</v>
      </c>
      <c r="E11960" s="18">
        <v>0.2904625184782465</v>
      </c>
    </row>
    <row r="11961" spans="1:5" x14ac:dyDescent="0.3">
      <c r="A11961" s="18" t="str">
        <f t="shared" si="187"/>
        <v>2023-24Melbourne CityE2</v>
      </c>
      <c r="B11961" s="18" t="s">
        <v>34</v>
      </c>
      <c r="C11961" s="18" t="s">
        <v>1123</v>
      </c>
      <c r="D11961" s="18" t="s">
        <v>548</v>
      </c>
      <c r="E11961" s="18">
        <v>3977.4982381959126</v>
      </c>
    </row>
    <row r="11962" spans="1:5" x14ac:dyDescent="0.3">
      <c r="A11962" s="18" t="str">
        <f t="shared" si="187"/>
        <v>2023-24Melbourne CityE4</v>
      </c>
      <c r="B11962" s="18" t="s">
        <v>34</v>
      </c>
      <c r="C11962" s="18" t="s">
        <v>1123</v>
      </c>
      <c r="D11962" s="18" t="s">
        <v>550</v>
      </c>
      <c r="E11962" s="18">
        <v>2245.3136011275546</v>
      </c>
    </row>
    <row r="11963" spans="1:5" x14ac:dyDescent="0.3">
      <c r="A11963" s="18" t="str">
        <f t="shared" si="187"/>
        <v>2023-24Melbourne CityL1</v>
      </c>
      <c r="B11963" s="18" t="s">
        <v>34</v>
      </c>
      <c r="C11963" s="18" t="s">
        <v>1123</v>
      </c>
      <c r="D11963" s="18" t="s">
        <v>552</v>
      </c>
      <c r="E11963" s="18">
        <v>0.65548982847561044</v>
      </c>
    </row>
    <row r="11964" spans="1:5" x14ac:dyDescent="0.3">
      <c r="A11964" s="18" t="str">
        <f t="shared" si="187"/>
        <v>2023-24Melbourne CityL2</v>
      </c>
      <c r="B11964" s="18" t="s">
        <v>34</v>
      </c>
      <c r="C11964" s="18" t="s">
        <v>1123</v>
      </c>
      <c r="D11964" s="18" t="s">
        <v>554</v>
      </c>
      <c r="E11964" s="18">
        <v>-0.7740896864119613</v>
      </c>
    </row>
    <row r="11965" spans="1:5" x14ac:dyDescent="0.3">
      <c r="A11965" s="18" t="str">
        <f t="shared" si="187"/>
        <v>2023-24Melbourne CityO2</v>
      </c>
      <c r="B11965" s="18" t="s">
        <v>34</v>
      </c>
      <c r="C11965" s="18" t="s">
        <v>1123</v>
      </c>
      <c r="D11965" s="18" t="s">
        <v>556</v>
      </c>
      <c r="E11965" s="18">
        <v>0.29256330671007241</v>
      </c>
    </row>
    <row r="11966" spans="1:5" x14ac:dyDescent="0.3">
      <c r="A11966" s="18" t="str">
        <f t="shared" si="187"/>
        <v>2023-24Melbourne CityO3</v>
      </c>
      <c r="B11966" s="18" t="s">
        <v>34</v>
      </c>
      <c r="C11966" s="18" t="s">
        <v>1123</v>
      </c>
      <c r="D11966" s="18" t="s">
        <v>558</v>
      </c>
      <c r="E11966" s="18">
        <v>1.3636109759114012E-2</v>
      </c>
    </row>
    <row r="11967" spans="1:5" x14ac:dyDescent="0.3">
      <c r="A11967" s="18" t="str">
        <f t="shared" si="187"/>
        <v>2023-24Melbourne CityO4</v>
      </c>
      <c r="B11967" s="18" t="s">
        <v>34</v>
      </c>
      <c r="C11967" s="18" t="s">
        <v>1123</v>
      </c>
      <c r="D11967" s="18" t="s">
        <v>560</v>
      </c>
      <c r="E11967" s="18">
        <v>0.24386743115413687</v>
      </c>
    </row>
    <row r="11968" spans="1:5" x14ac:dyDescent="0.3">
      <c r="A11968" s="18" t="str">
        <f t="shared" si="187"/>
        <v>2023-24Melbourne CityO5</v>
      </c>
      <c r="B11968" s="18" t="s">
        <v>34</v>
      </c>
      <c r="C11968" s="18" t="s">
        <v>1123</v>
      </c>
      <c r="D11968" s="18" t="s">
        <v>562</v>
      </c>
      <c r="E11968" s="18">
        <v>1.1259243828767838</v>
      </c>
    </row>
    <row r="11969" spans="1:5" x14ac:dyDescent="0.3">
      <c r="A11969" s="18" t="str">
        <f t="shared" si="187"/>
        <v>2023-24Melbourne CityOP1</v>
      </c>
      <c r="B11969" s="18" t="s">
        <v>34</v>
      </c>
      <c r="C11969" s="18" t="s">
        <v>1123</v>
      </c>
      <c r="D11969" s="18" t="s">
        <v>564</v>
      </c>
      <c r="E11969" s="18">
        <v>-2.4153686472048429E-2</v>
      </c>
    </row>
    <row r="11970" spans="1:5" x14ac:dyDescent="0.3">
      <c r="A11970" s="18" t="str">
        <f t="shared" si="187"/>
        <v>2023-24Melbourne CityS1</v>
      </c>
      <c r="B11970" s="18" t="s">
        <v>34</v>
      </c>
      <c r="C11970" s="18" t="s">
        <v>1123</v>
      </c>
      <c r="D11970" s="18" t="s">
        <v>567</v>
      </c>
      <c r="E11970" s="18">
        <v>0.68225318274855928</v>
      </c>
    </row>
    <row r="11971" spans="1:5" x14ac:dyDescent="0.3">
      <c r="A11971" s="18" t="str">
        <f t="shared" si="187"/>
        <v>2023-24Melbourne CityS2</v>
      </c>
      <c r="B11971" s="18" t="s">
        <v>34</v>
      </c>
      <c r="C11971" s="18" t="s">
        <v>1123</v>
      </c>
      <c r="D11971" s="18" t="s">
        <v>569</v>
      </c>
      <c r="E11971" s="18">
        <v>2.4286109825262824E-3</v>
      </c>
    </row>
    <row r="11972" spans="1:5" x14ac:dyDescent="0.3">
      <c r="A11972" s="18" t="str">
        <f t="shared" si="187"/>
        <v>2023-24Melbourne CityC1</v>
      </c>
      <c r="B11972" s="18" t="s">
        <v>34</v>
      </c>
      <c r="C11972" s="18" t="s">
        <v>1123</v>
      </c>
      <c r="D11972" s="18" t="s">
        <v>572</v>
      </c>
      <c r="E11972" s="18">
        <v>3181.6219080475321</v>
      </c>
    </row>
    <row r="11973" spans="1:5" x14ac:dyDescent="0.3">
      <c r="A11973" s="18" t="str">
        <f t="shared" si="187"/>
        <v>2023-24Melbourne CityC2</v>
      </c>
      <c r="B11973" s="18" t="s">
        <v>34</v>
      </c>
      <c r="C11973" s="18" t="s">
        <v>1123</v>
      </c>
      <c r="D11973" s="18" t="s">
        <v>575</v>
      </c>
      <c r="E11973" s="18">
        <v>14457.276376017498</v>
      </c>
    </row>
    <row r="11974" spans="1:5" x14ac:dyDescent="0.3">
      <c r="A11974" s="18" t="str">
        <f t="shared" si="187"/>
        <v>2023-24Melbourne CityC3</v>
      </c>
      <c r="B11974" s="18" t="s">
        <v>34</v>
      </c>
      <c r="C11974" s="18" t="s">
        <v>1123</v>
      </c>
      <c r="D11974" s="18" t="s">
        <v>579</v>
      </c>
      <c r="E11974" s="18">
        <v>728.78605497652131</v>
      </c>
    </row>
    <row r="11975" spans="1:5" x14ac:dyDescent="0.3">
      <c r="A11975" s="18" t="str">
        <f t="shared" si="187"/>
        <v>2023-24Melbourne CityC4</v>
      </c>
      <c r="B11975" s="18" t="s">
        <v>34</v>
      </c>
      <c r="C11975" s="18" t="s">
        <v>1123</v>
      </c>
      <c r="D11975" s="18" t="s">
        <v>583</v>
      </c>
      <c r="E11975" s="18">
        <v>2953.4149586236445</v>
      </c>
    </row>
    <row r="11976" spans="1:5" x14ac:dyDescent="0.3">
      <c r="A11976" s="18" t="str">
        <f t="shared" si="187"/>
        <v>2023-24Melbourne CityC5</v>
      </c>
      <c r="B11976" s="18" t="s">
        <v>34</v>
      </c>
      <c r="C11976" s="18" t="s">
        <v>1123</v>
      </c>
      <c r="D11976" s="18" t="s">
        <v>586</v>
      </c>
      <c r="E11976" s="18">
        <v>85.40778822521365</v>
      </c>
    </row>
    <row r="11977" spans="1:5" x14ac:dyDescent="0.3">
      <c r="A11977" s="18" t="str">
        <f t="shared" si="187"/>
        <v>2023-24Melbourne CityC6</v>
      </c>
      <c r="B11977" s="18" t="s">
        <v>34</v>
      </c>
      <c r="C11977" s="18" t="s">
        <v>1123</v>
      </c>
      <c r="D11977" s="18" t="s">
        <v>590</v>
      </c>
      <c r="E11977" s="18">
        <v>7</v>
      </c>
    </row>
    <row r="11978" spans="1:5" x14ac:dyDescent="0.3">
      <c r="A11978" s="18" t="str">
        <f t="shared" si="187"/>
        <v>2023-24Melbourne CityC7</v>
      </c>
      <c r="B11978" s="18" t="s">
        <v>34</v>
      </c>
      <c r="C11978" s="18" t="s">
        <v>1123</v>
      </c>
      <c r="D11978" s="18" t="s">
        <v>594</v>
      </c>
      <c r="E11978" s="18">
        <v>0.10659378202938162</v>
      </c>
    </row>
    <row r="11979" spans="1:5" x14ac:dyDescent="0.3">
      <c r="A11979" s="18" t="str">
        <f t="shared" si="187"/>
        <v>2023-24Melton CityAF2</v>
      </c>
      <c r="B11979" s="18" t="s">
        <v>34</v>
      </c>
      <c r="C11979" s="18" t="s">
        <v>1126</v>
      </c>
      <c r="D11979" s="18" t="s">
        <v>76</v>
      </c>
      <c r="E11979" s="18">
        <v>0</v>
      </c>
    </row>
    <row r="11980" spans="1:5" x14ac:dyDescent="0.3">
      <c r="A11980" s="18" t="str">
        <f t="shared" si="187"/>
        <v>2023-24Melton CityAF6</v>
      </c>
      <c r="B11980" s="18" t="s">
        <v>34</v>
      </c>
      <c r="C11980" s="18" t="s">
        <v>1126</v>
      </c>
      <c r="D11980" s="18" t="s">
        <v>85</v>
      </c>
      <c r="E11980" s="18">
        <v>1.8248459261416023</v>
      </c>
    </row>
    <row r="11981" spans="1:5" x14ac:dyDescent="0.3">
      <c r="A11981" s="18" t="str">
        <f t="shared" si="187"/>
        <v>2023-24Melton CityAF7</v>
      </c>
      <c r="B11981" s="18" t="s">
        <v>34</v>
      </c>
      <c r="C11981" s="18" t="s">
        <v>1126</v>
      </c>
      <c r="D11981" s="18" t="s">
        <v>90</v>
      </c>
      <c r="E11981" s="18">
        <v>3.8821472638985655</v>
      </c>
    </row>
    <row r="11982" spans="1:5" x14ac:dyDescent="0.3">
      <c r="A11982" s="18" t="str">
        <f t="shared" si="187"/>
        <v>2023-24Melton CityAM1</v>
      </c>
      <c r="B11982" s="18" t="s">
        <v>34</v>
      </c>
      <c r="C11982" s="18" t="s">
        <v>1126</v>
      </c>
      <c r="D11982" s="18" t="s">
        <v>97</v>
      </c>
      <c r="E11982" s="18">
        <v>5.4888783719829624</v>
      </c>
    </row>
    <row r="11983" spans="1:5" x14ac:dyDescent="0.3">
      <c r="A11983" s="18" t="str">
        <f t="shared" si="187"/>
        <v>2023-24Melton CityAM2</v>
      </c>
      <c r="B11983" s="18" t="s">
        <v>34</v>
      </c>
      <c r="C11983" s="18" t="s">
        <v>1126</v>
      </c>
      <c r="D11983" s="18" t="s">
        <v>103</v>
      </c>
      <c r="E11983" s="18">
        <v>0.26808510638297872</v>
      </c>
    </row>
    <row r="11984" spans="1:5" x14ac:dyDescent="0.3">
      <c r="A11984" s="18" t="str">
        <f t="shared" si="187"/>
        <v>2023-24Melton CityAM5</v>
      </c>
      <c r="B11984" s="18" t="s">
        <v>34</v>
      </c>
      <c r="C11984" s="18" t="s">
        <v>1126</v>
      </c>
      <c r="D11984" s="18" t="s">
        <v>109</v>
      </c>
      <c r="E11984" s="18">
        <v>0.5625</v>
      </c>
    </row>
    <row r="11985" spans="1:5" x14ac:dyDescent="0.3">
      <c r="A11985" s="18" t="str">
        <f t="shared" si="187"/>
        <v>2023-24Melton CityAM6</v>
      </c>
      <c r="B11985" s="18" t="s">
        <v>34</v>
      </c>
      <c r="C11985" s="18" t="s">
        <v>1126</v>
      </c>
      <c r="D11985" s="18" t="s">
        <v>115</v>
      </c>
      <c r="E11985" s="18">
        <v>9.1664854175765509</v>
      </c>
    </row>
    <row r="11986" spans="1:5" x14ac:dyDescent="0.3">
      <c r="A11986" s="18" t="str">
        <f t="shared" si="187"/>
        <v>2023-24Melton CityAM7</v>
      </c>
      <c r="B11986" s="18" t="s">
        <v>34</v>
      </c>
      <c r="C11986" s="18" t="s">
        <v>1126</v>
      </c>
      <c r="D11986" s="18" t="s">
        <v>118</v>
      </c>
      <c r="E11986" s="18">
        <v>1</v>
      </c>
    </row>
    <row r="11987" spans="1:5" x14ac:dyDescent="0.3">
      <c r="A11987" s="18" t="str">
        <f t="shared" si="187"/>
        <v>2023-24Melton CityFS1</v>
      </c>
      <c r="B11987" s="18" t="s">
        <v>34</v>
      </c>
      <c r="C11987" s="18" t="s">
        <v>1126</v>
      </c>
      <c r="D11987" s="18" t="s">
        <v>124</v>
      </c>
      <c r="E11987" s="18">
        <v>1.4512195121951219</v>
      </c>
    </row>
    <row r="11988" spans="1:5" x14ac:dyDescent="0.3">
      <c r="A11988" s="18" t="str">
        <f t="shared" si="187"/>
        <v>2023-24Melton CityFS2</v>
      </c>
      <c r="B11988" s="18" t="s">
        <v>34</v>
      </c>
      <c r="C11988" s="18" t="s">
        <v>1126</v>
      </c>
      <c r="D11988" s="18" t="s">
        <v>130</v>
      </c>
      <c r="E11988" s="18">
        <v>0.51891074130105896</v>
      </c>
    </row>
    <row r="11989" spans="1:5" x14ac:dyDescent="0.3">
      <c r="A11989" s="18" t="str">
        <f t="shared" si="187"/>
        <v>2023-24Melton CityFS3</v>
      </c>
      <c r="B11989" s="18" t="s">
        <v>34</v>
      </c>
      <c r="C11989" s="18" t="s">
        <v>1126</v>
      </c>
      <c r="D11989" s="18" t="s">
        <v>135</v>
      </c>
      <c r="E11989" s="18">
        <v>316.18021621621625</v>
      </c>
    </row>
    <row r="11990" spans="1:5" x14ac:dyDescent="0.3">
      <c r="A11990" s="18" t="str">
        <f t="shared" si="187"/>
        <v>2023-24Melton CityFS4</v>
      </c>
      <c r="B11990" s="18" t="s">
        <v>34</v>
      </c>
      <c r="C11990" s="18" t="s">
        <v>1126</v>
      </c>
      <c r="D11990" s="18" t="s">
        <v>139</v>
      </c>
      <c r="E11990" s="18">
        <v>0</v>
      </c>
    </row>
    <row r="11991" spans="1:5" x14ac:dyDescent="0.3">
      <c r="A11991" s="18" t="str">
        <f t="shared" si="187"/>
        <v>2023-24Melton CityFS5</v>
      </c>
      <c r="B11991" s="18" t="s">
        <v>34</v>
      </c>
      <c r="C11991" s="18" t="s">
        <v>1126</v>
      </c>
      <c r="D11991" s="18" t="s">
        <v>144</v>
      </c>
      <c r="E11991" s="18">
        <v>1.0068965517241379</v>
      </c>
    </row>
    <row r="11992" spans="1:5" x14ac:dyDescent="0.3">
      <c r="A11992" s="18" t="str">
        <f t="shared" ref="A11992:A12055" si="188">CONCATENATE(B11992,C11992,D11992)</f>
        <v>2023-24Melton CityG1</v>
      </c>
      <c r="B11992" s="18" t="s">
        <v>34</v>
      </c>
      <c r="C11992" s="18" t="s">
        <v>1126</v>
      </c>
      <c r="D11992" s="18" t="s">
        <v>149</v>
      </c>
      <c r="E11992" s="18">
        <v>0.29245283018867924</v>
      </c>
    </row>
    <row r="11993" spans="1:5" x14ac:dyDescent="0.3">
      <c r="A11993" s="18" t="str">
        <f t="shared" si="188"/>
        <v>2023-24Melton CityG2</v>
      </c>
      <c r="B11993" s="18" t="s">
        <v>34</v>
      </c>
      <c r="C11993" s="18" t="s">
        <v>1126</v>
      </c>
      <c r="D11993" s="18" t="s">
        <v>154</v>
      </c>
      <c r="E11993" s="18">
        <v>69</v>
      </c>
    </row>
    <row r="11994" spans="1:5" x14ac:dyDescent="0.3">
      <c r="A11994" s="18" t="str">
        <f t="shared" si="188"/>
        <v>2023-24Melton CityG3</v>
      </c>
      <c r="B11994" s="18" t="s">
        <v>34</v>
      </c>
      <c r="C11994" s="18" t="s">
        <v>1126</v>
      </c>
      <c r="D11994" s="18" t="s">
        <v>159</v>
      </c>
      <c r="E11994" s="18">
        <v>0.86111111111111116</v>
      </c>
    </row>
    <row r="11995" spans="1:5" x14ac:dyDescent="0.3">
      <c r="A11995" s="18" t="str">
        <f t="shared" si="188"/>
        <v>2023-24Melton CityG4</v>
      </c>
      <c r="B11995" s="18" t="s">
        <v>34</v>
      </c>
      <c r="C11995" s="18" t="s">
        <v>1126</v>
      </c>
      <c r="D11995" s="18" t="s">
        <v>166</v>
      </c>
      <c r="E11995" s="18">
        <v>63037.264444444445</v>
      </c>
    </row>
    <row r="11996" spans="1:5" x14ac:dyDescent="0.3">
      <c r="A11996" s="18" t="str">
        <f t="shared" si="188"/>
        <v>2023-24Melton CityG5</v>
      </c>
      <c r="B11996" s="18" t="s">
        <v>34</v>
      </c>
      <c r="C11996" s="18" t="s">
        <v>1126</v>
      </c>
      <c r="D11996" s="18" t="s">
        <v>169</v>
      </c>
      <c r="E11996" s="18">
        <v>70</v>
      </c>
    </row>
    <row r="11997" spans="1:5" x14ac:dyDescent="0.3">
      <c r="A11997" s="18" t="str">
        <f t="shared" si="188"/>
        <v>2023-24Melton CityLB2</v>
      </c>
      <c r="B11997" s="18" t="s">
        <v>34</v>
      </c>
      <c r="C11997" s="18" t="s">
        <v>1126</v>
      </c>
      <c r="D11997" s="18" t="s">
        <v>172</v>
      </c>
      <c r="E11997" s="18">
        <v>0.53198807932263814</v>
      </c>
    </row>
    <row r="11998" spans="1:5" x14ac:dyDescent="0.3">
      <c r="A11998" s="18" t="str">
        <f t="shared" si="188"/>
        <v>2023-24Melton CityLB6</v>
      </c>
      <c r="B11998" s="18" t="s">
        <v>34</v>
      </c>
      <c r="C11998" s="18" t="s">
        <v>1126</v>
      </c>
      <c r="D11998" s="18" t="s">
        <v>180</v>
      </c>
      <c r="E11998" s="18">
        <v>3.2289416217790072</v>
      </c>
    </row>
    <row r="11999" spans="1:5" x14ac:dyDescent="0.3">
      <c r="A11999" s="18" t="str">
        <f t="shared" si="188"/>
        <v>2023-24Melton CityLB7</v>
      </c>
      <c r="B11999" s="18" t="s">
        <v>34</v>
      </c>
      <c r="C11999" s="18" t="s">
        <v>1126</v>
      </c>
      <c r="D11999" s="18" t="s">
        <v>184</v>
      </c>
      <c r="E11999" s="18">
        <v>0.19702042995098754</v>
      </c>
    </row>
    <row r="12000" spans="1:5" x14ac:dyDescent="0.3">
      <c r="A12000" s="18" t="str">
        <f t="shared" si="188"/>
        <v>2023-24Melton CityLB8</v>
      </c>
      <c r="B12000" s="18" t="s">
        <v>34</v>
      </c>
      <c r="C12000" s="18" t="s">
        <v>1126</v>
      </c>
      <c r="D12000" s="18" t="s">
        <v>188</v>
      </c>
      <c r="E12000" s="18">
        <v>2.2678458776144028</v>
      </c>
    </row>
    <row r="12001" spans="1:5" x14ac:dyDescent="0.3">
      <c r="A12001" s="18" t="str">
        <f t="shared" si="188"/>
        <v>2023-24Melton CityMC2</v>
      </c>
      <c r="B12001" s="18" t="s">
        <v>34</v>
      </c>
      <c r="C12001" s="18" t="s">
        <v>1126</v>
      </c>
      <c r="D12001" s="18" t="s">
        <v>192</v>
      </c>
      <c r="E12001" s="18">
        <v>1.0087591240875913</v>
      </c>
    </row>
    <row r="12002" spans="1:5" x14ac:dyDescent="0.3">
      <c r="A12002" s="18" t="str">
        <f t="shared" si="188"/>
        <v>2023-24Melton CityMC3</v>
      </c>
      <c r="B12002" s="18" t="s">
        <v>34</v>
      </c>
      <c r="C12002" s="18" t="s">
        <v>1126</v>
      </c>
      <c r="D12002" s="18" t="s">
        <v>197</v>
      </c>
      <c r="E12002" s="18">
        <v>82.94649737568642</v>
      </c>
    </row>
    <row r="12003" spans="1:5" x14ac:dyDescent="0.3">
      <c r="A12003" s="18" t="str">
        <f t="shared" si="188"/>
        <v>2023-24Melton CityMC4</v>
      </c>
      <c r="B12003" s="18" t="s">
        <v>34</v>
      </c>
      <c r="C12003" s="18" t="s">
        <v>1126</v>
      </c>
      <c r="D12003" s="18" t="s">
        <v>202</v>
      </c>
      <c r="E12003" s="18">
        <v>0.53195876288659794</v>
      </c>
    </row>
    <row r="12004" spans="1:5" x14ac:dyDescent="0.3">
      <c r="A12004" s="18" t="str">
        <f t="shared" si="188"/>
        <v>2023-24Melton CityMC5</v>
      </c>
      <c r="B12004" s="18" t="s">
        <v>34</v>
      </c>
      <c r="C12004" s="18" t="s">
        <v>1126</v>
      </c>
      <c r="D12004" s="18" t="s">
        <v>207</v>
      </c>
      <c r="E12004" s="18">
        <v>0.67340067340067344</v>
      </c>
    </row>
    <row r="12005" spans="1:5" x14ac:dyDescent="0.3">
      <c r="A12005" s="18" t="str">
        <f t="shared" si="188"/>
        <v>2023-24Melton CityMC6</v>
      </c>
      <c r="B12005" s="18" t="s">
        <v>34</v>
      </c>
      <c r="C12005" s="18" t="s">
        <v>1126</v>
      </c>
      <c r="D12005" s="18" t="s">
        <v>211</v>
      </c>
      <c r="E12005" s="18">
        <v>0.94510948905109493</v>
      </c>
    </row>
    <row r="12006" spans="1:5" x14ac:dyDescent="0.3">
      <c r="A12006" s="18" t="str">
        <f t="shared" si="188"/>
        <v>2023-24Melton CityR1</v>
      </c>
      <c r="B12006" s="18" t="s">
        <v>34</v>
      </c>
      <c r="C12006" s="18" t="s">
        <v>1126</v>
      </c>
      <c r="D12006" s="18" t="s">
        <v>215</v>
      </c>
      <c r="E12006" s="18">
        <v>102.17574227671595</v>
      </c>
    </row>
    <row r="12007" spans="1:5" x14ac:dyDescent="0.3">
      <c r="A12007" s="18" t="str">
        <f t="shared" si="188"/>
        <v>2023-24Melton CityR2</v>
      </c>
      <c r="B12007" s="18" t="s">
        <v>34</v>
      </c>
      <c r="C12007" s="18" t="s">
        <v>1126</v>
      </c>
      <c r="D12007" s="18" t="s">
        <v>220</v>
      </c>
      <c r="E12007" s="18">
        <v>0.97063419670067808</v>
      </c>
    </row>
    <row r="12008" spans="1:5" x14ac:dyDescent="0.3">
      <c r="A12008" s="18" t="str">
        <f t="shared" si="188"/>
        <v>2023-24Melton CityR3</v>
      </c>
      <c r="B12008" s="18" t="s">
        <v>34</v>
      </c>
      <c r="C12008" s="18" t="s">
        <v>1126</v>
      </c>
      <c r="D12008" s="18" t="s">
        <v>223</v>
      </c>
      <c r="E12008" s="18">
        <v>0</v>
      </c>
    </row>
    <row r="12009" spans="1:5" x14ac:dyDescent="0.3">
      <c r="A12009" s="18" t="str">
        <f t="shared" si="188"/>
        <v>2023-24Melton CityR4</v>
      </c>
      <c r="B12009" s="18" t="s">
        <v>34</v>
      </c>
      <c r="C12009" s="18" t="s">
        <v>1126</v>
      </c>
      <c r="D12009" s="18" t="s">
        <v>228</v>
      </c>
      <c r="E12009" s="18">
        <v>55.080001935809484</v>
      </c>
    </row>
    <row r="12010" spans="1:5" x14ac:dyDescent="0.3">
      <c r="A12010" s="18" t="str">
        <f t="shared" si="188"/>
        <v>2023-24Melton CityR5</v>
      </c>
      <c r="B12010" s="18" t="s">
        <v>34</v>
      </c>
      <c r="C12010" s="18" t="s">
        <v>1126</v>
      </c>
      <c r="D12010" s="18" t="s">
        <v>232</v>
      </c>
      <c r="E12010" s="18">
        <v>70</v>
      </c>
    </row>
    <row r="12011" spans="1:5" x14ac:dyDescent="0.3">
      <c r="A12011" s="18" t="str">
        <f t="shared" si="188"/>
        <v>2023-24Melton CitySP1</v>
      </c>
      <c r="B12011" s="18" t="s">
        <v>34</v>
      </c>
      <c r="C12011" s="18" t="s">
        <v>1126</v>
      </c>
      <c r="D12011" s="18" t="s">
        <v>236</v>
      </c>
      <c r="E12011" s="18">
        <v>94.5</v>
      </c>
    </row>
    <row r="12012" spans="1:5" x14ac:dyDescent="0.3">
      <c r="A12012" s="18" t="str">
        <f t="shared" si="188"/>
        <v>2023-24Melton CitySP2</v>
      </c>
      <c r="B12012" s="18" t="s">
        <v>34</v>
      </c>
      <c r="C12012" s="18" t="s">
        <v>1126</v>
      </c>
      <c r="D12012" s="18" t="s">
        <v>239</v>
      </c>
      <c r="E12012" s="18">
        <v>0.52800000000000002</v>
      </c>
    </row>
    <row r="12013" spans="1:5" x14ac:dyDescent="0.3">
      <c r="A12013" s="18" t="str">
        <f t="shared" si="188"/>
        <v>2023-24Melton CitySP3</v>
      </c>
      <c r="B12013" s="18" t="s">
        <v>34</v>
      </c>
      <c r="C12013" s="18" t="s">
        <v>1126</v>
      </c>
      <c r="D12013" s="18" t="s">
        <v>245</v>
      </c>
      <c r="E12013" s="18">
        <v>5457.8574596774188</v>
      </c>
    </row>
    <row r="12014" spans="1:5" x14ac:dyDescent="0.3">
      <c r="A12014" s="18" t="str">
        <f t="shared" si="188"/>
        <v>2023-24Melton CitySP4</v>
      </c>
      <c r="B12014" s="18" t="s">
        <v>34</v>
      </c>
      <c r="C12014" s="18" t="s">
        <v>1126</v>
      </c>
      <c r="D12014" s="18" t="s">
        <v>251</v>
      </c>
      <c r="E12014" s="18">
        <v>0.75</v>
      </c>
    </row>
    <row r="12015" spans="1:5" x14ac:dyDescent="0.3">
      <c r="A12015" s="18" t="str">
        <f t="shared" si="188"/>
        <v>2023-24Melton CityWC2</v>
      </c>
      <c r="B12015" s="18" t="s">
        <v>34</v>
      </c>
      <c r="C12015" s="18" t="s">
        <v>1126</v>
      </c>
      <c r="D12015" s="18" t="s">
        <v>256</v>
      </c>
      <c r="E12015" s="18">
        <v>0.56321766250589611</v>
      </c>
    </row>
    <row r="12016" spans="1:5" x14ac:dyDescent="0.3">
      <c r="A12016" s="18" t="str">
        <f t="shared" si="188"/>
        <v>2023-24Melton CityWC3</v>
      </c>
      <c r="B12016" s="18" t="s">
        <v>34</v>
      </c>
      <c r="C12016" s="18" t="s">
        <v>1126</v>
      </c>
      <c r="D12016" s="18" t="s">
        <v>262</v>
      </c>
      <c r="E12016" s="18">
        <v>143.01566294473639</v>
      </c>
    </row>
    <row r="12017" spans="1:5" x14ac:dyDescent="0.3">
      <c r="A12017" s="18" t="str">
        <f t="shared" si="188"/>
        <v>2023-24Melton CityWC4</v>
      </c>
      <c r="B12017" s="18" t="s">
        <v>34</v>
      </c>
      <c r="C12017" s="18" t="s">
        <v>1126</v>
      </c>
      <c r="D12017" s="18" t="s">
        <v>266</v>
      </c>
      <c r="E12017" s="18">
        <v>48.571079206473648</v>
      </c>
    </row>
    <row r="12018" spans="1:5" x14ac:dyDescent="0.3">
      <c r="A12018" s="18" t="str">
        <f t="shared" si="188"/>
        <v>2023-24Melton CityWC5</v>
      </c>
      <c r="B12018" s="18" t="s">
        <v>34</v>
      </c>
      <c r="C12018" s="18" t="s">
        <v>1126</v>
      </c>
      <c r="D12018" s="18" t="s">
        <v>270</v>
      </c>
      <c r="E12018" s="18">
        <v>0.39727324306758477</v>
      </c>
    </row>
    <row r="12019" spans="1:5" x14ac:dyDescent="0.3">
      <c r="A12019" s="18" t="str">
        <f t="shared" si="188"/>
        <v>2023-24Melton CityE2</v>
      </c>
      <c r="B12019" s="18" t="s">
        <v>34</v>
      </c>
      <c r="C12019" s="18" t="s">
        <v>1126</v>
      </c>
      <c r="D12019" s="18" t="s">
        <v>548</v>
      </c>
      <c r="E12019" s="18">
        <v>2994.284090909091</v>
      </c>
    </row>
    <row r="12020" spans="1:5" x14ac:dyDescent="0.3">
      <c r="A12020" s="18" t="str">
        <f t="shared" si="188"/>
        <v>2023-24Melton CityE4</v>
      </c>
      <c r="B12020" s="18" t="s">
        <v>34</v>
      </c>
      <c r="C12020" s="18" t="s">
        <v>1126</v>
      </c>
      <c r="D12020" s="18" t="s">
        <v>550</v>
      </c>
      <c r="E12020" s="18">
        <v>1724.840909090909</v>
      </c>
    </row>
    <row r="12021" spans="1:5" x14ac:dyDescent="0.3">
      <c r="A12021" s="18" t="str">
        <f t="shared" si="188"/>
        <v>2023-24Melton CityL1</v>
      </c>
      <c r="B12021" s="18" t="s">
        <v>34</v>
      </c>
      <c r="C12021" s="18" t="s">
        <v>1126</v>
      </c>
      <c r="D12021" s="18" t="s">
        <v>552</v>
      </c>
      <c r="E12021" s="18">
        <v>3.3735761262576922</v>
      </c>
    </row>
    <row r="12022" spans="1:5" x14ac:dyDescent="0.3">
      <c r="A12022" s="18" t="str">
        <f t="shared" si="188"/>
        <v>2023-24Melton CityL2</v>
      </c>
      <c r="B12022" s="18" t="s">
        <v>34</v>
      </c>
      <c r="C12022" s="18" t="s">
        <v>1126</v>
      </c>
      <c r="D12022" s="18" t="s">
        <v>554</v>
      </c>
      <c r="E12022" s="18">
        <v>-4.1978164751382332</v>
      </c>
    </row>
    <row r="12023" spans="1:5" x14ac:dyDescent="0.3">
      <c r="A12023" s="18" t="str">
        <f t="shared" si="188"/>
        <v>2023-24Melton CityO2</v>
      </c>
      <c r="B12023" s="18" t="s">
        <v>34</v>
      </c>
      <c r="C12023" s="18" t="s">
        <v>1126</v>
      </c>
      <c r="D12023" s="18" t="s">
        <v>556</v>
      </c>
      <c r="E12023" s="18">
        <v>1.7861278533138264E-2</v>
      </c>
    </row>
    <row r="12024" spans="1:5" x14ac:dyDescent="0.3">
      <c r="A12024" s="18" t="str">
        <f t="shared" si="188"/>
        <v>2023-24Melton CityO3</v>
      </c>
      <c r="B12024" s="18" t="s">
        <v>34</v>
      </c>
      <c r="C12024" s="18" t="s">
        <v>1126</v>
      </c>
      <c r="D12024" s="18" t="s">
        <v>558</v>
      </c>
      <c r="E12024" s="18">
        <v>1.5844682569719427E-2</v>
      </c>
    </row>
    <row r="12025" spans="1:5" x14ac:dyDescent="0.3">
      <c r="A12025" s="18" t="str">
        <f t="shared" si="188"/>
        <v>2023-24Melton CityO4</v>
      </c>
      <c r="B12025" s="18" t="s">
        <v>34</v>
      </c>
      <c r="C12025" s="18" t="s">
        <v>1126</v>
      </c>
      <c r="D12025" s="18" t="s">
        <v>560</v>
      </c>
      <c r="E12025" s="18">
        <v>0.16821482508223515</v>
      </c>
    </row>
    <row r="12026" spans="1:5" x14ac:dyDescent="0.3">
      <c r="A12026" s="18" t="str">
        <f t="shared" si="188"/>
        <v>2023-24Melton CityO5</v>
      </c>
      <c r="B12026" s="18" t="s">
        <v>34</v>
      </c>
      <c r="C12026" s="18" t="s">
        <v>1126</v>
      </c>
      <c r="D12026" s="18" t="s">
        <v>562</v>
      </c>
      <c r="E12026" s="18">
        <v>0.91774460438054906</v>
      </c>
    </row>
    <row r="12027" spans="1:5" x14ac:dyDescent="0.3">
      <c r="A12027" s="18" t="str">
        <f t="shared" si="188"/>
        <v>2023-24Melton CityOP1</v>
      </c>
      <c r="B12027" s="18" t="s">
        <v>34</v>
      </c>
      <c r="C12027" s="18" t="s">
        <v>1126</v>
      </c>
      <c r="D12027" s="18" t="s">
        <v>564</v>
      </c>
      <c r="E12027" s="18">
        <v>0.12756848748121022</v>
      </c>
    </row>
    <row r="12028" spans="1:5" x14ac:dyDescent="0.3">
      <c r="A12028" s="18" t="str">
        <f t="shared" si="188"/>
        <v>2023-24Melton CityS1</v>
      </c>
      <c r="B12028" s="18" t="s">
        <v>34</v>
      </c>
      <c r="C12028" s="18" t="s">
        <v>1126</v>
      </c>
      <c r="D12028" s="18" t="s">
        <v>567</v>
      </c>
      <c r="E12028" s="18">
        <v>0.586144901432327</v>
      </c>
    </row>
    <row r="12029" spans="1:5" x14ac:dyDescent="0.3">
      <c r="A12029" s="18" t="str">
        <f t="shared" si="188"/>
        <v>2023-24Melton CityS2</v>
      </c>
      <c r="B12029" s="18" t="s">
        <v>34</v>
      </c>
      <c r="C12029" s="18" t="s">
        <v>1126</v>
      </c>
      <c r="D12029" s="18" t="s">
        <v>569</v>
      </c>
      <c r="E12029" s="18">
        <v>3.1284816487922333E-3</v>
      </c>
    </row>
    <row r="12030" spans="1:5" x14ac:dyDescent="0.3">
      <c r="A12030" s="18" t="str">
        <f t="shared" si="188"/>
        <v>2023-24Melton CityC1</v>
      </c>
      <c r="B12030" s="18" t="s">
        <v>34</v>
      </c>
      <c r="C12030" s="18" t="s">
        <v>1126</v>
      </c>
      <c r="D12030" s="18" t="s">
        <v>572</v>
      </c>
      <c r="E12030" s="18">
        <v>1278.6771485417576</v>
      </c>
    </row>
    <row r="12031" spans="1:5" x14ac:dyDescent="0.3">
      <c r="A12031" s="18" t="str">
        <f t="shared" si="188"/>
        <v>2023-24Melton CityC2</v>
      </c>
      <c r="B12031" s="18" t="s">
        <v>34</v>
      </c>
      <c r="C12031" s="18" t="s">
        <v>1126</v>
      </c>
      <c r="D12031" s="18" t="s">
        <v>575</v>
      </c>
      <c r="E12031" s="18">
        <v>15918.042412772358</v>
      </c>
    </row>
    <row r="12032" spans="1:5" x14ac:dyDescent="0.3">
      <c r="A12032" s="18" t="str">
        <f t="shared" si="188"/>
        <v>2023-24Melton CityC3</v>
      </c>
      <c r="B12032" s="18" t="s">
        <v>34</v>
      </c>
      <c r="C12032" s="18" t="s">
        <v>1126</v>
      </c>
      <c r="D12032" s="18" t="s">
        <v>579</v>
      </c>
      <c r="E12032" s="18">
        <v>135.3053184504268</v>
      </c>
    </row>
    <row r="12033" spans="1:5" x14ac:dyDescent="0.3">
      <c r="A12033" s="18" t="str">
        <f t="shared" si="188"/>
        <v>2023-24Melton CityC4</v>
      </c>
      <c r="B12033" s="18" t="s">
        <v>34</v>
      </c>
      <c r="C12033" s="18" t="s">
        <v>1126</v>
      </c>
      <c r="D12033" s="18" t="s">
        <v>583</v>
      </c>
      <c r="E12033" s="18">
        <v>1172.8296210025719</v>
      </c>
    </row>
    <row r="12034" spans="1:5" x14ac:dyDescent="0.3">
      <c r="A12034" s="18" t="str">
        <f t="shared" si="188"/>
        <v>2023-24Melton CityC5</v>
      </c>
      <c r="B12034" s="18" t="s">
        <v>34</v>
      </c>
      <c r="C12034" s="18" t="s">
        <v>1126</v>
      </c>
      <c r="D12034" s="18" t="s">
        <v>586</v>
      </c>
      <c r="E12034" s="18">
        <v>107.91478623768622</v>
      </c>
    </row>
    <row r="12035" spans="1:5" x14ac:dyDescent="0.3">
      <c r="A12035" s="18" t="str">
        <f t="shared" si="188"/>
        <v>2023-24Melton CityC6</v>
      </c>
      <c r="B12035" s="18" t="s">
        <v>34</v>
      </c>
      <c r="C12035" s="18" t="s">
        <v>1126</v>
      </c>
      <c r="D12035" s="18" t="s">
        <v>590</v>
      </c>
      <c r="E12035" s="18">
        <v>4</v>
      </c>
    </row>
    <row r="12036" spans="1:5" x14ac:dyDescent="0.3">
      <c r="A12036" s="18" t="str">
        <f t="shared" si="188"/>
        <v>2023-24Melton CityC7</v>
      </c>
      <c r="B12036" s="18" t="s">
        <v>34</v>
      </c>
      <c r="C12036" s="18" t="s">
        <v>1126</v>
      </c>
      <c r="D12036" s="18" t="s">
        <v>594</v>
      </c>
      <c r="E12036" s="18">
        <v>0.13741411617738913</v>
      </c>
    </row>
    <row r="12037" spans="1:5" x14ac:dyDescent="0.3">
      <c r="A12037" s="18" t="str">
        <f t="shared" si="188"/>
        <v>2023-24Melton CityLB5</v>
      </c>
      <c r="B12037" s="18" t="s">
        <v>34</v>
      </c>
      <c r="C12037" s="18" t="s">
        <v>1126</v>
      </c>
      <c r="D12037" s="18" t="s">
        <v>177</v>
      </c>
      <c r="E12037" s="18">
        <v>27.146314359198332</v>
      </c>
    </row>
    <row r="12038" spans="1:5" x14ac:dyDescent="0.3">
      <c r="A12038" s="18" t="str">
        <f t="shared" si="188"/>
        <v>2023-24Merri-bek CityLB5</v>
      </c>
      <c r="B12038" s="18" t="s">
        <v>34</v>
      </c>
      <c r="C12038" s="18" t="s">
        <v>1147</v>
      </c>
      <c r="D12038" s="18" t="s">
        <v>177</v>
      </c>
      <c r="E12038" s="18">
        <v>34.728991353194679</v>
      </c>
    </row>
    <row r="12039" spans="1:5" x14ac:dyDescent="0.3">
      <c r="A12039" s="18" t="str">
        <f t="shared" si="188"/>
        <v>2023-24Merri-bek CityAF2</v>
      </c>
      <c r="B12039" s="18" t="s">
        <v>34</v>
      </c>
      <c r="C12039" s="18" t="s">
        <v>1147</v>
      </c>
      <c r="D12039" s="18" t="s">
        <v>76</v>
      </c>
      <c r="E12039" s="18">
        <v>1</v>
      </c>
    </row>
    <row r="12040" spans="1:5" x14ac:dyDescent="0.3">
      <c r="A12040" s="18" t="str">
        <f t="shared" si="188"/>
        <v>2023-24Merri-bek CityAF6</v>
      </c>
      <c r="B12040" s="18" t="s">
        <v>34</v>
      </c>
      <c r="C12040" s="18" t="s">
        <v>1147</v>
      </c>
      <c r="D12040" s="18" t="s">
        <v>85</v>
      </c>
      <c r="E12040" s="18">
        <v>5.2847320704325611</v>
      </c>
    </row>
    <row r="12041" spans="1:5" x14ac:dyDescent="0.3">
      <c r="A12041" s="18" t="str">
        <f t="shared" si="188"/>
        <v>2023-24Merri-bek CityAF7</v>
      </c>
      <c r="B12041" s="18" t="s">
        <v>34</v>
      </c>
      <c r="C12041" s="18" t="s">
        <v>1147</v>
      </c>
      <c r="D12041" s="18" t="s">
        <v>90</v>
      </c>
      <c r="E12041" s="18">
        <v>0.42737453208940029</v>
      </c>
    </row>
    <row r="12042" spans="1:5" x14ac:dyDescent="0.3">
      <c r="A12042" s="18" t="str">
        <f t="shared" si="188"/>
        <v>2023-24Merri-bek CityAM1</v>
      </c>
      <c r="B12042" s="18" t="s">
        <v>34</v>
      </c>
      <c r="C12042" s="18" t="s">
        <v>1147</v>
      </c>
      <c r="D12042" s="18" t="s">
        <v>97</v>
      </c>
      <c r="E12042" s="18">
        <v>2.64</v>
      </c>
    </row>
    <row r="12043" spans="1:5" x14ac:dyDescent="0.3">
      <c r="A12043" s="18" t="str">
        <f t="shared" si="188"/>
        <v>2023-24Merri-bek CityAM2</v>
      </c>
      <c r="B12043" s="18" t="s">
        <v>34</v>
      </c>
      <c r="C12043" s="18" t="s">
        <v>1147</v>
      </c>
      <c r="D12043" s="18" t="s">
        <v>103</v>
      </c>
      <c r="E12043" s="18">
        <v>0.29641185647425899</v>
      </c>
    </row>
    <row r="12044" spans="1:5" x14ac:dyDescent="0.3">
      <c r="A12044" s="18" t="str">
        <f t="shared" si="188"/>
        <v>2023-24Merri-bek CityAM5</v>
      </c>
      <c r="B12044" s="18" t="s">
        <v>34</v>
      </c>
      <c r="C12044" s="18" t="s">
        <v>1147</v>
      </c>
      <c r="D12044" s="18" t="s">
        <v>109</v>
      </c>
      <c r="E12044" s="18">
        <v>0.63636363636363635</v>
      </c>
    </row>
    <row r="12045" spans="1:5" x14ac:dyDescent="0.3">
      <c r="A12045" s="18" t="str">
        <f t="shared" si="188"/>
        <v>2023-24Merri-bek CityAM6</v>
      </c>
      <c r="B12045" s="18" t="s">
        <v>34</v>
      </c>
      <c r="C12045" s="18" t="s">
        <v>1147</v>
      </c>
      <c r="D12045" s="18" t="s">
        <v>115</v>
      </c>
      <c r="E12045" s="18">
        <v>8.3172555359970861</v>
      </c>
    </row>
    <row r="12046" spans="1:5" x14ac:dyDescent="0.3">
      <c r="A12046" s="18" t="str">
        <f t="shared" si="188"/>
        <v>2023-24Merri-bek CityAM7</v>
      </c>
      <c r="B12046" s="18" t="s">
        <v>34</v>
      </c>
      <c r="C12046" s="18" t="s">
        <v>1147</v>
      </c>
      <c r="D12046" s="18" t="s">
        <v>118</v>
      </c>
      <c r="E12046" s="18">
        <v>1</v>
      </c>
    </row>
    <row r="12047" spans="1:5" x14ac:dyDescent="0.3">
      <c r="A12047" s="18" t="str">
        <f t="shared" si="188"/>
        <v>2023-24Merri-bek CityFS1</v>
      </c>
      <c r="B12047" s="18" t="s">
        <v>34</v>
      </c>
      <c r="C12047" s="18" t="s">
        <v>1147</v>
      </c>
      <c r="D12047" s="18" t="s">
        <v>124</v>
      </c>
      <c r="E12047" s="18">
        <v>2.1794871794871793</v>
      </c>
    </row>
    <row r="12048" spans="1:5" x14ac:dyDescent="0.3">
      <c r="A12048" s="18" t="str">
        <f t="shared" si="188"/>
        <v>2023-24Merri-bek CityFS2</v>
      </c>
      <c r="B12048" s="18" t="s">
        <v>34</v>
      </c>
      <c r="C12048" s="18" t="s">
        <v>1147</v>
      </c>
      <c r="D12048" s="18" t="s">
        <v>130</v>
      </c>
      <c r="E12048" s="18">
        <v>0.71706586826347307</v>
      </c>
    </row>
    <row r="12049" spans="1:5" x14ac:dyDescent="0.3">
      <c r="A12049" s="18" t="str">
        <f t="shared" si="188"/>
        <v>2023-24Merri-bek CityFS3</v>
      </c>
      <c r="B12049" s="18" t="s">
        <v>34</v>
      </c>
      <c r="C12049" s="18" t="s">
        <v>1147</v>
      </c>
      <c r="D12049" s="18" t="s">
        <v>135</v>
      </c>
      <c r="E12049" s="18">
        <v>643.39745508982037</v>
      </c>
    </row>
    <row r="12050" spans="1:5" x14ac:dyDescent="0.3">
      <c r="A12050" s="18" t="str">
        <f t="shared" si="188"/>
        <v>2023-24Merri-bek CityFS4</v>
      </c>
      <c r="B12050" s="18" t="s">
        <v>34</v>
      </c>
      <c r="C12050" s="18" t="s">
        <v>1147</v>
      </c>
      <c r="D12050" s="18" t="s">
        <v>139</v>
      </c>
      <c r="E12050" s="18">
        <v>0.99426934097421205</v>
      </c>
    </row>
    <row r="12051" spans="1:5" x14ac:dyDescent="0.3">
      <c r="A12051" s="18" t="str">
        <f t="shared" si="188"/>
        <v>2023-24Merri-bek CityFS5</v>
      </c>
      <c r="B12051" s="18" t="s">
        <v>34</v>
      </c>
      <c r="C12051" s="18" t="s">
        <v>1147</v>
      </c>
      <c r="D12051" s="18" t="s">
        <v>144</v>
      </c>
      <c r="E12051" s="18">
        <v>1.0578512396694215</v>
      </c>
    </row>
    <row r="12052" spans="1:5" x14ac:dyDescent="0.3">
      <c r="A12052" s="18" t="str">
        <f t="shared" si="188"/>
        <v>2023-24Merri-bek CityG1</v>
      </c>
      <c r="B12052" s="18" t="s">
        <v>34</v>
      </c>
      <c r="C12052" s="18" t="s">
        <v>1147</v>
      </c>
      <c r="D12052" s="18" t="s">
        <v>149</v>
      </c>
      <c r="E12052" s="18">
        <v>3.2362459546925564E-2</v>
      </c>
    </row>
    <row r="12053" spans="1:5" x14ac:dyDescent="0.3">
      <c r="A12053" s="18" t="str">
        <f t="shared" si="188"/>
        <v>2023-24Merri-bek CityG2</v>
      </c>
      <c r="B12053" s="18" t="s">
        <v>34</v>
      </c>
      <c r="C12053" s="18" t="s">
        <v>1147</v>
      </c>
      <c r="D12053" s="18" t="s">
        <v>154</v>
      </c>
      <c r="E12053" s="18">
        <v>69</v>
      </c>
    </row>
    <row r="12054" spans="1:5" x14ac:dyDescent="0.3">
      <c r="A12054" s="18" t="str">
        <f t="shared" si="188"/>
        <v>2023-24Merri-bek CityG3</v>
      </c>
      <c r="B12054" s="18" t="s">
        <v>34</v>
      </c>
      <c r="C12054" s="18" t="s">
        <v>1147</v>
      </c>
      <c r="D12054" s="18" t="s">
        <v>159</v>
      </c>
      <c r="E12054" s="18">
        <v>0.93560606060606055</v>
      </c>
    </row>
    <row r="12055" spans="1:5" x14ac:dyDescent="0.3">
      <c r="A12055" s="18" t="str">
        <f t="shared" si="188"/>
        <v>2023-24Merri-bek CityG4</v>
      </c>
      <c r="B12055" s="18" t="s">
        <v>34</v>
      </c>
      <c r="C12055" s="18" t="s">
        <v>1147</v>
      </c>
      <c r="D12055" s="18" t="s">
        <v>166</v>
      </c>
      <c r="E12055" s="18">
        <v>58645</v>
      </c>
    </row>
    <row r="12056" spans="1:5" x14ac:dyDescent="0.3">
      <c r="A12056" s="18" t="str">
        <f t="shared" ref="A12056:A12119" si="189">CONCATENATE(B12056,C12056,D12056)</f>
        <v>2023-24Merri-bek CityG5</v>
      </c>
      <c r="B12056" s="18" t="s">
        <v>34</v>
      </c>
      <c r="C12056" s="18" t="s">
        <v>1147</v>
      </c>
      <c r="D12056" s="18" t="s">
        <v>169</v>
      </c>
      <c r="E12056" s="18">
        <v>68</v>
      </c>
    </row>
    <row r="12057" spans="1:5" x14ac:dyDescent="0.3">
      <c r="A12057" s="18" t="str">
        <f t="shared" si="189"/>
        <v>2023-24Merri-bek CityLB2</v>
      </c>
      <c r="B12057" s="18" t="s">
        <v>34</v>
      </c>
      <c r="C12057" s="18" t="s">
        <v>1147</v>
      </c>
      <c r="D12057" s="18" t="s">
        <v>172</v>
      </c>
      <c r="E12057" s="18">
        <v>0.70540105740471259</v>
      </c>
    </row>
    <row r="12058" spans="1:5" x14ac:dyDescent="0.3">
      <c r="A12058" s="18" t="str">
        <f t="shared" si="189"/>
        <v>2023-24Merri-bek CityLB6</v>
      </c>
      <c r="B12058" s="18" t="s">
        <v>34</v>
      </c>
      <c r="C12058" s="18" t="s">
        <v>1147</v>
      </c>
      <c r="D12058" s="18" t="s">
        <v>180</v>
      </c>
      <c r="E12058" s="18">
        <v>6.4985239180457226</v>
      </c>
    </row>
    <row r="12059" spans="1:5" x14ac:dyDescent="0.3">
      <c r="A12059" s="18" t="str">
        <f t="shared" si="189"/>
        <v>2023-24Merri-bek CityLB7</v>
      </c>
      <c r="B12059" s="18" t="s">
        <v>34</v>
      </c>
      <c r="C12059" s="18" t="s">
        <v>1147</v>
      </c>
      <c r="D12059" s="18" t="s">
        <v>184</v>
      </c>
      <c r="E12059" s="18">
        <v>0.22339879595857037</v>
      </c>
    </row>
    <row r="12060" spans="1:5" x14ac:dyDescent="0.3">
      <c r="A12060" s="18" t="str">
        <f t="shared" si="189"/>
        <v>2023-24Merri-bek CityLB8</v>
      </c>
      <c r="B12060" s="18" t="s">
        <v>34</v>
      </c>
      <c r="C12060" s="18" t="s">
        <v>1147</v>
      </c>
      <c r="D12060" s="18" t="s">
        <v>188</v>
      </c>
      <c r="E12060" s="18">
        <v>3.2183497679654347</v>
      </c>
    </row>
    <row r="12061" spans="1:5" x14ac:dyDescent="0.3">
      <c r="A12061" s="18" t="str">
        <f t="shared" si="189"/>
        <v>2023-24Merri-bek CityMC2</v>
      </c>
      <c r="B12061" s="18" t="s">
        <v>34</v>
      </c>
      <c r="C12061" s="18" t="s">
        <v>1147</v>
      </c>
      <c r="D12061" s="18" t="s">
        <v>192</v>
      </c>
      <c r="E12061" s="18">
        <v>1.0067144136078783</v>
      </c>
    </row>
    <row r="12062" spans="1:5" x14ac:dyDescent="0.3">
      <c r="A12062" s="18" t="str">
        <f t="shared" si="189"/>
        <v>2023-24Merri-bek CityMC3</v>
      </c>
      <c r="B12062" s="18" t="s">
        <v>34</v>
      </c>
      <c r="C12062" s="18" t="s">
        <v>1147</v>
      </c>
      <c r="D12062" s="18" t="s">
        <v>197</v>
      </c>
      <c r="E12062" s="18">
        <v>72.375184913167786</v>
      </c>
    </row>
    <row r="12063" spans="1:5" x14ac:dyDescent="0.3">
      <c r="A12063" s="18" t="str">
        <f t="shared" si="189"/>
        <v>2023-24Merri-bek CityMC4</v>
      </c>
      <c r="B12063" s="18" t="s">
        <v>34</v>
      </c>
      <c r="C12063" s="18" t="s">
        <v>1147</v>
      </c>
      <c r="D12063" s="18" t="s">
        <v>202</v>
      </c>
      <c r="E12063" s="18">
        <v>0.75508192682025377</v>
      </c>
    </row>
    <row r="12064" spans="1:5" x14ac:dyDescent="0.3">
      <c r="A12064" s="18" t="str">
        <f t="shared" si="189"/>
        <v>2023-24Merri-bek CityMC5</v>
      </c>
      <c r="B12064" s="18" t="s">
        <v>34</v>
      </c>
      <c r="C12064" s="18" t="s">
        <v>1147</v>
      </c>
      <c r="D12064" s="18" t="s">
        <v>207</v>
      </c>
      <c r="E12064" s="18">
        <v>0.8</v>
      </c>
    </row>
    <row r="12065" spans="1:5" x14ac:dyDescent="0.3">
      <c r="A12065" s="18" t="str">
        <f t="shared" si="189"/>
        <v>2023-24Merri-bek CityMC6</v>
      </c>
      <c r="B12065" s="18" t="s">
        <v>34</v>
      </c>
      <c r="C12065" s="18" t="s">
        <v>1147</v>
      </c>
      <c r="D12065" s="18" t="s">
        <v>211</v>
      </c>
      <c r="E12065" s="18">
        <v>0.87869292748433303</v>
      </c>
    </row>
    <row r="12066" spans="1:5" x14ac:dyDescent="0.3">
      <c r="A12066" s="18" t="str">
        <f t="shared" si="189"/>
        <v>2023-24Merri-bek CityR1</v>
      </c>
      <c r="B12066" s="18" t="s">
        <v>34</v>
      </c>
      <c r="C12066" s="18" t="s">
        <v>1147</v>
      </c>
      <c r="D12066" s="18" t="s">
        <v>215</v>
      </c>
      <c r="E12066" s="18">
        <v>137.5</v>
      </c>
    </row>
    <row r="12067" spans="1:5" x14ac:dyDescent="0.3">
      <c r="A12067" s="18" t="str">
        <f t="shared" si="189"/>
        <v>2023-24Merri-bek CityR2</v>
      </c>
      <c r="B12067" s="18" t="s">
        <v>34</v>
      </c>
      <c r="C12067" s="18" t="s">
        <v>1147</v>
      </c>
      <c r="D12067" s="18" t="s">
        <v>220</v>
      </c>
      <c r="E12067" s="18">
        <v>0.92370129870129869</v>
      </c>
    </row>
    <row r="12068" spans="1:5" x14ac:dyDescent="0.3">
      <c r="A12068" s="18" t="str">
        <f t="shared" si="189"/>
        <v>2023-24Merri-bek CityR3</v>
      </c>
      <c r="B12068" s="18" t="s">
        <v>34</v>
      </c>
      <c r="C12068" s="18" t="s">
        <v>1147</v>
      </c>
      <c r="D12068" s="18" t="s">
        <v>223</v>
      </c>
      <c r="E12068" s="18">
        <v>435.16484755012459</v>
      </c>
    </row>
    <row r="12069" spans="1:5" x14ac:dyDescent="0.3">
      <c r="A12069" s="18" t="str">
        <f t="shared" si="189"/>
        <v>2023-24Merri-bek CityR4</v>
      </c>
      <c r="B12069" s="18" t="s">
        <v>34</v>
      </c>
      <c r="C12069" s="18" t="s">
        <v>1147</v>
      </c>
      <c r="D12069" s="18" t="s">
        <v>228</v>
      </c>
      <c r="E12069" s="18">
        <v>32.204376592131332</v>
      </c>
    </row>
    <row r="12070" spans="1:5" x14ac:dyDescent="0.3">
      <c r="A12070" s="18" t="str">
        <f t="shared" si="189"/>
        <v>2023-24Merri-bek CityR5</v>
      </c>
      <c r="B12070" s="18" t="s">
        <v>34</v>
      </c>
      <c r="C12070" s="18" t="s">
        <v>1147</v>
      </c>
      <c r="D12070" s="18" t="s">
        <v>232</v>
      </c>
      <c r="E12070" s="18">
        <v>68</v>
      </c>
    </row>
    <row r="12071" spans="1:5" x14ac:dyDescent="0.3">
      <c r="A12071" s="18" t="str">
        <f t="shared" si="189"/>
        <v>2023-24Merri-bek CitySP1</v>
      </c>
      <c r="B12071" s="18" t="s">
        <v>34</v>
      </c>
      <c r="C12071" s="18" t="s">
        <v>1147</v>
      </c>
      <c r="D12071" s="18" t="s">
        <v>236</v>
      </c>
      <c r="E12071" s="18">
        <v>86</v>
      </c>
    </row>
    <row r="12072" spans="1:5" x14ac:dyDescent="0.3">
      <c r="A12072" s="18" t="str">
        <f t="shared" si="189"/>
        <v>2023-24Merri-bek CitySP2</v>
      </c>
      <c r="B12072" s="18" t="s">
        <v>34</v>
      </c>
      <c r="C12072" s="18" t="s">
        <v>1147</v>
      </c>
      <c r="D12072" s="18" t="s">
        <v>239</v>
      </c>
      <c r="E12072" s="18">
        <v>0.74912891986062713</v>
      </c>
    </row>
    <row r="12073" spans="1:5" x14ac:dyDescent="0.3">
      <c r="A12073" s="18" t="str">
        <f t="shared" si="189"/>
        <v>2023-24Merri-bek CitySP3</v>
      </c>
      <c r="B12073" s="18" t="s">
        <v>34</v>
      </c>
      <c r="C12073" s="18" t="s">
        <v>1147</v>
      </c>
      <c r="D12073" s="18" t="s">
        <v>245</v>
      </c>
      <c r="E12073" s="18">
        <v>2943.2400738688825</v>
      </c>
    </row>
    <row r="12074" spans="1:5" x14ac:dyDescent="0.3">
      <c r="A12074" s="18" t="str">
        <f t="shared" si="189"/>
        <v>2023-24Merri-bek CitySP4</v>
      </c>
      <c r="B12074" s="18" t="s">
        <v>34</v>
      </c>
      <c r="C12074" s="18" t="s">
        <v>1147</v>
      </c>
      <c r="D12074" s="18" t="s">
        <v>251</v>
      </c>
      <c r="E12074" s="18">
        <v>0.8529411764705882</v>
      </c>
    </row>
    <row r="12075" spans="1:5" x14ac:dyDescent="0.3">
      <c r="A12075" s="18" t="str">
        <f t="shared" si="189"/>
        <v>2023-24Merri-bek CityWC2</v>
      </c>
      <c r="B12075" s="18" t="s">
        <v>34</v>
      </c>
      <c r="C12075" s="18" t="s">
        <v>1147</v>
      </c>
      <c r="D12075" s="18" t="s">
        <v>256</v>
      </c>
      <c r="E12075" s="18">
        <v>16.540460914988387</v>
      </c>
    </row>
    <row r="12076" spans="1:5" x14ac:dyDescent="0.3">
      <c r="A12076" s="18" t="str">
        <f t="shared" si="189"/>
        <v>2023-24Merri-bek CityWC3</v>
      </c>
      <c r="B12076" s="18" t="s">
        <v>34</v>
      </c>
      <c r="C12076" s="18" t="s">
        <v>1147</v>
      </c>
      <c r="D12076" s="18" t="s">
        <v>262</v>
      </c>
      <c r="E12076" s="18">
        <v>120.96783056668575</v>
      </c>
    </row>
    <row r="12077" spans="1:5" x14ac:dyDescent="0.3">
      <c r="A12077" s="18" t="str">
        <f t="shared" si="189"/>
        <v>2023-24Merri-bek CityWC4</v>
      </c>
      <c r="B12077" s="18" t="s">
        <v>34</v>
      </c>
      <c r="C12077" s="18" t="s">
        <v>1147</v>
      </c>
      <c r="D12077" s="18" t="s">
        <v>266</v>
      </c>
      <c r="E12077" s="18">
        <v>75.246803317338362</v>
      </c>
    </row>
    <row r="12078" spans="1:5" x14ac:dyDescent="0.3">
      <c r="A12078" s="18" t="str">
        <f t="shared" si="189"/>
        <v>2023-24Merri-bek CityWC5</v>
      </c>
      <c r="B12078" s="18" t="s">
        <v>34</v>
      </c>
      <c r="C12078" s="18" t="s">
        <v>1147</v>
      </c>
      <c r="D12078" s="18" t="s">
        <v>270</v>
      </c>
      <c r="E12078" s="18">
        <v>0.53421913456126247</v>
      </c>
    </row>
    <row r="12079" spans="1:5" x14ac:dyDescent="0.3">
      <c r="A12079" s="18" t="str">
        <f t="shared" si="189"/>
        <v>2023-24Merri-bek CityE2</v>
      </c>
      <c r="B12079" s="18" t="s">
        <v>34</v>
      </c>
      <c r="C12079" s="18" t="s">
        <v>1147</v>
      </c>
      <c r="D12079" s="18" t="s">
        <v>548</v>
      </c>
      <c r="E12079" s="18">
        <v>2653.0671296296296</v>
      </c>
    </row>
    <row r="12080" spans="1:5" x14ac:dyDescent="0.3">
      <c r="A12080" s="18" t="str">
        <f t="shared" si="189"/>
        <v>2023-24Merri-bek CityE4</v>
      </c>
      <c r="B12080" s="18" t="s">
        <v>34</v>
      </c>
      <c r="C12080" s="18" t="s">
        <v>1147</v>
      </c>
      <c r="D12080" s="18" t="s">
        <v>550</v>
      </c>
      <c r="E12080" s="18">
        <v>1916.4004629629628</v>
      </c>
    </row>
    <row r="12081" spans="1:5" x14ac:dyDescent="0.3">
      <c r="A12081" s="18" t="str">
        <f t="shared" si="189"/>
        <v>2023-24Merri-bek CityL1</v>
      </c>
      <c r="B12081" s="18" t="s">
        <v>34</v>
      </c>
      <c r="C12081" s="18" t="s">
        <v>1147</v>
      </c>
      <c r="D12081" s="18" t="s">
        <v>552</v>
      </c>
      <c r="E12081" s="18">
        <v>2.9788194568359443</v>
      </c>
    </row>
    <row r="12082" spans="1:5" x14ac:dyDescent="0.3">
      <c r="A12082" s="18" t="str">
        <f t="shared" si="189"/>
        <v>2023-24Merri-bek CityL2</v>
      </c>
      <c r="B12082" s="18" t="s">
        <v>34</v>
      </c>
      <c r="C12082" s="18" t="s">
        <v>1147</v>
      </c>
      <c r="D12082" s="18" t="s">
        <v>554</v>
      </c>
      <c r="E12082" s="18">
        <v>-0.63952035973020238</v>
      </c>
    </row>
    <row r="12083" spans="1:5" x14ac:dyDescent="0.3">
      <c r="A12083" s="18" t="str">
        <f t="shared" si="189"/>
        <v>2023-24Merri-bek CityO2</v>
      </c>
      <c r="B12083" s="18" t="s">
        <v>34</v>
      </c>
      <c r="C12083" s="18" t="s">
        <v>1147</v>
      </c>
      <c r="D12083" s="18" t="s">
        <v>556</v>
      </c>
      <c r="E12083" s="18">
        <v>0.16149175968501037</v>
      </c>
    </row>
    <row r="12084" spans="1:5" x14ac:dyDescent="0.3">
      <c r="A12084" s="18" t="str">
        <f t="shared" si="189"/>
        <v>2023-24Merri-bek CityO3</v>
      </c>
      <c r="B12084" s="18" t="s">
        <v>34</v>
      </c>
      <c r="C12084" s="18" t="s">
        <v>1147</v>
      </c>
      <c r="D12084" s="18" t="s">
        <v>558</v>
      </c>
      <c r="E12084" s="18">
        <v>1.1102626177284568E-2</v>
      </c>
    </row>
    <row r="12085" spans="1:5" x14ac:dyDescent="0.3">
      <c r="A12085" s="18" t="str">
        <f t="shared" si="189"/>
        <v>2023-24Merri-bek CityO4</v>
      </c>
      <c r="B12085" s="18" t="s">
        <v>34</v>
      </c>
      <c r="C12085" s="18" t="s">
        <v>1147</v>
      </c>
      <c r="D12085" s="18" t="s">
        <v>560</v>
      </c>
      <c r="E12085" s="18">
        <v>0.13855009356818829</v>
      </c>
    </row>
    <row r="12086" spans="1:5" x14ac:dyDescent="0.3">
      <c r="A12086" s="18" t="str">
        <f t="shared" si="189"/>
        <v>2023-24Merri-bek CityO5</v>
      </c>
      <c r="B12086" s="18" t="s">
        <v>34</v>
      </c>
      <c r="C12086" s="18" t="s">
        <v>1147</v>
      </c>
      <c r="D12086" s="18" t="s">
        <v>562</v>
      </c>
      <c r="E12086" s="18">
        <v>1.858297191243288</v>
      </c>
    </row>
    <row r="12087" spans="1:5" x14ac:dyDescent="0.3">
      <c r="A12087" s="18" t="str">
        <f t="shared" si="189"/>
        <v>2023-24Merri-bek CityOP1</v>
      </c>
      <c r="B12087" s="18" t="s">
        <v>34</v>
      </c>
      <c r="C12087" s="18" t="s">
        <v>1147</v>
      </c>
      <c r="D12087" s="18" t="s">
        <v>564</v>
      </c>
      <c r="E12087" s="18">
        <v>7.9118846597610704E-2</v>
      </c>
    </row>
    <row r="12088" spans="1:5" x14ac:dyDescent="0.3">
      <c r="A12088" s="18" t="str">
        <f t="shared" si="189"/>
        <v>2023-24Merri-bek CityS1</v>
      </c>
      <c r="B12088" s="18" t="s">
        <v>34</v>
      </c>
      <c r="C12088" s="18" t="s">
        <v>1147</v>
      </c>
      <c r="D12088" s="18" t="s">
        <v>567</v>
      </c>
      <c r="E12088" s="18">
        <v>0.74177082362469438</v>
      </c>
    </row>
    <row r="12089" spans="1:5" x14ac:dyDescent="0.3">
      <c r="A12089" s="18" t="str">
        <f t="shared" si="189"/>
        <v>2023-24Merri-bek CityS2</v>
      </c>
      <c r="B12089" s="18" t="s">
        <v>34</v>
      </c>
      <c r="C12089" s="18" t="s">
        <v>1147</v>
      </c>
      <c r="D12089" s="18" t="s">
        <v>569</v>
      </c>
      <c r="E12089" s="18">
        <v>2.58105779713921E-3</v>
      </c>
    </row>
    <row r="12090" spans="1:5" x14ac:dyDescent="0.3">
      <c r="A12090" s="18" t="str">
        <f t="shared" si="189"/>
        <v>2023-24Merri-bek CityC1</v>
      </c>
      <c r="B12090" s="18" t="s">
        <v>34</v>
      </c>
      <c r="C12090" s="18" t="s">
        <v>1147</v>
      </c>
      <c r="D12090" s="18" t="s">
        <v>572</v>
      </c>
      <c r="E12090" s="18">
        <v>1264.8780783896084</v>
      </c>
    </row>
    <row r="12091" spans="1:5" x14ac:dyDescent="0.3">
      <c r="A12091" s="18" t="str">
        <f t="shared" si="189"/>
        <v>2023-24Merri-bek CityC2</v>
      </c>
      <c r="B12091" s="18" t="s">
        <v>34</v>
      </c>
      <c r="C12091" s="18" t="s">
        <v>1147</v>
      </c>
      <c r="D12091" s="18" t="s">
        <v>575</v>
      </c>
      <c r="E12091" s="18">
        <v>6820.1332060500044</v>
      </c>
    </row>
    <row r="12092" spans="1:5" x14ac:dyDescent="0.3">
      <c r="A12092" s="18" t="str">
        <f t="shared" si="189"/>
        <v>2023-24Merri-bek CityC3</v>
      </c>
      <c r="B12092" s="18" t="s">
        <v>34</v>
      </c>
      <c r="C12092" s="18" t="s">
        <v>1147</v>
      </c>
      <c r="D12092" s="18" t="s">
        <v>579</v>
      </c>
      <c r="E12092" s="18">
        <v>287.65555555555557</v>
      </c>
    </row>
    <row r="12093" spans="1:5" x14ac:dyDescent="0.3">
      <c r="A12093" s="18" t="str">
        <f t="shared" si="189"/>
        <v>2023-24Merri-bek CityC4</v>
      </c>
      <c r="B12093" s="18" t="s">
        <v>34</v>
      </c>
      <c r="C12093" s="18" t="s">
        <v>1147</v>
      </c>
      <c r="D12093" s="18" t="s">
        <v>583</v>
      </c>
      <c r="E12093" s="18">
        <v>1212.4995171694541</v>
      </c>
    </row>
    <row r="12094" spans="1:5" x14ac:dyDescent="0.3">
      <c r="A12094" s="18" t="str">
        <f t="shared" si="189"/>
        <v>2023-24Merri-bek CityC5</v>
      </c>
      <c r="B12094" s="18" t="s">
        <v>34</v>
      </c>
      <c r="C12094" s="18" t="s">
        <v>1147</v>
      </c>
      <c r="D12094" s="18" t="s">
        <v>586</v>
      </c>
      <c r="E12094" s="18">
        <v>86.915016305877288</v>
      </c>
    </row>
    <row r="12095" spans="1:5" x14ac:dyDescent="0.3">
      <c r="A12095" s="18" t="str">
        <f t="shared" si="189"/>
        <v>2023-24Merri-bek CityC6</v>
      </c>
      <c r="B12095" s="18" t="s">
        <v>34</v>
      </c>
      <c r="C12095" s="18" t="s">
        <v>1147</v>
      </c>
      <c r="D12095" s="18" t="s">
        <v>590</v>
      </c>
      <c r="E12095" s="18">
        <v>7</v>
      </c>
    </row>
    <row r="12096" spans="1:5" x14ac:dyDescent="0.3">
      <c r="A12096" s="18" t="str">
        <f t="shared" si="189"/>
        <v>2023-24Merri-bek CityC7</v>
      </c>
      <c r="B12096" s="18" t="s">
        <v>34</v>
      </c>
      <c r="C12096" s="18" t="s">
        <v>1147</v>
      </c>
      <c r="D12096" s="18" t="s">
        <v>594</v>
      </c>
      <c r="E12096" s="18">
        <v>9.5689246802463282E-2</v>
      </c>
    </row>
    <row r="12097" spans="1:5" x14ac:dyDescent="0.3">
      <c r="A12097" s="18" t="str">
        <f t="shared" si="189"/>
        <v>2023-24Mildura Rural CityLB5</v>
      </c>
      <c r="B12097" s="18" t="s">
        <v>34</v>
      </c>
      <c r="C12097" s="18" t="s">
        <v>1129</v>
      </c>
      <c r="D12097" s="18" t="s">
        <v>177</v>
      </c>
      <c r="E12097" s="18">
        <v>53.199569100323174</v>
      </c>
    </row>
    <row r="12098" spans="1:5" x14ac:dyDescent="0.3">
      <c r="A12098" s="18" t="str">
        <f t="shared" si="189"/>
        <v>2023-24Mildura Rural CityAF2</v>
      </c>
      <c r="B12098" s="18" t="s">
        <v>34</v>
      </c>
      <c r="C12098" s="18" t="s">
        <v>1129</v>
      </c>
      <c r="D12098" s="18" t="s">
        <v>76</v>
      </c>
      <c r="E12098" s="18">
        <v>1</v>
      </c>
    </row>
    <row r="12099" spans="1:5" x14ac:dyDescent="0.3">
      <c r="A12099" s="18" t="str">
        <f t="shared" si="189"/>
        <v>2023-24Mildura Rural CityAF6</v>
      </c>
      <c r="B12099" s="18" t="s">
        <v>34</v>
      </c>
      <c r="C12099" s="18" t="s">
        <v>1129</v>
      </c>
      <c r="D12099" s="18" t="s">
        <v>85</v>
      </c>
      <c r="E12099" s="18">
        <v>7.1027035479723386</v>
      </c>
    </row>
    <row r="12100" spans="1:5" x14ac:dyDescent="0.3">
      <c r="A12100" s="18" t="str">
        <f t="shared" si="189"/>
        <v>2023-24Mildura Rural CityAF7</v>
      </c>
      <c r="B12100" s="18" t="s">
        <v>34</v>
      </c>
      <c r="C12100" s="18" t="s">
        <v>1129</v>
      </c>
      <c r="D12100" s="18" t="s">
        <v>90</v>
      </c>
      <c r="E12100" s="18">
        <v>7.6280526139401994</v>
      </c>
    </row>
    <row r="12101" spans="1:5" x14ac:dyDescent="0.3">
      <c r="A12101" s="18" t="str">
        <f t="shared" si="189"/>
        <v>2023-24Mildura Rural CityAM1</v>
      </c>
      <c r="B12101" s="18" t="s">
        <v>34</v>
      </c>
      <c r="C12101" s="18" t="s">
        <v>1129</v>
      </c>
      <c r="D12101" s="18" t="s">
        <v>97</v>
      </c>
      <c r="E12101" s="18">
        <v>1</v>
      </c>
    </row>
    <row r="12102" spans="1:5" x14ac:dyDescent="0.3">
      <c r="A12102" s="18" t="str">
        <f t="shared" si="189"/>
        <v>2023-24Mildura Rural CityAM2</v>
      </c>
      <c r="B12102" s="18" t="s">
        <v>34</v>
      </c>
      <c r="C12102" s="18" t="s">
        <v>1129</v>
      </c>
      <c r="D12102" s="18" t="s">
        <v>103</v>
      </c>
      <c r="E12102" s="18">
        <v>0.37591687041564792</v>
      </c>
    </row>
    <row r="12103" spans="1:5" x14ac:dyDescent="0.3">
      <c r="A12103" s="18" t="str">
        <f t="shared" si="189"/>
        <v>2023-24Mildura Rural CityAM5</v>
      </c>
      <c r="B12103" s="18" t="s">
        <v>34</v>
      </c>
      <c r="C12103" s="18" t="s">
        <v>1129</v>
      </c>
      <c r="D12103" s="18" t="s">
        <v>109</v>
      </c>
      <c r="E12103" s="18">
        <v>0.57590597453476988</v>
      </c>
    </row>
    <row r="12104" spans="1:5" x14ac:dyDescent="0.3">
      <c r="A12104" s="18" t="str">
        <f t="shared" si="189"/>
        <v>2023-24Mildura Rural CityAM6</v>
      </c>
      <c r="B12104" s="18" t="s">
        <v>34</v>
      </c>
      <c r="C12104" s="18" t="s">
        <v>1129</v>
      </c>
      <c r="D12104" s="18" t="s">
        <v>115</v>
      </c>
      <c r="E12104" s="18">
        <v>11.5451054661709</v>
      </c>
    </row>
    <row r="12105" spans="1:5" x14ac:dyDescent="0.3">
      <c r="A12105" s="18" t="str">
        <f t="shared" si="189"/>
        <v>2023-24Mildura Rural CityAM7</v>
      </c>
      <c r="B12105" s="18" t="s">
        <v>34</v>
      </c>
      <c r="C12105" s="18" t="s">
        <v>1129</v>
      </c>
      <c r="D12105" s="18" t="s">
        <v>118</v>
      </c>
      <c r="E12105" s="18">
        <v>0</v>
      </c>
    </row>
    <row r="12106" spans="1:5" x14ac:dyDescent="0.3">
      <c r="A12106" s="18" t="str">
        <f t="shared" si="189"/>
        <v>2023-24Mildura Rural CityFS1</v>
      </c>
      <c r="B12106" s="18" t="s">
        <v>34</v>
      </c>
      <c r="C12106" s="18" t="s">
        <v>1129</v>
      </c>
      <c r="D12106" s="18" t="s">
        <v>124</v>
      </c>
      <c r="E12106" s="18">
        <v>1.9473684210526316</v>
      </c>
    </row>
    <row r="12107" spans="1:5" x14ac:dyDescent="0.3">
      <c r="A12107" s="18" t="str">
        <f t="shared" si="189"/>
        <v>2023-24Mildura Rural CityFS2</v>
      </c>
      <c r="B12107" s="18" t="s">
        <v>34</v>
      </c>
      <c r="C12107" s="18" t="s">
        <v>1129</v>
      </c>
      <c r="D12107" s="18" t="s">
        <v>130</v>
      </c>
      <c r="E12107" s="18">
        <v>0.85388127853881279</v>
      </c>
    </row>
    <row r="12108" spans="1:5" x14ac:dyDescent="0.3">
      <c r="A12108" s="18" t="str">
        <f t="shared" si="189"/>
        <v>2023-24Mildura Rural CityFS3</v>
      </c>
      <c r="B12108" s="18" t="s">
        <v>34</v>
      </c>
      <c r="C12108" s="18" t="s">
        <v>1129</v>
      </c>
      <c r="D12108" s="18" t="s">
        <v>135</v>
      </c>
      <c r="E12108" s="18">
        <v>464.40464104423495</v>
      </c>
    </row>
    <row r="12109" spans="1:5" x14ac:dyDescent="0.3">
      <c r="A12109" s="18" t="str">
        <f t="shared" si="189"/>
        <v>2023-24Mildura Rural CityFS4</v>
      </c>
      <c r="B12109" s="18" t="s">
        <v>34</v>
      </c>
      <c r="C12109" s="18" t="s">
        <v>1129</v>
      </c>
      <c r="D12109" s="18" t="s">
        <v>139</v>
      </c>
      <c r="E12109" s="18">
        <v>0.77419354838709675</v>
      </c>
    </row>
    <row r="12110" spans="1:5" x14ac:dyDescent="0.3">
      <c r="A12110" s="18" t="str">
        <f t="shared" si="189"/>
        <v>2023-24Mildura Rural CityFS5</v>
      </c>
      <c r="B12110" s="18" t="s">
        <v>34</v>
      </c>
      <c r="C12110" s="18" t="s">
        <v>1129</v>
      </c>
      <c r="D12110" s="18" t="s">
        <v>144</v>
      </c>
      <c r="E12110" s="18">
        <v>1.0854700854700854</v>
      </c>
    </row>
    <row r="12111" spans="1:5" x14ac:dyDescent="0.3">
      <c r="A12111" s="18" t="str">
        <f t="shared" si="189"/>
        <v>2023-24Mildura Rural CityG1</v>
      </c>
      <c r="B12111" s="18" t="s">
        <v>34</v>
      </c>
      <c r="C12111" s="18" t="s">
        <v>1129</v>
      </c>
      <c r="D12111" s="18" t="s">
        <v>149</v>
      </c>
      <c r="E12111" s="18">
        <v>0.18115942028985507</v>
      </c>
    </row>
    <row r="12112" spans="1:5" x14ac:dyDescent="0.3">
      <c r="A12112" s="18" t="str">
        <f t="shared" si="189"/>
        <v>2023-24Mildura Rural CityG2</v>
      </c>
      <c r="B12112" s="18" t="s">
        <v>34</v>
      </c>
      <c r="C12112" s="18" t="s">
        <v>1129</v>
      </c>
      <c r="D12112" s="18" t="s">
        <v>154</v>
      </c>
      <c r="E12112" s="18">
        <v>48</v>
      </c>
    </row>
    <row r="12113" spans="1:5" x14ac:dyDescent="0.3">
      <c r="A12113" s="18" t="str">
        <f t="shared" si="189"/>
        <v>2023-24Mildura Rural CityG3</v>
      </c>
      <c r="B12113" s="18" t="s">
        <v>34</v>
      </c>
      <c r="C12113" s="18" t="s">
        <v>1129</v>
      </c>
      <c r="D12113" s="18" t="s">
        <v>159</v>
      </c>
      <c r="E12113" s="18">
        <v>1</v>
      </c>
    </row>
    <row r="12114" spans="1:5" x14ac:dyDescent="0.3">
      <c r="A12114" s="18" t="str">
        <f t="shared" si="189"/>
        <v>2023-24Mildura Rural CityG4</v>
      </c>
      <c r="B12114" s="18" t="s">
        <v>34</v>
      </c>
      <c r="C12114" s="18" t="s">
        <v>1129</v>
      </c>
      <c r="D12114" s="18" t="s">
        <v>166</v>
      </c>
      <c r="E12114" s="18">
        <v>46944.16777777778</v>
      </c>
    </row>
    <row r="12115" spans="1:5" x14ac:dyDescent="0.3">
      <c r="A12115" s="18" t="str">
        <f t="shared" si="189"/>
        <v>2023-24Mildura Rural CityG5</v>
      </c>
      <c r="B12115" s="18" t="s">
        <v>34</v>
      </c>
      <c r="C12115" s="18" t="s">
        <v>1129</v>
      </c>
      <c r="D12115" s="18" t="s">
        <v>169</v>
      </c>
      <c r="E12115" s="18">
        <v>47</v>
      </c>
    </row>
    <row r="12116" spans="1:5" x14ac:dyDescent="0.3">
      <c r="A12116" s="18" t="str">
        <f t="shared" si="189"/>
        <v>2023-24Mildura Rural CityLB2</v>
      </c>
      <c r="B12116" s="18" t="s">
        <v>34</v>
      </c>
      <c r="C12116" s="18" t="s">
        <v>1129</v>
      </c>
      <c r="D12116" s="18" t="s">
        <v>172</v>
      </c>
      <c r="E12116" s="18">
        <v>0.5126351200535697</v>
      </c>
    </row>
    <row r="12117" spans="1:5" x14ac:dyDescent="0.3">
      <c r="A12117" s="18" t="str">
        <f t="shared" si="189"/>
        <v>2023-24Mildura Rural CityLB6</v>
      </c>
      <c r="B12117" s="18" t="s">
        <v>34</v>
      </c>
      <c r="C12117" s="18" t="s">
        <v>1129</v>
      </c>
      <c r="D12117" s="18" t="s">
        <v>180</v>
      </c>
      <c r="E12117" s="18">
        <v>4.4678041491468878</v>
      </c>
    </row>
    <row r="12118" spans="1:5" x14ac:dyDescent="0.3">
      <c r="A12118" s="18" t="str">
        <f t="shared" si="189"/>
        <v>2023-24Mildura Rural CityLB7</v>
      </c>
      <c r="B12118" s="18" t="s">
        <v>34</v>
      </c>
      <c r="C12118" s="18" t="s">
        <v>1129</v>
      </c>
      <c r="D12118" s="18" t="s">
        <v>184</v>
      </c>
      <c r="E12118" s="18">
        <v>0.186242485318136</v>
      </c>
    </row>
    <row r="12119" spans="1:5" x14ac:dyDescent="0.3">
      <c r="A12119" s="18" t="str">
        <f t="shared" si="189"/>
        <v>2023-24Mildura Rural CityLB8</v>
      </c>
      <c r="B12119" s="18" t="s">
        <v>34</v>
      </c>
      <c r="C12119" s="18" t="s">
        <v>1129</v>
      </c>
      <c r="D12119" s="18" t="s">
        <v>188</v>
      </c>
      <c r="E12119" s="18">
        <v>1.8187962609028043</v>
      </c>
    </row>
    <row r="12120" spans="1:5" x14ac:dyDescent="0.3">
      <c r="A12120" s="18" t="str">
        <f t="shared" ref="A12120:A12183" si="190">CONCATENATE(B12120,C12120,D12120)</f>
        <v>2023-24Mildura Rural CityMC2</v>
      </c>
      <c r="B12120" s="18" t="s">
        <v>34</v>
      </c>
      <c r="C12120" s="18" t="s">
        <v>1129</v>
      </c>
      <c r="D12120" s="18" t="s">
        <v>192</v>
      </c>
      <c r="E12120" s="18">
        <v>1.0215716486902928</v>
      </c>
    </row>
    <row r="12121" spans="1:5" x14ac:dyDescent="0.3">
      <c r="A12121" s="18" t="str">
        <f t="shared" si="190"/>
        <v>2023-24Mildura Rural CityMC3</v>
      </c>
      <c r="B12121" s="18" t="s">
        <v>34</v>
      </c>
      <c r="C12121" s="18" t="s">
        <v>1129</v>
      </c>
      <c r="D12121" s="18" t="s">
        <v>197</v>
      </c>
      <c r="E12121" s="18">
        <v>74.452341805679097</v>
      </c>
    </row>
    <row r="12122" spans="1:5" x14ac:dyDescent="0.3">
      <c r="A12122" s="18" t="str">
        <f t="shared" si="190"/>
        <v>2023-24Mildura Rural CityMC4</v>
      </c>
      <c r="B12122" s="18" t="s">
        <v>34</v>
      </c>
      <c r="C12122" s="18" t="s">
        <v>1129</v>
      </c>
      <c r="D12122" s="18" t="s">
        <v>202</v>
      </c>
      <c r="E12122" s="18">
        <v>0.79241343309552814</v>
      </c>
    </row>
    <row r="12123" spans="1:5" x14ac:dyDescent="0.3">
      <c r="A12123" s="18" t="str">
        <f t="shared" si="190"/>
        <v>2023-24Mildura Rural CityMC5</v>
      </c>
      <c r="B12123" s="18" t="s">
        <v>34</v>
      </c>
      <c r="C12123" s="18" t="s">
        <v>1129</v>
      </c>
      <c r="D12123" s="18" t="s">
        <v>207</v>
      </c>
      <c r="E12123" s="18">
        <v>0.84615384615384615</v>
      </c>
    </row>
    <row r="12124" spans="1:5" x14ac:dyDescent="0.3">
      <c r="A12124" s="18" t="str">
        <f t="shared" si="190"/>
        <v>2023-24Mildura Rural CityMC6</v>
      </c>
      <c r="B12124" s="18" t="s">
        <v>34</v>
      </c>
      <c r="C12124" s="18" t="s">
        <v>1129</v>
      </c>
      <c r="D12124" s="18" t="s">
        <v>211</v>
      </c>
      <c r="E12124" s="18">
        <v>1.0431432973805854</v>
      </c>
    </row>
    <row r="12125" spans="1:5" x14ac:dyDescent="0.3">
      <c r="A12125" s="18" t="str">
        <f t="shared" si="190"/>
        <v>2023-24Mildura Rural CityR1</v>
      </c>
      <c r="B12125" s="18" t="s">
        <v>34</v>
      </c>
      <c r="C12125" s="18" t="s">
        <v>1129</v>
      </c>
      <c r="D12125" s="18" t="s">
        <v>215</v>
      </c>
      <c r="E12125" s="18">
        <v>15.985706897362359</v>
      </c>
    </row>
    <row r="12126" spans="1:5" x14ac:dyDescent="0.3">
      <c r="A12126" s="18" t="str">
        <f t="shared" si="190"/>
        <v>2023-24Mildura Rural CityR2</v>
      </c>
      <c r="B12126" s="18" t="s">
        <v>34</v>
      </c>
      <c r="C12126" s="18" t="s">
        <v>1129</v>
      </c>
      <c r="D12126" s="18" t="s">
        <v>220</v>
      </c>
      <c r="E12126" s="18">
        <v>0.9222530443368282</v>
      </c>
    </row>
    <row r="12127" spans="1:5" x14ac:dyDescent="0.3">
      <c r="A12127" s="18" t="str">
        <f t="shared" si="190"/>
        <v>2023-24Mildura Rural CityR3</v>
      </c>
      <c r="B12127" s="18" t="s">
        <v>34</v>
      </c>
      <c r="C12127" s="18" t="s">
        <v>1129</v>
      </c>
      <c r="D12127" s="18" t="s">
        <v>223</v>
      </c>
      <c r="E12127" s="18">
        <v>212.30620771778365</v>
      </c>
    </row>
    <row r="12128" spans="1:5" x14ac:dyDescent="0.3">
      <c r="A12128" s="18" t="str">
        <f t="shared" si="190"/>
        <v>2023-24Mildura Rural CityR4</v>
      </c>
      <c r="B12128" s="18" t="s">
        <v>34</v>
      </c>
      <c r="C12128" s="18" t="s">
        <v>1129</v>
      </c>
      <c r="D12128" s="18" t="s">
        <v>228</v>
      </c>
      <c r="E12128" s="18">
        <v>6.2000012698230655</v>
      </c>
    </row>
    <row r="12129" spans="1:5" x14ac:dyDescent="0.3">
      <c r="A12129" s="18" t="str">
        <f t="shared" si="190"/>
        <v>2023-24Mildura Rural CityR5</v>
      </c>
      <c r="B12129" s="18" t="s">
        <v>34</v>
      </c>
      <c r="C12129" s="18" t="s">
        <v>1129</v>
      </c>
      <c r="D12129" s="18" t="s">
        <v>232</v>
      </c>
      <c r="E12129" s="18">
        <v>48</v>
      </c>
    </row>
    <row r="12130" spans="1:5" x14ac:dyDescent="0.3">
      <c r="A12130" s="18" t="str">
        <f t="shared" si="190"/>
        <v>2023-24Mildura Rural CitySP1</v>
      </c>
      <c r="B12130" s="18" t="s">
        <v>34</v>
      </c>
      <c r="C12130" s="18" t="s">
        <v>1129</v>
      </c>
      <c r="D12130" s="18" t="s">
        <v>236</v>
      </c>
      <c r="E12130" s="18">
        <v>115</v>
      </c>
    </row>
    <row r="12131" spans="1:5" x14ac:dyDescent="0.3">
      <c r="A12131" s="18" t="str">
        <f t="shared" si="190"/>
        <v>2023-24Mildura Rural CitySP2</v>
      </c>
      <c r="B12131" s="18" t="s">
        <v>34</v>
      </c>
      <c r="C12131" s="18" t="s">
        <v>1129</v>
      </c>
      <c r="D12131" s="18" t="s">
        <v>239</v>
      </c>
      <c r="E12131" s="18">
        <v>0.31991525423728812</v>
      </c>
    </row>
    <row r="12132" spans="1:5" x14ac:dyDescent="0.3">
      <c r="A12132" s="18" t="str">
        <f t="shared" si="190"/>
        <v>2023-24Mildura Rural CitySP3</v>
      </c>
      <c r="B12132" s="18" t="s">
        <v>34</v>
      </c>
      <c r="C12132" s="18" t="s">
        <v>1129</v>
      </c>
      <c r="D12132" s="18" t="s">
        <v>245</v>
      </c>
      <c r="E12132" s="18">
        <v>3291.9829069767438</v>
      </c>
    </row>
    <row r="12133" spans="1:5" x14ac:dyDescent="0.3">
      <c r="A12133" s="18" t="str">
        <f t="shared" si="190"/>
        <v>2023-24Mildura Rural CitySP4</v>
      </c>
      <c r="B12133" s="18" t="s">
        <v>34</v>
      </c>
      <c r="C12133" s="18" t="s">
        <v>1129</v>
      </c>
      <c r="D12133" s="18" t="s">
        <v>251</v>
      </c>
      <c r="E12133" s="18">
        <v>1</v>
      </c>
    </row>
    <row r="12134" spans="1:5" x14ac:dyDescent="0.3">
      <c r="A12134" s="18" t="str">
        <f t="shared" si="190"/>
        <v>2023-24Mildura Rural CityWC2</v>
      </c>
      <c r="B12134" s="18" t="s">
        <v>34</v>
      </c>
      <c r="C12134" s="18" t="s">
        <v>1129</v>
      </c>
      <c r="D12134" s="18" t="s">
        <v>256</v>
      </c>
      <c r="E12134" s="18">
        <v>3.8961876224566168</v>
      </c>
    </row>
    <row r="12135" spans="1:5" x14ac:dyDescent="0.3">
      <c r="A12135" s="18" t="str">
        <f t="shared" si="190"/>
        <v>2023-24Mildura Rural CityWC3</v>
      </c>
      <c r="B12135" s="18" t="s">
        <v>34</v>
      </c>
      <c r="C12135" s="18" t="s">
        <v>1129</v>
      </c>
      <c r="D12135" s="18" t="s">
        <v>262</v>
      </c>
      <c r="E12135" s="18">
        <v>35.991320914479253</v>
      </c>
    </row>
    <row r="12136" spans="1:5" x14ac:dyDescent="0.3">
      <c r="A12136" s="18" t="str">
        <f t="shared" si="190"/>
        <v>2023-24Mildura Rural CityWC4</v>
      </c>
      <c r="B12136" s="18" t="s">
        <v>34</v>
      </c>
      <c r="C12136" s="18" t="s">
        <v>1129</v>
      </c>
      <c r="D12136" s="18" t="s">
        <v>266</v>
      </c>
      <c r="E12136" s="18">
        <v>93.882576172231339</v>
      </c>
    </row>
    <row r="12137" spans="1:5" x14ac:dyDescent="0.3">
      <c r="A12137" s="18" t="str">
        <f t="shared" si="190"/>
        <v>2023-24Mildura Rural CityWC5</v>
      </c>
      <c r="B12137" s="18" t="s">
        <v>34</v>
      </c>
      <c r="C12137" s="18" t="s">
        <v>1129</v>
      </c>
      <c r="D12137" s="18" t="s">
        <v>270</v>
      </c>
      <c r="E12137" s="18">
        <v>0.68825255489223924</v>
      </c>
    </row>
    <row r="12138" spans="1:5" x14ac:dyDescent="0.3">
      <c r="A12138" s="18" t="str">
        <f t="shared" si="190"/>
        <v>2023-24Mildura Rural CityE2</v>
      </c>
      <c r="B12138" s="18" t="s">
        <v>34</v>
      </c>
      <c r="C12138" s="18" t="s">
        <v>1129</v>
      </c>
      <c r="D12138" s="18" t="s">
        <v>548</v>
      </c>
      <c r="E12138" s="18">
        <v>4304.7387211944178</v>
      </c>
    </row>
    <row r="12139" spans="1:5" x14ac:dyDescent="0.3">
      <c r="A12139" s="18" t="str">
        <f t="shared" si="190"/>
        <v>2023-24Mildura Rural CityE4</v>
      </c>
      <c r="B12139" s="18" t="s">
        <v>34</v>
      </c>
      <c r="C12139" s="18" t="s">
        <v>1129</v>
      </c>
      <c r="D12139" s="18" t="s">
        <v>550</v>
      </c>
      <c r="E12139" s="18">
        <v>2315.741642323921</v>
      </c>
    </row>
    <row r="12140" spans="1:5" x14ac:dyDescent="0.3">
      <c r="A12140" s="18" t="str">
        <f t="shared" si="190"/>
        <v>2023-24Mildura Rural CityL1</v>
      </c>
      <c r="B12140" s="18" t="s">
        <v>34</v>
      </c>
      <c r="C12140" s="18" t="s">
        <v>1129</v>
      </c>
      <c r="D12140" s="18" t="s">
        <v>552</v>
      </c>
      <c r="E12140" s="18">
        <v>5.2431980906921245</v>
      </c>
    </row>
    <row r="12141" spans="1:5" x14ac:dyDescent="0.3">
      <c r="A12141" s="18" t="str">
        <f t="shared" si="190"/>
        <v>2023-24Mildura Rural CityL2</v>
      </c>
      <c r="B12141" s="18" t="s">
        <v>34</v>
      </c>
      <c r="C12141" s="18" t="s">
        <v>1129</v>
      </c>
      <c r="D12141" s="18" t="s">
        <v>554</v>
      </c>
      <c r="E12141" s="18">
        <v>-1.8307875894988066</v>
      </c>
    </row>
    <row r="12142" spans="1:5" x14ac:dyDescent="0.3">
      <c r="A12142" s="18" t="str">
        <f t="shared" si="190"/>
        <v>2023-24Mildura Rural CityO2</v>
      </c>
      <c r="B12142" s="18" t="s">
        <v>34</v>
      </c>
      <c r="C12142" s="18" t="s">
        <v>1129</v>
      </c>
      <c r="D12142" s="18" t="s">
        <v>556</v>
      </c>
      <c r="E12142" s="18">
        <v>9.7964077487304874E-2</v>
      </c>
    </row>
    <row r="12143" spans="1:5" x14ac:dyDescent="0.3">
      <c r="A12143" s="18" t="str">
        <f t="shared" si="190"/>
        <v>2023-24Mildura Rural CityO3</v>
      </c>
      <c r="B12143" s="18" t="s">
        <v>34</v>
      </c>
      <c r="C12143" s="18" t="s">
        <v>1129</v>
      </c>
      <c r="D12143" s="18" t="s">
        <v>558</v>
      </c>
      <c r="E12143" s="18">
        <v>1.4282019936054166E-2</v>
      </c>
    </row>
    <row r="12144" spans="1:5" x14ac:dyDescent="0.3">
      <c r="A12144" s="18" t="str">
        <f t="shared" si="190"/>
        <v>2023-24Mildura Rural CityO4</v>
      </c>
      <c r="B12144" s="18" t="s">
        <v>34</v>
      </c>
      <c r="C12144" s="18" t="s">
        <v>1129</v>
      </c>
      <c r="D12144" s="18" t="s">
        <v>560</v>
      </c>
      <c r="E12144" s="18">
        <v>0.31452096478274488</v>
      </c>
    </row>
    <row r="12145" spans="1:5" x14ac:dyDescent="0.3">
      <c r="A12145" s="18" t="str">
        <f t="shared" si="190"/>
        <v>2023-24Mildura Rural CityO5</v>
      </c>
      <c r="B12145" s="18" t="s">
        <v>34</v>
      </c>
      <c r="C12145" s="18" t="s">
        <v>1129</v>
      </c>
      <c r="D12145" s="18" t="s">
        <v>562</v>
      </c>
      <c r="E12145" s="18">
        <v>0.91216619938410626</v>
      </c>
    </row>
    <row r="12146" spans="1:5" x14ac:dyDescent="0.3">
      <c r="A12146" s="18" t="str">
        <f t="shared" si="190"/>
        <v>2023-24Mildura Rural CityOP1</v>
      </c>
      <c r="B12146" s="18" t="s">
        <v>34</v>
      </c>
      <c r="C12146" s="18" t="s">
        <v>1129</v>
      </c>
      <c r="D12146" s="18" t="s">
        <v>564</v>
      </c>
      <c r="E12146" s="18">
        <v>-8.2102703849354627E-2</v>
      </c>
    </row>
    <row r="12147" spans="1:5" x14ac:dyDescent="0.3">
      <c r="A12147" s="18" t="str">
        <f t="shared" si="190"/>
        <v>2023-24Mildura Rural CityS1</v>
      </c>
      <c r="B12147" s="18" t="s">
        <v>34</v>
      </c>
      <c r="C12147" s="18" t="s">
        <v>1129</v>
      </c>
      <c r="D12147" s="18" t="s">
        <v>567</v>
      </c>
      <c r="E12147" s="18">
        <v>0.69409134670300088</v>
      </c>
    </row>
    <row r="12148" spans="1:5" x14ac:dyDescent="0.3">
      <c r="A12148" s="18" t="str">
        <f t="shared" si="190"/>
        <v>2023-24Mildura Rural CityS2</v>
      </c>
      <c r="B12148" s="18" t="s">
        <v>34</v>
      </c>
      <c r="C12148" s="18" t="s">
        <v>1129</v>
      </c>
      <c r="D12148" s="18" t="s">
        <v>569</v>
      </c>
      <c r="E12148" s="18">
        <v>5.5774355649893977E-3</v>
      </c>
    </row>
    <row r="12149" spans="1:5" x14ac:dyDescent="0.3">
      <c r="A12149" s="18" t="str">
        <f t="shared" si="190"/>
        <v>2023-24Mildura Rural CityC1</v>
      </c>
      <c r="B12149" s="18" t="s">
        <v>34</v>
      </c>
      <c r="C12149" s="18" t="s">
        <v>1129</v>
      </c>
      <c r="D12149" s="18" t="s">
        <v>572</v>
      </c>
      <c r="E12149" s="18">
        <v>2304.4271466796399</v>
      </c>
    </row>
    <row r="12150" spans="1:5" x14ac:dyDescent="0.3">
      <c r="A12150" s="18" t="str">
        <f t="shared" si="190"/>
        <v>2023-24Mildura Rural CityC2</v>
      </c>
      <c r="B12150" s="18" t="s">
        <v>34</v>
      </c>
      <c r="C12150" s="18" t="s">
        <v>1129</v>
      </c>
      <c r="D12150" s="18" t="s">
        <v>575</v>
      </c>
      <c r="E12150" s="18">
        <v>16905.254196059352</v>
      </c>
    </row>
    <row r="12151" spans="1:5" x14ac:dyDescent="0.3">
      <c r="A12151" s="18" t="str">
        <f t="shared" si="190"/>
        <v>2023-24Mildura Rural CityC3</v>
      </c>
      <c r="B12151" s="18" t="s">
        <v>34</v>
      </c>
      <c r="C12151" s="18" t="s">
        <v>1129</v>
      </c>
      <c r="D12151" s="18" t="s">
        <v>579</v>
      </c>
      <c r="E12151" s="18">
        <v>11.126620062482599</v>
      </c>
    </row>
    <row r="12152" spans="1:5" x14ac:dyDescent="0.3">
      <c r="A12152" s="18" t="str">
        <f t="shared" si="190"/>
        <v>2023-24Mildura Rural CityC4</v>
      </c>
      <c r="B12152" s="18" t="s">
        <v>34</v>
      </c>
      <c r="C12152" s="18" t="s">
        <v>1129</v>
      </c>
      <c r="D12152" s="18" t="s">
        <v>583</v>
      </c>
      <c r="E12152" s="18">
        <v>1941.3941689543733</v>
      </c>
    </row>
    <row r="12153" spans="1:5" x14ac:dyDescent="0.3">
      <c r="A12153" s="18" t="str">
        <f t="shared" si="190"/>
        <v>2023-24Mildura Rural CityC5</v>
      </c>
      <c r="B12153" s="18" t="s">
        <v>34</v>
      </c>
      <c r="C12153" s="18" t="s">
        <v>1129</v>
      </c>
      <c r="D12153" s="18" t="s">
        <v>586</v>
      </c>
      <c r="E12153" s="18">
        <v>146.2105153421135</v>
      </c>
    </row>
    <row r="12154" spans="1:5" x14ac:dyDescent="0.3">
      <c r="A12154" s="18" t="str">
        <f t="shared" si="190"/>
        <v>2023-24Mildura Rural CityC6</v>
      </c>
      <c r="B12154" s="18" t="s">
        <v>34</v>
      </c>
      <c r="C12154" s="18" t="s">
        <v>1129</v>
      </c>
      <c r="D12154" s="18" t="s">
        <v>590</v>
      </c>
      <c r="E12154" s="18">
        <v>1</v>
      </c>
    </row>
    <row r="12155" spans="1:5" x14ac:dyDescent="0.3">
      <c r="A12155" s="18" t="str">
        <f t="shared" si="190"/>
        <v>2023-24Mildura Rural CityC7</v>
      </c>
      <c r="B12155" s="18" t="s">
        <v>34</v>
      </c>
      <c r="C12155" s="18" t="s">
        <v>1129</v>
      </c>
      <c r="D12155" s="18" t="s">
        <v>594</v>
      </c>
      <c r="E12155" s="18">
        <v>0.1517509727626459</v>
      </c>
    </row>
    <row r="12156" spans="1:5" x14ac:dyDescent="0.3">
      <c r="A12156" s="18" t="str">
        <f t="shared" si="190"/>
        <v>2023-24Mitchell ShireAF2</v>
      </c>
      <c r="B12156" s="18" t="s">
        <v>34</v>
      </c>
      <c r="C12156" s="18" t="s">
        <v>1132</v>
      </c>
      <c r="D12156" s="18" t="s">
        <v>76</v>
      </c>
      <c r="E12156" s="18">
        <v>1.2</v>
      </c>
    </row>
    <row r="12157" spans="1:5" x14ac:dyDescent="0.3">
      <c r="A12157" s="18" t="str">
        <f t="shared" si="190"/>
        <v>2023-24Mitchell ShireAF6</v>
      </c>
      <c r="B12157" s="18" t="s">
        <v>34</v>
      </c>
      <c r="C12157" s="18" t="s">
        <v>1132</v>
      </c>
      <c r="D12157" s="18" t="s">
        <v>85</v>
      </c>
      <c r="E12157" s="18">
        <v>2.7585205591646038</v>
      </c>
    </row>
    <row r="12158" spans="1:5" x14ac:dyDescent="0.3">
      <c r="A12158" s="18" t="str">
        <f t="shared" si="190"/>
        <v>2023-24Mitchell ShireAF7</v>
      </c>
      <c r="B12158" s="18" t="s">
        <v>34</v>
      </c>
      <c r="C12158" s="18" t="s">
        <v>1132</v>
      </c>
      <c r="D12158" s="18" t="s">
        <v>90</v>
      </c>
      <c r="E12158" s="18">
        <v>12.922919646954034</v>
      </c>
    </row>
    <row r="12159" spans="1:5" x14ac:dyDescent="0.3">
      <c r="A12159" s="18" t="str">
        <f t="shared" si="190"/>
        <v>2023-24Mitchell ShireAM1</v>
      </c>
      <c r="B12159" s="18" t="s">
        <v>34</v>
      </c>
      <c r="C12159" s="18" t="s">
        <v>1132</v>
      </c>
      <c r="D12159" s="18" t="s">
        <v>97</v>
      </c>
      <c r="E12159" s="18">
        <v>1.0511103278110681</v>
      </c>
    </row>
    <row r="12160" spans="1:5" x14ac:dyDescent="0.3">
      <c r="A12160" s="18" t="str">
        <f t="shared" si="190"/>
        <v>2023-24Mitchell ShireAM2</v>
      </c>
      <c r="B12160" s="18" t="s">
        <v>34</v>
      </c>
      <c r="C12160" s="18" t="s">
        <v>1132</v>
      </c>
      <c r="D12160" s="18" t="s">
        <v>103</v>
      </c>
      <c r="E12160" s="18">
        <v>0.55114200595829199</v>
      </c>
    </row>
    <row r="12161" spans="1:5" x14ac:dyDescent="0.3">
      <c r="A12161" s="18" t="str">
        <f t="shared" si="190"/>
        <v>2023-24Mitchell ShireAM5</v>
      </c>
      <c r="B12161" s="18" t="s">
        <v>34</v>
      </c>
      <c r="C12161" s="18" t="s">
        <v>1132</v>
      </c>
      <c r="D12161" s="18" t="s">
        <v>109</v>
      </c>
      <c r="E12161" s="18">
        <v>0.8252212389380531</v>
      </c>
    </row>
    <row r="12162" spans="1:5" x14ac:dyDescent="0.3">
      <c r="A12162" s="18" t="str">
        <f t="shared" si="190"/>
        <v>2023-24Mitchell ShireAM6</v>
      </c>
      <c r="B12162" s="18" t="s">
        <v>34</v>
      </c>
      <c r="C12162" s="18" t="s">
        <v>1132</v>
      </c>
      <c r="D12162" s="18" t="s">
        <v>115</v>
      </c>
      <c r="E12162" s="18">
        <v>12.964875379260279</v>
      </c>
    </row>
    <row r="12163" spans="1:5" x14ac:dyDescent="0.3">
      <c r="A12163" s="18" t="str">
        <f t="shared" si="190"/>
        <v>2023-24Mitchell ShireAM7</v>
      </c>
      <c r="B12163" s="18" t="s">
        <v>34</v>
      </c>
      <c r="C12163" s="18" t="s">
        <v>1132</v>
      </c>
      <c r="D12163" s="18" t="s">
        <v>118</v>
      </c>
      <c r="E12163" s="18">
        <v>1</v>
      </c>
    </row>
    <row r="12164" spans="1:5" x14ac:dyDescent="0.3">
      <c r="A12164" s="18" t="str">
        <f t="shared" si="190"/>
        <v>2023-24Mitchell ShireFS1</v>
      </c>
      <c r="B12164" s="18" t="s">
        <v>34</v>
      </c>
      <c r="C12164" s="18" t="s">
        <v>1132</v>
      </c>
      <c r="D12164" s="18" t="s">
        <v>124</v>
      </c>
      <c r="E12164" s="18">
        <v>1</v>
      </c>
    </row>
    <row r="12165" spans="1:5" x14ac:dyDescent="0.3">
      <c r="A12165" s="18" t="str">
        <f t="shared" si="190"/>
        <v>2023-24Mitchell ShireFS2</v>
      </c>
      <c r="B12165" s="18" t="s">
        <v>34</v>
      </c>
      <c r="C12165" s="18" t="s">
        <v>1132</v>
      </c>
      <c r="D12165" s="18" t="s">
        <v>130</v>
      </c>
      <c r="E12165" s="18">
        <v>1</v>
      </c>
    </row>
    <row r="12166" spans="1:5" x14ac:dyDescent="0.3">
      <c r="A12166" s="18" t="str">
        <f t="shared" si="190"/>
        <v>2023-24Mitchell ShireFS3</v>
      </c>
      <c r="B12166" s="18" t="s">
        <v>34</v>
      </c>
      <c r="C12166" s="18" t="s">
        <v>1132</v>
      </c>
      <c r="D12166" s="18" t="s">
        <v>135</v>
      </c>
      <c r="E12166" s="18">
        <v>561.06000000000006</v>
      </c>
    </row>
    <row r="12167" spans="1:5" x14ac:dyDescent="0.3">
      <c r="A12167" s="18" t="str">
        <f t="shared" si="190"/>
        <v>2023-24Mitchell ShireFS4</v>
      </c>
      <c r="B12167" s="18" t="s">
        <v>34</v>
      </c>
      <c r="C12167" s="18" t="s">
        <v>1132</v>
      </c>
      <c r="D12167" s="18" t="s">
        <v>139</v>
      </c>
      <c r="E12167" s="18">
        <v>1</v>
      </c>
    </row>
    <row r="12168" spans="1:5" x14ac:dyDescent="0.3">
      <c r="A12168" s="18" t="str">
        <f t="shared" si="190"/>
        <v>2023-24Mitchell ShireFS5</v>
      </c>
      <c r="B12168" s="18" t="s">
        <v>34</v>
      </c>
      <c r="C12168" s="18" t="s">
        <v>1132</v>
      </c>
      <c r="D12168" s="18" t="s">
        <v>144</v>
      </c>
      <c r="E12168" s="18">
        <v>1.0344827586206897</v>
      </c>
    </row>
    <row r="12169" spans="1:5" x14ac:dyDescent="0.3">
      <c r="A12169" s="18" t="str">
        <f t="shared" si="190"/>
        <v>2023-24Mitchell ShireG1</v>
      </c>
      <c r="B12169" s="18" t="s">
        <v>34</v>
      </c>
      <c r="C12169" s="18" t="s">
        <v>1132</v>
      </c>
      <c r="D12169" s="18" t="s">
        <v>149</v>
      </c>
      <c r="E12169" s="18">
        <v>0.17073170731707318</v>
      </c>
    </row>
    <row r="12170" spans="1:5" x14ac:dyDescent="0.3">
      <c r="A12170" s="18" t="str">
        <f t="shared" si="190"/>
        <v>2023-24Mitchell ShireG2</v>
      </c>
      <c r="B12170" s="18" t="s">
        <v>34</v>
      </c>
      <c r="C12170" s="18" t="s">
        <v>1132</v>
      </c>
      <c r="D12170" s="18" t="s">
        <v>154</v>
      </c>
      <c r="E12170" s="18">
        <v>44</v>
      </c>
    </row>
    <row r="12171" spans="1:5" x14ac:dyDescent="0.3">
      <c r="A12171" s="18" t="str">
        <f t="shared" si="190"/>
        <v>2023-24Mitchell ShireG3</v>
      </c>
      <c r="B12171" s="18" t="s">
        <v>34</v>
      </c>
      <c r="C12171" s="18" t="s">
        <v>1132</v>
      </c>
      <c r="D12171" s="18" t="s">
        <v>159</v>
      </c>
      <c r="E12171" s="18">
        <v>0.80555555555555558</v>
      </c>
    </row>
    <row r="12172" spans="1:5" x14ac:dyDescent="0.3">
      <c r="A12172" s="18" t="str">
        <f t="shared" si="190"/>
        <v>2023-24Mitchell ShireG4</v>
      </c>
      <c r="B12172" s="18" t="s">
        <v>34</v>
      </c>
      <c r="C12172" s="18" t="s">
        <v>1132</v>
      </c>
      <c r="D12172" s="18" t="s">
        <v>166</v>
      </c>
      <c r="E12172" s="18">
        <v>53736.222222222219</v>
      </c>
    </row>
    <row r="12173" spans="1:5" x14ac:dyDescent="0.3">
      <c r="A12173" s="18" t="str">
        <f t="shared" si="190"/>
        <v>2023-24Mitchell ShireG5</v>
      </c>
      <c r="B12173" s="18" t="s">
        <v>34</v>
      </c>
      <c r="C12173" s="18" t="s">
        <v>1132</v>
      </c>
      <c r="D12173" s="18" t="s">
        <v>169</v>
      </c>
      <c r="E12173" s="18">
        <v>40</v>
      </c>
    </row>
    <row r="12174" spans="1:5" x14ac:dyDescent="0.3">
      <c r="A12174" s="18" t="str">
        <f t="shared" si="190"/>
        <v>2023-24Mitchell ShireLB2</v>
      </c>
      <c r="B12174" s="18" t="s">
        <v>34</v>
      </c>
      <c r="C12174" s="18" t="s">
        <v>1132</v>
      </c>
      <c r="D12174" s="18" t="s">
        <v>172</v>
      </c>
      <c r="E12174" s="18">
        <v>0.44132092915751764</v>
      </c>
    </row>
    <row r="12175" spans="1:5" x14ac:dyDescent="0.3">
      <c r="A12175" s="18" t="str">
        <f t="shared" si="190"/>
        <v>2023-24Mitchell ShireLB6</v>
      </c>
      <c r="B12175" s="18" t="s">
        <v>34</v>
      </c>
      <c r="C12175" s="18" t="s">
        <v>1132</v>
      </c>
      <c r="D12175" s="18" t="s">
        <v>180</v>
      </c>
      <c r="E12175" s="18">
        <v>2.7508143625635202</v>
      </c>
    </row>
    <row r="12176" spans="1:5" x14ac:dyDescent="0.3">
      <c r="A12176" s="18" t="str">
        <f t="shared" si="190"/>
        <v>2023-24Mitchell ShireLB7</v>
      </c>
      <c r="B12176" s="18" t="s">
        <v>34</v>
      </c>
      <c r="C12176" s="18" t="s">
        <v>1132</v>
      </c>
      <c r="D12176" s="18" t="s">
        <v>184</v>
      </c>
      <c r="E12176" s="18">
        <v>0.18185879418498593</v>
      </c>
    </row>
    <row r="12177" spans="1:5" x14ac:dyDescent="0.3">
      <c r="A12177" s="18" t="str">
        <f t="shared" si="190"/>
        <v>2023-24Mitchell ShireLB8</v>
      </c>
      <c r="B12177" s="18" t="s">
        <v>34</v>
      </c>
      <c r="C12177" s="18" t="s">
        <v>1132</v>
      </c>
      <c r="D12177" s="18" t="s">
        <v>188</v>
      </c>
      <c r="E12177" s="18">
        <v>2.1086685404761463</v>
      </c>
    </row>
    <row r="12178" spans="1:5" x14ac:dyDescent="0.3">
      <c r="A12178" s="18" t="str">
        <f t="shared" si="190"/>
        <v>2023-24Mitchell ShireMC2</v>
      </c>
      <c r="B12178" s="18" t="s">
        <v>34</v>
      </c>
      <c r="C12178" s="18" t="s">
        <v>1132</v>
      </c>
      <c r="D12178" s="18" t="s">
        <v>192</v>
      </c>
      <c r="E12178" s="18">
        <v>1.0148448043184886</v>
      </c>
    </row>
    <row r="12179" spans="1:5" x14ac:dyDescent="0.3">
      <c r="A12179" s="18" t="str">
        <f t="shared" si="190"/>
        <v>2023-24Mitchell ShireMC3</v>
      </c>
      <c r="B12179" s="18" t="s">
        <v>34</v>
      </c>
      <c r="C12179" s="18" t="s">
        <v>1132</v>
      </c>
      <c r="D12179" s="18" t="s">
        <v>197</v>
      </c>
      <c r="E12179" s="18">
        <v>98.00631467933475</v>
      </c>
    </row>
    <row r="12180" spans="1:5" x14ac:dyDescent="0.3">
      <c r="A12180" s="18" t="str">
        <f t="shared" si="190"/>
        <v>2023-24Mitchell ShireMC4</v>
      </c>
      <c r="B12180" s="18" t="s">
        <v>34</v>
      </c>
      <c r="C12180" s="18" t="s">
        <v>1132</v>
      </c>
      <c r="D12180" s="18" t="s">
        <v>202</v>
      </c>
      <c r="E12180" s="18">
        <v>0.85661290322580641</v>
      </c>
    </row>
    <row r="12181" spans="1:5" x14ac:dyDescent="0.3">
      <c r="A12181" s="18" t="str">
        <f t="shared" si="190"/>
        <v>2023-24Mitchell ShireMC5</v>
      </c>
      <c r="B12181" s="18" t="s">
        <v>34</v>
      </c>
      <c r="C12181" s="18" t="s">
        <v>1132</v>
      </c>
      <c r="D12181" s="18" t="s">
        <v>207</v>
      </c>
      <c r="E12181" s="18">
        <v>0.90683229813664601</v>
      </c>
    </row>
    <row r="12182" spans="1:5" x14ac:dyDescent="0.3">
      <c r="A12182" s="18" t="str">
        <f t="shared" si="190"/>
        <v>2023-24Mitchell ShireMC6</v>
      </c>
      <c r="B12182" s="18" t="s">
        <v>34</v>
      </c>
      <c r="C12182" s="18" t="s">
        <v>1132</v>
      </c>
      <c r="D12182" s="18" t="s">
        <v>211</v>
      </c>
      <c r="E12182" s="18">
        <v>1.0161943319838056</v>
      </c>
    </row>
    <row r="12183" spans="1:5" x14ac:dyDescent="0.3">
      <c r="A12183" s="18" t="str">
        <f t="shared" si="190"/>
        <v>2023-24Mitchell ShireR1</v>
      </c>
      <c r="B12183" s="18" t="s">
        <v>34</v>
      </c>
      <c r="C12183" s="18" t="s">
        <v>1132</v>
      </c>
      <c r="D12183" s="18" t="s">
        <v>215</v>
      </c>
      <c r="E12183" s="18">
        <v>225.38802749467206</v>
      </c>
    </row>
    <row r="12184" spans="1:5" x14ac:dyDescent="0.3">
      <c r="A12184" s="18" t="str">
        <f t="shared" ref="A12184:A12247" si="191">CONCATENATE(B12184,C12184,D12184)</f>
        <v>2023-24Mitchell ShireR2</v>
      </c>
      <c r="B12184" s="18" t="s">
        <v>34</v>
      </c>
      <c r="C12184" s="18" t="s">
        <v>1132</v>
      </c>
      <c r="D12184" s="18" t="s">
        <v>220</v>
      </c>
      <c r="E12184" s="18">
        <v>0.9318047846277363</v>
      </c>
    </row>
    <row r="12185" spans="1:5" x14ac:dyDescent="0.3">
      <c r="A12185" s="18" t="str">
        <f t="shared" si="191"/>
        <v>2023-24Mitchell ShireR3</v>
      </c>
      <c r="B12185" s="18" t="s">
        <v>34</v>
      </c>
      <c r="C12185" s="18" t="s">
        <v>1132</v>
      </c>
      <c r="D12185" s="18" t="s">
        <v>223</v>
      </c>
      <c r="E12185" s="18">
        <v>37.725956421174047</v>
      </c>
    </row>
    <row r="12186" spans="1:5" x14ac:dyDescent="0.3">
      <c r="A12186" s="18" t="str">
        <f t="shared" si="191"/>
        <v>2023-24Mitchell ShireR4</v>
      </c>
      <c r="B12186" s="18" t="s">
        <v>34</v>
      </c>
      <c r="C12186" s="18" t="s">
        <v>1132</v>
      </c>
      <c r="D12186" s="18" t="s">
        <v>228</v>
      </c>
      <c r="E12186" s="18">
        <v>12.873006595975619</v>
      </c>
    </row>
    <row r="12187" spans="1:5" x14ac:dyDescent="0.3">
      <c r="A12187" s="18" t="str">
        <f t="shared" si="191"/>
        <v>2023-24Mitchell ShireR5</v>
      </c>
      <c r="B12187" s="18" t="s">
        <v>34</v>
      </c>
      <c r="C12187" s="18" t="s">
        <v>1132</v>
      </c>
      <c r="D12187" s="18" t="s">
        <v>232</v>
      </c>
      <c r="E12187" s="18">
        <v>28</v>
      </c>
    </row>
    <row r="12188" spans="1:5" x14ac:dyDescent="0.3">
      <c r="A12188" s="18" t="str">
        <f t="shared" si="191"/>
        <v>2023-24Mitchell ShireSP1</v>
      </c>
      <c r="B12188" s="18" t="s">
        <v>34</v>
      </c>
      <c r="C12188" s="18" t="s">
        <v>1132</v>
      </c>
      <c r="D12188" s="18" t="s">
        <v>236</v>
      </c>
      <c r="E12188" s="18">
        <v>102</v>
      </c>
    </row>
    <row r="12189" spans="1:5" x14ac:dyDescent="0.3">
      <c r="A12189" s="18" t="str">
        <f t="shared" si="191"/>
        <v>2023-24Mitchell ShireSP2</v>
      </c>
      <c r="B12189" s="18" t="s">
        <v>34</v>
      </c>
      <c r="C12189" s="18" t="s">
        <v>1132</v>
      </c>
      <c r="D12189" s="18" t="s">
        <v>239</v>
      </c>
      <c r="E12189" s="18">
        <v>0.54216867469879515</v>
      </c>
    </row>
    <row r="12190" spans="1:5" x14ac:dyDescent="0.3">
      <c r="A12190" s="18" t="str">
        <f t="shared" si="191"/>
        <v>2023-24Mitchell ShireSP3</v>
      </c>
      <c r="B12190" s="18" t="s">
        <v>34</v>
      </c>
      <c r="C12190" s="18" t="s">
        <v>1132</v>
      </c>
      <c r="D12190" s="18" t="s">
        <v>245</v>
      </c>
      <c r="E12190" s="18">
        <v>2966.9831460674159</v>
      </c>
    </row>
    <row r="12191" spans="1:5" x14ac:dyDescent="0.3">
      <c r="A12191" s="18" t="str">
        <f t="shared" si="191"/>
        <v>2023-24Mitchell ShireSP4</v>
      </c>
      <c r="B12191" s="18" t="s">
        <v>34</v>
      </c>
      <c r="C12191" s="18" t="s">
        <v>1132</v>
      </c>
      <c r="D12191" s="18" t="s">
        <v>251</v>
      </c>
      <c r="E12191" s="18">
        <v>0.53846153846153844</v>
      </c>
    </row>
    <row r="12192" spans="1:5" x14ac:dyDescent="0.3">
      <c r="A12192" s="18" t="str">
        <f t="shared" si="191"/>
        <v>2023-24Mitchell ShireWC2</v>
      </c>
      <c r="B12192" s="18" t="s">
        <v>34</v>
      </c>
      <c r="C12192" s="18" t="s">
        <v>1132</v>
      </c>
      <c r="D12192" s="18" t="s">
        <v>256</v>
      </c>
      <c r="E12192" s="18">
        <v>7.8901230811848091</v>
      </c>
    </row>
    <row r="12193" spans="1:5" x14ac:dyDescent="0.3">
      <c r="A12193" s="18" t="str">
        <f t="shared" si="191"/>
        <v>2023-24Mitchell ShireWC3</v>
      </c>
      <c r="B12193" s="18" t="s">
        <v>34</v>
      </c>
      <c r="C12193" s="18" t="s">
        <v>1132</v>
      </c>
      <c r="D12193" s="18" t="s">
        <v>262</v>
      </c>
      <c r="E12193" s="18">
        <v>139.65783936349897</v>
      </c>
    </row>
    <row r="12194" spans="1:5" x14ac:dyDescent="0.3">
      <c r="A12194" s="18" t="str">
        <f t="shared" si="191"/>
        <v>2023-24Mitchell ShireWC4</v>
      </c>
      <c r="B12194" s="18" t="s">
        <v>34</v>
      </c>
      <c r="C12194" s="18" t="s">
        <v>1132</v>
      </c>
      <c r="D12194" s="18" t="s">
        <v>266</v>
      </c>
      <c r="E12194" s="18">
        <v>64.717089806048349</v>
      </c>
    </row>
    <row r="12195" spans="1:5" x14ac:dyDescent="0.3">
      <c r="A12195" s="18" t="str">
        <f t="shared" si="191"/>
        <v>2023-24Mitchell ShireWC5</v>
      </c>
      <c r="B12195" s="18" t="s">
        <v>34</v>
      </c>
      <c r="C12195" s="18" t="s">
        <v>1132</v>
      </c>
      <c r="D12195" s="18" t="s">
        <v>270</v>
      </c>
      <c r="E12195" s="18">
        <v>0.27590978229325674</v>
      </c>
    </row>
    <row r="12196" spans="1:5" x14ac:dyDescent="0.3">
      <c r="A12196" s="18" t="str">
        <f t="shared" si="191"/>
        <v>2023-24Mitchell ShireE2</v>
      </c>
      <c r="B12196" s="18" t="s">
        <v>34</v>
      </c>
      <c r="C12196" s="18" t="s">
        <v>1132</v>
      </c>
      <c r="D12196" s="18" t="s">
        <v>548</v>
      </c>
      <c r="E12196" s="18">
        <v>4237.0866141732286</v>
      </c>
    </row>
    <row r="12197" spans="1:5" x14ac:dyDescent="0.3">
      <c r="A12197" s="18" t="str">
        <f t="shared" si="191"/>
        <v>2023-24Mitchell ShireE4</v>
      </c>
      <c r="B12197" s="18" t="s">
        <v>34</v>
      </c>
      <c r="C12197" s="18" t="s">
        <v>1132</v>
      </c>
      <c r="D12197" s="18" t="s">
        <v>550</v>
      </c>
      <c r="E12197" s="18">
        <v>2000.3543307086616</v>
      </c>
    </row>
    <row r="12198" spans="1:5" x14ac:dyDescent="0.3">
      <c r="A12198" s="18" t="str">
        <f t="shared" si="191"/>
        <v>2023-24Mitchell ShireL1</v>
      </c>
      <c r="B12198" s="18" t="s">
        <v>34</v>
      </c>
      <c r="C12198" s="18" t="s">
        <v>1132</v>
      </c>
      <c r="D12198" s="18" t="s">
        <v>552</v>
      </c>
      <c r="E12198" s="18">
        <v>1.9829879930499728</v>
      </c>
    </row>
    <row r="12199" spans="1:5" x14ac:dyDescent="0.3">
      <c r="A12199" s="18" t="str">
        <f t="shared" si="191"/>
        <v>2023-24Mitchell ShireL2</v>
      </c>
      <c r="B12199" s="18" t="s">
        <v>34</v>
      </c>
      <c r="C12199" s="18" t="s">
        <v>1132</v>
      </c>
      <c r="D12199" s="18" t="s">
        <v>554</v>
      </c>
      <c r="E12199" s="18">
        <v>-1.5057441456393765</v>
      </c>
    </row>
    <row r="12200" spans="1:5" x14ac:dyDescent="0.3">
      <c r="A12200" s="18" t="str">
        <f t="shared" si="191"/>
        <v>2023-24Mitchell ShireO2</v>
      </c>
      <c r="B12200" s="18" t="s">
        <v>34</v>
      </c>
      <c r="C12200" s="18" t="s">
        <v>1132</v>
      </c>
      <c r="D12200" s="18" t="s">
        <v>556</v>
      </c>
      <c r="E12200" s="18">
        <v>0.30285339560474711</v>
      </c>
    </row>
    <row r="12201" spans="1:5" x14ac:dyDescent="0.3">
      <c r="A12201" s="18" t="str">
        <f t="shared" si="191"/>
        <v>2023-24Mitchell ShireO3</v>
      </c>
      <c r="B12201" s="18" t="s">
        <v>34</v>
      </c>
      <c r="C12201" s="18" t="s">
        <v>1132</v>
      </c>
      <c r="D12201" s="18" t="s">
        <v>558</v>
      </c>
      <c r="E12201" s="18">
        <v>7.1846709958094751E-2</v>
      </c>
    </row>
    <row r="12202" spans="1:5" x14ac:dyDescent="0.3">
      <c r="A12202" s="18" t="str">
        <f t="shared" si="191"/>
        <v>2023-24Mitchell ShireO4</v>
      </c>
      <c r="B12202" s="18" t="s">
        <v>34</v>
      </c>
      <c r="C12202" s="18" t="s">
        <v>1132</v>
      </c>
      <c r="D12202" s="18" t="s">
        <v>560</v>
      </c>
      <c r="E12202" s="18">
        <v>0.32787130192250225</v>
      </c>
    </row>
    <row r="12203" spans="1:5" x14ac:dyDescent="0.3">
      <c r="A12203" s="18" t="str">
        <f t="shared" si="191"/>
        <v>2023-24Mitchell ShireO5</v>
      </c>
      <c r="B12203" s="18" t="s">
        <v>34</v>
      </c>
      <c r="C12203" s="18" t="s">
        <v>1132</v>
      </c>
      <c r="D12203" s="18" t="s">
        <v>562</v>
      </c>
      <c r="E12203" s="18">
        <v>0.89347442680776012</v>
      </c>
    </row>
    <row r="12204" spans="1:5" x14ac:dyDescent="0.3">
      <c r="A12204" s="18" t="str">
        <f t="shared" si="191"/>
        <v>2023-24Mitchell ShireOP1</v>
      </c>
      <c r="B12204" s="18" t="s">
        <v>34</v>
      </c>
      <c r="C12204" s="18" t="s">
        <v>1132</v>
      </c>
      <c r="D12204" s="18" t="s">
        <v>564</v>
      </c>
      <c r="E12204" s="18">
        <v>-0.10580015412278448</v>
      </c>
    </row>
    <row r="12205" spans="1:5" x14ac:dyDescent="0.3">
      <c r="A12205" s="18" t="str">
        <f t="shared" si="191"/>
        <v>2023-24Mitchell ShireS1</v>
      </c>
      <c r="B12205" s="18" t="s">
        <v>34</v>
      </c>
      <c r="C12205" s="18" t="s">
        <v>1132</v>
      </c>
      <c r="D12205" s="18" t="s">
        <v>567</v>
      </c>
      <c r="E12205" s="18">
        <v>0.64240431543796561</v>
      </c>
    </row>
    <row r="12206" spans="1:5" x14ac:dyDescent="0.3">
      <c r="A12206" s="18" t="str">
        <f t="shared" si="191"/>
        <v>2023-24Mitchell ShireS2</v>
      </c>
      <c r="B12206" s="18" t="s">
        <v>34</v>
      </c>
      <c r="C12206" s="18" t="s">
        <v>1132</v>
      </c>
      <c r="D12206" s="18" t="s">
        <v>569</v>
      </c>
      <c r="E12206" s="18">
        <v>3.4756986280991349E-3</v>
      </c>
    </row>
    <row r="12207" spans="1:5" x14ac:dyDescent="0.3">
      <c r="A12207" s="18" t="str">
        <f t="shared" si="191"/>
        <v>2023-24Mitchell ShireC1</v>
      </c>
      <c r="B12207" s="18" t="s">
        <v>34</v>
      </c>
      <c r="C12207" s="18" t="s">
        <v>1132</v>
      </c>
      <c r="D12207" s="18" t="s">
        <v>572</v>
      </c>
      <c r="E12207" s="18">
        <v>2003.2760642555329</v>
      </c>
    </row>
    <row r="12208" spans="1:5" x14ac:dyDescent="0.3">
      <c r="A12208" s="18" t="str">
        <f t="shared" si="191"/>
        <v>2023-24Mitchell ShireC2</v>
      </c>
      <c r="B12208" s="18" t="s">
        <v>34</v>
      </c>
      <c r="C12208" s="18" t="s">
        <v>1132</v>
      </c>
      <c r="D12208" s="18" t="s">
        <v>575</v>
      </c>
      <c r="E12208" s="18">
        <v>14729.054594866258</v>
      </c>
    </row>
    <row r="12209" spans="1:5" x14ac:dyDescent="0.3">
      <c r="A12209" s="18" t="str">
        <f t="shared" si="191"/>
        <v>2023-24Mitchell ShireC3</v>
      </c>
      <c r="B12209" s="18" t="s">
        <v>34</v>
      </c>
      <c r="C12209" s="18" t="s">
        <v>1132</v>
      </c>
      <c r="D12209" s="18" t="s">
        <v>579</v>
      </c>
      <c r="E12209" s="18">
        <v>36.771389459274467</v>
      </c>
    </row>
    <row r="12210" spans="1:5" x14ac:dyDescent="0.3">
      <c r="A12210" s="18" t="str">
        <f t="shared" si="191"/>
        <v>2023-24Mitchell ShireC4</v>
      </c>
      <c r="B12210" s="18" t="s">
        <v>34</v>
      </c>
      <c r="C12210" s="18" t="s">
        <v>1132</v>
      </c>
      <c r="D12210" s="18" t="s">
        <v>583</v>
      </c>
      <c r="E12210" s="18">
        <v>1494.9276846043592</v>
      </c>
    </row>
    <row r="12211" spans="1:5" x14ac:dyDescent="0.3">
      <c r="A12211" s="18" t="str">
        <f t="shared" si="191"/>
        <v>2023-24Mitchell ShireC5</v>
      </c>
      <c r="B12211" s="18" t="s">
        <v>34</v>
      </c>
      <c r="C12211" s="18" t="s">
        <v>1132</v>
      </c>
      <c r="D12211" s="18" t="s">
        <v>586</v>
      </c>
      <c r="E12211" s="18">
        <v>164.32440481730356</v>
      </c>
    </row>
    <row r="12212" spans="1:5" x14ac:dyDescent="0.3">
      <c r="A12212" s="18" t="str">
        <f t="shared" si="191"/>
        <v>2023-24Mitchell ShireC6</v>
      </c>
      <c r="B12212" s="18" t="s">
        <v>34</v>
      </c>
      <c r="C12212" s="18" t="s">
        <v>1132</v>
      </c>
      <c r="D12212" s="18" t="s">
        <v>590</v>
      </c>
      <c r="E12212" s="18">
        <v>5</v>
      </c>
    </row>
    <row r="12213" spans="1:5" x14ac:dyDescent="0.3">
      <c r="A12213" s="18" t="str">
        <f t="shared" si="191"/>
        <v>2023-24Mitchell ShireC7</v>
      </c>
      <c r="B12213" s="18" t="s">
        <v>34</v>
      </c>
      <c r="C12213" s="18" t="s">
        <v>1132</v>
      </c>
      <c r="D12213" s="18" t="s">
        <v>594</v>
      </c>
      <c r="E12213" s="18">
        <v>0.1811764705882353</v>
      </c>
    </row>
    <row r="12214" spans="1:5" x14ac:dyDescent="0.3">
      <c r="A12214" s="18" t="str">
        <f t="shared" si="191"/>
        <v>2023-24Mitchell ShireLB5</v>
      </c>
      <c r="B12214" s="18" t="s">
        <v>34</v>
      </c>
      <c r="C12214" s="18" t="s">
        <v>1132</v>
      </c>
      <c r="D12214" s="18" t="s">
        <v>177</v>
      </c>
      <c r="E12214" s="18">
        <v>30.624393276622676</v>
      </c>
    </row>
    <row r="12215" spans="1:5" x14ac:dyDescent="0.3">
      <c r="A12215" s="18" t="str">
        <f t="shared" si="191"/>
        <v>2023-24Moira ShireAF2</v>
      </c>
      <c r="B12215" s="18" t="s">
        <v>34</v>
      </c>
      <c r="C12215" s="18" t="s">
        <v>1135</v>
      </c>
      <c r="D12215" s="18" t="s">
        <v>76</v>
      </c>
      <c r="E12215" s="18">
        <v>1</v>
      </c>
    </row>
    <row r="12216" spans="1:5" x14ac:dyDescent="0.3">
      <c r="A12216" s="18" t="str">
        <f t="shared" si="191"/>
        <v>2023-24Moira ShireAF6</v>
      </c>
      <c r="B12216" s="18" t="s">
        <v>34</v>
      </c>
      <c r="C12216" s="18" t="s">
        <v>1135</v>
      </c>
      <c r="D12216" s="18" t="s">
        <v>85</v>
      </c>
      <c r="E12216" s="18">
        <v>1.9327051177904142</v>
      </c>
    </row>
    <row r="12217" spans="1:5" x14ac:dyDescent="0.3">
      <c r="A12217" s="18" t="str">
        <f t="shared" si="191"/>
        <v>2023-24Moira ShireAF7</v>
      </c>
      <c r="B12217" s="18" t="s">
        <v>34</v>
      </c>
      <c r="C12217" s="18" t="s">
        <v>1135</v>
      </c>
      <c r="D12217" s="18" t="s">
        <v>90</v>
      </c>
      <c r="E12217" s="18">
        <v>14.023806721700096</v>
      </c>
    </row>
    <row r="12218" spans="1:5" x14ac:dyDescent="0.3">
      <c r="A12218" s="18" t="str">
        <f t="shared" si="191"/>
        <v>2023-24Moira ShireAM1</v>
      </c>
      <c r="B12218" s="18" t="s">
        <v>34</v>
      </c>
      <c r="C12218" s="18" t="s">
        <v>1135</v>
      </c>
      <c r="D12218" s="18" t="s">
        <v>97</v>
      </c>
      <c r="E12218" s="18">
        <v>2.6279069767441858</v>
      </c>
    </row>
    <row r="12219" spans="1:5" x14ac:dyDescent="0.3">
      <c r="A12219" s="18" t="str">
        <f t="shared" si="191"/>
        <v>2023-24Moira ShireAM2</v>
      </c>
      <c r="B12219" s="18" t="s">
        <v>34</v>
      </c>
      <c r="C12219" s="18" t="s">
        <v>1135</v>
      </c>
      <c r="D12219" s="18" t="s">
        <v>103</v>
      </c>
      <c r="E12219" s="18">
        <v>0.20177383592017739</v>
      </c>
    </row>
    <row r="12220" spans="1:5" x14ac:dyDescent="0.3">
      <c r="A12220" s="18" t="str">
        <f t="shared" si="191"/>
        <v>2023-24Moira ShireAM5</v>
      </c>
      <c r="B12220" s="18" t="s">
        <v>34</v>
      </c>
      <c r="C12220" s="18" t="s">
        <v>1135</v>
      </c>
      <c r="D12220" s="18" t="s">
        <v>109</v>
      </c>
      <c r="E12220" s="18">
        <v>0.49166666666666664</v>
      </c>
    </row>
    <row r="12221" spans="1:5" x14ac:dyDescent="0.3">
      <c r="A12221" s="18" t="str">
        <f t="shared" si="191"/>
        <v>2023-24Moira ShireAM6</v>
      </c>
      <c r="B12221" s="18" t="s">
        <v>34</v>
      </c>
      <c r="C12221" s="18" t="s">
        <v>1135</v>
      </c>
      <c r="D12221" s="18" t="s">
        <v>115</v>
      </c>
      <c r="E12221" s="18">
        <v>11.700471161657189</v>
      </c>
    </row>
    <row r="12222" spans="1:5" x14ac:dyDescent="0.3">
      <c r="A12222" s="18" t="str">
        <f t="shared" si="191"/>
        <v>2023-24Moira ShireAM7</v>
      </c>
      <c r="B12222" s="18" t="s">
        <v>34</v>
      </c>
      <c r="C12222" s="18" t="s">
        <v>1135</v>
      </c>
      <c r="D12222" s="18" t="s">
        <v>118</v>
      </c>
      <c r="E12222" s="18">
        <v>0</v>
      </c>
    </row>
    <row r="12223" spans="1:5" x14ac:dyDescent="0.3">
      <c r="A12223" s="18" t="str">
        <f t="shared" si="191"/>
        <v>2023-24Moira ShireFS1</v>
      </c>
      <c r="B12223" s="18" t="s">
        <v>34</v>
      </c>
      <c r="C12223" s="18" t="s">
        <v>1135</v>
      </c>
      <c r="D12223" s="18" t="s">
        <v>124</v>
      </c>
      <c r="E12223" s="18">
        <v>1.125</v>
      </c>
    </row>
    <row r="12224" spans="1:5" x14ac:dyDescent="0.3">
      <c r="A12224" s="18" t="str">
        <f t="shared" si="191"/>
        <v>2023-24Moira ShireFS2</v>
      </c>
      <c r="B12224" s="18" t="s">
        <v>34</v>
      </c>
      <c r="C12224" s="18" t="s">
        <v>1135</v>
      </c>
      <c r="D12224" s="18" t="s">
        <v>130</v>
      </c>
      <c r="E12224" s="18">
        <v>1</v>
      </c>
    </row>
    <row r="12225" spans="1:5" x14ac:dyDescent="0.3">
      <c r="A12225" s="18" t="str">
        <f t="shared" si="191"/>
        <v>2023-24Moira ShireFS3</v>
      </c>
      <c r="B12225" s="18" t="s">
        <v>34</v>
      </c>
      <c r="C12225" s="18" t="s">
        <v>1135</v>
      </c>
      <c r="D12225" s="18" t="s">
        <v>135</v>
      </c>
      <c r="E12225" s="18">
        <v>444.33264462809916</v>
      </c>
    </row>
    <row r="12226" spans="1:5" x14ac:dyDescent="0.3">
      <c r="A12226" s="18" t="str">
        <f t="shared" si="191"/>
        <v>2023-24Moira ShireFS4</v>
      </c>
      <c r="B12226" s="18" t="s">
        <v>34</v>
      </c>
      <c r="C12226" s="18" t="s">
        <v>1135</v>
      </c>
      <c r="D12226" s="18" t="s">
        <v>139</v>
      </c>
      <c r="E12226" s="18">
        <v>1</v>
      </c>
    </row>
    <row r="12227" spans="1:5" x14ac:dyDescent="0.3">
      <c r="A12227" s="18" t="str">
        <f t="shared" si="191"/>
        <v>2023-24Moira ShireFS5</v>
      </c>
      <c r="B12227" s="18" t="s">
        <v>34</v>
      </c>
      <c r="C12227" s="18" t="s">
        <v>1135</v>
      </c>
      <c r="D12227" s="18" t="s">
        <v>144</v>
      </c>
      <c r="E12227" s="18">
        <v>1.0491803278688525</v>
      </c>
    </row>
    <row r="12228" spans="1:5" x14ac:dyDescent="0.3">
      <c r="A12228" s="18" t="str">
        <f t="shared" si="191"/>
        <v>2023-24Moira ShireG1</v>
      </c>
      <c r="B12228" s="18" t="s">
        <v>34</v>
      </c>
      <c r="C12228" s="18" t="s">
        <v>1135</v>
      </c>
      <c r="D12228" s="18" t="s">
        <v>149</v>
      </c>
      <c r="E12228" s="18">
        <v>2.5974025974025976E-2</v>
      </c>
    </row>
    <row r="12229" spans="1:5" x14ac:dyDescent="0.3">
      <c r="A12229" s="18" t="str">
        <f t="shared" si="191"/>
        <v>2023-24Moira ShireG2</v>
      </c>
      <c r="B12229" s="18" t="s">
        <v>34</v>
      </c>
      <c r="C12229" s="18" t="s">
        <v>1135</v>
      </c>
      <c r="D12229" s="18" t="s">
        <v>154</v>
      </c>
      <c r="E12229" s="18">
        <v>37</v>
      </c>
    </row>
    <row r="12230" spans="1:5" x14ac:dyDescent="0.3">
      <c r="A12230" s="18" t="str">
        <f t="shared" si="191"/>
        <v>2023-24Moira ShireG3</v>
      </c>
      <c r="B12230" s="18" t="s">
        <v>34</v>
      </c>
      <c r="C12230" s="18" t="s">
        <v>1135</v>
      </c>
      <c r="D12230" s="18" t="s">
        <v>159</v>
      </c>
      <c r="E12230" s="18">
        <v>0.97916666666666663</v>
      </c>
    </row>
    <row r="12231" spans="1:5" x14ac:dyDescent="0.3">
      <c r="A12231" s="18" t="str">
        <f t="shared" si="191"/>
        <v>2023-24Moira ShireG4</v>
      </c>
      <c r="B12231" s="18" t="s">
        <v>34</v>
      </c>
      <c r="C12231" s="18" t="s">
        <v>1135</v>
      </c>
      <c r="D12231" s="18" t="s">
        <v>166</v>
      </c>
      <c r="E12231" s="18">
        <v>265723</v>
      </c>
    </row>
    <row r="12232" spans="1:5" x14ac:dyDescent="0.3">
      <c r="A12232" s="18" t="str">
        <f t="shared" si="191"/>
        <v>2023-24Moira ShireG5</v>
      </c>
      <c r="B12232" s="18" t="s">
        <v>34</v>
      </c>
      <c r="C12232" s="18" t="s">
        <v>1135</v>
      </c>
      <c r="D12232" s="18" t="s">
        <v>169</v>
      </c>
      <c r="E12232" s="18">
        <v>37</v>
      </c>
    </row>
    <row r="12233" spans="1:5" x14ac:dyDescent="0.3">
      <c r="A12233" s="18" t="str">
        <f t="shared" si="191"/>
        <v>2023-24Moira ShireLB2</v>
      </c>
      <c r="B12233" s="18" t="s">
        <v>34</v>
      </c>
      <c r="C12233" s="18" t="s">
        <v>1135</v>
      </c>
      <c r="D12233" s="18" t="s">
        <v>172</v>
      </c>
      <c r="E12233" s="18">
        <v>0.57425712961162867</v>
      </c>
    </row>
    <row r="12234" spans="1:5" x14ac:dyDescent="0.3">
      <c r="A12234" s="18" t="str">
        <f t="shared" si="191"/>
        <v>2023-24Moira ShireLB5</v>
      </c>
      <c r="B12234" s="18" t="s">
        <v>34</v>
      </c>
      <c r="C12234" s="18" t="s">
        <v>1135</v>
      </c>
      <c r="D12234" s="18" t="s">
        <v>177</v>
      </c>
      <c r="E12234" s="18">
        <v>20.774264825345249</v>
      </c>
    </row>
    <row r="12235" spans="1:5" x14ac:dyDescent="0.3">
      <c r="A12235" s="18" t="str">
        <f t="shared" si="191"/>
        <v>2023-24Moira ShireLB6</v>
      </c>
      <c r="B12235" s="18" t="s">
        <v>34</v>
      </c>
      <c r="C12235" s="18" t="s">
        <v>1135</v>
      </c>
      <c r="D12235" s="18" t="s">
        <v>180</v>
      </c>
      <c r="E12235" s="18">
        <v>4.7046628757108042</v>
      </c>
    </row>
    <row r="12236" spans="1:5" x14ac:dyDescent="0.3">
      <c r="A12236" s="18" t="str">
        <f t="shared" si="191"/>
        <v>2023-24Moira ShireLB7</v>
      </c>
      <c r="B12236" s="18" t="s">
        <v>34</v>
      </c>
      <c r="C12236" s="18" t="s">
        <v>1135</v>
      </c>
      <c r="D12236" s="18" t="s">
        <v>184</v>
      </c>
      <c r="E12236" s="18">
        <v>0.26521527213647439</v>
      </c>
    </row>
    <row r="12237" spans="1:5" x14ac:dyDescent="0.3">
      <c r="A12237" s="18" t="str">
        <f t="shared" si="191"/>
        <v>2023-24Moira ShireLB8</v>
      </c>
      <c r="B12237" s="18" t="s">
        <v>34</v>
      </c>
      <c r="C12237" s="18" t="s">
        <v>1135</v>
      </c>
      <c r="D12237" s="18" t="s">
        <v>188</v>
      </c>
      <c r="E12237" s="18">
        <v>2.6697644191714054</v>
      </c>
    </row>
    <row r="12238" spans="1:5" x14ac:dyDescent="0.3">
      <c r="A12238" s="18" t="str">
        <f t="shared" si="191"/>
        <v>2023-24Moira ShireMC2</v>
      </c>
      <c r="B12238" s="18" t="s">
        <v>34</v>
      </c>
      <c r="C12238" s="18" t="s">
        <v>1135</v>
      </c>
      <c r="D12238" s="18" t="s">
        <v>192</v>
      </c>
      <c r="E12238" s="18">
        <v>1.0063694267515924</v>
      </c>
    </row>
    <row r="12239" spans="1:5" x14ac:dyDescent="0.3">
      <c r="A12239" s="18" t="str">
        <f t="shared" si="191"/>
        <v>2023-24Moira ShireMC3</v>
      </c>
      <c r="B12239" s="18" t="s">
        <v>34</v>
      </c>
      <c r="C12239" s="18" t="s">
        <v>1135</v>
      </c>
      <c r="D12239" s="18" t="s">
        <v>197</v>
      </c>
      <c r="E12239" s="18">
        <v>108.90941847662897</v>
      </c>
    </row>
    <row r="12240" spans="1:5" x14ac:dyDescent="0.3">
      <c r="A12240" s="18" t="str">
        <f t="shared" si="191"/>
        <v>2023-24Moira ShireMC4</v>
      </c>
      <c r="B12240" s="18" t="s">
        <v>34</v>
      </c>
      <c r="C12240" s="18" t="s">
        <v>1135</v>
      </c>
      <c r="D12240" s="18" t="s">
        <v>202</v>
      </c>
      <c r="E12240" s="18">
        <v>0.81444710715508384</v>
      </c>
    </row>
    <row r="12241" spans="1:5" x14ac:dyDescent="0.3">
      <c r="A12241" s="18" t="str">
        <f t="shared" si="191"/>
        <v>2023-24Moira ShireMC5</v>
      </c>
      <c r="B12241" s="18" t="s">
        <v>34</v>
      </c>
      <c r="C12241" s="18" t="s">
        <v>1135</v>
      </c>
      <c r="D12241" s="18" t="s">
        <v>207</v>
      </c>
      <c r="E12241" s="18">
        <v>0.9101123595505618</v>
      </c>
    </row>
    <row r="12242" spans="1:5" x14ac:dyDescent="0.3">
      <c r="A12242" s="18" t="str">
        <f t="shared" si="191"/>
        <v>2023-24Moira ShireMC6</v>
      </c>
      <c r="B12242" s="18" t="s">
        <v>34</v>
      </c>
      <c r="C12242" s="18" t="s">
        <v>1135</v>
      </c>
      <c r="D12242" s="18" t="s">
        <v>211</v>
      </c>
      <c r="E12242" s="18">
        <v>0.95859872611464969</v>
      </c>
    </row>
    <row r="12243" spans="1:5" x14ac:dyDescent="0.3">
      <c r="A12243" s="18" t="str">
        <f t="shared" si="191"/>
        <v>2023-24Moira ShireR1</v>
      </c>
      <c r="B12243" s="18" t="s">
        <v>34</v>
      </c>
      <c r="C12243" s="18" t="s">
        <v>1135</v>
      </c>
      <c r="D12243" s="18" t="s">
        <v>215</v>
      </c>
      <c r="E12243" s="18">
        <v>27.472277560971175</v>
      </c>
    </row>
    <row r="12244" spans="1:5" x14ac:dyDescent="0.3">
      <c r="A12244" s="18" t="str">
        <f t="shared" si="191"/>
        <v>2023-24Moira ShireR2</v>
      </c>
      <c r="B12244" s="18" t="s">
        <v>34</v>
      </c>
      <c r="C12244" s="18" t="s">
        <v>1135</v>
      </c>
      <c r="D12244" s="18" t="s">
        <v>220</v>
      </c>
      <c r="E12244" s="18">
        <v>0.98466282782523273</v>
      </c>
    </row>
    <row r="12245" spans="1:5" x14ac:dyDescent="0.3">
      <c r="A12245" s="18" t="str">
        <f t="shared" si="191"/>
        <v>2023-24Moira ShireR3</v>
      </c>
      <c r="B12245" s="18" t="s">
        <v>34</v>
      </c>
      <c r="C12245" s="18" t="s">
        <v>1135</v>
      </c>
      <c r="D12245" s="18" t="s">
        <v>223</v>
      </c>
      <c r="E12245" s="18">
        <v>48.204709866092045</v>
      </c>
    </row>
    <row r="12246" spans="1:5" x14ac:dyDescent="0.3">
      <c r="A12246" s="18" t="str">
        <f t="shared" si="191"/>
        <v>2023-24Moira ShireR4</v>
      </c>
      <c r="B12246" s="18" t="s">
        <v>34</v>
      </c>
      <c r="C12246" s="18" t="s">
        <v>1135</v>
      </c>
      <c r="D12246" s="18" t="s">
        <v>228</v>
      </c>
      <c r="E12246" s="18">
        <v>5.4630186468335244</v>
      </c>
    </row>
    <row r="12247" spans="1:5" x14ac:dyDescent="0.3">
      <c r="A12247" s="18" t="str">
        <f t="shared" si="191"/>
        <v>2023-24Moira ShireR5</v>
      </c>
      <c r="B12247" s="18" t="s">
        <v>34</v>
      </c>
      <c r="C12247" s="18" t="s">
        <v>1135</v>
      </c>
      <c r="D12247" s="18" t="s">
        <v>232</v>
      </c>
      <c r="E12247" s="18">
        <v>32</v>
      </c>
    </row>
    <row r="12248" spans="1:5" x14ac:dyDescent="0.3">
      <c r="A12248" s="18" t="str">
        <f t="shared" ref="A12248:A12311" si="192">CONCATENATE(B12248,C12248,D12248)</f>
        <v>2023-24Moira ShireSP1</v>
      </c>
      <c r="B12248" s="18" t="s">
        <v>34</v>
      </c>
      <c r="C12248" s="18" t="s">
        <v>1135</v>
      </c>
      <c r="D12248" s="18" t="s">
        <v>236</v>
      </c>
      <c r="E12248" s="18">
        <v>51</v>
      </c>
    </row>
    <row r="12249" spans="1:5" x14ac:dyDescent="0.3">
      <c r="A12249" s="18" t="str">
        <f t="shared" si="192"/>
        <v>2023-24Moira ShireSP2</v>
      </c>
      <c r="B12249" s="18" t="s">
        <v>34</v>
      </c>
      <c r="C12249" s="18" t="s">
        <v>1135</v>
      </c>
      <c r="D12249" s="18" t="s">
        <v>239</v>
      </c>
      <c r="E12249" s="18">
        <v>0.6967741935483871</v>
      </c>
    </row>
    <row r="12250" spans="1:5" x14ac:dyDescent="0.3">
      <c r="A12250" s="18" t="str">
        <f t="shared" si="192"/>
        <v>2023-24Moira ShireSP3</v>
      </c>
      <c r="B12250" s="18" t="s">
        <v>34</v>
      </c>
      <c r="C12250" s="18" t="s">
        <v>1135</v>
      </c>
      <c r="D12250" s="18" t="s">
        <v>245</v>
      </c>
      <c r="E12250" s="18">
        <v>1346.6934097421204</v>
      </c>
    </row>
    <row r="12251" spans="1:5" x14ac:dyDescent="0.3">
      <c r="A12251" s="18" t="str">
        <f t="shared" si="192"/>
        <v>2023-24Moira ShireSP4</v>
      </c>
      <c r="B12251" s="18" t="s">
        <v>34</v>
      </c>
      <c r="C12251" s="18" t="s">
        <v>1135</v>
      </c>
      <c r="D12251" s="18" t="s">
        <v>251</v>
      </c>
      <c r="E12251" s="18">
        <v>1</v>
      </c>
    </row>
    <row r="12252" spans="1:5" x14ac:dyDescent="0.3">
      <c r="A12252" s="18" t="str">
        <f t="shared" si="192"/>
        <v>2023-24Moira ShireWC2</v>
      </c>
      <c r="B12252" s="18" t="s">
        <v>34</v>
      </c>
      <c r="C12252" s="18" t="s">
        <v>1135</v>
      </c>
      <c r="D12252" s="18" t="s">
        <v>256</v>
      </c>
      <c r="E12252" s="18">
        <v>1.3151871665061112</v>
      </c>
    </row>
    <row r="12253" spans="1:5" x14ac:dyDescent="0.3">
      <c r="A12253" s="18" t="str">
        <f t="shared" si="192"/>
        <v>2023-24Moira ShireWC3</v>
      </c>
      <c r="B12253" s="18" t="s">
        <v>34</v>
      </c>
      <c r="C12253" s="18" t="s">
        <v>1135</v>
      </c>
      <c r="D12253" s="18" t="s">
        <v>262</v>
      </c>
      <c r="E12253" s="18">
        <v>152.3530353569046</v>
      </c>
    </row>
    <row r="12254" spans="1:5" x14ac:dyDescent="0.3">
      <c r="A12254" s="18" t="str">
        <f t="shared" si="192"/>
        <v>2023-24Moira ShireWC4</v>
      </c>
      <c r="B12254" s="18" t="s">
        <v>34</v>
      </c>
      <c r="C12254" s="18" t="s">
        <v>1135</v>
      </c>
      <c r="D12254" s="18" t="s">
        <v>266</v>
      </c>
      <c r="E12254" s="18">
        <v>66.93982465462274</v>
      </c>
    </row>
    <row r="12255" spans="1:5" x14ac:dyDescent="0.3">
      <c r="A12255" s="18" t="str">
        <f t="shared" si="192"/>
        <v>2023-24Moira ShireWC5</v>
      </c>
      <c r="B12255" s="18" t="s">
        <v>34</v>
      </c>
      <c r="C12255" s="18" t="s">
        <v>1135</v>
      </c>
      <c r="D12255" s="18" t="s">
        <v>270</v>
      </c>
      <c r="E12255" s="18">
        <v>0.58373829468844973</v>
      </c>
    </row>
    <row r="12256" spans="1:5" x14ac:dyDescent="0.3">
      <c r="A12256" s="18" t="str">
        <f t="shared" si="192"/>
        <v>2023-24Moira ShireE2</v>
      </c>
      <c r="B12256" s="18" t="s">
        <v>34</v>
      </c>
      <c r="C12256" s="18" t="s">
        <v>1135</v>
      </c>
      <c r="D12256" s="18" t="s">
        <v>548</v>
      </c>
      <c r="E12256" s="18">
        <v>4054.6211841619656</v>
      </c>
    </row>
    <row r="12257" spans="1:5" x14ac:dyDescent="0.3">
      <c r="A12257" s="18" t="str">
        <f t="shared" si="192"/>
        <v>2023-24Moira ShireE4</v>
      </c>
      <c r="B12257" s="18" t="s">
        <v>34</v>
      </c>
      <c r="C12257" s="18" t="s">
        <v>1135</v>
      </c>
      <c r="D12257" s="18" t="s">
        <v>550</v>
      </c>
      <c r="E12257" s="18">
        <v>1855.9596731164654</v>
      </c>
    </row>
    <row r="12258" spans="1:5" x14ac:dyDescent="0.3">
      <c r="A12258" s="18" t="str">
        <f t="shared" si="192"/>
        <v>2023-24Moira ShireL1</v>
      </c>
      <c r="B12258" s="18" t="s">
        <v>34</v>
      </c>
      <c r="C12258" s="18" t="s">
        <v>1135</v>
      </c>
      <c r="D12258" s="18" t="s">
        <v>552</v>
      </c>
      <c r="E12258" s="18">
        <v>2.8835893642020975</v>
      </c>
    </row>
    <row r="12259" spans="1:5" x14ac:dyDescent="0.3">
      <c r="A12259" s="18" t="str">
        <f t="shared" si="192"/>
        <v>2023-24Moira ShireL2</v>
      </c>
      <c r="B12259" s="18" t="s">
        <v>34</v>
      </c>
      <c r="C12259" s="18" t="s">
        <v>1135</v>
      </c>
      <c r="D12259" s="18" t="s">
        <v>554</v>
      </c>
      <c r="E12259" s="18">
        <v>1.3184646851473083</v>
      </c>
    </row>
    <row r="12260" spans="1:5" x14ac:dyDescent="0.3">
      <c r="A12260" s="18" t="str">
        <f t="shared" si="192"/>
        <v>2023-24Moira ShireO2</v>
      </c>
      <c r="B12260" s="18" t="s">
        <v>34</v>
      </c>
      <c r="C12260" s="18" t="s">
        <v>1135</v>
      </c>
      <c r="D12260" s="18" t="s">
        <v>556</v>
      </c>
      <c r="E12260" s="18">
        <v>3.3017544107901337E-2</v>
      </c>
    </row>
    <row r="12261" spans="1:5" x14ac:dyDescent="0.3">
      <c r="A12261" s="18" t="str">
        <f t="shared" si="192"/>
        <v>2023-24Moira ShireO3</v>
      </c>
      <c r="B12261" s="18" t="s">
        <v>34</v>
      </c>
      <c r="C12261" s="18" t="s">
        <v>1135</v>
      </c>
      <c r="D12261" s="18" t="s">
        <v>558</v>
      </c>
      <c r="E12261" s="18">
        <v>3.1732322854089914E-3</v>
      </c>
    </row>
    <row r="12262" spans="1:5" x14ac:dyDescent="0.3">
      <c r="A12262" s="18" t="str">
        <f t="shared" si="192"/>
        <v>2023-24Moira ShireO4</v>
      </c>
      <c r="B12262" s="18" t="s">
        <v>34</v>
      </c>
      <c r="C12262" s="18" t="s">
        <v>1135</v>
      </c>
      <c r="D12262" s="18" t="s">
        <v>560</v>
      </c>
      <c r="E12262" s="18">
        <v>0.20280368750009187</v>
      </c>
    </row>
    <row r="12263" spans="1:5" x14ac:dyDescent="0.3">
      <c r="A12263" s="18" t="str">
        <f t="shared" si="192"/>
        <v>2023-24Moira ShireO5</v>
      </c>
      <c r="B12263" s="18" t="s">
        <v>34</v>
      </c>
      <c r="C12263" s="18" t="s">
        <v>1135</v>
      </c>
      <c r="D12263" s="18" t="s">
        <v>562</v>
      </c>
      <c r="E12263" s="18">
        <v>0.70652173913043481</v>
      </c>
    </row>
    <row r="12264" spans="1:5" x14ac:dyDescent="0.3">
      <c r="A12264" s="18" t="str">
        <f t="shared" si="192"/>
        <v>2023-24Moira ShireOP1</v>
      </c>
      <c r="B12264" s="18" t="s">
        <v>34</v>
      </c>
      <c r="C12264" s="18" t="s">
        <v>1135</v>
      </c>
      <c r="D12264" s="18" t="s">
        <v>564</v>
      </c>
      <c r="E12264" s="18">
        <v>-0.24593750721966229</v>
      </c>
    </row>
    <row r="12265" spans="1:5" x14ac:dyDescent="0.3">
      <c r="A12265" s="18" t="str">
        <f t="shared" si="192"/>
        <v>2023-24Moira ShireS1</v>
      </c>
      <c r="B12265" s="18" t="s">
        <v>34</v>
      </c>
      <c r="C12265" s="18" t="s">
        <v>1135</v>
      </c>
      <c r="D12265" s="18" t="s">
        <v>567</v>
      </c>
      <c r="E12265" s="18">
        <v>0.72817617424150249</v>
      </c>
    </row>
    <row r="12266" spans="1:5" x14ac:dyDescent="0.3">
      <c r="A12266" s="18" t="str">
        <f t="shared" si="192"/>
        <v>2023-24Moira ShireS2</v>
      </c>
      <c r="B12266" s="18" t="s">
        <v>34</v>
      </c>
      <c r="C12266" s="18" t="s">
        <v>1135</v>
      </c>
      <c r="D12266" s="18" t="s">
        <v>569</v>
      </c>
      <c r="E12266" s="18">
        <v>3.7957387008250537E-3</v>
      </c>
    </row>
    <row r="12267" spans="1:5" x14ac:dyDescent="0.3">
      <c r="A12267" s="18" t="str">
        <f t="shared" si="192"/>
        <v>2023-24Moira ShireC1</v>
      </c>
      <c r="B12267" s="18" t="s">
        <v>34</v>
      </c>
      <c r="C12267" s="18" t="s">
        <v>1135</v>
      </c>
      <c r="D12267" s="18" t="s">
        <v>572</v>
      </c>
      <c r="E12267" s="18">
        <v>2498.9114541023559</v>
      </c>
    </row>
    <row r="12268" spans="1:5" x14ac:dyDescent="0.3">
      <c r="A12268" s="18" t="str">
        <f t="shared" si="192"/>
        <v>2023-24Moira ShireC2</v>
      </c>
      <c r="B12268" s="18" t="s">
        <v>34</v>
      </c>
      <c r="C12268" s="18" t="s">
        <v>1135</v>
      </c>
      <c r="D12268" s="18" t="s">
        <v>575</v>
      </c>
      <c r="E12268" s="18">
        <v>21421.933387489844</v>
      </c>
    </row>
    <row r="12269" spans="1:5" x14ac:dyDescent="0.3">
      <c r="A12269" s="18" t="str">
        <f t="shared" si="192"/>
        <v>2023-24Moira ShireC3</v>
      </c>
      <c r="B12269" s="18" t="s">
        <v>34</v>
      </c>
      <c r="C12269" s="18" t="s">
        <v>1135</v>
      </c>
      <c r="D12269" s="18" t="s">
        <v>579</v>
      </c>
      <c r="E12269" s="18">
        <v>8.4039006114161978</v>
      </c>
    </row>
    <row r="12270" spans="1:5" x14ac:dyDescent="0.3">
      <c r="A12270" s="18" t="str">
        <f t="shared" si="192"/>
        <v>2023-24Moira ShireC4</v>
      </c>
      <c r="B12270" s="18" t="s">
        <v>34</v>
      </c>
      <c r="C12270" s="18" t="s">
        <v>1135</v>
      </c>
      <c r="D12270" s="18" t="s">
        <v>583</v>
      </c>
      <c r="E12270" s="18">
        <v>1813.0886108854588</v>
      </c>
    </row>
    <row r="12271" spans="1:5" x14ac:dyDescent="0.3">
      <c r="A12271" s="18" t="str">
        <f t="shared" si="192"/>
        <v>2023-24Moira ShireC5</v>
      </c>
      <c r="B12271" s="18" t="s">
        <v>34</v>
      </c>
      <c r="C12271" s="18" t="s">
        <v>1135</v>
      </c>
      <c r="D12271" s="18" t="s">
        <v>586</v>
      </c>
      <c r="E12271" s="18">
        <v>148.62713241267261</v>
      </c>
    </row>
    <row r="12272" spans="1:5" x14ac:dyDescent="0.3">
      <c r="A12272" s="18" t="str">
        <f t="shared" si="192"/>
        <v>2023-24Moira ShireC6</v>
      </c>
      <c r="B12272" s="18" t="s">
        <v>34</v>
      </c>
      <c r="C12272" s="18" t="s">
        <v>1135</v>
      </c>
      <c r="D12272" s="18" t="s">
        <v>590</v>
      </c>
      <c r="E12272" s="18">
        <v>2</v>
      </c>
    </row>
    <row r="12273" spans="1:5" x14ac:dyDescent="0.3">
      <c r="A12273" s="18" t="str">
        <f t="shared" si="192"/>
        <v>2023-24Moira ShireC7</v>
      </c>
      <c r="B12273" s="18" t="s">
        <v>34</v>
      </c>
      <c r="C12273" s="18" t="s">
        <v>1135</v>
      </c>
      <c r="D12273" s="18" t="s">
        <v>594</v>
      </c>
      <c r="E12273" s="18">
        <v>0.14832535885167464</v>
      </c>
    </row>
    <row r="12274" spans="1:5" x14ac:dyDescent="0.3">
      <c r="A12274" s="18" t="str">
        <f t="shared" si="192"/>
        <v>2023-24Monash CityLB5</v>
      </c>
      <c r="B12274" s="18" t="s">
        <v>34</v>
      </c>
      <c r="C12274" s="18" t="s">
        <v>1138</v>
      </c>
      <c r="D12274" s="18" t="s">
        <v>177</v>
      </c>
      <c r="E12274" s="18">
        <v>33.329156022794265</v>
      </c>
    </row>
    <row r="12275" spans="1:5" x14ac:dyDescent="0.3">
      <c r="A12275" s="18" t="str">
        <f t="shared" si="192"/>
        <v>2023-24Monash CityAF2</v>
      </c>
      <c r="B12275" s="18" t="s">
        <v>34</v>
      </c>
      <c r="C12275" s="18" t="s">
        <v>1138</v>
      </c>
      <c r="D12275" s="18" t="s">
        <v>76</v>
      </c>
      <c r="E12275" s="18">
        <v>1</v>
      </c>
    </row>
    <row r="12276" spans="1:5" x14ac:dyDescent="0.3">
      <c r="A12276" s="18" t="str">
        <f t="shared" si="192"/>
        <v>2023-24Monash CityAF6</v>
      </c>
      <c r="B12276" s="18" t="s">
        <v>34</v>
      </c>
      <c r="C12276" s="18" t="s">
        <v>1138</v>
      </c>
      <c r="D12276" s="18" t="s">
        <v>85</v>
      </c>
      <c r="E12276" s="18">
        <v>7.0554971507172333</v>
      </c>
    </row>
    <row r="12277" spans="1:5" x14ac:dyDescent="0.3">
      <c r="A12277" s="18" t="str">
        <f t="shared" si="192"/>
        <v>2023-24Monash CityAF7</v>
      </c>
      <c r="B12277" s="18" t="s">
        <v>34</v>
      </c>
      <c r="C12277" s="18" t="s">
        <v>1138</v>
      </c>
      <c r="D12277" s="18" t="s">
        <v>90</v>
      </c>
      <c r="E12277" s="18">
        <v>3.8117519845538661</v>
      </c>
    </row>
    <row r="12278" spans="1:5" x14ac:dyDescent="0.3">
      <c r="A12278" s="18" t="str">
        <f t="shared" si="192"/>
        <v>2023-24Monash CityAM1</v>
      </c>
      <c r="B12278" s="18" t="s">
        <v>34</v>
      </c>
      <c r="C12278" s="18" t="s">
        <v>1138</v>
      </c>
      <c r="D12278" s="18" t="s">
        <v>97</v>
      </c>
      <c r="E12278" s="18">
        <v>1.3438883214164112</v>
      </c>
    </row>
    <row r="12279" spans="1:5" x14ac:dyDescent="0.3">
      <c r="A12279" s="18" t="str">
        <f t="shared" si="192"/>
        <v>2023-24Monash CityAM2</v>
      </c>
      <c r="B12279" s="18" t="s">
        <v>34</v>
      </c>
      <c r="C12279" s="18" t="s">
        <v>1138</v>
      </c>
      <c r="D12279" s="18" t="s">
        <v>103</v>
      </c>
      <c r="E12279" s="18">
        <v>0.37021276595744679</v>
      </c>
    </row>
    <row r="12280" spans="1:5" x14ac:dyDescent="0.3">
      <c r="A12280" s="18" t="str">
        <f t="shared" si="192"/>
        <v>2023-24Monash CityAM5</v>
      </c>
      <c r="B12280" s="18" t="s">
        <v>34</v>
      </c>
      <c r="C12280" s="18" t="s">
        <v>1138</v>
      </c>
      <c r="D12280" s="18" t="s">
        <v>109</v>
      </c>
      <c r="E12280" s="18">
        <v>0.89527027027027029</v>
      </c>
    </row>
    <row r="12281" spans="1:5" x14ac:dyDescent="0.3">
      <c r="A12281" s="18" t="str">
        <f t="shared" si="192"/>
        <v>2023-24Monash CityAM6</v>
      </c>
      <c r="B12281" s="18" t="s">
        <v>34</v>
      </c>
      <c r="C12281" s="18" t="s">
        <v>1138</v>
      </c>
      <c r="D12281" s="18" t="s">
        <v>115</v>
      </c>
      <c r="E12281" s="18">
        <v>9.0662016113185295</v>
      </c>
    </row>
    <row r="12282" spans="1:5" x14ac:dyDescent="0.3">
      <c r="A12282" s="18" t="str">
        <f t="shared" si="192"/>
        <v>2023-24Monash CityAM7</v>
      </c>
      <c r="B12282" s="18" t="s">
        <v>34</v>
      </c>
      <c r="C12282" s="18" t="s">
        <v>1138</v>
      </c>
      <c r="D12282" s="18" t="s">
        <v>118</v>
      </c>
      <c r="E12282" s="18">
        <v>1</v>
      </c>
    </row>
    <row r="12283" spans="1:5" x14ac:dyDescent="0.3">
      <c r="A12283" s="18" t="str">
        <f t="shared" si="192"/>
        <v>2023-24Monash CityFS1</v>
      </c>
      <c r="B12283" s="18" t="s">
        <v>34</v>
      </c>
      <c r="C12283" s="18" t="s">
        <v>1138</v>
      </c>
      <c r="D12283" s="18" t="s">
        <v>124</v>
      </c>
      <c r="E12283" s="18">
        <v>1.4449760765550239</v>
      </c>
    </row>
    <row r="12284" spans="1:5" x14ac:dyDescent="0.3">
      <c r="A12284" s="18" t="str">
        <f t="shared" si="192"/>
        <v>2023-24Monash CityFS2</v>
      </c>
      <c r="B12284" s="18" t="s">
        <v>34</v>
      </c>
      <c r="C12284" s="18" t="s">
        <v>1138</v>
      </c>
      <c r="D12284" s="18" t="s">
        <v>130</v>
      </c>
      <c r="E12284" s="18">
        <v>0.99323017408123793</v>
      </c>
    </row>
    <row r="12285" spans="1:5" x14ac:dyDescent="0.3">
      <c r="A12285" s="18" t="str">
        <f t="shared" si="192"/>
        <v>2023-24Monash CityFS3</v>
      </c>
      <c r="B12285" s="18" t="s">
        <v>34</v>
      </c>
      <c r="C12285" s="18" t="s">
        <v>1138</v>
      </c>
      <c r="D12285" s="18" t="s">
        <v>135</v>
      </c>
      <c r="E12285" s="18">
        <v>672.67014492753628</v>
      </c>
    </row>
    <row r="12286" spans="1:5" x14ac:dyDescent="0.3">
      <c r="A12286" s="18" t="str">
        <f t="shared" si="192"/>
        <v>2023-24Monash CityFS4</v>
      </c>
      <c r="B12286" s="18" t="s">
        <v>34</v>
      </c>
      <c r="C12286" s="18" t="s">
        <v>1138</v>
      </c>
      <c r="D12286" s="18" t="s">
        <v>139</v>
      </c>
      <c r="E12286" s="18">
        <v>1</v>
      </c>
    </row>
    <row r="12287" spans="1:5" x14ac:dyDescent="0.3">
      <c r="A12287" s="18" t="str">
        <f t="shared" si="192"/>
        <v>2023-24Monash CityFS5</v>
      </c>
      <c r="B12287" s="18" t="s">
        <v>34</v>
      </c>
      <c r="C12287" s="18" t="s">
        <v>1138</v>
      </c>
      <c r="D12287" s="18" t="s">
        <v>144</v>
      </c>
      <c r="E12287" s="18">
        <v>1.4037037037037037</v>
      </c>
    </row>
    <row r="12288" spans="1:5" x14ac:dyDescent="0.3">
      <c r="A12288" s="18" t="str">
        <f t="shared" si="192"/>
        <v>2023-24Monash CityG1</v>
      </c>
      <c r="B12288" s="18" t="s">
        <v>34</v>
      </c>
      <c r="C12288" s="18" t="s">
        <v>1138</v>
      </c>
      <c r="D12288" s="18" t="s">
        <v>149</v>
      </c>
      <c r="E12288" s="18">
        <v>9.5057034220532313E-2</v>
      </c>
    </row>
    <row r="12289" spans="1:5" x14ac:dyDescent="0.3">
      <c r="A12289" s="18" t="str">
        <f t="shared" si="192"/>
        <v>2023-24Monash CityG2</v>
      </c>
      <c r="B12289" s="18" t="s">
        <v>34</v>
      </c>
      <c r="C12289" s="18" t="s">
        <v>1138</v>
      </c>
      <c r="D12289" s="18" t="s">
        <v>154</v>
      </c>
      <c r="E12289" s="18">
        <v>71</v>
      </c>
    </row>
    <row r="12290" spans="1:5" x14ac:dyDescent="0.3">
      <c r="A12290" s="18" t="str">
        <f t="shared" si="192"/>
        <v>2023-24Monash CityG3</v>
      </c>
      <c r="B12290" s="18" t="s">
        <v>34</v>
      </c>
      <c r="C12290" s="18" t="s">
        <v>1138</v>
      </c>
      <c r="D12290" s="18" t="s">
        <v>159</v>
      </c>
      <c r="E12290" s="18">
        <v>0.8606060606060606</v>
      </c>
    </row>
    <row r="12291" spans="1:5" x14ac:dyDescent="0.3">
      <c r="A12291" s="18" t="str">
        <f t="shared" si="192"/>
        <v>2023-24Monash CityG4</v>
      </c>
      <c r="B12291" s="18" t="s">
        <v>34</v>
      </c>
      <c r="C12291" s="18" t="s">
        <v>1138</v>
      </c>
      <c r="D12291" s="18" t="s">
        <v>166</v>
      </c>
      <c r="E12291" s="18">
        <v>57625.090909090912</v>
      </c>
    </row>
    <row r="12292" spans="1:5" x14ac:dyDescent="0.3">
      <c r="A12292" s="18" t="str">
        <f t="shared" si="192"/>
        <v>2023-24Monash CityG5</v>
      </c>
      <c r="B12292" s="18" t="s">
        <v>34</v>
      </c>
      <c r="C12292" s="18" t="s">
        <v>1138</v>
      </c>
      <c r="D12292" s="18" t="s">
        <v>169</v>
      </c>
      <c r="E12292" s="18">
        <v>71</v>
      </c>
    </row>
    <row r="12293" spans="1:5" x14ac:dyDescent="0.3">
      <c r="A12293" s="18" t="str">
        <f t="shared" si="192"/>
        <v>2023-24Monash CityLB2</v>
      </c>
      <c r="B12293" s="18" t="s">
        <v>34</v>
      </c>
      <c r="C12293" s="18" t="s">
        <v>1138</v>
      </c>
      <c r="D12293" s="18" t="s">
        <v>172</v>
      </c>
      <c r="E12293" s="18">
        <v>0.74179302941212355</v>
      </c>
    </row>
    <row r="12294" spans="1:5" x14ac:dyDescent="0.3">
      <c r="A12294" s="18" t="str">
        <f t="shared" si="192"/>
        <v>2023-24Monash CityLB6</v>
      </c>
      <c r="B12294" s="18" t="s">
        <v>34</v>
      </c>
      <c r="C12294" s="18" t="s">
        <v>1138</v>
      </c>
      <c r="D12294" s="18" t="s">
        <v>180</v>
      </c>
      <c r="E12294" s="18">
        <v>7.7984771074867361</v>
      </c>
    </row>
    <row r="12295" spans="1:5" x14ac:dyDescent="0.3">
      <c r="A12295" s="18" t="str">
        <f t="shared" si="192"/>
        <v>2023-24Monash CityLB7</v>
      </c>
      <c r="B12295" s="18" t="s">
        <v>34</v>
      </c>
      <c r="C12295" s="18" t="s">
        <v>1138</v>
      </c>
      <c r="D12295" s="18" t="s">
        <v>184</v>
      </c>
      <c r="E12295" s="18">
        <v>0.36334250343878954</v>
      </c>
    </row>
    <row r="12296" spans="1:5" x14ac:dyDescent="0.3">
      <c r="A12296" s="18" t="str">
        <f t="shared" si="192"/>
        <v>2023-24Monash CityLB8</v>
      </c>
      <c r="B12296" s="18" t="s">
        <v>34</v>
      </c>
      <c r="C12296" s="18" t="s">
        <v>1138</v>
      </c>
      <c r="D12296" s="18" t="s">
        <v>188</v>
      </c>
      <c r="E12296" s="18">
        <v>3.8745333071330319</v>
      </c>
    </row>
    <row r="12297" spans="1:5" x14ac:dyDescent="0.3">
      <c r="A12297" s="18" t="str">
        <f t="shared" si="192"/>
        <v>2023-24Monash CityMC2</v>
      </c>
      <c r="B12297" s="18" t="s">
        <v>34</v>
      </c>
      <c r="C12297" s="18" t="s">
        <v>1138</v>
      </c>
      <c r="D12297" s="18" t="s">
        <v>192</v>
      </c>
      <c r="E12297" s="18">
        <v>1.0052840158520475</v>
      </c>
    </row>
    <row r="12298" spans="1:5" x14ac:dyDescent="0.3">
      <c r="A12298" s="18" t="str">
        <f t="shared" si="192"/>
        <v>2023-24Monash CityMC3</v>
      </c>
      <c r="B12298" s="18" t="s">
        <v>34</v>
      </c>
      <c r="C12298" s="18" t="s">
        <v>1138</v>
      </c>
      <c r="D12298" s="18" t="s">
        <v>197</v>
      </c>
      <c r="E12298" s="18">
        <v>66.37296486769975</v>
      </c>
    </row>
    <row r="12299" spans="1:5" x14ac:dyDescent="0.3">
      <c r="A12299" s="18" t="str">
        <f t="shared" si="192"/>
        <v>2023-24Monash CityMC4</v>
      </c>
      <c r="B12299" s="18" t="s">
        <v>34</v>
      </c>
      <c r="C12299" s="18" t="s">
        <v>1138</v>
      </c>
      <c r="D12299" s="18" t="s">
        <v>202</v>
      </c>
      <c r="E12299" s="18">
        <v>0.74502698535080958</v>
      </c>
    </row>
    <row r="12300" spans="1:5" x14ac:dyDescent="0.3">
      <c r="A12300" s="18" t="str">
        <f t="shared" si="192"/>
        <v>2023-24Monash CityMC5</v>
      </c>
      <c r="B12300" s="18" t="s">
        <v>34</v>
      </c>
      <c r="C12300" s="18" t="s">
        <v>1138</v>
      </c>
      <c r="D12300" s="18" t="s">
        <v>207</v>
      </c>
      <c r="E12300" s="18">
        <v>0.75471698113207553</v>
      </c>
    </row>
    <row r="12301" spans="1:5" x14ac:dyDescent="0.3">
      <c r="A12301" s="18" t="str">
        <f t="shared" si="192"/>
        <v>2023-24Monash CityMC6</v>
      </c>
      <c r="B12301" s="18" t="s">
        <v>34</v>
      </c>
      <c r="C12301" s="18" t="s">
        <v>1138</v>
      </c>
      <c r="D12301" s="18" t="s">
        <v>211</v>
      </c>
      <c r="E12301" s="18">
        <v>0.9610303830911493</v>
      </c>
    </row>
    <row r="12302" spans="1:5" x14ac:dyDescent="0.3">
      <c r="A12302" s="18" t="str">
        <f t="shared" si="192"/>
        <v>2023-24Monash CityR1</v>
      </c>
      <c r="B12302" s="18" t="s">
        <v>34</v>
      </c>
      <c r="C12302" s="18" t="s">
        <v>1138</v>
      </c>
      <c r="D12302" s="18" t="s">
        <v>215</v>
      </c>
      <c r="E12302" s="18">
        <v>42.647058823529413</v>
      </c>
    </row>
    <row r="12303" spans="1:5" x14ac:dyDescent="0.3">
      <c r="A12303" s="18" t="str">
        <f t="shared" si="192"/>
        <v>2023-24Monash CityR2</v>
      </c>
      <c r="B12303" s="18" t="s">
        <v>34</v>
      </c>
      <c r="C12303" s="18" t="s">
        <v>1138</v>
      </c>
      <c r="D12303" s="18" t="s">
        <v>220</v>
      </c>
      <c r="E12303" s="18">
        <v>0.99331550802139035</v>
      </c>
    </row>
    <row r="12304" spans="1:5" x14ac:dyDescent="0.3">
      <c r="A12304" s="18" t="str">
        <f t="shared" si="192"/>
        <v>2023-24Monash CityR3</v>
      </c>
      <c r="B12304" s="18" t="s">
        <v>34</v>
      </c>
      <c r="C12304" s="18" t="s">
        <v>1138</v>
      </c>
      <c r="D12304" s="18" t="s">
        <v>223</v>
      </c>
      <c r="E12304" s="18">
        <v>117.65099547511312</v>
      </c>
    </row>
    <row r="12305" spans="1:5" x14ac:dyDescent="0.3">
      <c r="A12305" s="18" t="str">
        <f t="shared" si="192"/>
        <v>2023-24Monash CityR4</v>
      </c>
      <c r="B12305" s="18" t="s">
        <v>34</v>
      </c>
      <c r="C12305" s="18" t="s">
        <v>1138</v>
      </c>
      <c r="D12305" s="18" t="s">
        <v>228</v>
      </c>
      <c r="E12305" s="18">
        <v>34.785452131813216</v>
      </c>
    </row>
    <row r="12306" spans="1:5" x14ac:dyDescent="0.3">
      <c r="A12306" s="18" t="str">
        <f t="shared" si="192"/>
        <v>2023-24Monash CityR5</v>
      </c>
      <c r="B12306" s="18" t="s">
        <v>34</v>
      </c>
      <c r="C12306" s="18" t="s">
        <v>1138</v>
      </c>
      <c r="D12306" s="18" t="s">
        <v>232</v>
      </c>
      <c r="E12306" s="18">
        <v>74</v>
      </c>
    </row>
    <row r="12307" spans="1:5" x14ac:dyDescent="0.3">
      <c r="A12307" s="18" t="str">
        <f t="shared" si="192"/>
        <v>2023-24Monash CitySP1</v>
      </c>
      <c r="B12307" s="18" t="s">
        <v>34</v>
      </c>
      <c r="C12307" s="18" t="s">
        <v>1138</v>
      </c>
      <c r="D12307" s="18" t="s">
        <v>236</v>
      </c>
      <c r="E12307" s="18">
        <v>60</v>
      </c>
    </row>
    <row r="12308" spans="1:5" x14ac:dyDescent="0.3">
      <c r="A12308" s="18" t="str">
        <f t="shared" si="192"/>
        <v>2023-24Monash CitySP2</v>
      </c>
      <c r="B12308" s="18" t="s">
        <v>34</v>
      </c>
      <c r="C12308" s="18" t="s">
        <v>1138</v>
      </c>
      <c r="D12308" s="18" t="s">
        <v>239</v>
      </c>
      <c r="E12308" s="18">
        <v>0.86096256684491979</v>
      </c>
    </row>
    <row r="12309" spans="1:5" x14ac:dyDescent="0.3">
      <c r="A12309" s="18" t="str">
        <f t="shared" si="192"/>
        <v>2023-24Monash CitySP3</v>
      </c>
      <c r="B12309" s="18" t="s">
        <v>34</v>
      </c>
      <c r="C12309" s="18" t="s">
        <v>1138</v>
      </c>
      <c r="D12309" s="18" t="s">
        <v>245</v>
      </c>
      <c r="E12309" s="18">
        <v>3071.4418630849223</v>
      </c>
    </row>
    <row r="12310" spans="1:5" x14ac:dyDescent="0.3">
      <c r="A12310" s="18" t="str">
        <f t="shared" si="192"/>
        <v>2023-24Monash CitySP4</v>
      </c>
      <c r="B12310" s="18" t="s">
        <v>34</v>
      </c>
      <c r="C12310" s="18" t="s">
        <v>1138</v>
      </c>
      <c r="D12310" s="18" t="s">
        <v>251</v>
      </c>
      <c r="E12310" s="18">
        <v>0.56896551724137934</v>
      </c>
    </row>
    <row r="12311" spans="1:5" x14ac:dyDescent="0.3">
      <c r="A12311" s="18" t="str">
        <f t="shared" si="192"/>
        <v>2023-24Monash CityWC2</v>
      </c>
      <c r="B12311" s="18" t="s">
        <v>34</v>
      </c>
      <c r="C12311" s="18" t="s">
        <v>1138</v>
      </c>
      <c r="D12311" s="18" t="s">
        <v>256</v>
      </c>
      <c r="E12311" s="18">
        <v>6.3425114759817021</v>
      </c>
    </row>
    <row r="12312" spans="1:5" x14ac:dyDescent="0.3">
      <c r="A12312" s="18" t="str">
        <f t="shared" ref="A12312:A12375" si="193">CONCATENATE(B12312,C12312,D12312)</f>
        <v>2023-24Monash CityWC3</v>
      </c>
      <c r="B12312" s="18" t="s">
        <v>34</v>
      </c>
      <c r="C12312" s="18" t="s">
        <v>1138</v>
      </c>
      <c r="D12312" s="18" t="s">
        <v>262</v>
      </c>
      <c r="E12312" s="18">
        <v>69.336862328319157</v>
      </c>
    </row>
    <row r="12313" spans="1:5" x14ac:dyDescent="0.3">
      <c r="A12313" s="18" t="str">
        <f t="shared" si="193"/>
        <v>2023-24Monash CityWC4</v>
      </c>
      <c r="B12313" s="18" t="s">
        <v>34</v>
      </c>
      <c r="C12313" s="18" t="s">
        <v>1138</v>
      </c>
      <c r="D12313" s="18" t="s">
        <v>266</v>
      </c>
      <c r="E12313" s="18">
        <v>50.796470380770224</v>
      </c>
    </row>
    <row r="12314" spans="1:5" x14ac:dyDescent="0.3">
      <c r="A12314" s="18" t="str">
        <f t="shared" si="193"/>
        <v>2023-24Monash CityWC5</v>
      </c>
      <c r="B12314" s="18" t="s">
        <v>34</v>
      </c>
      <c r="C12314" s="18" t="s">
        <v>1138</v>
      </c>
      <c r="D12314" s="18" t="s">
        <v>270</v>
      </c>
      <c r="E12314" s="18">
        <v>0.71365328661264582</v>
      </c>
    </row>
    <row r="12315" spans="1:5" x14ac:dyDescent="0.3">
      <c r="A12315" s="18" t="str">
        <f t="shared" si="193"/>
        <v>2023-24Monash CityE2</v>
      </c>
      <c r="B12315" s="18" t="s">
        <v>34</v>
      </c>
      <c r="C12315" s="18" t="s">
        <v>1138</v>
      </c>
      <c r="D12315" s="18" t="s">
        <v>548</v>
      </c>
      <c r="E12315" s="18">
        <v>2624.9486929905829</v>
      </c>
    </row>
    <row r="12316" spans="1:5" x14ac:dyDescent="0.3">
      <c r="A12316" s="18" t="str">
        <f t="shared" si="193"/>
        <v>2023-24Monash CityE4</v>
      </c>
      <c r="B12316" s="18" t="s">
        <v>34</v>
      </c>
      <c r="C12316" s="18" t="s">
        <v>1138</v>
      </c>
      <c r="D12316" s="18" t="s">
        <v>550</v>
      </c>
      <c r="E12316" s="18">
        <v>1654.0910743394588</v>
      </c>
    </row>
    <row r="12317" spans="1:5" x14ac:dyDescent="0.3">
      <c r="A12317" s="18" t="str">
        <f t="shared" si="193"/>
        <v>2023-24Monash CityL1</v>
      </c>
      <c r="B12317" s="18" t="s">
        <v>34</v>
      </c>
      <c r="C12317" s="18" t="s">
        <v>1138</v>
      </c>
      <c r="D12317" s="18" t="s">
        <v>552</v>
      </c>
      <c r="E12317" s="18">
        <v>1.0621523989782331</v>
      </c>
    </row>
    <row r="12318" spans="1:5" x14ac:dyDescent="0.3">
      <c r="A12318" s="18" t="str">
        <f t="shared" si="193"/>
        <v>2023-24Monash CityL2</v>
      </c>
      <c r="B12318" s="18" t="s">
        <v>34</v>
      </c>
      <c r="C12318" s="18" t="s">
        <v>1138</v>
      </c>
      <c r="D12318" s="18" t="s">
        <v>554</v>
      </c>
      <c r="E12318" s="18">
        <v>-0.1523410962254409</v>
      </c>
    </row>
    <row r="12319" spans="1:5" x14ac:dyDescent="0.3">
      <c r="A12319" s="18" t="str">
        <f t="shared" si="193"/>
        <v>2023-24Monash CityO2</v>
      </c>
      <c r="B12319" s="18" t="s">
        <v>34</v>
      </c>
      <c r="C12319" s="18" t="s">
        <v>1138</v>
      </c>
      <c r="D12319" s="18" t="s">
        <v>556</v>
      </c>
      <c r="E12319" s="18">
        <v>0</v>
      </c>
    </row>
    <row r="12320" spans="1:5" x14ac:dyDescent="0.3">
      <c r="A12320" s="18" t="str">
        <f t="shared" si="193"/>
        <v>2023-24Monash CityO3</v>
      </c>
      <c r="B12320" s="18" t="s">
        <v>34</v>
      </c>
      <c r="C12320" s="18" t="s">
        <v>1138</v>
      </c>
      <c r="D12320" s="18" t="s">
        <v>558</v>
      </c>
      <c r="E12320" s="18">
        <v>0</v>
      </c>
    </row>
    <row r="12321" spans="1:5" x14ac:dyDescent="0.3">
      <c r="A12321" s="18" t="str">
        <f t="shared" si="193"/>
        <v>2023-24Monash CityO4</v>
      </c>
      <c r="B12321" s="18" t="s">
        <v>34</v>
      </c>
      <c r="C12321" s="18" t="s">
        <v>1138</v>
      </c>
      <c r="D12321" s="18" t="s">
        <v>560</v>
      </c>
      <c r="E12321" s="18">
        <v>4.8849030871595651E-2</v>
      </c>
    </row>
    <row r="12322" spans="1:5" x14ac:dyDescent="0.3">
      <c r="A12322" s="18" t="str">
        <f t="shared" si="193"/>
        <v>2023-24Monash CityO5</v>
      </c>
      <c r="B12322" s="18" t="s">
        <v>34</v>
      </c>
      <c r="C12322" s="18" t="s">
        <v>1138</v>
      </c>
      <c r="D12322" s="18" t="s">
        <v>562</v>
      </c>
      <c r="E12322" s="18">
        <v>2.0729566854949688</v>
      </c>
    </row>
    <row r="12323" spans="1:5" x14ac:dyDescent="0.3">
      <c r="A12323" s="18" t="str">
        <f t="shared" si="193"/>
        <v>2023-24Monash CityOP1</v>
      </c>
      <c r="B12323" s="18" t="s">
        <v>34</v>
      </c>
      <c r="C12323" s="18" t="s">
        <v>1138</v>
      </c>
      <c r="D12323" s="18" t="s">
        <v>564</v>
      </c>
      <c r="E12323" s="18">
        <v>-3.3665524471003315E-2</v>
      </c>
    </row>
    <row r="12324" spans="1:5" x14ac:dyDescent="0.3">
      <c r="A12324" s="18" t="str">
        <f t="shared" si="193"/>
        <v>2023-24Monash CityS1</v>
      </c>
      <c r="B12324" s="18" t="s">
        <v>34</v>
      </c>
      <c r="C12324" s="18" t="s">
        <v>1138</v>
      </c>
      <c r="D12324" s="18" t="s">
        <v>567</v>
      </c>
      <c r="E12324" s="18">
        <v>0.67418791735552452</v>
      </c>
    </row>
    <row r="12325" spans="1:5" x14ac:dyDescent="0.3">
      <c r="A12325" s="18" t="str">
        <f t="shared" si="193"/>
        <v>2023-24Monash CityS2</v>
      </c>
      <c r="B12325" s="18" t="s">
        <v>34</v>
      </c>
      <c r="C12325" s="18" t="s">
        <v>1138</v>
      </c>
      <c r="D12325" s="18" t="s">
        <v>569</v>
      </c>
      <c r="E12325" s="18">
        <v>1.4970063561609546E-3</v>
      </c>
    </row>
    <row r="12326" spans="1:5" x14ac:dyDescent="0.3">
      <c r="A12326" s="18" t="str">
        <f t="shared" si="193"/>
        <v>2023-24Monash CityC1</v>
      </c>
      <c r="B12326" s="18" t="s">
        <v>34</v>
      </c>
      <c r="C12326" s="18" t="s">
        <v>1138</v>
      </c>
      <c r="D12326" s="18" t="s">
        <v>572</v>
      </c>
      <c r="E12326" s="18">
        <v>1099.5873452544704</v>
      </c>
    </row>
    <row r="12327" spans="1:5" x14ac:dyDescent="0.3">
      <c r="A12327" s="18" t="str">
        <f t="shared" si="193"/>
        <v>2023-24Monash CityC2</v>
      </c>
      <c r="B12327" s="18" t="s">
        <v>34</v>
      </c>
      <c r="C12327" s="18" t="s">
        <v>1138</v>
      </c>
      <c r="D12327" s="18" t="s">
        <v>575</v>
      </c>
      <c r="E12327" s="18">
        <v>5909.2306936529767</v>
      </c>
    </row>
    <row r="12328" spans="1:5" x14ac:dyDescent="0.3">
      <c r="A12328" s="18" t="str">
        <f t="shared" si="193"/>
        <v>2023-24Monash CityC3</v>
      </c>
      <c r="B12328" s="18" t="s">
        <v>34</v>
      </c>
      <c r="C12328" s="18" t="s">
        <v>1138</v>
      </c>
      <c r="D12328" s="18" t="s">
        <v>579</v>
      </c>
      <c r="E12328" s="18">
        <v>265.04656152996813</v>
      </c>
    </row>
    <row r="12329" spans="1:5" x14ac:dyDescent="0.3">
      <c r="A12329" s="18" t="str">
        <f t="shared" si="193"/>
        <v>2023-24Monash CityC4</v>
      </c>
      <c r="B12329" s="18" t="s">
        <v>34</v>
      </c>
      <c r="C12329" s="18" t="s">
        <v>1138</v>
      </c>
      <c r="D12329" s="18" t="s">
        <v>583</v>
      </c>
      <c r="E12329" s="18">
        <v>950.95303595991356</v>
      </c>
    </row>
    <row r="12330" spans="1:5" x14ac:dyDescent="0.3">
      <c r="A12330" s="18" t="str">
        <f t="shared" si="193"/>
        <v>2023-24Monash CityC5</v>
      </c>
      <c r="B12330" s="18" t="s">
        <v>34</v>
      </c>
      <c r="C12330" s="18" t="s">
        <v>1138</v>
      </c>
      <c r="D12330" s="18" t="s">
        <v>586</v>
      </c>
      <c r="E12330" s="18">
        <v>80.988406366673217</v>
      </c>
    </row>
    <row r="12331" spans="1:5" x14ac:dyDescent="0.3">
      <c r="A12331" s="18" t="str">
        <f t="shared" si="193"/>
        <v>2023-24Monash CityC6</v>
      </c>
      <c r="B12331" s="18" t="s">
        <v>34</v>
      </c>
      <c r="C12331" s="18" t="s">
        <v>1138</v>
      </c>
      <c r="D12331" s="18" t="s">
        <v>590</v>
      </c>
      <c r="E12331" s="18">
        <v>9</v>
      </c>
    </row>
    <row r="12332" spans="1:5" x14ac:dyDescent="0.3">
      <c r="A12332" s="18" t="str">
        <f t="shared" si="193"/>
        <v>2023-24Monash CityC7</v>
      </c>
      <c r="B12332" s="18" t="s">
        <v>34</v>
      </c>
      <c r="C12332" s="18" t="s">
        <v>1138</v>
      </c>
      <c r="D12332" s="18" t="s">
        <v>594</v>
      </c>
      <c r="E12332" s="18">
        <v>0.17208413001912046</v>
      </c>
    </row>
    <row r="12333" spans="1:5" x14ac:dyDescent="0.3">
      <c r="A12333" s="18" t="str">
        <f t="shared" si="193"/>
        <v>2023-24Moonee Valley CityLB5</v>
      </c>
      <c r="B12333" s="18" t="s">
        <v>34</v>
      </c>
      <c r="C12333" s="18" t="s">
        <v>1141</v>
      </c>
      <c r="D12333" s="18" t="s">
        <v>177</v>
      </c>
      <c r="E12333" s="18">
        <v>47.239212244833418</v>
      </c>
    </row>
    <row r="12334" spans="1:5" x14ac:dyDescent="0.3">
      <c r="A12334" s="18" t="str">
        <f t="shared" si="193"/>
        <v>2023-24Moonee Valley CityAF2</v>
      </c>
      <c r="B12334" s="18" t="s">
        <v>34</v>
      </c>
      <c r="C12334" s="18" t="s">
        <v>1141</v>
      </c>
      <c r="D12334" s="18" t="s">
        <v>76</v>
      </c>
      <c r="E12334" s="18">
        <v>1</v>
      </c>
    </row>
    <row r="12335" spans="1:5" x14ac:dyDescent="0.3">
      <c r="A12335" s="18" t="str">
        <f t="shared" si="193"/>
        <v>2023-24Moonee Valley CityAF6</v>
      </c>
      <c r="B12335" s="18" t="s">
        <v>34</v>
      </c>
      <c r="C12335" s="18" t="s">
        <v>1141</v>
      </c>
      <c r="D12335" s="18" t="s">
        <v>85</v>
      </c>
      <c r="E12335" s="18">
        <v>7.1077668674794046</v>
      </c>
    </row>
    <row r="12336" spans="1:5" x14ac:dyDescent="0.3">
      <c r="A12336" s="18" t="str">
        <f t="shared" si="193"/>
        <v>2023-24Moonee Valley CityAF7</v>
      </c>
      <c r="B12336" s="18" t="s">
        <v>34</v>
      </c>
      <c r="C12336" s="18" t="s">
        <v>1141</v>
      </c>
      <c r="D12336" s="18" t="s">
        <v>90</v>
      </c>
      <c r="E12336" s="18">
        <v>0.77767000766378991</v>
      </c>
    </row>
    <row r="12337" spans="1:5" x14ac:dyDescent="0.3">
      <c r="A12337" s="18" t="str">
        <f t="shared" si="193"/>
        <v>2023-24Moonee Valley CityAM1</v>
      </c>
      <c r="B12337" s="18" t="s">
        <v>34</v>
      </c>
      <c r="C12337" s="18" t="s">
        <v>1141</v>
      </c>
      <c r="D12337" s="18" t="s">
        <v>97</v>
      </c>
      <c r="E12337" s="18">
        <v>1.3333333333333333</v>
      </c>
    </row>
    <row r="12338" spans="1:5" x14ac:dyDescent="0.3">
      <c r="A12338" s="18" t="str">
        <f t="shared" si="193"/>
        <v>2023-24Moonee Valley CityAM2</v>
      </c>
      <c r="B12338" s="18" t="s">
        <v>34</v>
      </c>
      <c r="C12338" s="18" t="s">
        <v>1141</v>
      </c>
      <c r="D12338" s="18" t="s">
        <v>103</v>
      </c>
      <c r="E12338" s="18">
        <v>0.45190156599552572</v>
      </c>
    </row>
    <row r="12339" spans="1:5" x14ac:dyDescent="0.3">
      <c r="A12339" s="18" t="str">
        <f t="shared" si="193"/>
        <v>2023-24Moonee Valley CityAM5</v>
      </c>
      <c r="B12339" s="18" t="s">
        <v>34</v>
      </c>
      <c r="C12339" s="18" t="s">
        <v>1141</v>
      </c>
      <c r="D12339" s="18" t="s">
        <v>109</v>
      </c>
      <c r="E12339" s="18">
        <v>0.39371428571428568</v>
      </c>
    </row>
    <row r="12340" spans="1:5" x14ac:dyDescent="0.3">
      <c r="A12340" s="18" t="str">
        <f t="shared" si="193"/>
        <v>2023-24Moonee Valley CityAM6</v>
      </c>
      <c r="B12340" s="18" t="s">
        <v>34</v>
      </c>
      <c r="C12340" s="18" t="s">
        <v>1141</v>
      </c>
      <c r="D12340" s="18" t="s">
        <v>115</v>
      </c>
      <c r="E12340" s="18">
        <v>5.8278860901601757</v>
      </c>
    </row>
    <row r="12341" spans="1:5" x14ac:dyDescent="0.3">
      <c r="A12341" s="18" t="str">
        <f t="shared" si="193"/>
        <v>2023-24Moonee Valley CityAM7</v>
      </c>
      <c r="B12341" s="18" t="s">
        <v>34</v>
      </c>
      <c r="C12341" s="18" t="s">
        <v>1141</v>
      </c>
      <c r="D12341" s="18" t="s">
        <v>118</v>
      </c>
      <c r="E12341" s="18">
        <v>1</v>
      </c>
    </row>
    <row r="12342" spans="1:5" x14ac:dyDescent="0.3">
      <c r="A12342" s="18" t="str">
        <f t="shared" si="193"/>
        <v>2023-24Moonee Valley CityFS1</v>
      </c>
      <c r="B12342" s="18" t="s">
        <v>34</v>
      </c>
      <c r="C12342" s="18" t="s">
        <v>1141</v>
      </c>
      <c r="D12342" s="18" t="s">
        <v>124</v>
      </c>
      <c r="E12342" s="18">
        <v>1.1458333333333333</v>
      </c>
    </row>
    <row r="12343" spans="1:5" x14ac:dyDescent="0.3">
      <c r="A12343" s="18" t="str">
        <f t="shared" si="193"/>
        <v>2023-24Moonee Valley CityFS2</v>
      </c>
      <c r="B12343" s="18" t="s">
        <v>34</v>
      </c>
      <c r="C12343" s="18" t="s">
        <v>1141</v>
      </c>
      <c r="D12343" s="18" t="s">
        <v>130</v>
      </c>
      <c r="E12343" s="18">
        <v>1</v>
      </c>
    </row>
    <row r="12344" spans="1:5" x14ac:dyDescent="0.3">
      <c r="A12344" s="18" t="str">
        <f t="shared" si="193"/>
        <v>2023-24Moonee Valley CityFS3</v>
      </c>
      <c r="B12344" s="18" t="s">
        <v>34</v>
      </c>
      <c r="C12344" s="18" t="s">
        <v>1141</v>
      </c>
      <c r="D12344" s="18" t="s">
        <v>135</v>
      </c>
      <c r="E12344" s="18">
        <v>442.92511848341235</v>
      </c>
    </row>
    <row r="12345" spans="1:5" x14ac:dyDescent="0.3">
      <c r="A12345" s="18" t="str">
        <f t="shared" si="193"/>
        <v>2023-24Moonee Valley CityFS4</v>
      </c>
      <c r="B12345" s="18" t="s">
        <v>34</v>
      </c>
      <c r="C12345" s="18" t="s">
        <v>1141</v>
      </c>
      <c r="D12345" s="18" t="s">
        <v>139</v>
      </c>
      <c r="E12345" s="18">
        <v>1</v>
      </c>
    </row>
    <row r="12346" spans="1:5" x14ac:dyDescent="0.3">
      <c r="A12346" s="18" t="str">
        <f t="shared" si="193"/>
        <v>2023-24Moonee Valley CityFS5</v>
      </c>
      <c r="B12346" s="18" t="s">
        <v>34</v>
      </c>
      <c r="C12346" s="18" t="s">
        <v>1141</v>
      </c>
      <c r="D12346" s="18" t="s">
        <v>144</v>
      </c>
      <c r="E12346" s="18">
        <v>1</v>
      </c>
    </row>
    <row r="12347" spans="1:5" x14ac:dyDescent="0.3">
      <c r="A12347" s="18" t="str">
        <f t="shared" si="193"/>
        <v>2023-24Moonee Valley CityG1</v>
      </c>
      <c r="B12347" s="18" t="s">
        <v>34</v>
      </c>
      <c r="C12347" s="18" t="s">
        <v>1141</v>
      </c>
      <c r="D12347" s="18" t="s">
        <v>149</v>
      </c>
      <c r="E12347" s="18">
        <v>8.8607594936708861E-2</v>
      </c>
    </row>
    <row r="12348" spans="1:5" x14ac:dyDescent="0.3">
      <c r="A12348" s="18" t="str">
        <f t="shared" si="193"/>
        <v>2023-24Moonee Valley CityG2</v>
      </c>
      <c r="B12348" s="18" t="s">
        <v>34</v>
      </c>
      <c r="C12348" s="18" t="s">
        <v>1141</v>
      </c>
      <c r="D12348" s="18" t="s">
        <v>154</v>
      </c>
      <c r="E12348" s="18">
        <v>56</v>
      </c>
    </row>
    <row r="12349" spans="1:5" x14ac:dyDescent="0.3">
      <c r="A12349" s="18" t="str">
        <f t="shared" si="193"/>
        <v>2023-24Moonee Valley CityG3</v>
      </c>
      <c r="B12349" s="18" t="s">
        <v>34</v>
      </c>
      <c r="C12349" s="18" t="s">
        <v>1141</v>
      </c>
      <c r="D12349" s="18" t="s">
        <v>159</v>
      </c>
      <c r="E12349" s="18">
        <v>0.94202898550724634</v>
      </c>
    </row>
    <row r="12350" spans="1:5" x14ac:dyDescent="0.3">
      <c r="A12350" s="18" t="str">
        <f t="shared" si="193"/>
        <v>2023-24Moonee Valley CityG4</v>
      </c>
      <c r="B12350" s="18" t="s">
        <v>34</v>
      </c>
      <c r="C12350" s="18" t="s">
        <v>1141</v>
      </c>
      <c r="D12350" s="18" t="s">
        <v>166</v>
      </c>
      <c r="E12350" s="18">
        <v>56253</v>
      </c>
    </row>
    <row r="12351" spans="1:5" x14ac:dyDescent="0.3">
      <c r="A12351" s="18" t="str">
        <f t="shared" si="193"/>
        <v>2023-24Moonee Valley CityG5</v>
      </c>
      <c r="B12351" s="18" t="s">
        <v>34</v>
      </c>
      <c r="C12351" s="18" t="s">
        <v>1141</v>
      </c>
      <c r="D12351" s="18" t="s">
        <v>169</v>
      </c>
      <c r="E12351" s="18">
        <v>54</v>
      </c>
    </row>
    <row r="12352" spans="1:5" x14ac:dyDescent="0.3">
      <c r="A12352" s="18" t="str">
        <f t="shared" si="193"/>
        <v>2023-24Moonee Valley CityLB2</v>
      </c>
      <c r="B12352" s="18" t="s">
        <v>34</v>
      </c>
      <c r="C12352" s="18" t="s">
        <v>1141</v>
      </c>
      <c r="D12352" s="18" t="s">
        <v>172</v>
      </c>
      <c r="E12352" s="18">
        <v>0.6762795727683425</v>
      </c>
    </row>
    <row r="12353" spans="1:5" x14ac:dyDescent="0.3">
      <c r="A12353" s="18" t="str">
        <f t="shared" si="193"/>
        <v>2023-24Moonee Valley CityLB6</v>
      </c>
      <c r="B12353" s="18" t="s">
        <v>34</v>
      </c>
      <c r="C12353" s="18" t="s">
        <v>1141</v>
      </c>
      <c r="D12353" s="18" t="s">
        <v>180</v>
      </c>
      <c r="E12353" s="18">
        <v>6.3650206346947487</v>
      </c>
    </row>
    <row r="12354" spans="1:5" x14ac:dyDescent="0.3">
      <c r="A12354" s="18" t="str">
        <f t="shared" si="193"/>
        <v>2023-24Moonee Valley CityLB7</v>
      </c>
      <c r="B12354" s="18" t="s">
        <v>34</v>
      </c>
      <c r="C12354" s="18" t="s">
        <v>1141</v>
      </c>
      <c r="D12354" s="18" t="s">
        <v>184</v>
      </c>
      <c r="E12354" s="18">
        <v>0.29272014294072068</v>
      </c>
    </row>
    <row r="12355" spans="1:5" x14ac:dyDescent="0.3">
      <c r="A12355" s="18" t="str">
        <f t="shared" si="193"/>
        <v>2023-24Moonee Valley CityLB8</v>
      </c>
      <c r="B12355" s="18" t="s">
        <v>34</v>
      </c>
      <c r="C12355" s="18" t="s">
        <v>1141</v>
      </c>
      <c r="D12355" s="18" t="s">
        <v>188</v>
      </c>
      <c r="E12355" s="18">
        <v>3.6081779801717184</v>
      </c>
    </row>
    <row r="12356" spans="1:5" x14ac:dyDescent="0.3">
      <c r="A12356" s="18" t="str">
        <f t="shared" si="193"/>
        <v>2023-24Moonee Valley CityMC2</v>
      </c>
      <c r="B12356" s="18" t="s">
        <v>34</v>
      </c>
      <c r="C12356" s="18" t="s">
        <v>1141</v>
      </c>
      <c r="D12356" s="18" t="s">
        <v>192</v>
      </c>
      <c r="E12356" s="18">
        <v>1.0103420843277646</v>
      </c>
    </row>
    <row r="12357" spans="1:5" x14ac:dyDescent="0.3">
      <c r="A12357" s="18" t="str">
        <f t="shared" si="193"/>
        <v>2023-24Moonee Valley CityMC3</v>
      </c>
      <c r="B12357" s="18" t="s">
        <v>34</v>
      </c>
      <c r="C12357" s="18" t="s">
        <v>1141</v>
      </c>
      <c r="D12357" s="18" t="s">
        <v>197</v>
      </c>
      <c r="E12357" s="18">
        <v>76.688437148106445</v>
      </c>
    </row>
    <row r="12358" spans="1:5" x14ac:dyDescent="0.3">
      <c r="A12358" s="18" t="str">
        <f t="shared" si="193"/>
        <v>2023-24Moonee Valley CityMC4</v>
      </c>
      <c r="B12358" s="18" t="s">
        <v>34</v>
      </c>
      <c r="C12358" s="18" t="s">
        <v>1141</v>
      </c>
      <c r="D12358" s="18" t="s">
        <v>202</v>
      </c>
      <c r="E12358" s="18">
        <v>0.81871097470631815</v>
      </c>
    </row>
    <row r="12359" spans="1:5" x14ac:dyDescent="0.3">
      <c r="A12359" s="18" t="str">
        <f t="shared" si="193"/>
        <v>2023-24Moonee Valley CityMC5</v>
      </c>
      <c r="B12359" s="18" t="s">
        <v>34</v>
      </c>
      <c r="C12359" s="18" t="s">
        <v>1141</v>
      </c>
      <c r="D12359" s="18" t="s">
        <v>207</v>
      </c>
      <c r="E12359" s="18">
        <v>0.91139240506329111</v>
      </c>
    </row>
    <row r="12360" spans="1:5" x14ac:dyDescent="0.3">
      <c r="A12360" s="18" t="str">
        <f t="shared" si="193"/>
        <v>2023-24Moonee Valley CityMC6</v>
      </c>
      <c r="B12360" s="18" t="s">
        <v>34</v>
      </c>
      <c r="C12360" s="18" t="s">
        <v>1141</v>
      </c>
      <c r="D12360" s="18" t="s">
        <v>211</v>
      </c>
      <c r="E12360" s="18">
        <v>0.90930787589498807</v>
      </c>
    </row>
    <row r="12361" spans="1:5" x14ac:dyDescent="0.3">
      <c r="A12361" s="18" t="str">
        <f t="shared" si="193"/>
        <v>2023-24Moonee Valley CityR1</v>
      </c>
      <c r="B12361" s="18" t="s">
        <v>34</v>
      </c>
      <c r="C12361" s="18" t="s">
        <v>1141</v>
      </c>
      <c r="D12361" s="18" t="s">
        <v>215</v>
      </c>
      <c r="E12361" s="18">
        <v>29.018147169647886</v>
      </c>
    </row>
    <row r="12362" spans="1:5" x14ac:dyDescent="0.3">
      <c r="A12362" s="18" t="str">
        <f t="shared" si="193"/>
        <v>2023-24Moonee Valley CityR2</v>
      </c>
      <c r="B12362" s="18" t="s">
        <v>34</v>
      </c>
      <c r="C12362" s="18" t="s">
        <v>1141</v>
      </c>
      <c r="D12362" s="18" t="s">
        <v>220</v>
      </c>
      <c r="E12362" s="18">
        <v>1</v>
      </c>
    </row>
    <row r="12363" spans="1:5" x14ac:dyDescent="0.3">
      <c r="A12363" s="18" t="str">
        <f t="shared" si="193"/>
        <v>2023-24Moonee Valley CityR3</v>
      </c>
      <c r="B12363" s="18" t="s">
        <v>34</v>
      </c>
      <c r="C12363" s="18" t="s">
        <v>1141</v>
      </c>
      <c r="D12363" s="18" t="s">
        <v>223</v>
      </c>
      <c r="E12363" s="18">
        <v>73.307308641213837</v>
      </c>
    </row>
    <row r="12364" spans="1:5" x14ac:dyDescent="0.3">
      <c r="A12364" s="18" t="str">
        <f t="shared" si="193"/>
        <v>2023-24Moonee Valley CityR4</v>
      </c>
      <c r="B12364" s="18" t="s">
        <v>34</v>
      </c>
      <c r="C12364" s="18" t="s">
        <v>1141</v>
      </c>
      <c r="D12364" s="18" t="s">
        <v>228</v>
      </c>
      <c r="E12364" s="18">
        <v>33.197740418592012</v>
      </c>
    </row>
    <row r="12365" spans="1:5" x14ac:dyDescent="0.3">
      <c r="A12365" s="18" t="str">
        <f t="shared" si="193"/>
        <v>2023-24Moonee Valley CityR5</v>
      </c>
      <c r="B12365" s="18" t="s">
        <v>34</v>
      </c>
      <c r="C12365" s="18" t="s">
        <v>1141</v>
      </c>
      <c r="D12365" s="18" t="s">
        <v>232</v>
      </c>
      <c r="E12365" s="18">
        <v>60</v>
      </c>
    </row>
    <row r="12366" spans="1:5" x14ac:dyDescent="0.3">
      <c r="A12366" s="18" t="str">
        <f t="shared" si="193"/>
        <v>2023-24Moonee Valley CitySP1</v>
      </c>
      <c r="B12366" s="18" t="s">
        <v>34</v>
      </c>
      <c r="C12366" s="18" t="s">
        <v>1141</v>
      </c>
      <c r="D12366" s="18" t="s">
        <v>236</v>
      </c>
      <c r="E12366" s="18">
        <v>79</v>
      </c>
    </row>
    <row r="12367" spans="1:5" x14ac:dyDescent="0.3">
      <c r="A12367" s="18" t="str">
        <f t="shared" si="193"/>
        <v>2023-24Moonee Valley CitySP2</v>
      </c>
      <c r="B12367" s="18" t="s">
        <v>34</v>
      </c>
      <c r="C12367" s="18" t="s">
        <v>1141</v>
      </c>
      <c r="D12367" s="18" t="s">
        <v>239</v>
      </c>
      <c r="E12367" s="18">
        <v>0.85505481120584648</v>
      </c>
    </row>
    <row r="12368" spans="1:5" x14ac:dyDescent="0.3">
      <c r="A12368" s="18" t="str">
        <f t="shared" si="193"/>
        <v>2023-24Moonee Valley CitySP3</v>
      </c>
      <c r="B12368" s="18" t="s">
        <v>34</v>
      </c>
      <c r="C12368" s="18" t="s">
        <v>1141</v>
      </c>
      <c r="D12368" s="18" t="s">
        <v>245</v>
      </c>
      <c r="E12368" s="18">
        <v>3835.8537200504416</v>
      </c>
    </row>
    <row r="12369" spans="1:5" x14ac:dyDescent="0.3">
      <c r="A12369" s="18" t="str">
        <f t="shared" si="193"/>
        <v>2023-24Moonee Valley CitySP4</v>
      </c>
      <c r="B12369" s="18" t="s">
        <v>34</v>
      </c>
      <c r="C12369" s="18" t="s">
        <v>1141</v>
      </c>
      <c r="D12369" s="18" t="s">
        <v>251</v>
      </c>
      <c r="E12369" s="18">
        <v>0.9285714285714286</v>
      </c>
    </row>
    <row r="12370" spans="1:5" x14ac:dyDescent="0.3">
      <c r="A12370" s="18" t="str">
        <f t="shared" si="193"/>
        <v>2023-24Moonee Valley CityWC2</v>
      </c>
      <c r="B12370" s="18" t="s">
        <v>34</v>
      </c>
      <c r="C12370" s="18" t="s">
        <v>1141</v>
      </c>
      <c r="D12370" s="18" t="s">
        <v>256</v>
      </c>
      <c r="E12370" s="18">
        <v>16.152756252311246</v>
      </c>
    </row>
    <row r="12371" spans="1:5" x14ac:dyDescent="0.3">
      <c r="A12371" s="18" t="str">
        <f t="shared" si="193"/>
        <v>2023-24Moonee Valley CityWC3</v>
      </c>
      <c r="B12371" s="18" t="s">
        <v>34</v>
      </c>
      <c r="C12371" s="18" t="s">
        <v>1141</v>
      </c>
      <c r="D12371" s="18" t="s">
        <v>262</v>
      </c>
      <c r="E12371" s="18">
        <v>146.50698559171119</v>
      </c>
    </row>
    <row r="12372" spans="1:5" x14ac:dyDescent="0.3">
      <c r="A12372" s="18" t="str">
        <f t="shared" si="193"/>
        <v>2023-24Moonee Valley CityWC4</v>
      </c>
      <c r="B12372" s="18" t="s">
        <v>34</v>
      </c>
      <c r="C12372" s="18" t="s">
        <v>1141</v>
      </c>
      <c r="D12372" s="18" t="s">
        <v>266</v>
      </c>
      <c r="E12372" s="18">
        <v>69.151859887279556</v>
      </c>
    </row>
    <row r="12373" spans="1:5" x14ac:dyDescent="0.3">
      <c r="A12373" s="18" t="str">
        <f t="shared" si="193"/>
        <v>2023-24Moonee Valley CityWC5</v>
      </c>
      <c r="B12373" s="18" t="s">
        <v>34</v>
      </c>
      <c r="C12373" s="18" t="s">
        <v>1141</v>
      </c>
      <c r="D12373" s="18" t="s">
        <v>270</v>
      </c>
      <c r="E12373" s="18">
        <v>0.43909246924218465</v>
      </c>
    </row>
    <row r="12374" spans="1:5" x14ac:dyDescent="0.3">
      <c r="A12374" s="18" t="str">
        <f t="shared" si="193"/>
        <v>2023-24Moonee Valley CityE2</v>
      </c>
      <c r="B12374" s="18" t="s">
        <v>34</v>
      </c>
      <c r="C12374" s="18" t="s">
        <v>1141</v>
      </c>
      <c r="D12374" s="18" t="s">
        <v>548</v>
      </c>
      <c r="E12374" s="18">
        <v>3555.764279120986</v>
      </c>
    </row>
    <row r="12375" spans="1:5" x14ac:dyDescent="0.3">
      <c r="A12375" s="18" t="str">
        <f t="shared" si="193"/>
        <v>2023-24Moonee Valley CityE4</v>
      </c>
      <c r="B12375" s="18" t="s">
        <v>34</v>
      </c>
      <c r="C12375" s="18" t="s">
        <v>1141</v>
      </c>
      <c r="D12375" s="18" t="s">
        <v>550</v>
      </c>
      <c r="E12375" s="18">
        <v>1954.089812310732</v>
      </c>
    </row>
    <row r="12376" spans="1:5" x14ac:dyDescent="0.3">
      <c r="A12376" s="18" t="str">
        <f t="shared" ref="A12376:A12439" si="194">CONCATENATE(B12376,C12376,D12376)</f>
        <v>2023-24Moonee Valley CityL1</v>
      </c>
      <c r="B12376" s="18" t="s">
        <v>34</v>
      </c>
      <c r="C12376" s="18" t="s">
        <v>1141</v>
      </c>
      <c r="D12376" s="18" t="s">
        <v>552</v>
      </c>
      <c r="E12376" s="18">
        <v>1.5105874568046467</v>
      </c>
    </row>
    <row r="12377" spans="1:5" x14ac:dyDescent="0.3">
      <c r="A12377" s="18" t="str">
        <f t="shared" si="194"/>
        <v>2023-24Moonee Valley CityL2</v>
      </c>
      <c r="B12377" s="18" t="s">
        <v>34</v>
      </c>
      <c r="C12377" s="18" t="s">
        <v>1141</v>
      </c>
      <c r="D12377" s="18" t="s">
        <v>554</v>
      </c>
      <c r="E12377" s="18">
        <v>0.1175465039335343</v>
      </c>
    </row>
    <row r="12378" spans="1:5" x14ac:dyDescent="0.3">
      <c r="A12378" s="18" t="str">
        <f t="shared" si="194"/>
        <v>2023-24Moonee Valley CityO2</v>
      </c>
      <c r="B12378" s="18" t="s">
        <v>34</v>
      </c>
      <c r="C12378" s="18" t="s">
        <v>1141</v>
      </c>
      <c r="D12378" s="18" t="s">
        <v>556</v>
      </c>
      <c r="E12378" s="18">
        <v>5.7104904490767328E-2</v>
      </c>
    </row>
    <row r="12379" spans="1:5" x14ac:dyDescent="0.3">
      <c r="A12379" s="18" t="str">
        <f t="shared" si="194"/>
        <v>2023-24Moonee Valley CityO3</v>
      </c>
      <c r="B12379" s="18" t="s">
        <v>34</v>
      </c>
      <c r="C12379" s="18" t="s">
        <v>1141</v>
      </c>
      <c r="D12379" s="18" t="s">
        <v>558</v>
      </c>
      <c r="E12379" s="18">
        <v>4.9190195169536675E-3</v>
      </c>
    </row>
    <row r="12380" spans="1:5" x14ac:dyDescent="0.3">
      <c r="A12380" s="18" t="str">
        <f t="shared" si="194"/>
        <v>2023-24Moonee Valley CityO4</v>
      </c>
      <c r="B12380" s="18" t="s">
        <v>34</v>
      </c>
      <c r="C12380" s="18" t="s">
        <v>1141</v>
      </c>
      <c r="D12380" s="18" t="s">
        <v>560</v>
      </c>
      <c r="E12380" s="18">
        <v>5.0425714812010067E-2</v>
      </c>
    </row>
    <row r="12381" spans="1:5" x14ac:dyDescent="0.3">
      <c r="A12381" s="18" t="str">
        <f t="shared" si="194"/>
        <v>2023-24Moonee Valley CityO5</v>
      </c>
      <c r="B12381" s="18" t="s">
        <v>34</v>
      </c>
      <c r="C12381" s="18" t="s">
        <v>1141</v>
      </c>
      <c r="D12381" s="18" t="s">
        <v>562</v>
      </c>
      <c r="E12381" s="18">
        <v>0.98370789762551269</v>
      </c>
    </row>
    <row r="12382" spans="1:5" x14ac:dyDescent="0.3">
      <c r="A12382" s="18" t="str">
        <f t="shared" si="194"/>
        <v>2023-24Moonee Valley CityOP1</v>
      </c>
      <c r="B12382" s="18" t="s">
        <v>34</v>
      </c>
      <c r="C12382" s="18" t="s">
        <v>1141</v>
      </c>
      <c r="D12382" s="18" t="s">
        <v>564</v>
      </c>
      <c r="E12382" s="18">
        <v>2.0052216990605404E-2</v>
      </c>
    </row>
    <row r="12383" spans="1:5" x14ac:dyDescent="0.3">
      <c r="A12383" s="18" t="str">
        <f t="shared" si="194"/>
        <v>2023-24Moonee Valley CityS1</v>
      </c>
      <c r="B12383" s="18" t="s">
        <v>34</v>
      </c>
      <c r="C12383" s="18" t="s">
        <v>1141</v>
      </c>
      <c r="D12383" s="18" t="s">
        <v>567</v>
      </c>
      <c r="E12383" s="18">
        <v>0.64508513154664937</v>
      </c>
    </row>
    <row r="12384" spans="1:5" x14ac:dyDescent="0.3">
      <c r="A12384" s="18" t="str">
        <f t="shared" si="194"/>
        <v>2023-24Moonee Valley CityS2</v>
      </c>
      <c r="B12384" s="18" t="s">
        <v>34</v>
      </c>
      <c r="C12384" s="18" t="s">
        <v>1141</v>
      </c>
      <c r="D12384" s="18" t="s">
        <v>569</v>
      </c>
      <c r="E12384" s="18">
        <v>2.394005811328571E-3</v>
      </c>
    </row>
    <row r="12385" spans="1:5" x14ac:dyDescent="0.3">
      <c r="A12385" s="18" t="str">
        <f t="shared" si="194"/>
        <v>2023-24Moonee Valley CityC1</v>
      </c>
      <c r="B12385" s="18" t="s">
        <v>34</v>
      </c>
      <c r="C12385" s="18" t="s">
        <v>1141</v>
      </c>
      <c r="D12385" s="18" t="s">
        <v>572</v>
      </c>
      <c r="E12385" s="18">
        <v>1735.9391553215376</v>
      </c>
    </row>
    <row r="12386" spans="1:5" x14ac:dyDescent="0.3">
      <c r="A12386" s="18" t="str">
        <f t="shared" si="194"/>
        <v>2023-24Moonee Valley CityC2</v>
      </c>
      <c r="B12386" s="18" t="s">
        <v>34</v>
      </c>
      <c r="C12386" s="18" t="s">
        <v>1141</v>
      </c>
      <c r="D12386" s="18" t="s">
        <v>575</v>
      </c>
      <c r="E12386" s="18">
        <v>7682.328479041159</v>
      </c>
    </row>
    <row r="12387" spans="1:5" x14ac:dyDescent="0.3">
      <c r="A12387" s="18" t="str">
        <f t="shared" si="194"/>
        <v>2023-24Moonee Valley CityC3</v>
      </c>
      <c r="B12387" s="18" t="s">
        <v>34</v>
      </c>
      <c r="C12387" s="18" t="s">
        <v>1141</v>
      </c>
      <c r="D12387" s="18" t="s">
        <v>579</v>
      </c>
      <c r="E12387" s="18">
        <v>273.77922077922079</v>
      </c>
    </row>
    <row r="12388" spans="1:5" x14ac:dyDescent="0.3">
      <c r="A12388" s="18" t="str">
        <f t="shared" si="194"/>
        <v>2023-24Moonee Valley CityC4</v>
      </c>
      <c r="B12388" s="18" t="s">
        <v>34</v>
      </c>
      <c r="C12388" s="18" t="s">
        <v>1141</v>
      </c>
      <c r="D12388" s="18" t="s">
        <v>583</v>
      </c>
      <c r="E12388" s="18">
        <v>1545.1196179814367</v>
      </c>
    </row>
    <row r="12389" spans="1:5" x14ac:dyDescent="0.3">
      <c r="A12389" s="18" t="str">
        <f t="shared" si="194"/>
        <v>2023-24Moonee Valley CityC5</v>
      </c>
      <c r="B12389" s="18" t="s">
        <v>34</v>
      </c>
      <c r="C12389" s="18" t="s">
        <v>1141</v>
      </c>
      <c r="D12389" s="18" t="s">
        <v>586</v>
      </c>
      <c r="E12389" s="18">
        <v>178.50987461062883</v>
      </c>
    </row>
    <row r="12390" spans="1:5" x14ac:dyDescent="0.3">
      <c r="A12390" s="18" t="str">
        <f t="shared" si="194"/>
        <v>2023-24Moonee Valley CityC6</v>
      </c>
      <c r="B12390" s="18" t="s">
        <v>34</v>
      </c>
      <c r="C12390" s="18" t="s">
        <v>1141</v>
      </c>
      <c r="D12390" s="18" t="s">
        <v>590</v>
      </c>
      <c r="E12390" s="18">
        <v>8</v>
      </c>
    </row>
    <row r="12391" spans="1:5" x14ac:dyDescent="0.3">
      <c r="A12391" s="18" t="str">
        <f t="shared" si="194"/>
        <v>2023-24Moonee Valley CityC7</v>
      </c>
      <c r="B12391" s="18" t="s">
        <v>34</v>
      </c>
      <c r="C12391" s="18" t="s">
        <v>1141</v>
      </c>
      <c r="D12391" s="18" t="s">
        <v>594</v>
      </c>
      <c r="E12391" s="18">
        <v>0.13129770992366413</v>
      </c>
    </row>
    <row r="12392" spans="1:5" x14ac:dyDescent="0.3">
      <c r="A12392" s="18" t="str">
        <f t="shared" si="194"/>
        <v>2023-24Moorabool ShireAF2</v>
      </c>
      <c r="B12392" s="18" t="s">
        <v>34</v>
      </c>
      <c r="C12392" s="18" t="s">
        <v>1144</v>
      </c>
      <c r="D12392" s="18" t="s">
        <v>76</v>
      </c>
      <c r="E12392" s="18">
        <v>0</v>
      </c>
    </row>
    <row r="12393" spans="1:5" x14ac:dyDescent="0.3">
      <c r="A12393" s="18" t="str">
        <f t="shared" si="194"/>
        <v>2023-24Moorabool ShireAF6</v>
      </c>
      <c r="B12393" s="18" t="s">
        <v>34</v>
      </c>
      <c r="C12393" s="18" t="s">
        <v>1144</v>
      </c>
      <c r="D12393" s="18" t="s">
        <v>85</v>
      </c>
      <c r="E12393" s="18">
        <v>0.29026399263276376</v>
      </c>
    </row>
    <row r="12394" spans="1:5" x14ac:dyDescent="0.3">
      <c r="A12394" s="18" t="str">
        <f t="shared" si="194"/>
        <v>2023-24Moorabool ShireAF7</v>
      </c>
      <c r="B12394" s="18" t="s">
        <v>34</v>
      </c>
      <c r="C12394" s="18" t="s">
        <v>1144</v>
      </c>
      <c r="D12394" s="18" t="s">
        <v>90</v>
      </c>
      <c r="E12394" s="18">
        <v>12.323114479598132</v>
      </c>
    </row>
    <row r="12395" spans="1:5" x14ac:dyDescent="0.3">
      <c r="A12395" s="18" t="str">
        <f t="shared" si="194"/>
        <v>2023-24Moorabool ShireAM1</v>
      </c>
      <c r="B12395" s="18" t="s">
        <v>34</v>
      </c>
      <c r="C12395" s="18" t="s">
        <v>1144</v>
      </c>
      <c r="D12395" s="18" t="s">
        <v>97</v>
      </c>
      <c r="E12395" s="18">
        <v>6.1654275092936803</v>
      </c>
    </row>
    <row r="12396" spans="1:5" x14ac:dyDescent="0.3">
      <c r="A12396" s="18" t="str">
        <f t="shared" si="194"/>
        <v>2023-24Moorabool ShireAM2</v>
      </c>
      <c r="B12396" s="18" t="s">
        <v>34</v>
      </c>
      <c r="C12396" s="18" t="s">
        <v>1144</v>
      </c>
      <c r="D12396" s="18" t="s">
        <v>103</v>
      </c>
      <c r="E12396" s="18">
        <v>0.37995337995337997</v>
      </c>
    </row>
    <row r="12397" spans="1:5" x14ac:dyDescent="0.3">
      <c r="A12397" s="18" t="str">
        <f t="shared" si="194"/>
        <v>2023-24Moorabool ShireAM5</v>
      </c>
      <c r="B12397" s="18" t="s">
        <v>34</v>
      </c>
      <c r="C12397" s="18" t="s">
        <v>1144</v>
      </c>
      <c r="D12397" s="18" t="s">
        <v>109</v>
      </c>
      <c r="E12397" s="18">
        <v>0.73684210526315785</v>
      </c>
    </row>
    <row r="12398" spans="1:5" x14ac:dyDescent="0.3">
      <c r="A12398" s="18" t="str">
        <f t="shared" si="194"/>
        <v>2023-24Moorabool ShireAM6</v>
      </c>
      <c r="B12398" s="18" t="s">
        <v>34</v>
      </c>
      <c r="C12398" s="18" t="s">
        <v>1144</v>
      </c>
      <c r="D12398" s="18" t="s">
        <v>115</v>
      </c>
      <c r="E12398" s="18">
        <v>13.681775555100787</v>
      </c>
    </row>
    <row r="12399" spans="1:5" x14ac:dyDescent="0.3">
      <c r="A12399" s="18" t="str">
        <f t="shared" si="194"/>
        <v>2023-24Moorabool ShireAM7</v>
      </c>
      <c r="B12399" s="18" t="s">
        <v>34</v>
      </c>
      <c r="C12399" s="18" t="s">
        <v>1144</v>
      </c>
      <c r="D12399" s="18" t="s">
        <v>118</v>
      </c>
      <c r="E12399" s="18">
        <v>0</v>
      </c>
    </row>
    <row r="12400" spans="1:5" x14ac:dyDescent="0.3">
      <c r="A12400" s="18" t="str">
        <f t="shared" si="194"/>
        <v>2023-24Moorabool ShireFS1</v>
      </c>
      <c r="B12400" s="18" t="s">
        <v>34</v>
      </c>
      <c r="C12400" s="18" t="s">
        <v>1144</v>
      </c>
      <c r="D12400" s="18" t="s">
        <v>124</v>
      </c>
      <c r="E12400" s="18">
        <v>2.8421052631578947</v>
      </c>
    </row>
    <row r="12401" spans="1:5" x14ac:dyDescent="0.3">
      <c r="A12401" s="18" t="str">
        <f t="shared" si="194"/>
        <v>2023-24Moorabool ShireFS2</v>
      </c>
      <c r="B12401" s="18" t="s">
        <v>34</v>
      </c>
      <c r="C12401" s="18" t="s">
        <v>1144</v>
      </c>
      <c r="D12401" s="18" t="s">
        <v>130</v>
      </c>
      <c r="E12401" s="18">
        <v>0.78095238095238095</v>
      </c>
    </row>
    <row r="12402" spans="1:5" x14ac:dyDescent="0.3">
      <c r="A12402" s="18" t="str">
        <f t="shared" si="194"/>
        <v>2023-24Moorabool ShireFS3</v>
      </c>
      <c r="B12402" s="18" t="s">
        <v>34</v>
      </c>
      <c r="C12402" s="18" t="s">
        <v>1144</v>
      </c>
      <c r="D12402" s="18" t="s">
        <v>135</v>
      </c>
      <c r="E12402" s="18">
        <v>543.06378846153848</v>
      </c>
    </row>
    <row r="12403" spans="1:5" x14ac:dyDescent="0.3">
      <c r="A12403" s="18" t="str">
        <f t="shared" si="194"/>
        <v>2023-24Moorabool ShireFS4</v>
      </c>
      <c r="B12403" s="18" t="s">
        <v>34</v>
      </c>
      <c r="C12403" s="18" t="s">
        <v>1144</v>
      </c>
      <c r="D12403" s="18" t="s">
        <v>139</v>
      </c>
      <c r="E12403" s="18">
        <v>0.8</v>
      </c>
    </row>
    <row r="12404" spans="1:5" x14ac:dyDescent="0.3">
      <c r="A12404" s="18" t="str">
        <f t="shared" si="194"/>
        <v>2023-24Moorabool ShireFS5</v>
      </c>
      <c r="B12404" s="18" t="s">
        <v>34</v>
      </c>
      <c r="C12404" s="18" t="s">
        <v>1144</v>
      </c>
      <c r="D12404" s="18" t="s">
        <v>144</v>
      </c>
      <c r="E12404" s="18">
        <v>1.2340425531914894</v>
      </c>
    </row>
    <row r="12405" spans="1:5" x14ac:dyDescent="0.3">
      <c r="A12405" s="18" t="str">
        <f t="shared" si="194"/>
        <v>2023-24Moorabool ShireG1</v>
      </c>
      <c r="B12405" s="18" t="s">
        <v>34</v>
      </c>
      <c r="C12405" s="18" t="s">
        <v>1144</v>
      </c>
      <c r="D12405" s="18" t="s">
        <v>149</v>
      </c>
      <c r="E12405" s="18">
        <v>0.17256637168141592</v>
      </c>
    </row>
    <row r="12406" spans="1:5" x14ac:dyDescent="0.3">
      <c r="A12406" s="18" t="str">
        <f t="shared" si="194"/>
        <v>2023-24Moorabool ShireG2</v>
      </c>
      <c r="B12406" s="18" t="s">
        <v>34</v>
      </c>
      <c r="C12406" s="18" t="s">
        <v>1144</v>
      </c>
      <c r="D12406" s="18" t="s">
        <v>154</v>
      </c>
      <c r="E12406" s="18">
        <v>47</v>
      </c>
    </row>
    <row r="12407" spans="1:5" x14ac:dyDescent="0.3">
      <c r="A12407" s="18" t="str">
        <f t="shared" si="194"/>
        <v>2023-24Moorabool ShireG3</v>
      </c>
      <c r="B12407" s="18" t="s">
        <v>34</v>
      </c>
      <c r="C12407" s="18" t="s">
        <v>1144</v>
      </c>
      <c r="D12407" s="18" t="s">
        <v>159</v>
      </c>
      <c r="E12407" s="18">
        <v>0.9285714285714286</v>
      </c>
    </row>
    <row r="12408" spans="1:5" x14ac:dyDescent="0.3">
      <c r="A12408" s="18" t="str">
        <f t="shared" si="194"/>
        <v>2023-24Moorabool ShireG4</v>
      </c>
      <c r="B12408" s="18" t="s">
        <v>34</v>
      </c>
      <c r="C12408" s="18" t="s">
        <v>1144</v>
      </c>
      <c r="D12408" s="18" t="s">
        <v>166</v>
      </c>
      <c r="E12408" s="18">
        <v>53757.527142857143</v>
      </c>
    </row>
    <row r="12409" spans="1:5" x14ac:dyDescent="0.3">
      <c r="A12409" s="18" t="str">
        <f t="shared" si="194"/>
        <v>2023-24Moorabool ShireG5</v>
      </c>
      <c r="B12409" s="18" t="s">
        <v>34</v>
      </c>
      <c r="C12409" s="18" t="s">
        <v>1144</v>
      </c>
      <c r="D12409" s="18" t="s">
        <v>169</v>
      </c>
      <c r="E12409" s="18">
        <v>46</v>
      </c>
    </row>
    <row r="12410" spans="1:5" x14ac:dyDescent="0.3">
      <c r="A12410" s="18" t="str">
        <f t="shared" si="194"/>
        <v>2023-24Moorabool ShireLB2</v>
      </c>
      <c r="B12410" s="18" t="s">
        <v>34</v>
      </c>
      <c r="C12410" s="18" t="s">
        <v>1144</v>
      </c>
      <c r="D12410" s="18" t="s">
        <v>172</v>
      </c>
      <c r="E12410" s="18">
        <v>0.68628964098041378</v>
      </c>
    </row>
    <row r="12411" spans="1:5" x14ac:dyDescent="0.3">
      <c r="A12411" s="18" t="str">
        <f t="shared" si="194"/>
        <v>2023-24Moorabool ShireLB5</v>
      </c>
      <c r="B12411" s="18" t="s">
        <v>34</v>
      </c>
      <c r="C12411" s="18" t="s">
        <v>1144</v>
      </c>
      <c r="D12411" s="18" t="s">
        <v>177</v>
      </c>
      <c r="E12411" s="18">
        <v>24.330059091374196</v>
      </c>
    </row>
    <row r="12412" spans="1:5" x14ac:dyDescent="0.3">
      <c r="A12412" s="18" t="str">
        <f t="shared" si="194"/>
        <v>2023-24Moorabool ShireLB6</v>
      </c>
      <c r="B12412" s="18" t="s">
        <v>34</v>
      </c>
      <c r="C12412" s="18" t="s">
        <v>1144</v>
      </c>
      <c r="D12412" s="18" t="s">
        <v>180</v>
      </c>
      <c r="E12412" s="18">
        <v>2.8597667041849997</v>
      </c>
    </row>
    <row r="12413" spans="1:5" x14ac:dyDescent="0.3">
      <c r="A12413" s="18" t="str">
        <f t="shared" si="194"/>
        <v>2023-24Moorabool ShireLB7</v>
      </c>
      <c r="B12413" s="18" t="s">
        <v>34</v>
      </c>
      <c r="C12413" s="18" t="s">
        <v>1144</v>
      </c>
      <c r="D12413" s="18" t="s">
        <v>184</v>
      </c>
      <c r="E12413" s="18">
        <v>0.20822674716054435</v>
      </c>
    </row>
    <row r="12414" spans="1:5" x14ac:dyDescent="0.3">
      <c r="A12414" s="18" t="str">
        <f t="shared" si="194"/>
        <v>2023-24Moorabool ShireLB8</v>
      </c>
      <c r="B12414" s="18" t="s">
        <v>34</v>
      </c>
      <c r="C12414" s="18" t="s">
        <v>1144</v>
      </c>
      <c r="D12414" s="18" t="s">
        <v>188</v>
      </c>
      <c r="E12414" s="18">
        <v>2.1648419113885193</v>
      </c>
    </row>
    <row r="12415" spans="1:5" x14ac:dyDescent="0.3">
      <c r="A12415" s="18" t="str">
        <f t="shared" si="194"/>
        <v>2023-24Moorabool ShireMC2</v>
      </c>
      <c r="B12415" s="18" t="s">
        <v>34</v>
      </c>
      <c r="C12415" s="18" t="s">
        <v>1144</v>
      </c>
      <c r="D12415" s="18" t="s">
        <v>192</v>
      </c>
      <c r="E12415" s="18">
        <v>1.0042643923240939</v>
      </c>
    </row>
    <row r="12416" spans="1:5" x14ac:dyDescent="0.3">
      <c r="A12416" s="18" t="str">
        <f t="shared" si="194"/>
        <v>2023-24Moorabool ShireMC3</v>
      </c>
      <c r="B12416" s="18" t="s">
        <v>34</v>
      </c>
      <c r="C12416" s="18" t="s">
        <v>1144</v>
      </c>
      <c r="D12416" s="18" t="s">
        <v>197</v>
      </c>
      <c r="E12416" s="18">
        <v>78.386543917166165</v>
      </c>
    </row>
    <row r="12417" spans="1:5" x14ac:dyDescent="0.3">
      <c r="A12417" s="18" t="str">
        <f t="shared" si="194"/>
        <v>2023-24Moorabool ShireMC4</v>
      </c>
      <c r="B12417" s="18" t="s">
        <v>34</v>
      </c>
      <c r="C12417" s="18" t="s">
        <v>1144</v>
      </c>
      <c r="D12417" s="18" t="s">
        <v>202</v>
      </c>
      <c r="E12417" s="18">
        <v>0.65987833906373972</v>
      </c>
    </row>
    <row r="12418" spans="1:5" x14ac:dyDescent="0.3">
      <c r="A12418" s="18" t="str">
        <f t="shared" si="194"/>
        <v>2023-24Moorabool ShireMC5</v>
      </c>
      <c r="B12418" s="18" t="s">
        <v>34</v>
      </c>
      <c r="C12418" s="18" t="s">
        <v>1144</v>
      </c>
      <c r="D12418" s="18" t="s">
        <v>207</v>
      </c>
      <c r="E12418" s="18">
        <v>0.6470588235294118</v>
      </c>
    </row>
    <row r="12419" spans="1:5" x14ac:dyDescent="0.3">
      <c r="A12419" s="18" t="str">
        <f t="shared" si="194"/>
        <v>2023-24Moorabool ShireMC6</v>
      </c>
      <c r="B12419" s="18" t="s">
        <v>34</v>
      </c>
      <c r="C12419" s="18" t="s">
        <v>1144</v>
      </c>
      <c r="D12419" s="18" t="s">
        <v>211</v>
      </c>
      <c r="E12419" s="18">
        <v>0.95948827292110872</v>
      </c>
    </row>
    <row r="12420" spans="1:5" x14ac:dyDescent="0.3">
      <c r="A12420" s="18" t="str">
        <f t="shared" si="194"/>
        <v>2023-24Moorabool ShireR1</v>
      </c>
      <c r="B12420" s="18" t="s">
        <v>34</v>
      </c>
      <c r="C12420" s="18" t="s">
        <v>1144</v>
      </c>
      <c r="D12420" s="18" t="s">
        <v>215</v>
      </c>
      <c r="E12420" s="18">
        <v>38.344226579520694</v>
      </c>
    </row>
    <row r="12421" spans="1:5" x14ac:dyDescent="0.3">
      <c r="A12421" s="18" t="str">
        <f t="shared" si="194"/>
        <v>2023-24Moorabool ShireR2</v>
      </c>
      <c r="B12421" s="18" t="s">
        <v>34</v>
      </c>
      <c r="C12421" s="18" t="s">
        <v>1144</v>
      </c>
      <c r="D12421" s="18" t="s">
        <v>220</v>
      </c>
      <c r="E12421" s="18">
        <v>0.94822888283378748</v>
      </c>
    </row>
    <row r="12422" spans="1:5" x14ac:dyDescent="0.3">
      <c r="A12422" s="18" t="str">
        <f t="shared" si="194"/>
        <v>2023-24Moorabool ShireR3</v>
      </c>
      <c r="B12422" s="18" t="s">
        <v>34</v>
      </c>
      <c r="C12422" s="18" t="s">
        <v>1144</v>
      </c>
      <c r="D12422" s="18" t="s">
        <v>223</v>
      </c>
      <c r="E12422" s="18">
        <v>54.091718075715306</v>
      </c>
    </row>
    <row r="12423" spans="1:5" x14ac:dyDescent="0.3">
      <c r="A12423" s="18" t="str">
        <f t="shared" si="194"/>
        <v>2023-24Moorabool ShireR4</v>
      </c>
      <c r="B12423" s="18" t="s">
        <v>34</v>
      </c>
      <c r="C12423" s="18" t="s">
        <v>1144</v>
      </c>
      <c r="D12423" s="18" t="s">
        <v>228</v>
      </c>
      <c r="E12423" s="18">
        <v>8.7584626353184127</v>
      </c>
    </row>
    <row r="12424" spans="1:5" x14ac:dyDescent="0.3">
      <c r="A12424" s="18" t="str">
        <f t="shared" si="194"/>
        <v>2023-24Moorabool ShireR5</v>
      </c>
      <c r="B12424" s="18" t="s">
        <v>34</v>
      </c>
      <c r="C12424" s="18" t="s">
        <v>1144</v>
      </c>
      <c r="D12424" s="18" t="s">
        <v>232</v>
      </c>
      <c r="E12424" s="18">
        <v>32</v>
      </c>
    </row>
    <row r="12425" spans="1:5" x14ac:dyDescent="0.3">
      <c r="A12425" s="18" t="str">
        <f t="shared" si="194"/>
        <v>2023-24Moorabool ShireSP1</v>
      </c>
      <c r="B12425" s="18" t="s">
        <v>34</v>
      </c>
      <c r="C12425" s="18" t="s">
        <v>1144</v>
      </c>
      <c r="D12425" s="18" t="s">
        <v>236</v>
      </c>
      <c r="E12425" s="18">
        <v>57</v>
      </c>
    </row>
    <row r="12426" spans="1:5" x14ac:dyDescent="0.3">
      <c r="A12426" s="18" t="str">
        <f t="shared" si="194"/>
        <v>2023-24Moorabool ShireSP2</v>
      </c>
      <c r="B12426" s="18" t="s">
        <v>34</v>
      </c>
      <c r="C12426" s="18" t="s">
        <v>1144</v>
      </c>
      <c r="D12426" s="18" t="s">
        <v>239</v>
      </c>
      <c r="E12426" s="18">
        <v>0.95582329317269077</v>
      </c>
    </row>
    <row r="12427" spans="1:5" x14ac:dyDescent="0.3">
      <c r="A12427" s="18" t="str">
        <f t="shared" si="194"/>
        <v>2023-24Moorabool ShireSP3</v>
      </c>
      <c r="B12427" s="18" t="s">
        <v>34</v>
      </c>
      <c r="C12427" s="18" t="s">
        <v>1144</v>
      </c>
      <c r="D12427" s="18" t="s">
        <v>245</v>
      </c>
      <c r="E12427" s="18">
        <v>3805.6056877323422</v>
      </c>
    </row>
    <row r="12428" spans="1:5" x14ac:dyDescent="0.3">
      <c r="A12428" s="18" t="str">
        <f t="shared" si="194"/>
        <v>2023-24Moorabool ShireSP4</v>
      </c>
      <c r="B12428" s="18" t="s">
        <v>34</v>
      </c>
      <c r="C12428" s="18" t="s">
        <v>1144</v>
      </c>
      <c r="D12428" s="18" t="s">
        <v>251</v>
      </c>
      <c r="E12428" s="18">
        <v>0.55555555555555558</v>
      </c>
    </row>
    <row r="12429" spans="1:5" x14ac:dyDescent="0.3">
      <c r="A12429" s="18" t="str">
        <f t="shared" si="194"/>
        <v>2023-24Moorabool ShireWC2</v>
      </c>
      <c r="B12429" s="18" t="s">
        <v>34</v>
      </c>
      <c r="C12429" s="18" t="s">
        <v>1144</v>
      </c>
      <c r="D12429" s="18" t="s">
        <v>256</v>
      </c>
      <c r="E12429" s="18">
        <v>13.658488582086697</v>
      </c>
    </row>
    <row r="12430" spans="1:5" x14ac:dyDescent="0.3">
      <c r="A12430" s="18" t="str">
        <f t="shared" si="194"/>
        <v>2023-24Moorabool ShireWC3</v>
      </c>
      <c r="B12430" s="18" t="s">
        <v>34</v>
      </c>
      <c r="C12430" s="18" t="s">
        <v>1144</v>
      </c>
      <c r="D12430" s="18" t="s">
        <v>262</v>
      </c>
      <c r="E12430" s="18">
        <v>180.74096636756826</v>
      </c>
    </row>
    <row r="12431" spans="1:5" x14ac:dyDescent="0.3">
      <c r="A12431" s="18" t="str">
        <f t="shared" si="194"/>
        <v>2023-24Moorabool ShireWC4</v>
      </c>
      <c r="B12431" s="18" t="s">
        <v>34</v>
      </c>
      <c r="C12431" s="18" t="s">
        <v>1144</v>
      </c>
      <c r="D12431" s="18" t="s">
        <v>266</v>
      </c>
      <c r="E12431" s="18">
        <v>84.016798786392101</v>
      </c>
    </row>
    <row r="12432" spans="1:5" x14ac:dyDescent="0.3">
      <c r="A12432" s="18" t="str">
        <f t="shared" si="194"/>
        <v>2023-24Moorabool ShireWC5</v>
      </c>
      <c r="B12432" s="18" t="s">
        <v>34</v>
      </c>
      <c r="C12432" s="18" t="s">
        <v>1144</v>
      </c>
      <c r="D12432" s="18" t="s">
        <v>270</v>
      </c>
      <c r="E12432" s="18">
        <v>0.39218607731148086</v>
      </c>
    </row>
    <row r="12433" spans="1:5" x14ac:dyDescent="0.3">
      <c r="A12433" s="18" t="str">
        <f t="shared" si="194"/>
        <v>2023-24Moorabool ShireE2</v>
      </c>
      <c r="B12433" s="18" t="s">
        <v>34</v>
      </c>
      <c r="C12433" s="18" t="s">
        <v>1144</v>
      </c>
      <c r="D12433" s="18" t="s">
        <v>548</v>
      </c>
      <c r="E12433" s="18">
        <v>3832.3659406784172</v>
      </c>
    </row>
    <row r="12434" spans="1:5" x14ac:dyDescent="0.3">
      <c r="A12434" s="18" t="str">
        <f t="shared" si="194"/>
        <v>2023-24Moorabool ShireE4</v>
      </c>
      <c r="B12434" s="18" t="s">
        <v>34</v>
      </c>
      <c r="C12434" s="18" t="s">
        <v>1144</v>
      </c>
      <c r="D12434" s="18" t="s">
        <v>550</v>
      </c>
      <c r="E12434" s="18">
        <v>1934.510996325683</v>
      </c>
    </row>
    <row r="12435" spans="1:5" x14ac:dyDescent="0.3">
      <c r="A12435" s="18" t="str">
        <f t="shared" si="194"/>
        <v>2023-24Moorabool ShireL1</v>
      </c>
      <c r="B12435" s="18" t="s">
        <v>34</v>
      </c>
      <c r="C12435" s="18" t="s">
        <v>1144</v>
      </c>
      <c r="D12435" s="18" t="s">
        <v>552</v>
      </c>
      <c r="E12435" s="18">
        <v>0.74118302071534159</v>
      </c>
    </row>
    <row r="12436" spans="1:5" x14ac:dyDescent="0.3">
      <c r="A12436" s="18" t="str">
        <f t="shared" si="194"/>
        <v>2023-24Moorabool ShireL2</v>
      </c>
      <c r="B12436" s="18" t="s">
        <v>34</v>
      </c>
      <c r="C12436" s="18" t="s">
        <v>1144</v>
      </c>
      <c r="D12436" s="18" t="s">
        <v>554</v>
      </c>
      <c r="E12436" s="18">
        <v>-0.42895977883157033</v>
      </c>
    </row>
    <row r="12437" spans="1:5" x14ac:dyDescent="0.3">
      <c r="A12437" s="18" t="str">
        <f t="shared" si="194"/>
        <v>2023-24Moorabool ShireO2</v>
      </c>
      <c r="B12437" s="18" t="s">
        <v>34</v>
      </c>
      <c r="C12437" s="18" t="s">
        <v>1144</v>
      </c>
      <c r="D12437" s="18" t="s">
        <v>556</v>
      </c>
      <c r="E12437" s="18">
        <v>0.6728773015559506</v>
      </c>
    </row>
    <row r="12438" spans="1:5" x14ac:dyDescent="0.3">
      <c r="A12438" s="18" t="str">
        <f t="shared" si="194"/>
        <v>2023-24Moorabool ShireO3</v>
      </c>
      <c r="B12438" s="18" t="s">
        <v>34</v>
      </c>
      <c r="C12438" s="18" t="s">
        <v>1144</v>
      </c>
      <c r="D12438" s="18" t="s">
        <v>558</v>
      </c>
      <c r="E12438" s="18">
        <v>3.1382360041257926E-2</v>
      </c>
    </row>
    <row r="12439" spans="1:5" x14ac:dyDescent="0.3">
      <c r="A12439" s="18" t="str">
        <f t="shared" si="194"/>
        <v>2023-24Moorabool ShireO4</v>
      </c>
      <c r="B12439" s="18" t="s">
        <v>34</v>
      </c>
      <c r="C12439" s="18" t="s">
        <v>1144</v>
      </c>
      <c r="D12439" s="18" t="s">
        <v>560</v>
      </c>
      <c r="E12439" s="18">
        <v>0.19423762919601206</v>
      </c>
    </row>
    <row r="12440" spans="1:5" x14ac:dyDescent="0.3">
      <c r="A12440" s="18" t="str">
        <f t="shared" ref="A12440:A12503" si="195">CONCATENATE(B12440,C12440,D12440)</f>
        <v>2023-24Moorabool ShireO5</v>
      </c>
      <c r="B12440" s="18" t="s">
        <v>34</v>
      </c>
      <c r="C12440" s="18" t="s">
        <v>1144</v>
      </c>
      <c r="D12440" s="18" t="s">
        <v>562</v>
      </c>
      <c r="E12440" s="18">
        <v>1.270290649849191</v>
      </c>
    </row>
    <row r="12441" spans="1:5" x14ac:dyDescent="0.3">
      <c r="A12441" s="18" t="str">
        <f t="shared" si="195"/>
        <v>2023-24Moorabool ShireOP1</v>
      </c>
      <c r="B12441" s="18" t="s">
        <v>34</v>
      </c>
      <c r="C12441" s="18" t="s">
        <v>1144</v>
      </c>
      <c r="D12441" s="18" t="s">
        <v>564</v>
      </c>
      <c r="E12441" s="18">
        <v>-0.21876375952582558</v>
      </c>
    </row>
    <row r="12442" spans="1:5" x14ac:dyDescent="0.3">
      <c r="A12442" s="18" t="str">
        <f t="shared" si="195"/>
        <v>2023-24Moorabool ShireS1</v>
      </c>
      <c r="B12442" s="18" t="s">
        <v>34</v>
      </c>
      <c r="C12442" s="18" t="s">
        <v>1144</v>
      </c>
      <c r="D12442" s="18" t="s">
        <v>567</v>
      </c>
      <c r="E12442" s="18">
        <v>0.77166807790008463</v>
      </c>
    </row>
    <row r="12443" spans="1:5" x14ac:dyDescent="0.3">
      <c r="A12443" s="18" t="str">
        <f t="shared" si="195"/>
        <v>2023-24Moorabool ShireS2</v>
      </c>
      <c r="B12443" s="18" t="s">
        <v>34</v>
      </c>
      <c r="C12443" s="18" t="s">
        <v>1144</v>
      </c>
      <c r="D12443" s="18" t="s">
        <v>569</v>
      </c>
      <c r="E12443" s="18">
        <v>2.9883648744522119E-3</v>
      </c>
    </row>
    <row r="12444" spans="1:5" x14ac:dyDescent="0.3">
      <c r="A12444" s="18" t="str">
        <f t="shared" si="195"/>
        <v>2023-24Moorabool ShireC1</v>
      </c>
      <c r="B12444" s="18" t="s">
        <v>34</v>
      </c>
      <c r="C12444" s="18" t="s">
        <v>1144</v>
      </c>
      <c r="D12444" s="18" t="s">
        <v>572</v>
      </c>
      <c r="E12444" s="18">
        <v>1840.9904839864935</v>
      </c>
    </row>
    <row r="12445" spans="1:5" x14ac:dyDescent="0.3">
      <c r="A12445" s="18" t="str">
        <f t="shared" si="195"/>
        <v>2023-24Moorabool ShireC2</v>
      </c>
      <c r="B12445" s="18" t="s">
        <v>34</v>
      </c>
      <c r="C12445" s="18" t="s">
        <v>1144</v>
      </c>
      <c r="D12445" s="18" t="s">
        <v>575</v>
      </c>
      <c r="E12445" s="18">
        <v>19009.720658958355</v>
      </c>
    </row>
    <row r="12446" spans="1:5" x14ac:dyDescent="0.3">
      <c r="A12446" s="18" t="str">
        <f t="shared" si="195"/>
        <v>2023-24Moorabool ShireC3</v>
      </c>
      <c r="B12446" s="18" t="s">
        <v>34</v>
      </c>
      <c r="C12446" s="18" t="s">
        <v>1144</v>
      </c>
      <c r="D12446" s="18" t="s">
        <v>579</v>
      </c>
      <c r="E12446" s="18">
        <v>26.738714090287278</v>
      </c>
    </row>
    <row r="12447" spans="1:5" x14ac:dyDescent="0.3">
      <c r="A12447" s="18" t="str">
        <f t="shared" si="195"/>
        <v>2023-24Moorabool ShireC4</v>
      </c>
      <c r="B12447" s="18" t="s">
        <v>34</v>
      </c>
      <c r="C12447" s="18" t="s">
        <v>1144</v>
      </c>
      <c r="D12447" s="18" t="s">
        <v>583</v>
      </c>
      <c r="E12447" s="18">
        <v>1398.3679525222551</v>
      </c>
    </row>
    <row r="12448" spans="1:5" x14ac:dyDescent="0.3">
      <c r="A12448" s="18" t="str">
        <f t="shared" si="195"/>
        <v>2023-24Moorabool ShireC5</v>
      </c>
      <c r="B12448" s="18" t="s">
        <v>34</v>
      </c>
      <c r="C12448" s="18" t="s">
        <v>1144</v>
      </c>
      <c r="D12448" s="18" t="s">
        <v>586</v>
      </c>
      <c r="E12448" s="18">
        <v>83.853473856543545</v>
      </c>
    </row>
    <row r="12449" spans="1:5" x14ac:dyDescent="0.3">
      <c r="A12449" s="18" t="str">
        <f t="shared" si="195"/>
        <v>2023-24Moorabool ShireC6</v>
      </c>
      <c r="B12449" s="18" t="s">
        <v>34</v>
      </c>
      <c r="C12449" s="18" t="s">
        <v>1144</v>
      </c>
      <c r="D12449" s="18" t="s">
        <v>590</v>
      </c>
      <c r="E12449" s="18">
        <v>7</v>
      </c>
    </row>
    <row r="12450" spans="1:5" x14ac:dyDescent="0.3">
      <c r="A12450" s="18" t="str">
        <f t="shared" si="195"/>
        <v>2023-24Moorabool ShireC7</v>
      </c>
      <c r="B12450" s="18" t="s">
        <v>34</v>
      </c>
      <c r="C12450" s="18" t="s">
        <v>1144</v>
      </c>
      <c r="D12450" s="18" t="s">
        <v>594</v>
      </c>
      <c r="E12450" s="18">
        <v>0.13801664665540608</v>
      </c>
    </row>
    <row r="12451" spans="1:5" x14ac:dyDescent="0.3">
      <c r="A12451" s="18" t="str">
        <f t="shared" si="195"/>
        <v>2023-24Mornington Peninsula ShireAF2</v>
      </c>
      <c r="B12451" s="18" t="s">
        <v>34</v>
      </c>
      <c r="C12451" s="18" t="s">
        <v>1150</v>
      </c>
      <c r="D12451" s="18" t="s">
        <v>76</v>
      </c>
      <c r="E12451" s="18">
        <v>4</v>
      </c>
    </row>
    <row r="12452" spans="1:5" x14ac:dyDescent="0.3">
      <c r="A12452" s="18" t="str">
        <f t="shared" si="195"/>
        <v>2023-24Mornington Peninsula ShireAF6</v>
      </c>
      <c r="B12452" s="18" t="s">
        <v>34</v>
      </c>
      <c r="C12452" s="18" t="s">
        <v>1150</v>
      </c>
      <c r="D12452" s="18" t="s">
        <v>85</v>
      </c>
      <c r="E12452" s="18">
        <v>5.6999582949078667</v>
      </c>
    </row>
    <row r="12453" spans="1:5" x14ac:dyDescent="0.3">
      <c r="A12453" s="18" t="str">
        <f t="shared" si="195"/>
        <v>2023-24Mornington Peninsula ShireAF7</v>
      </c>
      <c r="B12453" s="18" t="s">
        <v>34</v>
      </c>
      <c r="C12453" s="18" t="s">
        <v>1150</v>
      </c>
      <c r="D12453" s="18" t="s">
        <v>90</v>
      </c>
      <c r="E12453" s="18">
        <v>0.89335083853920838</v>
      </c>
    </row>
    <row r="12454" spans="1:5" x14ac:dyDescent="0.3">
      <c r="A12454" s="18" t="str">
        <f t="shared" si="195"/>
        <v>2023-24Mornington Peninsula ShireAM1</v>
      </c>
      <c r="B12454" s="18" t="s">
        <v>34</v>
      </c>
      <c r="C12454" s="18" t="s">
        <v>1150</v>
      </c>
      <c r="D12454" s="18" t="s">
        <v>97</v>
      </c>
      <c r="E12454" s="18">
        <v>2.979073909171861</v>
      </c>
    </row>
    <row r="12455" spans="1:5" x14ac:dyDescent="0.3">
      <c r="A12455" s="18" t="str">
        <f t="shared" si="195"/>
        <v>2023-24Mornington Peninsula ShireAM2</v>
      </c>
      <c r="B12455" s="18" t="s">
        <v>34</v>
      </c>
      <c r="C12455" s="18" t="s">
        <v>1150</v>
      </c>
      <c r="D12455" s="18" t="s">
        <v>103</v>
      </c>
      <c r="E12455" s="18">
        <v>0.41394335511982572</v>
      </c>
    </row>
    <row r="12456" spans="1:5" x14ac:dyDescent="0.3">
      <c r="A12456" s="18" t="str">
        <f t="shared" si="195"/>
        <v>2023-24Mornington Peninsula ShireAM5</v>
      </c>
      <c r="B12456" s="18" t="s">
        <v>34</v>
      </c>
      <c r="C12456" s="18" t="s">
        <v>1150</v>
      </c>
      <c r="D12456" s="18" t="s">
        <v>109</v>
      </c>
      <c r="E12456" s="18">
        <v>0.52788104089219334</v>
      </c>
    </row>
    <row r="12457" spans="1:5" x14ac:dyDescent="0.3">
      <c r="A12457" s="18" t="str">
        <f t="shared" si="195"/>
        <v>2023-24Mornington Peninsula ShireAM6</v>
      </c>
      <c r="B12457" s="18" t="s">
        <v>34</v>
      </c>
      <c r="C12457" s="18" t="s">
        <v>1150</v>
      </c>
      <c r="D12457" s="18" t="s">
        <v>115</v>
      </c>
      <c r="E12457" s="18">
        <v>14.47104168747026</v>
      </c>
    </row>
    <row r="12458" spans="1:5" x14ac:dyDescent="0.3">
      <c r="A12458" s="18" t="str">
        <f t="shared" si="195"/>
        <v>2023-24Mornington Peninsula ShireAM7</v>
      </c>
      <c r="B12458" s="18" t="s">
        <v>34</v>
      </c>
      <c r="C12458" s="18" t="s">
        <v>1150</v>
      </c>
      <c r="D12458" s="18" t="s">
        <v>118</v>
      </c>
      <c r="E12458" s="18">
        <v>1</v>
      </c>
    </row>
    <row r="12459" spans="1:5" x14ac:dyDescent="0.3">
      <c r="A12459" s="18" t="str">
        <f t="shared" si="195"/>
        <v>2023-24Mornington Peninsula ShireFS1</v>
      </c>
      <c r="B12459" s="18" t="s">
        <v>34</v>
      </c>
      <c r="C12459" s="18" t="s">
        <v>1150</v>
      </c>
      <c r="D12459" s="18" t="s">
        <v>124</v>
      </c>
      <c r="E12459" s="18">
        <v>2.5574712643678161</v>
      </c>
    </row>
    <row r="12460" spans="1:5" x14ac:dyDescent="0.3">
      <c r="A12460" s="18" t="str">
        <f t="shared" si="195"/>
        <v>2023-24Mornington Peninsula ShireFS2</v>
      </c>
      <c r="B12460" s="18" t="s">
        <v>34</v>
      </c>
      <c r="C12460" s="18" t="s">
        <v>1150</v>
      </c>
      <c r="D12460" s="18" t="s">
        <v>130</v>
      </c>
      <c r="E12460" s="18">
        <v>0.96710526315789469</v>
      </c>
    </row>
    <row r="12461" spans="1:5" x14ac:dyDescent="0.3">
      <c r="A12461" s="18" t="str">
        <f t="shared" si="195"/>
        <v>2023-24Mornington Peninsula ShireFS3</v>
      </c>
      <c r="B12461" s="18" t="s">
        <v>34</v>
      </c>
      <c r="C12461" s="18" t="s">
        <v>1150</v>
      </c>
      <c r="D12461" s="18" t="s">
        <v>135</v>
      </c>
      <c r="E12461" s="18">
        <v>376.01730092535479</v>
      </c>
    </row>
    <row r="12462" spans="1:5" x14ac:dyDescent="0.3">
      <c r="A12462" s="18" t="str">
        <f t="shared" si="195"/>
        <v>2023-24Mornington Peninsula ShireFS4</v>
      </c>
      <c r="B12462" s="18" t="s">
        <v>34</v>
      </c>
      <c r="C12462" s="18" t="s">
        <v>1150</v>
      </c>
      <c r="D12462" s="18" t="s">
        <v>139</v>
      </c>
      <c r="E12462" s="18">
        <v>0.92531120331950212</v>
      </c>
    </row>
    <row r="12463" spans="1:5" x14ac:dyDescent="0.3">
      <c r="A12463" s="18" t="str">
        <f t="shared" si="195"/>
        <v>2023-24Mornington Peninsula ShireFS5</v>
      </c>
      <c r="B12463" s="18" t="s">
        <v>34</v>
      </c>
      <c r="C12463" s="18" t="s">
        <v>1150</v>
      </c>
      <c r="D12463" s="18" t="s">
        <v>144</v>
      </c>
      <c r="E12463" s="18">
        <v>0.86821705426356588</v>
      </c>
    </row>
    <row r="12464" spans="1:5" x14ac:dyDescent="0.3">
      <c r="A12464" s="18" t="str">
        <f t="shared" si="195"/>
        <v>2023-24Mornington Peninsula ShireG1</v>
      </c>
      <c r="B12464" s="18" t="s">
        <v>34</v>
      </c>
      <c r="C12464" s="18" t="s">
        <v>1150</v>
      </c>
      <c r="D12464" s="18" t="s">
        <v>149</v>
      </c>
      <c r="E12464" s="18">
        <v>4.2622950819672129E-2</v>
      </c>
    </row>
    <row r="12465" spans="1:5" x14ac:dyDescent="0.3">
      <c r="A12465" s="18" t="str">
        <f t="shared" si="195"/>
        <v>2023-24Mornington Peninsula ShireG2</v>
      </c>
      <c r="B12465" s="18" t="s">
        <v>34</v>
      </c>
      <c r="C12465" s="18" t="s">
        <v>1150</v>
      </c>
      <c r="D12465" s="18" t="s">
        <v>154</v>
      </c>
      <c r="E12465" s="18">
        <v>67</v>
      </c>
    </row>
    <row r="12466" spans="1:5" x14ac:dyDescent="0.3">
      <c r="A12466" s="18" t="str">
        <f t="shared" si="195"/>
        <v>2023-24Mornington Peninsula ShireG3</v>
      </c>
      <c r="B12466" s="18" t="s">
        <v>34</v>
      </c>
      <c r="C12466" s="18" t="s">
        <v>1150</v>
      </c>
      <c r="D12466" s="18" t="s">
        <v>159</v>
      </c>
      <c r="E12466" s="18">
        <v>0.85664335664335667</v>
      </c>
    </row>
    <row r="12467" spans="1:5" x14ac:dyDescent="0.3">
      <c r="A12467" s="18" t="str">
        <f t="shared" si="195"/>
        <v>2023-24Mornington Peninsula ShireG4</v>
      </c>
      <c r="B12467" s="18" t="s">
        <v>34</v>
      </c>
      <c r="C12467" s="18" t="s">
        <v>1150</v>
      </c>
      <c r="D12467" s="18" t="s">
        <v>166</v>
      </c>
      <c r="E12467" s="18">
        <v>73503.555454545451</v>
      </c>
    </row>
    <row r="12468" spans="1:5" x14ac:dyDescent="0.3">
      <c r="A12468" s="18" t="str">
        <f t="shared" si="195"/>
        <v>2023-24Mornington Peninsula ShireG5</v>
      </c>
      <c r="B12468" s="18" t="s">
        <v>34</v>
      </c>
      <c r="C12468" s="18" t="s">
        <v>1150</v>
      </c>
      <c r="D12468" s="18" t="s">
        <v>169</v>
      </c>
      <c r="E12468" s="18">
        <v>64</v>
      </c>
    </row>
    <row r="12469" spans="1:5" x14ac:dyDescent="0.3">
      <c r="A12469" s="18" t="str">
        <f t="shared" si="195"/>
        <v>2023-24Mornington Peninsula ShireLB2</v>
      </c>
      <c r="B12469" s="18" t="s">
        <v>34</v>
      </c>
      <c r="C12469" s="18" t="s">
        <v>1150</v>
      </c>
      <c r="D12469" s="18" t="s">
        <v>172</v>
      </c>
      <c r="E12469" s="18">
        <v>0.64481961902130924</v>
      </c>
    </row>
    <row r="12470" spans="1:5" x14ac:dyDescent="0.3">
      <c r="A12470" s="18" t="str">
        <f t="shared" si="195"/>
        <v>2023-24Mornington Peninsula ShireLB6</v>
      </c>
      <c r="B12470" s="18" t="s">
        <v>34</v>
      </c>
      <c r="C12470" s="18" t="s">
        <v>1150</v>
      </c>
      <c r="D12470" s="18" t="s">
        <v>180</v>
      </c>
      <c r="E12470" s="18">
        <v>6.0340689485030223</v>
      </c>
    </row>
    <row r="12471" spans="1:5" x14ac:dyDescent="0.3">
      <c r="A12471" s="18" t="str">
        <f t="shared" si="195"/>
        <v>2023-24Mornington Peninsula ShireLB7</v>
      </c>
      <c r="B12471" s="18" t="s">
        <v>34</v>
      </c>
      <c r="C12471" s="18" t="s">
        <v>1150</v>
      </c>
      <c r="D12471" s="18" t="s">
        <v>184</v>
      </c>
      <c r="E12471" s="18">
        <v>0.33205476877169693</v>
      </c>
    </row>
    <row r="12472" spans="1:5" x14ac:dyDescent="0.3">
      <c r="A12472" s="18" t="str">
        <f t="shared" si="195"/>
        <v>2023-24Mornington Peninsula ShireLB8</v>
      </c>
      <c r="B12472" s="18" t="s">
        <v>34</v>
      </c>
      <c r="C12472" s="18" t="s">
        <v>1150</v>
      </c>
      <c r="D12472" s="18" t="s">
        <v>188</v>
      </c>
      <c r="E12472" s="18">
        <v>2.2647333517383976</v>
      </c>
    </row>
    <row r="12473" spans="1:5" x14ac:dyDescent="0.3">
      <c r="A12473" s="18" t="str">
        <f t="shared" si="195"/>
        <v>2023-24Mornington Peninsula ShireMC2</v>
      </c>
      <c r="B12473" s="18" t="s">
        <v>34</v>
      </c>
      <c r="C12473" s="18" t="s">
        <v>1150</v>
      </c>
      <c r="D12473" s="18" t="s">
        <v>192</v>
      </c>
      <c r="E12473" s="18">
        <v>1.0071485305798253</v>
      </c>
    </row>
    <row r="12474" spans="1:5" x14ac:dyDescent="0.3">
      <c r="A12474" s="18" t="str">
        <f t="shared" si="195"/>
        <v>2023-24Mornington Peninsula ShireMC3</v>
      </c>
      <c r="B12474" s="18" t="s">
        <v>34</v>
      </c>
      <c r="C12474" s="18" t="s">
        <v>1150</v>
      </c>
      <c r="D12474" s="18" t="s">
        <v>197</v>
      </c>
      <c r="E12474" s="18">
        <v>66.038625186457551</v>
      </c>
    </row>
    <row r="12475" spans="1:5" x14ac:dyDescent="0.3">
      <c r="A12475" s="18" t="str">
        <f t="shared" si="195"/>
        <v>2023-24Mornington Peninsula ShireMC4</v>
      </c>
      <c r="B12475" s="18" t="s">
        <v>34</v>
      </c>
      <c r="C12475" s="18" t="s">
        <v>1150</v>
      </c>
      <c r="D12475" s="18" t="s">
        <v>202</v>
      </c>
      <c r="E12475" s="18">
        <v>0.73975481611208405</v>
      </c>
    </row>
    <row r="12476" spans="1:5" x14ac:dyDescent="0.3">
      <c r="A12476" s="18" t="str">
        <f t="shared" si="195"/>
        <v>2023-24Mornington Peninsula ShireMC5</v>
      </c>
      <c r="B12476" s="18" t="s">
        <v>34</v>
      </c>
      <c r="C12476" s="18" t="s">
        <v>1150</v>
      </c>
      <c r="D12476" s="18" t="s">
        <v>207</v>
      </c>
      <c r="E12476" s="18">
        <v>0.82993197278911568</v>
      </c>
    </row>
    <row r="12477" spans="1:5" x14ac:dyDescent="0.3">
      <c r="A12477" s="18" t="str">
        <f t="shared" si="195"/>
        <v>2023-24Mornington Peninsula ShireMC6</v>
      </c>
      <c r="B12477" s="18" t="s">
        <v>34</v>
      </c>
      <c r="C12477" s="18" t="s">
        <v>1150</v>
      </c>
      <c r="D12477" s="18" t="s">
        <v>211</v>
      </c>
      <c r="E12477" s="18">
        <v>0.95075456711675932</v>
      </c>
    </row>
    <row r="12478" spans="1:5" x14ac:dyDescent="0.3">
      <c r="A12478" s="18" t="str">
        <f t="shared" si="195"/>
        <v>2023-24Mornington Peninsula ShireR1</v>
      </c>
      <c r="B12478" s="18" t="s">
        <v>34</v>
      </c>
      <c r="C12478" s="18" t="s">
        <v>1150</v>
      </c>
      <c r="D12478" s="18" t="s">
        <v>215</v>
      </c>
      <c r="E12478" s="18">
        <v>110.48850574712642</v>
      </c>
    </row>
    <row r="12479" spans="1:5" x14ac:dyDescent="0.3">
      <c r="A12479" s="18" t="str">
        <f t="shared" si="195"/>
        <v>2023-24Mornington Peninsula ShireR2</v>
      </c>
      <c r="B12479" s="18" t="s">
        <v>34</v>
      </c>
      <c r="C12479" s="18" t="s">
        <v>1150</v>
      </c>
      <c r="D12479" s="18" t="s">
        <v>220</v>
      </c>
      <c r="E12479" s="18">
        <v>1</v>
      </c>
    </row>
    <row r="12480" spans="1:5" x14ac:dyDescent="0.3">
      <c r="A12480" s="18" t="str">
        <f t="shared" si="195"/>
        <v>2023-24Mornington Peninsula ShireR3</v>
      </c>
      <c r="B12480" s="18" t="s">
        <v>34</v>
      </c>
      <c r="C12480" s="18" t="s">
        <v>1150</v>
      </c>
      <c r="D12480" s="18" t="s">
        <v>223</v>
      </c>
      <c r="E12480" s="18">
        <v>0</v>
      </c>
    </row>
    <row r="12481" spans="1:5" x14ac:dyDescent="0.3">
      <c r="A12481" s="18" t="str">
        <f t="shared" si="195"/>
        <v>2023-24Mornington Peninsula ShireR4</v>
      </c>
      <c r="B12481" s="18" t="s">
        <v>34</v>
      </c>
      <c r="C12481" s="18" t="s">
        <v>1150</v>
      </c>
      <c r="D12481" s="18" t="s">
        <v>228</v>
      </c>
      <c r="E12481" s="18">
        <v>14.490082167409268</v>
      </c>
    </row>
    <row r="12482" spans="1:5" x14ac:dyDescent="0.3">
      <c r="A12482" s="18" t="str">
        <f t="shared" si="195"/>
        <v>2023-24Mornington Peninsula ShireR5</v>
      </c>
      <c r="B12482" s="18" t="s">
        <v>34</v>
      </c>
      <c r="C12482" s="18" t="s">
        <v>1150</v>
      </c>
      <c r="D12482" s="18" t="s">
        <v>232</v>
      </c>
      <c r="E12482" s="18">
        <v>56</v>
      </c>
    </row>
    <row r="12483" spans="1:5" x14ac:dyDescent="0.3">
      <c r="A12483" s="18" t="str">
        <f t="shared" si="195"/>
        <v>2023-24Mornington Peninsula ShireSP1</v>
      </c>
      <c r="B12483" s="18" t="s">
        <v>34</v>
      </c>
      <c r="C12483" s="18" t="s">
        <v>1150</v>
      </c>
      <c r="D12483" s="18" t="s">
        <v>236</v>
      </c>
      <c r="E12483" s="18">
        <v>62</v>
      </c>
    </row>
    <row r="12484" spans="1:5" x14ac:dyDescent="0.3">
      <c r="A12484" s="18" t="str">
        <f t="shared" si="195"/>
        <v>2023-24Mornington Peninsula ShireSP2</v>
      </c>
      <c r="B12484" s="18" t="s">
        <v>34</v>
      </c>
      <c r="C12484" s="18" t="s">
        <v>1150</v>
      </c>
      <c r="D12484" s="18" t="s">
        <v>239</v>
      </c>
      <c r="E12484" s="18">
        <v>0.47377255560218212</v>
      </c>
    </row>
    <row r="12485" spans="1:5" x14ac:dyDescent="0.3">
      <c r="A12485" s="18" t="str">
        <f t="shared" si="195"/>
        <v>2023-24Mornington Peninsula ShireSP3</v>
      </c>
      <c r="B12485" s="18" t="s">
        <v>34</v>
      </c>
      <c r="C12485" s="18" t="s">
        <v>1150</v>
      </c>
      <c r="D12485" s="18" t="s">
        <v>245</v>
      </c>
      <c r="E12485" s="18">
        <v>2800.9772416932178</v>
      </c>
    </row>
    <row r="12486" spans="1:5" x14ac:dyDescent="0.3">
      <c r="A12486" s="18" t="str">
        <f t="shared" si="195"/>
        <v>2023-24Mornington Peninsula ShireSP4</v>
      </c>
      <c r="B12486" s="18" t="s">
        <v>34</v>
      </c>
      <c r="C12486" s="18" t="s">
        <v>1150</v>
      </c>
      <c r="D12486" s="18" t="s">
        <v>251</v>
      </c>
      <c r="E12486" s="18">
        <v>0.72131147540983609</v>
      </c>
    </row>
    <row r="12487" spans="1:5" x14ac:dyDescent="0.3">
      <c r="A12487" s="18" t="str">
        <f t="shared" si="195"/>
        <v>2023-24Mornington Peninsula ShireWC2</v>
      </c>
      <c r="B12487" s="18" t="s">
        <v>34</v>
      </c>
      <c r="C12487" s="18" t="s">
        <v>1150</v>
      </c>
      <c r="D12487" s="18" t="s">
        <v>256</v>
      </c>
      <c r="E12487" s="18">
        <v>3.5184635742948536</v>
      </c>
    </row>
    <row r="12488" spans="1:5" x14ac:dyDescent="0.3">
      <c r="A12488" s="18" t="str">
        <f t="shared" si="195"/>
        <v>2023-24Mornington Peninsula ShireWC3</v>
      </c>
      <c r="B12488" s="18" t="s">
        <v>34</v>
      </c>
      <c r="C12488" s="18" t="s">
        <v>1150</v>
      </c>
      <c r="D12488" s="18" t="s">
        <v>262</v>
      </c>
      <c r="E12488" s="18">
        <v>89.524067068806872</v>
      </c>
    </row>
    <row r="12489" spans="1:5" x14ac:dyDescent="0.3">
      <c r="A12489" s="18" t="str">
        <f t="shared" si="195"/>
        <v>2023-24Mornington Peninsula ShireWC4</v>
      </c>
      <c r="B12489" s="18" t="s">
        <v>34</v>
      </c>
      <c r="C12489" s="18" t="s">
        <v>1150</v>
      </c>
      <c r="D12489" s="18" t="s">
        <v>266</v>
      </c>
      <c r="E12489" s="18">
        <v>41.76357288913271</v>
      </c>
    </row>
    <row r="12490" spans="1:5" x14ac:dyDescent="0.3">
      <c r="A12490" s="18" t="str">
        <f t="shared" si="195"/>
        <v>2023-24Mornington Peninsula ShireWC5</v>
      </c>
      <c r="B12490" s="18" t="s">
        <v>34</v>
      </c>
      <c r="C12490" s="18" t="s">
        <v>1150</v>
      </c>
      <c r="D12490" s="18" t="s">
        <v>270</v>
      </c>
      <c r="E12490" s="18">
        <v>0.59235941323624053</v>
      </c>
    </row>
    <row r="12491" spans="1:5" x14ac:dyDescent="0.3">
      <c r="A12491" s="18" t="str">
        <f t="shared" si="195"/>
        <v>2023-24Mornington Peninsula ShireE2</v>
      </c>
      <c r="B12491" s="18" t="s">
        <v>34</v>
      </c>
      <c r="C12491" s="18" t="s">
        <v>1150</v>
      </c>
      <c r="D12491" s="18" t="s">
        <v>548</v>
      </c>
      <c r="E12491" s="18">
        <v>2692.7269114683368</v>
      </c>
    </row>
    <row r="12492" spans="1:5" x14ac:dyDescent="0.3">
      <c r="A12492" s="18" t="str">
        <f t="shared" si="195"/>
        <v>2023-24Mornington Peninsula ShireE4</v>
      </c>
      <c r="B12492" s="18" t="s">
        <v>34</v>
      </c>
      <c r="C12492" s="18" t="s">
        <v>1150</v>
      </c>
      <c r="D12492" s="18" t="s">
        <v>550</v>
      </c>
      <c r="E12492" s="18">
        <v>1591.6492416572839</v>
      </c>
    </row>
    <row r="12493" spans="1:5" x14ac:dyDescent="0.3">
      <c r="A12493" s="18" t="str">
        <f t="shared" si="195"/>
        <v>2023-24Mornington Peninsula ShireL1</v>
      </c>
      <c r="B12493" s="18" t="s">
        <v>34</v>
      </c>
      <c r="C12493" s="18" t="s">
        <v>1150</v>
      </c>
      <c r="D12493" s="18" t="s">
        <v>552</v>
      </c>
      <c r="E12493" s="18">
        <v>2.5764478465939842</v>
      </c>
    </row>
    <row r="12494" spans="1:5" x14ac:dyDescent="0.3">
      <c r="A12494" s="18" t="str">
        <f t="shared" si="195"/>
        <v>2023-24Mornington Peninsula ShireL2</v>
      </c>
      <c r="B12494" s="18" t="s">
        <v>34</v>
      </c>
      <c r="C12494" s="18" t="s">
        <v>1150</v>
      </c>
      <c r="D12494" s="18" t="s">
        <v>554</v>
      </c>
      <c r="E12494" s="18">
        <v>-0.44452176602489757</v>
      </c>
    </row>
    <row r="12495" spans="1:5" x14ac:dyDescent="0.3">
      <c r="A12495" s="18" t="str">
        <f t="shared" si="195"/>
        <v>2023-24Mornington Peninsula ShireO2</v>
      </c>
      <c r="B12495" s="18" t="s">
        <v>34</v>
      </c>
      <c r="C12495" s="18" t="s">
        <v>1150</v>
      </c>
      <c r="D12495" s="18" t="s">
        <v>556</v>
      </c>
      <c r="E12495" s="18">
        <v>0.14774278133012356</v>
      </c>
    </row>
    <row r="12496" spans="1:5" x14ac:dyDescent="0.3">
      <c r="A12496" s="18" t="str">
        <f t="shared" si="195"/>
        <v>2023-24Mornington Peninsula ShireO3</v>
      </c>
      <c r="B12496" s="18" t="s">
        <v>34</v>
      </c>
      <c r="C12496" s="18" t="s">
        <v>1150</v>
      </c>
      <c r="D12496" s="18" t="s">
        <v>558</v>
      </c>
      <c r="E12496" s="18">
        <v>1.7115395801917819E-2</v>
      </c>
    </row>
    <row r="12497" spans="1:5" x14ac:dyDescent="0.3">
      <c r="A12497" s="18" t="str">
        <f t="shared" si="195"/>
        <v>2023-24Mornington Peninsula ShireO4</v>
      </c>
      <c r="B12497" s="18" t="s">
        <v>34</v>
      </c>
      <c r="C12497" s="18" t="s">
        <v>1150</v>
      </c>
      <c r="D12497" s="18" t="s">
        <v>560</v>
      </c>
      <c r="E12497" s="18">
        <v>0.20441958775273902</v>
      </c>
    </row>
    <row r="12498" spans="1:5" x14ac:dyDescent="0.3">
      <c r="A12498" s="18" t="str">
        <f t="shared" si="195"/>
        <v>2023-24Mornington Peninsula ShireO5</v>
      </c>
      <c r="B12498" s="18" t="s">
        <v>34</v>
      </c>
      <c r="C12498" s="18" t="s">
        <v>1150</v>
      </c>
      <c r="D12498" s="18" t="s">
        <v>562</v>
      </c>
      <c r="E12498" s="18">
        <v>1.1569267789618425</v>
      </c>
    </row>
    <row r="12499" spans="1:5" x14ac:dyDescent="0.3">
      <c r="A12499" s="18" t="str">
        <f t="shared" si="195"/>
        <v>2023-24Mornington Peninsula ShireOP1</v>
      </c>
      <c r="B12499" s="18" t="s">
        <v>34</v>
      </c>
      <c r="C12499" s="18" t="s">
        <v>1150</v>
      </c>
      <c r="D12499" s="18" t="s">
        <v>564</v>
      </c>
      <c r="E12499" s="18">
        <v>9.9699787450906723E-3</v>
      </c>
    </row>
    <row r="12500" spans="1:5" x14ac:dyDescent="0.3">
      <c r="A12500" s="18" t="str">
        <f t="shared" si="195"/>
        <v>2023-24Mornington Peninsula ShireS1</v>
      </c>
      <c r="B12500" s="18" t="s">
        <v>34</v>
      </c>
      <c r="C12500" s="18" t="s">
        <v>1150</v>
      </c>
      <c r="D12500" s="18" t="s">
        <v>567</v>
      </c>
      <c r="E12500" s="18">
        <v>0.7774322260603973</v>
      </c>
    </row>
    <row r="12501" spans="1:5" x14ac:dyDescent="0.3">
      <c r="A12501" s="18" t="str">
        <f t="shared" si="195"/>
        <v>2023-24Mornington Peninsula ShireS2</v>
      </c>
      <c r="B12501" s="18" t="s">
        <v>34</v>
      </c>
      <c r="C12501" s="18" t="s">
        <v>1150</v>
      </c>
      <c r="D12501" s="18" t="s">
        <v>569</v>
      </c>
      <c r="E12501" s="18">
        <v>1.6865779127142745E-3</v>
      </c>
    </row>
    <row r="12502" spans="1:5" x14ac:dyDescent="0.3">
      <c r="A12502" s="18" t="str">
        <f t="shared" si="195"/>
        <v>2023-24Mornington Peninsula ShireC1</v>
      </c>
      <c r="B12502" s="18" t="s">
        <v>34</v>
      </c>
      <c r="C12502" s="18" t="s">
        <v>1150</v>
      </c>
      <c r="D12502" s="18" t="s">
        <v>572</v>
      </c>
      <c r="E12502" s="18">
        <v>1671.7104374335511</v>
      </c>
    </row>
    <row r="12503" spans="1:5" x14ac:dyDescent="0.3">
      <c r="A12503" s="18" t="str">
        <f t="shared" si="195"/>
        <v>2023-24Mornington Peninsula ShireC2</v>
      </c>
      <c r="B12503" s="18" t="s">
        <v>34</v>
      </c>
      <c r="C12503" s="18" t="s">
        <v>1150</v>
      </c>
      <c r="D12503" s="18" t="s">
        <v>575</v>
      </c>
      <c r="E12503" s="18">
        <v>11491.720658118102</v>
      </c>
    </row>
    <row r="12504" spans="1:5" x14ac:dyDescent="0.3">
      <c r="A12504" s="18" t="str">
        <f t="shared" ref="A12504:A12567" si="196">CONCATENATE(B12504,C12504,D12504)</f>
        <v>2023-24Mornington Peninsula ShireC3</v>
      </c>
      <c r="B12504" s="18" t="s">
        <v>34</v>
      </c>
      <c r="C12504" s="18" t="s">
        <v>1150</v>
      </c>
      <c r="D12504" s="18" t="s">
        <v>579</v>
      </c>
      <c r="E12504" s="18">
        <v>99.382953882078226</v>
      </c>
    </row>
    <row r="12505" spans="1:5" x14ac:dyDescent="0.3">
      <c r="A12505" s="18" t="str">
        <f t="shared" si="196"/>
        <v>2023-24Mornington Peninsula ShireC4</v>
      </c>
      <c r="B12505" s="18" t="s">
        <v>34</v>
      </c>
      <c r="C12505" s="18" t="s">
        <v>1150</v>
      </c>
      <c r="D12505" s="18" t="s">
        <v>583</v>
      </c>
      <c r="E12505" s="18">
        <v>1613.2293251411218</v>
      </c>
    </row>
    <row r="12506" spans="1:5" x14ac:dyDescent="0.3">
      <c r="A12506" s="18" t="str">
        <f t="shared" si="196"/>
        <v>2023-24Mornington Peninsula ShireC5</v>
      </c>
      <c r="B12506" s="18" t="s">
        <v>34</v>
      </c>
      <c r="C12506" s="18" t="s">
        <v>1150</v>
      </c>
      <c r="D12506" s="18" t="s">
        <v>586</v>
      </c>
      <c r="E12506" s="18">
        <v>63.626698307713085</v>
      </c>
    </row>
    <row r="12507" spans="1:5" x14ac:dyDescent="0.3">
      <c r="A12507" s="18" t="str">
        <f t="shared" si="196"/>
        <v>2023-24Mornington Peninsula ShireC6</v>
      </c>
      <c r="B12507" s="18" t="s">
        <v>34</v>
      </c>
      <c r="C12507" s="18" t="s">
        <v>1150</v>
      </c>
      <c r="D12507" s="18" t="s">
        <v>590</v>
      </c>
      <c r="E12507" s="18">
        <v>8</v>
      </c>
    </row>
    <row r="12508" spans="1:5" x14ac:dyDescent="0.3">
      <c r="A12508" s="18" t="str">
        <f t="shared" si="196"/>
        <v>2023-24Mornington Peninsula ShireC7</v>
      </c>
      <c r="B12508" s="18" t="s">
        <v>34</v>
      </c>
      <c r="C12508" s="18" t="s">
        <v>1150</v>
      </c>
      <c r="D12508" s="18" t="s">
        <v>594</v>
      </c>
      <c r="E12508" s="18">
        <v>0.14176918570591682</v>
      </c>
    </row>
    <row r="12509" spans="1:5" x14ac:dyDescent="0.3">
      <c r="A12509" s="18" t="str">
        <f t="shared" si="196"/>
        <v>2023-24Mornington Peninsula ShireLB5</v>
      </c>
      <c r="B12509" s="18" t="s">
        <v>34</v>
      </c>
      <c r="C12509" s="18" t="s">
        <v>1150</v>
      </c>
      <c r="D12509" s="18" t="s">
        <v>177</v>
      </c>
      <c r="E12509" s="18">
        <v>22.684958030579814</v>
      </c>
    </row>
    <row r="12510" spans="1:5" x14ac:dyDescent="0.3">
      <c r="A12510" s="18" t="str">
        <f t="shared" si="196"/>
        <v>2023-24Mount Alexander ShireAF2</v>
      </c>
      <c r="B12510" s="18" t="s">
        <v>34</v>
      </c>
      <c r="C12510" s="18" t="s">
        <v>1153</v>
      </c>
      <c r="D12510" s="18" t="s">
        <v>76</v>
      </c>
      <c r="E12510" s="18">
        <v>1</v>
      </c>
    </row>
    <row r="12511" spans="1:5" x14ac:dyDescent="0.3">
      <c r="A12511" s="18" t="str">
        <f t="shared" si="196"/>
        <v>2023-24Mount Alexander ShireAF6</v>
      </c>
      <c r="B12511" s="18" t="s">
        <v>34</v>
      </c>
      <c r="C12511" s="18" t="s">
        <v>1153</v>
      </c>
      <c r="D12511" s="18" t="s">
        <v>85</v>
      </c>
      <c r="E12511" s="18">
        <v>0.9382776049766719</v>
      </c>
    </row>
    <row r="12512" spans="1:5" x14ac:dyDescent="0.3">
      <c r="A12512" s="18" t="str">
        <f t="shared" si="196"/>
        <v>2023-24Mount Alexander ShireAF7</v>
      </c>
      <c r="B12512" s="18" t="s">
        <v>34</v>
      </c>
      <c r="C12512" s="18" t="s">
        <v>1153</v>
      </c>
      <c r="D12512" s="18" t="s">
        <v>90</v>
      </c>
      <c r="E12512" s="18">
        <v>30.459028281363306</v>
      </c>
    </row>
    <row r="12513" spans="1:5" x14ac:dyDescent="0.3">
      <c r="A12513" s="18" t="str">
        <f t="shared" si="196"/>
        <v>2023-24Mount Alexander ShireAM1</v>
      </c>
      <c r="B12513" s="18" t="s">
        <v>34</v>
      </c>
      <c r="C12513" s="18" t="s">
        <v>1153</v>
      </c>
      <c r="D12513" s="18" t="s">
        <v>97</v>
      </c>
      <c r="E12513" s="18">
        <v>1.9263157894736842</v>
      </c>
    </row>
    <row r="12514" spans="1:5" x14ac:dyDescent="0.3">
      <c r="A12514" s="18" t="str">
        <f t="shared" si="196"/>
        <v>2023-24Mount Alexander ShireAM2</v>
      </c>
      <c r="B12514" s="18" t="s">
        <v>34</v>
      </c>
      <c r="C12514" s="18" t="s">
        <v>1153</v>
      </c>
      <c r="D12514" s="18" t="s">
        <v>103</v>
      </c>
      <c r="E12514" s="18">
        <v>0.37939698492462309</v>
      </c>
    </row>
    <row r="12515" spans="1:5" x14ac:dyDescent="0.3">
      <c r="A12515" s="18" t="str">
        <f t="shared" si="196"/>
        <v>2023-24Mount Alexander ShireAM5</v>
      </c>
      <c r="B12515" s="18" t="s">
        <v>34</v>
      </c>
      <c r="C12515" s="18" t="s">
        <v>1153</v>
      </c>
      <c r="D12515" s="18" t="s">
        <v>109</v>
      </c>
      <c r="E12515" s="18">
        <v>0.90688259109311742</v>
      </c>
    </row>
    <row r="12516" spans="1:5" x14ac:dyDescent="0.3">
      <c r="A12516" s="18" t="str">
        <f t="shared" si="196"/>
        <v>2023-24Mount Alexander ShireAM6</v>
      </c>
      <c r="B12516" s="18" t="s">
        <v>34</v>
      </c>
      <c r="C12516" s="18" t="s">
        <v>1153</v>
      </c>
      <c r="D12516" s="18" t="s">
        <v>115</v>
      </c>
      <c r="E12516" s="18">
        <v>20.291435653188181</v>
      </c>
    </row>
    <row r="12517" spans="1:5" x14ac:dyDescent="0.3">
      <c r="A12517" s="18" t="str">
        <f t="shared" si="196"/>
        <v>2023-24Mount Alexander ShireAM7</v>
      </c>
      <c r="B12517" s="18" t="s">
        <v>34</v>
      </c>
      <c r="C12517" s="18" t="s">
        <v>1153</v>
      </c>
      <c r="D12517" s="18" t="s">
        <v>118</v>
      </c>
      <c r="E12517" s="18">
        <v>0</v>
      </c>
    </row>
    <row r="12518" spans="1:5" x14ac:dyDescent="0.3">
      <c r="A12518" s="18" t="str">
        <f t="shared" si="196"/>
        <v>2023-24Mount Alexander ShireFS1</v>
      </c>
      <c r="B12518" s="18" t="s">
        <v>34</v>
      </c>
      <c r="C12518" s="18" t="s">
        <v>1153</v>
      </c>
      <c r="D12518" s="18" t="s">
        <v>124</v>
      </c>
      <c r="E12518" s="18">
        <v>2</v>
      </c>
    </row>
    <row r="12519" spans="1:5" x14ac:dyDescent="0.3">
      <c r="A12519" s="18" t="str">
        <f t="shared" si="196"/>
        <v>2023-24Mount Alexander ShireFS2</v>
      </c>
      <c r="B12519" s="18" t="s">
        <v>34</v>
      </c>
      <c r="C12519" s="18" t="s">
        <v>1153</v>
      </c>
      <c r="D12519" s="18" t="s">
        <v>130</v>
      </c>
      <c r="E12519" s="18">
        <v>0.5625</v>
      </c>
    </row>
    <row r="12520" spans="1:5" x14ac:dyDescent="0.3">
      <c r="A12520" s="18" t="str">
        <f t="shared" si="196"/>
        <v>2023-24Mount Alexander ShireFS3</v>
      </c>
      <c r="B12520" s="18" t="s">
        <v>34</v>
      </c>
      <c r="C12520" s="18" t="s">
        <v>1153</v>
      </c>
      <c r="D12520" s="18" t="s">
        <v>135</v>
      </c>
      <c r="E12520" s="18">
        <v>318.1270718232044</v>
      </c>
    </row>
    <row r="12521" spans="1:5" x14ac:dyDescent="0.3">
      <c r="A12521" s="18" t="str">
        <f t="shared" si="196"/>
        <v>2023-24Mount Alexander ShireFS4</v>
      </c>
      <c r="B12521" s="18" t="s">
        <v>34</v>
      </c>
      <c r="C12521" s="18" t="s">
        <v>1153</v>
      </c>
      <c r="D12521" s="18" t="s">
        <v>139</v>
      </c>
      <c r="E12521" s="18">
        <v>0.5</v>
      </c>
    </row>
    <row r="12522" spans="1:5" x14ac:dyDescent="0.3">
      <c r="A12522" s="18" t="str">
        <f t="shared" si="196"/>
        <v>2023-24Mount Alexander ShireFS5</v>
      </c>
      <c r="B12522" s="18" t="s">
        <v>34</v>
      </c>
      <c r="C12522" s="18" t="s">
        <v>1153</v>
      </c>
      <c r="D12522" s="18" t="s">
        <v>144</v>
      </c>
      <c r="E12522" s="18">
        <v>0.92</v>
      </c>
    </row>
    <row r="12523" spans="1:5" x14ac:dyDescent="0.3">
      <c r="A12523" s="18" t="str">
        <f t="shared" si="196"/>
        <v>2023-24Mount Alexander ShireG1</v>
      </c>
      <c r="B12523" s="18" t="s">
        <v>34</v>
      </c>
      <c r="C12523" s="18" t="s">
        <v>1153</v>
      </c>
      <c r="D12523" s="18" t="s">
        <v>149</v>
      </c>
      <c r="E12523" s="18">
        <v>8.1632653061224483E-2</v>
      </c>
    </row>
    <row r="12524" spans="1:5" x14ac:dyDescent="0.3">
      <c r="A12524" s="18" t="str">
        <f t="shared" si="196"/>
        <v>2023-24Mount Alexander ShireG2</v>
      </c>
      <c r="B12524" s="18" t="s">
        <v>34</v>
      </c>
      <c r="C12524" s="18" t="s">
        <v>1153</v>
      </c>
      <c r="D12524" s="18" t="s">
        <v>154</v>
      </c>
      <c r="E12524" s="18">
        <v>52</v>
      </c>
    </row>
    <row r="12525" spans="1:5" x14ac:dyDescent="0.3">
      <c r="A12525" s="18" t="str">
        <f t="shared" si="196"/>
        <v>2023-24Mount Alexander ShireG3</v>
      </c>
      <c r="B12525" s="18" t="s">
        <v>34</v>
      </c>
      <c r="C12525" s="18" t="s">
        <v>1153</v>
      </c>
      <c r="D12525" s="18" t="s">
        <v>159</v>
      </c>
      <c r="E12525" s="18">
        <v>0.9285714285714286</v>
      </c>
    </row>
    <row r="12526" spans="1:5" x14ac:dyDescent="0.3">
      <c r="A12526" s="18" t="str">
        <f t="shared" si="196"/>
        <v>2023-24Mount Alexander ShireG4</v>
      </c>
      <c r="B12526" s="18" t="s">
        <v>34</v>
      </c>
      <c r="C12526" s="18" t="s">
        <v>1153</v>
      </c>
      <c r="D12526" s="18" t="s">
        <v>166</v>
      </c>
      <c r="E12526" s="18">
        <v>43956.571428571428</v>
      </c>
    </row>
    <row r="12527" spans="1:5" x14ac:dyDescent="0.3">
      <c r="A12527" s="18" t="str">
        <f t="shared" si="196"/>
        <v>2023-24Mount Alexander ShireG5</v>
      </c>
      <c r="B12527" s="18" t="s">
        <v>34</v>
      </c>
      <c r="C12527" s="18" t="s">
        <v>1153</v>
      </c>
      <c r="D12527" s="18" t="s">
        <v>169</v>
      </c>
      <c r="E12527" s="18">
        <v>53</v>
      </c>
    </row>
    <row r="12528" spans="1:5" x14ac:dyDescent="0.3">
      <c r="A12528" s="18" t="str">
        <f t="shared" si="196"/>
        <v>2023-24Mount Alexander ShireLB2</v>
      </c>
      <c r="B12528" s="18" t="s">
        <v>34</v>
      </c>
      <c r="C12528" s="18" t="s">
        <v>1153</v>
      </c>
      <c r="D12528" s="18" t="s">
        <v>172</v>
      </c>
      <c r="E12528" s="18">
        <v>0.74000582656265168</v>
      </c>
    </row>
    <row r="12529" spans="1:5" x14ac:dyDescent="0.3">
      <c r="A12529" s="18" t="str">
        <f t="shared" si="196"/>
        <v>2023-24Mount Alexander ShireLB6</v>
      </c>
      <c r="B12529" s="18" t="s">
        <v>34</v>
      </c>
      <c r="C12529" s="18" t="s">
        <v>1153</v>
      </c>
      <c r="D12529" s="18" t="s">
        <v>180</v>
      </c>
      <c r="E12529" s="18">
        <v>7.9635983670295492</v>
      </c>
    </row>
    <row r="12530" spans="1:5" x14ac:dyDescent="0.3">
      <c r="A12530" s="18" t="str">
        <f t="shared" si="196"/>
        <v>2023-24Mount Alexander ShireLB7</v>
      </c>
      <c r="B12530" s="18" t="s">
        <v>34</v>
      </c>
      <c r="C12530" s="18" t="s">
        <v>1153</v>
      </c>
      <c r="D12530" s="18" t="s">
        <v>184</v>
      </c>
      <c r="E12530" s="18">
        <v>0.36338452566096424</v>
      </c>
    </row>
    <row r="12531" spans="1:5" x14ac:dyDescent="0.3">
      <c r="A12531" s="18" t="str">
        <f t="shared" si="196"/>
        <v>2023-24Mount Alexander ShireLB8</v>
      </c>
      <c r="B12531" s="18" t="s">
        <v>34</v>
      </c>
      <c r="C12531" s="18" t="s">
        <v>1153</v>
      </c>
      <c r="D12531" s="18" t="s">
        <v>188</v>
      </c>
      <c r="E12531" s="18">
        <v>4.8251846811819599</v>
      </c>
    </row>
    <row r="12532" spans="1:5" x14ac:dyDescent="0.3">
      <c r="A12532" s="18" t="str">
        <f t="shared" si="196"/>
        <v>2023-24Mount Alexander ShireMC2</v>
      </c>
      <c r="B12532" s="18" t="s">
        <v>34</v>
      </c>
      <c r="C12532" s="18" t="s">
        <v>1153</v>
      </c>
      <c r="D12532" s="18" t="s">
        <v>192</v>
      </c>
      <c r="E12532" s="18">
        <v>1.0069444444444444</v>
      </c>
    </row>
    <row r="12533" spans="1:5" x14ac:dyDescent="0.3">
      <c r="A12533" s="18" t="str">
        <f t="shared" si="196"/>
        <v>2023-24Mount Alexander ShireMC3</v>
      </c>
      <c r="B12533" s="18" t="s">
        <v>34</v>
      </c>
      <c r="C12533" s="18" t="s">
        <v>1153</v>
      </c>
      <c r="D12533" s="18" t="s">
        <v>197</v>
      </c>
      <c r="E12533" s="18">
        <v>77.575648947128954</v>
      </c>
    </row>
    <row r="12534" spans="1:5" x14ac:dyDescent="0.3">
      <c r="A12534" s="18" t="str">
        <f t="shared" si="196"/>
        <v>2023-24Mount Alexander ShireMC4</v>
      </c>
      <c r="B12534" s="18" t="s">
        <v>34</v>
      </c>
      <c r="C12534" s="18" t="s">
        <v>1153</v>
      </c>
      <c r="D12534" s="18" t="s">
        <v>202</v>
      </c>
      <c r="E12534" s="18">
        <v>0.80507780507780513</v>
      </c>
    </row>
    <row r="12535" spans="1:5" x14ac:dyDescent="0.3">
      <c r="A12535" s="18" t="str">
        <f t="shared" si="196"/>
        <v>2023-24Mount Alexander ShireMC5</v>
      </c>
      <c r="B12535" s="18" t="s">
        <v>34</v>
      </c>
      <c r="C12535" s="18" t="s">
        <v>1153</v>
      </c>
      <c r="D12535" s="18" t="s">
        <v>207</v>
      </c>
      <c r="E12535" s="18">
        <v>0.94117647058823528</v>
      </c>
    </row>
    <row r="12536" spans="1:5" x14ac:dyDescent="0.3">
      <c r="A12536" s="18" t="str">
        <f t="shared" si="196"/>
        <v>2023-24Mount Alexander ShireMC6</v>
      </c>
      <c r="B12536" s="18" t="s">
        <v>34</v>
      </c>
      <c r="C12536" s="18" t="s">
        <v>1153</v>
      </c>
      <c r="D12536" s="18" t="s">
        <v>211</v>
      </c>
      <c r="E12536" s="18">
        <v>0.91666666666666663</v>
      </c>
    </row>
    <row r="12537" spans="1:5" x14ac:dyDescent="0.3">
      <c r="A12537" s="18" t="str">
        <f t="shared" si="196"/>
        <v>2023-24Mount Alexander ShireR1</v>
      </c>
      <c r="B12537" s="18" t="s">
        <v>34</v>
      </c>
      <c r="C12537" s="18" t="s">
        <v>1153</v>
      </c>
      <c r="D12537" s="18" t="s">
        <v>215</v>
      </c>
      <c r="E12537" s="18">
        <v>1.6626403674893362</v>
      </c>
    </row>
    <row r="12538" spans="1:5" x14ac:dyDescent="0.3">
      <c r="A12538" s="18" t="str">
        <f t="shared" si="196"/>
        <v>2023-24Mount Alexander ShireR2</v>
      </c>
      <c r="B12538" s="18" t="s">
        <v>34</v>
      </c>
      <c r="C12538" s="18" t="s">
        <v>1153</v>
      </c>
      <c r="D12538" s="18" t="s">
        <v>220</v>
      </c>
      <c r="E12538" s="18">
        <v>0.96968267658792495</v>
      </c>
    </row>
    <row r="12539" spans="1:5" x14ac:dyDescent="0.3">
      <c r="A12539" s="18" t="str">
        <f t="shared" si="196"/>
        <v>2023-24Mount Alexander ShireR3</v>
      </c>
      <c r="B12539" s="18" t="s">
        <v>34</v>
      </c>
      <c r="C12539" s="18" t="s">
        <v>1153</v>
      </c>
      <c r="D12539" s="18" t="s">
        <v>223</v>
      </c>
      <c r="E12539" s="18">
        <v>95.919131968144768</v>
      </c>
    </row>
    <row r="12540" spans="1:5" x14ac:dyDescent="0.3">
      <c r="A12540" s="18" t="str">
        <f t="shared" si="196"/>
        <v>2023-24Mount Alexander ShireR4</v>
      </c>
      <c r="B12540" s="18" t="s">
        <v>34</v>
      </c>
      <c r="C12540" s="18" t="s">
        <v>1153</v>
      </c>
      <c r="D12540" s="18" t="s">
        <v>228</v>
      </c>
      <c r="E12540" s="18">
        <v>7.2253554380917571</v>
      </c>
    </row>
    <row r="12541" spans="1:5" x14ac:dyDescent="0.3">
      <c r="A12541" s="18" t="str">
        <f t="shared" si="196"/>
        <v>2023-24Mount Alexander ShireR5</v>
      </c>
      <c r="B12541" s="18" t="s">
        <v>34</v>
      </c>
      <c r="C12541" s="18" t="s">
        <v>1153</v>
      </c>
      <c r="D12541" s="18" t="s">
        <v>232</v>
      </c>
      <c r="E12541" s="18">
        <v>48</v>
      </c>
    </row>
    <row r="12542" spans="1:5" x14ac:dyDescent="0.3">
      <c r="A12542" s="18" t="str">
        <f t="shared" si="196"/>
        <v>2023-24Mount Alexander ShireSP1</v>
      </c>
      <c r="B12542" s="18" t="s">
        <v>34</v>
      </c>
      <c r="C12542" s="18" t="s">
        <v>1153</v>
      </c>
      <c r="D12542" s="18" t="s">
        <v>236</v>
      </c>
      <c r="E12542" s="18">
        <v>68</v>
      </c>
    </row>
    <row r="12543" spans="1:5" x14ac:dyDescent="0.3">
      <c r="A12543" s="18" t="str">
        <f t="shared" si="196"/>
        <v>2023-24Mount Alexander ShireSP2</v>
      </c>
      <c r="B12543" s="18" t="s">
        <v>34</v>
      </c>
      <c r="C12543" s="18" t="s">
        <v>1153</v>
      </c>
      <c r="D12543" s="18" t="s">
        <v>239</v>
      </c>
      <c r="E12543" s="18">
        <v>0.39111111111111113</v>
      </c>
    </row>
    <row r="12544" spans="1:5" x14ac:dyDescent="0.3">
      <c r="A12544" s="18" t="str">
        <f t="shared" si="196"/>
        <v>2023-24Mount Alexander ShireSP3</v>
      </c>
      <c r="B12544" s="18" t="s">
        <v>34</v>
      </c>
      <c r="C12544" s="18" t="s">
        <v>1153</v>
      </c>
      <c r="D12544" s="18" t="s">
        <v>245</v>
      </c>
      <c r="E12544" s="18">
        <v>2606.0030674846626</v>
      </c>
    </row>
    <row r="12545" spans="1:5" x14ac:dyDescent="0.3">
      <c r="A12545" s="18" t="str">
        <f t="shared" si="196"/>
        <v>2023-24Mount Alexander ShireSP4</v>
      </c>
      <c r="B12545" s="18" t="s">
        <v>34</v>
      </c>
      <c r="C12545" s="18" t="s">
        <v>1153</v>
      </c>
      <c r="D12545" s="18" t="s">
        <v>251</v>
      </c>
      <c r="E12545" s="18">
        <v>0.8</v>
      </c>
    </row>
    <row r="12546" spans="1:5" x14ac:dyDescent="0.3">
      <c r="A12546" s="18" t="str">
        <f t="shared" si="196"/>
        <v>2023-24Mount Alexander ShireWC2</v>
      </c>
      <c r="B12546" s="18" t="s">
        <v>34</v>
      </c>
      <c r="C12546" s="18" t="s">
        <v>1153</v>
      </c>
      <c r="D12546" s="18" t="s">
        <v>256</v>
      </c>
      <c r="E12546" s="18">
        <v>9.4202866751215204</v>
      </c>
    </row>
    <row r="12547" spans="1:5" x14ac:dyDescent="0.3">
      <c r="A12547" s="18" t="str">
        <f t="shared" si="196"/>
        <v>2023-24Mount Alexander ShireWC3</v>
      </c>
      <c r="B12547" s="18" t="s">
        <v>34</v>
      </c>
      <c r="C12547" s="18" t="s">
        <v>1153</v>
      </c>
      <c r="D12547" s="18" t="s">
        <v>262</v>
      </c>
      <c r="E12547" s="18">
        <v>219.7366295852587</v>
      </c>
    </row>
    <row r="12548" spans="1:5" x14ac:dyDescent="0.3">
      <c r="A12548" s="18" t="str">
        <f t="shared" si="196"/>
        <v>2023-24Mount Alexander ShireWC4</v>
      </c>
      <c r="B12548" s="18" t="s">
        <v>34</v>
      </c>
      <c r="C12548" s="18" t="s">
        <v>1153</v>
      </c>
      <c r="D12548" s="18" t="s">
        <v>266</v>
      </c>
      <c r="E12548" s="18">
        <v>107.03028467111645</v>
      </c>
    </row>
    <row r="12549" spans="1:5" x14ac:dyDescent="0.3">
      <c r="A12549" s="18" t="str">
        <f t="shared" si="196"/>
        <v>2023-24Mount Alexander ShireWC5</v>
      </c>
      <c r="B12549" s="18" t="s">
        <v>34</v>
      </c>
      <c r="C12549" s="18" t="s">
        <v>1153</v>
      </c>
      <c r="D12549" s="18" t="s">
        <v>270</v>
      </c>
      <c r="E12549" s="18">
        <v>0.32536835217401117</v>
      </c>
    </row>
    <row r="12550" spans="1:5" x14ac:dyDescent="0.3">
      <c r="A12550" s="18" t="str">
        <f t="shared" si="196"/>
        <v>2023-24Mount Alexander ShireE2</v>
      </c>
      <c r="B12550" s="18" t="s">
        <v>34</v>
      </c>
      <c r="C12550" s="18" t="s">
        <v>1153</v>
      </c>
      <c r="D12550" s="18" t="s">
        <v>548</v>
      </c>
      <c r="E12550" s="18">
        <v>3814.5187080268629</v>
      </c>
    </row>
    <row r="12551" spans="1:5" x14ac:dyDescent="0.3">
      <c r="A12551" s="18" t="str">
        <f t="shared" si="196"/>
        <v>2023-24Mount Alexander ShireE4</v>
      </c>
      <c r="B12551" s="18" t="s">
        <v>34</v>
      </c>
      <c r="C12551" s="18" t="s">
        <v>1153</v>
      </c>
      <c r="D12551" s="18" t="s">
        <v>550</v>
      </c>
      <c r="E12551" s="18">
        <v>1814.678605692357</v>
      </c>
    </row>
    <row r="12552" spans="1:5" x14ac:dyDescent="0.3">
      <c r="A12552" s="18" t="str">
        <f t="shared" si="196"/>
        <v>2023-24Mount Alexander ShireL1</v>
      </c>
      <c r="B12552" s="18" t="s">
        <v>34</v>
      </c>
      <c r="C12552" s="18" t="s">
        <v>1153</v>
      </c>
      <c r="D12552" s="18" t="s">
        <v>552</v>
      </c>
      <c r="E12552" s="18">
        <v>2.5515614275909404</v>
      </c>
    </row>
    <row r="12553" spans="1:5" x14ac:dyDescent="0.3">
      <c r="A12553" s="18" t="str">
        <f t="shared" si="196"/>
        <v>2023-24Mount Alexander ShireL2</v>
      </c>
      <c r="B12553" s="18" t="s">
        <v>34</v>
      </c>
      <c r="C12553" s="18" t="s">
        <v>1153</v>
      </c>
      <c r="D12553" s="18" t="s">
        <v>554</v>
      </c>
      <c r="E12553" s="18">
        <v>-0.50420384351406999</v>
      </c>
    </row>
    <row r="12554" spans="1:5" x14ac:dyDescent="0.3">
      <c r="A12554" s="18" t="str">
        <f t="shared" si="196"/>
        <v>2023-24Mount Alexander ShireO2</v>
      </c>
      <c r="B12554" s="18" t="s">
        <v>34</v>
      </c>
      <c r="C12554" s="18" t="s">
        <v>1153</v>
      </c>
      <c r="D12554" s="18" t="s">
        <v>556</v>
      </c>
      <c r="E12554" s="18">
        <v>5.8290108455148898E-2</v>
      </c>
    </row>
    <row r="12555" spans="1:5" x14ac:dyDescent="0.3">
      <c r="A12555" s="18" t="str">
        <f t="shared" si="196"/>
        <v>2023-24Mount Alexander ShireO3</v>
      </c>
      <c r="B12555" s="18" t="s">
        <v>34</v>
      </c>
      <c r="C12555" s="18" t="s">
        <v>1153</v>
      </c>
      <c r="D12555" s="18" t="s">
        <v>558</v>
      </c>
      <c r="E12555" s="18">
        <v>6.782980884326599E-3</v>
      </c>
    </row>
    <row r="12556" spans="1:5" x14ac:dyDescent="0.3">
      <c r="A12556" s="18" t="str">
        <f t="shared" si="196"/>
        <v>2023-24Mount Alexander ShireO4</v>
      </c>
      <c r="B12556" s="18" t="s">
        <v>34</v>
      </c>
      <c r="C12556" s="18" t="s">
        <v>1153</v>
      </c>
      <c r="D12556" s="18" t="s">
        <v>560</v>
      </c>
      <c r="E12556" s="18">
        <v>0.11103680962947202</v>
      </c>
    </row>
    <row r="12557" spans="1:5" x14ac:dyDescent="0.3">
      <c r="A12557" s="18" t="str">
        <f t="shared" si="196"/>
        <v>2023-24Mount Alexander ShireO5</v>
      </c>
      <c r="B12557" s="18" t="s">
        <v>34</v>
      </c>
      <c r="C12557" s="18" t="s">
        <v>1153</v>
      </c>
      <c r="D12557" s="18" t="s">
        <v>562</v>
      </c>
      <c r="E12557" s="18">
        <v>0.97758761206193967</v>
      </c>
    </row>
    <row r="12558" spans="1:5" x14ac:dyDescent="0.3">
      <c r="A12558" s="18" t="str">
        <f t="shared" si="196"/>
        <v>2023-24Mount Alexander ShireOP1</v>
      </c>
      <c r="B12558" s="18" t="s">
        <v>34</v>
      </c>
      <c r="C12558" s="18" t="s">
        <v>1153</v>
      </c>
      <c r="D12558" s="18" t="s">
        <v>564</v>
      </c>
      <c r="E12558" s="18">
        <v>-0.18555330542061649</v>
      </c>
    </row>
    <row r="12559" spans="1:5" x14ac:dyDescent="0.3">
      <c r="A12559" s="18" t="str">
        <f t="shared" si="196"/>
        <v>2023-24Mount Alexander ShireS1</v>
      </c>
      <c r="B12559" s="18" t="s">
        <v>34</v>
      </c>
      <c r="C12559" s="18" t="s">
        <v>1153</v>
      </c>
      <c r="D12559" s="18" t="s">
        <v>567</v>
      </c>
      <c r="E12559" s="18">
        <v>0.68503770701586553</v>
      </c>
    </row>
    <row r="12560" spans="1:5" x14ac:dyDescent="0.3">
      <c r="A12560" s="18" t="str">
        <f t="shared" si="196"/>
        <v>2023-24Mount Alexander ShireS2</v>
      </c>
      <c r="B12560" s="18" t="s">
        <v>34</v>
      </c>
      <c r="C12560" s="18" t="s">
        <v>1153</v>
      </c>
      <c r="D12560" s="18" t="s">
        <v>569</v>
      </c>
      <c r="E12560" s="18">
        <v>2.992545934858259E-3</v>
      </c>
    </row>
    <row r="12561" spans="1:5" x14ac:dyDescent="0.3">
      <c r="A12561" s="18" t="str">
        <f t="shared" si="196"/>
        <v>2023-24Mount Alexander ShireC1</v>
      </c>
      <c r="B12561" s="18" t="s">
        <v>34</v>
      </c>
      <c r="C12561" s="18" t="s">
        <v>1153</v>
      </c>
      <c r="D12561" s="18" t="s">
        <v>572</v>
      </c>
      <c r="E12561" s="18">
        <v>2318.8180404354589</v>
      </c>
    </row>
    <row r="12562" spans="1:5" x14ac:dyDescent="0.3">
      <c r="A12562" s="18" t="str">
        <f t="shared" si="196"/>
        <v>2023-24Mount Alexander ShireC2</v>
      </c>
      <c r="B12562" s="18" t="s">
        <v>34</v>
      </c>
      <c r="C12562" s="18" t="s">
        <v>1153</v>
      </c>
      <c r="D12562" s="18" t="s">
        <v>575</v>
      </c>
      <c r="E12562" s="18">
        <v>19588.063763608086</v>
      </c>
    </row>
    <row r="12563" spans="1:5" x14ac:dyDescent="0.3">
      <c r="A12563" s="18" t="str">
        <f t="shared" si="196"/>
        <v>2023-24Mount Alexander ShireC3</v>
      </c>
      <c r="B12563" s="18" t="s">
        <v>34</v>
      </c>
      <c r="C12563" s="18" t="s">
        <v>1153</v>
      </c>
      <c r="D12563" s="18" t="s">
        <v>579</v>
      </c>
      <c r="E12563" s="18">
        <v>14.437342264352592</v>
      </c>
    </row>
    <row r="12564" spans="1:5" x14ac:dyDescent="0.3">
      <c r="A12564" s="18" t="str">
        <f t="shared" si="196"/>
        <v>2023-24Mount Alexander ShireC4</v>
      </c>
      <c r="B12564" s="18" t="s">
        <v>34</v>
      </c>
      <c r="C12564" s="18" t="s">
        <v>1153</v>
      </c>
      <c r="D12564" s="18" t="s">
        <v>583</v>
      </c>
      <c r="E12564" s="18">
        <v>1598.9016329704511</v>
      </c>
    </row>
    <row r="12565" spans="1:5" x14ac:dyDescent="0.3">
      <c r="A12565" s="18" t="str">
        <f t="shared" si="196"/>
        <v>2023-24Mount Alexander ShireC5</v>
      </c>
      <c r="B12565" s="18" t="s">
        <v>34</v>
      </c>
      <c r="C12565" s="18" t="s">
        <v>1153</v>
      </c>
      <c r="D12565" s="18" t="s">
        <v>586</v>
      </c>
      <c r="E12565" s="18">
        <v>205.2877138413686</v>
      </c>
    </row>
    <row r="12566" spans="1:5" x14ac:dyDescent="0.3">
      <c r="A12566" s="18" t="str">
        <f t="shared" si="196"/>
        <v>2023-24Mount Alexander ShireC6</v>
      </c>
      <c r="B12566" s="18" t="s">
        <v>34</v>
      </c>
      <c r="C12566" s="18" t="s">
        <v>1153</v>
      </c>
      <c r="D12566" s="18" t="s">
        <v>590</v>
      </c>
      <c r="E12566" s="18">
        <v>6</v>
      </c>
    </row>
    <row r="12567" spans="1:5" x14ac:dyDescent="0.3">
      <c r="A12567" s="18" t="str">
        <f t="shared" si="196"/>
        <v>2023-24Mount Alexander ShireC7</v>
      </c>
      <c r="B12567" s="18" t="s">
        <v>34</v>
      </c>
      <c r="C12567" s="18" t="s">
        <v>1153</v>
      </c>
      <c r="D12567" s="18" t="s">
        <v>594</v>
      </c>
      <c r="E12567" s="18">
        <v>0.22274881516587677</v>
      </c>
    </row>
    <row r="12568" spans="1:5" x14ac:dyDescent="0.3">
      <c r="A12568" s="18" t="str">
        <f t="shared" ref="A12568:A12631" si="197">CONCATENATE(B12568,C12568,D12568)</f>
        <v>2023-24Mount Alexander ShireLB5</v>
      </c>
      <c r="B12568" s="18" t="s">
        <v>34</v>
      </c>
      <c r="C12568" s="18" t="s">
        <v>1153</v>
      </c>
      <c r="D12568" s="18" t="s">
        <v>177</v>
      </c>
      <c r="E12568" s="18">
        <v>29.071568818040433</v>
      </c>
    </row>
    <row r="12569" spans="1:5" x14ac:dyDescent="0.3">
      <c r="A12569" s="18" t="str">
        <f t="shared" si="197"/>
        <v>2023-24Moyne ShireAF2</v>
      </c>
      <c r="B12569" s="18" t="s">
        <v>34</v>
      </c>
      <c r="C12569" s="18" t="s">
        <v>1156</v>
      </c>
      <c r="D12569" s="18" t="s">
        <v>76</v>
      </c>
      <c r="E12569" s="18">
        <v>2</v>
      </c>
    </row>
    <row r="12570" spans="1:5" x14ac:dyDescent="0.3">
      <c r="A12570" s="18" t="str">
        <f t="shared" si="197"/>
        <v>2023-24Moyne ShireAF6</v>
      </c>
      <c r="B12570" s="18" t="s">
        <v>34</v>
      </c>
      <c r="C12570" s="18" t="s">
        <v>1156</v>
      </c>
      <c r="D12570" s="18" t="s">
        <v>85</v>
      </c>
      <c r="E12570" s="18">
        <v>0.17013060760931289</v>
      </c>
    </row>
    <row r="12571" spans="1:5" x14ac:dyDescent="0.3">
      <c r="A12571" s="18" t="str">
        <f t="shared" si="197"/>
        <v>2023-24Moyne ShireAF7</v>
      </c>
      <c r="B12571" s="18" t="s">
        <v>34</v>
      </c>
      <c r="C12571" s="18" t="s">
        <v>1156</v>
      </c>
      <c r="D12571" s="18" t="s">
        <v>90</v>
      </c>
      <c r="E12571" s="18">
        <v>55.577436582109478</v>
      </c>
    </row>
    <row r="12572" spans="1:5" x14ac:dyDescent="0.3">
      <c r="A12572" s="18" t="str">
        <f t="shared" si="197"/>
        <v>2023-24Moyne ShireAM1</v>
      </c>
      <c r="B12572" s="18" t="s">
        <v>34</v>
      </c>
      <c r="C12572" s="18" t="s">
        <v>1156</v>
      </c>
      <c r="D12572" s="18" t="s">
        <v>97</v>
      </c>
      <c r="E12572" s="18">
        <v>1</v>
      </c>
    </row>
    <row r="12573" spans="1:5" x14ac:dyDescent="0.3">
      <c r="A12573" s="18" t="str">
        <f t="shared" si="197"/>
        <v>2023-24Moyne ShireAM2</v>
      </c>
      <c r="B12573" s="18" t="s">
        <v>34</v>
      </c>
      <c r="C12573" s="18" t="s">
        <v>1156</v>
      </c>
      <c r="D12573" s="18" t="s">
        <v>103</v>
      </c>
      <c r="E12573" s="18">
        <v>0.5780346820809249</v>
      </c>
    </row>
    <row r="12574" spans="1:5" x14ac:dyDescent="0.3">
      <c r="A12574" s="18" t="str">
        <f t="shared" si="197"/>
        <v>2023-24Moyne ShireAM5</v>
      </c>
      <c r="B12574" s="18" t="s">
        <v>34</v>
      </c>
      <c r="C12574" s="18" t="s">
        <v>1156</v>
      </c>
      <c r="D12574" s="18" t="s">
        <v>109</v>
      </c>
      <c r="E12574" s="18">
        <v>0.39726027397260272</v>
      </c>
    </row>
    <row r="12575" spans="1:5" x14ac:dyDescent="0.3">
      <c r="A12575" s="18" t="str">
        <f t="shared" si="197"/>
        <v>2023-24Moyne ShireAM6</v>
      </c>
      <c r="B12575" s="18" t="s">
        <v>34</v>
      </c>
      <c r="C12575" s="18" t="s">
        <v>1156</v>
      </c>
      <c r="D12575" s="18" t="s">
        <v>115</v>
      </c>
      <c r="E12575" s="18">
        <v>16.614026121521864</v>
      </c>
    </row>
    <row r="12576" spans="1:5" x14ac:dyDescent="0.3">
      <c r="A12576" s="18" t="str">
        <f t="shared" si="197"/>
        <v>2023-24Moyne ShireAM7</v>
      </c>
      <c r="B12576" s="18" t="s">
        <v>34</v>
      </c>
      <c r="C12576" s="18" t="s">
        <v>1156</v>
      </c>
      <c r="D12576" s="18" t="s">
        <v>118</v>
      </c>
      <c r="E12576" s="18">
        <v>0</v>
      </c>
    </row>
    <row r="12577" spans="1:5" x14ac:dyDescent="0.3">
      <c r="A12577" s="18" t="str">
        <f t="shared" si="197"/>
        <v>2023-24Moyne ShireFS1</v>
      </c>
      <c r="B12577" s="18" t="s">
        <v>34</v>
      </c>
      <c r="C12577" s="18" t="s">
        <v>1156</v>
      </c>
      <c r="D12577" s="18" t="s">
        <v>124</v>
      </c>
      <c r="E12577" s="18">
        <v>2.1428571428571428</v>
      </c>
    </row>
    <row r="12578" spans="1:5" x14ac:dyDescent="0.3">
      <c r="A12578" s="18" t="str">
        <f t="shared" si="197"/>
        <v>2023-24Moyne ShireFS2</v>
      </c>
      <c r="B12578" s="18" t="s">
        <v>34</v>
      </c>
      <c r="C12578" s="18" t="s">
        <v>1156</v>
      </c>
      <c r="D12578" s="18" t="s">
        <v>130</v>
      </c>
      <c r="E12578" s="18">
        <v>0.83561643835616439</v>
      </c>
    </row>
    <row r="12579" spans="1:5" x14ac:dyDescent="0.3">
      <c r="A12579" s="18" t="str">
        <f t="shared" si="197"/>
        <v>2023-24Moyne ShireFS3</v>
      </c>
      <c r="B12579" s="18" t="s">
        <v>34</v>
      </c>
      <c r="C12579" s="18" t="s">
        <v>1156</v>
      </c>
      <c r="D12579" s="18" t="s">
        <v>135</v>
      </c>
      <c r="E12579" s="18">
        <v>2183.6478260869567</v>
      </c>
    </row>
    <row r="12580" spans="1:5" x14ac:dyDescent="0.3">
      <c r="A12580" s="18" t="str">
        <f t="shared" si="197"/>
        <v>2023-24Moyne ShireFS4</v>
      </c>
      <c r="B12580" s="18" t="s">
        <v>34</v>
      </c>
      <c r="C12580" s="18" t="s">
        <v>1156</v>
      </c>
      <c r="D12580" s="18" t="s">
        <v>139</v>
      </c>
      <c r="E12580" s="18">
        <v>1</v>
      </c>
    </row>
    <row r="12581" spans="1:5" x14ac:dyDescent="0.3">
      <c r="A12581" s="18" t="str">
        <f t="shared" si="197"/>
        <v>2023-24Moyne ShireFS5</v>
      </c>
      <c r="B12581" s="18" t="s">
        <v>34</v>
      </c>
      <c r="C12581" s="18" t="s">
        <v>1156</v>
      </c>
      <c r="D12581" s="18" t="s">
        <v>144</v>
      </c>
      <c r="E12581" s="18">
        <v>1.5625</v>
      </c>
    </row>
    <row r="12582" spans="1:5" x14ac:dyDescent="0.3">
      <c r="A12582" s="18" t="str">
        <f t="shared" si="197"/>
        <v>2023-24Moyne ShireG1</v>
      </c>
      <c r="B12582" s="18" t="s">
        <v>34</v>
      </c>
      <c r="C12582" s="18" t="s">
        <v>1156</v>
      </c>
      <c r="D12582" s="18" t="s">
        <v>149</v>
      </c>
      <c r="E12582" s="18">
        <v>0.22689075630252101</v>
      </c>
    </row>
    <row r="12583" spans="1:5" x14ac:dyDescent="0.3">
      <c r="A12583" s="18" t="str">
        <f t="shared" si="197"/>
        <v>2023-24Moyne ShireG2</v>
      </c>
      <c r="B12583" s="18" t="s">
        <v>34</v>
      </c>
      <c r="C12583" s="18" t="s">
        <v>1156</v>
      </c>
      <c r="D12583" s="18" t="s">
        <v>154</v>
      </c>
      <c r="E12583" s="18">
        <v>57</v>
      </c>
    </row>
    <row r="12584" spans="1:5" x14ac:dyDescent="0.3">
      <c r="A12584" s="18" t="str">
        <f t="shared" si="197"/>
        <v>2023-24Moyne ShireG3</v>
      </c>
      <c r="B12584" s="18" t="s">
        <v>34</v>
      </c>
      <c r="C12584" s="18" t="s">
        <v>1156</v>
      </c>
      <c r="D12584" s="18" t="s">
        <v>159</v>
      </c>
      <c r="E12584" s="18">
        <v>0.87755102040816324</v>
      </c>
    </row>
    <row r="12585" spans="1:5" x14ac:dyDescent="0.3">
      <c r="A12585" s="18" t="str">
        <f t="shared" si="197"/>
        <v>2023-24Moyne ShireG4</v>
      </c>
      <c r="B12585" s="18" t="s">
        <v>34</v>
      </c>
      <c r="C12585" s="18" t="s">
        <v>1156</v>
      </c>
      <c r="D12585" s="18" t="s">
        <v>166</v>
      </c>
      <c r="E12585" s="18">
        <v>59235.66857142857</v>
      </c>
    </row>
    <row r="12586" spans="1:5" x14ac:dyDescent="0.3">
      <c r="A12586" s="18" t="str">
        <f t="shared" si="197"/>
        <v>2023-24Moyne ShireG5</v>
      </c>
      <c r="B12586" s="18" t="s">
        <v>34</v>
      </c>
      <c r="C12586" s="18" t="s">
        <v>1156</v>
      </c>
      <c r="D12586" s="18" t="s">
        <v>169</v>
      </c>
      <c r="E12586" s="18">
        <v>56</v>
      </c>
    </row>
    <row r="12587" spans="1:5" x14ac:dyDescent="0.3">
      <c r="A12587" s="18" t="str">
        <f t="shared" si="197"/>
        <v>2023-24Moyne ShireLB2</v>
      </c>
      <c r="B12587" s="18" t="s">
        <v>34</v>
      </c>
      <c r="C12587" s="18" t="s">
        <v>1156</v>
      </c>
      <c r="D12587" s="18" t="s">
        <v>172</v>
      </c>
      <c r="E12587" s="18">
        <v>0.55110264812682663</v>
      </c>
    </row>
    <row r="12588" spans="1:5" x14ac:dyDescent="0.3">
      <c r="A12588" s="18" t="str">
        <f t="shared" si="197"/>
        <v>2023-24Moyne ShireLB6</v>
      </c>
      <c r="B12588" s="18" t="s">
        <v>34</v>
      </c>
      <c r="C12588" s="18" t="s">
        <v>1156</v>
      </c>
      <c r="D12588" s="18" t="s">
        <v>180</v>
      </c>
      <c r="E12588" s="18">
        <v>2.0428733674048836</v>
      </c>
    </row>
    <row r="12589" spans="1:5" x14ac:dyDescent="0.3">
      <c r="A12589" s="18" t="str">
        <f t="shared" si="197"/>
        <v>2023-24Moyne ShireLB7</v>
      </c>
      <c r="B12589" s="18" t="s">
        <v>34</v>
      </c>
      <c r="C12589" s="18" t="s">
        <v>1156</v>
      </c>
      <c r="D12589" s="18" t="s">
        <v>184</v>
      </c>
      <c r="E12589" s="18">
        <v>0.36405451448040888</v>
      </c>
    </row>
    <row r="12590" spans="1:5" x14ac:dyDescent="0.3">
      <c r="A12590" s="18" t="str">
        <f t="shared" si="197"/>
        <v>2023-24Moyne ShireLB8</v>
      </c>
      <c r="B12590" s="18" t="s">
        <v>34</v>
      </c>
      <c r="C12590" s="18" t="s">
        <v>1156</v>
      </c>
      <c r="D12590" s="18" t="s">
        <v>188</v>
      </c>
      <c r="E12590" s="18">
        <v>2.0409426462237366</v>
      </c>
    </row>
    <row r="12591" spans="1:5" x14ac:dyDescent="0.3">
      <c r="A12591" s="18" t="str">
        <f t="shared" si="197"/>
        <v>2023-24Moyne ShireMC2</v>
      </c>
      <c r="B12591" s="18" t="s">
        <v>34</v>
      </c>
      <c r="C12591" s="18" t="s">
        <v>1156</v>
      </c>
      <c r="D12591" s="18" t="s">
        <v>192</v>
      </c>
      <c r="E12591" s="18">
        <v>1</v>
      </c>
    </row>
    <row r="12592" spans="1:5" x14ac:dyDescent="0.3">
      <c r="A12592" s="18" t="str">
        <f t="shared" si="197"/>
        <v>2023-24Moyne ShireMC3</v>
      </c>
      <c r="B12592" s="18" t="s">
        <v>34</v>
      </c>
      <c r="C12592" s="18" t="s">
        <v>1156</v>
      </c>
      <c r="D12592" s="18" t="s">
        <v>197</v>
      </c>
      <c r="E12592" s="18">
        <v>80.003307380060591</v>
      </c>
    </row>
    <row r="12593" spans="1:5" x14ac:dyDescent="0.3">
      <c r="A12593" s="18" t="str">
        <f t="shared" si="197"/>
        <v>2023-24Moyne ShireMC4</v>
      </c>
      <c r="B12593" s="18" t="s">
        <v>34</v>
      </c>
      <c r="C12593" s="18" t="s">
        <v>1156</v>
      </c>
      <c r="D12593" s="18" t="s">
        <v>202</v>
      </c>
      <c r="E12593" s="18">
        <v>0.8794223826714801</v>
      </c>
    </row>
    <row r="12594" spans="1:5" x14ac:dyDescent="0.3">
      <c r="A12594" s="18" t="str">
        <f t="shared" si="197"/>
        <v>2023-24Moyne ShireMC5</v>
      </c>
      <c r="B12594" s="18" t="s">
        <v>34</v>
      </c>
      <c r="C12594" s="18" t="s">
        <v>1156</v>
      </c>
      <c r="D12594" s="18" t="s">
        <v>207</v>
      </c>
      <c r="E12594" s="18">
        <v>0.95652173913043481</v>
      </c>
    </row>
    <row r="12595" spans="1:5" x14ac:dyDescent="0.3">
      <c r="A12595" s="18" t="str">
        <f t="shared" si="197"/>
        <v>2023-24Moyne ShireMC6</v>
      </c>
      <c r="B12595" s="18" t="s">
        <v>34</v>
      </c>
      <c r="C12595" s="18" t="s">
        <v>1156</v>
      </c>
      <c r="D12595" s="18" t="s">
        <v>211</v>
      </c>
      <c r="E12595" s="18">
        <v>0.95604395604395609</v>
      </c>
    </row>
    <row r="12596" spans="1:5" x14ac:dyDescent="0.3">
      <c r="A12596" s="18" t="str">
        <f t="shared" si="197"/>
        <v>2023-24Moyne ShireR1</v>
      </c>
      <c r="B12596" s="18" t="s">
        <v>34</v>
      </c>
      <c r="C12596" s="18" t="s">
        <v>1156</v>
      </c>
      <c r="D12596" s="18" t="s">
        <v>215</v>
      </c>
      <c r="E12596" s="18">
        <v>11.32825242430533</v>
      </c>
    </row>
    <row r="12597" spans="1:5" x14ac:dyDescent="0.3">
      <c r="A12597" s="18" t="str">
        <f t="shared" si="197"/>
        <v>2023-24Moyne ShireR2</v>
      </c>
      <c r="B12597" s="18" t="s">
        <v>34</v>
      </c>
      <c r="C12597" s="18" t="s">
        <v>1156</v>
      </c>
      <c r="D12597" s="18" t="s">
        <v>220</v>
      </c>
      <c r="E12597" s="18">
        <v>0.98837519646511085</v>
      </c>
    </row>
    <row r="12598" spans="1:5" x14ac:dyDescent="0.3">
      <c r="A12598" s="18" t="str">
        <f t="shared" si="197"/>
        <v>2023-24Moyne ShireR3</v>
      </c>
      <c r="B12598" s="18" t="s">
        <v>34</v>
      </c>
      <c r="C12598" s="18" t="s">
        <v>1156</v>
      </c>
      <c r="D12598" s="18" t="s">
        <v>223</v>
      </c>
      <c r="E12598" s="18">
        <v>38.658800392527105</v>
      </c>
    </row>
    <row r="12599" spans="1:5" x14ac:dyDescent="0.3">
      <c r="A12599" s="18" t="str">
        <f t="shared" si="197"/>
        <v>2023-24Moyne ShireR4</v>
      </c>
      <c r="B12599" s="18" t="s">
        <v>34</v>
      </c>
      <c r="C12599" s="18" t="s">
        <v>1156</v>
      </c>
      <c r="D12599" s="18" t="s">
        <v>228</v>
      </c>
      <c r="E12599" s="18">
        <v>5.48411762667509</v>
      </c>
    </row>
    <row r="12600" spans="1:5" x14ac:dyDescent="0.3">
      <c r="A12600" s="18" t="str">
        <f t="shared" si="197"/>
        <v>2023-24Moyne ShireR5</v>
      </c>
      <c r="B12600" s="18" t="s">
        <v>34</v>
      </c>
      <c r="C12600" s="18" t="s">
        <v>1156</v>
      </c>
      <c r="D12600" s="18" t="s">
        <v>232</v>
      </c>
      <c r="E12600" s="18">
        <v>39</v>
      </c>
    </row>
    <row r="12601" spans="1:5" x14ac:dyDescent="0.3">
      <c r="A12601" s="18" t="str">
        <f t="shared" si="197"/>
        <v>2023-24Moyne ShireSP1</v>
      </c>
      <c r="B12601" s="18" t="s">
        <v>34</v>
      </c>
      <c r="C12601" s="18" t="s">
        <v>1156</v>
      </c>
      <c r="D12601" s="18" t="s">
        <v>236</v>
      </c>
      <c r="E12601" s="18">
        <v>78</v>
      </c>
    </row>
    <row r="12602" spans="1:5" x14ac:dyDescent="0.3">
      <c r="A12602" s="18" t="str">
        <f t="shared" si="197"/>
        <v>2023-24Moyne ShireSP2</v>
      </c>
      <c r="B12602" s="18" t="s">
        <v>34</v>
      </c>
      <c r="C12602" s="18" t="s">
        <v>1156</v>
      </c>
      <c r="D12602" s="18" t="s">
        <v>239</v>
      </c>
      <c r="E12602" s="18">
        <v>0.75187969924812026</v>
      </c>
    </row>
    <row r="12603" spans="1:5" x14ac:dyDescent="0.3">
      <c r="A12603" s="18" t="str">
        <f t="shared" si="197"/>
        <v>2023-24Moyne ShireSP3</v>
      </c>
      <c r="B12603" s="18" t="s">
        <v>34</v>
      </c>
      <c r="C12603" s="18" t="s">
        <v>1156</v>
      </c>
      <c r="D12603" s="18" t="s">
        <v>245</v>
      </c>
      <c r="E12603" s="18">
        <v>3075.5560165975103</v>
      </c>
    </row>
    <row r="12604" spans="1:5" x14ac:dyDescent="0.3">
      <c r="A12604" s="18" t="str">
        <f t="shared" si="197"/>
        <v>2023-24Moyne ShireSP4</v>
      </c>
      <c r="B12604" s="18" t="s">
        <v>34</v>
      </c>
      <c r="C12604" s="18" t="s">
        <v>1156</v>
      </c>
      <c r="D12604" s="18" t="s">
        <v>251</v>
      </c>
      <c r="E12604" s="18">
        <v>0.75</v>
      </c>
    </row>
    <row r="12605" spans="1:5" x14ac:dyDescent="0.3">
      <c r="A12605" s="18" t="str">
        <f t="shared" si="197"/>
        <v>2023-24Moyne ShireWC2</v>
      </c>
      <c r="B12605" s="18" t="s">
        <v>34</v>
      </c>
      <c r="C12605" s="18" t="s">
        <v>1156</v>
      </c>
      <c r="D12605" s="18" t="s">
        <v>256</v>
      </c>
      <c r="E12605" s="18">
        <v>1.4228039909651948</v>
      </c>
    </row>
    <row r="12606" spans="1:5" x14ac:dyDescent="0.3">
      <c r="A12606" s="18" t="str">
        <f t="shared" si="197"/>
        <v>2023-24Moyne ShireWC3</v>
      </c>
      <c r="B12606" s="18" t="s">
        <v>34</v>
      </c>
      <c r="C12606" s="18" t="s">
        <v>1156</v>
      </c>
      <c r="D12606" s="18" t="s">
        <v>262</v>
      </c>
      <c r="E12606" s="18">
        <v>156.63573085846869</v>
      </c>
    </row>
    <row r="12607" spans="1:5" x14ac:dyDescent="0.3">
      <c r="A12607" s="18" t="str">
        <f t="shared" si="197"/>
        <v>2023-24Moyne ShireWC4</v>
      </c>
      <c r="B12607" s="18" t="s">
        <v>34</v>
      </c>
      <c r="C12607" s="18" t="s">
        <v>1156</v>
      </c>
      <c r="D12607" s="18" t="s">
        <v>266</v>
      </c>
      <c r="E12607" s="18">
        <v>58.355678751185351</v>
      </c>
    </row>
    <row r="12608" spans="1:5" x14ac:dyDescent="0.3">
      <c r="A12608" s="18" t="str">
        <f t="shared" si="197"/>
        <v>2023-24Moyne ShireWC5</v>
      </c>
      <c r="B12608" s="18" t="s">
        <v>34</v>
      </c>
      <c r="C12608" s="18" t="s">
        <v>1156</v>
      </c>
      <c r="D12608" s="18" t="s">
        <v>270</v>
      </c>
      <c r="E12608" s="18">
        <v>0.60028149190710767</v>
      </c>
    </row>
    <row r="12609" spans="1:5" x14ac:dyDescent="0.3">
      <c r="A12609" s="18" t="str">
        <f t="shared" si="197"/>
        <v>2023-24Moyne ShireE2</v>
      </c>
      <c r="B12609" s="18" t="s">
        <v>34</v>
      </c>
      <c r="C12609" s="18" t="s">
        <v>1156</v>
      </c>
      <c r="D12609" s="18" t="s">
        <v>548</v>
      </c>
      <c r="E12609" s="18">
        <v>4838.3500557413599</v>
      </c>
    </row>
    <row r="12610" spans="1:5" x14ac:dyDescent="0.3">
      <c r="A12610" s="18" t="str">
        <f t="shared" si="197"/>
        <v>2023-24Moyne ShireE4</v>
      </c>
      <c r="B12610" s="18" t="s">
        <v>34</v>
      </c>
      <c r="C12610" s="18" t="s">
        <v>1156</v>
      </c>
      <c r="D12610" s="18" t="s">
        <v>550</v>
      </c>
      <c r="E12610" s="18">
        <v>1575.8710781971652</v>
      </c>
    </row>
    <row r="12611" spans="1:5" x14ac:dyDescent="0.3">
      <c r="A12611" s="18" t="str">
        <f t="shared" si="197"/>
        <v>2023-24Moyne ShireL1</v>
      </c>
      <c r="B12611" s="18" t="s">
        <v>34</v>
      </c>
      <c r="C12611" s="18" t="s">
        <v>1156</v>
      </c>
      <c r="D12611" s="18" t="s">
        <v>552</v>
      </c>
      <c r="E12611" s="18">
        <v>2.2259242860305513</v>
      </c>
    </row>
    <row r="12612" spans="1:5" x14ac:dyDescent="0.3">
      <c r="A12612" s="18" t="str">
        <f t="shared" si="197"/>
        <v>2023-24Moyne ShireL2</v>
      </c>
      <c r="B12612" s="18" t="s">
        <v>34</v>
      </c>
      <c r="C12612" s="18" t="s">
        <v>1156</v>
      </c>
      <c r="D12612" s="18" t="s">
        <v>554</v>
      </c>
      <c r="E12612" s="18">
        <v>-3.3207881337170687E-4</v>
      </c>
    </row>
    <row r="12613" spans="1:5" x14ac:dyDescent="0.3">
      <c r="A12613" s="18" t="str">
        <f t="shared" si="197"/>
        <v>2023-24Moyne ShireO2</v>
      </c>
      <c r="B12613" s="18" t="s">
        <v>34</v>
      </c>
      <c r="C12613" s="18" t="s">
        <v>1156</v>
      </c>
      <c r="D12613" s="18" t="s">
        <v>556</v>
      </c>
      <c r="E12613" s="18">
        <v>0</v>
      </c>
    </row>
    <row r="12614" spans="1:5" x14ac:dyDescent="0.3">
      <c r="A12614" s="18" t="str">
        <f t="shared" si="197"/>
        <v>2023-24Moyne ShireO3</v>
      </c>
      <c r="B12614" s="18" t="s">
        <v>34</v>
      </c>
      <c r="C12614" s="18" t="s">
        <v>1156</v>
      </c>
      <c r="D12614" s="18" t="s">
        <v>558</v>
      </c>
      <c r="E12614" s="18">
        <v>9.1168291438370561E-2</v>
      </c>
    </row>
    <row r="12615" spans="1:5" x14ac:dyDescent="0.3">
      <c r="A12615" s="18" t="str">
        <f t="shared" si="197"/>
        <v>2023-24Moyne ShireO4</v>
      </c>
      <c r="B12615" s="18" t="s">
        <v>34</v>
      </c>
      <c r="C12615" s="18" t="s">
        <v>1156</v>
      </c>
      <c r="D12615" s="18" t="s">
        <v>560</v>
      </c>
      <c r="E12615" s="18">
        <v>0.10724918596375153</v>
      </c>
    </row>
    <row r="12616" spans="1:5" x14ac:dyDescent="0.3">
      <c r="A12616" s="18" t="str">
        <f t="shared" si="197"/>
        <v>2023-24Moyne ShireO5</v>
      </c>
      <c r="B12616" s="18" t="s">
        <v>34</v>
      </c>
      <c r="C12616" s="18" t="s">
        <v>1156</v>
      </c>
      <c r="D12616" s="18" t="s">
        <v>562</v>
      </c>
      <c r="E12616" s="18">
        <v>1.4843167888474942</v>
      </c>
    </row>
    <row r="12617" spans="1:5" x14ac:dyDescent="0.3">
      <c r="A12617" s="18" t="str">
        <f t="shared" si="197"/>
        <v>2023-24Moyne ShireOP1</v>
      </c>
      <c r="B12617" s="18" t="s">
        <v>34</v>
      </c>
      <c r="C12617" s="18" t="s">
        <v>1156</v>
      </c>
      <c r="D12617" s="18" t="s">
        <v>564</v>
      </c>
      <c r="E12617" s="18">
        <v>-0.31903160936813779</v>
      </c>
    </row>
    <row r="12618" spans="1:5" x14ac:dyDescent="0.3">
      <c r="A12618" s="18" t="str">
        <f t="shared" si="197"/>
        <v>2023-24Moyne ShireS1</v>
      </c>
      <c r="B12618" s="18" t="s">
        <v>34</v>
      </c>
      <c r="C12618" s="18" t="s">
        <v>1156</v>
      </c>
      <c r="D12618" s="18" t="s">
        <v>567</v>
      </c>
      <c r="E12618" s="18">
        <v>0.58553404400828701</v>
      </c>
    </row>
    <row r="12619" spans="1:5" x14ac:dyDescent="0.3">
      <c r="A12619" s="18" t="str">
        <f t="shared" si="197"/>
        <v>2023-24Moyne ShireS2</v>
      </c>
      <c r="B12619" s="18" t="s">
        <v>34</v>
      </c>
      <c r="C12619" s="18" t="s">
        <v>1156</v>
      </c>
      <c r="D12619" s="18" t="s">
        <v>569</v>
      </c>
      <c r="E12619" s="18">
        <v>2.0031463365472778E-3</v>
      </c>
    </row>
    <row r="12620" spans="1:5" x14ac:dyDescent="0.3">
      <c r="A12620" s="18" t="str">
        <f t="shared" si="197"/>
        <v>2023-24Moyne ShireC1</v>
      </c>
      <c r="B12620" s="18" t="s">
        <v>34</v>
      </c>
      <c r="C12620" s="18" t="s">
        <v>1156</v>
      </c>
      <c r="D12620" s="18" t="s">
        <v>572</v>
      </c>
      <c r="E12620" s="18">
        <v>3450.312322544009</v>
      </c>
    </row>
    <row r="12621" spans="1:5" x14ac:dyDescent="0.3">
      <c r="A12621" s="18" t="str">
        <f t="shared" si="197"/>
        <v>2023-24Moyne ShireC2</v>
      </c>
      <c r="B12621" s="18" t="s">
        <v>34</v>
      </c>
      <c r="C12621" s="18" t="s">
        <v>1156</v>
      </c>
      <c r="D12621" s="18" t="s">
        <v>575</v>
      </c>
      <c r="E12621" s="18">
        <v>34923.679727427596</v>
      </c>
    </row>
    <row r="12622" spans="1:5" x14ac:dyDescent="0.3">
      <c r="A12622" s="18" t="str">
        <f t="shared" si="197"/>
        <v>2023-24Moyne ShireC3</v>
      </c>
      <c r="B12622" s="18" t="s">
        <v>34</v>
      </c>
      <c r="C12622" s="18" t="s">
        <v>1156</v>
      </c>
      <c r="D12622" s="18" t="s">
        <v>579</v>
      </c>
      <c r="E12622" s="18">
        <v>6.4129643117261468</v>
      </c>
    </row>
    <row r="12623" spans="1:5" x14ac:dyDescent="0.3">
      <c r="A12623" s="18" t="str">
        <f t="shared" si="197"/>
        <v>2023-24Moyne ShireC4</v>
      </c>
      <c r="B12623" s="18" t="s">
        <v>34</v>
      </c>
      <c r="C12623" s="18" t="s">
        <v>1156</v>
      </c>
      <c r="D12623" s="18" t="s">
        <v>583</v>
      </c>
      <c r="E12623" s="18">
        <v>2016.24628052243</v>
      </c>
    </row>
    <row r="12624" spans="1:5" x14ac:dyDescent="0.3">
      <c r="A12624" s="18" t="str">
        <f t="shared" si="197"/>
        <v>2023-24Moyne ShireC5</v>
      </c>
      <c r="B12624" s="18" t="s">
        <v>34</v>
      </c>
      <c r="C12624" s="18" t="s">
        <v>1156</v>
      </c>
      <c r="D12624" s="18" t="s">
        <v>586</v>
      </c>
      <c r="E12624" s="18">
        <v>582.73708120386152</v>
      </c>
    </row>
    <row r="12625" spans="1:5" x14ac:dyDescent="0.3">
      <c r="A12625" s="18" t="str">
        <f t="shared" si="197"/>
        <v>2023-24Moyne ShireC6</v>
      </c>
      <c r="B12625" s="18" t="s">
        <v>34</v>
      </c>
      <c r="C12625" s="18" t="s">
        <v>1156</v>
      </c>
      <c r="D12625" s="18" t="s">
        <v>590</v>
      </c>
      <c r="E12625" s="18">
        <v>8</v>
      </c>
    </row>
    <row r="12626" spans="1:5" x14ac:dyDescent="0.3">
      <c r="A12626" s="18" t="str">
        <f t="shared" si="197"/>
        <v>2023-24Moyne ShireC7</v>
      </c>
      <c r="B12626" s="18" t="s">
        <v>34</v>
      </c>
      <c r="C12626" s="18" t="s">
        <v>1156</v>
      </c>
      <c r="D12626" s="18" t="s">
        <v>594</v>
      </c>
      <c r="E12626" s="18">
        <v>0.1388888888888889</v>
      </c>
    </row>
    <row r="12627" spans="1:5" x14ac:dyDescent="0.3">
      <c r="A12627" s="18" t="str">
        <f t="shared" si="197"/>
        <v>2023-24Moyne ShireLB5</v>
      </c>
      <c r="B12627" s="18" t="s">
        <v>34</v>
      </c>
      <c r="C12627" s="18" t="s">
        <v>1156</v>
      </c>
      <c r="D12627" s="18" t="s">
        <v>177</v>
      </c>
      <c r="E12627" s="18">
        <v>27.451448040885861</v>
      </c>
    </row>
    <row r="12628" spans="1:5" x14ac:dyDescent="0.3">
      <c r="A12628" s="18" t="str">
        <f t="shared" si="197"/>
        <v>2023-24Murrindindi ShireLB5</v>
      </c>
      <c r="B12628" s="18" t="s">
        <v>34</v>
      </c>
      <c r="C12628" s="18" t="s">
        <v>1159</v>
      </c>
      <c r="D12628" s="18" t="s">
        <v>177</v>
      </c>
      <c r="E12628" s="18">
        <v>36.909636997803901</v>
      </c>
    </row>
    <row r="12629" spans="1:5" x14ac:dyDescent="0.3">
      <c r="A12629" s="18" t="str">
        <f t="shared" si="197"/>
        <v>2023-24Murrindindi ShireAF2</v>
      </c>
      <c r="B12629" s="18" t="s">
        <v>34</v>
      </c>
      <c r="C12629" s="18" t="s">
        <v>1159</v>
      </c>
      <c r="D12629" s="18" t="s">
        <v>76</v>
      </c>
      <c r="E12629" s="18">
        <v>1</v>
      </c>
    </row>
    <row r="12630" spans="1:5" x14ac:dyDescent="0.3">
      <c r="A12630" s="18" t="str">
        <f t="shared" si="197"/>
        <v>2023-24Murrindindi ShireAF6</v>
      </c>
      <c r="B12630" s="18" t="s">
        <v>34</v>
      </c>
      <c r="C12630" s="18" t="s">
        <v>1159</v>
      </c>
      <c r="D12630" s="18" t="s">
        <v>85</v>
      </c>
      <c r="E12630" s="18">
        <v>1.8042242604314689</v>
      </c>
    </row>
    <row r="12631" spans="1:5" x14ac:dyDescent="0.3">
      <c r="A12631" s="18" t="str">
        <f t="shared" si="197"/>
        <v>2023-24Murrindindi ShireAF7</v>
      </c>
      <c r="B12631" s="18" t="s">
        <v>34</v>
      </c>
      <c r="C12631" s="18" t="s">
        <v>1159</v>
      </c>
      <c r="D12631" s="18" t="s">
        <v>90</v>
      </c>
      <c r="E12631" s="18">
        <v>21.390863852790606</v>
      </c>
    </row>
    <row r="12632" spans="1:5" x14ac:dyDescent="0.3">
      <c r="A12632" s="18" t="str">
        <f t="shared" ref="A12632:A12695" si="198">CONCATENATE(B12632,C12632,D12632)</f>
        <v>2023-24Murrindindi ShireAM1</v>
      </c>
      <c r="B12632" s="18" t="s">
        <v>34</v>
      </c>
      <c r="C12632" s="18" t="s">
        <v>1159</v>
      </c>
      <c r="D12632" s="18" t="s">
        <v>97</v>
      </c>
      <c r="E12632" s="18">
        <v>5.1966426858513186</v>
      </c>
    </row>
    <row r="12633" spans="1:5" x14ac:dyDescent="0.3">
      <c r="A12633" s="18" t="str">
        <f t="shared" si="198"/>
        <v>2023-24Murrindindi ShireAM2</v>
      </c>
      <c r="B12633" s="18" t="s">
        <v>34</v>
      </c>
      <c r="C12633" s="18" t="s">
        <v>1159</v>
      </c>
      <c r="D12633" s="18" t="s">
        <v>103</v>
      </c>
      <c r="E12633" s="18">
        <v>0.21428571428571427</v>
      </c>
    </row>
    <row r="12634" spans="1:5" x14ac:dyDescent="0.3">
      <c r="A12634" s="18" t="str">
        <f t="shared" si="198"/>
        <v>2023-24Murrindindi ShireAM5</v>
      </c>
      <c r="B12634" s="18" t="s">
        <v>34</v>
      </c>
      <c r="C12634" s="18" t="s">
        <v>1159</v>
      </c>
      <c r="D12634" s="18" t="s">
        <v>109</v>
      </c>
      <c r="E12634" s="18">
        <v>0.63636363636363635</v>
      </c>
    </row>
    <row r="12635" spans="1:5" x14ac:dyDescent="0.3">
      <c r="A12635" s="18" t="str">
        <f t="shared" si="198"/>
        <v>2023-24Murrindindi ShireAM6</v>
      </c>
      <c r="B12635" s="18" t="s">
        <v>34</v>
      </c>
      <c r="C12635" s="18" t="s">
        <v>1159</v>
      </c>
      <c r="D12635" s="18" t="s">
        <v>115</v>
      </c>
      <c r="E12635" s="18">
        <v>13.450342978943288</v>
      </c>
    </row>
    <row r="12636" spans="1:5" x14ac:dyDescent="0.3">
      <c r="A12636" s="18" t="str">
        <f t="shared" si="198"/>
        <v>2023-24Murrindindi ShireAM7</v>
      </c>
      <c r="B12636" s="18" t="s">
        <v>34</v>
      </c>
      <c r="C12636" s="18" t="s">
        <v>1159</v>
      </c>
      <c r="D12636" s="18" t="s">
        <v>118</v>
      </c>
      <c r="E12636" s="18">
        <v>0</v>
      </c>
    </row>
    <row r="12637" spans="1:5" x14ac:dyDescent="0.3">
      <c r="A12637" s="18" t="str">
        <f t="shared" si="198"/>
        <v>2023-24Murrindindi ShireFS1</v>
      </c>
      <c r="B12637" s="18" t="s">
        <v>34</v>
      </c>
      <c r="C12637" s="18" t="s">
        <v>1159</v>
      </c>
      <c r="D12637" s="18" t="s">
        <v>124</v>
      </c>
      <c r="E12637" s="18">
        <v>1.8888888888888888</v>
      </c>
    </row>
    <row r="12638" spans="1:5" x14ac:dyDescent="0.3">
      <c r="A12638" s="18" t="str">
        <f t="shared" si="198"/>
        <v>2023-24Murrindindi ShireFS2</v>
      </c>
      <c r="B12638" s="18" t="s">
        <v>34</v>
      </c>
      <c r="C12638" s="18" t="s">
        <v>1159</v>
      </c>
      <c r="D12638" s="18" t="s">
        <v>130</v>
      </c>
      <c r="E12638" s="18">
        <v>1</v>
      </c>
    </row>
    <row r="12639" spans="1:5" x14ac:dyDescent="0.3">
      <c r="A12639" s="18" t="str">
        <f t="shared" si="198"/>
        <v>2023-24Murrindindi ShireFS3</v>
      </c>
      <c r="B12639" s="18" t="s">
        <v>34</v>
      </c>
      <c r="C12639" s="18" t="s">
        <v>1159</v>
      </c>
      <c r="D12639" s="18" t="s">
        <v>135</v>
      </c>
      <c r="E12639" s="18">
        <v>605.1934108527131</v>
      </c>
    </row>
    <row r="12640" spans="1:5" x14ac:dyDescent="0.3">
      <c r="A12640" s="18" t="str">
        <f t="shared" si="198"/>
        <v>2023-24Murrindindi ShireFS4</v>
      </c>
      <c r="B12640" s="18" t="s">
        <v>34</v>
      </c>
      <c r="C12640" s="18" t="s">
        <v>1159</v>
      </c>
      <c r="D12640" s="18" t="s">
        <v>139</v>
      </c>
      <c r="E12640" s="18">
        <v>1</v>
      </c>
    </row>
    <row r="12641" spans="1:5" x14ac:dyDescent="0.3">
      <c r="A12641" s="18" t="str">
        <f t="shared" si="198"/>
        <v>2023-24Murrindindi ShireFS5</v>
      </c>
      <c r="B12641" s="18" t="s">
        <v>34</v>
      </c>
      <c r="C12641" s="18" t="s">
        <v>1159</v>
      </c>
      <c r="D12641" s="18" t="s">
        <v>144</v>
      </c>
      <c r="E12641" s="18">
        <v>1.1707317073170731</v>
      </c>
    </row>
    <row r="12642" spans="1:5" x14ac:dyDescent="0.3">
      <c r="A12642" s="18" t="str">
        <f t="shared" si="198"/>
        <v>2023-24Murrindindi ShireG1</v>
      </c>
      <c r="B12642" s="18" t="s">
        <v>34</v>
      </c>
      <c r="C12642" s="18" t="s">
        <v>1159</v>
      </c>
      <c r="D12642" s="18" t="s">
        <v>149</v>
      </c>
      <c r="E12642" s="18">
        <v>0</v>
      </c>
    </row>
    <row r="12643" spans="1:5" x14ac:dyDescent="0.3">
      <c r="A12643" s="18" t="str">
        <f t="shared" si="198"/>
        <v>2023-24Murrindindi ShireG2</v>
      </c>
      <c r="B12643" s="18" t="s">
        <v>34</v>
      </c>
      <c r="C12643" s="18" t="s">
        <v>1159</v>
      </c>
      <c r="D12643" s="18" t="s">
        <v>154</v>
      </c>
      <c r="E12643" s="18">
        <v>52</v>
      </c>
    </row>
    <row r="12644" spans="1:5" x14ac:dyDescent="0.3">
      <c r="A12644" s="18" t="str">
        <f t="shared" si="198"/>
        <v>2023-24Murrindindi ShireG3</v>
      </c>
      <c r="B12644" s="18" t="s">
        <v>34</v>
      </c>
      <c r="C12644" s="18" t="s">
        <v>1159</v>
      </c>
      <c r="D12644" s="18" t="s">
        <v>159</v>
      </c>
      <c r="E12644" s="18">
        <v>0.97802197802197799</v>
      </c>
    </row>
    <row r="12645" spans="1:5" x14ac:dyDescent="0.3">
      <c r="A12645" s="18" t="str">
        <f t="shared" si="198"/>
        <v>2023-24Murrindindi ShireG4</v>
      </c>
      <c r="B12645" s="18" t="s">
        <v>34</v>
      </c>
      <c r="C12645" s="18" t="s">
        <v>1159</v>
      </c>
      <c r="D12645" s="18" t="s">
        <v>166</v>
      </c>
      <c r="E12645" s="18">
        <v>45166.571428571428</v>
      </c>
    </row>
    <row r="12646" spans="1:5" x14ac:dyDescent="0.3">
      <c r="A12646" s="18" t="str">
        <f t="shared" si="198"/>
        <v>2023-24Murrindindi ShireG5</v>
      </c>
      <c r="B12646" s="18" t="s">
        <v>34</v>
      </c>
      <c r="C12646" s="18" t="s">
        <v>1159</v>
      </c>
      <c r="D12646" s="18" t="s">
        <v>169</v>
      </c>
      <c r="E12646" s="18">
        <v>52</v>
      </c>
    </row>
    <row r="12647" spans="1:5" x14ac:dyDescent="0.3">
      <c r="A12647" s="18" t="str">
        <f t="shared" si="198"/>
        <v>2023-24Murrindindi ShireLB2</v>
      </c>
      <c r="B12647" s="18" t="s">
        <v>34</v>
      </c>
      <c r="C12647" s="18" t="s">
        <v>1159</v>
      </c>
      <c r="D12647" s="18" t="s">
        <v>172</v>
      </c>
      <c r="E12647" s="18">
        <v>0.57415199378560333</v>
      </c>
    </row>
    <row r="12648" spans="1:5" x14ac:dyDescent="0.3">
      <c r="A12648" s="18" t="str">
        <f t="shared" si="198"/>
        <v>2023-24Murrindindi ShireLB6</v>
      </c>
      <c r="B12648" s="18" t="s">
        <v>34</v>
      </c>
      <c r="C12648" s="18" t="s">
        <v>1159</v>
      </c>
      <c r="D12648" s="18" t="s">
        <v>180</v>
      </c>
      <c r="E12648" s="18">
        <v>3.1709727425397234</v>
      </c>
    </row>
    <row r="12649" spans="1:5" x14ac:dyDescent="0.3">
      <c r="A12649" s="18" t="str">
        <f t="shared" si="198"/>
        <v>2023-24Murrindindi ShireLB7</v>
      </c>
      <c r="B12649" s="18" t="s">
        <v>34</v>
      </c>
      <c r="C12649" s="18" t="s">
        <v>1159</v>
      </c>
      <c r="D12649" s="18" t="s">
        <v>184</v>
      </c>
      <c r="E12649" s="18">
        <v>0.16154243637772897</v>
      </c>
    </row>
    <row r="12650" spans="1:5" x14ac:dyDescent="0.3">
      <c r="A12650" s="18" t="str">
        <f t="shared" si="198"/>
        <v>2023-24Murrindindi ShireLB8</v>
      </c>
      <c r="B12650" s="18" t="s">
        <v>34</v>
      </c>
      <c r="C12650" s="18" t="s">
        <v>1159</v>
      </c>
      <c r="D12650" s="18" t="s">
        <v>188</v>
      </c>
      <c r="E12650" s="18">
        <v>4.938444645394652</v>
      </c>
    </row>
    <row r="12651" spans="1:5" x14ac:dyDescent="0.3">
      <c r="A12651" s="18" t="str">
        <f t="shared" si="198"/>
        <v>2023-24Murrindindi ShireMC2</v>
      </c>
      <c r="B12651" s="18" t="s">
        <v>34</v>
      </c>
      <c r="C12651" s="18" t="s">
        <v>1159</v>
      </c>
      <c r="D12651" s="18" t="s">
        <v>192</v>
      </c>
      <c r="E12651" s="18">
        <v>1.0412371134020619</v>
      </c>
    </row>
    <row r="12652" spans="1:5" x14ac:dyDescent="0.3">
      <c r="A12652" s="18" t="str">
        <f t="shared" si="198"/>
        <v>2023-24Murrindindi ShireMC3</v>
      </c>
      <c r="B12652" s="18" t="s">
        <v>34</v>
      </c>
      <c r="C12652" s="18" t="s">
        <v>1159</v>
      </c>
      <c r="D12652" s="18" t="s">
        <v>197</v>
      </c>
      <c r="E12652" s="18">
        <v>93.720998687658664</v>
      </c>
    </row>
    <row r="12653" spans="1:5" x14ac:dyDescent="0.3">
      <c r="A12653" s="18" t="str">
        <f t="shared" si="198"/>
        <v>2023-24Murrindindi ShireMC4</v>
      </c>
      <c r="B12653" s="18" t="s">
        <v>34</v>
      </c>
      <c r="C12653" s="18" t="s">
        <v>1159</v>
      </c>
      <c r="D12653" s="18" t="s">
        <v>202</v>
      </c>
      <c r="E12653" s="18">
        <v>0.85568065506653024</v>
      </c>
    </row>
    <row r="12654" spans="1:5" x14ac:dyDescent="0.3">
      <c r="A12654" s="18" t="str">
        <f t="shared" si="198"/>
        <v>2023-24Murrindindi ShireMC5</v>
      </c>
      <c r="B12654" s="18" t="s">
        <v>34</v>
      </c>
      <c r="C12654" s="18" t="s">
        <v>1159</v>
      </c>
      <c r="D12654" s="18" t="s">
        <v>207</v>
      </c>
      <c r="E12654" s="18">
        <v>0.80555555555555558</v>
      </c>
    </row>
    <row r="12655" spans="1:5" x14ac:dyDescent="0.3">
      <c r="A12655" s="18" t="str">
        <f t="shared" si="198"/>
        <v>2023-24Murrindindi ShireMC6</v>
      </c>
      <c r="B12655" s="18" t="s">
        <v>34</v>
      </c>
      <c r="C12655" s="18" t="s">
        <v>1159</v>
      </c>
      <c r="D12655" s="18" t="s">
        <v>211</v>
      </c>
      <c r="E12655" s="18">
        <v>1.0515463917525774</v>
      </c>
    </row>
    <row r="12656" spans="1:5" x14ac:dyDescent="0.3">
      <c r="A12656" s="18" t="str">
        <f t="shared" si="198"/>
        <v>2023-24Murrindindi ShireR1</v>
      </c>
      <c r="B12656" s="18" t="s">
        <v>34</v>
      </c>
      <c r="C12656" s="18" t="s">
        <v>1159</v>
      </c>
      <c r="D12656" s="18" t="s">
        <v>215</v>
      </c>
      <c r="E12656" s="18">
        <v>181.5040650406504</v>
      </c>
    </row>
    <row r="12657" spans="1:5" x14ac:dyDescent="0.3">
      <c r="A12657" s="18" t="str">
        <f t="shared" si="198"/>
        <v>2023-24Murrindindi ShireR2</v>
      </c>
      <c r="B12657" s="18" t="s">
        <v>34</v>
      </c>
      <c r="C12657" s="18" t="s">
        <v>1159</v>
      </c>
      <c r="D12657" s="18" t="s">
        <v>220</v>
      </c>
      <c r="E12657" s="18">
        <v>0.80081300813008127</v>
      </c>
    </row>
    <row r="12658" spans="1:5" x14ac:dyDescent="0.3">
      <c r="A12658" s="18" t="str">
        <f t="shared" si="198"/>
        <v>2023-24Murrindindi ShireR3</v>
      </c>
      <c r="B12658" s="18" t="s">
        <v>34</v>
      </c>
      <c r="C12658" s="18" t="s">
        <v>1159</v>
      </c>
      <c r="D12658" s="18" t="s">
        <v>223</v>
      </c>
      <c r="E12658" s="18">
        <v>0</v>
      </c>
    </row>
    <row r="12659" spans="1:5" x14ac:dyDescent="0.3">
      <c r="A12659" s="18" t="str">
        <f t="shared" si="198"/>
        <v>2023-24Murrindindi ShireR4</v>
      </c>
      <c r="B12659" s="18" t="s">
        <v>34</v>
      </c>
      <c r="C12659" s="18" t="s">
        <v>1159</v>
      </c>
      <c r="D12659" s="18" t="s">
        <v>228</v>
      </c>
      <c r="E12659" s="18">
        <v>7.59940376903148</v>
      </c>
    </row>
    <row r="12660" spans="1:5" x14ac:dyDescent="0.3">
      <c r="A12660" s="18" t="str">
        <f t="shared" si="198"/>
        <v>2023-24Murrindindi ShireR5</v>
      </c>
      <c r="B12660" s="18" t="s">
        <v>34</v>
      </c>
      <c r="C12660" s="18" t="s">
        <v>1159</v>
      </c>
      <c r="D12660" s="18" t="s">
        <v>232</v>
      </c>
      <c r="E12660" s="18">
        <v>35</v>
      </c>
    </row>
    <row r="12661" spans="1:5" x14ac:dyDescent="0.3">
      <c r="A12661" s="18" t="str">
        <f t="shared" si="198"/>
        <v>2023-24Murrindindi ShireSP1</v>
      </c>
      <c r="B12661" s="18" t="s">
        <v>34</v>
      </c>
      <c r="C12661" s="18" t="s">
        <v>1159</v>
      </c>
      <c r="D12661" s="18" t="s">
        <v>236</v>
      </c>
      <c r="E12661" s="18">
        <v>42.16</v>
      </c>
    </row>
    <row r="12662" spans="1:5" x14ac:dyDescent="0.3">
      <c r="A12662" s="18" t="str">
        <f t="shared" si="198"/>
        <v>2023-24Murrindindi ShireSP2</v>
      </c>
      <c r="B12662" s="18" t="s">
        <v>34</v>
      </c>
      <c r="C12662" s="18" t="s">
        <v>1159</v>
      </c>
      <c r="D12662" s="18" t="s">
        <v>239</v>
      </c>
      <c r="E12662" s="18">
        <v>0.91847826086956519</v>
      </c>
    </row>
    <row r="12663" spans="1:5" x14ac:dyDescent="0.3">
      <c r="A12663" s="18" t="str">
        <f t="shared" si="198"/>
        <v>2023-24Murrindindi ShireSP3</v>
      </c>
      <c r="B12663" s="18" t="s">
        <v>34</v>
      </c>
      <c r="C12663" s="18" t="s">
        <v>1159</v>
      </c>
      <c r="D12663" s="18" t="s">
        <v>245</v>
      </c>
      <c r="E12663" s="18">
        <v>1982.8828795811519</v>
      </c>
    </row>
    <row r="12664" spans="1:5" x14ac:dyDescent="0.3">
      <c r="A12664" s="18" t="str">
        <f t="shared" si="198"/>
        <v>2023-24Murrindindi ShireSP4</v>
      </c>
      <c r="B12664" s="18" t="s">
        <v>34</v>
      </c>
      <c r="C12664" s="18" t="s">
        <v>1159</v>
      </c>
      <c r="D12664" s="18" t="s">
        <v>251</v>
      </c>
      <c r="E12664" s="18">
        <v>1</v>
      </c>
    </row>
    <row r="12665" spans="1:5" x14ac:dyDescent="0.3">
      <c r="A12665" s="18" t="str">
        <f t="shared" si="198"/>
        <v>2023-24Murrindindi ShireWC2</v>
      </c>
      <c r="B12665" s="18" t="s">
        <v>34</v>
      </c>
      <c r="C12665" s="18" t="s">
        <v>1159</v>
      </c>
      <c r="D12665" s="18" t="s">
        <v>256</v>
      </c>
      <c r="E12665" s="18">
        <v>1.160391487077953</v>
      </c>
    </row>
    <row r="12666" spans="1:5" x14ac:dyDescent="0.3">
      <c r="A12666" s="18" t="str">
        <f t="shared" si="198"/>
        <v>2023-24Murrindindi ShireWC3</v>
      </c>
      <c r="B12666" s="18" t="s">
        <v>34</v>
      </c>
      <c r="C12666" s="18" t="s">
        <v>1159</v>
      </c>
      <c r="D12666" s="18" t="s">
        <v>262</v>
      </c>
      <c r="E12666" s="18">
        <v>168.45495686607268</v>
      </c>
    </row>
    <row r="12667" spans="1:5" x14ac:dyDescent="0.3">
      <c r="A12667" s="18" t="str">
        <f t="shared" si="198"/>
        <v>2023-24Murrindindi ShireWC4</v>
      </c>
      <c r="B12667" s="18" t="s">
        <v>34</v>
      </c>
      <c r="C12667" s="18" t="s">
        <v>1159</v>
      </c>
      <c r="D12667" s="18" t="s">
        <v>266</v>
      </c>
      <c r="E12667" s="18">
        <v>86.427130819173925</v>
      </c>
    </row>
    <row r="12668" spans="1:5" x14ac:dyDescent="0.3">
      <c r="A12668" s="18" t="str">
        <f t="shared" si="198"/>
        <v>2023-24Murrindindi ShireWC5</v>
      </c>
      <c r="B12668" s="18" t="s">
        <v>34</v>
      </c>
      <c r="C12668" s="18" t="s">
        <v>1159</v>
      </c>
      <c r="D12668" s="18" t="s">
        <v>270</v>
      </c>
      <c r="E12668" s="18">
        <v>0.32332238385734396</v>
      </c>
    </row>
    <row r="12669" spans="1:5" x14ac:dyDescent="0.3">
      <c r="A12669" s="18" t="str">
        <f t="shared" si="198"/>
        <v>2023-24Murrindindi ShireE2</v>
      </c>
      <c r="B12669" s="18" t="s">
        <v>34</v>
      </c>
      <c r="C12669" s="18" t="s">
        <v>1159</v>
      </c>
      <c r="D12669" s="18" t="s">
        <v>548</v>
      </c>
      <c r="E12669" s="18">
        <v>4560.8475894245721</v>
      </c>
    </row>
    <row r="12670" spans="1:5" x14ac:dyDescent="0.3">
      <c r="A12670" s="18" t="str">
        <f t="shared" si="198"/>
        <v>2023-24Murrindindi ShireE4</v>
      </c>
      <c r="B12670" s="18" t="s">
        <v>34</v>
      </c>
      <c r="C12670" s="18" t="s">
        <v>1159</v>
      </c>
      <c r="D12670" s="18" t="s">
        <v>550</v>
      </c>
      <c r="E12670" s="18">
        <v>1920.0038880248833</v>
      </c>
    </row>
    <row r="12671" spans="1:5" x14ac:dyDescent="0.3">
      <c r="A12671" s="18" t="str">
        <f t="shared" si="198"/>
        <v>2023-24Murrindindi ShireL1</v>
      </c>
      <c r="B12671" s="18" t="s">
        <v>34</v>
      </c>
      <c r="C12671" s="18" t="s">
        <v>1159</v>
      </c>
      <c r="D12671" s="18" t="s">
        <v>552</v>
      </c>
      <c r="E12671" s="18">
        <v>3.0134884255836498</v>
      </c>
    </row>
    <row r="12672" spans="1:5" x14ac:dyDescent="0.3">
      <c r="A12672" s="18" t="str">
        <f t="shared" si="198"/>
        <v>2023-24Murrindindi ShireL2</v>
      </c>
      <c r="B12672" s="18" t="s">
        <v>34</v>
      </c>
      <c r="C12672" s="18" t="s">
        <v>1159</v>
      </c>
      <c r="D12672" s="18" t="s">
        <v>554</v>
      </c>
      <c r="E12672" s="18">
        <v>-0.40498135278558167</v>
      </c>
    </row>
    <row r="12673" spans="1:5" x14ac:dyDescent="0.3">
      <c r="A12673" s="18" t="str">
        <f t="shared" si="198"/>
        <v>2023-24Murrindindi ShireO2</v>
      </c>
      <c r="B12673" s="18" t="s">
        <v>34</v>
      </c>
      <c r="C12673" s="18" t="s">
        <v>1159</v>
      </c>
      <c r="D12673" s="18" t="s">
        <v>556</v>
      </c>
      <c r="E12673" s="18">
        <v>0</v>
      </c>
    </row>
    <row r="12674" spans="1:5" x14ac:dyDescent="0.3">
      <c r="A12674" s="18" t="str">
        <f t="shared" si="198"/>
        <v>2023-24Murrindindi ShireO3</v>
      </c>
      <c r="B12674" s="18" t="s">
        <v>34</v>
      </c>
      <c r="C12674" s="18" t="s">
        <v>1159</v>
      </c>
      <c r="D12674" s="18" t="s">
        <v>558</v>
      </c>
      <c r="E12674" s="18">
        <v>1.4492753623188405E-4</v>
      </c>
    </row>
    <row r="12675" spans="1:5" x14ac:dyDescent="0.3">
      <c r="A12675" s="18" t="str">
        <f t="shared" si="198"/>
        <v>2023-24Murrindindi ShireO4</v>
      </c>
      <c r="B12675" s="18" t="s">
        <v>34</v>
      </c>
      <c r="C12675" s="18" t="s">
        <v>1159</v>
      </c>
      <c r="D12675" s="18" t="s">
        <v>560</v>
      </c>
      <c r="E12675" s="18">
        <v>0.23192749164764645</v>
      </c>
    </row>
    <row r="12676" spans="1:5" x14ac:dyDescent="0.3">
      <c r="A12676" s="18" t="str">
        <f t="shared" si="198"/>
        <v>2023-24Murrindindi ShireO5</v>
      </c>
      <c r="B12676" s="18" t="s">
        <v>34</v>
      </c>
      <c r="C12676" s="18" t="s">
        <v>1159</v>
      </c>
      <c r="D12676" s="18" t="s">
        <v>562</v>
      </c>
      <c r="E12676" s="18">
        <v>0.95959929546455303</v>
      </c>
    </row>
    <row r="12677" spans="1:5" x14ac:dyDescent="0.3">
      <c r="A12677" s="18" t="str">
        <f t="shared" si="198"/>
        <v>2023-24Murrindindi ShireOP1</v>
      </c>
      <c r="B12677" s="18" t="s">
        <v>34</v>
      </c>
      <c r="C12677" s="18" t="s">
        <v>1159</v>
      </c>
      <c r="D12677" s="18" t="s">
        <v>564</v>
      </c>
      <c r="E12677" s="18">
        <v>-0.16275957773702732</v>
      </c>
    </row>
    <row r="12678" spans="1:5" x14ac:dyDescent="0.3">
      <c r="A12678" s="18" t="str">
        <f t="shared" si="198"/>
        <v>2023-24Murrindindi ShireS1</v>
      </c>
      <c r="B12678" s="18" t="s">
        <v>34</v>
      </c>
      <c r="C12678" s="18" t="s">
        <v>1159</v>
      </c>
      <c r="D12678" s="18" t="s">
        <v>567</v>
      </c>
      <c r="E12678" s="18">
        <v>0.59845368488873474</v>
      </c>
    </row>
    <row r="12679" spans="1:5" x14ac:dyDescent="0.3">
      <c r="A12679" s="18" t="str">
        <f t="shared" si="198"/>
        <v>2023-24Murrindindi ShireS2</v>
      </c>
      <c r="B12679" s="18" t="s">
        <v>34</v>
      </c>
      <c r="C12679" s="18" t="s">
        <v>1159</v>
      </c>
      <c r="D12679" s="18" t="s">
        <v>569</v>
      </c>
      <c r="E12679" s="18">
        <v>2.5737208500802807E-3</v>
      </c>
    </row>
    <row r="12680" spans="1:5" x14ac:dyDescent="0.3">
      <c r="A12680" s="18" t="str">
        <f t="shared" si="198"/>
        <v>2023-24Murrindindi ShireC1</v>
      </c>
      <c r="B12680" s="18" t="s">
        <v>34</v>
      </c>
      <c r="C12680" s="18" t="s">
        <v>1159</v>
      </c>
      <c r="D12680" s="18" t="s">
        <v>572</v>
      </c>
      <c r="E12680" s="18">
        <v>3030.7453817336259</v>
      </c>
    </row>
    <row r="12681" spans="1:5" x14ac:dyDescent="0.3">
      <c r="A12681" s="18" t="str">
        <f t="shared" si="198"/>
        <v>2023-24Murrindindi ShireC2</v>
      </c>
      <c r="B12681" s="18" t="s">
        <v>34</v>
      </c>
      <c r="C12681" s="18" t="s">
        <v>1159</v>
      </c>
      <c r="D12681" s="18" t="s">
        <v>575</v>
      </c>
      <c r="E12681" s="18">
        <v>29013.654566593465</v>
      </c>
    </row>
    <row r="12682" spans="1:5" x14ac:dyDescent="0.3">
      <c r="A12682" s="18" t="str">
        <f t="shared" si="198"/>
        <v>2023-24Murrindindi ShireC3</v>
      </c>
      <c r="B12682" s="18" t="s">
        <v>34</v>
      </c>
      <c r="C12682" s="18" t="s">
        <v>1159</v>
      </c>
      <c r="D12682" s="18" t="s">
        <v>579</v>
      </c>
      <c r="E12682" s="18">
        <v>12.435341365461847</v>
      </c>
    </row>
    <row r="12683" spans="1:5" x14ac:dyDescent="0.3">
      <c r="A12683" s="18" t="str">
        <f t="shared" si="198"/>
        <v>2023-24Murrindindi ShireC4</v>
      </c>
      <c r="B12683" s="18" t="s">
        <v>34</v>
      </c>
      <c r="C12683" s="18" t="s">
        <v>1159</v>
      </c>
      <c r="D12683" s="18" t="s">
        <v>583</v>
      </c>
      <c r="E12683" s="18">
        <v>1952.6546957757396</v>
      </c>
    </row>
    <row r="12684" spans="1:5" x14ac:dyDescent="0.3">
      <c r="A12684" s="18" t="str">
        <f t="shared" si="198"/>
        <v>2023-24Murrindindi ShireC5</v>
      </c>
      <c r="B12684" s="18" t="s">
        <v>34</v>
      </c>
      <c r="C12684" s="18" t="s">
        <v>1159</v>
      </c>
      <c r="D12684" s="18" t="s">
        <v>586</v>
      </c>
      <c r="E12684" s="18">
        <v>248.67588166903502</v>
      </c>
    </row>
    <row r="12685" spans="1:5" x14ac:dyDescent="0.3">
      <c r="A12685" s="18" t="str">
        <f t="shared" si="198"/>
        <v>2023-24Murrindindi ShireC6</v>
      </c>
      <c r="B12685" s="18" t="s">
        <v>34</v>
      </c>
      <c r="C12685" s="18" t="s">
        <v>1159</v>
      </c>
      <c r="D12685" s="18" t="s">
        <v>590</v>
      </c>
      <c r="E12685" s="18">
        <v>6</v>
      </c>
    </row>
    <row r="12686" spans="1:5" x14ac:dyDescent="0.3">
      <c r="A12686" s="18" t="str">
        <f t="shared" si="198"/>
        <v>2023-24Murrindindi ShireC7</v>
      </c>
      <c r="B12686" s="18" t="s">
        <v>34</v>
      </c>
      <c r="C12686" s="18" t="s">
        <v>1159</v>
      </c>
      <c r="D12686" s="18" t="s">
        <v>594</v>
      </c>
      <c r="E12686" s="18">
        <v>0.14164305949008499</v>
      </c>
    </row>
    <row r="12687" spans="1:5" x14ac:dyDescent="0.3">
      <c r="A12687" s="18" t="str">
        <f t="shared" si="198"/>
        <v>2023-24Nillumbik ShireLB5</v>
      </c>
      <c r="B12687" s="18" t="s">
        <v>34</v>
      </c>
      <c r="C12687" s="18" t="s">
        <v>1162</v>
      </c>
      <c r="D12687" s="18" t="s">
        <v>177</v>
      </c>
      <c r="E12687" s="18">
        <v>44.05829539706626</v>
      </c>
    </row>
    <row r="12688" spans="1:5" x14ac:dyDescent="0.3">
      <c r="A12688" s="18" t="str">
        <f t="shared" si="198"/>
        <v>2023-24Nillumbik ShireAF2</v>
      </c>
      <c r="B12688" s="18" t="s">
        <v>34</v>
      </c>
      <c r="C12688" s="18" t="s">
        <v>1162</v>
      </c>
      <c r="D12688" s="18" t="s">
        <v>76</v>
      </c>
      <c r="E12688" s="18">
        <v>2</v>
      </c>
    </row>
    <row r="12689" spans="1:5" x14ac:dyDescent="0.3">
      <c r="A12689" s="18" t="str">
        <f t="shared" si="198"/>
        <v>2023-24Nillumbik ShireAF6</v>
      </c>
      <c r="B12689" s="18" t="s">
        <v>34</v>
      </c>
      <c r="C12689" s="18" t="s">
        <v>1162</v>
      </c>
      <c r="D12689" s="18" t="s">
        <v>85</v>
      </c>
      <c r="E12689" s="18">
        <v>12.465825746079918</v>
      </c>
    </row>
    <row r="12690" spans="1:5" x14ac:dyDescent="0.3">
      <c r="A12690" s="18" t="str">
        <f t="shared" si="198"/>
        <v>2023-24Nillumbik ShireAF7</v>
      </c>
      <c r="B12690" s="18" t="s">
        <v>34</v>
      </c>
      <c r="C12690" s="18" t="s">
        <v>1162</v>
      </c>
      <c r="D12690" s="18" t="s">
        <v>90</v>
      </c>
      <c r="E12690" s="18">
        <v>1.1927944126455992</v>
      </c>
    </row>
    <row r="12691" spans="1:5" x14ac:dyDescent="0.3">
      <c r="A12691" s="18" t="str">
        <f t="shared" si="198"/>
        <v>2023-24Nillumbik ShireAM1</v>
      </c>
      <c r="B12691" s="18" t="s">
        <v>34</v>
      </c>
      <c r="C12691" s="18" t="s">
        <v>1162</v>
      </c>
      <c r="D12691" s="18" t="s">
        <v>97</v>
      </c>
      <c r="E12691" s="18">
        <v>1</v>
      </c>
    </row>
    <row r="12692" spans="1:5" x14ac:dyDescent="0.3">
      <c r="A12692" s="18" t="str">
        <f t="shared" si="198"/>
        <v>2023-24Nillumbik ShireAM2</v>
      </c>
      <c r="B12692" s="18" t="s">
        <v>34</v>
      </c>
      <c r="C12692" s="18" t="s">
        <v>1162</v>
      </c>
      <c r="D12692" s="18" t="s">
        <v>103</v>
      </c>
      <c r="E12692" s="18">
        <v>0.66816143497757852</v>
      </c>
    </row>
    <row r="12693" spans="1:5" x14ac:dyDescent="0.3">
      <c r="A12693" s="18" t="str">
        <f t="shared" si="198"/>
        <v>2023-24Nillumbik ShireAM5</v>
      </c>
      <c r="B12693" s="18" t="s">
        <v>34</v>
      </c>
      <c r="C12693" s="18" t="s">
        <v>1162</v>
      </c>
      <c r="D12693" s="18" t="s">
        <v>109</v>
      </c>
      <c r="E12693" s="18">
        <v>0.20270270270270271</v>
      </c>
    </row>
    <row r="12694" spans="1:5" x14ac:dyDescent="0.3">
      <c r="A12694" s="18" t="str">
        <f t="shared" si="198"/>
        <v>2023-24Nillumbik ShireAM6</v>
      </c>
      <c r="B12694" s="18" t="s">
        <v>34</v>
      </c>
      <c r="C12694" s="18" t="s">
        <v>1162</v>
      </c>
      <c r="D12694" s="18" t="s">
        <v>115</v>
      </c>
      <c r="E12694" s="18">
        <v>13.711368234699039</v>
      </c>
    </row>
    <row r="12695" spans="1:5" x14ac:dyDescent="0.3">
      <c r="A12695" s="18" t="str">
        <f t="shared" si="198"/>
        <v>2023-24Nillumbik ShireAM7</v>
      </c>
      <c r="B12695" s="18" t="s">
        <v>34</v>
      </c>
      <c r="C12695" s="18" t="s">
        <v>1162</v>
      </c>
      <c r="D12695" s="18" t="s">
        <v>118</v>
      </c>
      <c r="E12695" s="18">
        <v>0</v>
      </c>
    </row>
    <row r="12696" spans="1:5" x14ac:dyDescent="0.3">
      <c r="A12696" s="18" t="str">
        <f t="shared" ref="A12696:A12759" si="199">CONCATENATE(B12696,C12696,D12696)</f>
        <v>2023-24Nillumbik ShireFS1</v>
      </c>
      <c r="B12696" s="18" t="s">
        <v>34</v>
      </c>
      <c r="C12696" s="18" t="s">
        <v>1162</v>
      </c>
      <c r="D12696" s="18" t="s">
        <v>124</v>
      </c>
      <c r="E12696" s="18">
        <v>1.7777777777777777</v>
      </c>
    </row>
    <row r="12697" spans="1:5" x14ac:dyDescent="0.3">
      <c r="A12697" s="18" t="str">
        <f t="shared" si="199"/>
        <v>2023-24Nillumbik ShireFS2</v>
      </c>
      <c r="B12697" s="18" t="s">
        <v>34</v>
      </c>
      <c r="C12697" s="18" t="s">
        <v>1162</v>
      </c>
      <c r="D12697" s="18" t="s">
        <v>130</v>
      </c>
      <c r="E12697" s="18">
        <v>1</v>
      </c>
    </row>
    <row r="12698" spans="1:5" x14ac:dyDescent="0.3">
      <c r="A12698" s="18" t="str">
        <f t="shared" si="199"/>
        <v>2023-24Nillumbik ShireFS3</v>
      </c>
      <c r="B12698" s="18" t="s">
        <v>34</v>
      </c>
      <c r="C12698" s="18" t="s">
        <v>1162</v>
      </c>
      <c r="D12698" s="18" t="s">
        <v>135</v>
      </c>
      <c r="E12698" s="18">
        <v>224.78109452736319</v>
      </c>
    </row>
    <row r="12699" spans="1:5" x14ac:dyDescent="0.3">
      <c r="A12699" s="18" t="str">
        <f t="shared" si="199"/>
        <v>2023-24Nillumbik ShireFS4</v>
      </c>
      <c r="B12699" s="18" t="s">
        <v>34</v>
      </c>
      <c r="C12699" s="18" t="s">
        <v>1162</v>
      </c>
      <c r="D12699" s="18" t="s">
        <v>139</v>
      </c>
      <c r="E12699" s="18">
        <v>1</v>
      </c>
    </row>
    <row r="12700" spans="1:5" x14ac:dyDescent="0.3">
      <c r="A12700" s="18" t="str">
        <f t="shared" si="199"/>
        <v>2023-24Nillumbik ShireFS5</v>
      </c>
      <c r="B12700" s="18" t="s">
        <v>34</v>
      </c>
      <c r="C12700" s="18" t="s">
        <v>1162</v>
      </c>
      <c r="D12700" s="18" t="s">
        <v>144</v>
      </c>
      <c r="E12700" s="18">
        <v>1</v>
      </c>
    </row>
    <row r="12701" spans="1:5" x14ac:dyDescent="0.3">
      <c r="A12701" s="18" t="str">
        <f t="shared" si="199"/>
        <v>2023-24Nillumbik ShireG1</v>
      </c>
      <c r="B12701" s="18" t="s">
        <v>34</v>
      </c>
      <c r="C12701" s="18" t="s">
        <v>1162</v>
      </c>
      <c r="D12701" s="18" t="s">
        <v>149</v>
      </c>
      <c r="E12701" s="18">
        <v>2.843601895734597E-2</v>
      </c>
    </row>
    <row r="12702" spans="1:5" x14ac:dyDescent="0.3">
      <c r="A12702" s="18" t="str">
        <f t="shared" si="199"/>
        <v>2023-24Nillumbik ShireG2</v>
      </c>
      <c r="B12702" s="18" t="s">
        <v>34</v>
      </c>
      <c r="C12702" s="18" t="s">
        <v>1162</v>
      </c>
      <c r="D12702" s="18" t="s">
        <v>154</v>
      </c>
      <c r="E12702" s="18">
        <v>69</v>
      </c>
    </row>
    <row r="12703" spans="1:5" x14ac:dyDescent="0.3">
      <c r="A12703" s="18" t="str">
        <f t="shared" si="199"/>
        <v>2023-24Nillumbik ShireG3</v>
      </c>
      <c r="B12703" s="18" t="s">
        <v>34</v>
      </c>
      <c r="C12703" s="18" t="s">
        <v>1162</v>
      </c>
      <c r="D12703" s="18" t="s">
        <v>159</v>
      </c>
      <c r="E12703" s="18">
        <v>1</v>
      </c>
    </row>
    <row r="12704" spans="1:5" x14ac:dyDescent="0.3">
      <c r="A12704" s="18" t="str">
        <f t="shared" si="199"/>
        <v>2023-24Nillumbik ShireG4</v>
      </c>
      <c r="B12704" s="18" t="s">
        <v>34</v>
      </c>
      <c r="C12704" s="18" t="s">
        <v>1162</v>
      </c>
      <c r="D12704" s="18" t="s">
        <v>166</v>
      </c>
      <c r="E12704" s="18">
        <v>60788.487142857142</v>
      </c>
    </row>
    <row r="12705" spans="1:5" x14ac:dyDescent="0.3">
      <c r="A12705" s="18" t="str">
        <f t="shared" si="199"/>
        <v>2023-24Nillumbik ShireG5</v>
      </c>
      <c r="B12705" s="18" t="s">
        <v>34</v>
      </c>
      <c r="C12705" s="18" t="s">
        <v>1162</v>
      </c>
      <c r="D12705" s="18" t="s">
        <v>169</v>
      </c>
      <c r="E12705" s="18">
        <v>69</v>
      </c>
    </row>
    <row r="12706" spans="1:5" x14ac:dyDescent="0.3">
      <c r="A12706" s="18" t="str">
        <f t="shared" si="199"/>
        <v>2023-24Nillumbik ShireLB2</v>
      </c>
      <c r="B12706" s="18" t="s">
        <v>34</v>
      </c>
      <c r="C12706" s="18" t="s">
        <v>1162</v>
      </c>
      <c r="D12706" s="18" t="s">
        <v>172</v>
      </c>
      <c r="E12706" s="18">
        <v>0.80515421149004351</v>
      </c>
    </row>
    <row r="12707" spans="1:5" x14ac:dyDescent="0.3">
      <c r="A12707" s="18" t="str">
        <f t="shared" si="199"/>
        <v>2023-24Nillumbik ShireLB6</v>
      </c>
      <c r="B12707" s="18" t="s">
        <v>34</v>
      </c>
      <c r="C12707" s="18" t="s">
        <v>1162</v>
      </c>
      <c r="D12707" s="18" t="s">
        <v>180</v>
      </c>
      <c r="E12707" s="18">
        <v>10.915670839656045</v>
      </c>
    </row>
    <row r="12708" spans="1:5" x14ac:dyDescent="0.3">
      <c r="A12708" s="18" t="str">
        <f t="shared" si="199"/>
        <v>2023-24Nillumbik ShireLB7</v>
      </c>
      <c r="B12708" s="18" t="s">
        <v>34</v>
      </c>
      <c r="C12708" s="18" t="s">
        <v>1162</v>
      </c>
      <c r="D12708" s="18" t="s">
        <v>184</v>
      </c>
      <c r="E12708" s="18">
        <v>0.45754299443601415</v>
      </c>
    </row>
    <row r="12709" spans="1:5" x14ac:dyDescent="0.3">
      <c r="A12709" s="18" t="str">
        <f t="shared" si="199"/>
        <v>2023-24Nillumbik ShireLB8</v>
      </c>
      <c r="B12709" s="18" t="s">
        <v>34</v>
      </c>
      <c r="C12709" s="18" t="s">
        <v>1162</v>
      </c>
      <c r="D12709" s="18" t="s">
        <v>188</v>
      </c>
      <c r="E12709" s="18">
        <v>5.0712727617602429</v>
      </c>
    </row>
    <row r="12710" spans="1:5" x14ac:dyDescent="0.3">
      <c r="A12710" s="18" t="str">
        <f t="shared" si="199"/>
        <v>2023-24Nillumbik ShireMC2</v>
      </c>
      <c r="B12710" s="18" t="s">
        <v>34</v>
      </c>
      <c r="C12710" s="18" t="s">
        <v>1162</v>
      </c>
      <c r="D12710" s="18" t="s">
        <v>192</v>
      </c>
      <c r="E12710" s="18">
        <v>1</v>
      </c>
    </row>
    <row r="12711" spans="1:5" x14ac:dyDescent="0.3">
      <c r="A12711" s="18" t="str">
        <f t="shared" si="199"/>
        <v>2023-24Nillumbik ShireMC3</v>
      </c>
      <c r="B12711" s="18" t="s">
        <v>34</v>
      </c>
      <c r="C12711" s="18" t="s">
        <v>1162</v>
      </c>
      <c r="D12711" s="18" t="s">
        <v>197</v>
      </c>
      <c r="E12711" s="18">
        <v>70.844741926580184</v>
      </c>
    </row>
    <row r="12712" spans="1:5" x14ac:dyDescent="0.3">
      <c r="A12712" s="18" t="str">
        <f t="shared" si="199"/>
        <v>2023-24Nillumbik ShireMC4</v>
      </c>
      <c r="B12712" s="18" t="s">
        <v>34</v>
      </c>
      <c r="C12712" s="18" t="s">
        <v>1162</v>
      </c>
      <c r="D12712" s="18" t="s">
        <v>202</v>
      </c>
      <c r="E12712" s="18">
        <v>0.774283269148481</v>
      </c>
    </row>
    <row r="12713" spans="1:5" x14ac:dyDescent="0.3">
      <c r="A12713" s="18" t="str">
        <f t="shared" si="199"/>
        <v>2023-24Nillumbik ShireMC5</v>
      </c>
      <c r="B12713" s="18" t="s">
        <v>34</v>
      </c>
      <c r="C12713" s="18" t="s">
        <v>1162</v>
      </c>
      <c r="D12713" s="18" t="s">
        <v>207</v>
      </c>
      <c r="E12713" s="18">
        <v>0.87234042553191493</v>
      </c>
    </row>
    <row r="12714" spans="1:5" x14ac:dyDescent="0.3">
      <c r="A12714" s="18" t="str">
        <f t="shared" si="199"/>
        <v>2023-24Nillumbik ShireMC6</v>
      </c>
      <c r="B12714" s="18" t="s">
        <v>34</v>
      </c>
      <c r="C12714" s="18" t="s">
        <v>1162</v>
      </c>
      <c r="D12714" s="18" t="s">
        <v>211</v>
      </c>
      <c r="E12714" s="18">
        <v>0.94495412844036697</v>
      </c>
    </row>
    <row r="12715" spans="1:5" x14ac:dyDescent="0.3">
      <c r="A12715" s="18" t="str">
        <f t="shared" si="199"/>
        <v>2023-24Nillumbik ShireR1</v>
      </c>
      <c r="B12715" s="18" t="s">
        <v>34</v>
      </c>
      <c r="C12715" s="18" t="s">
        <v>1162</v>
      </c>
      <c r="D12715" s="18" t="s">
        <v>215</v>
      </c>
      <c r="E12715" s="18">
        <v>46.106557377049178</v>
      </c>
    </row>
    <row r="12716" spans="1:5" x14ac:dyDescent="0.3">
      <c r="A12716" s="18" t="str">
        <f t="shared" si="199"/>
        <v>2023-24Nillumbik ShireR2</v>
      </c>
      <c r="B12716" s="18" t="s">
        <v>34</v>
      </c>
      <c r="C12716" s="18" t="s">
        <v>1162</v>
      </c>
      <c r="D12716" s="18" t="s">
        <v>220</v>
      </c>
      <c r="E12716" s="18">
        <v>0.95465994962216627</v>
      </c>
    </row>
    <row r="12717" spans="1:5" x14ac:dyDescent="0.3">
      <c r="A12717" s="18" t="str">
        <f t="shared" si="199"/>
        <v>2023-24Nillumbik ShireR3</v>
      </c>
      <c r="B12717" s="18" t="s">
        <v>34</v>
      </c>
      <c r="C12717" s="18" t="s">
        <v>1162</v>
      </c>
      <c r="D12717" s="18" t="s">
        <v>223</v>
      </c>
      <c r="E12717" s="18">
        <v>134.32038834951456</v>
      </c>
    </row>
    <row r="12718" spans="1:5" x14ac:dyDescent="0.3">
      <c r="A12718" s="18" t="str">
        <f t="shared" si="199"/>
        <v>2023-24Nillumbik ShireR4</v>
      </c>
      <c r="B12718" s="18" t="s">
        <v>34</v>
      </c>
      <c r="C12718" s="18" t="s">
        <v>1162</v>
      </c>
      <c r="D12718" s="18" t="s">
        <v>228</v>
      </c>
      <c r="E12718" s="18">
        <v>14.98738221284154</v>
      </c>
    </row>
    <row r="12719" spans="1:5" x14ac:dyDescent="0.3">
      <c r="A12719" s="18" t="str">
        <f t="shared" si="199"/>
        <v>2023-24Nillumbik ShireR5</v>
      </c>
      <c r="B12719" s="18" t="s">
        <v>34</v>
      </c>
      <c r="C12719" s="18" t="s">
        <v>1162</v>
      </c>
      <c r="D12719" s="18" t="s">
        <v>232</v>
      </c>
      <c r="E12719" s="18">
        <v>66</v>
      </c>
    </row>
    <row r="12720" spans="1:5" x14ac:dyDescent="0.3">
      <c r="A12720" s="18" t="str">
        <f t="shared" si="199"/>
        <v>2023-24Nillumbik ShireSP1</v>
      </c>
      <c r="B12720" s="18" t="s">
        <v>34</v>
      </c>
      <c r="C12720" s="18" t="s">
        <v>1162</v>
      </c>
      <c r="D12720" s="18" t="s">
        <v>236</v>
      </c>
      <c r="E12720" s="18">
        <v>91</v>
      </c>
    </row>
    <row r="12721" spans="1:5" x14ac:dyDescent="0.3">
      <c r="A12721" s="18" t="str">
        <f t="shared" si="199"/>
        <v>2023-24Nillumbik ShireSP2</v>
      </c>
      <c r="B12721" s="18" t="s">
        <v>34</v>
      </c>
      <c r="C12721" s="18" t="s">
        <v>1162</v>
      </c>
      <c r="D12721" s="18" t="s">
        <v>239</v>
      </c>
      <c r="E12721" s="18">
        <v>0.640194489465154</v>
      </c>
    </row>
    <row r="12722" spans="1:5" x14ac:dyDescent="0.3">
      <c r="A12722" s="18" t="str">
        <f t="shared" si="199"/>
        <v>2023-24Nillumbik ShireSP3</v>
      </c>
      <c r="B12722" s="18" t="s">
        <v>34</v>
      </c>
      <c r="C12722" s="18" t="s">
        <v>1162</v>
      </c>
      <c r="D12722" s="18" t="s">
        <v>245</v>
      </c>
      <c r="E12722" s="18">
        <v>2590.96</v>
      </c>
    </row>
    <row r="12723" spans="1:5" x14ac:dyDescent="0.3">
      <c r="A12723" s="18" t="str">
        <f t="shared" si="199"/>
        <v>2023-24Nillumbik ShireSP4</v>
      </c>
      <c r="B12723" s="18" t="s">
        <v>34</v>
      </c>
      <c r="C12723" s="18" t="s">
        <v>1162</v>
      </c>
      <c r="D12723" s="18" t="s">
        <v>251</v>
      </c>
      <c r="E12723" s="18">
        <v>0.48749999999999999</v>
      </c>
    </row>
    <row r="12724" spans="1:5" x14ac:dyDescent="0.3">
      <c r="A12724" s="18" t="str">
        <f t="shared" si="199"/>
        <v>2023-24Nillumbik ShireWC2</v>
      </c>
      <c r="B12724" s="18" t="s">
        <v>34</v>
      </c>
      <c r="C12724" s="18" t="s">
        <v>1162</v>
      </c>
      <c r="D12724" s="18" t="s">
        <v>256</v>
      </c>
      <c r="E12724" s="18">
        <v>4.1123516145820425</v>
      </c>
    </row>
    <row r="12725" spans="1:5" x14ac:dyDescent="0.3">
      <c r="A12725" s="18" t="str">
        <f t="shared" si="199"/>
        <v>2023-24Nillumbik ShireWC3</v>
      </c>
      <c r="B12725" s="18" t="s">
        <v>34</v>
      </c>
      <c r="C12725" s="18" t="s">
        <v>1162</v>
      </c>
      <c r="D12725" s="18" t="s">
        <v>262</v>
      </c>
      <c r="E12725" s="18">
        <v>91.038144288415879</v>
      </c>
    </row>
    <row r="12726" spans="1:5" x14ac:dyDescent="0.3">
      <c r="A12726" s="18" t="str">
        <f t="shared" si="199"/>
        <v>2023-24Nillumbik ShireWC4</v>
      </c>
      <c r="B12726" s="18" t="s">
        <v>34</v>
      </c>
      <c r="C12726" s="18" t="s">
        <v>1162</v>
      </c>
      <c r="D12726" s="18" t="s">
        <v>266</v>
      </c>
      <c r="E12726" s="18">
        <v>75.849730945305595</v>
      </c>
    </row>
    <row r="12727" spans="1:5" x14ac:dyDescent="0.3">
      <c r="A12727" s="18" t="str">
        <f t="shared" si="199"/>
        <v>2023-24Nillumbik ShireWC5</v>
      </c>
      <c r="B12727" s="18" t="s">
        <v>34</v>
      </c>
      <c r="C12727" s="18" t="s">
        <v>1162</v>
      </c>
      <c r="D12727" s="18" t="s">
        <v>270</v>
      </c>
      <c r="E12727" s="18">
        <v>0.70606860158311346</v>
      </c>
    </row>
    <row r="12728" spans="1:5" x14ac:dyDescent="0.3">
      <c r="A12728" s="18" t="str">
        <f t="shared" si="199"/>
        <v>2023-24Nillumbik ShireE2</v>
      </c>
      <c r="B12728" s="18" t="s">
        <v>34</v>
      </c>
      <c r="C12728" s="18" t="s">
        <v>1162</v>
      </c>
      <c r="D12728" s="18" t="s">
        <v>548</v>
      </c>
      <c r="E12728" s="18">
        <v>5061</v>
      </c>
    </row>
    <row r="12729" spans="1:5" x14ac:dyDescent="0.3">
      <c r="A12729" s="18" t="str">
        <f t="shared" si="199"/>
        <v>2023-24Nillumbik ShireE4</v>
      </c>
      <c r="B12729" s="18" t="s">
        <v>34</v>
      </c>
      <c r="C12729" s="18" t="s">
        <v>1162</v>
      </c>
      <c r="D12729" s="18" t="s">
        <v>550</v>
      </c>
      <c r="E12729" s="18">
        <v>2611.9166666666665</v>
      </c>
    </row>
    <row r="12730" spans="1:5" x14ac:dyDescent="0.3">
      <c r="A12730" s="18" t="str">
        <f t="shared" si="199"/>
        <v>2023-24Nillumbik ShireL1</v>
      </c>
      <c r="B12730" s="18" t="s">
        <v>34</v>
      </c>
      <c r="C12730" s="18" t="s">
        <v>1162</v>
      </c>
      <c r="D12730" s="18" t="s">
        <v>552</v>
      </c>
      <c r="E12730" s="18">
        <v>1.8455815741071184</v>
      </c>
    </row>
    <row r="12731" spans="1:5" x14ac:dyDescent="0.3">
      <c r="A12731" s="18" t="str">
        <f t="shared" si="199"/>
        <v>2023-24Nillumbik ShireL2</v>
      </c>
      <c r="B12731" s="18" t="s">
        <v>34</v>
      </c>
      <c r="C12731" s="18" t="s">
        <v>1162</v>
      </c>
      <c r="D12731" s="18" t="s">
        <v>554</v>
      </c>
      <c r="E12731" s="18">
        <v>-0.14511214209240397</v>
      </c>
    </row>
    <row r="12732" spans="1:5" x14ac:dyDescent="0.3">
      <c r="A12732" s="18" t="str">
        <f t="shared" si="199"/>
        <v>2023-24Nillumbik ShireO2</v>
      </c>
      <c r="B12732" s="18" t="s">
        <v>34</v>
      </c>
      <c r="C12732" s="18" t="s">
        <v>1162</v>
      </c>
      <c r="D12732" s="18" t="s">
        <v>556</v>
      </c>
      <c r="E12732" s="18">
        <v>0.25448974050657464</v>
      </c>
    </row>
    <row r="12733" spans="1:5" x14ac:dyDescent="0.3">
      <c r="A12733" s="18" t="str">
        <f t="shared" si="199"/>
        <v>2023-24Nillumbik ShireO3</v>
      </c>
      <c r="B12733" s="18" t="s">
        <v>34</v>
      </c>
      <c r="C12733" s="18" t="s">
        <v>1162</v>
      </c>
      <c r="D12733" s="18" t="s">
        <v>558</v>
      </c>
      <c r="E12733" s="18">
        <v>3.3544729322627774E-2</v>
      </c>
    </row>
    <row r="12734" spans="1:5" x14ac:dyDescent="0.3">
      <c r="A12734" s="18" t="str">
        <f t="shared" si="199"/>
        <v>2023-24Nillumbik ShireO4</v>
      </c>
      <c r="B12734" s="18" t="s">
        <v>34</v>
      </c>
      <c r="C12734" s="18" t="s">
        <v>1162</v>
      </c>
      <c r="D12734" s="18" t="s">
        <v>560</v>
      </c>
      <c r="E12734" s="18">
        <v>0.35137641131479908</v>
      </c>
    </row>
    <row r="12735" spans="1:5" x14ac:dyDescent="0.3">
      <c r="A12735" s="18" t="str">
        <f t="shared" si="199"/>
        <v>2023-24Nillumbik ShireO5</v>
      </c>
      <c r="B12735" s="18" t="s">
        <v>34</v>
      </c>
      <c r="C12735" s="18" t="s">
        <v>1162</v>
      </c>
      <c r="D12735" s="18" t="s">
        <v>562</v>
      </c>
      <c r="E12735" s="18">
        <v>1.0031366791243994</v>
      </c>
    </row>
    <row r="12736" spans="1:5" x14ac:dyDescent="0.3">
      <c r="A12736" s="18" t="str">
        <f t="shared" si="199"/>
        <v>2023-24Nillumbik ShireOP1</v>
      </c>
      <c r="B12736" s="18" t="s">
        <v>34</v>
      </c>
      <c r="C12736" s="18" t="s">
        <v>1162</v>
      </c>
      <c r="D12736" s="18" t="s">
        <v>564</v>
      </c>
      <c r="E12736" s="18">
        <v>-0.17955988890399519</v>
      </c>
    </row>
    <row r="12737" spans="1:5" x14ac:dyDescent="0.3">
      <c r="A12737" s="18" t="str">
        <f t="shared" si="199"/>
        <v>2023-24Nillumbik ShireS1</v>
      </c>
      <c r="B12737" s="18" t="s">
        <v>34</v>
      </c>
      <c r="C12737" s="18" t="s">
        <v>1162</v>
      </c>
      <c r="D12737" s="18" t="s">
        <v>567</v>
      </c>
      <c r="E12737" s="18">
        <v>0.75109250878862621</v>
      </c>
    </row>
    <row r="12738" spans="1:5" x14ac:dyDescent="0.3">
      <c r="A12738" s="18" t="str">
        <f t="shared" si="199"/>
        <v>2023-24Nillumbik ShireS2</v>
      </c>
      <c r="B12738" s="18" t="s">
        <v>34</v>
      </c>
      <c r="C12738" s="18" t="s">
        <v>1162</v>
      </c>
      <c r="D12738" s="18" t="s">
        <v>569</v>
      </c>
      <c r="E12738" s="18">
        <v>3.0866971466519373E-3</v>
      </c>
    </row>
    <row r="12739" spans="1:5" x14ac:dyDescent="0.3">
      <c r="A12739" s="18" t="str">
        <f t="shared" si="199"/>
        <v>2023-24Nillumbik ShireC1</v>
      </c>
      <c r="B12739" s="18" t="s">
        <v>34</v>
      </c>
      <c r="C12739" s="18" t="s">
        <v>1162</v>
      </c>
      <c r="D12739" s="18" t="s">
        <v>572</v>
      </c>
      <c r="E12739" s="18">
        <v>1919.9544764795144</v>
      </c>
    </row>
    <row r="12740" spans="1:5" x14ac:dyDescent="0.3">
      <c r="A12740" s="18" t="str">
        <f t="shared" si="199"/>
        <v>2023-24Nillumbik ShireC2</v>
      </c>
      <c r="B12740" s="18" t="s">
        <v>34</v>
      </c>
      <c r="C12740" s="18" t="s">
        <v>1162</v>
      </c>
      <c r="D12740" s="18" t="s">
        <v>575</v>
      </c>
      <c r="E12740" s="18">
        <v>8536.7507587253422</v>
      </c>
    </row>
    <row r="12741" spans="1:5" x14ac:dyDescent="0.3">
      <c r="A12741" s="18" t="str">
        <f t="shared" si="199"/>
        <v>2023-24Nillumbik ShireC3</v>
      </c>
      <c r="B12741" s="18" t="s">
        <v>34</v>
      </c>
      <c r="C12741" s="18" t="s">
        <v>1162</v>
      </c>
      <c r="D12741" s="18" t="s">
        <v>579</v>
      </c>
      <c r="E12741" s="18">
        <v>80.182509505703422</v>
      </c>
    </row>
    <row r="12742" spans="1:5" x14ac:dyDescent="0.3">
      <c r="A12742" s="18" t="str">
        <f t="shared" si="199"/>
        <v>2023-24Nillumbik ShireC4</v>
      </c>
      <c r="B12742" s="18" t="s">
        <v>34</v>
      </c>
      <c r="C12742" s="18" t="s">
        <v>1162</v>
      </c>
      <c r="D12742" s="18" t="s">
        <v>583</v>
      </c>
      <c r="E12742" s="18">
        <v>1562.4051593323215</v>
      </c>
    </row>
    <row r="12743" spans="1:5" x14ac:dyDescent="0.3">
      <c r="A12743" s="18" t="str">
        <f t="shared" si="199"/>
        <v>2023-24Nillumbik ShireC5</v>
      </c>
      <c r="B12743" s="18" t="s">
        <v>34</v>
      </c>
      <c r="C12743" s="18" t="s">
        <v>1162</v>
      </c>
      <c r="D12743" s="18" t="s">
        <v>586</v>
      </c>
      <c r="E12743" s="18">
        <v>45.128351036924634</v>
      </c>
    </row>
    <row r="12744" spans="1:5" x14ac:dyDescent="0.3">
      <c r="A12744" s="18" t="str">
        <f t="shared" si="199"/>
        <v>2023-24Nillumbik ShireC6</v>
      </c>
      <c r="B12744" s="18" t="s">
        <v>34</v>
      </c>
      <c r="C12744" s="18" t="s">
        <v>1162</v>
      </c>
      <c r="D12744" s="18" t="s">
        <v>590</v>
      </c>
      <c r="E12744" s="18">
        <v>10</v>
      </c>
    </row>
    <row r="12745" spans="1:5" x14ac:dyDescent="0.3">
      <c r="A12745" s="18" t="str">
        <f t="shared" si="199"/>
        <v>2023-24Nillumbik ShireC7</v>
      </c>
      <c r="B12745" s="18" t="s">
        <v>34</v>
      </c>
      <c r="C12745" s="18" t="s">
        <v>1162</v>
      </c>
      <c r="D12745" s="18" t="s">
        <v>594</v>
      </c>
      <c r="E12745" s="18">
        <v>0.182328190743338</v>
      </c>
    </row>
    <row r="12746" spans="1:5" x14ac:dyDescent="0.3">
      <c r="A12746" s="18" t="str">
        <f t="shared" si="199"/>
        <v>2023-24Northern Grampians ShireAF2</v>
      </c>
      <c r="B12746" s="18" t="s">
        <v>34</v>
      </c>
      <c r="C12746" s="18" t="s">
        <v>1165</v>
      </c>
      <c r="D12746" s="18" t="s">
        <v>76</v>
      </c>
      <c r="E12746" s="18">
        <v>1</v>
      </c>
    </row>
    <row r="12747" spans="1:5" x14ac:dyDescent="0.3">
      <c r="A12747" s="18" t="str">
        <f t="shared" si="199"/>
        <v>2023-24Northern Grampians ShireAF6</v>
      </c>
      <c r="B12747" s="18" t="s">
        <v>34</v>
      </c>
      <c r="C12747" s="18" t="s">
        <v>1165</v>
      </c>
      <c r="D12747" s="18" t="s">
        <v>85</v>
      </c>
      <c r="E12747" s="18">
        <v>6.9712938799562254</v>
      </c>
    </row>
    <row r="12748" spans="1:5" x14ac:dyDescent="0.3">
      <c r="A12748" s="18" t="str">
        <f t="shared" si="199"/>
        <v>2023-24Northern Grampians ShireAF7</v>
      </c>
      <c r="B12748" s="18" t="s">
        <v>34</v>
      </c>
      <c r="C12748" s="18" t="s">
        <v>1165</v>
      </c>
      <c r="D12748" s="18" t="s">
        <v>90</v>
      </c>
      <c r="E12748" s="18">
        <v>4.1027508090614884</v>
      </c>
    </row>
    <row r="12749" spans="1:5" x14ac:dyDescent="0.3">
      <c r="A12749" s="18" t="str">
        <f t="shared" si="199"/>
        <v>2023-24Northern Grampians ShireAM1</v>
      </c>
      <c r="B12749" s="18" t="s">
        <v>34</v>
      </c>
      <c r="C12749" s="18" t="s">
        <v>1165</v>
      </c>
      <c r="D12749" s="18" t="s">
        <v>97</v>
      </c>
      <c r="E12749" s="18">
        <v>2.9323943661971832</v>
      </c>
    </row>
    <row r="12750" spans="1:5" x14ac:dyDescent="0.3">
      <c r="A12750" s="18" t="str">
        <f t="shared" si="199"/>
        <v>2023-24Northern Grampians ShireAM2</v>
      </c>
      <c r="B12750" s="18" t="s">
        <v>34</v>
      </c>
      <c r="C12750" s="18" t="s">
        <v>1165</v>
      </c>
      <c r="D12750" s="18" t="s">
        <v>103</v>
      </c>
      <c r="E12750" s="18">
        <v>0.33114754098360655</v>
      </c>
    </row>
    <row r="12751" spans="1:5" x14ac:dyDescent="0.3">
      <c r="A12751" s="18" t="str">
        <f t="shared" si="199"/>
        <v>2023-24Northern Grampians ShireAM5</v>
      </c>
      <c r="B12751" s="18" t="s">
        <v>34</v>
      </c>
      <c r="C12751" s="18" t="s">
        <v>1165</v>
      </c>
      <c r="D12751" s="18" t="s">
        <v>109</v>
      </c>
      <c r="E12751" s="18">
        <v>0.67647058823529416</v>
      </c>
    </row>
    <row r="12752" spans="1:5" x14ac:dyDescent="0.3">
      <c r="A12752" s="18" t="str">
        <f t="shared" si="199"/>
        <v>2023-24Northern Grampians ShireAM6</v>
      </c>
      <c r="B12752" s="18" t="s">
        <v>34</v>
      </c>
      <c r="C12752" s="18" t="s">
        <v>1165</v>
      </c>
      <c r="D12752" s="18" t="s">
        <v>115</v>
      </c>
      <c r="E12752" s="18">
        <v>16.60496001346915</v>
      </c>
    </row>
    <row r="12753" spans="1:5" x14ac:dyDescent="0.3">
      <c r="A12753" s="18" t="str">
        <f t="shared" si="199"/>
        <v>2023-24Northern Grampians ShireAM7</v>
      </c>
      <c r="B12753" s="18" t="s">
        <v>34</v>
      </c>
      <c r="C12753" s="18" t="s">
        <v>1165</v>
      </c>
      <c r="D12753" s="18" t="s">
        <v>118</v>
      </c>
      <c r="E12753" s="18">
        <v>0</v>
      </c>
    </row>
    <row r="12754" spans="1:5" x14ac:dyDescent="0.3">
      <c r="A12754" s="18" t="str">
        <f t="shared" si="199"/>
        <v>2023-24Northern Grampians ShireFS1</v>
      </c>
      <c r="B12754" s="18" t="s">
        <v>34</v>
      </c>
      <c r="C12754" s="18" t="s">
        <v>1165</v>
      </c>
      <c r="D12754" s="18" t="s">
        <v>124</v>
      </c>
      <c r="E12754" s="18">
        <v>2.3529411764705883</v>
      </c>
    </row>
    <row r="12755" spans="1:5" x14ac:dyDescent="0.3">
      <c r="A12755" s="18" t="str">
        <f t="shared" si="199"/>
        <v>2023-24Northern Grampians ShireFS2</v>
      </c>
      <c r="B12755" s="18" t="s">
        <v>34</v>
      </c>
      <c r="C12755" s="18" t="s">
        <v>1165</v>
      </c>
      <c r="D12755" s="18" t="s">
        <v>130</v>
      </c>
      <c r="E12755" s="18">
        <v>1</v>
      </c>
    </row>
    <row r="12756" spans="1:5" x14ac:dyDescent="0.3">
      <c r="A12756" s="18" t="str">
        <f t="shared" si="199"/>
        <v>2023-24Northern Grampians ShireFS3</v>
      </c>
      <c r="B12756" s="18" t="s">
        <v>34</v>
      </c>
      <c r="C12756" s="18" t="s">
        <v>1165</v>
      </c>
      <c r="D12756" s="18" t="s">
        <v>135</v>
      </c>
      <c r="E12756" s="18">
        <v>421.97142857142859</v>
      </c>
    </row>
    <row r="12757" spans="1:5" x14ac:dyDescent="0.3">
      <c r="A12757" s="18" t="str">
        <f t="shared" si="199"/>
        <v>2023-24Northern Grampians ShireFS4</v>
      </c>
      <c r="B12757" s="18" t="s">
        <v>34</v>
      </c>
      <c r="C12757" s="18" t="s">
        <v>1165</v>
      </c>
      <c r="D12757" s="18" t="s">
        <v>139</v>
      </c>
      <c r="E12757" s="18">
        <v>1</v>
      </c>
    </row>
    <row r="12758" spans="1:5" x14ac:dyDescent="0.3">
      <c r="A12758" s="18" t="str">
        <f t="shared" si="199"/>
        <v>2023-24Northern Grampians ShireFS5</v>
      </c>
      <c r="B12758" s="18" t="s">
        <v>34</v>
      </c>
      <c r="C12758" s="18" t="s">
        <v>1165</v>
      </c>
      <c r="D12758" s="18" t="s">
        <v>144</v>
      </c>
      <c r="E12758" s="18">
        <v>1.0285714285714285</v>
      </c>
    </row>
    <row r="12759" spans="1:5" x14ac:dyDescent="0.3">
      <c r="A12759" s="18" t="str">
        <f t="shared" si="199"/>
        <v>2023-24Northern Grampians ShireG1</v>
      </c>
      <c r="B12759" s="18" t="s">
        <v>34</v>
      </c>
      <c r="C12759" s="18" t="s">
        <v>1165</v>
      </c>
      <c r="D12759" s="18" t="s">
        <v>149</v>
      </c>
      <c r="E12759" s="18">
        <v>0.2</v>
      </c>
    </row>
    <row r="12760" spans="1:5" x14ac:dyDescent="0.3">
      <c r="A12760" s="18" t="str">
        <f t="shared" ref="A12760:A12823" si="200">CONCATENATE(B12760,C12760,D12760)</f>
        <v>2023-24Northern Grampians ShireG2</v>
      </c>
      <c r="B12760" s="18" t="s">
        <v>34</v>
      </c>
      <c r="C12760" s="18" t="s">
        <v>1165</v>
      </c>
      <c r="D12760" s="18" t="s">
        <v>154</v>
      </c>
      <c r="E12760" s="18">
        <v>51</v>
      </c>
    </row>
    <row r="12761" spans="1:5" x14ac:dyDescent="0.3">
      <c r="A12761" s="18" t="str">
        <f t="shared" si="200"/>
        <v>2023-24Northern Grampians ShireG3</v>
      </c>
      <c r="B12761" s="18" t="s">
        <v>34</v>
      </c>
      <c r="C12761" s="18" t="s">
        <v>1165</v>
      </c>
      <c r="D12761" s="18" t="s">
        <v>159</v>
      </c>
      <c r="E12761" s="18">
        <v>0.92481203007518797</v>
      </c>
    </row>
    <row r="12762" spans="1:5" x14ac:dyDescent="0.3">
      <c r="A12762" s="18" t="str">
        <f t="shared" si="200"/>
        <v>2023-24Northern Grampians ShireG4</v>
      </c>
      <c r="B12762" s="18" t="s">
        <v>34</v>
      </c>
      <c r="C12762" s="18" t="s">
        <v>1165</v>
      </c>
      <c r="D12762" s="18" t="s">
        <v>166</v>
      </c>
      <c r="E12762" s="18">
        <v>42129.285714285717</v>
      </c>
    </row>
    <row r="12763" spans="1:5" x14ac:dyDescent="0.3">
      <c r="A12763" s="18" t="str">
        <f t="shared" si="200"/>
        <v>2023-24Northern Grampians ShireG5</v>
      </c>
      <c r="B12763" s="18" t="s">
        <v>34</v>
      </c>
      <c r="C12763" s="18" t="s">
        <v>1165</v>
      </c>
      <c r="D12763" s="18" t="s">
        <v>169</v>
      </c>
      <c r="E12763" s="18">
        <v>50</v>
      </c>
    </row>
    <row r="12764" spans="1:5" x14ac:dyDescent="0.3">
      <c r="A12764" s="18" t="str">
        <f t="shared" si="200"/>
        <v>2023-24Northern Grampians ShireLB2</v>
      </c>
      <c r="B12764" s="18" t="s">
        <v>34</v>
      </c>
      <c r="C12764" s="18" t="s">
        <v>1165</v>
      </c>
      <c r="D12764" s="18" t="s">
        <v>172</v>
      </c>
      <c r="E12764" s="18">
        <v>0.48634550475606014</v>
      </c>
    </row>
    <row r="12765" spans="1:5" x14ac:dyDescent="0.3">
      <c r="A12765" s="18" t="str">
        <f t="shared" si="200"/>
        <v>2023-24Northern Grampians ShireLB5</v>
      </c>
      <c r="B12765" s="18" t="s">
        <v>34</v>
      </c>
      <c r="C12765" s="18" t="s">
        <v>1165</v>
      </c>
      <c r="D12765" s="18" t="s">
        <v>177</v>
      </c>
      <c r="E12765" s="18">
        <v>23.199595925582962</v>
      </c>
    </row>
    <row r="12766" spans="1:5" x14ac:dyDescent="0.3">
      <c r="A12766" s="18" t="str">
        <f t="shared" si="200"/>
        <v>2023-24Northern Grampians ShireLB6</v>
      </c>
      <c r="B12766" s="18" t="s">
        <v>34</v>
      </c>
      <c r="C12766" s="18" t="s">
        <v>1165</v>
      </c>
      <c r="D12766" s="18" t="s">
        <v>180</v>
      </c>
      <c r="E12766" s="18">
        <v>3.1965653674551731</v>
      </c>
    </row>
    <row r="12767" spans="1:5" x14ac:dyDescent="0.3">
      <c r="A12767" s="18" t="str">
        <f t="shared" si="200"/>
        <v>2023-24Northern Grampians ShireLB7</v>
      </c>
      <c r="B12767" s="18" t="s">
        <v>34</v>
      </c>
      <c r="C12767" s="18" t="s">
        <v>1165</v>
      </c>
      <c r="D12767" s="18" t="s">
        <v>184</v>
      </c>
      <c r="E12767" s="18">
        <v>0.18435895277380251</v>
      </c>
    </row>
    <row r="12768" spans="1:5" x14ac:dyDescent="0.3">
      <c r="A12768" s="18" t="str">
        <f t="shared" si="200"/>
        <v>2023-24Northern Grampians ShireLB8</v>
      </c>
      <c r="B12768" s="18" t="s">
        <v>34</v>
      </c>
      <c r="C12768" s="18" t="s">
        <v>1165</v>
      </c>
      <c r="D12768" s="18" t="s">
        <v>188</v>
      </c>
      <c r="E12768" s="18">
        <v>2.6109100092600386</v>
      </c>
    </row>
    <row r="12769" spans="1:5" x14ac:dyDescent="0.3">
      <c r="A12769" s="18" t="str">
        <f t="shared" si="200"/>
        <v>2023-24Northern Grampians ShireMC2</v>
      </c>
      <c r="B12769" s="18" t="s">
        <v>34</v>
      </c>
      <c r="C12769" s="18" t="s">
        <v>1165</v>
      </c>
      <c r="D12769" s="18" t="s">
        <v>192</v>
      </c>
      <c r="E12769" s="18">
        <v>1.01</v>
      </c>
    </row>
    <row r="12770" spans="1:5" x14ac:dyDescent="0.3">
      <c r="A12770" s="18" t="str">
        <f t="shared" si="200"/>
        <v>2023-24Northern Grampians ShireMC3</v>
      </c>
      <c r="B12770" s="18" t="s">
        <v>34</v>
      </c>
      <c r="C12770" s="18" t="s">
        <v>1165</v>
      </c>
      <c r="D12770" s="18" t="s">
        <v>197</v>
      </c>
      <c r="E12770" s="18">
        <v>79.191081777205412</v>
      </c>
    </row>
    <row r="12771" spans="1:5" x14ac:dyDescent="0.3">
      <c r="A12771" s="18" t="str">
        <f t="shared" si="200"/>
        <v>2023-24Northern Grampians ShireMC4</v>
      </c>
      <c r="B12771" s="18" t="s">
        <v>34</v>
      </c>
      <c r="C12771" s="18" t="s">
        <v>1165</v>
      </c>
      <c r="D12771" s="18" t="s">
        <v>202</v>
      </c>
      <c r="E12771" s="18">
        <v>0.79532163742690054</v>
      </c>
    </row>
    <row r="12772" spans="1:5" x14ac:dyDescent="0.3">
      <c r="A12772" s="18" t="str">
        <f t="shared" si="200"/>
        <v>2023-24Northern Grampians ShireMC5</v>
      </c>
      <c r="B12772" s="18" t="s">
        <v>34</v>
      </c>
      <c r="C12772" s="18" t="s">
        <v>1165</v>
      </c>
      <c r="D12772" s="18" t="s">
        <v>207</v>
      </c>
      <c r="E12772" s="18">
        <v>0.68181818181818177</v>
      </c>
    </row>
    <row r="12773" spans="1:5" x14ac:dyDescent="0.3">
      <c r="A12773" s="18" t="str">
        <f t="shared" si="200"/>
        <v>2023-24Northern Grampians ShireMC6</v>
      </c>
      <c r="B12773" s="18" t="s">
        <v>34</v>
      </c>
      <c r="C12773" s="18" t="s">
        <v>1165</v>
      </c>
      <c r="D12773" s="18" t="s">
        <v>211</v>
      </c>
      <c r="E12773" s="18">
        <v>0.98</v>
      </c>
    </row>
    <row r="12774" spans="1:5" x14ac:dyDescent="0.3">
      <c r="A12774" s="18" t="str">
        <f t="shared" si="200"/>
        <v>2023-24Northern Grampians ShireR1</v>
      </c>
      <c r="B12774" s="18" t="s">
        <v>34</v>
      </c>
      <c r="C12774" s="18" t="s">
        <v>1165</v>
      </c>
      <c r="D12774" s="18" t="s">
        <v>215</v>
      </c>
      <c r="E12774" s="18">
        <v>3.1458716484367439</v>
      </c>
    </row>
    <row r="12775" spans="1:5" x14ac:dyDescent="0.3">
      <c r="A12775" s="18" t="str">
        <f t="shared" si="200"/>
        <v>2023-24Northern Grampians ShireR2</v>
      </c>
      <c r="B12775" s="18" t="s">
        <v>34</v>
      </c>
      <c r="C12775" s="18" t="s">
        <v>1165</v>
      </c>
      <c r="D12775" s="18" t="s">
        <v>220</v>
      </c>
      <c r="E12775" s="18">
        <v>0.91620051116362056</v>
      </c>
    </row>
    <row r="12776" spans="1:5" x14ac:dyDescent="0.3">
      <c r="A12776" s="18" t="str">
        <f t="shared" si="200"/>
        <v>2023-24Northern Grampians ShireR3</v>
      </c>
      <c r="B12776" s="18" t="s">
        <v>34</v>
      </c>
      <c r="C12776" s="18" t="s">
        <v>1165</v>
      </c>
      <c r="D12776" s="18" t="s">
        <v>223</v>
      </c>
      <c r="E12776" s="18">
        <v>13.194485685132296</v>
      </c>
    </row>
    <row r="12777" spans="1:5" x14ac:dyDescent="0.3">
      <c r="A12777" s="18" t="str">
        <f t="shared" si="200"/>
        <v>2023-24Northern Grampians ShireR4</v>
      </c>
      <c r="B12777" s="18" t="s">
        <v>34</v>
      </c>
      <c r="C12777" s="18" t="s">
        <v>1165</v>
      </c>
      <c r="D12777" s="18" t="s">
        <v>228</v>
      </c>
      <c r="E12777" s="18">
        <v>7.3117045900510185</v>
      </c>
    </row>
    <row r="12778" spans="1:5" x14ac:dyDescent="0.3">
      <c r="A12778" s="18" t="str">
        <f t="shared" si="200"/>
        <v>2023-24Northern Grampians ShireR5</v>
      </c>
      <c r="B12778" s="18" t="s">
        <v>34</v>
      </c>
      <c r="C12778" s="18" t="s">
        <v>1165</v>
      </c>
      <c r="D12778" s="18" t="s">
        <v>232</v>
      </c>
      <c r="E12778" s="18">
        <v>47</v>
      </c>
    </row>
    <row r="12779" spans="1:5" x14ac:dyDescent="0.3">
      <c r="A12779" s="18" t="str">
        <f t="shared" si="200"/>
        <v>2023-24Northern Grampians ShireSP1</v>
      </c>
      <c r="B12779" s="18" t="s">
        <v>34</v>
      </c>
      <c r="C12779" s="18" t="s">
        <v>1165</v>
      </c>
      <c r="D12779" s="18" t="s">
        <v>236</v>
      </c>
      <c r="E12779" s="18">
        <v>66.5</v>
      </c>
    </row>
    <row r="12780" spans="1:5" x14ac:dyDescent="0.3">
      <c r="A12780" s="18" t="str">
        <f t="shared" si="200"/>
        <v>2023-24Northern Grampians ShireSP2</v>
      </c>
      <c r="B12780" s="18" t="s">
        <v>34</v>
      </c>
      <c r="C12780" s="18" t="s">
        <v>1165</v>
      </c>
      <c r="D12780" s="18" t="s">
        <v>239</v>
      </c>
      <c r="E12780" s="18">
        <v>0.7589285714285714</v>
      </c>
    </row>
    <row r="12781" spans="1:5" x14ac:dyDescent="0.3">
      <c r="A12781" s="18" t="str">
        <f t="shared" si="200"/>
        <v>2023-24Northern Grampians ShireSP3</v>
      </c>
      <c r="B12781" s="18" t="s">
        <v>34</v>
      </c>
      <c r="C12781" s="18" t="s">
        <v>1165</v>
      </c>
      <c r="D12781" s="18" t="s">
        <v>245</v>
      </c>
      <c r="E12781" s="18">
        <v>4434.6719999999996</v>
      </c>
    </row>
    <row r="12782" spans="1:5" x14ac:dyDescent="0.3">
      <c r="A12782" s="18" t="str">
        <f t="shared" si="200"/>
        <v>2023-24Northern Grampians ShireSP4</v>
      </c>
      <c r="B12782" s="18" t="s">
        <v>34</v>
      </c>
      <c r="C12782" s="18" t="s">
        <v>1165</v>
      </c>
      <c r="D12782" s="18" t="s">
        <v>251</v>
      </c>
      <c r="E12782" s="18">
        <v>0</v>
      </c>
    </row>
    <row r="12783" spans="1:5" x14ac:dyDescent="0.3">
      <c r="A12783" s="18" t="str">
        <f t="shared" si="200"/>
        <v>2023-24Northern Grampians ShireWC2</v>
      </c>
      <c r="B12783" s="18" t="s">
        <v>34</v>
      </c>
      <c r="C12783" s="18" t="s">
        <v>1165</v>
      </c>
      <c r="D12783" s="18" t="s">
        <v>256</v>
      </c>
      <c r="E12783" s="18">
        <v>8.5499019148308246</v>
      </c>
    </row>
    <row r="12784" spans="1:5" x14ac:dyDescent="0.3">
      <c r="A12784" s="18" t="str">
        <f t="shared" si="200"/>
        <v>2023-24Northern Grampians ShireWC3</v>
      </c>
      <c r="B12784" s="18" t="s">
        <v>34</v>
      </c>
      <c r="C12784" s="18" t="s">
        <v>1165</v>
      </c>
      <c r="D12784" s="18" t="s">
        <v>262</v>
      </c>
      <c r="E12784" s="18">
        <v>154.20418923493568</v>
      </c>
    </row>
    <row r="12785" spans="1:5" x14ac:dyDescent="0.3">
      <c r="A12785" s="18" t="str">
        <f t="shared" si="200"/>
        <v>2023-24Northern Grampians ShireWC4</v>
      </c>
      <c r="B12785" s="18" t="s">
        <v>34</v>
      </c>
      <c r="C12785" s="18" t="s">
        <v>1165</v>
      </c>
      <c r="D12785" s="18" t="s">
        <v>266</v>
      </c>
      <c r="E12785" s="18">
        <v>72.004091062965472</v>
      </c>
    </row>
    <row r="12786" spans="1:5" x14ac:dyDescent="0.3">
      <c r="A12786" s="18" t="str">
        <f t="shared" si="200"/>
        <v>2023-24Northern Grampians ShireWC5</v>
      </c>
      <c r="B12786" s="18" t="s">
        <v>34</v>
      </c>
      <c r="C12786" s="18" t="s">
        <v>1165</v>
      </c>
      <c r="D12786" s="18" t="s">
        <v>270</v>
      </c>
      <c r="E12786" s="18">
        <v>0.29572948669503452</v>
      </c>
    </row>
    <row r="12787" spans="1:5" x14ac:dyDescent="0.3">
      <c r="A12787" s="18" t="str">
        <f t="shared" si="200"/>
        <v>2023-24Northern Grampians ShireE2</v>
      </c>
      <c r="B12787" s="18" t="s">
        <v>34</v>
      </c>
      <c r="C12787" s="18" t="s">
        <v>1165</v>
      </c>
      <c r="D12787" s="18" t="s">
        <v>548</v>
      </c>
      <c r="E12787" s="18">
        <v>6219.5</v>
      </c>
    </row>
    <row r="12788" spans="1:5" x14ac:dyDescent="0.3">
      <c r="A12788" s="18" t="str">
        <f t="shared" si="200"/>
        <v>2023-24Northern Grampians ShireE4</v>
      </c>
      <c r="B12788" s="18" t="s">
        <v>34</v>
      </c>
      <c r="C12788" s="18" t="s">
        <v>1165</v>
      </c>
      <c r="D12788" s="18" t="s">
        <v>550</v>
      </c>
      <c r="E12788" s="18">
        <v>1697.9</v>
      </c>
    </row>
    <row r="12789" spans="1:5" x14ac:dyDescent="0.3">
      <c r="A12789" s="18" t="str">
        <f t="shared" si="200"/>
        <v>2023-24Northern Grampians ShireL1</v>
      </c>
      <c r="B12789" s="18" t="s">
        <v>34</v>
      </c>
      <c r="C12789" s="18" t="s">
        <v>1165</v>
      </c>
      <c r="D12789" s="18" t="s">
        <v>552</v>
      </c>
      <c r="E12789" s="18">
        <v>1.4717522509152072</v>
      </c>
    </row>
    <row r="12790" spans="1:5" x14ac:dyDescent="0.3">
      <c r="A12790" s="18" t="str">
        <f t="shared" si="200"/>
        <v>2023-24Northern Grampians ShireL2</v>
      </c>
      <c r="B12790" s="18" t="s">
        <v>34</v>
      </c>
      <c r="C12790" s="18" t="s">
        <v>1165</v>
      </c>
      <c r="D12790" s="18" t="s">
        <v>554</v>
      </c>
      <c r="E12790" s="18">
        <v>1.1252597209854556</v>
      </c>
    </row>
    <row r="12791" spans="1:5" x14ac:dyDescent="0.3">
      <c r="A12791" s="18" t="str">
        <f t="shared" si="200"/>
        <v>2023-24Northern Grampians ShireO2</v>
      </c>
      <c r="B12791" s="18" t="s">
        <v>34</v>
      </c>
      <c r="C12791" s="18" t="s">
        <v>1165</v>
      </c>
      <c r="D12791" s="18" t="s">
        <v>556</v>
      </c>
      <c r="E12791" s="18">
        <v>4.9060491586125694E-2</v>
      </c>
    </row>
    <row r="12792" spans="1:5" x14ac:dyDescent="0.3">
      <c r="A12792" s="18" t="str">
        <f t="shared" si="200"/>
        <v>2023-24Northern Grampians ShireO3</v>
      </c>
      <c r="B12792" s="18" t="s">
        <v>34</v>
      </c>
      <c r="C12792" s="18" t="s">
        <v>1165</v>
      </c>
      <c r="D12792" s="18" t="s">
        <v>558</v>
      </c>
      <c r="E12792" s="18">
        <v>0</v>
      </c>
    </row>
    <row r="12793" spans="1:5" x14ac:dyDescent="0.3">
      <c r="A12793" s="18" t="str">
        <f t="shared" si="200"/>
        <v>2023-24Northern Grampians ShireO4</v>
      </c>
      <c r="B12793" s="18" t="s">
        <v>34</v>
      </c>
      <c r="C12793" s="18" t="s">
        <v>1165</v>
      </c>
      <c r="D12793" s="18" t="s">
        <v>560</v>
      </c>
      <c r="E12793" s="18">
        <v>6.8568629851842783E-2</v>
      </c>
    </row>
    <row r="12794" spans="1:5" x14ac:dyDescent="0.3">
      <c r="A12794" s="18" t="str">
        <f t="shared" si="200"/>
        <v>2023-24Northern Grampians ShireO5</v>
      </c>
      <c r="B12794" s="18" t="s">
        <v>34</v>
      </c>
      <c r="C12794" s="18" t="s">
        <v>1165</v>
      </c>
      <c r="D12794" s="18" t="s">
        <v>562</v>
      </c>
      <c r="E12794" s="18">
        <v>0.76261769694134163</v>
      </c>
    </row>
    <row r="12795" spans="1:5" x14ac:dyDescent="0.3">
      <c r="A12795" s="18" t="str">
        <f t="shared" si="200"/>
        <v>2023-24Northern Grampians ShireOP1</v>
      </c>
      <c r="B12795" s="18" t="s">
        <v>34</v>
      </c>
      <c r="C12795" s="18" t="s">
        <v>1165</v>
      </c>
      <c r="D12795" s="18" t="s">
        <v>564</v>
      </c>
      <c r="E12795" s="18">
        <v>-0.9492587833390792</v>
      </c>
    </row>
    <row r="12796" spans="1:5" x14ac:dyDescent="0.3">
      <c r="A12796" s="18" t="str">
        <f t="shared" si="200"/>
        <v>2023-24Northern Grampians ShireS1</v>
      </c>
      <c r="B12796" s="18" t="s">
        <v>34</v>
      </c>
      <c r="C12796" s="18" t="s">
        <v>1165</v>
      </c>
      <c r="D12796" s="18" t="s">
        <v>567</v>
      </c>
      <c r="E12796" s="18">
        <v>0.63882533613313697</v>
      </c>
    </row>
    <row r="12797" spans="1:5" x14ac:dyDescent="0.3">
      <c r="A12797" s="18" t="str">
        <f t="shared" si="200"/>
        <v>2023-24Northern Grampians ShireS2</v>
      </c>
      <c r="B12797" s="18" t="s">
        <v>34</v>
      </c>
      <c r="C12797" s="18" t="s">
        <v>1165</v>
      </c>
      <c r="D12797" s="18" t="s">
        <v>569</v>
      </c>
      <c r="E12797" s="18">
        <v>3.2445087449562717E-3</v>
      </c>
    </row>
    <row r="12798" spans="1:5" x14ac:dyDescent="0.3">
      <c r="A12798" s="18" t="str">
        <f t="shared" si="200"/>
        <v>2023-24Northern Grampians ShireC1</v>
      </c>
      <c r="B12798" s="18" t="s">
        <v>34</v>
      </c>
      <c r="C12798" s="18" t="s">
        <v>1165</v>
      </c>
      <c r="D12798" s="18" t="s">
        <v>572</v>
      </c>
      <c r="E12798" s="18">
        <v>5235.7100766057747</v>
      </c>
    </row>
    <row r="12799" spans="1:5" x14ac:dyDescent="0.3">
      <c r="A12799" s="18" t="str">
        <f t="shared" si="200"/>
        <v>2023-24Northern Grampians ShireC2</v>
      </c>
      <c r="B12799" s="18" t="s">
        <v>34</v>
      </c>
      <c r="C12799" s="18" t="s">
        <v>1165</v>
      </c>
      <c r="D12799" s="18" t="s">
        <v>575</v>
      </c>
      <c r="E12799" s="18">
        <v>38963.801666806976</v>
      </c>
    </row>
    <row r="12800" spans="1:5" x14ac:dyDescent="0.3">
      <c r="A12800" s="18" t="str">
        <f t="shared" si="200"/>
        <v>2023-24Northern Grampians ShireC3</v>
      </c>
      <c r="B12800" s="18" t="s">
        <v>34</v>
      </c>
      <c r="C12800" s="18" t="s">
        <v>1165</v>
      </c>
      <c r="D12800" s="18" t="s">
        <v>579</v>
      </c>
      <c r="E12800" s="18">
        <v>3.5204964673526487</v>
      </c>
    </row>
    <row r="12801" spans="1:5" x14ac:dyDescent="0.3">
      <c r="A12801" s="18" t="str">
        <f t="shared" si="200"/>
        <v>2023-24Northern Grampians ShireC4</v>
      </c>
      <c r="B12801" s="18" t="s">
        <v>34</v>
      </c>
      <c r="C12801" s="18" t="s">
        <v>1165</v>
      </c>
      <c r="D12801" s="18" t="s">
        <v>583</v>
      </c>
      <c r="E12801" s="18">
        <v>2062.5473524707468</v>
      </c>
    </row>
    <row r="12802" spans="1:5" x14ac:dyDescent="0.3">
      <c r="A12802" s="18" t="str">
        <f t="shared" si="200"/>
        <v>2023-24Northern Grampians ShireC5</v>
      </c>
      <c r="B12802" s="18" t="s">
        <v>34</v>
      </c>
      <c r="C12802" s="18" t="s">
        <v>1165</v>
      </c>
      <c r="D12802" s="18" t="s">
        <v>586</v>
      </c>
      <c r="E12802" s="18">
        <v>475.29253304150183</v>
      </c>
    </row>
    <row r="12803" spans="1:5" x14ac:dyDescent="0.3">
      <c r="A12803" s="18" t="str">
        <f t="shared" si="200"/>
        <v>2023-24Northern Grampians ShireC6</v>
      </c>
      <c r="B12803" s="18" t="s">
        <v>34</v>
      </c>
      <c r="C12803" s="18" t="s">
        <v>1165</v>
      </c>
      <c r="D12803" s="18" t="s">
        <v>590</v>
      </c>
      <c r="E12803" s="18">
        <v>2</v>
      </c>
    </row>
    <row r="12804" spans="1:5" x14ac:dyDescent="0.3">
      <c r="A12804" s="18" t="str">
        <f t="shared" si="200"/>
        <v>2023-24Northern Grampians ShireC7</v>
      </c>
      <c r="B12804" s="18" t="s">
        <v>34</v>
      </c>
      <c r="C12804" s="18" t="s">
        <v>1165</v>
      </c>
      <c r="D12804" s="18" t="s">
        <v>594</v>
      </c>
      <c r="E12804" s="18">
        <v>0.1841541755888651</v>
      </c>
    </row>
    <row r="12805" spans="1:5" x14ac:dyDescent="0.3">
      <c r="A12805" s="18" t="str">
        <f t="shared" si="200"/>
        <v>2023-24Port Phillip CityLB5</v>
      </c>
      <c r="B12805" s="18" t="s">
        <v>34</v>
      </c>
      <c r="C12805" s="18" t="s">
        <v>1168</v>
      </c>
      <c r="D12805" s="18" t="s">
        <v>177</v>
      </c>
      <c r="E12805" s="18">
        <v>42.90590019632014</v>
      </c>
    </row>
    <row r="12806" spans="1:5" x14ac:dyDescent="0.3">
      <c r="A12806" s="18" t="str">
        <f t="shared" si="200"/>
        <v>2023-24Port Phillip CityAF2</v>
      </c>
      <c r="B12806" s="18" t="s">
        <v>34</v>
      </c>
      <c r="C12806" s="18" t="s">
        <v>1168</v>
      </c>
      <c r="D12806" s="18" t="s">
        <v>76</v>
      </c>
      <c r="E12806" s="18">
        <v>0</v>
      </c>
    </row>
    <row r="12807" spans="1:5" x14ac:dyDescent="0.3">
      <c r="A12807" s="18" t="str">
        <f t="shared" si="200"/>
        <v>2023-24Port Phillip CityAF6</v>
      </c>
      <c r="B12807" s="18" t="s">
        <v>34</v>
      </c>
      <c r="C12807" s="18" t="s">
        <v>1168</v>
      </c>
      <c r="D12807" s="18" t="s">
        <v>85</v>
      </c>
      <c r="E12807" s="18">
        <v>0</v>
      </c>
    </row>
    <row r="12808" spans="1:5" x14ac:dyDescent="0.3">
      <c r="A12808" s="18" t="str">
        <f t="shared" si="200"/>
        <v>2023-24Port Phillip CityAF7</v>
      </c>
      <c r="B12808" s="18" t="s">
        <v>34</v>
      </c>
      <c r="C12808" s="18" t="s">
        <v>1168</v>
      </c>
      <c r="D12808" s="18" t="s">
        <v>90</v>
      </c>
      <c r="E12808" s="18">
        <v>0</v>
      </c>
    </row>
    <row r="12809" spans="1:5" x14ac:dyDescent="0.3">
      <c r="A12809" s="18" t="str">
        <f t="shared" si="200"/>
        <v>2023-24Port Phillip CityAM1</v>
      </c>
      <c r="B12809" s="18" t="s">
        <v>34</v>
      </c>
      <c r="C12809" s="18" t="s">
        <v>1168</v>
      </c>
      <c r="D12809" s="18" t="s">
        <v>97</v>
      </c>
      <c r="E12809" s="18">
        <v>1</v>
      </c>
    </row>
    <row r="12810" spans="1:5" x14ac:dyDescent="0.3">
      <c r="A12810" s="18" t="str">
        <f t="shared" si="200"/>
        <v>2023-24Port Phillip CityAM2</v>
      </c>
      <c r="B12810" s="18" t="s">
        <v>34</v>
      </c>
      <c r="C12810" s="18" t="s">
        <v>1168</v>
      </c>
      <c r="D12810" s="18" t="s">
        <v>103</v>
      </c>
      <c r="E12810" s="18">
        <v>0.37333333333333335</v>
      </c>
    </row>
    <row r="12811" spans="1:5" x14ac:dyDescent="0.3">
      <c r="A12811" s="18" t="str">
        <f t="shared" si="200"/>
        <v>2023-24Port Phillip CityAM5</v>
      </c>
      <c r="B12811" s="18" t="s">
        <v>34</v>
      </c>
      <c r="C12811" s="18" t="s">
        <v>1168</v>
      </c>
      <c r="D12811" s="18" t="s">
        <v>109</v>
      </c>
      <c r="E12811" s="18">
        <v>0.51773049645390068</v>
      </c>
    </row>
    <row r="12812" spans="1:5" x14ac:dyDescent="0.3">
      <c r="A12812" s="18" t="str">
        <f t="shared" si="200"/>
        <v>2023-24Port Phillip CityAM6</v>
      </c>
      <c r="B12812" s="18" t="s">
        <v>34</v>
      </c>
      <c r="C12812" s="18" t="s">
        <v>1168</v>
      </c>
      <c r="D12812" s="18" t="s">
        <v>115</v>
      </c>
      <c r="E12812" s="18">
        <v>10.336475825229419</v>
      </c>
    </row>
    <row r="12813" spans="1:5" x14ac:dyDescent="0.3">
      <c r="A12813" s="18" t="str">
        <f t="shared" si="200"/>
        <v>2023-24Port Phillip CityAM7</v>
      </c>
      <c r="B12813" s="18" t="s">
        <v>34</v>
      </c>
      <c r="C12813" s="18" t="s">
        <v>1168</v>
      </c>
      <c r="D12813" s="18" t="s">
        <v>118</v>
      </c>
      <c r="E12813" s="18">
        <v>1</v>
      </c>
    </row>
    <row r="12814" spans="1:5" x14ac:dyDescent="0.3">
      <c r="A12814" s="18" t="str">
        <f t="shared" si="200"/>
        <v>2023-24Port Phillip CityFS1</v>
      </c>
      <c r="B12814" s="18" t="s">
        <v>34</v>
      </c>
      <c r="C12814" s="18" t="s">
        <v>1168</v>
      </c>
      <c r="D12814" s="18" t="s">
        <v>124</v>
      </c>
      <c r="E12814" s="18">
        <v>1.5284552845528456</v>
      </c>
    </row>
    <row r="12815" spans="1:5" x14ac:dyDescent="0.3">
      <c r="A12815" s="18" t="str">
        <f t="shared" si="200"/>
        <v>2023-24Port Phillip CityFS2</v>
      </c>
      <c r="B12815" s="18" t="s">
        <v>34</v>
      </c>
      <c r="C12815" s="18" t="s">
        <v>1168</v>
      </c>
      <c r="D12815" s="18" t="s">
        <v>130</v>
      </c>
      <c r="E12815" s="18">
        <v>1</v>
      </c>
    </row>
    <row r="12816" spans="1:5" x14ac:dyDescent="0.3">
      <c r="A12816" s="18" t="str">
        <f t="shared" si="200"/>
        <v>2023-24Port Phillip CityFS3</v>
      </c>
      <c r="B12816" s="18" t="s">
        <v>34</v>
      </c>
      <c r="C12816" s="18" t="s">
        <v>1168</v>
      </c>
      <c r="D12816" s="18" t="s">
        <v>135</v>
      </c>
      <c r="E12816" s="18">
        <v>762.43799283154124</v>
      </c>
    </row>
    <row r="12817" spans="1:5" x14ac:dyDescent="0.3">
      <c r="A12817" s="18" t="str">
        <f t="shared" si="200"/>
        <v>2023-24Port Phillip CityFS4</v>
      </c>
      <c r="B12817" s="18" t="s">
        <v>34</v>
      </c>
      <c r="C12817" s="18" t="s">
        <v>1168</v>
      </c>
      <c r="D12817" s="18" t="s">
        <v>139</v>
      </c>
      <c r="E12817" s="18">
        <v>1</v>
      </c>
    </row>
    <row r="12818" spans="1:5" x14ac:dyDescent="0.3">
      <c r="A12818" s="18" t="str">
        <f t="shared" si="200"/>
        <v>2023-24Port Phillip CityFS5</v>
      </c>
      <c r="B12818" s="18" t="s">
        <v>34</v>
      </c>
      <c r="C12818" s="18" t="s">
        <v>1168</v>
      </c>
      <c r="D12818" s="18" t="s">
        <v>144</v>
      </c>
      <c r="E12818" s="18">
        <v>1</v>
      </c>
    </row>
    <row r="12819" spans="1:5" x14ac:dyDescent="0.3">
      <c r="A12819" s="18" t="str">
        <f t="shared" si="200"/>
        <v>2023-24Port Phillip CityG1</v>
      </c>
      <c r="B12819" s="18" t="s">
        <v>34</v>
      </c>
      <c r="C12819" s="18" t="s">
        <v>1168</v>
      </c>
      <c r="D12819" s="18" t="s">
        <v>149</v>
      </c>
      <c r="E12819" s="18">
        <v>0.1245136186770428</v>
      </c>
    </row>
    <row r="12820" spans="1:5" x14ac:dyDescent="0.3">
      <c r="A12820" s="18" t="str">
        <f t="shared" si="200"/>
        <v>2023-24Port Phillip CityG2</v>
      </c>
      <c r="B12820" s="18" t="s">
        <v>34</v>
      </c>
      <c r="C12820" s="18" t="s">
        <v>1168</v>
      </c>
      <c r="D12820" s="18" t="s">
        <v>154</v>
      </c>
      <c r="E12820" s="18">
        <v>49</v>
      </c>
    </row>
    <row r="12821" spans="1:5" x14ac:dyDescent="0.3">
      <c r="A12821" s="18" t="str">
        <f t="shared" si="200"/>
        <v>2023-24Port Phillip CityG3</v>
      </c>
      <c r="B12821" s="18" t="s">
        <v>34</v>
      </c>
      <c r="C12821" s="18" t="s">
        <v>1168</v>
      </c>
      <c r="D12821" s="18" t="s">
        <v>159</v>
      </c>
      <c r="E12821" s="18">
        <v>0.94636015325670497</v>
      </c>
    </row>
    <row r="12822" spans="1:5" x14ac:dyDescent="0.3">
      <c r="A12822" s="18" t="str">
        <f t="shared" si="200"/>
        <v>2023-24Port Phillip CityG4</v>
      </c>
      <c r="B12822" s="18" t="s">
        <v>34</v>
      </c>
      <c r="C12822" s="18" t="s">
        <v>1168</v>
      </c>
      <c r="D12822" s="18" t="s">
        <v>166</v>
      </c>
      <c r="E12822" s="18">
        <v>57511.51</v>
      </c>
    </row>
    <row r="12823" spans="1:5" x14ac:dyDescent="0.3">
      <c r="A12823" s="18" t="str">
        <f t="shared" si="200"/>
        <v>2023-24Port Phillip CityG5</v>
      </c>
      <c r="B12823" s="18" t="s">
        <v>34</v>
      </c>
      <c r="C12823" s="18" t="s">
        <v>1168</v>
      </c>
      <c r="D12823" s="18" t="s">
        <v>169</v>
      </c>
      <c r="E12823" s="18">
        <v>49</v>
      </c>
    </row>
    <row r="12824" spans="1:5" x14ac:dyDescent="0.3">
      <c r="A12824" s="18" t="str">
        <f t="shared" ref="A12824:A12887" si="201">CONCATENATE(B12824,C12824,D12824)</f>
        <v>2023-24Port Phillip CityLB2</v>
      </c>
      <c r="B12824" s="18" t="s">
        <v>34</v>
      </c>
      <c r="C12824" s="18" t="s">
        <v>1168</v>
      </c>
      <c r="D12824" s="18" t="s">
        <v>172</v>
      </c>
      <c r="E12824" s="18">
        <v>0.55343842322040848</v>
      </c>
    </row>
    <row r="12825" spans="1:5" x14ac:dyDescent="0.3">
      <c r="A12825" s="18" t="str">
        <f t="shared" si="201"/>
        <v>2023-24Port Phillip CityLB6</v>
      </c>
      <c r="B12825" s="18" t="s">
        <v>34</v>
      </c>
      <c r="C12825" s="18" t="s">
        <v>1168</v>
      </c>
      <c r="D12825" s="18" t="s">
        <v>180</v>
      </c>
      <c r="E12825" s="18">
        <v>7.2138154590695338</v>
      </c>
    </row>
    <row r="12826" spans="1:5" x14ac:dyDescent="0.3">
      <c r="A12826" s="18" t="str">
        <f t="shared" si="201"/>
        <v>2023-24Port Phillip CityLB7</v>
      </c>
      <c r="B12826" s="18" t="s">
        <v>34</v>
      </c>
      <c r="C12826" s="18" t="s">
        <v>1168</v>
      </c>
      <c r="D12826" s="18" t="s">
        <v>184</v>
      </c>
      <c r="E12826" s="18">
        <v>0.30336483586723278</v>
      </c>
    </row>
    <row r="12827" spans="1:5" x14ac:dyDescent="0.3">
      <c r="A12827" s="18" t="str">
        <f t="shared" si="201"/>
        <v>2023-24Port Phillip CityLB8</v>
      </c>
      <c r="B12827" s="18" t="s">
        <v>34</v>
      </c>
      <c r="C12827" s="18" t="s">
        <v>1168</v>
      </c>
      <c r="D12827" s="18" t="s">
        <v>188</v>
      </c>
      <c r="E12827" s="18">
        <v>4.7251609368579643</v>
      </c>
    </row>
    <row r="12828" spans="1:5" x14ac:dyDescent="0.3">
      <c r="A12828" s="18" t="str">
        <f t="shared" si="201"/>
        <v>2023-24Port Phillip CityMC2</v>
      </c>
      <c r="B12828" s="18" t="s">
        <v>34</v>
      </c>
      <c r="C12828" s="18" t="s">
        <v>1168</v>
      </c>
      <c r="D12828" s="18" t="s">
        <v>192</v>
      </c>
      <c r="E12828" s="18">
        <v>1.0063091482649842</v>
      </c>
    </row>
    <row r="12829" spans="1:5" x14ac:dyDescent="0.3">
      <c r="A12829" s="18" t="str">
        <f t="shared" si="201"/>
        <v>2023-24Port Phillip CityMC3</v>
      </c>
      <c r="B12829" s="18" t="s">
        <v>34</v>
      </c>
      <c r="C12829" s="18" t="s">
        <v>1168</v>
      </c>
      <c r="D12829" s="18" t="s">
        <v>197</v>
      </c>
      <c r="E12829" s="18">
        <v>117.78815512576411</v>
      </c>
    </row>
    <row r="12830" spans="1:5" x14ac:dyDescent="0.3">
      <c r="A12830" s="18" t="str">
        <f t="shared" si="201"/>
        <v>2023-24Port Phillip CityMC4</v>
      </c>
      <c r="B12830" s="18" t="s">
        <v>34</v>
      </c>
      <c r="C12830" s="18" t="s">
        <v>1168</v>
      </c>
      <c r="D12830" s="18" t="s">
        <v>202</v>
      </c>
      <c r="E12830" s="18">
        <v>0.79666958808063104</v>
      </c>
    </row>
    <row r="12831" spans="1:5" x14ac:dyDescent="0.3">
      <c r="A12831" s="18" t="str">
        <f t="shared" si="201"/>
        <v>2023-24Port Phillip CityMC5</v>
      </c>
      <c r="B12831" s="18" t="s">
        <v>34</v>
      </c>
      <c r="C12831" s="18" t="s">
        <v>1168</v>
      </c>
      <c r="D12831" s="18" t="s">
        <v>207</v>
      </c>
      <c r="E12831" s="18">
        <v>0.86363636363636365</v>
      </c>
    </row>
    <row r="12832" spans="1:5" x14ac:dyDescent="0.3">
      <c r="A12832" s="18" t="str">
        <f t="shared" si="201"/>
        <v>2023-24Port Phillip CityMC6</v>
      </c>
      <c r="B12832" s="18" t="s">
        <v>34</v>
      </c>
      <c r="C12832" s="18" t="s">
        <v>1168</v>
      </c>
      <c r="D12832" s="18" t="s">
        <v>211</v>
      </c>
      <c r="E12832" s="18">
        <v>0.9169295478443743</v>
      </c>
    </row>
    <row r="12833" spans="1:5" x14ac:dyDescent="0.3">
      <c r="A12833" s="18" t="str">
        <f t="shared" si="201"/>
        <v>2023-24Port Phillip CityR1</v>
      </c>
      <c r="B12833" s="18" t="s">
        <v>34</v>
      </c>
      <c r="C12833" s="18" t="s">
        <v>1168</v>
      </c>
      <c r="D12833" s="18" t="s">
        <v>215</v>
      </c>
      <c r="E12833" s="18">
        <v>53.007518796992478</v>
      </c>
    </row>
    <row r="12834" spans="1:5" x14ac:dyDescent="0.3">
      <c r="A12834" s="18" t="str">
        <f t="shared" si="201"/>
        <v>2023-24Port Phillip CityR2</v>
      </c>
      <c r="B12834" s="18" t="s">
        <v>34</v>
      </c>
      <c r="C12834" s="18" t="s">
        <v>1168</v>
      </c>
      <c r="D12834" s="18" t="s">
        <v>220</v>
      </c>
      <c r="E12834" s="18">
        <v>0.95112781954887216</v>
      </c>
    </row>
    <row r="12835" spans="1:5" x14ac:dyDescent="0.3">
      <c r="A12835" s="18" t="str">
        <f t="shared" si="201"/>
        <v>2023-24Port Phillip CityR3</v>
      </c>
      <c r="B12835" s="18" t="s">
        <v>34</v>
      </c>
      <c r="C12835" s="18" t="s">
        <v>1168</v>
      </c>
      <c r="D12835" s="18" t="s">
        <v>223</v>
      </c>
      <c r="E12835" s="18">
        <v>261.98223566308241</v>
      </c>
    </row>
    <row r="12836" spans="1:5" x14ac:dyDescent="0.3">
      <c r="A12836" s="18" t="str">
        <f t="shared" si="201"/>
        <v>2023-24Port Phillip CityR4</v>
      </c>
      <c r="B12836" s="18" t="s">
        <v>34</v>
      </c>
      <c r="C12836" s="18" t="s">
        <v>1168</v>
      </c>
      <c r="D12836" s="18" t="s">
        <v>228</v>
      </c>
      <c r="E12836" s="18">
        <v>24.961497948997447</v>
      </c>
    </row>
    <row r="12837" spans="1:5" x14ac:dyDescent="0.3">
      <c r="A12837" s="18" t="str">
        <f t="shared" si="201"/>
        <v>2023-24Port Phillip CityR5</v>
      </c>
      <c r="B12837" s="18" t="s">
        <v>34</v>
      </c>
      <c r="C12837" s="18" t="s">
        <v>1168</v>
      </c>
      <c r="D12837" s="18" t="s">
        <v>232</v>
      </c>
      <c r="E12837" s="18">
        <v>57</v>
      </c>
    </row>
    <row r="12838" spans="1:5" x14ac:dyDescent="0.3">
      <c r="A12838" s="18" t="str">
        <f t="shared" si="201"/>
        <v>2023-24Port Phillip CitySP1</v>
      </c>
      <c r="B12838" s="18" t="s">
        <v>34</v>
      </c>
      <c r="C12838" s="18" t="s">
        <v>1168</v>
      </c>
      <c r="D12838" s="18" t="s">
        <v>236</v>
      </c>
      <c r="E12838" s="18">
        <v>93</v>
      </c>
    </row>
    <row r="12839" spans="1:5" x14ac:dyDescent="0.3">
      <c r="A12839" s="18" t="str">
        <f t="shared" si="201"/>
        <v>2023-24Port Phillip CitySP2</v>
      </c>
      <c r="B12839" s="18" t="s">
        <v>34</v>
      </c>
      <c r="C12839" s="18" t="s">
        <v>1168</v>
      </c>
      <c r="D12839" s="18" t="s">
        <v>239</v>
      </c>
      <c r="E12839" s="18">
        <v>0.60892667375132836</v>
      </c>
    </row>
    <row r="12840" spans="1:5" x14ac:dyDescent="0.3">
      <c r="A12840" s="18" t="str">
        <f t="shared" si="201"/>
        <v>2023-24Port Phillip CitySP3</v>
      </c>
      <c r="B12840" s="18" t="s">
        <v>34</v>
      </c>
      <c r="C12840" s="18" t="s">
        <v>1168</v>
      </c>
      <c r="D12840" s="18" t="s">
        <v>245</v>
      </c>
      <c r="E12840" s="18">
        <v>3593.3694238683129</v>
      </c>
    </row>
    <row r="12841" spans="1:5" x14ac:dyDescent="0.3">
      <c r="A12841" s="18" t="str">
        <f t="shared" si="201"/>
        <v>2023-24Port Phillip CitySP4</v>
      </c>
      <c r="B12841" s="18" t="s">
        <v>34</v>
      </c>
      <c r="C12841" s="18" t="s">
        <v>1168</v>
      </c>
      <c r="D12841" s="18" t="s">
        <v>251</v>
      </c>
      <c r="E12841" s="18">
        <v>0.77777777777777779</v>
      </c>
    </row>
    <row r="12842" spans="1:5" x14ac:dyDescent="0.3">
      <c r="A12842" s="18" t="str">
        <f t="shared" si="201"/>
        <v>2023-24Port Phillip CityWC2</v>
      </c>
      <c r="B12842" s="18" t="s">
        <v>34</v>
      </c>
      <c r="C12842" s="18" t="s">
        <v>1168</v>
      </c>
      <c r="D12842" s="18" t="s">
        <v>256</v>
      </c>
      <c r="E12842" s="18">
        <v>34.018455479943164</v>
      </c>
    </row>
    <row r="12843" spans="1:5" x14ac:dyDescent="0.3">
      <c r="A12843" s="18" t="str">
        <f t="shared" si="201"/>
        <v>2023-24Port Phillip CityWC3</v>
      </c>
      <c r="B12843" s="18" t="s">
        <v>34</v>
      </c>
      <c r="C12843" s="18" t="s">
        <v>1168</v>
      </c>
      <c r="D12843" s="18" t="s">
        <v>262</v>
      </c>
      <c r="E12843" s="18">
        <v>148.40277149864724</v>
      </c>
    </row>
    <row r="12844" spans="1:5" x14ac:dyDescent="0.3">
      <c r="A12844" s="18" t="str">
        <f t="shared" si="201"/>
        <v>2023-24Port Phillip CityWC4</v>
      </c>
      <c r="B12844" s="18" t="s">
        <v>34</v>
      </c>
      <c r="C12844" s="18" t="s">
        <v>1168</v>
      </c>
      <c r="D12844" s="18" t="s">
        <v>266</v>
      </c>
      <c r="E12844" s="18">
        <v>112.42278494740266</v>
      </c>
    </row>
    <row r="12845" spans="1:5" x14ac:dyDescent="0.3">
      <c r="A12845" s="18" t="str">
        <f t="shared" si="201"/>
        <v>2023-24Port Phillip CityWC5</v>
      </c>
      <c r="B12845" s="18" t="s">
        <v>34</v>
      </c>
      <c r="C12845" s="18" t="s">
        <v>1168</v>
      </c>
      <c r="D12845" s="18" t="s">
        <v>270</v>
      </c>
      <c r="E12845" s="18">
        <v>0.37353993308859829</v>
      </c>
    </row>
    <row r="12846" spans="1:5" x14ac:dyDescent="0.3">
      <c r="A12846" s="18" t="str">
        <f t="shared" si="201"/>
        <v>2023-24Port Phillip CityE2</v>
      </c>
      <c r="B12846" s="18" t="s">
        <v>34</v>
      </c>
      <c r="C12846" s="18" t="s">
        <v>1168</v>
      </c>
      <c r="D12846" s="18" t="s">
        <v>548</v>
      </c>
      <c r="E12846" s="18">
        <v>3379.7249726422933</v>
      </c>
    </row>
    <row r="12847" spans="1:5" x14ac:dyDescent="0.3">
      <c r="A12847" s="18" t="str">
        <f t="shared" si="201"/>
        <v>2023-24Port Phillip CityE4</v>
      </c>
      <c r="B12847" s="18" t="s">
        <v>34</v>
      </c>
      <c r="C12847" s="18" t="s">
        <v>1168</v>
      </c>
      <c r="D12847" s="18" t="s">
        <v>550</v>
      </c>
      <c r="E12847" s="18">
        <v>1725.249515471937</v>
      </c>
    </row>
    <row r="12848" spans="1:5" x14ac:dyDescent="0.3">
      <c r="A12848" s="18" t="str">
        <f t="shared" si="201"/>
        <v>2023-24Port Phillip CityL1</v>
      </c>
      <c r="B12848" s="18" t="s">
        <v>34</v>
      </c>
      <c r="C12848" s="18" t="s">
        <v>1168</v>
      </c>
      <c r="D12848" s="18" t="s">
        <v>552</v>
      </c>
      <c r="E12848" s="18">
        <v>4.6139985966319168</v>
      </c>
    </row>
    <row r="12849" spans="1:5" x14ac:dyDescent="0.3">
      <c r="A12849" s="18" t="str">
        <f t="shared" si="201"/>
        <v>2023-24Port Phillip CityL2</v>
      </c>
      <c r="B12849" s="18" t="s">
        <v>34</v>
      </c>
      <c r="C12849" s="18" t="s">
        <v>1168</v>
      </c>
      <c r="D12849" s="18" t="s">
        <v>554</v>
      </c>
      <c r="E12849" s="18">
        <v>-1.5195469125902166</v>
      </c>
    </row>
    <row r="12850" spans="1:5" x14ac:dyDescent="0.3">
      <c r="A12850" s="18" t="str">
        <f t="shared" si="201"/>
        <v>2023-24Port Phillip CityO2</v>
      </c>
      <c r="B12850" s="18" t="s">
        <v>34</v>
      </c>
      <c r="C12850" s="18" t="s">
        <v>1168</v>
      </c>
      <c r="D12850" s="18" t="s">
        <v>556</v>
      </c>
      <c r="E12850" s="18">
        <v>0</v>
      </c>
    </row>
    <row r="12851" spans="1:5" x14ac:dyDescent="0.3">
      <c r="A12851" s="18" t="str">
        <f t="shared" si="201"/>
        <v>2023-24Port Phillip CityO3</v>
      </c>
      <c r="B12851" s="18" t="s">
        <v>34</v>
      </c>
      <c r="C12851" s="18" t="s">
        <v>1168</v>
      </c>
      <c r="D12851" s="18" t="s">
        <v>558</v>
      </c>
      <c r="E12851" s="18">
        <v>0</v>
      </c>
    </row>
    <row r="12852" spans="1:5" x14ac:dyDescent="0.3">
      <c r="A12852" s="18" t="str">
        <f t="shared" si="201"/>
        <v>2023-24Port Phillip CityO4</v>
      </c>
      <c r="B12852" s="18" t="s">
        <v>34</v>
      </c>
      <c r="C12852" s="18" t="s">
        <v>1168</v>
      </c>
      <c r="D12852" s="18" t="s">
        <v>560</v>
      </c>
      <c r="E12852" s="18">
        <v>3.5707248994335437E-2</v>
      </c>
    </row>
    <row r="12853" spans="1:5" x14ac:dyDescent="0.3">
      <c r="A12853" s="18" t="str">
        <f t="shared" si="201"/>
        <v>2023-24Port Phillip CityO5</v>
      </c>
      <c r="B12853" s="18" t="s">
        <v>34</v>
      </c>
      <c r="C12853" s="18" t="s">
        <v>1168</v>
      </c>
      <c r="D12853" s="18" t="s">
        <v>562</v>
      </c>
      <c r="E12853" s="18">
        <v>1.1788228181543379</v>
      </c>
    </row>
    <row r="12854" spans="1:5" x14ac:dyDescent="0.3">
      <c r="A12854" s="18" t="str">
        <f t="shared" si="201"/>
        <v>2023-24Port Phillip CityOP1</v>
      </c>
      <c r="B12854" s="18" t="s">
        <v>34</v>
      </c>
      <c r="C12854" s="18" t="s">
        <v>1168</v>
      </c>
      <c r="D12854" s="18" t="s">
        <v>564</v>
      </c>
      <c r="E12854" s="18">
        <v>-4.8095956725398353E-3</v>
      </c>
    </row>
    <row r="12855" spans="1:5" x14ac:dyDescent="0.3">
      <c r="A12855" s="18" t="str">
        <f t="shared" si="201"/>
        <v>2023-24Port Phillip CityS1</v>
      </c>
      <c r="B12855" s="18" t="s">
        <v>34</v>
      </c>
      <c r="C12855" s="18" t="s">
        <v>1168</v>
      </c>
      <c r="D12855" s="18" t="s">
        <v>567</v>
      </c>
      <c r="E12855" s="18">
        <v>0.5727926621327637</v>
      </c>
    </row>
    <row r="12856" spans="1:5" x14ac:dyDescent="0.3">
      <c r="A12856" s="18" t="str">
        <f t="shared" si="201"/>
        <v>2023-24Port Phillip CityS2</v>
      </c>
      <c r="B12856" s="18" t="s">
        <v>34</v>
      </c>
      <c r="C12856" s="18" t="s">
        <v>1168</v>
      </c>
      <c r="D12856" s="18" t="s">
        <v>569</v>
      </c>
      <c r="E12856" s="18">
        <v>1.9477237285153988E-3</v>
      </c>
    </row>
    <row r="12857" spans="1:5" x14ac:dyDescent="0.3">
      <c r="A12857" s="18" t="str">
        <f t="shared" si="201"/>
        <v>2023-24Port Phillip CityC1</v>
      </c>
      <c r="B12857" s="18" t="s">
        <v>34</v>
      </c>
      <c r="C12857" s="18" t="s">
        <v>1168</v>
      </c>
      <c r="D12857" s="18" t="s">
        <v>572</v>
      </c>
      <c r="E12857" s="18">
        <v>2340.7021869150344</v>
      </c>
    </row>
    <row r="12858" spans="1:5" x14ac:dyDescent="0.3">
      <c r="A12858" s="18" t="str">
        <f t="shared" si="201"/>
        <v>2023-24Port Phillip CityC2</v>
      </c>
      <c r="B12858" s="18" t="s">
        <v>34</v>
      </c>
      <c r="C12858" s="18" t="s">
        <v>1168</v>
      </c>
      <c r="D12858" s="18" t="s">
        <v>575</v>
      </c>
      <c r="E12858" s="18">
        <v>7428.9823311875089</v>
      </c>
    </row>
    <row r="12859" spans="1:5" x14ac:dyDescent="0.3">
      <c r="A12859" s="18" t="str">
        <f t="shared" si="201"/>
        <v>2023-24Port Phillip CityC3</v>
      </c>
      <c r="B12859" s="18" t="s">
        <v>34</v>
      </c>
      <c r="C12859" s="18" t="s">
        <v>1168</v>
      </c>
      <c r="D12859" s="18" t="s">
        <v>579</v>
      </c>
      <c r="E12859" s="18">
        <v>407.11895910780669</v>
      </c>
    </row>
    <row r="12860" spans="1:5" x14ac:dyDescent="0.3">
      <c r="A12860" s="18" t="str">
        <f t="shared" si="201"/>
        <v>2023-24Port Phillip CityC4</v>
      </c>
      <c r="B12860" s="18" t="s">
        <v>34</v>
      </c>
      <c r="C12860" s="18" t="s">
        <v>1168</v>
      </c>
      <c r="D12860" s="18" t="s">
        <v>583</v>
      </c>
      <c r="E12860" s="18">
        <v>2224.5354517645987</v>
      </c>
    </row>
    <row r="12861" spans="1:5" x14ac:dyDescent="0.3">
      <c r="A12861" s="18" t="str">
        <f t="shared" si="201"/>
        <v>2023-24Port Phillip CityC5</v>
      </c>
      <c r="B12861" s="18" t="s">
        <v>34</v>
      </c>
      <c r="C12861" s="18" t="s">
        <v>1168</v>
      </c>
      <c r="D12861" s="18" t="s">
        <v>586</v>
      </c>
      <c r="E12861" s="18">
        <v>73.706798155503805</v>
      </c>
    </row>
    <row r="12862" spans="1:5" x14ac:dyDescent="0.3">
      <c r="A12862" s="18" t="str">
        <f t="shared" si="201"/>
        <v>2023-24Port Phillip CityC6</v>
      </c>
      <c r="B12862" s="18" t="s">
        <v>34</v>
      </c>
      <c r="C12862" s="18" t="s">
        <v>1168</v>
      </c>
      <c r="D12862" s="18" t="s">
        <v>590</v>
      </c>
      <c r="E12862" s="18">
        <v>9</v>
      </c>
    </row>
    <row r="12863" spans="1:5" x14ac:dyDescent="0.3">
      <c r="A12863" s="18" t="str">
        <f t="shared" si="201"/>
        <v>2023-24Port Phillip CityC7</v>
      </c>
      <c r="B12863" s="18" t="s">
        <v>34</v>
      </c>
      <c r="C12863" s="18" t="s">
        <v>1168</v>
      </c>
      <c r="D12863" s="18" t="s">
        <v>594</v>
      </c>
      <c r="E12863" s="18">
        <v>0.13388138578978273</v>
      </c>
    </row>
    <row r="12864" spans="1:5" x14ac:dyDescent="0.3">
      <c r="A12864" s="18" t="str">
        <f t="shared" si="201"/>
        <v>2023-24Pyrenees ShireLB5</v>
      </c>
      <c r="B12864" s="18" t="s">
        <v>34</v>
      </c>
      <c r="C12864" s="18" t="s">
        <v>1171</v>
      </c>
      <c r="D12864" s="18" t="s">
        <v>177</v>
      </c>
      <c r="E12864" s="18">
        <v>62.425122013871054</v>
      </c>
    </row>
    <row r="12865" spans="1:5" x14ac:dyDescent="0.3">
      <c r="A12865" s="18" t="str">
        <f t="shared" si="201"/>
        <v>2023-24Pyrenees ShireAF2</v>
      </c>
      <c r="B12865" s="18" t="s">
        <v>34</v>
      </c>
      <c r="C12865" s="18" t="s">
        <v>1171</v>
      </c>
      <c r="D12865" s="18" t="s">
        <v>76</v>
      </c>
      <c r="E12865" s="18">
        <v>1</v>
      </c>
    </row>
    <row r="12866" spans="1:5" x14ac:dyDescent="0.3">
      <c r="A12866" s="18" t="str">
        <f t="shared" si="201"/>
        <v>2023-24Pyrenees ShireAF6</v>
      </c>
      <c r="B12866" s="18" t="s">
        <v>34</v>
      </c>
      <c r="C12866" s="18" t="s">
        <v>1171</v>
      </c>
      <c r="D12866" s="18" t="s">
        <v>85</v>
      </c>
      <c r="E12866" s="18">
        <v>1.0342923195479066</v>
      </c>
    </row>
    <row r="12867" spans="1:5" x14ac:dyDescent="0.3">
      <c r="A12867" s="18" t="str">
        <f t="shared" si="201"/>
        <v>2023-24Pyrenees ShireAF7</v>
      </c>
      <c r="B12867" s="18" t="s">
        <v>34</v>
      </c>
      <c r="C12867" s="18" t="s">
        <v>1171</v>
      </c>
      <c r="D12867" s="18" t="s">
        <v>90</v>
      </c>
      <c r="E12867" s="18">
        <v>72.78877436980008</v>
      </c>
    </row>
    <row r="12868" spans="1:5" x14ac:dyDescent="0.3">
      <c r="A12868" s="18" t="str">
        <f t="shared" si="201"/>
        <v>2023-24Pyrenees ShireAM1</v>
      </c>
      <c r="B12868" s="18" t="s">
        <v>34</v>
      </c>
      <c r="C12868" s="18" t="s">
        <v>1171</v>
      </c>
      <c r="D12868" s="18" t="s">
        <v>97</v>
      </c>
      <c r="E12868" s="18">
        <v>1</v>
      </c>
    </row>
    <row r="12869" spans="1:5" x14ac:dyDescent="0.3">
      <c r="A12869" s="18" t="str">
        <f t="shared" si="201"/>
        <v>2023-24Pyrenees ShireAM2</v>
      </c>
      <c r="B12869" s="18" t="s">
        <v>34</v>
      </c>
      <c r="C12869" s="18" t="s">
        <v>1171</v>
      </c>
      <c r="D12869" s="18" t="s">
        <v>103</v>
      </c>
      <c r="E12869" s="18">
        <v>0.18181818181818182</v>
      </c>
    </row>
    <row r="12870" spans="1:5" x14ac:dyDescent="0.3">
      <c r="A12870" s="18" t="str">
        <f t="shared" si="201"/>
        <v>2023-24Pyrenees ShireAM5</v>
      </c>
      <c r="B12870" s="18" t="s">
        <v>34</v>
      </c>
      <c r="C12870" s="18" t="s">
        <v>1171</v>
      </c>
      <c r="D12870" s="18" t="s">
        <v>109</v>
      </c>
      <c r="E12870" s="18">
        <v>0.1419753086419753</v>
      </c>
    </row>
    <row r="12871" spans="1:5" x14ac:dyDescent="0.3">
      <c r="A12871" s="18" t="str">
        <f t="shared" si="201"/>
        <v>2023-24Pyrenees ShireAM6</v>
      </c>
      <c r="B12871" s="18" t="s">
        <v>34</v>
      </c>
      <c r="C12871" s="18" t="s">
        <v>1171</v>
      </c>
      <c r="D12871" s="18" t="s">
        <v>115</v>
      </c>
      <c r="E12871" s="18">
        <v>21.004816337015157</v>
      </c>
    </row>
    <row r="12872" spans="1:5" x14ac:dyDescent="0.3">
      <c r="A12872" s="18" t="str">
        <f t="shared" si="201"/>
        <v>2023-24Pyrenees ShireAM7</v>
      </c>
      <c r="B12872" s="18" t="s">
        <v>34</v>
      </c>
      <c r="C12872" s="18" t="s">
        <v>1171</v>
      </c>
      <c r="D12872" s="18" t="s">
        <v>118</v>
      </c>
      <c r="E12872" s="18">
        <v>1</v>
      </c>
    </row>
    <row r="12873" spans="1:5" x14ac:dyDescent="0.3">
      <c r="A12873" s="18" t="str">
        <f t="shared" si="201"/>
        <v>2023-24Pyrenees ShireFS1</v>
      </c>
      <c r="B12873" s="18" t="s">
        <v>34</v>
      </c>
      <c r="C12873" s="18" t="s">
        <v>1171</v>
      </c>
      <c r="D12873" s="18" t="s">
        <v>124</v>
      </c>
      <c r="E12873" s="18">
        <v>1</v>
      </c>
    </row>
    <row r="12874" spans="1:5" x14ac:dyDescent="0.3">
      <c r="A12874" s="18" t="str">
        <f t="shared" si="201"/>
        <v>2023-24Pyrenees ShireFS2</v>
      </c>
      <c r="B12874" s="18" t="s">
        <v>34</v>
      </c>
      <c r="C12874" s="18" t="s">
        <v>1171</v>
      </c>
      <c r="D12874" s="18" t="s">
        <v>130</v>
      </c>
      <c r="E12874" s="18">
        <v>1</v>
      </c>
    </row>
    <row r="12875" spans="1:5" x14ac:dyDescent="0.3">
      <c r="A12875" s="18" t="str">
        <f t="shared" si="201"/>
        <v>2023-24Pyrenees ShireFS3</v>
      </c>
      <c r="B12875" s="18" t="s">
        <v>34</v>
      </c>
      <c r="C12875" s="18" t="s">
        <v>1171</v>
      </c>
      <c r="D12875" s="18" t="s">
        <v>135</v>
      </c>
      <c r="E12875" s="18">
        <v>158.15267175572518</v>
      </c>
    </row>
    <row r="12876" spans="1:5" x14ac:dyDescent="0.3">
      <c r="A12876" s="18" t="str">
        <f t="shared" si="201"/>
        <v>2023-24Pyrenees ShireFS4</v>
      </c>
      <c r="B12876" s="18" t="s">
        <v>34</v>
      </c>
      <c r="C12876" s="18" t="s">
        <v>1171</v>
      </c>
      <c r="D12876" s="18" t="s">
        <v>139</v>
      </c>
      <c r="E12876" s="18">
        <v>1</v>
      </c>
    </row>
    <row r="12877" spans="1:5" x14ac:dyDescent="0.3">
      <c r="A12877" s="18" t="str">
        <f t="shared" si="201"/>
        <v>2023-24Pyrenees ShireFS5</v>
      </c>
      <c r="B12877" s="18" t="s">
        <v>34</v>
      </c>
      <c r="C12877" s="18" t="s">
        <v>1171</v>
      </c>
      <c r="D12877" s="18" t="s">
        <v>144</v>
      </c>
      <c r="E12877" s="18">
        <v>1</v>
      </c>
    </row>
    <row r="12878" spans="1:5" x14ac:dyDescent="0.3">
      <c r="A12878" s="18" t="str">
        <f t="shared" si="201"/>
        <v>2023-24Pyrenees ShireG1</v>
      </c>
      <c r="B12878" s="18" t="s">
        <v>34</v>
      </c>
      <c r="C12878" s="18" t="s">
        <v>1171</v>
      </c>
      <c r="D12878" s="18" t="s">
        <v>149</v>
      </c>
      <c r="E12878" s="18">
        <v>6.1111111111111109E-2</v>
      </c>
    </row>
    <row r="12879" spans="1:5" x14ac:dyDescent="0.3">
      <c r="A12879" s="18" t="str">
        <f t="shared" si="201"/>
        <v>2023-24Pyrenees ShireG2</v>
      </c>
      <c r="B12879" s="18" t="s">
        <v>34</v>
      </c>
      <c r="C12879" s="18" t="s">
        <v>1171</v>
      </c>
      <c r="D12879" s="18" t="s">
        <v>154</v>
      </c>
      <c r="E12879" s="18">
        <v>52</v>
      </c>
    </row>
    <row r="12880" spans="1:5" x14ac:dyDescent="0.3">
      <c r="A12880" s="18" t="str">
        <f t="shared" si="201"/>
        <v>2023-24Pyrenees ShireG3</v>
      </c>
      <c r="B12880" s="18" t="s">
        <v>34</v>
      </c>
      <c r="C12880" s="18" t="s">
        <v>1171</v>
      </c>
      <c r="D12880" s="18" t="s">
        <v>159</v>
      </c>
      <c r="E12880" s="18">
        <v>0.9538461538461539</v>
      </c>
    </row>
    <row r="12881" spans="1:5" x14ac:dyDescent="0.3">
      <c r="A12881" s="18" t="str">
        <f t="shared" si="201"/>
        <v>2023-24Pyrenees ShireG4</v>
      </c>
      <c r="B12881" s="18" t="s">
        <v>34</v>
      </c>
      <c r="C12881" s="18" t="s">
        <v>1171</v>
      </c>
      <c r="D12881" s="18" t="s">
        <v>166</v>
      </c>
      <c r="E12881" s="18">
        <v>57443.199999999997</v>
      </c>
    </row>
    <row r="12882" spans="1:5" x14ac:dyDescent="0.3">
      <c r="A12882" s="18" t="str">
        <f t="shared" si="201"/>
        <v>2023-24Pyrenees ShireG5</v>
      </c>
      <c r="B12882" s="18" t="s">
        <v>34</v>
      </c>
      <c r="C12882" s="18" t="s">
        <v>1171</v>
      </c>
      <c r="D12882" s="18" t="s">
        <v>169</v>
      </c>
      <c r="E12882" s="18">
        <v>51</v>
      </c>
    </row>
    <row r="12883" spans="1:5" x14ac:dyDescent="0.3">
      <c r="A12883" s="18" t="str">
        <f t="shared" si="201"/>
        <v>2023-24Pyrenees ShireLB2</v>
      </c>
      <c r="B12883" s="18" t="s">
        <v>34</v>
      </c>
      <c r="C12883" s="18" t="s">
        <v>1171</v>
      </c>
      <c r="D12883" s="18" t="s">
        <v>172</v>
      </c>
      <c r="E12883" s="18">
        <v>0.57371769063531686</v>
      </c>
    </row>
    <row r="12884" spans="1:5" x14ac:dyDescent="0.3">
      <c r="A12884" s="18" t="str">
        <f t="shared" si="201"/>
        <v>2023-24Pyrenees ShireLB6</v>
      </c>
      <c r="B12884" s="18" t="s">
        <v>34</v>
      </c>
      <c r="C12884" s="18" t="s">
        <v>1171</v>
      </c>
      <c r="D12884" s="18" t="s">
        <v>180</v>
      </c>
      <c r="E12884" s="18">
        <v>3.2029283329052145</v>
      </c>
    </row>
    <row r="12885" spans="1:5" x14ac:dyDescent="0.3">
      <c r="A12885" s="18" t="str">
        <f t="shared" si="201"/>
        <v>2023-24Pyrenees ShireLB7</v>
      </c>
      <c r="B12885" s="18" t="s">
        <v>34</v>
      </c>
      <c r="C12885" s="18" t="s">
        <v>1171</v>
      </c>
      <c r="D12885" s="18" t="s">
        <v>184</v>
      </c>
      <c r="E12885" s="18">
        <v>0.16375545851528384</v>
      </c>
    </row>
    <row r="12886" spans="1:5" x14ac:dyDescent="0.3">
      <c r="A12886" s="18" t="str">
        <f t="shared" si="201"/>
        <v>2023-24Pyrenees ShireLB8</v>
      </c>
      <c r="B12886" s="18" t="s">
        <v>34</v>
      </c>
      <c r="C12886" s="18" t="s">
        <v>1171</v>
      </c>
      <c r="D12886" s="18" t="s">
        <v>188</v>
      </c>
      <c r="E12886" s="18">
        <v>3.3335473927562291</v>
      </c>
    </row>
    <row r="12887" spans="1:5" x14ac:dyDescent="0.3">
      <c r="A12887" s="18" t="str">
        <f t="shared" si="201"/>
        <v>2023-24Pyrenees ShireMC2</v>
      </c>
      <c r="B12887" s="18" t="s">
        <v>34</v>
      </c>
      <c r="C12887" s="18" t="s">
        <v>1171</v>
      </c>
      <c r="D12887" s="18" t="s">
        <v>192</v>
      </c>
      <c r="E12887" s="18">
        <v>1</v>
      </c>
    </row>
    <row r="12888" spans="1:5" x14ac:dyDescent="0.3">
      <c r="A12888" s="18" t="str">
        <f t="shared" ref="A12888:A12951" si="202">CONCATENATE(B12888,C12888,D12888)</f>
        <v>2023-24Pyrenees ShireMC3</v>
      </c>
      <c r="B12888" s="18" t="s">
        <v>34</v>
      </c>
      <c r="C12888" s="18" t="s">
        <v>1171</v>
      </c>
      <c r="D12888" s="18" t="s">
        <v>197</v>
      </c>
      <c r="E12888" s="18">
        <v>92.679430535100636</v>
      </c>
    </row>
    <row r="12889" spans="1:5" x14ac:dyDescent="0.3">
      <c r="A12889" s="18" t="str">
        <f t="shared" si="202"/>
        <v>2023-24Pyrenees ShireMC4</v>
      </c>
      <c r="B12889" s="18" t="s">
        <v>34</v>
      </c>
      <c r="C12889" s="18" t="s">
        <v>1171</v>
      </c>
      <c r="D12889" s="18" t="s">
        <v>202</v>
      </c>
      <c r="E12889" s="18">
        <v>0.93709327548806942</v>
      </c>
    </row>
    <row r="12890" spans="1:5" x14ac:dyDescent="0.3">
      <c r="A12890" s="18" t="str">
        <f t="shared" si="202"/>
        <v>2023-24Pyrenees ShireMC5</v>
      </c>
      <c r="B12890" s="18" t="s">
        <v>34</v>
      </c>
      <c r="C12890" s="18" t="s">
        <v>1171</v>
      </c>
      <c r="D12890" s="18" t="s">
        <v>207</v>
      </c>
      <c r="E12890" s="18">
        <v>1</v>
      </c>
    </row>
    <row r="12891" spans="1:5" x14ac:dyDescent="0.3">
      <c r="A12891" s="18" t="str">
        <f t="shared" si="202"/>
        <v>2023-24Pyrenees ShireMC6</v>
      </c>
      <c r="B12891" s="18" t="s">
        <v>34</v>
      </c>
      <c r="C12891" s="18" t="s">
        <v>1171</v>
      </c>
      <c r="D12891" s="18" t="s">
        <v>211</v>
      </c>
      <c r="E12891" s="18">
        <v>0.95</v>
      </c>
    </row>
    <row r="12892" spans="1:5" x14ac:dyDescent="0.3">
      <c r="A12892" s="18" t="str">
        <f t="shared" si="202"/>
        <v>2023-24Pyrenees ShireR1</v>
      </c>
      <c r="B12892" s="18" t="s">
        <v>34</v>
      </c>
      <c r="C12892" s="18" t="s">
        <v>1171</v>
      </c>
      <c r="D12892" s="18" t="s">
        <v>215</v>
      </c>
      <c r="E12892" s="18">
        <v>8.5171264053258575</v>
      </c>
    </row>
    <row r="12893" spans="1:5" x14ac:dyDescent="0.3">
      <c r="A12893" s="18" t="str">
        <f t="shared" si="202"/>
        <v>2023-24Pyrenees ShireR2</v>
      </c>
      <c r="B12893" s="18" t="s">
        <v>34</v>
      </c>
      <c r="C12893" s="18" t="s">
        <v>1171</v>
      </c>
      <c r="D12893" s="18" t="s">
        <v>220</v>
      </c>
      <c r="E12893" s="18">
        <v>0.99980452387601215</v>
      </c>
    </row>
    <row r="12894" spans="1:5" x14ac:dyDescent="0.3">
      <c r="A12894" s="18" t="str">
        <f t="shared" si="202"/>
        <v>2023-24Pyrenees ShireR3</v>
      </c>
      <c r="B12894" s="18" t="s">
        <v>34</v>
      </c>
      <c r="C12894" s="18" t="s">
        <v>1171</v>
      </c>
      <c r="D12894" s="18" t="s">
        <v>223</v>
      </c>
      <c r="E12894" s="18">
        <v>76.298314443475732</v>
      </c>
    </row>
    <row r="12895" spans="1:5" x14ac:dyDescent="0.3">
      <c r="A12895" s="18" t="str">
        <f t="shared" si="202"/>
        <v>2023-24Pyrenees ShireR4</v>
      </c>
      <c r="B12895" s="18" t="s">
        <v>34</v>
      </c>
      <c r="C12895" s="18" t="s">
        <v>1171</v>
      </c>
      <c r="D12895" s="18" t="s">
        <v>228</v>
      </c>
      <c r="E12895" s="18">
        <v>7.2366614378552363</v>
      </c>
    </row>
    <row r="12896" spans="1:5" x14ac:dyDescent="0.3">
      <c r="A12896" s="18" t="str">
        <f t="shared" si="202"/>
        <v>2023-24Pyrenees ShireR5</v>
      </c>
      <c r="B12896" s="18" t="s">
        <v>34</v>
      </c>
      <c r="C12896" s="18" t="s">
        <v>1171</v>
      </c>
      <c r="D12896" s="18" t="s">
        <v>232</v>
      </c>
      <c r="E12896" s="18">
        <v>42</v>
      </c>
    </row>
    <row r="12897" spans="1:5" x14ac:dyDescent="0.3">
      <c r="A12897" s="18" t="str">
        <f t="shared" si="202"/>
        <v>2023-24Pyrenees ShireSP1</v>
      </c>
      <c r="B12897" s="18" t="s">
        <v>34</v>
      </c>
      <c r="C12897" s="18" t="s">
        <v>1171</v>
      </c>
      <c r="D12897" s="18" t="s">
        <v>236</v>
      </c>
      <c r="E12897" s="18">
        <v>65</v>
      </c>
    </row>
    <row r="12898" spans="1:5" x14ac:dyDescent="0.3">
      <c r="A12898" s="18" t="str">
        <f t="shared" si="202"/>
        <v>2023-24Pyrenees ShireSP2</v>
      </c>
      <c r="B12898" s="18" t="s">
        <v>34</v>
      </c>
      <c r="C12898" s="18" t="s">
        <v>1171</v>
      </c>
      <c r="D12898" s="18" t="s">
        <v>239</v>
      </c>
      <c r="E12898" s="18">
        <v>0.9178082191780822</v>
      </c>
    </row>
    <row r="12899" spans="1:5" x14ac:dyDescent="0.3">
      <c r="A12899" s="18" t="str">
        <f t="shared" si="202"/>
        <v>2023-24Pyrenees ShireSP3</v>
      </c>
      <c r="B12899" s="18" t="s">
        <v>34</v>
      </c>
      <c r="C12899" s="18" t="s">
        <v>1171</v>
      </c>
      <c r="D12899" s="18" t="s">
        <v>245</v>
      </c>
      <c r="E12899" s="18">
        <v>3250.3902439024391</v>
      </c>
    </row>
    <row r="12900" spans="1:5" x14ac:dyDescent="0.3">
      <c r="A12900" s="18" t="str">
        <f t="shared" si="202"/>
        <v>2023-24Pyrenees ShireSP4</v>
      </c>
      <c r="B12900" s="18" t="s">
        <v>34</v>
      </c>
      <c r="C12900" s="18" t="s">
        <v>1171</v>
      </c>
      <c r="D12900" s="18" t="s">
        <v>251</v>
      </c>
      <c r="E12900" s="18">
        <v>1</v>
      </c>
    </row>
    <row r="12901" spans="1:5" x14ac:dyDescent="0.3">
      <c r="A12901" s="18" t="str">
        <f t="shared" si="202"/>
        <v>2023-24Pyrenees ShireWC2</v>
      </c>
      <c r="B12901" s="18" t="s">
        <v>34</v>
      </c>
      <c r="C12901" s="18" t="s">
        <v>1171</v>
      </c>
      <c r="D12901" s="18" t="s">
        <v>256</v>
      </c>
      <c r="E12901" s="18">
        <v>5.0360422632566406</v>
      </c>
    </row>
    <row r="12902" spans="1:5" x14ac:dyDescent="0.3">
      <c r="A12902" s="18" t="str">
        <f t="shared" si="202"/>
        <v>2023-24Pyrenees ShireWC3</v>
      </c>
      <c r="B12902" s="18" t="s">
        <v>34</v>
      </c>
      <c r="C12902" s="18" t="s">
        <v>1171</v>
      </c>
      <c r="D12902" s="18" t="s">
        <v>262</v>
      </c>
      <c r="E12902" s="18">
        <v>186.37356462252626</v>
      </c>
    </row>
    <row r="12903" spans="1:5" x14ac:dyDescent="0.3">
      <c r="A12903" s="18" t="str">
        <f t="shared" si="202"/>
        <v>2023-24Pyrenees ShireWC4</v>
      </c>
      <c r="B12903" s="18" t="s">
        <v>34</v>
      </c>
      <c r="C12903" s="18" t="s">
        <v>1171</v>
      </c>
      <c r="D12903" s="18" t="s">
        <v>266</v>
      </c>
      <c r="E12903" s="18">
        <v>69.539946249694594</v>
      </c>
    </row>
    <row r="12904" spans="1:5" x14ac:dyDescent="0.3">
      <c r="A12904" s="18" t="str">
        <f t="shared" si="202"/>
        <v>2023-24Pyrenees ShireWC5</v>
      </c>
      <c r="B12904" s="18" t="s">
        <v>34</v>
      </c>
      <c r="C12904" s="18" t="s">
        <v>1171</v>
      </c>
      <c r="D12904" s="18" t="s">
        <v>270</v>
      </c>
      <c r="E12904" s="18">
        <v>0.30408528078130448</v>
      </c>
    </row>
    <row r="12905" spans="1:5" x14ac:dyDescent="0.3">
      <c r="A12905" s="18" t="str">
        <f t="shared" si="202"/>
        <v>2023-24Pyrenees ShireE2</v>
      </c>
      <c r="B12905" s="18" t="s">
        <v>34</v>
      </c>
      <c r="C12905" s="18" t="s">
        <v>1171</v>
      </c>
      <c r="D12905" s="18" t="s">
        <v>548</v>
      </c>
      <c r="E12905" s="18">
        <v>4364.603174603174</v>
      </c>
    </row>
    <row r="12906" spans="1:5" x14ac:dyDescent="0.3">
      <c r="A12906" s="18" t="str">
        <f t="shared" si="202"/>
        <v>2023-24Pyrenees ShireE4</v>
      </c>
      <c r="B12906" s="18" t="s">
        <v>34</v>
      </c>
      <c r="C12906" s="18" t="s">
        <v>1171</v>
      </c>
      <c r="D12906" s="18" t="s">
        <v>550</v>
      </c>
      <c r="E12906" s="18">
        <v>1531.1111111111109</v>
      </c>
    </row>
    <row r="12907" spans="1:5" x14ac:dyDescent="0.3">
      <c r="A12907" s="18" t="str">
        <f t="shared" si="202"/>
        <v>2023-24Pyrenees ShireL1</v>
      </c>
      <c r="B12907" s="18" t="s">
        <v>34</v>
      </c>
      <c r="C12907" s="18" t="s">
        <v>1171</v>
      </c>
      <c r="D12907" s="18" t="s">
        <v>552</v>
      </c>
      <c r="E12907" s="18">
        <v>1.9312753858651504</v>
      </c>
    </row>
    <row r="12908" spans="1:5" x14ac:dyDescent="0.3">
      <c r="A12908" s="18" t="str">
        <f t="shared" si="202"/>
        <v>2023-24Pyrenees ShireL2</v>
      </c>
      <c r="B12908" s="18" t="s">
        <v>34</v>
      </c>
      <c r="C12908" s="18" t="s">
        <v>1171</v>
      </c>
      <c r="D12908" s="18" t="s">
        <v>554</v>
      </c>
      <c r="E12908" s="18">
        <v>1.0068237205523964</v>
      </c>
    </row>
    <row r="12909" spans="1:5" x14ac:dyDescent="0.3">
      <c r="A12909" s="18" t="str">
        <f t="shared" si="202"/>
        <v>2023-24Pyrenees ShireO2</v>
      </c>
      <c r="B12909" s="18" t="s">
        <v>34</v>
      </c>
      <c r="C12909" s="18" t="s">
        <v>1171</v>
      </c>
      <c r="D12909" s="18" t="s">
        <v>556</v>
      </c>
      <c r="E12909" s="18">
        <v>0.10742202039752848</v>
      </c>
    </row>
    <row r="12910" spans="1:5" x14ac:dyDescent="0.3">
      <c r="A12910" s="18" t="str">
        <f t="shared" si="202"/>
        <v>2023-24Pyrenees ShireO3</v>
      </c>
      <c r="B12910" s="18" t="s">
        <v>34</v>
      </c>
      <c r="C12910" s="18" t="s">
        <v>1171</v>
      </c>
      <c r="D12910" s="18" t="s">
        <v>558</v>
      </c>
      <c r="E12910" s="18">
        <v>1.1315417256011316E-2</v>
      </c>
    </row>
    <row r="12911" spans="1:5" x14ac:dyDescent="0.3">
      <c r="A12911" s="18" t="str">
        <f t="shared" si="202"/>
        <v>2023-24Pyrenees ShireO4</v>
      </c>
      <c r="B12911" s="18" t="s">
        <v>34</v>
      </c>
      <c r="C12911" s="18" t="s">
        <v>1171</v>
      </c>
      <c r="D12911" s="18" t="s">
        <v>560</v>
      </c>
      <c r="E12911" s="18">
        <v>9.1123949579831928E-2</v>
      </c>
    </row>
    <row r="12912" spans="1:5" x14ac:dyDescent="0.3">
      <c r="A12912" s="18" t="str">
        <f t="shared" si="202"/>
        <v>2023-24Pyrenees ShireO5</v>
      </c>
      <c r="B12912" s="18" t="s">
        <v>34</v>
      </c>
      <c r="C12912" s="18" t="s">
        <v>1171</v>
      </c>
      <c r="D12912" s="18" t="s">
        <v>562</v>
      </c>
      <c r="E12912" s="18">
        <v>1.007327125629675</v>
      </c>
    </row>
    <row r="12913" spans="1:5" x14ac:dyDescent="0.3">
      <c r="A12913" s="18" t="str">
        <f t="shared" si="202"/>
        <v>2023-24Pyrenees ShireOP1</v>
      </c>
      <c r="B12913" s="18" t="s">
        <v>34</v>
      </c>
      <c r="C12913" s="18" t="s">
        <v>1171</v>
      </c>
      <c r="D12913" s="18" t="s">
        <v>564</v>
      </c>
      <c r="E12913" s="18">
        <v>-0.38957954315746918</v>
      </c>
    </row>
    <row r="12914" spans="1:5" x14ac:dyDescent="0.3">
      <c r="A12914" s="18" t="str">
        <f t="shared" si="202"/>
        <v>2023-24Pyrenees ShireS1</v>
      </c>
      <c r="B12914" s="18" t="s">
        <v>34</v>
      </c>
      <c r="C12914" s="18" t="s">
        <v>1171</v>
      </c>
      <c r="D12914" s="18" t="s">
        <v>567</v>
      </c>
      <c r="E12914" s="18">
        <v>0.67884576511016781</v>
      </c>
    </row>
    <row r="12915" spans="1:5" x14ac:dyDescent="0.3">
      <c r="A12915" s="18" t="str">
        <f t="shared" si="202"/>
        <v>2023-24Pyrenees ShireS2</v>
      </c>
      <c r="B12915" s="18" t="s">
        <v>34</v>
      </c>
      <c r="C12915" s="18" t="s">
        <v>1171</v>
      </c>
      <c r="D12915" s="18" t="s">
        <v>569</v>
      </c>
      <c r="E12915" s="18">
        <v>2.5073299222845317E-3</v>
      </c>
    </row>
    <row r="12916" spans="1:5" x14ac:dyDescent="0.3">
      <c r="A12916" s="18" t="str">
        <f t="shared" si="202"/>
        <v>2023-24Pyrenees ShireC1</v>
      </c>
      <c r="B12916" s="18" t="s">
        <v>34</v>
      </c>
      <c r="C12916" s="18" t="s">
        <v>1171</v>
      </c>
      <c r="D12916" s="18" t="s">
        <v>572</v>
      </c>
      <c r="E12916" s="18">
        <v>3531.5951708194193</v>
      </c>
    </row>
    <row r="12917" spans="1:5" x14ac:dyDescent="0.3">
      <c r="A12917" s="18" t="str">
        <f t="shared" si="202"/>
        <v>2023-24Pyrenees ShireC2</v>
      </c>
      <c r="B12917" s="18" t="s">
        <v>34</v>
      </c>
      <c r="C12917" s="18" t="s">
        <v>1171</v>
      </c>
      <c r="D12917" s="18" t="s">
        <v>575</v>
      </c>
      <c r="E12917" s="18">
        <v>35120.087336244542</v>
      </c>
    </row>
    <row r="12918" spans="1:5" x14ac:dyDescent="0.3">
      <c r="A12918" s="18" t="str">
        <f t="shared" si="202"/>
        <v>2023-24Pyrenees ShireC3</v>
      </c>
      <c r="B12918" s="18" t="s">
        <v>34</v>
      </c>
      <c r="C12918" s="18" t="s">
        <v>1171</v>
      </c>
      <c r="D12918" s="18" t="s">
        <v>579</v>
      </c>
      <c r="E12918" s="18">
        <v>3.875559980089597</v>
      </c>
    </row>
    <row r="12919" spans="1:5" x14ac:dyDescent="0.3">
      <c r="A12919" s="18" t="str">
        <f t="shared" si="202"/>
        <v>2023-24Pyrenees ShireC4</v>
      </c>
      <c r="B12919" s="18" t="s">
        <v>34</v>
      </c>
      <c r="C12919" s="18" t="s">
        <v>1171</v>
      </c>
      <c r="D12919" s="18" t="s">
        <v>583</v>
      </c>
      <c r="E12919" s="18">
        <v>1956.3318777292575</v>
      </c>
    </row>
    <row r="12920" spans="1:5" x14ac:dyDescent="0.3">
      <c r="A12920" s="18" t="str">
        <f t="shared" si="202"/>
        <v>2023-24Pyrenees ShireC5</v>
      </c>
      <c r="B12920" s="18" t="s">
        <v>34</v>
      </c>
      <c r="C12920" s="18" t="s">
        <v>1171</v>
      </c>
      <c r="D12920" s="18" t="s">
        <v>586</v>
      </c>
      <c r="E12920" s="18">
        <v>326.74030310814283</v>
      </c>
    </row>
    <row r="12921" spans="1:5" x14ac:dyDescent="0.3">
      <c r="A12921" s="18" t="str">
        <f t="shared" si="202"/>
        <v>2023-24Pyrenees ShireC6</v>
      </c>
      <c r="B12921" s="18" t="s">
        <v>34</v>
      </c>
      <c r="C12921" s="18" t="s">
        <v>1171</v>
      </c>
      <c r="D12921" s="18" t="s">
        <v>590</v>
      </c>
      <c r="E12921" s="18">
        <v>3</v>
      </c>
    </row>
    <row r="12922" spans="1:5" x14ac:dyDescent="0.3">
      <c r="A12922" s="18" t="str">
        <f t="shared" si="202"/>
        <v>2023-24Pyrenees ShireC7</v>
      </c>
      <c r="B12922" s="18" t="s">
        <v>34</v>
      </c>
      <c r="C12922" s="18" t="s">
        <v>1171</v>
      </c>
      <c r="D12922" s="18" t="s">
        <v>594</v>
      </c>
      <c r="E12922" s="18">
        <v>0.22857142857142856</v>
      </c>
    </row>
    <row r="12923" spans="1:5" x14ac:dyDescent="0.3">
      <c r="A12923" s="18" t="str">
        <f t="shared" si="202"/>
        <v>2023-24South Gippsland ShireLB5</v>
      </c>
      <c r="B12923" s="18" t="s">
        <v>34</v>
      </c>
      <c r="C12923" s="18" t="s">
        <v>1176</v>
      </c>
      <c r="D12923" s="18" t="s">
        <v>177</v>
      </c>
      <c r="E12923" s="18">
        <v>43.37995036174285</v>
      </c>
    </row>
    <row r="12924" spans="1:5" x14ac:dyDescent="0.3">
      <c r="A12924" s="18" t="str">
        <f t="shared" si="202"/>
        <v>2023-24South Gippsland ShireAF2</v>
      </c>
      <c r="B12924" s="18" t="s">
        <v>34</v>
      </c>
      <c r="C12924" s="18" t="s">
        <v>1176</v>
      </c>
      <c r="D12924" s="18" t="s">
        <v>76</v>
      </c>
      <c r="E12924" s="18">
        <v>0.5</v>
      </c>
    </row>
    <row r="12925" spans="1:5" x14ac:dyDescent="0.3">
      <c r="A12925" s="18" t="str">
        <f t="shared" si="202"/>
        <v>2023-24South Gippsland ShireAF6</v>
      </c>
      <c r="B12925" s="18" t="s">
        <v>34</v>
      </c>
      <c r="C12925" s="18" t="s">
        <v>1176</v>
      </c>
      <c r="D12925" s="18" t="s">
        <v>85</v>
      </c>
      <c r="E12925" s="18">
        <v>4.4685462154884341</v>
      </c>
    </row>
    <row r="12926" spans="1:5" x14ac:dyDescent="0.3">
      <c r="A12926" s="18" t="str">
        <f t="shared" si="202"/>
        <v>2023-24South Gippsland ShireAF7</v>
      </c>
      <c r="B12926" s="18" t="s">
        <v>34</v>
      </c>
      <c r="C12926" s="18" t="s">
        <v>1176</v>
      </c>
      <c r="D12926" s="18" t="s">
        <v>90</v>
      </c>
      <c r="E12926" s="18">
        <v>11.695993727039076</v>
      </c>
    </row>
    <row r="12927" spans="1:5" x14ac:dyDescent="0.3">
      <c r="A12927" s="18" t="str">
        <f t="shared" si="202"/>
        <v>2023-24South Gippsland ShireAM1</v>
      </c>
      <c r="B12927" s="18" t="s">
        <v>34</v>
      </c>
      <c r="C12927" s="18" t="s">
        <v>1176</v>
      </c>
      <c r="D12927" s="18" t="s">
        <v>97</v>
      </c>
      <c r="E12927" s="18">
        <v>3.420248328557784</v>
      </c>
    </row>
    <row r="12928" spans="1:5" x14ac:dyDescent="0.3">
      <c r="A12928" s="18" t="str">
        <f t="shared" si="202"/>
        <v>2023-24South Gippsland ShireAM2</v>
      </c>
      <c r="B12928" s="18" t="s">
        <v>34</v>
      </c>
      <c r="C12928" s="18" t="s">
        <v>1176</v>
      </c>
      <c r="D12928" s="18" t="s">
        <v>103</v>
      </c>
      <c r="E12928" s="18">
        <v>0.397887323943662</v>
      </c>
    </row>
    <row r="12929" spans="1:5" x14ac:dyDescent="0.3">
      <c r="A12929" s="18" t="str">
        <f t="shared" si="202"/>
        <v>2023-24South Gippsland ShireAM5</v>
      </c>
      <c r="B12929" s="18" t="s">
        <v>34</v>
      </c>
      <c r="C12929" s="18" t="s">
        <v>1176</v>
      </c>
      <c r="D12929" s="18" t="s">
        <v>109</v>
      </c>
      <c r="E12929" s="18">
        <v>0.76608187134502925</v>
      </c>
    </row>
    <row r="12930" spans="1:5" x14ac:dyDescent="0.3">
      <c r="A12930" s="18" t="str">
        <f t="shared" si="202"/>
        <v>2023-24South Gippsland ShireAM6</v>
      </c>
      <c r="B12930" s="18" t="s">
        <v>34</v>
      </c>
      <c r="C12930" s="18" t="s">
        <v>1176</v>
      </c>
      <c r="D12930" s="18" t="s">
        <v>115</v>
      </c>
      <c r="E12930" s="18">
        <v>20.479317392855982</v>
      </c>
    </row>
    <row r="12931" spans="1:5" x14ac:dyDescent="0.3">
      <c r="A12931" s="18" t="str">
        <f t="shared" si="202"/>
        <v>2023-24South Gippsland ShireAM7</v>
      </c>
      <c r="B12931" s="18" t="s">
        <v>34</v>
      </c>
      <c r="C12931" s="18" t="s">
        <v>1176</v>
      </c>
      <c r="D12931" s="18" t="s">
        <v>118</v>
      </c>
      <c r="E12931" s="18">
        <v>1</v>
      </c>
    </row>
    <row r="12932" spans="1:5" x14ac:dyDescent="0.3">
      <c r="A12932" s="18" t="str">
        <f t="shared" si="202"/>
        <v>2023-24South Gippsland ShireFS1</v>
      </c>
      <c r="B12932" s="18" t="s">
        <v>34</v>
      </c>
      <c r="C12932" s="18" t="s">
        <v>1176</v>
      </c>
      <c r="D12932" s="18" t="s">
        <v>124</v>
      </c>
      <c r="E12932" s="18">
        <v>1.75</v>
      </c>
    </row>
    <row r="12933" spans="1:5" x14ac:dyDescent="0.3">
      <c r="A12933" s="18" t="str">
        <f t="shared" si="202"/>
        <v>2023-24South Gippsland ShireFS2</v>
      </c>
      <c r="B12933" s="18" t="s">
        <v>34</v>
      </c>
      <c r="C12933" s="18" t="s">
        <v>1176</v>
      </c>
      <c r="D12933" s="18" t="s">
        <v>130</v>
      </c>
      <c r="E12933" s="18">
        <v>1</v>
      </c>
    </row>
    <row r="12934" spans="1:5" x14ac:dyDescent="0.3">
      <c r="A12934" s="18" t="str">
        <f t="shared" si="202"/>
        <v>2023-24South Gippsland ShireFS3</v>
      </c>
      <c r="B12934" s="18" t="s">
        <v>34</v>
      </c>
      <c r="C12934" s="18" t="s">
        <v>1176</v>
      </c>
      <c r="D12934" s="18" t="s">
        <v>135</v>
      </c>
      <c r="E12934" s="18">
        <v>365.22757725587144</v>
      </c>
    </row>
    <row r="12935" spans="1:5" x14ac:dyDescent="0.3">
      <c r="A12935" s="18" t="str">
        <f t="shared" si="202"/>
        <v>2023-24South Gippsland ShireFS4</v>
      </c>
      <c r="B12935" s="18" t="s">
        <v>34</v>
      </c>
      <c r="C12935" s="18" t="s">
        <v>1176</v>
      </c>
      <c r="D12935" s="18" t="s">
        <v>139</v>
      </c>
      <c r="E12935" s="18">
        <v>0.78260869565217395</v>
      </c>
    </row>
    <row r="12936" spans="1:5" x14ac:dyDescent="0.3">
      <c r="A12936" s="18" t="str">
        <f t="shared" si="202"/>
        <v>2023-24South Gippsland ShireFS5</v>
      </c>
      <c r="B12936" s="18" t="s">
        <v>34</v>
      </c>
      <c r="C12936" s="18" t="s">
        <v>1176</v>
      </c>
      <c r="D12936" s="18" t="s">
        <v>144</v>
      </c>
      <c r="E12936" s="18">
        <v>1.0178571428571428</v>
      </c>
    </row>
    <row r="12937" spans="1:5" x14ac:dyDescent="0.3">
      <c r="A12937" s="18" t="str">
        <f t="shared" si="202"/>
        <v>2023-24South Gippsland ShireG1</v>
      </c>
      <c r="B12937" s="18" t="s">
        <v>34</v>
      </c>
      <c r="C12937" s="18" t="s">
        <v>1176</v>
      </c>
      <c r="D12937" s="18" t="s">
        <v>149</v>
      </c>
      <c r="E12937" s="18">
        <v>0.16842105263157894</v>
      </c>
    </row>
    <row r="12938" spans="1:5" x14ac:dyDescent="0.3">
      <c r="A12938" s="18" t="str">
        <f t="shared" si="202"/>
        <v>2023-24South Gippsland ShireG2</v>
      </c>
      <c r="B12938" s="18" t="s">
        <v>34</v>
      </c>
      <c r="C12938" s="18" t="s">
        <v>1176</v>
      </c>
      <c r="D12938" s="18" t="s">
        <v>154</v>
      </c>
      <c r="E12938" s="18">
        <v>47</v>
      </c>
    </row>
    <row r="12939" spans="1:5" x14ac:dyDescent="0.3">
      <c r="A12939" s="18" t="str">
        <f t="shared" si="202"/>
        <v>2023-24South Gippsland ShireG3</v>
      </c>
      <c r="B12939" s="18" t="s">
        <v>34</v>
      </c>
      <c r="C12939" s="18" t="s">
        <v>1176</v>
      </c>
      <c r="D12939" s="18" t="s">
        <v>159</v>
      </c>
      <c r="E12939" s="18">
        <v>0.90740740740740744</v>
      </c>
    </row>
    <row r="12940" spans="1:5" x14ac:dyDescent="0.3">
      <c r="A12940" s="18" t="str">
        <f t="shared" si="202"/>
        <v>2023-24South Gippsland ShireG4</v>
      </c>
      <c r="B12940" s="18" t="s">
        <v>34</v>
      </c>
      <c r="C12940" s="18" t="s">
        <v>1176</v>
      </c>
      <c r="D12940" s="18" t="s">
        <v>166</v>
      </c>
      <c r="E12940" s="18">
        <v>55275.888888888891</v>
      </c>
    </row>
    <row r="12941" spans="1:5" x14ac:dyDescent="0.3">
      <c r="A12941" s="18" t="str">
        <f t="shared" si="202"/>
        <v>2023-24South Gippsland ShireG5</v>
      </c>
      <c r="B12941" s="18" t="s">
        <v>34</v>
      </c>
      <c r="C12941" s="18" t="s">
        <v>1176</v>
      </c>
      <c r="D12941" s="18" t="s">
        <v>169</v>
      </c>
      <c r="E12941" s="18">
        <v>46</v>
      </c>
    </row>
    <row r="12942" spans="1:5" x14ac:dyDescent="0.3">
      <c r="A12942" s="18" t="str">
        <f t="shared" si="202"/>
        <v>2023-24South Gippsland ShireLB2</v>
      </c>
      <c r="B12942" s="18" t="s">
        <v>34</v>
      </c>
      <c r="C12942" s="18" t="s">
        <v>1176</v>
      </c>
      <c r="D12942" s="18" t="s">
        <v>172</v>
      </c>
      <c r="E12942" s="18">
        <v>0.58228405220253354</v>
      </c>
    </row>
    <row r="12943" spans="1:5" x14ac:dyDescent="0.3">
      <c r="A12943" s="18" t="str">
        <f t="shared" si="202"/>
        <v>2023-24South Gippsland ShireLB6</v>
      </c>
      <c r="B12943" s="18" t="s">
        <v>34</v>
      </c>
      <c r="C12943" s="18" t="s">
        <v>1176</v>
      </c>
      <c r="D12943" s="18" t="s">
        <v>180</v>
      </c>
      <c r="E12943" s="18">
        <v>3.9553255685689259</v>
      </c>
    </row>
    <row r="12944" spans="1:5" x14ac:dyDescent="0.3">
      <c r="A12944" s="18" t="str">
        <f t="shared" si="202"/>
        <v>2023-24South Gippsland ShireLB7</v>
      </c>
      <c r="B12944" s="18" t="s">
        <v>34</v>
      </c>
      <c r="C12944" s="18" t="s">
        <v>1176</v>
      </c>
      <c r="D12944" s="18" t="s">
        <v>184</v>
      </c>
      <c r="E12944" s="18">
        <v>0.34633228433312785</v>
      </c>
    </row>
    <row r="12945" spans="1:5" x14ac:dyDescent="0.3">
      <c r="A12945" s="18" t="str">
        <f t="shared" si="202"/>
        <v>2023-24South Gippsland ShireLB8</v>
      </c>
      <c r="B12945" s="18" t="s">
        <v>34</v>
      </c>
      <c r="C12945" s="18" t="s">
        <v>1176</v>
      </c>
      <c r="D12945" s="18" t="s">
        <v>188</v>
      </c>
      <c r="E12945" s="18">
        <v>2.9089965285663304</v>
      </c>
    </row>
    <row r="12946" spans="1:5" x14ac:dyDescent="0.3">
      <c r="A12946" s="18" t="str">
        <f t="shared" si="202"/>
        <v>2023-24South Gippsland ShireMC2</v>
      </c>
      <c r="B12946" s="18" t="s">
        <v>34</v>
      </c>
      <c r="C12946" s="18" t="s">
        <v>1176</v>
      </c>
      <c r="D12946" s="18" t="s">
        <v>192</v>
      </c>
      <c r="E12946" s="18">
        <v>1</v>
      </c>
    </row>
    <row r="12947" spans="1:5" x14ac:dyDescent="0.3">
      <c r="A12947" s="18" t="str">
        <f t="shared" si="202"/>
        <v>2023-24South Gippsland ShireMC3</v>
      </c>
      <c r="B12947" s="18" t="s">
        <v>34</v>
      </c>
      <c r="C12947" s="18" t="s">
        <v>1176</v>
      </c>
      <c r="D12947" s="18" t="s">
        <v>197</v>
      </c>
      <c r="E12947" s="18">
        <v>75.298789482199112</v>
      </c>
    </row>
    <row r="12948" spans="1:5" x14ac:dyDescent="0.3">
      <c r="A12948" s="18" t="str">
        <f t="shared" si="202"/>
        <v>2023-24South Gippsland ShireMC4</v>
      </c>
      <c r="B12948" s="18" t="s">
        <v>34</v>
      </c>
      <c r="C12948" s="18" t="s">
        <v>1176</v>
      </c>
      <c r="D12948" s="18" t="s">
        <v>202</v>
      </c>
      <c r="E12948" s="18">
        <v>0.71402714932126699</v>
      </c>
    </row>
    <row r="12949" spans="1:5" x14ac:dyDescent="0.3">
      <c r="A12949" s="18" t="str">
        <f t="shared" si="202"/>
        <v>2023-24South Gippsland ShireMC5</v>
      </c>
      <c r="B12949" s="18" t="s">
        <v>34</v>
      </c>
      <c r="C12949" s="18" t="s">
        <v>1176</v>
      </c>
      <c r="D12949" s="18" t="s">
        <v>207</v>
      </c>
      <c r="E12949" s="18">
        <v>0.77358490566037741</v>
      </c>
    </row>
    <row r="12950" spans="1:5" x14ac:dyDescent="0.3">
      <c r="A12950" s="18" t="str">
        <f t="shared" si="202"/>
        <v>2023-24South Gippsland ShireMC6</v>
      </c>
      <c r="B12950" s="18" t="s">
        <v>34</v>
      </c>
      <c r="C12950" s="18" t="s">
        <v>1176</v>
      </c>
      <c r="D12950" s="18" t="s">
        <v>211</v>
      </c>
      <c r="E12950" s="18">
        <v>0.9031007751937985</v>
      </c>
    </row>
    <row r="12951" spans="1:5" x14ac:dyDescent="0.3">
      <c r="A12951" s="18" t="str">
        <f t="shared" si="202"/>
        <v>2023-24South Gippsland ShireR1</v>
      </c>
      <c r="B12951" s="18" t="s">
        <v>34</v>
      </c>
      <c r="C12951" s="18" t="s">
        <v>1176</v>
      </c>
      <c r="D12951" s="18" t="s">
        <v>215</v>
      </c>
      <c r="E12951" s="18">
        <v>78.443869734148819</v>
      </c>
    </row>
    <row r="12952" spans="1:5" x14ac:dyDescent="0.3">
      <c r="A12952" s="18" t="str">
        <f t="shared" ref="A12952:A13015" si="203">CONCATENATE(B12952,C12952,D12952)</f>
        <v>2023-24South Gippsland ShireR2</v>
      </c>
      <c r="B12952" s="18" t="s">
        <v>34</v>
      </c>
      <c r="C12952" s="18" t="s">
        <v>1176</v>
      </c>
      <c r="D12952" s="18" t="s">
        <v>220</v>
      </c>
      <c r="E12952" s="18">
        <v>0.99831228385918769</v>
      </c>
    </row>
    <row r="12953" spans="1:5" x14ac:dyDescent="0.3">
      <c r="A12953" s="18" t="str">
        <f t="shared" si="203"/>
        <v>2023-24South Gippsland ShireR3</v>
      </c>
      <c r="B12953" s="18" t="s">
        <v>34</v>
      </c>
      <c r="C12953" s="18" t="s">
        <v>1176</v>
      </c>
      <c r="D12953" s="18" t="s">
        <v>223</v>
      </c>
      <c r="E12953" s="18">
        <v>86.38290029668255</v>
      </c>
    </row>
    <row r="12954" spans="1:5" x14ac:dyDescent="0.3">
      <c r="A12954" s="18" t="str">
        <f t="shared" si="203"/>
        <v>2023-24South Gippsland ShireR4</v>
      </c>
      <c r="B12954" s="18" t="s">
        <v>34</v>
      </c>
      <c r="C12954" s="18" t="s">
        <v>1176</v>
      </c>
      <c r="D12954" s="18" t="s">
        <v>228</v>
      </c>
      <c r="E12954" s="18">
        <v>6.0673239327980486</v>
      </c>
    </row>
    <row r="12955" spans="1:5" x14ac:dyDescent="0.3">
      <c r="A12955" s="18" t="str">
        <f t="shared" si="203"/>
        <v>2023-24South Gippsland ShireR5</v>
      </c>
      <c r="B12955" s="18" t="s">
        <v>34</v>
      </c>
      <c r="C12955" s="18" t="s">
        <v>1176</v>
      </c>
      <c r="D12955" s="18" t="s">
        <v>232</v>
      </c>
      <c r="E12955" s="18">
        <v>37</v>
      </c>
    </row>
    <row r="12956" spans="1:5" x14ac:dyDescent="0.3">
      <c r="A12956" s="18" t="str">
        <f t="shared" si="203"/>
        <v>2023-24South Gippsland ShireSP1</v>
      </c>
      <c r="B12956" s="18" t="s">
        <v>34</v>
      </c>
      <c r="C12956" s="18" t="s">
        <v>1176</v>
      </c>
      <c r="D12956" s="18" t="s">
        <v>236</v>
      </c>
      <c r="E12956" s="18">
        <v>139</v>
      </c>
    </row>
    <row r="12957" spans="1:5" x14ac:dyDescent="0.3">
      <c r="A12957" s="18" t="str">
        <f t="shared" si="203"/>
        <v>2023-24South Gippsland ShireSP2</v>
      </c>
      <c r="B12957" s="18" t="s">
        <v>34</v>
      </c>
      <c r="C12957" s="18" t="s">
        <v>1176</v>
      </c>
      <c r="D12957" s="18" t="s">
        <v>239</v>
      </c>
      <c r="E12957" s="18">
        <v>0.3224400871459695</v>
      </c>
    </row>
    <row r="12958" spans="1:5" x14ac:dyDescent="0.3">
      <c r="A12958" s="18" t="str">
        <f t="shared" si="203"/>
        <v>2023-24South Gippsland ShireSP3</v>
      </c>
      <c r="B12958" s="18" t="s">
        <v>34</v>
      </c>
      <c r="C12958" s="18" t="s">
        <v>1176</v>
      </c>
      <c r="D12958" s="18" t="s">
        <v>245</v>
      </c>
      <c r="E12958" s="18">
        <v>3611.8483146067415</v>
      </c>
    </row>
    <row r="12959" spans="1:5" x14ac:dyDescent="0.3">
      <c r="A12959" s="18" t="str">
        <f t="shared" si="203"/>
        <v>2023-24South Gippsland ShireSP4</v>
      </c>
      <c r="B12959" s="18" t="s">
        <v>34</v>
      </c>
      <c r="C12959" s="18" t="s">
        <v>1176</v>
      </c>
      <c r="D12959" s="18" t="s">
        <v>251</v>
      </c>
      <c r="E12959" s="18">
        <v>0.6</v>
      </c>
    </row>
    <row r="12960" spans="1:5" x14ac:dyDescent="0.3">
      <c r="A12960" s="18" t="str">
        <f t="shared" si="203"/>
        <v>2023-24South Gippsland ShireWC2</v>
      </c>
      <c r="B12960" s="18" t="s">
        <v>34</v>
      </c>
      <c r="C12960" s="18" t="s">
        <v>1176</v>
      </c>
      <c r="D12960" s="18" t="s">
        <v>256</v>
      </c>
      <c r="E12960" s="18">
        <v>3.7466774051751348</v>
      </c>
    </row>
    <row r="12961" spans="1:5" x14ac:dyDescent="0.3">
      <c r="A12961" s="18" t="str">
        <f t="shared" si="203"/>
        <v>2023-24South Gippsland ShireWC3</v>
      </c>
      <c r="B12961" s="18" t="s">
        <v>34</v>
      </c>
      <c r="C12961" s="18" t="s">
        <v>1176</v>
      </c>
      <c r="D12961" s="18" t="s">
        <v>262</v>
      </c>
      <c r="E12961" s="18">
        <v>172.98291315651065</v>
      </c>
    </row>
    <row r="12962" spans="1:5" x14ac:dyDescent="0.3">
      <c r="A12962" s="18" t="str">
        <f t="shared" si="203"/>
        <v>2023-24South Gippsland ShireWC4</v>
      </c>
      <c r="B12962" s="18" t="s">
        <v>34</v>
      </c>
      <c r="C12962" s="18" t="s">
        <v>1176</v>
      </c>
      <c r="D12962" s="18" t="s">
        <v>266</v>
      </c>
      <c r="E12962" s="18">
        <v>85.353333780660535</v>
      </c>
    </row>
    <row r="12963" spans="1:5" x14ac:dyDescent="0.3">
      <c r="A12963" s="18" t="str">
        <f t="shared" si="203"/>
        <v>2023-24South Gippsland ShireWC5</v>
      </c>
      <c r="B12963" s="18" t="s">
        <v>34</v>
      </c>
      <c r="C12963" s="18" t="s">
        <v>1176</v>
      </c>
      <c r="D12963" s="18" t="s">
        <v>270</v>
      </c>
      <c r="E12963" s="18">
        <v>0.52551966284708085</v>
      </c>
    </row>
    <row r="12964" spans="1:5" x14ac:dyDescent="0.3">
      <c r="A12964" s="18" t="str">
        <f t="shared" si="203"/>
        <v>2023-24South Gippsland ShireE2</v>
      </c>
      <c r="B12964" s="18" t="s">
        <v>34</v>
      </c>
      <c r="C12964" s="18" t="s">
        <v>1176</v>
      </c>
      <c r="D12964" s="18" t="s">
        <v>548</v>
      </c>
      <c r="E12964" s="18">
        <v>4400.6465200568155</v>
      </c>
    </row>
    <row r="12965" spans="1:5" x14ac:dyDescent="0.3">
      <c r="A12965" s="18" t="str">
        <f t="shared" si="203"/>
        <v>2023-24South Gippsland ShireE4</v>
      </c>
      <c r="B12965" s="18" t="s">
        <v>34</v>
      </c>
      <c r="C12965" s="18" t="s">
        <v>1176</v>
      </c>
      <c r="D12965" s="18" t="s">
        <v>550</v>
      </c>
      <c r="E12965" s="18">
        <v>2218.5923495126608</v>
      </c>
    </row>
    <row r="12966" spans="1:5" x14ac:dyDescent="0.3">
      <c r="A12966" s="18" t="str">
        <f t="shared" si="203"/>
        <v>2023-24South Gippsland ShireL1</v>
      </c>
      <c r="B12966" s="18" t="s">
        <v>34</v>
      </c>
      <c r="C12966" s="18" t="s">
        <v>1176</v>
      </c>
      <c r="D12966" s="18" t="s">
        <v>552</v>
      </c>
      <c r="E12966" s="18">
        <v>1.8769308260577569</v>
      </c>
    </row>
    <row r="12967" spans="1:5" x14ac:dyDescent="0.3">
      <c r="A12967" s="18" t="str">
        <f t="shared" si="203"/>
        <v>2023-24South Gippsland ShireL2</v>
      </c>
      <c r="B12967" s="18" t="s">
        <v>34</v>
      </c>
      <c r="C12967" s="18" t="s">
        <v>1176</v>
      </c>
      <c r="D12967" s="18" t="s">
        <v>554</v>
      </c>
      <c r="E12967" s="18">
        <v>-0.42556525632415493</v>
      </c>
    </row>
    <row r="12968" spans="1:5" x14ac:dyDescent="0.3">
      <c r="A12968" s="18" t="str">
        <f t="shared" si="203"/>
        <v>2023-24South Gippsland ShireO2</v>
      </c>
      <c r="B12968" s="18" t="s">
        <v>34</v>
      </c>
      <c r="C12968" s="18" t="s">
        <v>1176</v>
      </c>
      <c r="D12968" s="18" t="s">
        <v>556</v>
      </c>
      <c r="E12968" s="18">
        <v>0.16324641562943124</v>
      </c>
    </row>
    <row r="12969" spans="1:5" x14ac:dyDescent="0.3">
      <c r="A12969" s="18" t="str">
        <f t="shared" si="203"/>
        <v>2023-24South Gippsland ShireO3</v>
      </c>
      <c r="B12969" s="18" t="s">
        <v>34</v>
      </c>
      <c r="C12969" s="18" t="s">
        <v>1176</v>
      </c>
      <c r="D12969" s="18" t="s">
        <v>558</v>
      </c>
      <c r="E12969" s="18">
        <v>2.1328974318575705E-2</v>
      </c>
    </row>
    <row r="12970" spans="1:5" x14ac:dyDescent="0.3">
      <c r="A12970" s="18" t="str">
        <f t="shared" si="203"/>
        <v>2023-24South Gippsland ShireO4</v>
      </c>
      <c r="B12970" s="18" t="s">
        <v>34</v>
      </c>
      <c r="C12970" s="18" t="s">
        <v>1176</v>
      </c>
      <c r="D12970" s="18" t="s">
        <v>560</v>
      </c>
      <c r="E12970" s="18">
        <v>0.24013821380154085</v>
      </c>
    </row>
    <row r="12971" spans="1:5" x14ac:dyDescent="0.3">
      <c r="A12971" s="18" t="str">
        <f t="shared" si="203"/>
        <v>2023-24South Gippsland ShireO5</v>
      </c>
      <c r="B12971" s="18" t="s">
        <v>34</v>
      </c>
      <c r="C12971" s="18" t="s">
        <v>1176</v>
      </c>
      <c r="D12971" s="18" t="s">
        <v>562</v>
      </c>
      <c r="E12971" s="18">
        <v>2.0019701447298628</v>
      </c>
    </row>
    <row r="12972" spans="1:5" x14ac:dyDescent="0.3">
      <c r="A12972" s="18" t="str">
        <f t="shared" si="203"/>
        <v>2023-24South Gippsland ShireOP1</v>
      </c>
      <c r="B12972" s="18" t="s">
        <v>34</v>
      </c>
      <c r="C12972" s="18" t="s">
        <v>1176</v>
      </c>
      <c r="D12972" s="18" t="s">
        <v>564</v>
      </c>
      <c r="E12972" s="18">
        <v>-0.30252247028124096</v>
      </c>
    </row>
    <row r="12973" spans="1:5" x14ac:dyDescent="0.3">
      <c r="A12973" s="18" t="str">
        <f t="shared" si="203"/>
        <v>2023-24South Gippsland ShireS1</v>
      </c>
      <c r="B12973" s="18" t="s">
        <v>34</v>
      </c>
      <c r="C12973" s="18" t="s">
        <v>1176</v>
      </c>
      <c r="D12973" s="18" t="s">
        <v>567</v>
      </c>
      <c r="E12973" s="18">
        <v>0.73609741954189623</v>
      </c>
    </row>
    <row r="12974" spans="1:5" x14ac:dyDescent="0.3">
      <c r="A12974" s="18" t="str">
        <f t="shared" si="203"/>
        <v>2023-24South Gippsland ShireS2</v>
      </c>
      <c r="B12974" s="18" t="s">
        <v>34</v>
      </c>
      <c r="C12974" s="18" t="s">
        <v>1176</v>
      </c>
      <c r="D12974" s="18" t="s">
        <v>569</v>
      </c>
      <c r="E12974" s="18">
        <v>2.9025307912294591E-3</v>
      </c>
    </row>
    <row r="12975" spans="1:5" x14ac:dyDescent="0.3">
      <c r="A12975" s="18" t="str">
        <f t="shared" si="203"/>
        <v>2023-24South Gippsland ShireC1</v>
      </c>
      <c r="B12975" s="18" t="s">
        <v>34</v>
      </c>
      <c r="C12975" s="18" t="s">
        <v>1176</v>
      </c>
      <c r="D12975" s="18" t="s">
        <v>572</v>
      </c>
      <c r="E12975" s="18">
        <v>2914.9660967459363</v>
      </c>
    </row>
    <row r="12976" spans="1:5" x14ac:dyDescent="0.3">
      <c r="A12976" s="18" t="str">
        <f t="shared" si="203"/>
        <v>2023-24South Gippsland ShireC2</v>
      </c>
      <c r="B12976" s="18" t="s">
        <v>34</v>
      </c>
      <c r="C12976" s="18" t="s">
        <v>1176</v>
      </c>
      <c r="D12976" s="18" t="s">
        <v>575</v>
      </c>
      <c r="E12976" s="18">
        <v>23367.939525678874</v>
      </c>
    </row>
    <row r="12977" spans="1:5" x14ac:dyDescent="0.3">
      <c r="A12977" s="18" t="str">
        <f t="shared" si="203"/>
        <v>2023-24South Gippsland ShireC3</v>
      </c>
      <c r="B12977" s="18" t="s">
        <v>34</v>
      </c>
      <c r="C12977" s="18" t="s">
        <v>1176</v>
      </c>
      <c r="D12977" s="18" t="s">
        <v>579</v>
      </c>
      <c r="E12977" s="18">
        <v>14.758721737548241</v>
      </c>
    </row>
    <row r="12978" spans="1:5" x14ac:dyDescent="0.3">
      <c r="A12978" s="18" t="str">
        <f t="shared" si="203"/>
        <v>2023-24South Gippsland ShireC4</v>
      </c>
      <c r="B12978" s="18" t="s">
        <v>34</v>
      </c>
      <c r="C12978" s="18" t="s">
        <v>1176</v>
      </c>
      <c r="D12978" s="18" t="s">
        <v>583</v>
      </c>
      <c r="E12978" s="18">
        <v>1962.3657658242221</v>
      </c>
    </row>
    <row r="12979" spans="1:5" x14ac:dyDescent="0.3">
      <c r="A12979" s="18" t="str">
        <f t="shared" si="203"/>
        <v>2023-24South Gippsland ShireC5</v>
      </c>
      <c r="B12979" s="18" t="s">
        <v>34</v>
      </c>
      <c r="C12979" s="18" t="s">
        <v>1176</v>
      </c>
      <c r="D12979" s="18" t="s">
        <v>586</v>
      </c>
      <c r="E12979" s="18">
        <v>142.36122376147679</v>
      </c>
    </row>
    <row r="12980" spans="1:5" x14ac:dyDescent="0.3">
      <c r="A12980" s="18" t="str">
        <f t="shared" si="203"/>
        <v>2023-24South Gippsland ShireC6</v>
      </c>
      <c r="B12980" s="18" t="s">
        <v>34</v>
      </c>
      <c r="C12980" s="18" t="s">
        <v>1176</v>
      </c>
      <c r="D12980" s="18" t="s">
        <v>590</v>
      </c>
      <c r="E12980" s="18">
        <v>5</v>
      </c>
    </row>
    <row r="12981" spans="1:5" x14ac:dyDescent="0.3">
      <c r="A12981" s="18" t="str">
        <f t="shared" si="203"/>
        <v>2023-24South Gippsland ShireC7</v>
      </c>
      <c r="B12981" s="18" t="s">
        <v>34</v>
      </c>
      <c r="C12981" s="18" t="s">
        <v>1176</v>
      </c>
      <c r="D12981" s="18" t="s">
        <v>594</v>
      </c>
      <c r="E12981" s="18">
        <v>0.13745704467353953</v>
      </c>
    </row>
    <row r="12982" spans="1:5" x14ac:dyDescent="0.3">
      <c r="A12982" s="18" t="str">
        <f t="shared" si="203"/>
        <v>2023-24Southern Grampians ShireLB5</v>
      </c>
      <c r="B12982" s="18" t="s">
        <v>34</v>
      </c>
      <c r="C12982" s="18" t="s">
        <v>1179</v>
      </c>
      <c r="D12982" s="18" t="s">
        <v>177</v>
      </c>
      <c r="E12982" s="18">
        <v>41.412750455373406</v>
      </c>
    </row>
    <row r="12983" spans="1:5" x14ac:dyDescent="0.3">
      <c r="A12983" s="18" t="str">
        <f t="shared" si="203"/>
        <v>2023-24Southern Grampians ShireAF2</v>
      </c>
      <c r="B12983" s="18" t="s">
        <v>34</v>
      </c>
      <c r="C12983" s="18" t="s">
        <v>1179</v>
      </c>
      <c r="D12983" s="18" t="s">
        <v>76</v>
      </c>
      <c r="E12983" s="18">
        <v>1</v>
      </c>
    </row>
    <row r="12984" spans="1:5" x14ac:dyDescent="0.3">
      <c r="A12984" s="18" t="str">
        <f t="shared" si="203"/>
        <v>2023-24Southern Grampians ShireAF6</v>
      </c>
      <c r="B12984" s="18" t="s">
        <v>34</v>
      </c>
      <c r="C12984" s="18" t="s">
        <v>1179</v>
      </c>
      <c r="D12984" s="18" t="s">
        <v>85</v>
      </c>
      <c r="E12984" s="18">
        <v>10.403582270795386</v>
      </c>
    </row>
    <row r="12985" spans="1:5" x14ac:dyDescent="0.3">
      <c r="A12985" s="18" t="str">
        <f t="shared" si="203"/>
        <v>2023-24Southern Grampians ShireAF7</v>
      </c>
      <c r="B12985" s="18" t="s">
        <v>34</v>
      </c>
      <c r="C12985" s="18" t="s">
        <v>1179</v>
      </c>
      <c r="D12985" s="18" t="s">
        <v>90</v>
      </c>
      <c r="E12985" s="18">
        <v>9.2133215054830249</v>
      </c>
    </row>
    <row r="12986" spans="1:5" x14ac:dyDescent="0.3">
      <c r="A12986" s="18" t="str">
        <f t="shared" si="203"/>
        <v>2023-24Southern Grampians ShireAM1</v>
      </c>
      <c r="B12986" s="18" t="s">
        <v>34</v>
      </c>
      <c r="C12986" s="18" t="s">
        <v>1179</v>
      </c>
      <c r="D12986" s="18" t="s">
        <v>97</v>
      </c>
      <c r="E12986" s="18">
        <v>1.8654147104851331</v>
      </c>
    </row>
    <row r="12987" spans="1:5" x14ac:dyDescent="0.3">
      <c r="A12987" s="18" t="str">
        <f t="shared" si="203"/>
        <v>2023-24Southern Grampians ShireAM2</v>
      </c>
      <c r="B12987" s="18" t="s">
        <v>34</v>
      </c>
      <c r="C12987" s="18" t="s">
        <v>1179</v>
      </c>
      <c r="D12987" s="18" t="s">
        <v>103</v>
      </c>
      <c r="E12987" s="18">
        <v>0.28522336769759449</v>
      </c>
    </row>
    <row r="12988" spans="1:5" x14ac:dyDescent="0.3">
      <c r="A12988" s="18" t="str">
        <f t="shared" si="203"/>
        <v>2023-24Southern Grampians ShireAM5</v>
      </c>
      <c r="B12988" s="18" t="s">
        <v>34</v>
      </c>
      <c r="C12988" s="18" t="s">
        <v>1179</v>
      </c>
      <c r="D12988" s="18" t="s">
        <v>109</v>
      </c>
      <c r="E12988" s="18">
        <v>0.31730769230769229</v>
      </c>
    </row>
    <row r="12989" spans="1:5" x14ac:dyDescent="0.3">
      <c r="A12989" s="18" t="str">
        <f t="shared" si="203"/>
        <v>2023-24Southern Grampians ShireAM6</v>
      </c>
      <c r="B12989" s="18" t="s">
        <v>34</v>
      </c>
      <c r="C12989" s="18" t="s">
        <v>1179</v>
      </c>
      <c r="D12989" s="18" t="s">
        <v>115</v>
      </c>
      <c r="E12989" s="18">
        <v>24.286581663630844</v>
      </c>
    </row>
    <row r="12990" spans="1:5" x14ac:dyDescent="0.3">
      <c r="A12990" s="18" t="str">
        <f t="shared" si="203"/>
        <v>2023-24Southern Grampians ShireAM7</v>
      </c>
      <c r="B12990" s="18" t="s">
        <v>34</v>
      </c>
      <c r="C12990" s="18" t="s">
        <v>1179</v>
      </c>
      <c r="D12990" s="18" t="s">
        <v>118</v>
      </c>
      <c r="E12990" s="18">
        <v>0</v>
      </c>
    </row>
    <row r="12991" spans="1:5" x14ac:dyDescent="0.3">
      <c r="A12991" s="18" t="str">
        <f t="shared" si="203"/>
        <v>2023-24Southern Grampians ShireFS1</v>
      </c>
      <c r="B12991" s="18" t="s">
        <v>34</v>
      </c>
      <c r="C12991" s="18" t="s">
        <v>1179</v>
      </c>
      <c r="D12991" s="18" t="s">
        <v>124</v>
      </c>
      <c r="E12991" s="18">
        <v>1.1000000000000001</v>
      </c>
    </row>
    <row r="12992" spans="1:5" x14ac:dyDescent="0.3">
      <c r="A12992" s="18" t="str">
        <f t="shared" si="203"/>
        <v>2023-24Southern Grampians ShireFS2</v>
      </c>
      <c r="B12992" s="18" t="s">
        <v>34</v>
      </c>
      <c r="C12992" s="18" t="s">
        <v>1179</v>
      </c>
      <c r="D12992" s="18" t="s">
        <v>130</v>
      </c>
      <c r="E12992" s="18">
        <v>1</v>
      </c>
    </row>
    <row r="12993" spans="1:5" x14ac:dyDescent="0.3">
      <c r="A12993" s="18" t="str">
        <f t="shared" si="203"/>
        <v>2023-24Southern Grampians ShireFS3</v>
      </c>
      <c r="B12993" s="18" t="s">
        <v>34</v>
      </c>
      <c r="C12993" s="18" t="s">
        <v>1179</v>
      </c>
      <c r="D12993" s="18" t="s">
        <v>135</v>
      </c>
      <c r="E12993" s="18">
        <v>474.80232558139534</v>
      </c>
    </row>
    <row r="12994" spans="1:5" x14ac:dyDescent="0.3">
      <c r="A12994" s="18" t="str">
        <f t="shared" si="203"/>
        <v>2023-24Southern Grampians ShireFS4</v>
      </c>
      <c r="B12994" s="18" t="s">
        <v>34</v>
      </c>
      <c r="C12994" s="18" t="s">
        <v>1179</v>
      </c>
      <c r="D12994" s="18" t="s">
        <v>139</v>
      </c>
      <c r="E12994" s="18">
        <v>1</v>
      </c>
    </row>
    <row r="12995" spans="1:5" x14ac:dyDescent="0.3">
      <c r="A12995" s="18" t="str">
        <f t="shared" si="203"/>
        <v>2023-24Southern Grampians ShireFS5</v>
      </c>
      <c r="B12995" s="18" t="s">
        <v>34</v>
      </c>
      <c r="C12995" s="18" t="s">
        <v>1179</v>
      </c>
      <c r="D12995" s="18" t="s">
        <v>144</v>
      </c>
      <c r="E12995" s="18">
        <v>1</v>
      </c>
    </row>
    <row r="12996" spans="1:5" x14ac:dyDescent="0.3">
      <c r="A12996" s="18" t="str">
        <f t="shared" si="203"/>
        <v>2023-24Southern Grampians ShireG1</v>
      </c>
      <c r="B12996" s="18" t="s">
        <v>34</v>
      </c>
      <c r="C12996" s="18" t="s">
        <v>1179</v>
      </c>
      <c r="D12996" s="18" t="s">
        <v>149</v>
      </c>
      <c r="E12996" s="18">
        <v>6.8181818181818177E-2</v>
      </c>
    </row>
    <row r="12997" spans="1:5" x14ac:dyDescent="0.3">
      <c r="A12997" s="18" t="str">
        <f t="shared" si="203"/>
        <v>2023-24Southern Grampians ShireG2</v>
      </c>
      <c r="B12997" s="18" t="s">
        <v>34</v>
      </c>
      <c r="C12997" s="18" t="s">
        <v>1179</v>
      </c>
      <c r="D12997" s="18" t="s">
        <v>154</v>
      </c>
      <c r="E12997" s="18">
        <v>43</v>
      </c>
    </row>
    <row r="12998" spans="1:5" x14ac:dyDescent="0.3">
      <c r="A12998" s="18" t="str">
        <f t="shared" si="203"/>
        <v>2023-24Southern Grampians ShireG3</v>
      </c>
      <c r="B12998" s="18" t="s">
        <v>34</v>
      </c>
      <c r="C12998" s="18" t="s">
        <v>1179</v>
      </c>
      <c r="D12998" s="18" t="s">
        <v>159</v>
      </c>
      <c r="E12998" s="18">
        <v>0.93333333333333335</v>
      </c>
    </row>
    <row r="12999" spans="1:5" x14ac:dyDescent="0.3">
      <c r="A12999" s="18" t="str">
        <f t="shared" si="203"/>
        <v>2023-24Southern Grampians ShireG4</v>
      </c>
      <c r="B12999" s="18" t="s">
        <v>34</v>
      </c>
      <c r="C12999" s="18" t="s">
        <v>1179</v>
      </c>
      <c r="D12999" s="18" t="s">
        <v>166</v>
      </c>
      <c r="E12999" s="18">
        <v>40491.370001428571</v>
      </c>
    </row>
    <row r="13000" spans="1:5" x14ac:dyDescent="0.3">
      <c r="A13000" s="18" t="str">
        <f t="shared" si="203"/>
        <v>2023-24Southern Grampians ShireG5</v>
      </c>
      <c r="B13000" s="18" t="s">
        <v>34</v>
      </c>
      <c r="C13000" s="18" t="s">
        <v>1179</v>
      </c>
      <c r="D13000" s="18" t="s">
        <v>169</v>
      </c>
      <c r="E13000" s="18">
        <v>44</v>
      </c>
    </row>
    <row r="13001" spans="1:5" x14ac:dyDescent="0.3">
      <c r="A13001" s="18" t="str">
        <f t="shared" si="203"/>
        <v>2023-24Southern Grampians ShireLB2</v>
      </c>
      <c r="B13001" s="18" t="s">
        <v>34</v>
      </c>
      <c r="C13001" s="18" t="s">
        <v>1179</v>
      </c>
      <c r="D13001" s="18" t="s">
        <v>172</v>
      </c>
      <c r="E13001" s="18">
        <v>0.66852600140548135</v>
      </c>
    </row>
    <row r="13002" spans="1:5" x14ac:dyDescent="0.3">
      <c r="A13002" s="18" t="str">
        <f t="shared" si="203"/>
        <v>2023-24Southern Grampians ShireLB6</v>
      </c>
      <c r="B13002" s="18" t="s">
        <v>34</v>
      </c>
      <c r="C13002" s="18" t="s">
        <v>1179</v>
      </c>
      <c r="D13002" s="18" t="s">
        <v>180</v>
      </c>
      <c r="E13002" s="18">
        <v>5.0839708561020034</v>
      </c>
    </row>
    <row r="13003" spans="1:5" x14ac:dyDescent="0.3">
      <c r="A13003" s="18" t="str">
        <f t="shared" si="203"/>
        <v>2023-24Southern Grampians ShireLB7</v>
      </c>
      <c r="B13003" s="18" t="s">
        <v>34</v>
      </c>
      <c r="C13003" s="18" t="s">
        <v>1179</v>
      </c>
      <c r="D13003" s="18" t="s">
        <v>184</v>
      </c>
      <c r="E13003" s="18">
        <v>0.20813600485731634</v>
      </c>
    </row>
    <row r="13004" spans="1:5" x14ac:dyDescent="0.3">
      <c r="A13004" s="18" t="str">
        <f t="shared" si="203"/>
        <v>2023-24Southern Grampians ShireLB8</v>
      </c>
      <c r="B13004" s="18" t="s">
        <v>34</v>
      </c>
      <c r="C13004" s="18" t="s">
        <v>1179</v>
      </c>
      <c r="D13004" s="18" t="s">
        <v>188</v>
      </c>
      <c r="E13004" s="18">
        <v>4.0400728597449911</v>
      </c>
    </row>
    <row r="13005" spans="1:5" x14ac:dyDescent="0.3">
      <c r="A13005" s="18" t="str">
        <f t="shared" si="203"/>
        <v>2023-24Southern Grampians ShireMC2</v>
      </c>
      <c r="B13005" s="18" t="s">
        <v>34</v>
      </c>
      <c r="C13005" s="18" t="s">
        <v>1179</v>
      </c>
      <c r="D13005" s="18" t="s">
        <v>192</v>
      </c>
      <c r="E13005" s="18">
        <v>1.0130718954248366</v>
      </c>
    </row>
    <row r="13006" spans="1:5" x14ac:dyDescent="0.3">
      <c r="A13006" s="18" t="str">
        <f t="shared" si="203"/>
        <v>2023-24Southern Grampians ShireMC3</v>
      </c>
      <c r="B13006" s="18" t="s">
        <v>34</v>
      </c>
      <c r="C13006" s="18" t="s">
        <v>1179</v>
      </c>
      <c r="D13006" s="18" t="s">
        <v>197</v>
      </c>
      <c r="E13006" s="18">
        <v>81.357085327142656</v>
      </c>
    </row>
    <row r="13007" spans="1:5" x14ac:dyDescent="0.3">
      <c r="A13007" s="18" t="str">
        <f t="shared" si="203"/>
        <v>2023-24Southern Grampians ShireMC4</v>
      </c>
      <c r="B13007" s="18" t="s">
        <v>34</v>
      </c>
      <c r="C13007" s="18" t="s">
        <v>1179</v>
      </c>
      <c r="D13007" s="18" t="s">
        <v>202</v>
      </c>
      <c r="E13007" s="18">
        <v>0.83747338537970195</v>
      </c>
    </row>
    <row r="13008" spans="1:5" x14ac:dyDescent="0.3">
      <c r="A13008" s="18" t="str">
        <f t="shared" si="203"/>
        <v>2023-24Southern Grampians ShireMC5</v>
      </c>
      <c r="B13008" s="18" t="s">
        <v>34</v>
      </c>
      <c r="C13008" s="18" t="s">
        <v>1179</v>
      </c>
      <c r="D13008" s="18" t="s">
        <v>207</v>
      </c>
      <c r="E13008" s="18">
        <v>0.89333333333333331</v>
      </c>
    </row>
    <row r="13009" spans="1:5" x14ac:dyDescent="0.3">
      <c r="A13009" s="18" t="str">
        <f t="shared" si="203"/>
        <v>2023-24Southern Grampians ShireMC6</v>
      </c>
      <c r="B13009" s="18" t="s">
        <v>34</v>
      </c>
      <c r="C13009" s="18" t="s">
        <v>1179</v>
      </c>
      <c r="D13009" s="18" t="s">
        <v>211</v>
      </c>
      <c r="E13009" s="18">
        <v>0.97385620915032678</v>
      </c>
    </row>
    <row r="13010" spans="1:5" x14ac:dyDescent="0.3">
      <c r="A13010" s="18" t="str">
        <f t="shared" si="203"/>
        <v>2023-24Southern Grampians ShireR1</v>
      </c>
      <c r="B13010" s="18" t="s">
        <v>34</v>
      </c>
      <c r="C13010" s="18" t="s">
        <v>1179</v>
      </c>
      <c r="D13010" s="18" t="s">
        <v>215</v>
      </c>
      <c r="E13010" s="18">
        <v>8.1325301204819276</v>
      </c>
    </row>
    <row r="13011" spans="1:5" x14ac:dyDescent="0.3">
      <c r="A13011" s="18" t="str">
        <f t="shared" si="203"/>
        <v>2023-24Southern Grampians ShireR2</v>
      </c>
      <c r="B13011" s="18" t="s">
        <v>34</v>
      </c>
      <c r="C13011" s="18" t="s">
        <v>1179</v>
      </c>
      <c r="D13011" s="18" t="s">
        <v>220</v>
      </c>
      <c r="E13011" s="18">
        <v>0.94578313253012047</v>
      </c>
    </row>
    <row r="13012" spans="1:5" x14ac:dyDescent="0.3">
      <c r="A13012" s="18" t="str">
        <f t="shared" si="203"/>
        <v>2023-24Southern Grampians ShireR3</v>
      </c>
      <c r="B13012" s="18" t="s">
        <v>34</v>
      </c>
      <c r="C13012" s="18" t="s">
        <v>1179</v>
      </c>
      <c r="D13012" s="18" t="s">
        <v>223</v>
      </c>
      <c r="E13012" s="18">
        <v>31.033810017271158</v>
      </c>
    </row>
    <row r="13013" spans="1:5" x14ac:dyDescent="0.3">
      <c r="A13013" s="18" t="str">
        <f t="shared" si="203"/>
        <v>2023-24Southern Grampians ShireR4</v>
      </c>
      <c r="B13013" s="18" t="s">
        <v>34</v>
      </c>
      <c r="C13013" s="18" t="s">
        <v>1179</v>
      </c>
      <c r="D13013" s="18" t="s">
        <v>228</v>
      </c>
      <c r="E13013" s="18">
        <v>6.7382387070310017</v>
      </c>
    </row>
    <row r="13014" spans="1:5" x14ac:dyDescent="0.3">
      <c r="A13014" s="18" t="str">
        <f t="shared" si="203"/>
        <v>2023-24Southern Grampians ShireR5</v>
      </c>
      <c r="B13014" s="18" t="s">
        <v>34</v>
      </c>
      <c r="C13014" s="18" t="s">
        <v>1179</v>
      </c>
      <c r="D13014" s="18" t="s">
        <v>232</v>
      </c>
      <c r="E13014" s="18">
        <v>36</v>
      </c>
    </row>
    <row r="13015" spans="1:5" x14ac:dyDescent="0.3">
      <c r="A13015" s="18" t="str">
        <f t="shared" si="203"/>
        <v>2023-24Southern Grampians ShireSP1</v>
      </c>
      <c r="B13015" s="18" t="s">
        <v>34</v>
      </c>
      <c r="C13015" s="18" t="s">
        <v>1179</v>
      </c>
      <c r="D13015" s="18" t="s">
        <v>236</v>
      </c>
      <c r="E13015" s="18">
        <v>63</v>
      </c>
    </row>
    <row r="13016" spans="1:5" x14ac:dyDescent="0.3">
      <c r="A13016" s="18" t="str">
        <f t="shared" ref="A13016:A13079" si="204">CONCATENATE(B13016,C13016,D13016)</f>
        <v>2023-24Southern Grampians ShireSP2</v>
      </c>
      <c r="B13016" s="18" t="s">
        <v>34</v>
      </c>
      <c r="C13016" s="18" t="s">
        <v>1179</v>
      </c>
      <c r="D13016" s="18" t="s">
        <v>239</v>
      </c>
      <c r="E13016" s="18">
        <v>0.625</v>
      </c>
    </row>
    <row r="13017" spans="1:5" x14ac:dyDescent="0.3">
      <c r="A13017" s="18" t="str">
        <f t="shared" si="204"/>
        <v>2023-24Southern Grampians ShireSP3</v>
      </c>
      <c r="B13017" s="18" t="s">
        <v>34</v>
      </c>
      <c r="C13017" s="18" t="s">
        <v>1179</v>
      </c>
      <c r="D13017" s="18" t="s">
        <v>245</v>
      </c>
      <c r="E13017" s="18">
        <v>1501.5683453237409</v>
      </c>
    </row>
    <row r="13018" spans="1:5" x14ac:dyDescent="0.3">
      <c r="A13018" s="18" t="str">
        <f t="shared" si="204"/>
        <v>2023-24Southern Grampians ShireSP4</v>
      </c>
      <c r="B13018" s="18" t="s">
        <v>34</v>
      </c>
      <c r="C13018" s="18" t="s">
        <v>1179</v>
      </c>
      <c r="D13018" s="18" t="s">
        <v>251</v>
      </c>
      <c r="E13018" s="18">
        <v>0</v>
      </c>
    </row>
    <row r="13019" spans="1:5" x14ac:dyDescent="0.3">
      <c r="A13019" s="18" t="str">
        <f t="shared" si="204"/>
        <v>2023-24Southern Grampians ShireWC2</v>
      </c>
      <c r="B13019" s="18" t="s">
        <v>34</v>
      </c>
      <c r="C13019" s="18" t="s">
        <v>1179</v>
      </c>
      <c r="D13019" s="18" t="s">
        <v>256</v>
      </c>
      <c r="E13019" s="18">
        <v>15.529506061516884</v>
      </c>
    </row>
    <row r="13020" spans="1:5" x14ac:dyDescent="0.3">
      <c r="A13020" s="18" t="str">
        <f t="shared" si="204"/>
        <v>2023-24Southern Grampians ShireWC3</v>
      </c>
      <c r="B13020" s="18" t="s">
        <v>34</v>
      </c>
      <c r="C13020" s="18" t="s">
        <v>1179</v>
      </c>
      <c r="D13020" s="18" t="s">
        <v>262</v>
      </c>
      <c r="E13020" s="18">
        <v>119.11319215803651</v>
      </c>
    </row>
    <row r="13021" spans="1:5" x14ac:dyDescent="0.3">
      <c r="A13021" s="18" t="str">
        <f t="shared" si="204"/>
        <v>2023-24Southern Grampians ShireWC4</v>
      </c>
      <c r="B13021" s="18" t="s">
        <v>34</v>
      </c>
      <c r="C13021" s="18" t="s">
        <v>1179</v>
      </c>
      <c r="D13021" s="18" t="s">
        <v>266</v>
      </c>
      <c r="E13021" s="18">
        <v>96.694799275581047</v>
      </c>
    </row>
    <row r="13022" spans="1:5" x14ac:dyDescent="0.3">
      <c r="A13022" s="18" t="str">
        <f t="shared" si="204"/>
        <v>2023-24Southern Grampians ShireWC5</v>
      </c>
      <c r="B13022" s="18" t="s">
        <v>34</v>
      </c>
      <c r="C13022" s="18" t="s">
        <v>1179</v>
      </c>
      <c r="D13022" s="18" t="s">
        <v>270</v>
      </c>
      <c r="E13022" s="18">
        <v>0.60543863086158878</v>
      </c>
    </row>
    <row r="13023" spans="1:5" x14ac:dyDescent="0.3">
      <c r="A13023" s="18" t="str">
        <f t="shared" si="204"/>
        <v>2023-24Southern Grampians ShireE2</v>
      </c>
      <c r="B13023" s="18" t="s">
        <v>34</v>
      </c>
      <c r="C13023" s="18" t="s">
        <v>1179</v>
      </c>
      <c r="D13023" s="18" t="s">
        <v>548</v>
      </c>
      <c r="E13023" s="18">
        <v>4737.3214285714284</v>
      </c>
    </row>
    <row r="13024" spans="1:5" x14ac:dyDescent="0.3">
      <c r="A13024" s="18" t="str">
        <f t="shared" si="204"/>
        <v>2023-24Southern Grampians ShireE4</v>
      </c>
      <c r="B13024" s="18" t="s">
        <v>34</v>
      </c>
      <c r="C13024" s="18" t="s">
        <v>1179</v>
      </c>
      <c r="D13024" s="18" t="s">
        <v>550</v>
      </c>
      <c r="E13024" s="18">
        <v>1838.1250000000002</v>
      </c>
    </row>
    <row r="13025" spans="1:5" x14ac:dyDescent="0.3">
      <c r="A13025" s="18" t="str">
        <f t="shared" si="204"/>
        <v>2023-24Southern Grampians ShireL1</v>
      </c>
      <c r="B13025" s="18" t="s">
        <v>34</v>
      </c>
      <c r="C13025" s="18" t="s">
        <v>1179</v>
      </c>
      <c r="D13025" s="18" t="s">
        <v>552</v>
      </c>
      <c r="E13025" s="18">
        <v>1.5209923664122138</v>
      </c>
    </row>
    <row r="13026" spans="1:5" x14ac:dyDescent="0.3">
      <c r="A13026" s="18" t="str">
        <f t="shared" si="204"/>
        <v>2023-24Southern Grampians ShireL2</v>
      </c>
      <c r="B13026" s="18" t="s">
        <v>34</v>
      </c>
      <c r="C13026" s="18" t="s">
        <v>1179</v>
      </c>
      <c r="D13026" s="18" t="s">
        <v>554</v>
      </c>
      <c r="E13026" s="18">
        <v>7.8607778989458379E-2</v>
      </c>
    </row>
    <row r="13027" spans="1:5" x14ac:dyDescent="0.3">
      <c r="A13027" s="18" t="str">
        <f t="shared" si="204"/>
        <v>2023-24Southern Grampians ShireO2</v>
      </c>
      <c r="B13027" s="18" t="s">
        <v>34</v>
      </c>
      <c r="C13027" s="18" t="s">
        <v>1179</v>
      </c>
      <c r="D13027" s="18" t="s">
        <v>556</v>
      </c>
      <c r="E13027" s="18">
        <v>5.3342998464949685E-2</v>
      </c>
    </row>
    <row r="13028" spans="1:5" x14ac:dyDescent="0.3">
      <c r="A13028" s="18" t="str">
        <f t="shared" si="204"/>
        <v>2023-24Southern Grampians ShireO3</v>
      </c>
      <c r="B13028" s="18" t="s">
        <v>34</v>
      </c>
      <c r="C13028" s="18" t="s">
        <v>1179</v>
      </c>
      <c r="D13028" s="18" t="s">
        <v>558</v>
      </c>
      <c r="E13028" s="18">
        <v>2.6394337369947125E-2</v>
      </c>
    </row>
    <row r="13029" spans="1:5" x14ac:dyDescent="0.3">
      <c r="A13029" s="18" t="str">
        <f t="shared" si="204"/>
        <v>2023-24Southern Grampians ShireO4</v>
      </c>
      <c r="B13029" s="18" t="s">
        <v>34</v>
      </c>
      <c r="C13029" s="18" t="s">
        <v>1179</v>
      </c>
      <c r="D13029" s="18" t="s">
        <v>560</v>
      </c>
      <c r="E13029" s="18">
        <v>8.0112482424621156E-2</v>
      </c>
    </row>
    <row r="13030" spans="1:5" x14ac:dyDescent="0.3">
      <c r="A13030" s="18" t="str">
        <f t="shared" si="204"/>
        <v>2023-24Southern Grampians ShireO5</v>
      </c>
      <c r="B13030" s="18" t="s">
        <v>34</v>
      </c>
      <c r="C13030" s="18" t="s">
        <v>1179</v>
      </c>
      <c r="D13030" s="18" t="s">
        <v>562</v>
      </c>
      <c r="E13030" s="18">
        <v>1.0523726071717443</v>
      </c>
    </row>
    <row r="13031" spans="1:5" x14ac:dyDescent="0.3">
      <c r="A13031" s="18" t="str">
        <f t="shared" si="204"/>
        <v>2023-24Southern Grampians ShireOP1</v>
      </c>
      <c r="B13031" s="18" t="s">
        <v>34</v>
      </c>
      <c r="C13031" s="18" t="s">
        <v>1179</v>
      </c>
      <c r="D13031" s="18" t="s">
        <v>564</v>
      </c>
      <c r="E13031" s="18">
        <v>-0.43438767234387671</v>
      </c>
    </row>
    <row r="13032" spans="1:5" x14ac:dyDescent="0.3">
      <c r="A13032" s="18" t="str">
        <f t="shared" si="204"/>
        <v>2023-24Southern Grampians ShireS1</v>
      </c>
      <c r="B13032" s="18" t="s">
        <v>34</v>
      </c>
      <c r="C13032" s="18" t="s">
        <v>1179</v>
      </c>
      <c r="D13032" s="18" t="s">
        <v>567</v>
      </c>
      <c r="E13032" s="18">
        <v>0.63400919167342529</v>
      </c>
    </row>
    <row r="13033" spans="1:5" x14ac:dyDescent="0.3">
      <c r="A13033" s="18" t="str">
        <f t="shared" si="204"/>
        <v>2023-24Southern Grampians ShireS2</v>
      </c>
      <c r="B13033" s="18" t="s">
        <v>34</v>
      </c>
      <c r="C13033" s="18" t="s">
        <v>1179</v>
      </c>
      <c r="D13033" s="18" t="s">
        <v>569</v>
      </c>
      <c r="E13033" s="18">
        <v>2.5229116241872909E-3</v>
      </c>
    </row>
    <row r="13034" spans="1:5" x14ac:dyDescent="0.3">
      <c r="A13034" s="18" t="str">
        <f t="shared" si="204"/>
        <v>2023-24Southern Grampians ShireC1</v>
      </c>
      <c r="B13034" s="18" t="s">
        <v>34</v>
      </c>
      <c r="C13034" s="18" t="s">
        <v>1179</v>
      </c>
      <c r="D13034" s="18" t="s">
        <v>572</v>
      </c>
      <c r="E13034" s="18">
        <v>3221.4936247723131</v>
      </c>
    </row>
    <row r="13035" spans="1:5" x14ac:dyDescent="0.3">
      <c r="A13035" s="18" t="str">
        <f t="shared" si="204"/>
        <v>2023-24Southern Grampians ShireC2</v>
      </c>
      <c r="B13035" s="18" t="s">
        <v>34</v>
      </c>
      <c r="C13035" s="18" t="s">
        <v>1179</v>
      </c>
      <c r="D13035" s="18" t="s">
        <v>575</v>
      </c>
      <c r="E13035" s="18">
        <v>26375.409836065577</v>
      </c>
    </row>
    <row r="13036" spans="1:5" x14ac:dyDescent="0.3">
      <c r="A13036" s="18" t="str">
        <f t="shared" si="204"/>
        <v>2023-24Southern Grampians ShireC3</v>
      </c>
      <c r="B13036" s="18" t="s">
        <v>34</v>
      </c>
      <c r="C13036" s="18" t="s">
        <v>1179</v>
      </c>
      <c r="D13036" s="18" t="s">
        <v>579</v>
      </c>
      <c r="E13036" s="18">
        <v>6.0484759456481818</v>
      </c>
    </row>
    <row r="13037" spans="1:5" x14ac:dyDescent="0.3">
      <c r="A13037" s="18" t="str">
        <f t="shared" si="204"/>
        <v>2023-24Southern Grampians ShireC4</v>
      </c>
      <c r="B13037" s="18" t="s">
        <v>34</v>
      </c>
      <c r="C13037" s="18" t="s">
        <v>1179</v>
      </c>
      <c r="D13037" s="18" t="s">
        <v>583</v>
      </c>
      <c r="E13037" s="18">
        <v>1943.230115361263</v>
      </c>
    </row>
    <row r="13038" spans="1:5" x14ac:dyDescent="0.3">
      <c r="A13038" s="18" t="str">
        <f t="shared" si="204"/>
        <v>2023-24Southern Grampians ShireC5</v>
      </c>
      <c r="B13038" s="18" t="s">
        <v>34</v>
      </c>
      <c r="C13038" s="18" t="s">
        <v>1179</v>
      </c>
      <c r="D13038" s="18" t="s">
        <v>586</v>
      </c>
      <c r="E13038" s="18">
        <v>287.37097753491196</v>
      </c>
    </row>
    <row r="13039" spans="1:5" x14ac:dyDescent="0.3">
      <c r="A13039" s="18" t="str">
        <f t="shared" si="204"/>
        <v>2023-24Southern Grampians ShireC6</v>
      </c>
      <c r="B13039" s="18" t="s">
        <v>34</v>
      </c>
      <c r="C13039" s="18" t="s">
        <v>1179</v>
      </c>
      <c r="D13039" s="18" t="s">
        <v>590</v>
      </c>
      <c r="E13039" s="18">
        <v>5</v>
      </c>
    </row>
    <row r="13040" spans="1:5" x14ac:dyDescent="0.3">
      <c r="A13040" s="18" t="str">
        <f t="shared" si="204"/>
        <v>2023-24Southern Grampians ShireC7</v>
      </c>
      <c r="B13040" s="18" t="s">
        <v>34</v>
      </c>
      <c r="C13040" s="18" t="s">
        <v>1179</v>
      </c>
      <c r="D13040" s="18" t="s">
        <v>594</v>
      </c>
      <c r="E13040" s="18">
        <v>0.19266055045871561</v>
      </c>
    </row>
    <row r="13041" spans="1:5" x14ac:dyDescent="0.3">
      <c r="A13041" s="18" t="str">
        <f t="shared" si="204"/>
        <v>2023-24Stonnington CityLB5</v>
      </c>
      <c r="B13041" s="18" t="s">
        <v>34</v>
      </c>
      <c r="C13041" s="18" t="s">
        <v>1182</v>
      </c>
      <c r="D13041" s="18" t="s">
        <v>177</v>
      </c>
      <c r="E13041" s="18">
        <v>38.244208919028161</v>
      </c>
    </row>
    <row r="13042" spans="1:5" x14ac:dyDescent="0.3">
      <c r="A13042" s="18" t="str">
        <f t="shared" si="204"/>
        <v>2023-24Stonnington CityAF2</v>
      </c>
      <c r="B13042" s="18" t="s">
        <v>34</v>
      </c>
      <c r="C13042" s="18" t="s">
        <v>1182</v>
      </c>
      <c r="D13042" s="18" t="s">
        <v>76</v>
      </c>
      <c r="E13042" s="18">
        <v>1.3333333333333333</v>
      </c>
    </row>
    <row r="13043" spans="1:5" x14ac:dyDescent="0.3">
      <c r="A13043" s="18" t="str">
        <f t="shared" si="204"/>
        <v>2023-24Stonnington CityAF6</v>
      </c>
      <c r="B13043" s="18" t="s">
        <v>34</v>
      </c>
      <c r="C13043" s="18" t="s">
        <v>1182</v>
      </c>
      <c r="D13043" s="18" t="s">
        <v>85</v>
      </c>
      <c r="E13043" s="18">
        <v>4.8280055687789103</v>
      </c>
    </row>
    <row r="13044" spans="1:5" x14ac:dyDescent="0.3">
      <c r="A13044" s="18" t="str">
        <f t="shared" si="204"/>
        <v>2023-24Stonnington CityAF7</v>
      </c>
      <c r="B13044" s="18" t="s">
        <v>34</v>
      </c>
      <c r="C13044" s="18" t="s">
        <v>1182</v>
      </c>
      <c r="D13044" s="18" t="s">
        <v>90</v>
      </c>
      <c r="E13044" s="18">
        <v>2.5638127271983122</v>
      </c>
    </row>
    <row r="13045" spans="1:5" x14ac:dyDescent="0.3">
      <c r="A13045" s="18" t="str">
        <f t="shared" si="204"/>
        <v>2023-24Stonnington CityAM1</v>
      </c>
      <c r="B13045" s="18" t="s">
        <v>34</v>
      </c>
      <c r="C13045" s="18" t="s">
        <v>1182</v>
      </c>
      <c r="D13045" s="18" t="s">
        <v>97</v>
      </c>
      <c r="E13045" s="18">
        <v>7.9831134564643795</v>
      </c>
    </row>
    <row r="13046" spans="1:5" x14ac:dyDescent="0.3">
      <c r="A13046" s="18" t="str">
        <f t="shared" si="204"/>
        <v>2023-24Stonnington CityAM2</v>
      </c>
      <c r="B13046" s="18" t="s">
        <v>34</v>
      </c>
      <c r="C13046" s="18" t="s">
        <v>1182</v>
      </c>
      <c r="D13046" s="18" t="s">
        <v>103</v>
      </c>
      <c r="E13046" s="18">
        <v>0.67521367521367526</v>
      </c>
    </row>
    <row r="13047" spans="1:5" x14ac:dyDescent="0.3">
      <c r="A13047" s="18" t="str">
        <f t="shared" si="204"/>
        <v>2023-24Stonnington CityAM5</v>
      </c>
      <c r="B13047" s="18" t="s">
        <v>34</v>
      </c>
      <c r="C13047" s="18" t="s">
        <v>1182</v>
      </c>
      <c r="D13047" s="18" t="s">
        <v>109</v>
      </c>
      <c r="E13047" s="18">
        <v>0.57894736842105265</v>
      </c>
    </row>
    <row r="13048" spans="1:5" x14ac:dyDescent="0.3">
      <c r="A13048" s="18" t="str">
        <f t="shared" si="204"/>
        <v>2023-24Stonnington CityAM6</v>
      </c>
      <c r="B13048" s="18" t="s">
        <v>34</v>
      </c>
      <c r="C13048" s="18" t="s">
        <v>1182</v>
      </c>
      <c r="D13048" s="18" t="s">
        <v>115</v>
      </c>
      <c r="E13048" s="18">
        <v>5.909803745452912</v>
      </c>
    </row>
    <row r="13049" spans="1:5" x14ac:dyDescent="0.3">
      <c r="A13049" s="18" t="str">
        <f t="shared" si="204"/>
        <v>2023-24Stonnington CityAM7</v>
      </c>
      <c r="B13049" s="18" t="s">
        <v>34</v>
      </c>
      <c r="C13049" s="18" t="s">
        <v>1182</v>
      </c>
      <c r="D13049" s="18" t="s">
        <v>118</v>
      </c>
      <c r="E13049" s="18">
        <v>1</v>
      </c>
    </row>
    <row r="13050" spans="1:5" x14ac:dyDescent="0.3">
      <c r="A13050" s="18" t="str">
        <f t="shared" si="204"/>
        <v>2023-24Stonnington CityFS1</v>
      </c>
      <c r="B13050" s="18" t="s">
        <v>34</v>
      </c>
      <c r="C13050" s="18" t="s">
        <v>1182</v>
      </c>
      <c r="D13050" s="18" t="s">
        <v>124</v>
      </c>
      <c r="E13050" s="18">
        <v>2.4176470588235293</v>
      </c>
    </row>
    <row r="13051" spans="1:5" x14ac:dyDescent="0.3">
      <c r="A13051" s="18" t="str">
        <f t="shared" si="204"/>
        <v>2023-24Stonnington CityFS2</v>
      </c>
      <c r="B13051" s="18" t="s">
        <v>34</v>
      </c>
      <c r="C13051" s="18" t="s">
        <v>1182</v>
      </c>
      <c r="D13051" s="18" t="s">
        <v>130</v>
      </c>
      <c r="E13051" s="18">
        <v>1</v>
      </c>
    </row>
    <row r="13052" spans="1:5" x14ac:dyDescent="0.3">
      <c r="A13052" s="18" t="str">
        <f t="shared" si="204"/>
        <v>2023-24Stonnington CityFS3</v>
      </c>
      <c r="B13052" s="18" t="s">
        <v>34</v>
      </c>
      <c r="C13052" s="18" t="s">
        <v>1182</v>
      </c>
      <c r="D13052" s="18" t="s">
        <v>135</v>
      </c>
      <c r="E13052" s="18">
        <v>615.38670386904755</v>
      </c>
    </row>
    <row r="13053" spans="1:5" x14ac:dyDescent="0.3">
      <c r="A13053" s="18" t="str">
        <f t="shared" si="204"/>
        <v>2023-24Stonnington CityFS4</v>
      </c>
      <c r="B13053" s="18" t="s">
        <v>34</v>
      </c>
      <c r="C13053" s="18" t="s">
        <v>1182</v>
      </c>
      <c r="D13053" s="18" t="s">
        <v>139</v>
      </c>
      <c r="E13053" s="18">
        <v>1</v>
      </c>
    </row>
    <row r="13054" spans="1:5" x14ac:dyDescent="0.3">
      <c r="A13054" s="18" t="str">
        <f t="shared" si="204"/>
        <v>2023-24Stonnington CityFS5</v>
      </c>
      <c r="B13054" s="18" t="s">
        <v>34</v>
      </c>
      <c r="C13054" s="18" t="s">
        <v>1182</v>
      </c>
      <c r="D13054" s="18" t="s">
        <v>144</v>
      </c>
      <c r="E13054" s="18">
        <v>1.00418410041841</v>
      </c>
    </row>
    <row r="13055" spans="1:5" x14ac:dyDescent="0.3">
      <c r="A13055" s="18" t="str">
        <f t="shared" si="204"/>
        <v>2023-24Stonnington CityG1</v>
      </c>
      <c r="B13055" s="18" t="s">
        <v>34</v>
      </c>
      <c r="C13055" s="18" t="s">
        <v>1182</v>
      </c>
      <c r="D13055" s="18" t="s">
        <v>149</v>
      </c>
      <c r="E13055" s="18">
        <v>3.4146341463414637E-2</v>
      </c>
    </row>
    <row r="13056" spans="1:5" x14ac:dyDescent="0.3">
      <c r="A13056" s="18" t="str">
        <f t="shared" si="204"/>
        <v>2023-24Stonnington CityG2</v>
      </c>
      <c r="B13056" s="18" t="s">
        <v>34</v>
      </c>
      <c r="C13056" s="18" t="s">
        <v>1182</v>
      </c>
      <c r="D13056" s="18" t="s">
        <v>154</v>
      </c>
      <c r="E13056" s="18">
        <v>56</v>
      </c>
    </row>
    <row r="13057" spans="1:5" x14ac:dyDescent="0.3">
      <c r="A13057" s="18" t="str">
        <f t="shared" si="204"/>
        <v>2023-24Stonnington CityG3</v>
      </c>
      <c r="B13057" s="18" t="s">
        <v>34</v>
      </c>
      <c r="C13057" s="18" t="s">
        <v>1182</v>
      </c>
      <c r="D13057" s="18" t="s">
        <v>159</v>
      </c>
      <c r="E13057" s="18">
        <v>1</v>
      </c>
    </row>
    <row r="13058" spans="1:5" x14ac:dyDescent="0.3">
      <c r="A13058" s="18" t="str">
        <f t="shared" si="204"/>
        <v>2023-24Stonnington CityG4</v>
      </c>
      <c r="B13058" s="18" t="s">
        <v>34</v>
      </c>
      <c r="C13058" s="18" t="s">
        <v>1182</v>
      </c>
      <c r="D13058" s="18" t="s">
        <v>166</v>
      </c>
      <c r="E13058" s="18">
        <v>53882.444444444445</v>
      </c>
    </row>
    <row r="13059" spans="1:5" x14ac:dyDescent="0.3">
      <c r="A13059" s="18" t="str">
        <f t="shared" si="204"/>
        <v>2023-24Stonnington CityG5</v>
      </c>
      <c r="B13059" s="18" t="s">
        <v>34</v>
      </c>
      <c r="C13059" s="18" t="s">
        <v>1182</v>
      </c>
      <c r="D13059" s="18" t="s">
        <v>169</v>
      </c>
      <c r="E13059" s="18">
        <v>55</v>
      </c>
    </row>
    <row r="13060" spans="1:5" x14ac:dyDescent="0.3">
      <c r="A13060" s="18" t="str">
        <f t="shared" si="204"/>
        <v>2023-24Stonnington CityLB2</v>
      </c>
      <c r="B13060" s="18" t="s">
        <v>34</v>
      </c>
      <c r="C13060" s="18" t="s">
        <v>1182</v>
      </c>
      <c r="D13060" s="18" t="s">
        <v>172</v>
      </c>
      <c r="E13060" s="18">
        <v>0.62261731638285567</v>
      </c>
    </row>
    <row r="13061" spans="1:5" x14ac:dyDescent="0.3">
      <c r="A13061" s="18" t="str">
        <f t="shared" si="204"/>
        <v>2023-24Stonnington CityLB6</v>
      </c>
      <c r="B13061" s="18" t="s">
        <v>34</v>
      </c>
      <c r="C13061" s="18" t="s">
        <v>1182</v>
      </c>
      <c r="D13061" s="18" t="s">
        <v>180</v>
      </c>
      <c r="E13061" s="18">
        <v>5.8524722683792163</v>
      </c>
    </row>
    <row r="13062" spans="1:5" x14ac:dyDescent="0.3">
      <c r="A13062" s="18" t="str">
        <f t="shared" si="204"/>
        <v>2023-24Stonnington CityLB7</v>
      </c>
      <c r="B13062" s="18" t="s">
        <v>34</v>
      </c>
      <c r="C13062" s="18" t="s">
        <v>1182</v>
      </c>
      <c r="D13062" s="18" t="s">
        <v>184</v>
      </c>
      <c r="E13062" s="18">
        <v>0.2372120177841649</v>
      </c>
    </row>
    <row r="13063" spans="1:5" x14ac:dyDescent="0.3">
      <c r="A13063" s="18" t="str">
        <f t="shared" si="204"/>
        <v>2023-24Stonnington CityLB8</v>
      </c>
      <c r="B13063" s="18" t="s">
        <v>34</v>
      </c>
      <c r="C13063" s="18" t="s">
        <v>1182</v>
      </c>
      <c r="D13063" s="18" t="s">
        <v>188</v>
      </c>
      <c r="E13063" s="18">
        <v>3.2185296627295998</v>
      </c>
    </row>
    <row r="13064" spans="1:5" x14ac:dyDescent="0.3">
      <c r="A13064" s="18" t="str">
        <f t="shared" si="204"/>
        <v>2023-24Stonnington CityMC2</v>
      </c>
      <c r="B13064" s="18" t="s">
        <v>34</v>
      </c>
      <c r="C13064" s="18" t="s">
        <v>1182</v>
      </c>
      <c r="D13064" s="18" t="s">
        <v>192</v>
      </c>
      <c r="E13064" s="18">
        <v>1.015990159901599</v>
      </c>
    </row>
    <row r="13065" spans="1:5" x14ac:dyDescent="0.3">
      <c r="A13065" s="18" t="str">
        <f t="shared" si="204"/>
        <v>2023-24Stonnington CityMC3</v>
      </c>
      <c r="B13065" s="18" t="s">
        <v>34</v>
      </c>
      <c r="C13065" s="18" t="s">
        <v>1182</v>
      </c>
      <c r="D13065" s="18" t="s">
        <v>197</v>
      </c>
      <c r="E13065" s="18">
        <v>76.769988974194987</v>
      </c>
    </row>
    <row r="13066" spans="1:5" x14ac:dyDescent="0.3">
      <c r="A13066" s="18" t="str">
        <f t="shared" si="204"/>
        <v>2023-24Stonnington CityMC4</v>
      </c>
      <c r="B13066" s="18" t="s">
        <v>34</v>
      </c>
      <c r="C13066" s="18" t="s">
        <v>1182</v>
      </c>
      <c r="D13066" s="18" t="s">
        <v>202</v>
      </c>
      <c r="E13066" s="18">
        <v>0.7913985245644326</v>
      </c>
    </row>
    <row r="13067" spans="1:5" x14ac:dyDescent="0.3">
      <c r="A13067" s="18" t="str">
        <f t="shared" si="204"/>
        <v>2023-24Stonnington CityMC5</v>
      </c>
      <c r="B13067" s="18" t="s">
        <v>34</v>
      </c>
      <c r="C13067" s="18" t="s">
        <v>1182</v>
      </c>
      <c r="D13067" s="18" t="s">
        <v>207</v>
      </c>
      <c r="E13067" s="18">
        <v>0.88235294117647056</v>
      </c>
    </row>
    <row r="13068" spans="1:5" x14ac:dyDescent="0.3">
      <c r="A13068" s="18" t="str">
        <f t="shared" si="204"/>
        <v>2023-24Stonnington CityMC6</v>
      </c>
      <c r="B13068" s="18" t="s">
        <v>34</v>
      </c>
      <c r="C13068" s="18" t="s">
        <v>1182</v>
      </c>
      <c r="D13068" s="18" t="s">
        <v>211</v>
      </c>
      <c r="E13068" s="18">
        <v>0.95079950799507995</v>
      </c>
    </row>
    <row r="13069" spans="1:5" x14ac:dyDescent="0.3">
      <c r="A13069" s="18" t="str">
        <f t="shared" si="204"/>
        <v>2023-24Stonnington CityR1</v>
      </c>
      <c r="B13069" s="18" t="s">
        <v>34</v>
      </c>
      <c r="C13069" s="18" t="s">
        <v>1182</v>
      </c>
      <c r="D13069" s="18" t="s">
        <v>215</v>
      </c>
      <c r="E13069" s="18">
        <v>183.33333333333331</v>
      </c>
    </row>
    <row r="13070" spans="1:5" x14ac:dyDescent="0.3">
      <c r="A13070" s="18" t="str">
        <f t="shared" si="204"/>
        <v>2023-24Stonnington CityR2</v>
      </c>
      <c r="B13070" s="18" t="s">
        <v>34</v>
      </c>
      <c r="C13070" s="18" t="s">
        <v>1182</v>
      </c>
      <c r="D13070" s="18" t="s">
        <v>220</v>
      </c>
      <c r="E13070" s="18">
        <v>0.96341425795107505</v>
      </c>
    </row>
    <row r="13071" spans="1:5" x14ac:dyDescent="0.3">
      <c r="A13071" s="18" t="str">
        <f t="shared" si="204"/>
        <v>2023-24Stonnington CityR3</v>
      </c>
      <c r="B13071" s="18" t="s">
        <v>34</v>
      </c>
      <c r="C13071" s="18" t="s">
        <v>1182</v>
      </c>
      <c r="D13071" s="18" t="s">
        <v>223</v>
      </c>
      <c r="E13071" s="18">
        <v>224.38814979579931</v>
      </c>
    </row>
    <row r="13072" spans="1:5" x14ac:dyDescent="0.3">
      <c r="A13072" s="18" t="str">
        <f t="shared" si="204"/>
        <v>2023-24Stonnington CityR4</v>
      </c>
      <c r="B13072" s="18" t="s">
        <v>34</v>
      </c>
      <c r="C13072" s="18" t="s">
        <v>1182</v>
      </c>
      <c r="D13072" s="18" t="s">
        <v>228</v>
      </c>
      <c r="E13072" s="18">
        <v>59.593719207531649</v>
      </c>
    </row>
    <row r="13073" spans="1:5" x14ac:dyDescent="0.3">
      <c r="A13073" s="18" t="str">
        <f t="shared" si="204"/>
        <v>2023-24Stonnington CityR5</v>
      </c>
      <c r="B13073" s="18" t="s">
        <v>34</v>
      </c>
      <c r="C13073" s="18" t="s">
        <v>1182</v>
      </c>
      <c r="D13073" s="18" t="s">
        <v>232</v>
      </c>
      <c r="E13073" s="18">
        <v>64</v>
      </c>
    </row>
    <row r="13074" spans="1:5" x14ac:dyDescent="0.3">
      <c r="A13074" s="18" t="str">
        <f t="shared" si="204"/>
        <v>2023-24Stonnington CitySP1</v>
      </c>
      <c r="B13074" s="18" t="s">
        <v>34</v>
      </c>
      <c r="C13074" s="18" t="s">
        <v>1182</v>
      </c>
      <c r="D13074" s="18" t="s">
        <v>236</v>
      </c>
      <c r="E13074" s="18">
        <v>61</v>
      </c>
    </row>
    <row r="13075" spans="1:5" x14ac:dyDescent="0.3">
      <c r="A13075" s="18" t="str">
        <f t="shared" si="204"/>
        <v>2023-24Stonnington CitySP2</v>
      </c>
      <c r="B13075" s="18" t="s">
        <v>34</v>
      </c>
      <c r="C13075" s="18" t="s">
        <v>1182</v>
      </c>
      <c r="D13075" s="18" t="s">
        <v>239</v>
      </c>
      <c r="E13075" s="18">
        <v>0.77224947442186409</v>
      </c>
    </row>
    <row r="13076" spans="1:5" x14ac:dyDescent="0.3">
      <c r="A13076" s="18" t="str">
        <f t="shared" si="204"/>
        <v>2023-24Stonnington CitySP3</v>
      </c>
      <c r="B13076" s="18" t="s">
        <v>34</v>
      </c>
      <c r="C13076" s="18" t="s">
        <v>1182</v>
      </c>
      <c r="D13076" s="18" t="s">
        <v>245</v>
      </c>
      <c r="E13076" s="18">
        <v>3116.4443641618495</v>
      </c>
    </row>
    <row r="13077" spans="1:5" x14ac:dyDescent="0.3">
      <c r="A13077" s="18" t="str">
        <f t="shared" si="204"/>
        <v>2023-24Stonnington CitySP4</v>
      </c>
      <c r="B13077" s="18" t="s">
        <v>34</v>
      </c>
      <c r="C13077" s="18" t="s">
        <v>1182</v>
      </c>
      <c r="D13077" s="18" t="s">
        <v>251</v>
      </c>
      <c r="E13077" s="18">
        <v>0.76190476190476186</v>
      </c>
    </row>
    <row r="13078" spans="1:5" x14ac:dyDescent="0.3">
      <c r="A13078" s="18" t="str">
        <f t="shared" si="204"/>
        <v>2023-24Stonnington CityWC2</v>
      </c>
      <c r="B13078" s="18" t="s">
        <v>34</v>
      </c>
      <c r="C13078" s="18" t="s">
        <v>1182</v>
      </c>
      <c r="D13078" s="18" t="s">
        <v>256</v>
      </c>
      <c r="E13078" s="18">
        <v>4.8954971004822063</v>
      </c>
    </row>
    <row r="13079" spans="1:5" x14ac:dyDescent="0.3">
      <c r="A13079" s="18" t="str">
        <f t="shared" si="204"/>
        <v>2023-24Stonnington CityWC3</v>
      </c>
      <c r="B13079" s="18" t="s">
        <v>34</v>
      </c>
      <c r="C13079" s="18" t="s">
        <v>1182</v>
      </c>
      <c r="D13079" s="18" t="s">
        <v>262</v>
      </c>
      <c r="E13079" s="18">
        <v>137.55668311556306</v>
      </c>
    </row>
    <row r="13080" spans="1:5" x14ac:dyDescent="0.3">
      <c r="A13080" s="18" t="str">
        <f t="shared" ref="A13080:A13143" si="205">CONCATENATE(B13080,C13080,D13080)</f>
        <v>2023-24Stonnington CityWC4</v>
      </c>
      <c r="B13080" s="18" t="s">
        <v>34</v>
      </c>
      <c r="C13080" s="18" t="s">
        <v>1182</v>
      </c>
      <c r="D13080" s="18" t="s">
        <v>266</v>
      </c>
      <c r="E13080" s="18">
        <v>49.621847974786832</v>
      </c>
    </row>
    <row r="13081" spans="1:5" x14ac:dyDescent="0.3">
      <c r="A13081" s="18" t="str">
        <f t="shared" si="205"/>
        <v>2023-24Stonnington CityWC5</v>
      </c>
      <c r="B13081" s="18" t="s">
        <v>34</v>
      </c>
      <c r="C13081" s="18" t="s">
        <v>1182</v>
      </c>
      <c r="D13081" s="18" t="s">
        <v>270</v>
      </c>
      <c r="E13081" s="18">
        <v>0.40644999372568702</v>
      </c>
    </row>
    <row r="13082" spans="1:5" x14ac:dyDescent="0.3">
      <c r="A13082" s="18" t="str">
        <f t="shared" si="205"/>
        <v>2023-24Stonnington CityE2</v>
      </c>
      <c r="B13082" s="18" t="s">
        <v>34</v>
      </c>
      <c r="C13082" s="18" t="s">
        <v>1182</v>
      </c>
      <c r="D13082" s="18" t="s">
        <v>548</v>
      </c>
      <c r="E13082" s="18">
        <v>3261.6939078751857</v>
      </c>
    </row>
    <row r="13083" spans="1:5" x14ac:dyDescent="0.3">
      <c r="A13083" s="18" t="str">
        <f t="shared" si="205"/>
        <v>2023-24Stonnington CityE4</v>
      </c>
      <c r="B13083" s="18" t="s">
        <v>34</v>
      </c>
      <c r="C13083" s="18" t="s">
        <v>1182</v>
      </c>
      <c r="D13083" s="18" t="s">
        <v>550</v>
      </c>
      <c r="E13083" s="18">
        <v>1592.3922734026746</v>
      </c>
    </row>
    <row r="13084" spans="1:5" x14ac:dyDescent="0.3">
      <c r="A13084" s="18" t="str">
        <f t="shared" si="205"/>
        <v>2023-24Stonnington CityL1</v>
      </c>
      <c r="B13084" s="18" t="s">
        <v>34</v>
      </c>
      <c r="C13084" s="18" t="s">
        <v>1182</v>
      </c>
      <c r="D13084" s="18" t="s">
        <v>552</v>
      </c>
      <c r="E13084" s="18">
        <v>0.89755353197055121</v>
      </c>
    </row>
    <row r="13085" spans="1:5" x14ac:dyDescent="0.3">
      <c r="A13085" s="18" t="str">
        <f t="shared" si="205"/>
        <v>2023-24Stonnington CityL2</v>
      </c>
      <c r="B13085" s="18" t="s">
        <v>34</v>
      </c>
      <c r="C13085" s="18" t="s">
        <v>1182</v>
      </c>
      <c r="D13085" s="18" t="s">
        <v>554</v>
      </c>
      <c r="E13085" s="18">
        <v>-2.8606533823485696E-2</v>
      </c>
    </row>
    <row r="13086" spans="1:5" x14ac:dyDescent="0.3">
      <c r="A13086" s="18" t="str">
        <f t="shared" si="205"/>
        <v>2023-24Stonnington CityO2</v>
      </c>
      <c r="B13086" s="18" t="s">
        <v>34</v>
      </c>
      <c r="C13086" s="18" t="s">
        <v>1182</v>
      </c>
      <c r="D13086" s="18" t="s">
        <v>556</v>
      </c>
      <c r="E13086" s="18">
        <v>0.53313169795407944</v>
      </c>
    </row>
    <row r="13087" spans="1:5" x14ac:dyDescent="0.3">
      <c r="A13087" s="18" t="str">
        <f t="shared" si="205"/>
        <v>2023-24Stonnington CityO3</v>
      </c>
      <c r="B13087" s="18" t="s">
        <v>34</v>
      </c>
      <c r="C13087" s="18" t="s">
        <v>1182</v>
      </c>
      <c r="D13087" s="18" t="s">
        <v>558</v>
      </c>
      <c r="E13087" s="18">
        <v>3.6381614343255153E-2</v>
      </c>
    </row>
    <row r="13088" spans="1:5" x14ac:dyDescent="0.3">
      <c r="A13088" s="18" t="str">
        <f t="shared" si="205"/>
        <v>2023-24Stonnington CityO4</v>
      </c>
      <c r="B13088" s="18" t="s">
        <v>34</v>
      </c>
      <c r="C13088" s="18" t="s">
        <v>1182</v>
      </c>
      <c r="D13088" s="18" t="s">
        <v>560</v>
      </c>
      <c r="E13088" s="18">
        <v>0.17546670900079872</v>
      </c>
    </row>
    <row r="13089" spans="1:5" x14ac:dyDescent="0.3">
      <c r="A13089" s="18" t="str">
        <f t="shared" si="205"/>
        <v>2023-24Stonnington CityO5</v>
      </c>
      <c r="B13089" s="18" t="s">
        <v>34</v>
      </c>
      <c r="C13089" s="18" t="s">
        <v>1182</v>
      </c>
      <c r="D13089" s="18" t="s">
        <v>562</v>
      </c>
      <c r="E13089" s="18">
        <v>2.013588972626811</v>
      </c>
    </row>
    <row r="13090" spans="1:5" x14ac:dyDescent="0.3">
      <c r="A13090" s="18" t="str">
        <f t="shared" si="205"/>
        <v>2023-24Stonnington CityOP1</v>
      </c>
      <c r="B13090" s="18" t="s">
        <v>34</v>
      </c>
      <c r="C13090" s="18" t="s">
        <v>1182</v>
      </c>
      <c r="D13090" s="18" t="s">
        <v>564</v>
      </c>
      <c r="E13090" s="18">
        <v>-4.8876401809989346E-2</v>
      </c>
    </row>
    <row r="13091" spans="1:5" x14ac:dyDescent="0.3">
      <c r="A13091" s="18" t="str">
        <f t="shared" si="205"/>
        <v>2023-24Stonnington CityS1</v>
      </c>
      <c r="B13091" s="18" t="s">
        <v>34</v>
      </c>
      <c r="C13091" s="18" t="s">
        <v>1182</v>
      </c>
      <c r="D13091" s="18" t="s">
        <v>567</v>
      </c>
      <c r="E13091" s="18">
        <v>0.65720579311267513</v>
      </c>
    </row>
    <row r="13092" spans="1:5" x14ac:dyDescent="0.3">
      <c r="A13092" s="18" t="str">
        <f t="shared" si="205"/>
        <v>2023-24Stonnington CityS2</v>
      </c>
      <c r="B13092" s="18" t="s">
        <v>34</v>
      </c>
      <c r="C13092" s="18" t="s">
        <v>1182</v>
      </c>
      <c r="D13092" s="18" t="s">
        <v>569</v>
      </c>
      <c r="E13092" s="18">
        <v>1.3310168454551416E-3</v>
      </c>
    </row>
    <row r="13093" spans="1:5" x14ac:dyDescent="0.3">
      <c r="A13093" s="18" t="str">
        <f t="shared" si="205"/>
        <v>2023-24Stonnington CityC1</v>
      </c>
      <c r="B13093" s="18" t="s">
        <v>34</v>
      </c>
      <c r="C13093" s="18" t="s">
        <v>1182</v>
      </c>
      <c r="D13093" s="18" t="s">
        <v>572</v>
      </c>
      <c r="E13093" s="18">
        <v>1971.6351551623479</v>
      </c>
    </row>
    <row r="13094" spans="1:5" x14ac:dyDescent="0.3">
      <c r="A13094" s="18" t="str">
        <f t="shared" si="205"/>
        <v>2023-24Stonnington CityC2</v>
      </c>
      <c r="B13094" s="18" t="s">
        <v>34</v>
      </c>
      <c r="C13094" s="18" t="s">
        <v>1182</v>
      </c>
      <c r="D13094" s="18" t="s">
        <v>575</v>
      </c>
      <c r="E13094" s="18">
        <v>9309.8845825661283</v>
      </c>
    </row>
    <row r="13095" spans="1:5" x14ac:dyDescent="0.3">
      <c r="A13095" s="18" t="str">
        <f t="shared" si="205"/>
        <v>2023-24Stonnington CityC3</v>
      </c>
      <c r="B13095" s="18" t="s">
        <v>34</v>
      </c>
      <c r="C13095" s="18" t="s">
        <v>1182</v>
      </c>
      <c r="D13095" s="18" t="s">
        <v>579</v>
      </c>
      <c r="E13095" s="18">
        <v>339.4359756097561</v>
      </c>
    </row>
    <row r="13096" spans="1:5" x14ac:dyDescent="0.3">
      <c r="A13096" s="18" t="str">
        <f t="shared" si="205"/>
        <v>2023-24Stonnington CityC4</v>
      </c>
      <c r="B13096" s="18" t="s">
        <v>34</v>
      </c>
      <c r="C13096" s="18" t="s">
        <v>1182</v>
      </c>
      <c r="D13096" s="18" t="s">
        <v>583</v>
      </c>
      <c r="E13096" s="18">
        <v>1810.4908609152558</v>
      </c>
    </row>
    <row r="13097" spans="1:5" x14ac:dyDescent="0.3">
      <c r="A13097" s="18" t="str">
        <f t="shared" si="205"/>
        <v>2023-24Stonnington CityC5</v>
      </c>
      <c r="B13097" s="18" t="s">
        <v>34</v>
      </c>
      <c r="C13097" s="18" t="s">
        <v>1182</v>
      </c>
      <c r="D13097" s="18" t="s">
        <v>586</v>
      </c>
      <c r="E13097" s="18">
        <v>66.663672699510485</v>
      </c>
    </row>
    <row r="13098" spans="1:5" x14ac:dyDescent="0.3">
      <c r="A13098" s="18" t="str">
        <f t="shared" si="205"/>
        <v>2023-24Stonnington CityC6</v>
      </c>
      <c r="B13098" s="18" t="s">
        <v>34</v>
      </c>
      <c r="C13098" s="18" t="s">
        <v>1182</v>
      </c>
      <c r="D13098" s="18" t="s">
        <v>590</v>
      </c>
      <c r="E13098" s="18">
        <v>10</v>
      </c>
    </row>
    <row r="13099" spans="1:5" x14ac:dyDescent="0.3">
      <c r="A13099" s="18" t="str">
        <f t="shared" si="205"/>
        <v>2023-24Stonnington CityC7</v>
      </c>
      <c r="B13099" s="18" t="s">
        <v>34</v>
      </c>
      <c r="C13099" s="18" t="s">
        <v>1182</v>
      </c>
      <c r="D13099" s="18" t="s">
        <v>594</v>
      </c>
      <c r="E13099" s="18">
        <v>0.18040233614536016</v>
      </c>
    </row>
    <row r="13100" spans="1:5" x14ac:dyDescent="0.3">
      <c r="A13100" s="18" t="str">
        <f t="shared" si="205"/>
        <v>2023-24Strathbogie ShireAF2</v>
      </c>
      <c r="B13100" s="18" t="s">
        <v>34</v>
      </c>
      <c r="C13100" s="18" t="s">
        <v>1185</v>
      </c>
      <c r="D13100" s="18" t="s">
        <v>76</v>
      </c>
      <c r="E13100" s="18">
        <v>1</v>
      </c>
    </row>
    <row r="13101" spans="1:5" x14ac:dyDescent="0.3">
      <c r="A13101" s="18" t="str">
        <f t="shared" si="205"/>
        <v>2023-24Strathbogie ShireAF6</v>
      </c>
      <c r="B13101" s="18" t="s">
        <v>34</v>
      </c>
      <c r="C13101" s="18" t="s">
        <v>1185</v>
      </c>
      <c r="D13101" s="18" t="s">
        <v>85</v>
      </c>
      <c r="E13101" s="18">
        <v>1.2238728623250994</v>
      </c>
    </row>
    <row r="13102" spans="1:5" x14ac:dyDescent="0.3">
      <c r="A13102" s="18" t="str">
        <f t="shared" si="205"/>
        <v>2023-24Strathbogie ShireAF7</v>
      </c>
      <c r="B13102" s="18" t="s">
        <v>34</v>
      </c>
      <c r="C13102" s="18" t="s">
        <v>1185</v>
      </c>
      <c r="D13102" s="18" t="s">
        <v>90</v>
      </c>
      <c r="E13102" s="18">
        <v>46.008892025405785</v>
      </c>
    </row>
    <row r="13103" spans="1:5" x14ac:dyDescent="0.3">
      <c r="A13103" s="18" t="str">
        <f t="shared" si="205"/>
        <v>2023-24Strathbogie ShireAM1</v>
      </c>
      <c r="B13103" s="18" t="s">
        <v>34</v>
      </c>
      <c r="C13103" s="18" t="s">
        <v>1185</v>
      </c>
      <c r="D13103" s="18" t="s">
        <v>97</v>
      </c>
      <c r="E13103" s="18">
        <v>3.3432282003710574</v>
      </c>
    </row>
    <row r="13104" spans="1:5" x14ac:dyDescent="0.3">
      <c r="A13104" s="18" t="str">
        <f t="shared" si="205"/>
        <v>2023-24Strathbogie ShireAM2</v>
      </c>
      <c r="B13104" s="18" t="s">
        <v>34</v>
      </c>
      <c r="C13104" s="18" t="s">
        <v>1185</v>
      </c>
      <c r="D13104" s="18" t="s">
        <v>103</v>
      </c>
      <c r="E13104" s="18">
        <v>0.76041666666666663</v>
      </c>
    </row>
    <row r="13105" spans="1:5" x14ac:dyDescent="0.3">
      <c r="A13105" s="18" t="str">
        <f t="shared" si="205"/>
        <v>2023-24Strathbogie ShireAM5</v>
      </c>
      <c r="B13105" s="18" t="s">
        <v>34</v>
      </c>
      <c r="C13105" s="18" t="s">
        <v>1185</v>
      </c>
      <c r="D13105" s="18" t="s">
        <v>109</v>
      </c>
      <c r="E13105" s="18">
        <v>0.2608695652173913</v>
      </c>
    </row>
    <row r="13106" spans="1:5" x14ac:dyDescent="0.3">
      <c r="A13106" s="18" t="str">
        <f t="shared" si="205"/>
        <v>2023-24Strathbogie ShireAM6</v>
      </c>
      <c r="B13106" s="18" t="s">
        <v>34</v>
      </c>
      <c r="C13106" s="18" t="s">
        <v>1185</v>
      </c>
      <c r="D13106" s="18" t="s">
        <v>115</v>
      </c>
      <c r="E13106" s="18">
        <v>15.604681292105719</v>
      </c>
    </row>
    <row r="13107" spans="1:5" x14ac:dyDescent="0.3">
      <c r="A13107" s="18" t="str">
        <f t="shared" si="205"/>
        <v>2023-24Strathbogie ShireAM7</v>
      </c>
      <c r="B13107" s="18" t="s">
        <v>34</v>
      </c>
      <c r="C13107" s="18" t="s">
        <v>1185</v>
      </c>
      <c r="D13107" s="18" t="s">
        <v>118</v>
      </c>
      <c r="E13107" s="18">
        <v>0</v>
      </c>
    </row>
    <row r="13108" spans="1:5" x14ac:dyDescent="0.3">
      <c r="A13108" s="18" t="str">
        <f t="shared" si="205"/>
        <v>2023-24Strathbogie ShireFS1</v>
      </c>
      <c r="B13108" s="18" t="s">
        <v>34</v>
      </c>
      <c r="C13108" s="18" t="s">
        <v>1185</v>
      </c>
      <c r="D13108" s="18" t="s">
        <v>124</v>
      </c>
      <c r="E13108" s="18">
        <v>2.2000000000000002</v>
      </c>
    </row>
    <row r="13109" spans="1:5" x14ac:dyDescent="0.3">
      <c r="A13109" s="18" t="str">
        <f t="shared" si="205"/>
        <v>2023-24Strathbogie ShireFS2</v>
      </c>
      <c r="B13109" s="18" t="s">
        <v>34</v>
      </c>
      <c r="C13109" s="18" t="s">
        <v>1185</v>
      </c>
      <c r="D13109" s="18" t="s">
        <v>130</v>
      </c>
      <c r="E13109" s="18">
        <v>0.66981132075471694</v>
      </c>
    </row>
    <row r="13110" spans="1:5" x14ac:dyDescent="0.3">
      <c r="A13110" s="18" t="str">
        <f t="shared" si="205"/>
        <v>2023-24Strathbogie ShireFS3</v>
      </c>
      <c r="B13110" s="18" t="s">
        <v>34</v>
      </c>
      <c r="C13110" s="18" t="s">
        <v>1185</v>
      </c>
      <c r="D13110" s="18" t="s">
        <v>135</v>
      </c>
      <c r="E13110" s="18">
        <v>841.76774193548385</v>
      </c>
    </row>
    <row r="13111" spans="1:5" x14ac:dyDescent="0.3">
      <c r="A13111" s="18" t="str">
        <f t="shared" si="205"/>
        <v>2023-24Strathbogie ShireFS4</v>
      </c>
      <c r="B13111" s="18" t="s">
        <v>34</v>
      </c>
      <c r="C13111" s="18" t="s">
        <v>1185</v>
      </c>
      <c r="D13111" s="18" t="s">
        <v>139</v>
      </c>
      <c r="E13111" s="18">
        <v>0</v>
      </c>
    </row>
    <row r="13112" spans="1:5" x14ac:dyDescent="0.3">
      <c r="A13112" s="18" t="str">
        <f t="shared" si="205"/>
        <v>2023-24Strathbogie ShireFS5</v>
      </c>
      <c r="B13112" s="18" t="s">
        <v>34</v>
      </c>
      <c r="C13112" s="18" t="s">
        <v>1185</v>
      </c>
      <c r="D13112" s="18" t="s">
        <v>144</v>
      </c>
      <c r="E13112" s="18">
        <v>0.61538461538461542</v>
      </c>
    </row>
    <row r="13113" spans="1:5" x14ac:dyDescent="0.3">
      <c r="A13113" s="18" t="str">
        <f t="shared" si="205"/>
        <v>2023-24Strathbogie ShireG1</v>
      </c>
      <c r="B13113" s="18" t="s">
        <v>34</v>
      </c>
      <c r="C13113" s="18" t="s">
        <v>1185</v>
      </c>
      <c r="D13113" s="18" t="s">
        <v>149</v>
      </c>
      <c r="E13113" s="18">
        <v>1.4925373134328358E-2</v>
      </c>
    </row>
    <row r="13114" spans="1:5" x14ac:dyDescent="0.3">
      <c r="A13114" s="18" t="str">
        <f t="shared" si="205"/>
        <v>2023-24Strathbogie ShireG2</v>
      </c>
      <c r="B13114" s="18" t="s">
        <v>34</v>
      </c>
      <c r="C13114" s="18" t="s">
        <v>1185</v>
      </c>
      <c r="D13114" s="18" t="s">
        <v>154</v>
      </c>
      <c r="E13114" s="18">
        <v>44</v>
      </c>
    </row>
    <row r="13115" spans="1:5" x14ac:dyDescent="0.3">
      <c r="A13115" s="18" t="str">
        <f t="shared" si="205"/>
        <v>2023-24Strathbogie ShireG3</v>
      </c>
      <c r="B13115" s="18" t="s">
        <v>34</v>
      </c>
      <c r="C13115" s="18" t="s">
        <v>1185</v>
      </c>
      <c r="D13115" s="18" t="s">
        <v>159</v>
      </c>
      <c r="E13115" s="18">
        <v>0.99047619047619051</v>
      </c>
    </row>
    <row r="13116" spans="1:5" x14ac:dyDescent="0.3">
      <c r="A13116" s="18" t="str">
        <f t="shared" si="205"/>
        <v>2023-24Strathbogie ShireG4</v>
      </c>
      <c r="B13116" s="18" t="s">
        <v>34</v>
      </c>
      <c r="C13116" s="18" t="s">
        <v>1185</v>
      </c>
      <c r="D13116" s="18" t="s">
        <v>166</v>
      </c>
      <c r="E13116" s="18">
        <v>66226.28571428571</v>
      </c>
    </row>
    <row r="13117" spans="1:5" x14ac:dyDescent="0.3">
      <c r="A13117" s="18" t="str">
        <f t="shared" si="205"/>
        <v>2023-24Strathbogie ShireG5</v>
      </c>
      <c r="B13117" s="18" t="s">
        <v>34</v>
      </c>
      <c r="C13117" s="18" t="s">
        <v>1185</v>
      </c>
      <c r="D13117" s="18" t="s">
        <v>169</v>
      </c>
      <c r="E13117" s="18">
        <v>37</v>
      </c>
    </row>
    <row r="13118" spans="1:5" x14ac:dyDescent="0.3">
      <c r="A13118" s="18" t="str">
        <f t="shared" si="205"/>
        <v>2023-24Strathbogie ShireLB2</v>
      </c>
      <c r="B13118" s="18" t="s">
        <v>34</v>
      </c>
      <c r="C13118" s="18" t="s">
        <v>1185</v>
      </c>
      <c r="D13118" s="18" t="s">
        <v>172</v>
      </c>
      <c r="E13118" s="18">
        <v>1.5613232081556225</v>
      </c>
    </row>
    <row r="13119" spans="1:5" x14ac:dyDescent="0.3">
      <c r="A13119" s="18" t="str">
        <f t="shared" si="205"/>
        <v>2023-24Strathbogie ShireLB6</v>
      </c>
      <c r="B13119" s="18" t="s">
        <v>34</v>
      </c>
      <c r="C13119" s="18" t="s">
        <v>1185</v>
      </c>
      <c r="D13119" s="18" t="s">
        <v>180</v>
      </c>
      <c r="E13119" s="18">
        <v>7.0458628433235448</v>
      </c>
    </row>
    <row r="13120" spans="1:5" x14ac:dyDescent="0.3">
      <c r="A13120" s="18" t="str">
        <f t="shared" si="205"/>
        <v>2023-24Strathbogie ShireLB7</v>
      </c>
      <c r="B13120" s="18" t="s">
        <v>34</v>
      </c>
      <c r="C13120" s="18" t="s">
        <v>1185</v>
      </c>
      <c r="D13120" s="18" t="s">
        <v>184</v>
      </c>
      <c r="E13120" s="18">
        <v>0.3651753325272068</v>
      </c>
    </row>
    <row r="13121" spans="1:5" x14ac:dyDescent="0.3">
      <c r="A13121" s="18" t="str">
        <f t="shared" si="205"/>
        <v>2023-24Strathbogie ShireLB8</v>
      </c>
      <c r="B13121" s="18" t="s">
        <v>34</v>
      </c>
      <c r="C13121" s="18" t="s">
        <v>1185</v>
      </c>
      <c r="D13121" s="18" t="s">
        <v>188</v>
      </c>
      <c r="E13121" s="18">
        <v>4.4359129383313176</v>
      </c>
    </row>
    <row r="13122" spans="1:5" x14ac:dyDescent="0.3">
      <c r="A13122" s="18" t="str">
        <f t="shared" si="205"/>
        <v>2023-24Strathbogie ShireMC2</v>
      </c>
      <c r="B13122" s="18" t="s">
        <v>34</v>
      </c>
      <c r="C13122" s="18" t="s">
        <v>1185</v>
      </c>
      <c r="D13122" s="18" t="s">
        <v>192</v>
      </c>
      <c r="E13122" s="18">
        <v>1</v>
      </c>
    </row>
    <row r="13123" spans="1:5" x14ac:dyDescent="0.3">
      <c r="A13123" s="18" t="str">
        <f t="shared" si="205"/>
        <v>2023-24Strathbogie ShireMC3</v>
      </c>
      <c r="B13123" s="18" t="s">
        <v>34</v>
      </c>
      <c r="C13123" s="18" t="s">
        <v>1185</v>
      </c>
      <c r="D13123" s="18" t="s">
        <v>197</v>
      </c>
      <c r="E13123" s="18">
        <v>109.23575235752358</v>
      </c>
    </row>
    <row r="13124" spans="1:5" x14ac:dyDescent="0.3">
      <c r="A13124" s="18" t="str">
        <f t="shared" si="205"/>
        <v>2023-24Strathbogie ShireMC4</v>
      </c>
      <c r="B13124" s="18" t="s">
        <v>34</v>
      </c>
      <c r="C13124" s="18" t="s">
        <v>1185</v>
      </c>
      <c r="D13124" s="18" t="s">
        <v>202</v>
      </c>
      <c r="E13124" s="18">
        <v>0.71014492753623193</v>
      </c>
    </row>
    <row r="13125" spans="1:5" x14ac:dyDescent="0.3">
      <c r="A13125" s="18" t="str">
        <f t="shared" si="205"/>
        <v>2023-24Strathbogie ShireMC5</v>
      </c>
      <c r="B13125" s="18" t="s">
        <v>34</v>
      </c>
      <c r="C13125" s="18" t="s">
        <v>1185</v>
      </c>
      <c r="D13125" s="18" t="s">
        <v>207</v>
      </c>
      <c r="E13125" s="18">
        <v>0.80769230769230771</v>
      </c>
    </row>
    <row r="13126" spans="1:5" x14ac:dyDescent="0.3">
      <c r="A13126" s="18" t="str">
        <f t="shared" si="205"/>
        <v>2023-24Strathbogie ShireMC6</v>
      </c>
      <c r="B13126" s="18" t="s">
        <v>34</v>
      </c>
      <c r="C13126" s="18" t="s">
        <v>1185</v>
      </c>
      <c r="D13126" s="18" t="s">
        <v>211</v>
      </c>
      <c r="E13126" s="18">
        <v>0.91764705882352937</v>
      </c>
    </row>
    <row r="13127" spans="1:5" x14ac:dyDescent="0.3">
      <c r="A13127" s="18" t="str">
        <f t="shared" si="205"/>
        <v>2023-24Strathbogie ShireR1</v>
      </c>
      <c r="B13127" s="18" t="s">
        <v>34</v>
      </c>
      <c r="C13127" s="18" t="s">
        <v>1185</v>
      </c>
      <c r="D13127" s="18" t="s">
        <v>215</v>
      </c>
      <c r="E13127" s="18">
        <v>25.085798769194639</v>
      </c>
    </row>
    <row r="13128" spans="1:5" x14ac:dyDescent="0.3">
      <c r="A13128" s="18" t="str">
        <f t="shared" si="205"/>
        <v>2023-24Strathbogie ShireR2</v>
      </c>
      <c r="B13128" s="18" t="s">
        <v>34</v>
      </c>
      <c r="C13128" s="18" t="s">
        <v>1185</v>
      </c>
      <c r="D13128" s="18" t="s">
        <v>220</v>
      </c>
      <c r="E13128" s="18">
        <v>0.99925543214291435</v>
      </c>
    </row>
    <row r="13129" spans="1:5" x14ac:dyDescent="0.3">
      <c r="A13129" s="18" t="str">
        <f t="shared" si="205"/>
        <v>2023-24Strathbogie ShireR3</v>
      </c>
      <c r="B13129" s="18" t="s">
        <v>34</v>
      </c>
      <c r="C13129" s="18" t="s">
        <v>1185</v>
      </c>
      <c r="D13129" s="18" t="s">
        <v>223</v>
      </c>
      <c r="E13129" s="18">
        <v>89.353781432487182</v>
      </c>
    </row>
    <row r="13130" spans="1:5" x14ac:dyDescent="0.3">
      <c r="A13130" s="18" t="str">
        <f t="shared" si="205"/>
        <v>2023-24Strathbogie ShireR4</v>
      </c>
      <c r="B13130" s="18" t="s">
        <v>34</v>
      </c>
      <c r="C13130" s="18" t="s">
        <v>1185</v>
      </c>
      <c r="D13130" s="18" t="s">
        <v>228</v>
      </c>
      <c r="E13130" s="18">
        <v>4.2414001884303749</v>
      </c>
    </row>
    <row r="13131" spans="1:5" x14ac:dyDescent="0.3">
      <c r="A13131" s="18" t="str">
        <f t="shared" si="205"/>
        <v>2023-24Strathbogie ShireR5</v>
      </c>
      <c r="B13131" s="18" t="s">
        <v>34</v>
      </c>
      <c r="C13131" s="18" t="s">
        <v>1185</v>
      </c>
      <c r="D13131" s="18" t="s">
        <v>232</v>
      </c>
      <c r="E13131" s="18">
        <v>40</v>
      </c>
    </row>
    <row r="13132" spans="1:5" x14ac:dyDescent="0.3">
      <c r="A13132" s="18" t="str">
        <f t="shared" si="205"/>
        <v>2023-24Strathbogie ShireSP1</v>
      </c>
      <c r="B13132" s="18" t="s">
        <v>34</v>
      </c>
      <c r="C13132" s="18" t="s">
        <v>1185</v>
      </c>
      <c r="D13132" s="18" t="s">
        <v>236</v>
      </c>
      <c r="E13132" s="18">
        <v>90.5</v>
      </c>
    </row>
    <row r="13133" spans="1:5" x14ac:dyDescent="0.3">
      <c r="A13133" s="18" t="str">
        <f t="shared" si="205"/>
        <v>2023-24Strathbogie ShireSP2</v>
      </c>
      <c r="B13133" s="18" t="s">
        <v>34</v>
      </c>
      <c r="C13133" s="18" t="s">
        <v>1185</v>
      </c>
      <c r="D13133" s="18" t="s">
        <v>239</v>
      </c>
      <c r="E13133" s="18">
        <v>0.89189189189189189</v>
      </c>
    </row>
    <row r="13134" spans="1:5" x14ac:dyDescent="0.3">
      <c r="A13134" s="18" t="str">
        <f t="shared" si="205"/>
        <v>2023-24Strathbogie ShireSP3</v>
      </c>
      <c r="B13134" s="18" t="s">
        <v>34</v>
      </c>
      <c r="C13134" s="18" t="s">
        <v>1185</v>
      </c>
      <c r="D13134" s="18" t="s">
        <v>245</v>
      </c>
      <c r="E13134" s="18">
        <v>4971.710144927536</v>
      </c>
    </row>
    <row r="13135" spans="1:5" x14ac:dyDescent="0.3">
      <c r="A13135" s="18" t="str">
        <f t="shared" si="205"/>
        <v>2023-24Strathbogie ShireSP4</v>
      </c>
      <c r="B13135" s="18" t="s">
        <v>34</v>
      </c>
      <c r="C13135" s="18" t="s">
        <v>1185</v>
      </c>
      <c r="D13135" s="18" t="s">
        <v>251</v>
      </c>
      <c r="E13135" s="18">
        <v>1</v>
      </c>
    </row>
    <row r="13136" spans="1:5" x14ac:dyDescent="0.3">
      <c r="A13136" s="18" t="str">
        <f t="shared" si="205"/>
        <v>2023-24Strathbogie ShireWC2</v>
      </c>
      <c r="B13136" s="18" t="s">
        <v>34</v>
      </c>
      <c r="C13136" s="18" t="s">
        <v>1185</v>
      </c>
      <c r="D13136" s="18" t="s">
        <v>256</v>
      </c>
      <c r="E13136" s="18">
        <v>7.9660635916683766</v>
      </c>
    </row>
    <row r="13137" spans="1:5" x14ac:dyDescent="0.3">
      <c r="A13137" s="18" t="str">
        <f t="shared" si="205"/>
        <v>2023-24Strathbogie ShireWC3</v>
      </c>
      <c r="B13137" s="18" t="s">
        <v>34</v>
      </c>
      <c r="C13137" s="18" t="s">
        <v>1185</v>
      </c>
      <c r="D13137" s="18" t="s">
        <v>262</v>
      </c>
      <c r="E13137" s="18">
        <v>91.395335314091682</v>
      </c>
    </row>
    <row r="13138" spans="1:5" x14ac:dyDescent="0.3">
      <c r="A13138" s="18" t="str">
        <f t="shared" si="205"/>
        <v>2023-24Strathbogie ShireWC4</v>
      </c>
      <c r="B13138" s="18" t="s">
        <v>34</v>
      </c>
      <c r="C13138" s="18" t="s">
        <v>1185</v>
      </c>
      <c r="D13138" s="18" t="s">
        <v>266</v>
      </c>
      <c r="E13138" s="18">
        <v>152.10149440137812</v>
      </c>
    </row>
    <row r="13139" spans="1:5" x14ac:dyDescent="0.3">
      <c r="A13139" s="18" t="str">
        <f t="shared" si="205"/>
        <v>2023-24Strathbogie ShireWC5</v>
      </c>
      <c r="B13139" s="18" t="s">
        <v>34</v>
      </c>
      <c r="C13139" s="18" t="s">
        <v>1185</v>
      </c>
      <c r="D13139" s="18" t="s">
        <v>270</v>
      </c>
      <c r="E13139" s="18">
        <v>0.70736796042915295</v>
      </c>
    </row>
    <row r="13140" spans="1:5" x14ac:dyDescent="0.3">
      <c r="A13140" s="18" t="str">
        <f t="shared" si="205"/>
        <v>2023-24Strathbogie ShireE2</v>
      </c>
      <c r="B13140" s="18" t="s">
        <v>34</v>
      </c>
      <c r="C13140" s="18" t="s">
        <v>1185</v>
      </c>
      <c r="D13140" s="18" t="s">
        <v>548</v>
      </c>
      <c r="E13140" s="18">
        <v>4818.75</v>
      </c>
    </row>
    <row r="13141" spans="1:5" x14ac:dyDescent="0.3">
      <c r="A13141" s="18" t="str">
        <f t="shared" si="205"/>
        <v>2023-24Strathbogie ShireE4</v>
      </c>
      <c r="B13141" s="18" t="s">
        <v>34</v>
      </c>
      <c r="C13141" s="18" t="s">
        <v>1185</v>
      </c>
      <c r="D13141" s="18" t="s">
        <v>550</v>
      </c>
      <c r="E13141" s="18">
        <v>2373.375</v>
      </c>
    </row>
    <row r="13142" spans="1:5" x14ac:dyDescent="0.3">
      <c r="A13142" s="18" t="str">
        <f t="shared" si="205"/>
        <v>2023-24Strathbogie ShireL1</v>
      </c>
      <c r="B13142" s="18" t="s">
        <v>34</v>
      </c>
      <c r="C13142" s="18" t="s">
        <v>1185</v>
      </c>
      <c r="D13142" s="18" t="s">
        <v>552</v>
      </c>
      <c r="E13142" s="18">
        <v>2.0202884953676556</v>
      </c>
    </row>
    <row r="13143" spans="1:5" x14ac:dyDescent="0.3">
      <c r="A13143" s="18" t="str">
        <f t="shared" si="205"/>
        <v>2023-24Strathbogie ShireL2</v>
      </c>
      <c r="B13143" s="18" t="s">
        <v>34</v>
      </c>
      <c r="C13143" s="18" t="s">
        <v>1185</v>
      </c>
      <c r="D13143" s="18" t="s">
        <v>554</v>
      </c>
      <c r="E13143" s="18">
        <v>0.50158320628591535</v>
      </c>
    </row>
    <row r="13144" spans="1:5" x14ac:dyDescent="0.3">
      <c r="A13144" s="18" t="str">
        <f t="shared" ref="A13144:A13207" si="206">CONCATENATE(B13144,C13144,D13144)</f>
        <v>2023-24Strathbogie ShireO2</v>
      </c>
      <c r="B13144" s="18" t="s">
        <v>34</v>
      </c>
      <c r="C13144" s="18" t="s">
        <v>1185</v>
      </c>
      <c r="D13144" s="18" t="s">
        <v>556</v>
      </c>
      <c r="E13144" s="18">
        <v>0.15016635194676739</v>
      </c>
    </row>
    <row r="13145" spans="1:5" x14ac:dyDescent="0.3">
      <c r="A13145" s="18" t="str">
        <f t="shared" si="206"/>
        <v>2023-24Strathbogie ShireO3</v>
      </c>
      <c r="B13145" s="18" t="s">
        <v>34</v>
      </c>
      <c r="C13145" s="18" t="s">
        <v>1185</v>
      </c>
      <c r="D13145" s="18" t="s">
        <v>558</v>
      </c>
      <c r="E13145" s="18">
        <v>1.9287833827893175E-2</v>
      </c>
    </row>
    <row r="13146" spans="1:5" x14ac:dyDescent="0.3">
      <c r="A13146" s="18" t="str">
        <f t="shared" si="206"/>
        <v>2023-24Strathbogie ShireO4</v>
      </c>
      <c r="B13146" s="18" t="s">
        <v>34</v>
      </c>
      <c r="C13146" s="18" t="s">
        <v>1185</v>
      </c>
      <c r="D13146" s="18" t="s">
        <v>560</v>
      </c>
      <c r="E13146" s="18">
        <v>0.18617250991323467</v>
      </c>
    </row>
    <row r="13147" spans="1:5" x14ac:dyDescent="0.3">
      <c r="A13147" s="18" t="str">
        <f t="shared" si="206"/>
        <v>2023-24Strathbogie ShireO5</v>
      </c>
      <c r="B13147" s="18" t="s">
        <v>34</v>
      </c>
      <c r="C13147" s="18" t="s">
        <v>1185</v>
      </c>
      <c r="D13147" s="18" t="s">
        <v>562</v>
      </c>
      <c r="E13147" s="18">
        <v>1.4453048007883993</v>
      </c>
    </row>
    <row r="13148" spans="1:5" x14ac:dyDescent="0.3">
      <c r="A13148" s="18" t="str">
        <f t="shared" si="206"/>
        <v>2023-24Strathbogie ShireOP1</v>
      </c>
      <c r="B13148" s="18" t="s">
        <v>34</v>
      </c>
      <c r="C13148" s="18" t="s">
        <v>1185</v>
      </c>
      <c r="D13148" s="18" t="s">
        <v>564</v>
      </c>
      <c r="E13148" s="18">
        <v>-0.25935121361602037</v>
      </c>
    </row>
    <row r="13149" spans="1:5" x14ac:dyDescent="0.3">
      <c r="A13149" s="18" t="str">
        <f t="shared" si="206"/>
        <v>2023-24Strathbogie ShireS1</v>
      </c>
      <c r="B13149" s="18" t="s">
        <v>34</v>
      </c>
      <c r="C13149" s="18" t="s">
        <v>1185</v>
      </c>
      <c r="D13149" s="18" t="s">
        <v>567</v>
      </c>
      <c r="E13149" s="18">
        <v>0.72660154846297087</v>
      </c>
    </row>
    <row r="13150" spans="1:5" x14ac:dyDescent="0.3">
      <c r="A13150" s="18" t="str">
        <f t="shared" si="206"/>
        <v>2023-24Strathbogie ShireS2</v>
      </c>
      <c r="B13150" s="18" t="s">
        <v>34</v>
      </c>
      <c r="C13150" s="18" t="s">
        <v>1185</v>
      </c>
      <c r="D13150" s="18" t="s">
        <v>569</v>
      </c>
      <c r="E13150" s="18">
        <v>3.326155226558995E-3</v>
      </c>
    </row>
    <row r="13151" spans="1:5" x14ac:dyDescent="0.3">
      <c r="A13151" s="18" t="str">
        <f t="shared" si="206"/>
        <v>2023-24Strathbogie ShireC1</v>
      </c>
      <c r="B13151" s="18" t="s">
        <v>34</v>
      </c>
      <c r="C13151" s="18" t="s">
        <v>1185</v>
      </c>
      <c r="D13151" s="18" t="s">
        <v>572</v>
      </c>
      <c r="E13151" s="18">
        <v>3329.5906028675076</v>
      </c>
    </row>
    <row r="13152" spans="1:5" x14ac:dyDescent="0.3">
      <c r="A13152" s="18" t="str">
        <f t="shared" si="206"/>
        <v>2023-24Strathbogie ShireC2</v>
      </c>
      <c r="B13152" s="18" t="s">
        <v>34</v>
      </c>
      <c r="C13152" s="18" t="s">
        <v>1185</v>
      </c>
      <c r="D13152" s="18" t="s">
        <v>575</v>
      </c>
      <c r="E13152" s="18">
        <v>30273.967870098462</v>
      </c>
    </row>
    <row r="13153" spans="1:5" x14ac:dyDescent="0.3">
      <c r="A13153" s="18" t="str">
        <f t="shared" si="206"/>
        <v>2023-24Strathbogie ShireC3</v>
      </c>
      <c r="B13153" s="18" t="s">
        <v>34</v>
      </c>
      <c r="C13153" s="18" t="s">
        <v>1185</v>
      </c>
      <c r="D13153" s="18" t="s">
        <v>579</v>
      </c>
      <c r="E13153" s="18">
        <v>5.2821415438744399</v>
      </c>
    </row>
    <row r="13154" spans="1:5" x14ac:dyDescent="0.3">
      <c r="A13154" s="18" t="str">
        <f t="shared" si="206"/>
        <v>2023-24Strathbogie ShireC4</v>
      </c>
      <c r="B13154" s="18" t="s">
        <v>34</v>
      </c>
      <c r="C13154" s="18" t="s">
        <v>1185</v>
      </c>
      <c r="D13154" s="18" t="s">
        <v>583</v>
      </c>
      <c r="E13154" s="18">
        <v>2199.9481775781655</v>
      </c>
    </row>
    <row r="13155" spans="1:5" x14ac:dyDescent="0.3">
      <c r="A13155" s="18" t="str">
        <f t="shared" si="206"/>
        <v>2023-24Strathbogie ShireC5</v>
      </c>
      <c r="B13155" s="18" t="s">
        <v>34</v>
      </c>
      <c r="C13155" s="18" t="s">
        <v>1185</v>
      </c>
      <c r="D13155" s="18" t="s">
        <v>586</v>
      </c>
      <c r="E13155" s="18">
        <v>236.48298497149767</v>
      </c>
    </row>
    <row r="13156" spans="1:5" x14ac:dyDescent="0.3">
      <c r="A13156" s="18" t="str">
        <f t="shared" si="206"/>
        <v>2023-24Strathbogie ShireC6</v>
      </c>
      <c r="B13156" s="18" t="s">
        <v>34</v>
      </c>
      <c r="C13156" s="18" t="s">
        <v>1185</v>
      </c>
      <c r="D13156" s="18" t="s">
        <v>590</v>
      </c>
      <c r="E13156" s="18">
        <v>4</v>
      </c>
    </row>
    <row r="13157" spans="1:5" x14ac:dyDescent="0.3">
      <c r="A13157" s="18" t="str">
        <f t="shared" si="206"/>
        <v>2023-24Strathbogie ShireC7</v>
      </c>
      <c r="B13157" s="18" t="s">
        <v>34</v>
      </c>
      <c r="C13157" s="18" t="s">
        <v>1185</v>
      </c>
      <c r="D13157" s="18" t="s">
        <v>594</v>
      </c>
      <c r="E13157" s="18">
        <v>0.15972222222222221</v>
      </c>
    </row>
    <row r="13158" spans="1:5" x14ac:dyDescent="0.3">
      <c r="A13158" s="18" t="str">
        <f t="shared" si="206"/>
        <v>2023-24Strathbogie ShireLB5</v>
      </c>
      <c r="B13158" s="18" t="s">
        <v>34</v>
      </c>
      <c r="C13158" s="18" t="s">
        <v>1185</v>
      </c>
      <c r="D13158" s="18" t="s">
        <v>177</v>
      </c>
      <c r="E13158" s="18">
        <v>21.447753498013473</v>
      </c>
    </row>
    <row r="13159" spans="1:5" x14ac:dyDescent="0.3">
      <c r="A13159" s="18" t="str">
        <f t="shared" si="206"/>
        <v>2023-24Surf Coast ShireAF2</v>
      </c>
      <c r="B13159" s="18" t="s">
        <v>34</v>
      </c>
      <c r="C13159" s="18" t="s">
        <v>1188</v>
      </c>
      <c r="D13159" s="18" t="s">
        <v>76</v>
      </c>
      <c r="E13159" s="18">
        <v>0</v>
      </c>
    </row>
    <row r="13160" spans="1:5" x14ac:dyDescent="0.3">
      <c r="A13160" s="18" t="str">
        <f t="shared" si="206"/>
        <v>2023-24Surf Coast ShireAF6</v>
      </c>
      <c r="B13160" s="18" t="s">
        <v>34</v>
      </c>
      <c r="C13160" s="18" t="s">
        <v>1188</v>
      </c>
      <c r="D13160" s="18" t="s">
        <v>85</v>
      </c>
      <c r="E13160" s="18">
        <v>0</v>
      </c>
    </row>
    <row r="13161" spans="1:5" x14ac:dyDescent="0.3">
      <c r="A13161" s="18" t="str">
        <f t="shared" si="206"/>
        <v>2023-24Surf Coast ShireAF7</v>
      </c>
      <c r="B13161" s="18" t="s">
        <v>34</v>
      </c>
      <c r="C13161" s="18" t="s">
        <v>1188</v>
      </c>
      <c r="D13161" s="18" t="s">
        <v>90</v>
      </c>
      <c r="E13161" s="18">
        <v>0</v>
      </c>
    </row>
    <row r="13162" spans="1:5" x14ac:dyDescent="0.3">
      <c r="A13162" s="18" t="str">
        <f t="shared" si="206"/>
        <v>2023-24Surf Coast ShireAM1</v>
      </c>
      <c r="B13162" s="18" t="s">
        <v>34</v>
      </c>
      <c r="C13162" s="18" t="s">
        <v>1188</v>
      </c>
      <c r="D13162" s="18" t="s">
        <v>97</v>
      </c>
      <c r="E13162" s="18">
        <v>1.1955484896661368</v>
      </c>
    </row>
    <row r="13163" spans="1:5" x14ac:dyDescent="0.3">
      <c r="A13163" s="18" t="str">
        <f t="shared" si="206"/>
        <v>2023-24Surf Coast ShireAM2</v>
      </c>
      <c r="B13163" s="18" t="s">
        <v>34</v>
      </c>
      <c r="C13163" s="18" t="s">
        <v>1188</v>
      </c>
      <c r="D13163" s="18" t="s">
        <v>103</v>
      </c>
      <c r="E13163" s="18">
        <v>0.72222222222222221</v>
      </c>
    </row>
    <row r="13164" spans="1:5" x14ac:dyDescent="0.3">
      <c r="A13164" s="18" t="str">
        <f t="shared" si="206"/>
        <v>2023-24Surf Coast ShireAM5</v>
      </c>
      <c r="B13164" s="18" t="s">
        <v>34</v>
      </c>
      <c r="C13164" s="18" t="s">
        <v>1188</v>
      </c>
      <c r="D13164" s="18" t="s">
        <v>109</v>
      </c>
      <c r="E13164" s="18">
        <v>0</v>
      </c>
    </row>
    <row r="13165" spans="1:5" x14ac:dyDescent="0.3">
      <c r="A13165" s="18" t="str">
        <f t="shared" si="206"/>
        <v>2023-24Surf Coast ShireAM6</v>
      </c>
      <c r="B13165" s="18" t="s">
        <v>34</v>
      </c>
      <c r="C13165" s="18" t="s">
        <v>1188</v>
      </c>
      <c r="D13165" s="18" t="s">
        <v>115</v>
      </c>
      <c r="E13165" s="18">
        <v>12.590085894649695</v>
      </c>
    </row>
    <row r="13166" spans="1:5" x14ac:dyDescent="0.3">
      <c r="A13166" s="18" t="str">
        <f t="shared" si="206"/>
        <v>2023-24Surf Coast ShireAM7</v>
      </c>
      <c r="B13166" s="18" t="s">
        <v>34</v>
      </c>
      <c r="C13166" s="18" t="s">
        <v>1188</v>
      </c>
      <c r="D13166" s="18" t="s">
        <v>118</v>
      </c>
      <c r="E13166" s="18">
        <v>0</v>
      </c>
    </row>
    <row r="13167" spans="1:5" x14ac:dyDescent="0.3">
      <c r="A13167" s="18" t="str">
        <f t="shared" si="206"/>
        <v>2023-24Surf Coast ShireFS1</v>
      </c>
      <c r="B13167" s="18" t="s">
        <v>34</v>
      </c>
      <c r="C13167" s="18" t="s">
        <v>1188</v>
      </c>
      <c r="D13167" s="18" t="s">
        <v>124</v>
      </c>
      <c r="E13167" s="18">
        <v>1.3</v>
      </c>
    </row>
    <row r="13168" spans="1:5" x14ac:dyDescent="0.3">
      <c r="A13168" s="18" t="str">
        <f t="shared" si="206"/>
        <v>2023-24Surf Coast ShireFS2</v>
      </c>
      <c r="B13168" s="18" t="s">
        <v>34</v>
      </c>
      <c r="C13168" s="18" t="s">
        <v>1188</v>
      </c>
      <c r="D13168" s="18" t="s">
        <v>130</v>
      </c>
      <c r="E13168" s="18">
        <v>0.98327759197324416</v>
      </c>
    </row>
    <row r="13169" spans="1:5" x14ac:dyDescent="0.3">
      <c r="A13169" s="18" t="str">
        <f t="shared" si="206"/>
        <v>2023-24Surf Coast ShireFS3</v>
      </c>
      <c r="B13169" s="18" t="s">
        <v>34</v>
      </c>
      <c r="C13169" s="18" t="s">
        <v>1188</v>
      </c>
      <c r="D13169" s="18" t="s">
        <v>135</v>
      </c>
      <c r="E13169" s="18">
        <v>658.59677419354841</v>
      </c>
    </row>
    <row r="13170" spans="1:5" x14ac:dyDescent="0.3">
      <c r="A13170" s="18" t="str">
        <f t="shared" si="206"/>
        <v>2023-24Surf Coast ShireFS4</v>
      </c>
      <c r="B13170" s="18" t="s">
        <v>34</v>
      </c>
      <c r="C13170" s="18" t="s">
        <v>1188</v>
      </c>
      <c r="D13170" s="18" t="s">
        <v>139</v>
      </c>
      <c r="E13170" s="18">
        <v>1</v>
      </c>
    </row>
    <row r="13171" spans="1:5" x14ac:dyDescent="0.3">
      <c r="A13171" s="18" t="str">
        <f t="shared" si="206"/>
        <v>2023-24Surf Coast ShireFS5</v>
      </c>
      <c r="B13171" s="18" t="s">
        <v>34</v>
      </c>
      <c r="C13171" s="18" t="s">
        <v>1188</v>
      </c>
      <c r="D13171" s="18" t="s">
        <v>144</v>
      </c>
      <c r="E13171" s="18">
        <v>1.0138888888888888</v>
      </c>
    </row>
    <row r="13172" spans="1:5" x14ac:dyDescent="0.3">
      <c r="A13172" s="18" t="str">
        <f t="shared" si="206"/>
        <v>2023-24Surf Coast ShireG1</v>
      </c>
      <c r="B13172" s="18" t="s">
        <v>34</v>
      </c>
      <c r="C13172" s="18" t="s">
        <v>1188</v>
      </c>
      <c r="D13172" s="18" t="s">
        <v>149</v>
      </c>
      <c r="E13172" s="18">
        <v>6.6298342541436461E-2</v>
      </c>
    </row>
    <row r="13173" spans="1:5" x14ac:dyDescent="0.3">
      <c r="A13173" s="18" t="str">
        <f t="shared" si="206"/>
        <v>2023-24Surf Coast ShireG2</v>
      </c>
      <c r="B13173" s="18" t="s">
        <v>34</v>
      </c>
      <c r="C13173" s="18" t="s">
        <v>1188</v>
      </c>
      <c r="D13173" s="18" t="s">
        <v>154</v>
      </c>
      <c r="E13173" s="18">
        <v>52</v>
      </c>
    </row>
    <row r="13174" spans="1:5" x14ac:dyDescent="0.3">
      <c r="A13174" s="18" t="str">
        <f t="shared" si="206"/>
        <v>2023-24Surf Coast ShireG3</v>
      </c>
      <c r="B13174" s="18" t="s">
        <v>34</v>
      </c>
      <c r="C13174" s="18" t="s">
        <v>1188</v>
      </c>
      <c r="D13174" s="18" t="s">
        <v>159</v>
      </c>
      <c r="E13174" s="18">
        <v>0.89542483660130723</v>
      </c>
    </row>
    <row r="13175" spans="1:5" x14ac:dyDescent="0.3">
      <c r="A13175" s="18" t="str">
        <f t="shared" si="206"/>
        <v>2023-24Surf Coast ShireG4</v>
      </c>
      <c r="B13175" s="18" t="s">
        <v>34</v>
      </c>
      <c r="C13175" s="18" t="s">
        <v>1188</v>
      </c>
      <c r="D13175" s="18" t="s">
        <v>166</v>
      </c>
      <c r="E13175" s="18">
        <v>54441.555555555555</v>
      </c>
    </row>
    <row r="13176" spans="1:5" x14ac:dyDescent="0.3">
      <c r="A13176" s="18" t="str">
        <f t="shared" si="206"/>
        <v>2023-24Surf Coast ShireG5</v>
      </c>
      <c r="B13176" s="18" t="s">
        <v>34</v>
      </c>
      <c r="C13176" s="18" t="s">
        <v>1188</v>
      </c>
      <c r="D13176" s="18" t="s">
        <v>169</v>
      </c>
      <c r="E13176" s="18">
        <v>52</v>
      </c>
    </row>
    <row r="13177" spans="1:5" x14ac:dyDescent="0.3">
      <c r="A13177" s="18" t="str">
        <f t="shared" si="206"/>
        <v>2023-24Surf Coast ShireLB2</v>
      </c>
      <c r="B13177" s="18" t="s">
        <v>34</v>
      </c>
      <c r="C13177" s="18" t="s">
        <v>1188</v>
      </c>
      <c r="D13177" s="18" t="s">
        <v>172</v>
      </c>
      <c r="E13177" s="18">
        <v>0.75668367864264707</v>
      </c>
    </row>
    <row r="13178" spans="1:5" x14ac:dyDescent="0.3">
      <c r="A13178" s="18" t="str">
        <f t="shared" si="206"/>
        <v>2023-24Surf Coast ShireLB6</v>
      </c>
      <c r="B13178" s="18" t="s">
        <v>34</v>
      </c>
      <c r="C13178" s="18" t="s">
        <v>1188</v>
      </c>
      <c r="D13178" s="18" t="s">
        <v>180</v>
      </c>
      <c r="E13178" s="18">
        <v>7.4950584704543104</v>
      </c>
    </row>
    <row r="13179" spans="1:5" x14ac:dyDescent="0.3">
      <c r="A13179" s="18" t="str">
        <f t="shared" si="206"/>
        <v>2023-24Surf Coast ShireLB7</v>
      </c>
      <c r="B13179" s="18" t="s">
        <v>34</v>
      </c>
      <c r="C13179" s="18" t="s">
        <v>1188</v>
      </c>
      <c r="D13179" s="18" t="s">
        <v>184</v>
      </c>
      <c r="E13179" s="18">
        <v>0.2904894960157301</v>
      </c>
    </row>
    <row r="13180" spans="1:5" x14ac:dyDescent="0.3">
      <c r="A13180" s="18" t="str">
        <f t="shared" si="206"/>
        <v>2023-24Surf Coast ShireLB8</v>
      </c>
      <c r="B13180" s="18" t="s">
        <v>34</v>
      </c>
      <c r="C13180" s="18" t="s">
        <v>1188</v>
      </c>
      <c r="D13180" s="18" t="s">
        <v>188</v>
      </c>
      <c r="E13180" s="18">
        <v>2.4090085894649693</v>
      </c>
    </row>
    <row r="13181" spans="1:5" x14ac:dyDescent="0.3">
      <c r="A13181" s="18" t="str">
        <f t="shared" si="206"/>
        <v>2023-24Surf Coast ShireMC2</v>
      </c>
      <c r="B13181" s="18" t="s">
        <v>34</v>
      </c>
      <c r="C13181" s="18" t="s">
        <v>1188</v>
      </c>
      <c r="D13181" s="18" t="s">
        <v>192</v>
      </c>
      <c r="E13181" s="18">
        <v>0.98066298342541436</v>
      </c>
    </row>
    <row r="13182" spans="1:5" x14ac:dyDescent="0.3">
      <c r="A13182" s="18" t="str">
        <f t="shared" si="206"/>
        <v>2023-24Surf Coast ShireMC3</v>
      </c>
      <c r="B13182" s="18" t="s">
        <v>34</v>
      </c>
      <c r="C13182" s="18" t="s">
        <v>1188</v>
      </c>
      <c r="D13182" s="18" t="s">
        <v>197</v>
      </c>
      <c r="E13182" s="18">
        <v>87.7752478697914</v>
      </c>
    </row>
    <row r="13183" spans="1:5" x14ac:dyDescent="0.3">
      <c r="A13183" s="18" t="str">
        <f t="shared" si="206"/>
        <v>2023-24Surf Coast ShireMC4</v>
      </c>
      <c r="B13183" s="18" t="s">
        <v>34</v>
      </c>
      <c r="C13183" s="18" t="s">
        <v>1188</v>
      </c>
      <c r="D13183" s="18" t="s">
        <v>202</v>
      </c>
      <c r="E13183" s="18">
        <v>0.72781569965870307</v>
      </c>
    </row>
    <row r="13184" spans="1:5" x14ac:dyDescent="0.3">
      <c r="A13184" s="18" t="str">
        <f t="shared" si="206"/>
        <v>2023-24Surf Coast ShireMC5</v>
      </c>
      <c r="B13184" s="18" t="s">
        <v>34</v>
      </c>
      <c r="C13184" s="18" t="s">
        <v>1188</v>
      </c>
      <c r="D13184" s="18" t="s">
        <v>207</v>
      </c>
      <c r="E13184" s="18">
        <v>0.84090909090909094</v>
      </c>
    </row>
    <row r="13185" spans="1:5" x14ac:dyDescent="0.3">
      <c r="A13185" s="18" t="str">
        <f t="shared" si="206"/>
        <v>2023-24Surf Coast ShireMC6</v>
      </c>
      <c r="B13185" s="18" t="s">
        <v>34</v>
      </c>
      <c r="C13185" s="18" t="s">
        <v>1188</v>
      </c>
      <c r="D13185" s="18" t="s">
        <v>211</v>
      </c>
      <c r="E13185" s="18">
        <v>0.99723756906077343</v>
      </c>
    </row>
    <row r="13186" spans="1:5" x14ac:dyDescent="0.3">
      <c r="A13186" s="18" t="str">
        <f t="shared" si="206"/>
        <v>2023-24Surf Coast ShireR1</v>
      </c>
      <c r="B13186" s="18" t="s">
        <v>34</v>
      </c>
      <c r="C13186" s="18" t="s">
        <v>1188</v>
      </c>
      <c r="D13186" s="18" t="s">
        <v>215</v>
      </c>
      <c r="E13186" s="18">
        <v>53.083758003397364</v>
      </c>
    </row>
    <row r="13187" spans="1:5" x14ac:dyDescent="0.3">
      <c r="A13187" s="18" t="str">
        <f t="shared" si="206"/>
        <v>2023-24Surf Coast ShireR2</v>
      </c>
      <c r="B13187" s="18" t="s">
        <v>34</v>
      </c>
      <c r="C13187" s="18" t="s">
        <v>1188</v>
      </c>
      <c r="D13187" s="18" t="s">
        <v>220</v>
      </c>
      <c r="E13187" s="18">
        <v>0.97791715667058676</v>
      </c>
    </row>
    <row r="13188" spans="1:5" x14ac:dyDescent="0.3">
      <c r="A13188" s="18" t="str">
        <f t="shared" si="206"/>
        <v>2023-24Surf Coast ShireR3</v>
      </c>
      <c r="B13188" s="18" t="s">
        <v>34</v>
      </c>
      <c r="C13188" s="18" t="s">
        <v>1188</v>
      </c>
      <c r="D13188" s="18" t="s">
        <v>223</v>
      </c>
      <c r="E13188" s="18">
        <v>116.36196037597793</v>
      </c>
    </row>
    <row r="13189" spans="1:5" x14ac:dyDescent="0.3">
      <c r="A13189" s="18" t="str">
        <f t="shared" si="206"/>
        <v>2023-24Surf Coast ShireR4</v>
      </c>
      <c r="B13189" s="18" t="s">
        <v>34</v>
      </c>
      <c r="C13189" s="18" t="s">
        <v>1188</v>
      </c>
      <c r="D13189" s="18" t="s">
        <v>228</v>
      </c>
      <c r="E13189" s="18">
        <v>38.686960114738419</v>
      </c>
    </row>
    <row r="13190" spans="1:5" x14ac:dyDescent="0.3">
      <c r="A13190" s="18" t="str">
        <f t="shared" si="206"/>
        <v>2023-24Surf Coast ShireR5</v>
      </c>
      <c r="B13190" s="18" t="s">
        <v>34</v>
      </c>
      <c r="C13190" s="18" t="s">
        <v>1188</v>
      </c>
      <c r="D13190" s="18" t="s">
        <v>232</v>
      </c>
      <c r="E13190" s="18">
        <v>57</v>
      </c>
    </row>
    <row r="13191" spans="1:5" x14ac:dyDescent="0.3">
      <c r="A13191" s="18" t="str">
        <f t="shared" si="206"/>
        <v>2023-24Surf Coast ShireSP1</v>
      </c>
      <c r="B13191" s="18" t="s">
        <v>34</v>
      </c>
      <c r="C13191" s="18" t="s">
        <v>1188</v>
      </c>
      <c r="D13191" s="18" t="s">
        <v>236</v>
      </c>
      <c r="E13191" s="18">
        <v>80</v>
      </c>
    </row>
    <row r="13192" spans="1:5" x14ac:dyDescent="0.3">
      <c r="A13192" s="18" t="str">
        <f t="shared" si="206"/>
        <v>2023-24Surf Coast ShireSP2</v>
      </c>
      <c r="B13192" s="18" t="s">
        <v>34</v>
      </c>
      <c r="C13192" s="18" t="s">
        <v>1188</v>
      </c>
      <c r="D13192" s="18" t="s">
        <v>239</v>
      </c>
      <c r="E13192" s="18">
        <v>0.6872852233676976</v>
      </c>
    </row>
    <row r="13193" spans="1:5" x14ac:dyDescent="0.3">
      <c r="A13193" s="18" t="str">
        <f t="shared" si="206"/>
        <v>2023-24Surf Coast ShireSP3</v>
      </c>
      <c r="B13193" s="18" t="s">
        <v>34</v>
      </c>
      <c r="C13193" s="18" t="s">
        <v>1188</v>
      </c>
      <c r="D13193" s="18" t="s">
        <v>245</v>
      </c>
      <c r="E13193" s="18">
        <v>3350.3793103448274</v>
      </c>
    </row>
    <row r="13194" spans="1:5" x14ac:dyDescent="0.3">
      <c r="A13194" s="18" t="str">
        <f t="shared" si="206"/>
        <v>2023-24Surf Coast ShireSP4</v>
      </c>
      <c r="B13194" s="18" t="s">
        <v>34</v>
      </c>
      <c r="C13194" s="18" t="s">
        <v>1188</v>
      </c>
      <c r="D13194" s="18" t="s">
        <v>251</v>
      </c>
      <c r="E13194" s="18">
        <v>0.95</v>
      </c>
    </row>
    <row r="13195" spans="1:5" x14ac:dyDescent="0.3">
      <c r="A13195" s="18" t="str">
        <f t="shared" si="206"/>
        <v>2023-24Surf Coast ShireWC2</v>
      </c>
      <c r="B13195" s="18" t="s">
        <v>34</v>
      </c>
      <c r="C13195" s="18" t="s">
        <v>1188</v>
      </c>
      <c r="D13195" s="18" t="s">
        <v>256</v>
      </c>
      <c r="E13195" s="18">
        <v>4.2570289654977094</v>
      </c>
    </row>
    <row r="13196" spans="1:5" x14ac:dyDescent="0.3">
      <c r="A13196" s="18" t="str">
        <f t="shared" si="206"/>
        <v>2023-24Surf Coast ShireWC3</v>
      </c>
      <c r="B13196" s="18" t="s">
        <v>34</v>
      </c>
      <c r="C13196" s="18" t="s">
        <v>1188</v>
      </c>
      <c r="D13196" s="18" t="s">
        <v>262</v>
      </c>
      <c r="E13196" s="18">
        <v>93.327662014911112</v>
      </c>
    </row>
    <row r="13197" spans="1:5" x14ac:dyDescent="0.3">
      <c r="A13197" s="18" t="str">
        <f t="shared" si="206"/>
        <v>2023-24Surf Coast ShireWC4</v>
      </c>
      <c r="B13197" s="18" t="s">
        <v>34</v>
      </c>
      <c r="C13197" s="18" t="s">
        <v>1188</v>
      </c>
      <c r="D13197" s="18" t="s">
        <v>266</v>
      </c>
      <c r="E13197" s="18">
        <v>60.923723953355001</v>
      </c>
    </row>
    <row r="13198" spans="1:5" x14ac:dyDescent="0.3">
      <c r="A13198" s="18" t="str">
        <f t="shared" si="206"/>
        <v>2023-24Surf Coast ShireWC5</v>
      </c>
      <c r="B13198" s="18" t="s">
        <v>34</v>
      </c>
      <c r="C13198" s="18" t="s">
        <v>1188</v>
      </c>
      <c r="D13198" s="18" t="s">
        <v>270</v>
      </c>
      <c r="E13198" s="18">
        <v>0.71224043069277643</v>
      </c>
    </row>
    <row r="13199" spans="1:5" x14ac:dyDescent="0.3">
      <c r="A13199" s="18" t="str">
        <f t="shared" si="206"/>
        <v>2023-24Surf Coast ShireE2</v>
      </c>
      <c r="B13199" s="18" t="s">
        <v>34</v>
      </c>
      <c r="C13199" s="18" t="s">
        <v>1188</v>
      </c>
      <c r="D13199" s="18" t="s">
        <v>548</v>
      </c>
      <c r="E13199" s="18">
        <v>5556.7122371336591</v>
      </c>
    </row>
    <row r="13200" spans="1:5" x14ac:dyDescent="0.3">
      <c r="A13200" s="18" t="str">
        <f t="shared" si="206"/>
        <v>2023-24Surf Coast ShireE4</v>
      </c>
      <c r="B13200" s="18" t="s">
        <v>34</v>
      </c>
      <c r="C13200" s="18" t="s">
        <v>1188</v>
      </c>
      <c r="D13200" s="18" t="s">
        <v>550</v>
      </c>
      <c r="E13200" s="18">
        <v>2253.2714578368659</v>
      </c>
    </row>
    <row r="13201" spans="1:5" x14ac:dyDescent="0.3">
      <c r="A13201" s="18" t="str">
        <f t="shared" si="206"/>
        <v>2023-24Surf Coast ShireL1</v>
      </c>
      <c r="B13201" s="18" t="s">
        <v>34</v>
      </c>
      <c r="C13201" s="18" t="s">
        <v>1188</v>
      </c>
      <c r="D13201" s="18" t="s">
        <v>552</v>
      </c>
      <c r="E13201" s="18">
        <v>2.0706946876824284</v>
      </c>
    </row>
    <row r="13202" spans="1:5" x14ac:dyDescent="0.3">
      <c r="A13202" s="18" t="str">
        <f t="shared" si="206"/>
        <v>2023-24Surf Coast ShireL2</v>
      </c>
      <c r="B13202" s="18" t="s">
        <v>34</v>
      </c>
      <c r="C13202" s="18" t="s">
        <v>1188</v>
      </c>
      <c r="D13202" s="18" t="s">
        <v>554</v>
      </c>
      <c r="E13202" s="18">
        <v>-1.9605370694687683</v>
      </c>
    </row>
    <row r="13203" spans="1:5" x14ac:dyDescent="0.3">
      <c r="A13203" s="18" t="str">
        <f t="shared" si="206"/>
        <v>2023-24Surf Coast ShireO2</v>
      </c>
      <c r="B13203" s="18" t="s">
        <v>34</v>
      </c>
      <c r="C13203" s="18" t="s">
        <v>1188</v>
      </c>
      <c r="D13203" s="18" t="s">
        <v>556</v>
      </c>
      <c r="E13203" s="18">
        <v>0.19510487334287671</v>
      </c>
    </row>
    <row r="13204" spans="1:5" x14ac:dyDescent="0.3">
      <c r="A13204" s="18" t="str">
        <f t="shared" si="206"/>
        <v>2023-24Surf Coast ShireO3</v>
      </c>
      <c r="B13204" s="18" t="s">
        <v>34</v>
      </c>
      <c r="C13204" s="18" t="s">
        <v>1188</v>
      </c>
      <c r="D13204" s="18" t="s">
        <v>558</v>
      </c>
      <c r="E13204" s="18">
        <v>3.8199414949897308E-2</v>
      </c>
    </row>
    <row r="13205" spans="1:5" x14ac:dyDescent="0.3">
      <c r="A13205" s="18" t="str">
        <f t="shared" si="206"/>
        <v>2023-24Surf Coast ShireO4</v>
      </c>
      <c r="B13205" s="18" t="s">
        <v>34</v>
      </c>
      <c r="C13205" s="18" t="s">
        <v>1188</v>
      </c>
      <c r="D13205" s="18" t="s">
        <v>560</v>
      </c>
      <c r="E13205" s="18">
        <v>0.3550435102340973</v>
      </c>
    </row>
    <row r="13206" spans="1:5" x14ac:dyDescent="0.3">
      <c r="A13206" s="18" t="str">
        <f t="shared" si="206"/>
        <v>2023-24Surf Coast ShireO5</v>
      </c>
      <c r="B13206" s="18" t="s">
        <v>34</v>
      </c>
      <c r="C13206" s="18" t="s">
        <v>1188</v>
      </c>
      <c r="D13206" s="18" t="s">
        <v>562</v>
      </c>
      <c r="E13206" s="18">
        <v>0.74489330658398689</v>
      </c>
    </row>
    <row r="13207" spans="1:5" x14ac:dyDescent="0.3">
      <c r="A13207" s="18" t="str">
        <f t="shared" si="206"/>
        <v>2023-24Surf Coast ShireOP1</v>
      </c>
      <c r="B13207" s="18" t="s">
        <v>34</v>
      </c>
      <c r="C13207" s="18" t="s">
        <v>1188</v>
      </c>
      <c r="D13207" s="18" t="s">
        <v>564</v>
      </c>
      <c r="E13207" s="18">
        <v>-0.48896531636493995</v>
      </c>
    </row>
    <row r="13208" spans="1:5" x14ac:dyDescent="0.3">
      <c r="A13208" s="18" t="str">
        <f t="shared" ref="A13208:A13271" si="207">CONCATENATE(B13208,C13208,D13208)</f>
        <v>2023-24Surf Coast ShireS1</v>
      </c>
      <c r="B13208" s="18" t="s">
        <v>34</v>
      </c>
      <c r="C13208" s="18" t="s">
        <v>1188</v>
      </c>
      <c r="D13208" s="18" t="s">
        <v>567</v>
      </c>
      <c r="E13208" s="18">
        <v>0.71997669833303457</v>
      </c>
    </row>
    <row r="13209" spans="1:5" x14ac:dyDescent="0.3">
      <c r="A13209" s="18" t="str">
        <f t="shared" si="207"/>
        <v>2023-24Surf Coast ShireS2</v>
      </c>
      <c r="B13209" s="18" t="s">
        <v>34</v>
      </c>
      <c r="C13209" s="18" t="s">
        <v>1188</v>
      </c>
      <c r="D13209" s="18" t="s">
        <v>569</v>
      </c>
      <c r="E13209" s="18">
        <v>1.8268060622904595E-3</v>
      </c>
    </row>
    <row r="13210" spans="1:5" x14ac:dyDescent="0.3">
      <c r="A13210" s="18" t="str">
        <f t="shared" si="207"/>
        <v>2023-24Surf Coast ShireC1</v>
      </c>
      <c r="B13210" s="18" t="s">
        <v>34</v>
      </c>
      <c r="C13210" s="18" t="s">
        <v>1188</v>
      </c>
      <c r="D13210" s="18" t="s">
        <v>572</v>
      </c>
      <c r="E13210" s="18">
        <v>3438.657766739108</v>
      </c>
    </row>
    <row r="13211" spans="1:5" x14ac:dyDescent="0.3">
      <c r="A13211" s="18" t="str">
        <f t="shared" si="207"/>
        <v>2023-24Surf Coast ShireC2</v>
      </c>
      <c r="B13211" s="18" t="s">
        <v>34</v>
      </c>
      <c r="C13211" s="18" t="s">
        <v>1188</v>
      </c>
      <c r="D13211" s="18" t="s">
        <v>575</v>
      </c>
      <c r="E13211" s="18">
        <v>21901.040049674011</v>
      </c>
    </row>
    <row r="13212" spans="1:5" x14ac:dyDescent="0.3">
      <c r="A13212" s="18" t="str">
        <f t="shared" si="207"/>
        <v>2023-24Surf Coast ShireC3</v>
      </c>
      <c r="B13212" s="18" t="s">
        <v>34</v>
      </c>
      <c r="C13212" s="18" t="s">
        <v>1188</v>
      </c>
      <c r="D13212" s="18" t="s">
        <v>579</v>
      </c>
      <c r="E13212" s="18">
        <v>35.656826568265686</v>
      </c>
    </row>
    <row r="13213" spans="1:5" x14ac:dyDescent="0.3">
      <c r="A13213" s="18" t="str">
        <f t="shared" si="207"/>
        <v>2023-24Surf Coast ShireC4</v>
      </c>
      <c r="B13213" s="18" t="s">
        <v>34</v>
      </c>
      <c r="C13213" s="18" t="s">
        <v>1188</v>
      </c>
      <c r="D13213" s="18" t="s">
        <v>583</v>
      </c>
      <c r="E13213" s="18">
        <v>2110.8868881299804</v>
      </c>
    </row>
    <row r="13214" spans="1:5" x14ac:dyDescent="0.3">
      <c r="A13214" s="18" t="str">
        <f t="shared" si="207"/>
        <v>2023-24Surf Coast ShireC5</v>
      </c>
      <c r="B13214" s="18" t="s">
        <v>34</v>
      </c>
      <c r="C13214" s="18" t="s">
        <v>1188</v>
      </c>
      <c r="D13214" s="18" t="s">
        <v>586</v>
      </c>
      <c r="E13214" s="18">
        <v>124.0039325261306</v>
      </c>
    </row>
    <row r="13215" spans="1:5" x14ac:dyDescent="0.3">
      <c r="A13215" s="18" t="str">
        <f t="shared" si="207"/>
        <v>2023-24Surf Coast ShireC6</v>
      </c>
      <c r="B13215" s="18" t="s">
        <v>34</v>
      </c>
      <c r="C13215" s="18" t="s">
        <v>1188</v>
      </c>
      <c r="D13215" s="18" t="s">
        <v>590</v>
      </c>
      <c r="E13215" s="18">
        <v>10</v>
      </c>
    </row>
    <row r="13216" spans="1:5" x14ac:dyDescent="0.3">
      <c r="A13216" s="18" t="str">
        <f t="shared" si="207"/>
        <v>2023-24Surf Coast ShireC7</v>
      </c>
      <c r="B13216" s="18" t="s">
        <v>34</v>
      </c>
      <c r="C13216" s="18" t="s">
        <v>1188</v>
      </c>
      <c r="D13216" s="18" t="s">
        <v>594</v>
      </c>
      <c r="E13216" s="18">
        <v>0.16726403823178015</v>
      </c>
    </row>
    <row r="13217" spans="1:5" x14ac:dyDescent="0.3">
      <c r="A13217" s="18" t="str">
        <f t="shared" si="207"/>
        <v>2023-24Surf Coast ShireLB5</v>
      </c>
      <c r="B13217" s="18" t="s">
        <v>34</v>
      </c>
      <c r="C13217" s="18" t="s">
        <v>1188</v>
      </c>
      <c r="D13217" s="18" t="s">
        <v>177</v>
      </c>
      <c r="E13217" s="18">
        <v>19.796931594742833</v>
      </c>
    </row>
    <row r="13218" spans="1:5" x14ac:dyDescent="0.3">
      <c r="A13218" s="18" t="str">
        <f t="shared" si="207"/>
        <v>2023-24Swan Hill Rural CityLB5</v>
      </c>
      <c r="B13218" s="18" t="s">
        <v>34</v>
      </c>
      <c r="C13218" s="18" t="s">
        <v>1191</v>
      </c>
      <c r="D13218" s="18" t="s">
        <v>177</v>
      </c>
      <c r="E13218" s="18">
        <v>66.527660758061472</v>
      </c>
    </row>
    <row r="13219" spans="1:5" x14ac:dyDescent="0.3">
      <c r="A13219" s="18" t="str">
        <f t="shared" si="207"/>
        <v>2023-24Swan Hill Rural CityAF2</v>
      </c>
      <c r="B13219" s="18" t="s">
        <v>34</v>
      </c>
      <c r="C13219" s="18" t="s">
        <v>1191</v>
      </c>
      <c r="D13219" s="18" t="s">
        <v>76</v>
      </c>
      <c r="E13219" s="18">
        <v>1</v>
      </c>
    </row>
    <row r="13220" spans="1:5" x14ac:dyDescent="0.3">
      <c r="A13220" s="18" t="str">
        <f t="shared" si="207"/>
        <v>2023-24Swan Hill Rural CityAF6</v>
      </c>
      <c r="B13220" s="18" t="s">
        <v>34</v>
      </c>
      <c r="C13220" s="18" t="s">
        <v>1191</v>
      </c>
      <c r="D13220" s="18" t="s">
        <v>85</v>
      </c>
      <c r="E13220" s="18">
        <v>8.6771638695078259</v>
      </c>
    </row>
    <row r="13221" spans="1:5" x14ac:dyDescent="0.3">
      <c r="A13221" s="18" t="str">
        <f t="shared" si="207"/>
        <v>2023-24Swan Hill Rural CityAF7</v>
      </c>
      <c r="B13221" s="18" t="s">
        <v>34</v>
      </c>
      <c r="C13221" s="18" t="s">
        <v>1191</v>
      </c>
      <c r="D13221" s="18" t="s">
        <v>90</v>
      </c>
      <c r="E13221" s="18">
        <v>8.6862595349342602</v>
      </c>
    </row>
    <row r="13222" spans="1:5" x14ac:dyDescent="0.3">
      <c r="A13222" s="18" t="str">
        <f t="shared" si="207"/>
        <v>2023-24Swan Hill Rural CityAM1</v>
      </c>
      <c r="B13222" s="18" t="s">
        <v>34</v>
      </c>
      <c r="C13222" s="18" t="s">
        <v>1191</v>
      </c>
      <c r="D13222" s="18" t="s">
        <v>97</v>
      </c>
      <c r="E13222" s="18">
        <v>1.2932749701551931</v>
      </c>
    </row>
    <row r="13223" spans="1:5" x14ac:dyDescent="0.3">
      <c r="A13223" s="18" t="str">
        <f t="shared" si="207"/>
        <v>2023-24Swan Hill Rural CityAM2</v>
      </c>
      <c r="B13223" s="18" t="s">
        <v>34</v>
      </c>
      <c r="C13223" s="18" t="s">
        <v>1191</v>
      </c>
      <c r="D13223" s="18" t="s">
        <v>103</v>
      </c>
      <c r="E13223" s="18">
        <v>0.2276657060518732</v>
      </c>
    </row>
    <row r="13224" spans="1:5" x14ac:dyDescent="0.3">
      <c r="A13224" s="18" t="str">
        <f t="shared" si="207"/>
        <v>2023-24Swan Hill Rural CityAM5</v>
      </c>
      <c r="B13224" s="18" t="s">
        <v>34</v>
      </c>
      <c r="C13224" s="18" t="s">
        <v>1191</v>
      </c>
      <c r="D13224" s="18" t="s">
        <v>109</v>
      </c>
      <c r="E13224" s="18">
        <v>0.86940298507462688</v>
      </c>
    </row>
    <row r="13225" spans="1:5" x14ac:dyDescent="0.3">
      <c r="A13225" s="18" t="str">
        <f t="shared" si="207"/>
        <v>2023-24Swan Hill Rural CityAM6</v>
      </c>
      <c r="B13225" s="18" t="s">
        <v>34</v>
      </c>
      <c r="C13225" s="18" t="s">
        <v>1191</v>
      </c>
      <c r="D13225" s="18" t="s">
        <v>115</v>
      </c>
      <c r="E13225" s="18">
        <v>23.829326324721855</v>
      </c>
    </row>
    <row r="13226" spans="1:5" x14ac:dyDescent="0.3">
      <c r="A13226" s="18" t="str">
        <f t="shared" si="207"/>
        <v>2023-24Swan Hill Rural CityAM7</v>
      </c>
      <c r="B13226" s="18" t="s">
        <v>34</v>
      </c>
      <c r="C13226" s="18" t="s">
        <v>1191</v>
      </c>
      <c r="D13226" s="18" t="s">
        <v>118</v>
      </c>
      <c r="E13226" s="18">
        <v>0</v>
      </c>
    </row>
    <row r="13227" spans="1:5" x14ac:dyDescent="0.3">
      <c r="A13227" s="18" t="str">
        <f t="shared" si="207"/>
        <v>2023-24Swan Hill Rural CityFS1</v>
      </c>
      <c r="B13227" s="18" t="s">
        <v>34</v>
      </c>
      <c r="C13227" s="18" t="s">
        <v>1191</v>
      </c>
      <c r="D13227" s="18" t="s">
        <v>124</v>
      </c>
      <c r="E13227" s="18">
        <v>2.2222222222222223</v>
      </c>
    </row>
    <row r="13228" spans="1:5" x14ac:dyDescent="0.3">
      <c r="A13228" s="18" t="str">
        <f t="shared" si="207"/>
        <v>2023-24Swan Hill Rural CityFS2</v>
      </c>
      <c r="B13228" s="18" t="s">
        <v>34</v>
      </c>
      <c r="C13228" s="18" t="s">
        <v>1191</v>
      </c>
      <c r="D13228" s="18" t="s">
        <v>130</v>
      </c>
      <c r="E13228" s="18">
        <v>0.83870967741935487</v>
      </c>
    </row>
    <row r="13229" spans="1:5" x14ac:dyDescent="0.3">
      <c r="A13229" s="18" t="str">
        <f t="shared" si="207"/>
        <v>2023-24Swan Hill Rural CityFS3</v>
      </c>
      <c r="B13229" s="18" t="s">
        <v>34</v>
      </c>
      <c r="C13229" s="18" t="s">
        <v>1191</v>
      </c>
      <c r="D13229" s="18" t="s">
        <v>135</v>
      </c>
      <c r="E13229" s="18">
        <v>572.54245173745176</v>
      </c>
    </row>
    <row r="13230" spans="1:5" x14ac:dyDescent="0.3">
      <c r="A13230" s="18" t="str">
        <f t="shared" si="207"/>
        <v>2023-24Swan Hill Rural CityFS4</v>
      </c>
      <c r="B13230" s="18" t="s">
        <v>34</v>
      </c>
      <c r="C13230" s="18" t="s">
        <v>1191</v>
      </c>
      <c r="D13230" s="18" t="s">
        <v>139</v>
      </c>
      <c r="E13230" s="18">
        <v>1</v>
      </c>
    </row>
    <row r="13231" spans="1:5" x14ac:dyDescent="0.3">
      <c r="A13231" s="18" t="str">
        <f t="shared" si="207"/>
        <v>2023-24Swan Hill Rural CityFS5</v>
      </c>
      <c r="B13231" s="18" t="s">
        <v>34</v>
      </c>
      <c r="C13231" s="18" t="s">
        <v>1191</v>
      </c>
      <c r="D13231" s="18" t="s">
        <v>144</v>
      </c>
      <c r="E13231" s="18">
        <v>1.2127659574468086</v>
      </c>
    </row>
    <row r="13232" spans="1:5" x14ac:dyDescent="0.3">
      <c r="A13232" s="18" t="str">
        <f t="shared" si="207"/>
        <v>2023-24Swan Hill Rural CityG1</v>
      </c>
      <c r="B13232" s="18" t="s">
        <v>34</v>
      </c>
      <c r="C13232" s="18" t="s">
        <v>1191</v>
      </c>
      <c r="D13232" s="18" t="s">
        <v>149</v>
      </c>
      <c r="E13232" s="18">
        <v>0.11403508771929824</v>
      </c>
    </row>
    <row r="13233" spans="1:5" x14ac:dyDescent="0.3">
      <c r="A13233" s="18" t="str">
        <f t="shared" si="207"/>
        <v>2023-24Swan Hill Rural CityG2</v>
      </c>
      <c r="B13233" s="18" t="s">
        <v>34</v>
      </c>
      <c r="C13233" s="18" t="s">
        <v>1191</v>
      </c>
      <c r="D13233" s="18" t="s">
        <v>154</v>
      </c>
      <c r="E13233" s="18">
        <v>48</v>
      </c>
    </row>
    <row r="13234" spans="1:5" x14ac:dyDescent="0.3">
      <c r="A13234" s="18" t="str">
        <f t="shared" si="207"/>
        <v>2023-24Swan Hill Rural CityG3</v>
      </c>
      <c r="B13234" s="18" t="s">
        <v>34</v>
      </c>
      <c r="C13234" s="18" t="s">
        <v>1191</v>
      </c>
      <c r="D13234" s="18" t="s">
        <v>159</v>
      </c>
      <c r="E13234" s="18">
        <v>0.8482142857142857</v>
      </c>
    </row>
    <row r="13235" spans="1:5" x14ac:dyDescent="0.3">
      <c r="A13235" s="18" t="str">
        <f t="shared" si="207"/>
        <v>2023-24Swan Hill Rural CityG4</v>
      </c>
      <c r="B13235" s="18" t="s">
        <v>34</v>
      </c>
      <c r="C13235" s="18" t="s">
        <v>1191</v>
      </c>
      <c r="D13235" s="18" t="s">
        <v>166</v>
      </c>
      <c r="E13235" s="18">
        <v>52767.48857142857</v>
      </c>
    </row>
    <row r="13236" spans="1:5" x14ac:dyDescent="0.3">
      <c r="A13236" s="18" t="str">
        <f t="shared" si="207"/>
        <v>2023-24Swan Hill Rural CityG5</v>
      </c>
      <c r="B13236" s="18" t="s">
        <v>34</v>
      </c>
      <c r="C13236" s="18" t="s">
        <v>1191</v>
      </c>
      <c r="D13236" s="18" t="s">
        <v>169</v>
      </c>
      <c r="E13236" s="18">
        <v>43</v>
      </c>
    </row>
    <row r="13237" spans="1:5" x14ac:dyDescent="0.3">
      <c r="A13237" s="18" t="str">
        <f t="shared" si="207"/>
        <v>2023-24Swan Hill Rural CityLB2</v>
      </c>
      <c r="B13237" s="18" t="s">
        <v>34</v>
      </c>
      <c r="C13237" s="18" t="s">
        <v>1191</v>
      </c>
      <c r="D13237" s="18" t="s">
        <v>172</v>
      </c>
      <c r="E13237" s="18">
        <v>0.46924774112208445</v>
      </c>
    </row>
    <row r="13238" spans="1:5" x14ac:dyDescent="0.3">
      <c r="A13238" s="18" t="str">
        <f t="shared" si="207"/>
        <v>2023-24Swan Hill Rural CityLB6</v>
      </c>
      <c r="B13238" s="18" t="s">
        <v>34</v>
      </c>
      <c r="C13238" s="18" t="s">
        <v>1191</v>
      </c>
      <c r="D13238" s="18" t="s">
        <v>180</v>
      </c>
      <c r="E13238" s="18">
        <v>4.4781255892890819</v>
      </c>
    </row>
    <row r="13239" spans="1:5" x14ac:dyDescent="0.3">
      <c r="A13239" s="18" t="str">
        <f t="shared" si="207"/>
        <v>2023-24Swan Hill Rural CityLB7</v>
      </c>
      <c r="B13239" s="18" t="s">
        <v>34</v>
      </c>
      <c r="C13239" s="18" t="s">
        <v>1191</v>
      </c>
      <c r="D13239" s="18" t="s">
        <v>184</v>
      </c>
      <c r="E13239" s="18">
        <v>0.27239298510277199</v>
      </c>
    </row>
    <row r="13240" spans="1:5" x14ac:dyDescent="0.3">
      <c r="A13240" s="18" t="str">
        <f t="shared" si="207"/>
        <v>2023-24Swan Hill Rural CityLB8</v>
      </c>
      <c r="B13240" s="18" t="s">
        <v>34</v>
      </c>
      <c r="C13240" s="18" t="s">
        <v>1191</v>
      </c>
      <c r="D13240" s="18" t="s">
        <v>188</v>
      </c>
      <c r="E13240" s="18">
        <v>2.6025834433339621</v>
      </c>
    </row>
    <row r="13241" spans="1:5" x14ac:dyDescent="0.3">
      <c r="A13241" s="18" t="str">
        <f t="shared" si="207"/>
        <v>2023-24Swan Hill Rural CityMC2</v>
      </c>
      <c r="B13241" s="18" t="s">
        <v>34</v>
      </c>
      <c r="C13241" s="18" t="s">
        <v>1191</v>
      </c>
      <c r="D13241" s="18" t="s">
        <v>192</v>
      </c>
      <c r="E13241" s="18">
        <v>1.0033333333333334</v>
      </c>
    </row>
    <row r="13242" spans="1:5" x14ac:dyDescent="0.3">
      <c r="A13242" s="18" t="str">
        <f t="shared" si="207"/>
        <v>2023-24Swan Hill Rural CityMC3</v>
      </c>
      <c r="B13242" s="18" t="s">
        <v>34</v>
      </c>
      <c r="C13242" s="18" t="s">
        <v>1191</v>
      </c>
      <c r="D13242" s="18" t="s">
        <v>197</v>
      </c>
      <c r="E13242" s="18">
        <v>110.37959793956995</v>
      </c>
    </row>
    <row r="13243" spans="1:5" x14ac:dyDescent="0.3">
      <c r="A13243" s="18" t="str">
        <f t="shared" si="207"/>
        <v>2023-24Swan Hill Rural CityMC4</v>
      </c>
      <c r="B13243" s="18" t="s">
        <v>34</v>
      </c>
      <c r="C13243" s="18" t="s">
        <v>1191</v>
      </c>
      <c r="D13243" s="18" t="s">
        <v>202</v>
      </c>
      <c r="E13243" s="18">
        <v>0.86786912751677847</v>
      </c>
    </row>
    <row r="13244" spans="1:5" x14ac:dyDescent="0.3">
      <c r="A13244" s="18" t="str">
        <f t="shared" si="207"/>
        <v>2023-24Swan Hill Rural CityMC5</v>
      </c>
      <c r="B13244" s="18" t="s">
        <v>34</v>
      </c>
      <c r="C13244" s="18" t="s">
        <v>1191</v>
      </c>
      <c r="D13244" s="18" t="s">
        <v>207</v>
      </c>
      <c r="E13244" s="18">
        <v>0.91489361702127658</v>
      </c>
    </row>
    <row r="13245" spans="1:5" x14ac:dyDescent="0.3">
      <c r="A13245" s="18" t="str">
        <f t="shared" si="207"/>
        <v>2023-24Swan Hill Rural CityMC6</v>
      </c>
      <c r="B13245" s="18" t="s">
        <v>34</v>
      </c>
      <c r="C13245" s="18" t="s">
        <v>1191</v>
      </c>
      <c r="D13245" s="18" t="s">
        <v>211</v>
      </c>
      <c r="E13245" s="18">
        <v>0.94</v>
      </c>
    </row>
    <row r="13246" spans="1:5" x14ac:dyDescent="0.3">
      <c r="A13246" s="18" t="str">
        <f t="shared" si="207"/>
        <v>2023-24Swan Hill Rural CityR1</v>
      </c>
      <c r="B13246" s="18" t="s">
        <v>34</v>
      </c>
      <c r="C13246" s="18" t="s">
        <v>1191</v>
      </c>
      <c r="D13246" s="18" t="s">
        <v>215</v>
      </c>
      <c r="E13246" s="18">
        <v>10.548523206751055</v>
      </c>
    </row>
    <row r="13247" spans="1:5" x14ac:dyDescent="0.3">
      <c r="A13247" s="18" t="str">
        <f t="shared" si="207"/>
        <v>2023-24Swan Hill Rural CityR2</v>
      </c>
      <c r="B13247" s="18" t="s">
        <v>34</v>
      </c>
      <c r="C13247" s="18" t="s">
        <v>1191</v>
      </c>
      <c r="D13247" s="18" t="s">
        <v>220</v>
      </c>
      <c r="E13247" s="18">
        <v>0.98945147679324896</v>
      </c>
    </row>
    <row r="13248" spans="1:5" x14ac:dyDescent="0.3">
      <c r="A13248" s="18" t="str">
        <f t="shared" si="207"/>
        <v>2023-24Swan Hill Rural CityR3</v>
      </c>
      <c r="B13248" s="18" t="s">
        <v>34</v>
      </c>
      <c r="C13248" s="18" t="s">
        <v>1191</v>
      </c>
      <c r="D13248" s="18" t="s">
        <v>223</v>
      </c>
      <c r="E13248" s="18">
        <v>76.078438570510983</v>
      </c>
    </row>
    <row r="13249" spans="1:5" x14ac:dyDescent="0.3">
      <c r="A13249" s="18" t="str">
        <f t="shared" si="207"/>
        <v>2023-24Swan Hill Rural CityR4</v>
      </c>
      <c r="B13249" s="18" t="s">
        <v>34</v>
      </c>
      <c r="C13249" s="18" t="s">
        <v>1191</v>
      </c>
      <c r="D13249" s="18" t="s">
        <v>228</v>
      </c>
      <c r="E13249" s="18">
        <v>6.1840865213553968</v>
      </c>
    </row>
    <row r="13250" spans="1:5" x14ac:dyDescent="0.3">
      <c r="A13250" s="18" t="str">
        <f t="shared" si="207"/>
        <v>2023-24Swan Hill Rural CityR5</v>
      </c>
      <c r="B13250" s="18" t="s">
        <v>34</v>
      </c>
      <c r="C13250" s="18" t="s">
        <v>1191</v>
      </c>
      <c r="D13250" s="18" t="s">
        <v>232</v>
      </c>
      <c r="E13250" s="18">
        <v>35</v>
      </c>
    </row>
    <row r="13251" spans="1:5" x14ac:dyDescent="0.3">
      <c r="A13251" s="18" t="str">
        <f t="shared" si="207"/>
        <v>2023-24Swan Hill Rural CitySP1</v>
      </c>
      <c r="B13251" s="18" t="s">
        <v>34</v>
      </c>
      <c r="C13251" s="18" t="s">
        <v>1191</v>
      </c>
      <c r="D13251" s="18" t="s">
        <v>236</v>
      </c>
      <c r="E13251" s="18">
        <v>51</v>
      </c>
    </row>
    <row r="13252" spans="1:5" x14ac:dyDescent="0.3">
      <c r="A13252" s="18" t="str">
        <f t="shared" si="207"/>
        <v>2023-24Swan Hill Rural CitySP2</v>
      </c>
      <c r="B13252" s="18" t="s">
        <v>34</v>
      </c>
      <c r="C13252" s="18" t="s">
        <v>1191</v>
      </c>
      <c r="D13252" s="18" t="s">
        <v>239</v>
      </c>
      <c r="E13252" s="18">
        <v>0.75728155339805825</v>
      </c>
    </row>
    <row r="13253" spans="1:5" x14ac:dyDescent="0.3">
      <c r="A13253" s="18" t="str">
        <f t="shared" si="207"/>
        <v>2023-24Swan Hill Rural CitySP3</v>
      </c>
      <c r="B13253" s="18" t="s">
        <v>34</v>
      </c>
      <c r="C13253" s="18" t="s">
        <v>1191</v>
      </c>
      <c r="D13253" s="18" t="s">
        <v>245</v>
      </c>
      <c r="E13253" s="18">
        <v>5483.8906140350882</v>
      </c>
    </row>
    <row r="13254" spans="1:5" x14ac:dyDescent="0.3">
      <c r="A13254" s="18" t="str">
        <f t="shared" si="207"/>
        <v>2023-24Swan Hill Rural CitySP4</v>
      </c>
      <c r="B13254" s="18" t="s">
        <v>34</v>
      </c>
      <c r="C13254" s="18" t="s">
        <v>1191</v>
      </c>
      <c r="D13254" s="18" t="s">
        <v>251</v>
      </c>
      <c r="E13254" s="18">
        <v>1</v>
      </c>
    </row>
    <row r="13255" spans="1:5" x14ac:dyDescent="0.3">
      <c r="A13255" s="18" t="str">
        <f t="shared" si="207"/>
        <v>2023-24Swan Hill Rural CityWC2</v>
      </c>
      <c r="B13255" s="18" t="s">
        <v>34</v>
      </c>
      <c r="C13255" s="18" t="s">
        <v>1191</v>
      </c>
      <c r="D13255" s="18" t="s">
        <v>256</v>
      </c>
      <c r="E13255" s="18">
        <v>2.2896144180290783</v>
      </c>
    </row>
    <row r="13256" spans="1:5" x14ac:dyDescent="0.3">
      <c r="A13256" s="18" t="str">
        <f t="shared" si="207"/>
        <v>2023-24Swan Hill Rural CityWC3</v>
      </c>
      <c r="B13256" s="18" t="s">
        <v>34</v>
      </c>
      <c r="C13256" s="18" t="s">
        <v>1191</v>
      </c>
      <c r="D13256" s="18" t="s">
        <v>262</v>
      </c>
      <c r="E13256" s="18">
        <v>109.5765183664157</v>
      </c>
    </row>
    <row r="13257" spans="1:5" x14ac:dyDescent="0.3">
      <c r="A13257" s="18" t="str">
        <f t="shared" si="207"/>
        <v>2023-24Swan Hill Rural CityWC4</v>
      </c>
      <c r="B13257" s="18" t="s">
        <v>34</v>
      </c>
      <c r="C13257" s="18" t="s">
        <v>1191</v>
      </c>
      <c r="D13257" s="18" t="s">
        <v>266</v>
      </c>
      <c r="E13257" s="18">
        <v>86.490512206251424</v>
      </c>
    </row>
    <row r="13258" spans="1:5" x14ac:dyDescent="0.3">
      <c r="A13258" s="18" t="str">
        <f t="shared" si="207"/>
        <v>2023-24Swan Hill Rural CityWC5</v>
      </c>
      <c r="B13258" s="18" t="s">
        <v>34</v>
      </c>
      <c r="C13258" s="18" t="s">
        <v>1191</v>
      </c>
      <c r="D13258" s="18" t="s">
        <v>270</v>
      </c>
      <c r="E13258" s="18">
        <v>0.2837675572658277</v>
      </c>
    </row>
    <row r="13259" spans="1:5" x14ac:dyDescent="0.3">
      <c r="A13259" s="18" t="str">
        <f t="shared" si="207"/>
        <v>2023-24Swan Hill Rural CityE2</v>
      </c>
      <c r="B13259" s="18" t="s">
        <v>34</v>
      </c>
      <c r="C13259" s="18" t="s">
        <v>1191</v>
      </c>
      <c r="D13259" s="18" t="s">
        <v>548</v>
      </c>
      <c r="E13259" s="18">
        <v>4964.0983606557384</v>
      </c>
    </row>
    <row r="13260" spans="1:5" x14ac:dyDescent="0.3">
      <c r="A13260" s="18" t="str">
        <f t="shared" si="207"/>
        <v>2023-24Swan Hill Rural CityE4</v>
      </c>
      <c r="B13260" s="18" t="s">
        <v>34</v>
      </c>
      <c r="C13260" s="18" t="s">
        <v>1191</v>
      </c>
      <c r="D13260" s="18" t="s">
        <v>550</v>
      </c>
      <c r="E13260" s="18">
        <v>2310.3278688524592</v>
      </c>
    </row>
    <row r="13261" spans="1:5" x14ac:dyDescent="0.3">
      <c r="A13261" s="18" t="str">
        <f t="shared" si="207"/>
        <v>2023-24Swan Hill Rural CityL1</v>
      </c>
      <c r="B13261" s="18" t="s">
        <v>34</v>
      </c>
      <c r="C13261" s="18" t="s">
        <v>1191</v>
      </c>
      <c r="D13261" s="18" t="s">
        <v>552</v>
      </c>
      <c r="E13261" s="18">
        <v>4.2822924419784831</v>
      </c>
    </row>
    <row r="13262" spans="1:5" x14ac:dyDescent="0.3">
      <c r="A13262" s="18" t="str">
        <f t="shared" si="207"/>
        <v>2023-24Swan Hill Rural CityL2</v>
      </c>
      <c r="B13262" s="18" t="s">
        <v>34</v>
      </c>
      <c r="C13262" s="18" t="s">
        <v>1191</v>
      </c>
      <c r="D13262" s="18" t="s">
        <v>554</v>
      </c>
      <c r="E13262" s="18">
        <v>0.8073617971445971</v>
      </c>
    </row>
    <row r="13263" spans="1:5" x14ac:dyDescent="0.3">
      <c r="A13263" s="18" t="str">
        <f t="shared" si="207"/>
        <v>2023-24Swan Hill Rural CityO2</v>
      </c>
      <c r="B13263" s="18" t="s">
        <v>34</v>
      </c>
      <c r="C13263" s="18" t="s">
        <v>1191</v>
      </c>
      <c r="D13263" s="18" t="s">
        <v>556</v>
      </c>
      <c r="E13263" s="18">
        <v>6.4152229832336441E-2</v>
      </c>
    </row>
    <row r="13264" spans="1:5" x14ac:dyDescent="0.3">
      <c r="A13264" s="18" t="str">
        <f t="shared" si="207"/>
        <v>2023-24Swan Hill Rural CityO3</v>
      </c>
      <c r="B13264" s="18" t="s">
        <v>34</v>
      </c>
      <c r="C13264" s="18" t="s">
        <v>1191</v>
      </c>
      <c r="D13264" s="18" t="s">
        <v>558</v>
      </c>
      <c r="E13264" s="18">
        <v>1.0568072643877645E-2</v>
      </c>
    </row>
    <row r="13265" spans="1:5" x14ac:dyDescent="0.3">
      <c r="A13265" s="18" t="str">
        <f t="shared" si="207"/>
        <v>2023-24Swan Hill Rural CityO4</v>
      </c>
      <c r="B13265" s="18" t="s">
        <v>34</v>
      </c>
      <c r="C13265" s="18" t="s">
        <v>1191</v>
      </c>
      <c r="D13265" s="18" t="s">
        <v>560</v>
      </c>
      <c r="E13265" s="18">
        <v>0.11143728124647172</v>
      </c>
    </row>
    <row r="13266" spans="1:5" x14ac:dyDescent="0.3">
      <c r="A13266" s="18" t="str">
        <f t="shared" si="207"/>
        <v>2023-24Swan Hill Rural CityO5</v>
      </c>
      <c r="B13266" s="18" t="s">
        <v>34</v>
      </c>
      <c r="C13266" s="18" t="s">
        <v>1191</v>
      </c>
      <c r="D13266" s="18" t="s">
        <v>562</v>
      </c>
      <c r="E13266" s="18">
        <v>0.84311010711943457</v>
      </c>
    </row>
    <row r="13267" spans="1:5" x14ac:dyDescent="0.3">
      <c r="A13267" s="18" t="str">
        <f t="shared" si="207"/>
        <v>2023-24Swan Hill Rural CityOP1</v>
      </c>
      <c r="B13267" s="18" t="s">
        <v>34</v>
      </c>
      <c r="C13267" s="18" t="s">
        <v>1191</v>
      </c>
      <c r="D13267" s="18" t="s">
        <v>564</v>
      </c>
      <c r="E13267" s="18">
        <v>-0.16137074040692656</v>
      </c>
    </row>
    <row r="13268" spans="1:5" x14ac:dyDescent="0.3">
      <c r="A13268" s="18" t="str">
        <f t="shared" si="207"/>
        <v>2023-24Swan Hill Rural CityS1</v>
      </c>
      <c r="B13268" s="18" t="s">
        <v>34</v>
      </c>
      <c r="C13268" s="18" t="s">
        <v>1191</v>
      </c>
      <c r="D13268" s="18" t="s">
        <v>567</v>
      </c>
      <c r="E13268" s="18">
        <v>0.61877001553301247</v>
      </c>
    </row>
    <row r="13269" spans="1:5" x14ac:dyDescent="0.3">
      <c r="A13269" s="18" t="str">
        <f t="shared" si="207"/>
        <v>2023-24Swan Hill Rural CityS2</v>
      </c>
      <c r="B13269" s="18" t="s">
        <v>34</v>
      </c>
      <c r="C13269" s="18" t="s">
        <v>1191</v>
      </c>
      <c r="D13269" s="18" t="s">
        <v>569</v>
      </c>
      <c r="E13269" s="18">
        <v>5.069928147080867E-3</v>
      </c>
    </row>
    <row r="13270" spans="1:5" x14ac:dyDescent="0.3">
      <c r="A13270" s="18" t="str">
        <f t="shared" si="207"/>
        <v>2023-24Swan Hill Rural CityC1</v>
      </c>
      <c r="B13270" s="18" t="s">
        <v>34</v>
      </c>
      <c r="C13270" s="18" t="s">
        <v>1191</v>
      </c>
      <c r="D13270" s="18" t="s">
        <v>572</v>
      </c>
      <c r="E13270" s="18">
        <v>2855.0820290401657</v>
      </c>
    </row>
    <row r="13271" spans="1:5" x14ac:dyDescent="0.3">
      <c r="A13271" s="18" t="str">
        <f t="shared" si="207"/>
        <v>2023-24Swan Hill Rural CityC2</v>
      </c>
      <c r="B13271" s="18" t="s">
        <v>34</v>
      </c>
      <c r="C13271" s="18" t="s">
        <v>1191</v>
      </c>
      <c r="D13271" s="18" t="s">
        <v>575</v>
      </c>
      <c r="E13271" s="18">
        <v>25927.163869507825</v>
      </c>
    </row>
    <row r="13272" spans="1:5" x14ac:dyDescent="0.3">
      <c r="A13272" s="18" t="str">
        <f t="shared" ref="A13272:A13335" si="208">CONCATENATE(B13272,C13272,D13272)</f>
        <v>2023-24Swan Hill Rural CityC3</v>
      </c>
      <c r="B13272" s="18" t="s">
        <v>34</v>
      </c>
      <c r="C13272" s="18" t="s">
        <v>1191</v>
      </c>
      <c r="D13272" s="18" t="s">
        <v>579</v>
      </c>
      <c r="E13272" s="18">
        <v>5.9384098544232922</v>
      </c>
    </row>
    <row r="13273" spans="1:5" x14ac:dyDescent="0.3">
      <c r="A13273" s="18" t="str">
        <f t="shared" si="208"/>
        <v>2023-24Swan Hill Rural CityC4</v>
      </c>
      <c r="B13273" s="18" t="s">
        <v>34</v>
      </c>
      <c r="C13273" s="18" t="s">
        <v>1191</v>
      </c>
      <c r="D13273" s="18" t="s">
        <v>583</v>
      </c>
      <c r="E13273" s="18">
        <v>2087.7333584763342</v>
      </c>
    </row>
    <row r="13274" spans="1:5" x14ac:dyDescent="0.3">
      <c r="A13274" s="18" t="str">
        <f t="shared" si="208"/>
        <v>2023-24Swan Hill Rural CityC5</v>
      </c>
      <c r="B13274" s="18" t="s">
        <v>34</v>
      </c>
      <c r="C13274" s="18" t="s">
        <v>1191</v>
      </c>
      <c r="D13274" s="18" t="s">
        <v>586</v>
      </c>
      <c r="E13274" s="18">
        <v>273.80727889873657</v>
      </c>
    </row>
    <row r="13275" spans="1:5" x14ac:dyDescent="0.3">
      <c r="A13275" s="18" t="str">
        <f t="shared" si="208"/>
        <v>2023-24Swan Hill Rural CityC6</v>
      </c>
      <c r="B13275" s="18" t="s">
        <v>34</v>
      </c>
      <c r="C13275" s="18" t="s">
        <v>1191</v>
      </c>
      <c r="D13275" s="18" t="s">
        <v>590</v>
      </c>
      <c r="E13275" s="18">
        <v>1</v>
      </c>
    </row>
    <row r="13276" spans="1:5" x14ac:dyDescent="0.3">
      <c r="A13276" s="18" t="str">
        <f t="shared" si="208"/>
        <v>2023-24Swan Hill Rural CityC7</v>
      </c>
      <c r="B13276" s="18" t="s">
        <v>34</v>
      </c>
      <c r="C13276" s="18" t="s">
        <v>1191</v>
      </c>
      <c r="D13276" s="18" t="s">
        <v>594</v>
      </c>
      <c r="E13276" s="18">
        <v>0.25316455696202533</v>
      </c>
    </row>
    <row r="13277" spans="1:5" x14ac:dyDescent="0.3">
      <c r="A13277" s="18" t="str">
        <f t="shared" si="208"/>
        <v>2023-24Towong ShireAF2</v>
      </c>
      <c r="B13277" s="18" t="s">
        <v>34</v>
      </c>
      <c r="C13277" s="18" t="s">
        <v>1194</v>
      </c>
      <c r="D13277" s="18" t="s">
        <v>76</v>
      </c>
      <c r="E13277" s="18">
        <v>1</v>
      </c>
    </row>
    <row r="13278" spans="1:5" x14ac:dyDescent="0.3">
      <c r="A13278" s="18" t="str">
        <f t="shared" si="208"/>
        <v>2023-24Towong ShireAF6</v>
      </c>
      <c r="B13278" s="18" t="s">
        <v>34</v>
      </c>
      <c r="C13278" s="18" t="s">
        <v>1194</v>
      </c>
      <c r="D13278" s="18" t="s">
        <v>85</v>
      </c>
      <c r="E13278" s="18">
        <v>1.7305782476373539</v>
      </c>
    </row>
    <row r="13279" spans="1:5" x14ac:dyDescent="0.3">
      <c r="A13279" s="18" t="str">
        <f t="shared" si="208"/>
        <v>2023-24Towong ShireAF7</v>
      </c>
      <c r="B13279" s="18" t="s">
        <v>34</v>
      </c>
      <c r="C13279" s="18" t="s">
        <v>1194</v>
      </c>
      <c r="D13279" s="18" t="s">
        <v>90</v>
      </c>
      <c r="E13279" s="18">
        <v>26.104711218067383</v>
      </c>
    </row>
    <row r="13280" spans="1:5" x14ac:dyDescent="0.3">
      <c r="A13280" s="18" t="str">
        <f t="shared" si="208"/>
        <v>2023-24Towong ShireAM1</v>
      </c>
      <c r="B13280" s="18" t="s">
        <v>34</v>
      </c>
      <c r="C13280" s="18" t="s">
        <v>1194</v>
      </c>
      <c r="D13280" s="18" t="s">
        <v>97</v>
      </c>
      <c r="E13280" s="18">
        <v>1.1359649122807018</v>
      </c>
    </row>
    <row r="13281" spans="1:5" x14ac:dyDescent="0.3">
      <c r="A13281" s="18" t="str">
        <f t="shared" si="208"/>
        <v>2023-24Towong ShireAM2</v>
      </c>
      <c r="B13281" s="18" t="s">
        <v>34</v>
      </c>
      <c r="C13281" s="18" t="s">
        <v>1194</v>
      </c>
      <c r="D13281" s="18" t="s">
        <v>103</v>
      </c>
      <c r="E13281" s="18">
        <v>0.1</v>
      </c>
    </row>
    <row r="13282" spans="1:5" x14ac:dyDescent="0.3">
      <c r="A13282" s="18" t="str">
        <f t="shared" si="208"/>
        <v>2023-24Towong ShireAM5</v>
      </c>
      <c r="B13282" s="18" t="s">
        <v>34</v>
      </c>
      <c r="C13282" s="18" t="s">
        <v>1194</v>
      </c>
      <c r="D13282" s="18" t="s">
        <v>109</v>
      </c>
      <c r="E13282" s="18">
        <v>0.22222222222222221</v>
      </c>
    </row>
    <row r="13283" spans="1:5" x14ac:dyDescent="0.3">
      <c r="A13283" s="18" t="str">
        <f t="shared" si="208"/>
        <v>2023-24Towong ShireAM6</v>
      </c>
      <c r="B13283" s="18" t="s">
        <v>34</v>
      </c>
      <c r="C13283" s="18" t="s">
        <v>1194</v>
      </c>
      <c r="D13283" s="18" t="s">
        <v>115</v>
      </c>
      <c r="E13283" s="18">
        <v>20.976727534839021</v>
      </c>
    </row>
    <row r="13284" spans="1:5" x14ac:dyDescent="0.3">
      <c r="A13284" s="18" t="str">
        <f t="shared" si="208"/>
        <v>2023-24Towong ShireAM7</v>
      </c>
      <c r="B13284" s="18" t="s">
        <v>34</v>
      </c>
      <c r="C13284" s="18" t="s">
        <v>1194</v>
      </c>
      <c r="D13284" s="18" t="s">
        <v>118</v>
      </c>
      <c r="E13284" s="18">
        <v>0</v>
      </c>
    </row>
    <row r="13285" spans="1:5" x14ac:dyDescent="0.3">
      <c r="A13285" s="18" t="str">
        <f t="shared" si="208"/>
        <v>2023-24Towong ShireFS1</v>
      </c>
      <c r="B13285" s="18" t="s">
        <v>34</v>
      </c>
      <c r="C13285" s="18" t="s">
        <v>1194</v>
      </c>
      <c r="D13285" s="18" t="s">
        <v>124</v>
      </c>
      <c r="E13285" s="18">
        <v>1</v>
      </c>
    </row>
    <row r="13286" spans="1:5" x14ac:dyDescent="0.3">
      <c r="A13286" s="18" t="str">
        <f t="shared" si="208"/>
        <v>2023-24Towong ShireFS2</v>
      </c>
      <c r="B13286" s="18" t="s">
        <v>34</v>
      </c>
      <c r="C13286" s="18" t="s">
        <v>1194</v>
      </c>
      <c r="D13286" s="18" t="s">
        <v>130</v>
      </c>
      <c r="E13286" s="18">
        <v>1</v>
      </c>
    </row>
    <row r="13287" spans="1:5" x14ac:dyDescent="0.3">
      <c r="A13287" s="18" t="str">
        <f t="shared" si="208"/>
        <v>2023-24Towong ShireFS3</v>
      </c>
      <c r="B13287" s="18" t="s">
        <v>34</v>
      </c>
      <c r="C13287" s="18" t="s">
        <v>1194</v>
      </c>
      <c r="D13287" s="18" t="s">
        <v>135</v>
      </c>
      <c r="E13287" s="18">
        <v>2688.7469863013698</v>
      </c>
    </row>
    <row r="13288" spans="1:5" x14ac:dyDescent="0.3">
      <c r="A13288" s="18" t="str">
        <f t="shared" si="208"/>
        <v>2023-24Towong ShireFS4</v>
      </c>
      <c r="B13288" s="18" t="s">
        <v>34</v>
      </c>
      <c r="C13288" s="18" t="s">
        <v>1194</v>
      </c>
      <c r="D13288" s="18" t="s">
        <v>139</v>
      </c>
      <c r="E13288" s="18">
        <v>1</v>
      </c>
    </row>
    <row r="13289" spans="1:5" x14ac:dyDescent="0.3">
      <c r="A13289" s="18" t="str">
        <f t="shared" si="208"/>
        <v>2023-24Towong ShireFS5</v>
      </c>
      <c r="B13289" s="18" t="s">
        <v>34</v>
      </c>
      <c r="C13289" s="18" t="s">
        <v>1194</v>
      </c>
      <c r="D13289" s="18" t="s">
        <v>144</v>
      </c>
      <c r="E13289" s="18">
        <v>1</v>
      </c>
    </row>
    <row r="13290" spans="1:5" x14ac:dyDescent="0.3">
      <c r="A13290" s="18" t="str">
        <f t="shared" si="208"/>
        <v>2023-24Towong ShireG1</v>
      </c>
      <c r="B13290" s="18" t="s">
        <v>34</v>
      </c>
      <c r="C13290" s="18" t="s">
        <v>1194</v>
      </c>
      <c r="D13290" s="18" t="s">
        <v>149</v>
      </c>
      <c r="E13290" s="18">
        <v>2.6548672566371681E-2</v>
      </c>
    </row>
    <row r="13291" spans="1:5" x14ac:dyDescent="0.3">
      <c r="A13291" s="18" t="str">
        <f t="shared" si="208"/>
        <v>2023-24Towong ShireG2</v>
      </c>
      <c r="B13291" s="18" t="s">
        <v>34</v>
      </c>
      <c r="C13291" s="18" t="s">
        <v>1194</v>
      </c>
      <c r="D13291" s="18" t="s">
        <v>154</v>
      </c>
      <c r="E13291" s="18">
        <v>46</v>
      </c>
    </row>
    <row r="13292" spans="1:5" x14ac:dyDescent="0.3">
      <c r="A13292" s="18" t="str">
        <f t="shared" si="208"/>
        <v>2023-24Towong ShireG3</v>
      </c>
      <c r="B13292" s="18" t="s">
        <v>34</v>
      </c>
      <c r="C13292" s="18" t="s">
        <v>1194</v>
      </c>
      <c r="D13292" s="18" t="s">
        <v>159</v>
      </c>
      <c r="E13292" s="18">
        <v>0.95</v>
      </c>
    </row>
    <row r="13293" spans="1:5" x14ac:dyDescent="0.3">
      <c r="A13293" s="18" t="str">
        <f t="shared" si="208"/>
        <v>2023-24Towong ShireG4</v>
      </c>
      <c r="B13293" s="18" t="s">
        <v>34</v>
      </c>
      <c r="C13293" s="18" t="s">
        <v>1194</v>
      </c>
      <c r="D13293" s="18" t="s">
        <v>166</v>
      </c>
      <c r="E13293" s="18">
        <v>45779.4</v>
      </c>
    </row>
    <row r="13294" spans="1:5" x14ac:dyDescent="0.3">
      <c r="A13294" s="18" t="str">
        <f t="shared" si="208"/>
        <v>2023-24Towong ShireG5</v>
      </c>
      <c r="B13294" s="18" t="s">
        <v>34</v>
      </c>
      <c r="C13294" s="18" t="s">
        <v>1194</v>
      </c>
      <c r="D13294" s="18" t="s">
        <v>169</v>
      </c>
      <c r="E13294" s="18">
        <v>44</v>
      </c>
    </row>
    <row r="13295" spans="1:5" x14ac:dyDescent="0.3">
      <c r="A13295" s="18" t="str">
        <f t="shared" si="208"/>
        <v>2023-24Towong ShireLB2</v>
      </c>
      <c r="B13295" s="18" t="s">
        <v>34</v>
      </c>
      <c r="C13295" s="18" t="s">
        <v>1194</v>
      </c>
      <c r="D13295" s="18" t="s">
        <v>172</v>
      </c>
      <c r="E13295" s="18">
        <v>0.28939849624060149</v>
      </c>
    </row>
    <row r="13296" spans="1:5" x14ac:dyDescent="0.3">
      <c r="A13296" s="18" t="str">
        <f t="shared" si="208"/>
        <v>2023-24Towong ShireLB5</v>
      </c>
      <c r="B13296" s="18" t="s">
        <v>34</v>
      </c>
      <c r="C13296" s="18" t="s">
        <v>1194</v>
      </c>
      <c r="D13296" s="18" t="s">
        <v>177</v>
      </c>
      <c r="E13296" s="18">
        <v>28.449418548774627</v>
      </c>
    </row>
    <row r="13297" spans="1:5" x14ac:dyDescent="0.3">
      <c r="A13297" s="18" t="str">
        <f t="shared" si="208"/>
        <v>2023-24Towong ShireLB6</v>
      </c>
      <c r="B13297" s="18" t="s">
        <v>34</v>
      </c>
      <c r="C13297" s="18" t="s">
        <v>1194</v>
      </c>
      <c r="D13297" s="18" t="s">
        <v>180</v>
      </c>
      <c r="E13297" s="18">
        <v>2.1249399327246516</v>
      </c>
    </row>
    <row r="13298" spans="1:5" x14ac:dyDescent="0.3">
      <c r="A13298" s="18" t="str">
        <f t="shared" si="208"/>
        <v>2023-24Towong ShireLB7</v>
      </c>
      <c r="B13298" s="18" t="s">
        <v>34</v>
      </c>
      <c r="C13298" s="18" t="s">
        <v>1194</v>
      </c>
      <c r="D13298" s="18" t="s">
        <v>184</v>
      </c>
      <c r="E13298" s="18">
        <v>0.1798814672433125</v>
      </c>
    </row>
    <row r="13299" spans="1:5" x14ac:dyDescent="0.3">
      <c r="A13299" s="18" t="str">
        <f t="shared" si="208"/>
        <v>2023-24Towong ShireLB8</v>
      </c>
      <c r="B13299" s="18" t="s">
        <v>34</v>
      </c>
      <c r="C13299" s="18" t="s">
        <v>1194</v>
      </c>
      <c r="D13299" s="18" t="s">
        <v>188</v>
      </c>
      <c r="E13299" s="18">
        <v>1.1989428159538684</v>
      </c>
    </row>
    <row r="13300" spans="1:5" x14ac:dyDescent="0.3">
      <c r="A13300" s="18" t="str">
        <f t="shared" si="208"/>
        <v>2023-24Towong ShireMC2</v>
      </c>
      <c r="B13300" s="18" t="s">
        <v>34</v>
      </c>
      <c r="C13300" s="18" t="s">
        <v>1194</v>
      </c>
      <c r="D13300" s="18" t="s">
        <v>192</v>
      </c>
      <c r="E13300" s="18">
        <v>1</v>
      </c>
    </row>
    <row r="13301" spans="1:5" x14ac:dyDescent="0.3">
      <c r="A13301" s="18" t="str">
        <f t="shared" si="208"/>
        <v>2023-24Towong ShireMC3</v>
      </c>
      <c r="B13301" s="18" t="s">
        <v>34</v>
      </c>
      <c r="C13301" s="18" t="s">
        <v>1194</v>
      </c>
      <c r="D13301" s="18" t="s">
        <v>197</v>
      </c>
      <c r="E13301" s="18">
        <v>80.001367812825606</v>
      </c>
    </row>
    <row r="13302" spans="1:5" x14ac:dyDescent="0.3">
      <c r="A13302" s="18" t="str">
        <f t="shared" si="208"/>
        <v>2023-24Towong ShireMC4</v>
      </c>
      <c r="B13302" s="18" t="s">
        <v>34</v>
      </c>
      <c r="C13302" s="18" t="s">
        <v>1194</v>
      </c>
      <c r="D13302" s="18" t="s">
        <v>202</v>
      </c>
      <c r="E13302" s="18">
        <v>0.84888059701492535</v>
      </c>
    </row>
    <row r="13303" spans="1:5" x14ac:dyDescent="0.3">
      <c r="A13303" s="18" t="str">
        <f t="shared" si="208"/>
        <v>2023-24Towong ShireMC5</v>
      </c>
      <c r="B13303" s="18" t="s">
        <v>34</v>
      </c>
      <c r="C13303" s="18" t="s">
        <v>1194</v>
      </c>
      <c r="D13303" s="18" t="s">
        <v>207</v>
      </c>
      <c r="E13303" s="18">
        <v>1</v>
      </c>
    </row>
    <row r="13304" spans="1:5" x14ac:dyDescent="0.3">
      <c r="A13304" s="18" t="str">
        <f t="shared" si="208"/>
        <v>2023-24Towong ShireMC6</v>
      </c>
      <c r="B13304" s="18" t="s">
        <v>34</v>
      </c>
      <c r="C13304" s="18" t="s">
        <v>1194</v>
      </c>
      <c r="D13304" s="18" t="s">
        <v>211</v>
      </c>
      <c r="E13304" s="18">
        <v>1.05</v>
      </c>
    </row>
    <row r="13305" spans="1:5" x14ac:dyDescent="0.3">
      <c r="A13305" s="18" t="str">
        <f t="shared" si="208"/>
        <v>2023-24Towong ShireR1</v>
      </c>
      <c r="B13305" s="18" t="s">
        <v>34</v>
      </c>
      <c r="C13305" s="18" t="s">
        <v>1194</v>
      </c>
      <c r="D13305" s="18" t="s">
        <v>215</v>
      </c>
      <c r="E13305" s="18">
        <v>24.534291098099224</v>
      </c>
    </row>
    <row r="13306" spans="1:5" x14ac:dyDescent="0.3">
      <c r="A13306" s="18" t="str">
        <f t="shared" si="208"/>
        <v>2023-24Towong ShireR2</v>
      </c>
      <c r="B13306" s="18" t="s">
        <v>34</v>
      </c>
      <c r="C13306" s="18" t="s">
        <v>1194</v>
      </c>
      <c r="D13306" s="18" t="s">
        <v>220</v>
      </c>
      <c r="E13306" s="18">
        <v>0.97517230913206776</v>
      </c>
    </row>
    <row r="13307" spans="1:5" x14ac:dyDescent="0.3">
      <c r="A13307" s="18" t="str">
        <f t="shared" si="208"/>
        <v>2023-24Towong ShireR3</v>
      </c>
      <c r="B13307" s="18" t="s">
        <v>34</v>
      </c>
      <c r="C13307" s="18" t="s">
        <v>1194</v>
      </c>
      <c r="D13307" s="18" t="s">
        <v>223</v>
      </c>
      <c r="E13307" s="18">
        <v>65.495510618363525</v>
      </c>
    </row>
    <row r="13308" spans="1:5" x14ac:dyDescent="0.3">
      <c r="A13308" s="18" t="str">
        <f t="shared" si="208"/>
        <v>2023-24Towong ShireR4</v>
      </c>
      <c r="B13308" s="18" t="s">
        <v>34</v>
      </c>
      <c r="C13308" s="18" t="s">
        <v>1194</v>
      </c>
      <c r="D13308" s="18" t="s">
        <v>228</v>
      </c>
      <c r="E13308" s="18">
        <v>6.6400027460072053</v>
      </c>
    </row>
    <row r="13309" spans="1:5" x14ac:dyDescent="0.3">
      <c r="A13309" s="18" t="str">
        <f t="shared" si="208"/>
        <v>2023-24Towong ShireR5</v>
      </c>
      <c r="B13309" s="18" t="s">
        <v>34</v>
      </c>
      <c r="C13309" s="18" t="s">
        <v>1194</v>
      </c>
      <c r="D13309" s="18" t="s">
        <v>232</v>
      </c>
      <c r="E13309" s="18">
        <v>38</v>
      </c>
    </row>
    <row r="13310" spans="1:5" x14ac:dyDescent="0.3">
      <c r="A13310" s="18" t="str">
        <f t="shared" si="208"/>
        <v>2023-24Towong ShireSP1</v>
      </c>
      <c r="B13310" s="18" t="s">
        <v>34</v>
      </c>
      <c r="C13310" s="18" t="s">
        <v>1194</v>
      </c>
      <c r="D13310" s="18" t="s">
        <v>236</v>
      </c>
      <c r="E13310" s="18">
        <v>26</v>
      </c>
    </row>
    <row r="13311" spans="1:5" x14ac:dyDescent="0.3">
      <c r="A13311" s="18" t="str">
        <f t="shared" si="208"/>
        <v>2023-24Towong ShireSP2</v>
      </c>
      <c r="B13311" s="18" t="s">
        <v>34</v>
      </c>
      <c r="C13311" s="18" t="s">
        <v>1194</v>
      </c>
      <c r="D13311" s="18" t="s">
        <v>239</v>
      </c>
      <c r="E13311" s="18">
        <v>0.89230769230769236</v>
      </c>
    </row>
    <row r="13312" spans="1:5" x14ac:dyDescent="0.3">
      <c r="A13312" s="18" t="str">
        <f t="shared" si="208"/>
        <v>2023-24Towong ShireSP3</v>
      </c>
      <c r="B13312" s="18" t="s">
        <v>34</v>
      </c>
      <c r="C13312" s="18" t="s">
        <v>1194</v>
      </c>
      <c r="D13312" s="18" t="s">
        <v>245</v>
      </c>
      <c r="E13312" s="18">
        <v>5142.0985915492956</v>
      </c>
    </row>
    <row r="13313" spans="1:5" x14ac:dyDescent="0.3">
      <c r="A13313" s="18" t="str">
        <f t="shared" si="208"/>
        <v>2023-24Towong ShireSP4</v>
      </c>
      <c r="B13313" s="18" t="s">
        <v>34</v>
      </c>
      <c r="C13313" s="18" t="s">
        <v>1194</v>
      </c>
      <c r="D13313" s="18" t="s">
        <v>251</v>
      </c>
      <c r="E13313" s="18">
        <v>0</v>
      </c>
    </row>
    <row r="13314" spans="1:5" x14ac:dyDescent="0.3">
      <c r="A13314" s="18" t="str">
        <f t="shared" si="208"/>
        <v>2023-24Towong ShireWC2</v>
      </c>
      <c r="B13314" s="18" t="s">
        <v>34</v>
      </c>
      <c r="C13314" s="18" t="s">
        <v>1194</v>
      </c>
      <c r="D13314" s="18" t="s">
        <v>256</v>
      </c>
      <c r="E13314" s="18">
        <v>9.572351019791256</v>
      </c>
    </row>
    <row r="13315" spans="1:5" x14ac:dyDescent="0.3">
      <c r="A13315" s="18" t="str">
        <f t="shared" si="208"/>
        <v>2023-24Towong ShireWC3</v>
      </c>
      <c r="B13315" s="18" t="s">
        <v>34</v>
      </c>
      <c r="C13315" s="18" t="s">
        <v>1194</v>
      </c>
      <c r="D13315" s="18" t="s">
        <v>262</v>
      </c>
      <c r="E13315" s="18">
        <v>209.35966612111295</v>
      </c>
    </row>
    <row r="13316" spans="1:5" x14ac:dyDescent="0.3">
      <c r="A13316" s="18" t="str">
        <f t="shared" si="208"/>
        <v>2023-24Towong ShireWC4</v>
      </c>
      <c r="B13316" s="18" t="s">
        <v>34</v>
      </c>
      <c r="C13316" s="18" t="s">
        <v>1194</v>
      </c>
      <c r="D13316" s="18" t="s">
        <v>266</v>
      </c>
      <c r="E13316" s="18">
        <v>120.56547361520813</v>
      </c>
    </row>
    <row r="13317" spans="1:5" x14ac:dyDescent="0.3">
      <c r="A13317" s="18" t="str">
        <f t="shared" si="208"/>
        <v>2023-24Towong ShireWC5</v>
      </c>
      <c r="B13317" s="18" t="s">
        <v>34</v>
      </c>
      <c r="C13317" s="18" t="s">
        <v>1194</v>
      </c>
      <c r="D13317" s="18" t="s">
        <v>270</v>
      </c>
      <c r="E13317" s="18">
        <v>0.40450652547067856</v>
      </c>
    </row>
    <row r="13318" spans="1:5" x14ac:dyDescent="0.3">
      <c r="A13318" s="18" t="str">
        <f t="shared" si="208"/>
        <v>2023-24Towong ShireE2</v>
      </c>
      <c r="B13318" s="18" t="s">
        <v>34</v>
      </c>
      <c r="C13318" s="18" t="s">
        <v>1194</v>
      </c>
      <c r="D13318" s="18" t="s">
        <v>548</v>
      </c>
      <c r="E13318" s="18">
        <v>6207.2151341838971</v>
      </c>
    </row>
    <row r="13319" spans="1:5" x14ac:dyDescent="0.3">
      <c r="A13319" s="18" t="str">
        <f t="shared" si="208"/>
        <v>2023-24Towong ShireE4</v>
      </c>
      <c r="B13319" s="18" t="s">
        <v>34</v>
      </c>
      <c r="C13319" s="18" t="s">
        <v>1194</v>
      </c>
      <c r="D13319" s="18" t="s">
        <v>550</v>
      </c>
      <c r="E13319" s="18">
        <v>1830.8402991641003</v>
      </c>
    </row>
    <row r="13320" spans="1:5" x14ac:dyDescent="0.3">
      <c r="A13320" s="18" t="str">
        <f t="shared" si="208"/>
        <v>2023-24Towong ShireL1</v>
      </c>
      <c r="B13320" s="18" t="s">
        <v>34</v>
      </c>
      <c r="C13320" s="18" t="s">
        <v>1194</v>
      </c>
      <c r="D13320" s="18" t="s">
        <v>552</v>
      </c>
      <c r="E13320" s="18">
        <v>3.6062837506136476</v>
      </c>
    </row>
    <row r="13321" spans="1:5" x14ac:dyDescent="0.3">
      <c r="A13321" s="18" t="str">
        <f t="shared" si="208"/>
        <v>2023-24Towong ShireL2</v>
      </c>
      <c r="B13321" s="18" t="s">
        <v>34</v>
      </c>
      <c r="C13321" s="18" t="s">
        <v>1194</v>
      </c>
      <c r="D13321" s="18" t="s">
        <v>554</v>
      </c>
      <c r="E13321" s="18">
        <v>1.1219396769759451</v>
      </c>
    </row>
    <row r="13322" spans="1:5" x14ac:dyDescent="0.3">
      <c r="A13322" s="18" t="str">
        <f t="shared" si="208"/>
        <v>2023-24Towong ShireO2</v>
      </c>
      <c r="B13322" s="18" t="s">
        <v>34</v>
      </c>
      <c r="C13322" s="18" t="s">
        <v>1194</v>
      </c>
      <c r="D13322" s="18" t="s">
        <v>556</v>
      </c>
      <c r="E13322" s="18">
        <v>0</v>
      </c>
    </row>
    <row r="13323" spans="1:5" x14ac:dyDescent="0.3">
      <c r="A13323" s="18" t="str">
        <f t="shared" si="208"/>
        <v>2023-24Towong ShireO3</v>
      </c>
      <c r="B13323" s="18" t="s">
        <v>34</v>
      </c>
      <c r="C13323" s="18" t="s">
        <v>1194</v>
      </c>
      <c r="D13323" s="18" t="s">
        <v>558</v>
      </c>
      <c r="E13323" s="18">
        <v>2.1765874893536481E-3</v>
      </c>
    </row>
    <row r="13324" spans="1:5" x14ac:dyDescent="0.3">
      <c r="A13324" s="18" t="str">
        <f t="shared" si="208"/>
        <v>2023-24Towong ShireO4</v>
      </c>
      <c r="B13324" s="18" t="s">
        <v>34</v>
      </c>
      <c r="C13324" s="18" t="s">
        <v>1194</v>
      </c>
      <c r="D13324" s="18" t="s">
        <v>560</v>
      </c>
      <c r="E13324" s="18">
        <v>4.8018648018648018E-2</v>
      </c>
    </row>
    <row r="13325" spans="1:5" x14ac:dyDescent="0.3">
      <c r="A13325" s="18" t="str">
        <f t="shared" si="208"/>
        <v>2023-24Towong ShireO5</v>
      </c>
      <c r="B13325" s="18" t="s">
        <v>34</v>
      </c>
      <c r="C13325" s="18" t="s">
        <v>1194</v>
      </c>
      <c r="D13325" s="18" t="s">
        <v>562</v>
      </c>
      <c r="E13325" s="18">
        <v>1.6216334894613582</v>
      </c>
    </row>
    <row r="13326" spans="1:5" x14ac:dyDescent="0.3">
      <c r="A13326" s="18" t="str">
        <f t="shared" si="208"/>
        <v>2023-24Towong ShireOP1</v>
      </c>
      <c r="B13326" s="18" t="s">
        <v>34</v>
      </c>
      <c r="C13326" s="18" t="s">
        <v>1194</v>
      </c>
      <c r="D13326" s="18" t="s">
        <v>564</v>
      </c>
      <c r="E13326" s="18">
        <v>-0.24160689928279139</v>
      </c>
    </row>
    <row r="13327" spans="1:5" x14ac:dyDescent="0.3">
      <c r="A13327" s="18" t="str">
        <f t="shared" si="208"/>
        <v>2023-24Towong ShireS1</v>
      </c>
      <c r="B13327" s="18" t="s">
        <v>34</v>
      </c>
      <c r="C13327" s="18" t="s">
        <v>1194</v>
      </c>
      <c r="D13327" s="18" t="s">
        <v>567</v>
      </c>
      <c r="E13327" s="18">
        <v>0.46495357944295329</v>
      </c>
    </row>
    <row r="13328" spans="1:5" x14ac:dyDescent="0.3">
      <c r="A13328" s="18" t="str">
        <f t="shared" si="208"/>
        <v>2023-24Towong ShireS2</v>
      </c>
      <c r="B13328" s="18" t="s">
        <v>34</v>
      </c>
      <c r="C13328" s="18" t="s">
        <v>1194</v>
      </c>
      <c r="D13328" s="18" t="s">
        <v>569</v>
      </c>
      <c r="E13328" s="18">
        <v>2.9806103777818582E-3</v>
      </c>
    </row>
    <row r="13329" spans="1:5" x14ac:dyDescent="0.3">
      <c r="A13329" s="18" t="str">
        <f t="shared" si="208"/>
        <v>2023-24Towong ShireC1</v>
      </c>
      <c r="B13329" s="18" t="s">
        <v>34</v>
      </c>
      <c r="C13329" s="18" t="s">
        <v>1194</v>
      </c>
      <c r="D13329" s="18" t="s">
        <v>572</v>
      </c>
      <c r="E13329" s="18">
        <v>4519.9423354156652</v>
      </c>
    </row>
    <row r="13330" spans="1:5" x14ac:dyDescent="0.3">
      <c r="A13330" s="18" t="str">
        <f t="shared" si="208"/>
        <v>2023-24Towong ShireC2</v>
      </c>
      <c r="B13330" s="18" t="s">
        <v>34</v>
      </c>
      <c r="C13330" s="18" t="s">
        <v>1194</v>
      </c>
      <c r="D13330" s="18" t="s">
        <v>575</v>
      </c>
      <c r="E13330" s="18">
        <v>40862.308235356941</v>
      </c>
    </row>
    <row r="13331" spans="1:5" x14ac:dyDescent="0.3">
      <c r="A13331" s="18" t="str">
        <f t="shared" si="208"/>
        <v>2023-24Towong ShireC3</v>
      </c>
      <c r="B13331" s="18" t="s">
        <v>34</v>
      </c>
      <c r="C13331" s="18" t="s">
        <v>1194</v>
      </c>
      <c r="D13331" s="18" t="s">
        <v>579</v>
      </c>
      <c r="E13331" s="18">
        <v>6.5862767438916316</v>
      </c>
    </row>
    <row r="13332" spans="1:5" x14ac:dyDescent="0.3">
      <c r="A13332" s="18" t="str">
        <f t="shared" si="208"/>
        <v>2023-24Towong ShireC4</v>
      </c>
      <c r="B13332" s="18" t="s">
        <v>34</v>
      </c>
      <c r="C13332" s="18" t="s">
        <v>1194</v>
      </c>
      <c r="D13332" s="18" t="s">
        <v>583</v>
      </c>
      <c r="E13332" s="18">
        <v>2748.6785199423352</v>
      </c>
    </row>
    <row r="13333" spans="1:5" x14ac:dyDescent="0.3">
      <c r="A13333" s="18" t="str">
        <f t="shared" si="208"/>
        <v>2023-24Towong ShireC5</v>
      </c>
      <c r="B13333" s="18" t="s">
        <v>34</v>
      </c>
      <c r="C13333" s="18" t="s">
        <v>1194</v>
      </c>
      <c r="D13333" s="18" t="s">
        <v>586</v>
      </c>
      <c r="E13333" s="18">
        <v>644.56190933845903</v>
      </c>
    </row>
    <row r="13334" spans="1:5" x14ac:dyDescent="0.3">
      <c r="A13334" s="18" t="str">
        <f t="shared" si="208"/>
        <v>2023-24Towong ShireC6</v>
      </c>
      <c r="B13334" s="18" t="s">
        <v>34</v>
      </c>
      <c r="C13334" s="18" t="s">
        <v>1194</v>
      </c>
      <c r="D13334" s="18" t="s">
        <v>590</v>
      </c>
      <c r="E13334" s="18">
        <v>5</v>
      </c>
    </row>
    <row r="13335" spans="1:5" x14ac:dyDescent="0.3">
      <c r="A13335" s="18" t="str">
        <f t="shared" si="208"/>
        <v>2023-24Towong ShireC7</v>
      </c>
      <c r="B13335" s="18" t="s">
        <v>34</v>
      </c>
      <c r="C13335" s="18" t="s">
        <v>1194</v>
      </c>
      <c r="D13335" s="18" t="s">
        <v>594</v>
      </c>
      <c r="E13335" s="18">
        <v>0.21126760563380281</v>
      </c>
    </row>
    <row r="13336" spans="1:5" x14ac:dyDescent="0.3">
      <c r="A13336" s="18" t="str">
        <f t="shared" ref="A13336:A13399" si="209">CONCATENATE(B13336,C13336,D13336)</f>
        <v>2023-24Wangaratta Rural CityLB5</v>
      </c>
      <c r="B13336" s="18" t="s">
        <v>34</v>
      </c>
      <c r="C13336" s="18" t="s">
        <v>1197</v>
      </c>
      <c r="D13336" s="18" t="s">
        <v>177</v>
      </c>
      <c r="E13336" s="18">
        <v>33.076061595893606</v>
      </c>
    </row>
    <row r="13337" spans="1:5" x14ac:dyDescent="0.3">
      <c r="A13337" s="18" t="str">
        <f t="shared" si="209"/>
        <v>2023-24Wangaratta Rural CityAF2</v>
      </c>
      <c r="B13337" s="18" t="s">
        <v>34</v>
      </c>
      <c r="C13337" s="18" t="s">
        <v>1197</v>
      </c>
      <c r="D13337" s="18" t="s">
        <v>76</v>
      </c>
      <c r="E13337" s="18">
        <v>1</v>
      </c>
    </row>
    <row r="13338" spans="1:5" x14ac:dyDescent="0.3">
      <c r="A13338" s="18" t="str">
        <f t="shared" si="209"/>
        <v>2023-24Wangaratta Rural CityAF6</v>
      </c>
      <c r="B13338" s="18" t="s">
        <v>34</v>
      </c>
      <c r="C13338" s="18" t="s">
        <v>1197</v>
      </c>
      <c r="D13338" s="18" t="s">
        <v>85</v>
      </c>
      <c r="E13338" s="18">
        <v>12.436570895273649</v>
      </c>
    </row>
    <row r="13339" spans="1:5" x14ac:dyDescent="0.3">
      <c r="A13339" s="18" t="str">
        <f t="shared" si="209"/>
        <v>2023-24Wangaratta Rural CityAF7</v>
      </c>
      <c r="B13339" s="18" t="s">
        <v>34</v>
      </c>
      <c r="C13339" s="18" t="s">
        <v>1197</v>
      </c>
      <c r="D13339" s="18" t="s">
        <v>90</v>
      </c>
      <c r="E13339" s="18">
        <v>2.7758990357041395</v>
      </c>
    </row>
    <row r="13340" spans="1:5" x14ac:dyDescent="0.3">
      <c r="A13340" s="18" t="str">
        <f t="shared" si="209"/>
        <v>2023-24Wangaratta Rural CityAM1</v>
      </c>
      <c r="B13340" s="18" t="s">
        <v>34</v>
      </c>
      <c r="C13340" s="18" t="s">
        <v>1197</v>
      </c>
      <c r="D13340" s="18" t="s">
        <v>97</v>
      </c>
      <c r="E13340" s="18">
        <v>1.5</v>
      </c>
    </row>
    <row r="13341" spans="1:5" x14ac:dyDescent="0.3">
      <c r="A13341" s="18" t="str">
        <f t="shared" si="209"/>
        <v>2023-24Wangaratta Rural CityAM2</v>
      </c>
      <c r="B13341" s="18" t="s">
        <v>34</v>
      </c>
      <c r="C13341" s="18" t="s">
        <v>1197</v>
      </c>
      <c r="D13341" s="18" t="s">
        <v>103</v>
      </c>
      <c r="E13341" s="18">
        <v>0.58149779735682816</v>
      </c>
    </row>
    <row r="13342" spans="1:5" x14ac:dyDescent="0.3">
      <c r="A13342" s="18" t="str">
        <f t="shared" si="209"/>
        <v>2023-24Wangaratta Rural CityAM5</v>
      </c>
      <c r="B13342" s="18" t="s">
        <v>34</v>
      </c>
      <c r="C13342" s="18" t="s">
        <v>1197</v>
      </c>
      <c r="D13342" s="18" t="s">
        <v>109</v>
      </c>
      <c r="E13342" s="18">
        <v>0.76842105263157889</v>
      </c>
    </row>
    <row r="13343" spans="1:5" x14ac:dyDescent="0.3">
      <c r="A13343" s="18" t="str">
        <f t="shared" si="209"/>
        <v>2023-24Wangaratta Rural CityAM6</v>
      </c>
      <c r="B13343" s="18" t="s">
        <v>34</v>
      </c>
      <c r="C13343" s="18" t="s">
        <v>1197</v>
      </c>
      <c r="D13343" s="18" t="s">
        <v>115</v>
      </c>
      <c r="E13343" s="18">
        <v>10.054496366908873</v>
      </c>
    </row>
    <row r="13344" spans="1:5" x14ac:dyDescent="0.3">
      <c r="A13344" s="18" t="str">
        <f t="shared" si="209"/>
        <v>2023-24Wangaratta Rural CityAM7</v>
      </c>
      <c r="B13344" s="18" t="s">
        <v>34</v>
      </c>
      <c r="C13344" s="18" t="s">
        <v>1197</v>
      </c>
      <c r="D13344" s="18" t="s">
        <v>118</v>
      </c>
      <c r="E13344" s="18">
        <v>0</v>
      </c>
    </row>
    <row r="13345" spans="1:5" x14ac:dyDescent="0.3">
      <c r="A13345" s="18" t="str">
        <f t="shared" si="209"/>
        <v>2023-24Wangaratta Rural CityFS1</v>
      </c>
      <c r="B13345" s="18" t="s">
        <v>34</v>
      </c>
      <c r="C13345" s="18" t="s">
        <v>1197</v>
      </c>
      <c r="D13345" s="18" t="s">
        <v>124</v>
      </c>
      <c r="E13345" s="18">
        <v>1.8333333333333333</v>
      </c>
    </row>
    <row r="13346" spans="1:5" x14ac:dyDescent="0.3">
      <c r="A13346" s="18" t="str">
        <f t="shared" si="209"/>
        <v>2023-24Wangaratta Rural CityFS2</v>
      </c>
      <c r="B13346" s="18" t="s">
        <v>34</v>
      </c>
      <c r="C13346" s="18" t="s">
        <v>1197</v>
      </c>
      <c r="D13346" s="18" t="s">
        <v>130</v>
      </c>
      <c r="E13346" s="18">
        <v>1</v>
      </c>
    </row>
    <row r="13347" spans="1:5" x14ac:dyDescent="0.3">
      <c r="A13347" s="18" t="str">
        <f t="shared" si="209"/>
        <v>2023-24Wangaratta Rural CityFS3</v>
      </c>
      <c r="B13347" s="18" t="s">
        <v>34</v>
      </c>
      <c r="C13347" s="18" t="s">
        <v>1197</v>
      </c>
      <c r="D13347" s="18" t="s">
        <v>135</v>
      </c>
      <c r="E13347" s="18">
        <v>326.76373626373629</v>
      </c>
    </row>
    <row r="13348" spans="1:5" x14ac:dyDescent="0.3">
      <c r="A13348" s="18" t="str">
        <f t="shared" si="209"/>
        <v>2023-24Wangaratta Rural CityFS4</v>
      </c>
      <c r="B13348" s="18" t="s">
        <v>34</v>
      </c>
      <c r="C13348" s="18" t="s">
        <v>1197</v>
      </c>
      <c r="D13348" s="18" t="s">
        <v>139</v>
      </c>
      <c r="E13348" s="18">
        <v>1</v>
      </c>
    </row>
    <row r="13349" spans="1:5" x14ac:dyDescent="0.3">
      <c r="A13349" s="18" t="str">
        <f t="shared" si="209"/>
        <v>2023-24Wangaratta Rural CityFS5</v>
      </c>
      <c r="B13349" s="18" t="s">
        <v>34</v>
      </c>
      <c r="C13349" s="18" t="s">
        <v>1197</v>
      </c>
      <c r="D13349" s="18" t="s">
        <v>144</v>
      </c>
      <c r="E13349" s="18">
        <v>1.0161290322580645</v>
      </c>
    </row>
    <row r="13350" spans="1:5" x14ac:dyDescent="0.3">
      <c r="A13350" s="18" t="str">
        <f t="shared" si="209"/>
        <v>2023-24Wangaratta Rural CityG1</v>
      </c>
      <c r="B13350" s="18" t="s">
        <v>34</v>
      </c>
      <c r="C13350" s="18" t="s">
        <v>1197</v>
      </c>
      <c r="D13350" s="18" t="s">
        <v>149</v>
      </c>
      <c r="E13350" s="18">
        <v>5.0420168067226892E-2</v>
      </c>
    </row>
    <row r="13351" spans="1:5" x14ac:dyDescent="0.3">
      <c r="A13351" s="18" t="str">
        <f t="shared" si="209"/>
        <v>2023-24Wangaratta Rural CityG2</v>
      </c>
      <c r="B13351" s="18" t="s">
        <v>34</v>
      </c>
      <c r="C13351" s="18" t="s">
        <v>1197</v>
      </c>
      <c r="D13351" s="18" t="s">
        <v>154</v>
      </c>
      <c r="E13351" s="18">
        <v>53</v>
      </c>
    </row>
    <row r="13352" spans="1:5" x14ac:dyDescent="0.3">
      <c r="A13352" s="18" t="str">
        <f t="shared" si="209"/>
        <v>2023-24Wangaratta Rural CityG3</v>
      </c>
      <c r="B13352" s="18" t="s">
        <v>34</v>
      </c>
      <c r="C13352" s="18" t="s">
        <v>1197</v>
      </c>
      <c r="D13352" s="18" t="s">
        <v>159</v>
      </c>
      <c r="E13352" s="18">
        <v>0.90109890109890112</v>
      </c>
    </row>
    <row r="13353" spans="1:5" x14ac:dyDescent="0.3">
      <c r="A13353" s="18" t="str">
        <f t="shared" si="209"/>
        <v>2023-24Wangaratta Rural CityG4</v>
      </c>
      <c r="B13353" s="18" t="s">
        <v>34</v>
      </c>
      <c r="C13353" s="18" t="s">
        <v>1197</v>
      </c>
      <c r="D13353" s="18" t="s">
        <v>166</v>
      </c>
      <c r="E13353" s="18">
        <v>49092.857142857145</v>
      </c>
    </row>
    <row r="13354" spans="1:5" x14ac:dyDescent="0.3">
      <c r="A13354" s="18" t="str">
        <f t="shared" si="209"/>
        <v>2023-24Wangaratta Rural CityG5</v>
      </c>
      <c r="B13354" s="18" t="s">
        <v>34</v>
      </c>
      <c r="C13354" s="18" t="s">
        <v>1197</v>
      </c>
      <c r="D13354" s="18" t="s">
        <v>169</v>
      </c>
      <c r="E13354" s="18">
        <v>53</v>
      </c>
    </row>
    <row r="13355" spans="1:5" x14ac:dyDescent="0.3">
      <c r="A13355" s="18" t="str">
        <f t="shared" si="209"/>
        <v>2023-24Wangaratta Rural CityLB2</v>
      </c>
      <c r="B13355" s="18" t="s">
        <v>34</v>
      </c>
      <c r="C13355" s="18" t="s">
        <v>1197</v>
      </c>
      <c r="D13355" s="18" t="s">
        <v>172</v>
      </c>
      <c r="E13355" s="18">
        <v>0.43247829776124275</v>
      </c>
    </row>
    <row r="13356" spans="1:5" x14ac:dyDescent="0.3">
      <c r="A13356" s="18" t="str">
        <f t="shared" si="209"/>
        <v>2023-24Wangaratta Rural CityLB6</v>
      </c>
      <c r="B13356" s="18" t="s">
        <v>34</v>
      </c>
      <c r="C13356" s="18" t="s">
        <v>1197</v>
      </c>
      <c r="D13356" s="18" t="s">
        <v>180</v>
      </c>
      <c r="E13356" s="18">
        <v>5.4255049663355779</v>
      </c>
    </row>
    <row r="13357" spans="1:5" x14ac:dyDescent="0.3">
      <c r="A13357" s="18" t="str">
        <f t="shared" si="209"/>
        <v>2023-24Wangaratta Rural CityLB7</v>
      </c>
      <c r="B13357" s="18" t="s">
        <v>34</v>
      </c>
      <c r="C13357" s="18" t="s">
        <v>1197</v>
      </c>
      <c r="D13357" s="18" t="s">
        <v>184</v>
      </c>
      <c r="E13357" s="18">
        <v>0.24451703219785348</v>
      </c>
    </row>
    <row r="13358" spans="1:5" x14ac:dyDescent="0.3">
      <c r="A13358" s="18" t="str">
        <f t="shared" si="209"/>
        <v>2023-24Wangaratta Rural CityLB8</v>
      </c>
      <c r="B13358" s="18" t="s">
        <v>34</v>
      </c>
      <c r="C13358" s="18" t="s">
        <v>1197</v>
      </c>
      <c r="D13358" s="18" t="s">
        <v>188</v>
      </c>
      <c r="E13358" s="18">
        <v>3.3347110192653822</v>
      </c>
    </row>
    <row r="13359" spans="1:5" x14ac:dyDescent="0.3">
      <c r="A13359" s="18" t="str">
        <f t="shared" si="209"/>
        <v>2023-24Wangaratta Rural CityMC2</v>
      </c>
      <c r="B13359" s="18" t="s">
        <v>34</v>
      </c>
      <c r="C13359" s="18" t="s">
        <v>1197</v>
      </c>
      <c r="D13359" s="18" t="s">
        <v>192</v>
      </c>
      <c r="E13359" s="18">
        <v>1.032520325203252</v>
      </c>
    </row>
    <row r="13360" spans="1:5" x14ac:dyDescent="0.3">
      <c r="A13360" s="18" t="str">
        <f t="shared" si="209"/>
        <v>2023-24Wangaratta Rural CityMC3</v>
      </c>
      <c r="B13360" s="18" t="s">
        <v>34</v>
      </c>
      <c r="C13360" s="18" t="s">
        <v>1197</v>
      </c>
      <c r="D13360" s="18" t="s">
        <v>197</v>
      </c>
      <c r="E13360" s="18">
        <v>84.60898309507931</v>
      </c>
    </row>
    <row r="13361" spans="1:5" x14ac:dyDescent="0.3">
      <c r="A13361" s="18" t="str">
        <f t="shared" si="209"/>
        <v>2023-24Wangaratta Rural CityMC4</v>
      </c>
      <c r="B13361" s="18" t="s">
        <v>34</v>
      </c>
      <c r="C13361" s="18" t="s">
        <v>1197</v>
      </c>
      <c r="D13361" s="18" t="s">
        <v>202</v>
      </c>
      <c r="E13361" s="18">
        <v>0.79637436762225966</v>
      </c>
    </row>
    <row r="13362" spans="1:5" x14ac:dyDescent="0.3">
      <c r="A13362" s="18" t="str">
        <f t="shared" si="209"/>
        <v>2023-24Wangaratta Rural CityMC5</v>
      </c>
      <c r="B13362" s="18" t="s">
        <v>34</v>
      </c>
      <c r="C13362" s="18" t="s">
        <v>1197</v>
      </c>
      <c r="D13362" s="18" t="s">
        <v>207</v>
      </c>
      <c r="E13362" s="18">
        <v>0.90476190476190477</v>
      </c>
    </row>
    <row r="13363" spans="1:5" x14ac:dyDescent="0.3">
      <c r="A13363" s="18" t="str">
        <f t="shared" si="209"/>
        <v>2023-24Wangaratta Rural CityMC6</v>
      </c>
      <c r="B13363" s="18" t="s">
        <v>34</v>
      </c>
      <c r="C13363" s="18" t="s">
        <v>1197</v>
      </c>
      <c r="D13363" s="18" t="s">
        <v>211</v>
      </c>
      <c r="E13363" s="18">
        <v>0.98373983739837401</v>
      </c>
    </row>
    <row r="13364" spans="1:5" x14ac:dyDescent="0.3">
      <c r="A13364" s="18" t="str">
        <f t="shared" si="209"/>
        <v>2023-24Wangaratta Rural CityR1</v>
      </c>
      <c r="B13364" s="18" t="s">
        <v>34</v>
      </c>
      <c r="C13364" s="18" t="s">
        <v>1197</v>
      </c>
      <c r="D13364" s="18" t="s">
        <v>215</v>
      </c>
      <c r="E13364" s="18">
        <v>115.3737658674189</v>
      </c>
    </row>
    <row r="13365" spans="1:5" x14ac:dyDescent="0.3">
      <c r="A13365" s="18" t="str">
        <f t="shared" si="209"/>
        <v>2023-24Wangaratta Rural CityR2</v>
      </c>
      <c r="B13365" s="18" t="s">
        <v>34</v>
      </c>
      <c r="C13365" s="18" t="s">
        <v>1197</v>
      </c>
      <c r="D13365" s="18" t="s">
        <v>220</v>
      </c>
      <c r="E13365" s="18">
        <v>0.82228490832157974</v>
      </c>
    </row>
    <row r="13366" spans="1:5" x14ac:dyDescent="0.3">
      <c r="A13366" s="18" t="str">
        <f t="shared" si="209"/>
        <v>2023-24Wangaratta Rural CityR3</v>
      </c>
      <c r="B13366" s="18" t="s">
        <v>34</v>
      </c>
      <c r="C13366" s="18" t="s">
        <v>1197</v>
      </c>
      <c r="D13366" s="18" t="s">
        <v>223</v>
      </c>
      <c r="E13366" s="18">
        <v>143.9906898011003</v>
      </c>
    </row>
    <row r="13367" spans="1:5" x14ac:dyDescent="0.3">
      <c r="A13367" s="18" t="str">
        <f t="shared" si="209"/>
        <v>2023-24Wangaratta Rural CityR4</v>
      </c>
      <c r="B13367" s="18" t="s">
        <v>34</v>
      </c>
      <c r="C13367" s="18" t="s">
        <v>1197</v>
      </c>
      <c r="D13367" s="18" t="s">
        <v>228</v>
      </c>
      <c r="E13367" s="18">
        <v>5.945551984368584</v>
      </c>
    </row>
    <row r="13368" spans="1:5" x14ac:dyDescent="0.3">
      <c r="A13368" s="18" t="str">
        <f t="shared" si="209"/>
        <v>2023-24Wangaratta Rural CityR5</v>
      </c>
      <c r="B13368" s="18" t="s">
        <v>34</v>
      </c>
      <c r="C13368" s="18" t="s">
        <v>1197</v>
      </c>
      <c r="D13368" s="18" t="s">
        <v>232</v>
      </c>
      <c r="E13368" s="18">
        <v>43</v>
      </c>
    </row>
    <row r="13369" spans="1:5" x14ac:dyDescent="0.3">
      <c r="A13369" s="18" t="str">
        <f t="shared" si="209"/>
        <v>2023-24Wangaratta Rural CitySP1</v>
      </c>
      <c r="B13369" s="18" t="s">
        <v>34</v>
      </c>
      <c r="C13369" s="18" t="s">
        <v>1197</v>
      </c>
      <c r="D13369" s="18" t="s">
        <v>236</v>
      </c>
      <c r="E13369" s="18">
        <v>66</v>
      </c>
    </row>
    <row r="13370" spans="1:5" x14ac:dyDescent="0.3">
      <c r="A13370" s="18" t="str">
        <f t="shared" si="209"/>
        <v>2023-24Wangaratta Rural CitySP2</v>
      </c>
      <c r="B13370" s="18" t="s">
        <v>34</v>
      </c>
      <c r="C13370" s="18" t="s">
        <v>1197</v>
      </c>
      <c r="D13370" s="18" t="s">
        <v>239</v>
      </c>
      <c r="E13370" s="18">
        <v>0.67073170731707321</v>
      </c>
    </row>
    <row r="13371" spans="1:5" x14ac:dyDescent="0.3">
      <c r="A13371" s="18" t="str">
        <f t="shared" si="209"/>
        <v>2023-24Wangaratta Rural CitySP3</v>
      </c>
      <c r="B13371" s="18" t="s">
        <v>34</v>
      </c>
      <c r="C13371" s="18" t="s">
        <v>1197</v>
      </c>
      <c r="D13371" s="18" t="s">
        <v>245</v>
      </c>
      <c r="E13371" s="18">
        <v>2852.8878923766815</v>
      </c>
    </row>
    <row r="13372" spans="1:5" x14ac:dyDescent="0.3">
      <c r="A13372" s="18" t="str">
        <f t="shared" si="209"/>
        <v>2023-24Wangaratta Rural CitySP4</v>
      </c>
      <c r="B13372" s="18" t="s">
        <v>34</v>
      </c>
      <c r="C13372" s="18" t="s">
        <v>1197</v>
      </c>
      <c r="D13372" s="18" t="s">
        <v>251</v>
      </c>
      <c r="E13372" s="18">
        <v>0.66666666666666663</v>
      </c>
    </row>
    <row r="13373" spans="1:5" x14ac:dyDescent="0.3">
      <c r="A13373" s="18" t="str">
        <f t="shared" si="209"/>
        <v>2023-24Wangaratta Rural CityWC2</v>
      </c>
      <c r="B13373" s="18" t="s">
        <v>34</v>
      </c>
      <c r="C13373" s="18" t="s">
        <v>1197</v>
      </c>
      <c r="D13373" s="18" t="s">
        <v>256</v>
      </c>
      <c r="E13373" s="18">
        <v>8.1721226744491631</v>
      </c>
    </row>
    <row r="13374" spans="1:5" x14ac:dyDescent="0.3">
      <c r="A13374" s="18" t="str">
        <f t="shared" si="209"/>
        <v>2023-24Wangaratta Rural CityWC3</v>
      </c>
      <c r="B13374" s="18" t="s">
        <v>34</v>
      </c>
      <c r="C13374" s="18" t="s">
        <v>1197</v>
      </c>
      <c r="D13374" s="18" t="s">
        <v>262</v>
      </c>
      <c r="E13374" s="18">
        <v>139.47384635132534</v>
      </c>
    </row>
    <row r="13375" spans="1:5" x14ac:dyDescent="0.3">
      <c r="A13375" s="18" t="str">
        <f t="shared" si="209"/>
        <v>2023-24Wangaratta Rural CityWC4</v>
      </c>
      <c r="B13375" s="18" t="s">
        <v>34</v>
      </c>
      <c r="C13375" s="18" t="s">
        <v>1197</v>
      </c>
      <c r="D13375" s="18" t="s">
        <v>266</v>
      </c>
      <c r="E13375" s="18">
        <v>100.23101702745512</v>
      </c>
    </row>
    <row r="13376" spans="1:5" x14ac:dyDescent="0.3">
      <c r="A13376" s="18" t="str">
        <f t="shared" si="209"/>
        <v>2023-24Wangaratta Rural CityWC5</v>
      </c>
      <c r="B13376" s="18" t="s">
        <v>34</v>
      </c>
      <c r="C13376" s="18" t="s">
        <v>1197</v>
      </c>
      <c r="D13376" s="18" t="s">
        <v>270</v>
      </c>
      <c r="E13376" s="18">
        <v>0.61720028383519798</v>
      </c>
    </row>
    <row r="13377" spans="1:5" x14ac:dyDescent="0.3">
      <c r="A13377" s="18" t="str">
        <f t="shared" si="209"/>
        <v>2023-24Wangaratta Rural CityE2</v>
      </c>
      <c r="B13377" s="18" t="s">
        <v>34</v>
      </c>
      <c r="C13377" s="18" t="s">
        <v>1197</v>
      </c>
      <c r="D13377" s="18" t="s">
        <v>548</v>
      </c>
      <c r="E13377" s="18">
        <v>5653.47794474067</v>
      </c>
    </row>
    <row r="13378" spans="1:5" x14ac:dyDescent="0.3">
      <c r="A13378" s="18" t="str">
        <f t="shared" si="209"/>
        <v>2023-24Wangaratta Rural CityE4</v>
      </c>
      <c r="B13378" s="18" t="s">
        <v>34</v>
      </c>
      <c r="C13378" s="18" t="s">
        <v>1197</v>
      </c>
      <c r="D13378" s="18" t="s">
        <v>550</v>
      </c>
      <c r="E13378" s="18">
        <v>1894.8739699466798</v>
      </c>
    </row>
    <row r="13379" spans="1:5" x14ac:dyDescent="0.3">
      <c r="A13379" s="18" t="str">
        <f t="shared" si="209"/>
        <v>2023-24Wangaratta Rural CityL1</v>
      </c>
      <c r="B13379" s="18" t="s">
        <v>34</v>
      </c>
      <c r="C13379" s="18" t="s">
        <v>1197</v>
      </c>
      <c r="D13379" s="18" t="s">
        <v>552</v>
      </c>
      <c r="E13379" s="18">
        <v>1.697185084898742</v>
      </c>
    </row>
    <row r="13380" spans="1:5" x14ac:dyDescent="0.3">
      <c r="A13380" s="18" t="str">
        <f t="shared" si="209"/>
        <v>2023-24Wangaratta Rural CityL2</v>
      </c>
      <c r="B13380" s="18" t="s">
        <v>34</v>
      </c>
      <c r="C13380" s="18" t="s">
        <v>1197</v>
      </c>
      <c r="D13380" s="18" t="s">
        <v>554</v>
      </c>
      <c r="E13380" s="18">
        <v>0.4053703390308569</v>
      </c>
    </row>
    <row r="13381" spans="1:5" x14ac:dyDescent="0.3">
      <c r="A13381" s="18" t="str">
        <f t="shared" si="209"/>
        <v>2023-24Wangaratta Rural CityO2</v>
      </c>
      <c r="B13381" s="18" t="s">
        <v>34</v>
      </c>
      <c r="C13381" s="18" t="s">
        <v>1197</v>
      </c>
      <c r="D13381" s="18" t="s">
        <v>556</v>
      </c>
      <c r="E13381" s="18">
        <v>0.61995449149188764</v>
      </c>
    </row>
    <row r="13382" spans="1:5" x14ac:dyDescent="0.3">
      <c r="A13382" s="18" t="str">
        <f t="shared" si="209"/>
        <v>2023-24Wangaratta Rural CityO3</v>
      </c>
      <c r="B13382" s="18" t="s">
        <v>34</v>
      </c>
      <c r="C13382" s="18" t="s">
        <v>1197</v>
      </c>
      <c r="D13382" s="18" t="s">
        <v>558</v>
      </c>
      <c r="E13382" s="18">
        <v>7.98624851602691E-2</v>
      </c>
    </row>
    <row r="13383" spans="1:5" x14ac:dyDescent="0.3">
      <c r="A13383" s="18" t="str">
        <f t="shared" si="209"/>
        <v>2023-24Wangaratta Rural CityO4</v>
      </c>
      <c r="B13383" s="18" t="s">
        <v>34</v>
      </c>
      <c r="C13383" s="18" t="s">
        <v>1197</v>
      </c>
      <c r="D13383" s="18" t="s">
        <v>560</v>
      </c>
      <c r="E13383" s="18">
        <v>0.54022499326155116</v>
      </c>
    </row>
    <row r="13384" spans="1:5" x14ac:dyDescent="0.3">
      <c r="A13384" s="18" t="str">
        <f t="shared" si="209"/>
        <v>2023-24Wangaratta Rural CityO5</v>
      </c>
      <c r="B13384" s="18" t="s">
        <v>34</v>
      </c>
      <c r="C13384" s="18" t="s">
        <v>1197</v>
      </c>
      <c r="D13384" s="18" t="s">
        <v>562</v>
      </c>
      <c r="E13384" s="18">
        <v>1.0537072243346008</v>
      </c>
    </row>
    <row r="13385" spans="1:5" x14ac:dyDescent="0.3">
      <c r="A13385" s="18" t="str">
        <f t="shared" si="209"/>
        <v>2023-24Wangaratta Rural CityOP1</v>
      </c>
      <c r="B13385" s="18" t="s">
        <v>34</v>
      </c>
      <c r="C13385" s="18" t="s">
        <v>1197</v>
      </c>
      <c r="D13385" s="18" t="s">
        <v>564</v>
      </c>
      <c r="E13385" s="18">
        <v>-5.9212841557969784E-2</v>
      </c>
    </row>
    <row r="13386" spans="1:5" x14ac:dyDescent="0.3">
      <c r="A13386" s="18" t="str">
        <f t="shared" si="209"/>
        <v>2023-24Wangaratta Rural CityS1</v>
      </c>
      <c r="B13386" s="18" t="s">
        <v>34</v>
      </c>
      <c r="C13386" s="18" t="s">
        <v>1197</v>
      </c>
      <c r="D13386" s="18" t="s">
        <v>567</v>
      </c>
      <c r="E13386" s="18">
        <v>0.45899033931591915</v>
      </c>
    </row>
    <row r="13387" spans="1:5" x14ac:dyDescent="0.3">
      <c r="A13387" s="18" t="str">
        <f t="shared" si="209"/>
        <v>2023-24Wangaratta Rural CityS2</v>
      </c>
      <c r="B13387" s="18" t="s">
        <v>34</v>
      </c>
      <c r="C13387" s="18" t="s">
        <v>1197</v>
      </c>
      <c r="D13387" s="18" t="s">
        <v>569</v>
      </c>
      <c r="E13387" s="18">
        <v>7.7698403203112524E-3</v>
      </c>
    </row>
    <row r="13388" spans="1:5" x14ac:dyDescent="0.3">
      <c r="A13388" s="18" t="str">
        <f t="shared" si="209"/>
        <v>2023-24Wangaratta Rural CityC1</v>
      </c>
      <c r="B13388" s="18" t="s">
        <v>34</v>
      </c>
      <c r="C13388" s="18" t="s">
        <v>1197</v>
      </c>
      <c r="D13388" s="18" t="s">
        <v>572</v>
      </c>
      <c r="E13388" s="18">
        <v>3109.9593360442641</v>
      </c>
    </row>
    <row r="13389" spans="1:5" x14ac:dyDescent="0.3">
      <c r="A13389" s="18" t="str">
        <f t="shared" si="209"/>
        <v>2023-24Wangaratta Rural CityC2</v>
      </c>
      <c r="B13389" s="18" t="s">
        <v>34</v>
      </c>
      <c r="C13389" s="18" t="s">
        <v>1197</v>
      </c>
      <c r="D13389" s="18" t="s">
        <v>575</v>
      </c>
      <c r="E13389" s="18">
        <v>24307.446170255316</v>
      </c>
    </row>
    <row r="13390" spans="1:5" x14ac:dyDescent="0.3">
      <c r="A13390" s="18" t="str">
        <f t="shared" si="209"/>
        <v>2023-24Wangaratta Rural CityC3</v>
      </c>
      <c r="B13390" s="18" t="s">
        <v>34</v>
      </c>
      <c r="C13390" s="18" t="s">
        <v>1197</v>
      </c>
      <c r="D13390" s="18" t="s">
        <v>579</v>
      </c>
      <c r="E13390" s="18">
        <v>15.099144438852541</v>
      </c>
    </row>
    <row r="13391" spans="1:5" x14ac:dyDescent="0.3">
      <c r="A13391" s="18" t="str">
        <f t="shared" si="209"/>
        <v>2023-24Wangaratta Rural CityC4</v>
      </c>
      <c r="B13391" s="18" t="s">
        <v>34</v>
      </c>
      <c r="C13391" s="18" t="s">
        <v>1197</v>
      </c>
      <c r="D13391" s="18" t="s">
        <v>583</v>
      </c>
      <c r="E13391" s="18">
        <v>2349.5433637757483</v>
      </c>
    </row>
    <row r="13392" spans="1:5" x14ac:dyDescent="0.3">
      <c r="A13392" s="18" t="str">
        <f t="shared" si="209"/>
        <v>2023-24Wangaratta Rural CityC5</v>
      </c>
      <c r="B13392" s="18" t="s">
        <v>34</v>
      </c>
      <c r="C13392" s="18" t="s">
        <v>1197</v>
      </c>
      <c r="D13392" s="18" t="s">
        <v>586</v>
      </c>
      <c r="E13392" s="18">
        <v>434.90433971068592</v>
      </c>
    </row>
    <row r="13393" spans="1:5" x14ac:dyDescent="0.3">
      <c r="A13393" s="18" t="str">
        <f t="shared" si="209"/>
        <v>2023-24Wangaratta Rural CityC6</v>
      </c>
      <c r="B13393" s="18" t="s">
        <v>34</v>
      </c>
      <c r="C13393" s="18" t="s">
        <v>1197</v>
      </c>
      <c r="D13393" s="18" t="s">
        <v>590</v>
      </c>
      <c r="E13393" s="18">
        <v>4</v>
      </c>
    </row>
    <row r="13394" spans="1:5" x14ac:dyDescent="0.3">
      <c r="A13394" s="18" t="str">
        <f t="shared" si="209"/>
        <v>2023-24Wangaratta Rural CityC7</v>
      </c>
      <c r="B13394" s="18" t="s">
        <v>34</v>
      </c>
      <c r="C13394" s="18" t="s">
        <v>1197</v>
      </c>
      <c r="D13394" s="18" t="s">
        <v>594</v>
      </c>
      <c r="E13394" s="18">
        <v>0.15343203230148048</v>
      </c>
    </row>
    <row r="13395" spans="1:5" x14ac:dyDescent="0.3">
      <c r="A13395" s="18" t="str">
        <f t="shared" si="209"/>
        <v>2023-24Warrnambool CityLB5</v>
      </c>
      <c r="B13395" s="18" t="s">
        <v>34</v>
      </c>
      <c r="C13395" s="18" t="s">
        <v>1200</v>
      </c>
      <c r="D13395" s="18" t="s">
        <v>177</v>
      </c>
      <c r="E13395" s="18">
        <v>46.664939983847162</v>
      </c>
    </row>
    <row r="13396" spans="1:5" x14ac:dyDescent="0.3">
      <c r="A13396" s="18" t="str">
        <f t="shared" si="209"/>
        <v>2023-24Warrnambool CityAF2</v>
      </c>
      <c r="B13396" s="18" t="s">
        <v>34</v>
      </c>
      <c r="C13396" s="18" t="s">
        <v>1200</v>
      </c>
      <c r="D13396" s="18" t="s">
        <v>76</v>
      </c>
      <c r="E13396" s="18">
        <v>3</v>
      </c>
    </row>
    <row r="13397" spans="1:5" x14ac:dyDescent="0.3">
      <c r="A13397" s="18" t="str">
        <f t="shared" si="209"/>
        <v>2023-24Warrnambool CityAF6</v>
      </c>
      <c r="B13397" s="18" t="s">
        <v>34</v>
      </c>
      <c r="C13397" s="18" t="s">
        <v>1200</v>
      </c>
      <c r="D13397" s="18" t="s">
        <v>85</v>
      </c>
      <c r="E13397" s="18">
        <v>5.7369036678085052</v>
      </c>
    </row>
    <row r="13398" spans="1:5" x14ac:dyDescent="0.3">
      <c r="A13398" s="18" t="str">
        <f t="shared" si="209"/>
        <v>2023-24Warrnambool CityAF7</v>
      </c>
      <c r="B13398" s="18" t="s">
        <v>34</v>
      </c>
      <c r="C13398" s="18" t="s">
        <v>1200</v>
      </c>
      <c r="D13398" s="18" t="s">
        <v>90</v>
      </c>
      <c r="E13398" s="18">
        <v>2.9515570766280734</v>
      </c>
    </row>
    <row r="13399" spans="1:5" x14ac:dyDescent="0.3">
      <c r="A13399" s="18" t="str">
        <f t="shared" si="209"/>
        <v>2023-24Warrnambool CityAM1</v>
      </c>
      <c r="B13399" s="18" t="s">
        <v>34</v>
      </c>
      <c r="C13399" s="18" t="s">
        <v>1200</v>
      </c>
      <c r="D13399" s="18" t="s">
        <v>97</v>
      </c>
      <c r="E13399" s="18">
        <v>1</v>
      </c>
    </row>
    <row r="13400" spans="1:5" x14ac:dyDescent="0.3">
      <c r="A13400" s="18" t="str">
        <f t="shared" ref="A13400:A13463" si="210">CONCATENATE(B13400,C13400,D13400)</f>
        <v>2023-24Warrnambool CityAM2</v>
      </c>
      <c r="B13400" s="18" t="s">
        <v>34</v>
      </c>
      <c r="C13400" s="18" t="s">
        <v>1200</v>
      </c>
      <c r="D13400" s="18" t="s">
        <v>103</v>
      </c>
      <c r="E13400" s="18">
        <v>0.17841079460269865</v>
      </c>
    </row>
    <row r="13401" spans="1:5" x14ac:dyDescent="0.3">
      <c r="A13401" s="18" t="str">
        <f t="shared" si="210"/>
        <v>2023-24Warrnambool CityAM5</v>
      </c>
      <c r="B13401" s="18" t="s">
        <v>34</v>
      </c>
      <c r="C13401" s="18" t="s">
        <v>1200</v>
      </c>
      <c r="D13401" s="18" t="s">
        <v>109</v>
      </c>
      <c r="E13401" s="18">
        <v>0.74452554744525545</v>
      </c>
    </row>
    <row r="13402" spans="1:5" x14ac:dyDescent="0.3">
      <c r="A13402" s="18" t="str">
        <f t="shared" si="210"/>
        <v>2023-24Warrnambool CityAM6</v>
      </c>
      <c r="B13402" s="18" t="s">
        <v>34</v>
      </c>
      <c r="C13402" s="18" t="s">
        <v>1200</v>
      </c>
      <c r="D13402" s="18" t="s">
        <v>115</v>
      </c>
      <c r="E13402" s="18">
        <v>19.060963043417718</v>
      </c>
    </row>
    <row r="13403" spans="1:5" x14ac:dyDescent="0.3">
      <c r="A13403" s="18" t="str">
        <f t="shared" si="210"/>
        <v>2023-24Warrnambool CityAM7</v>
      </c>
      <c r="B13403" s="18" t="s">
        <v>34</v>
      </c>
      <c r="C13403" s="18" t="s">
        <v>1200</v>
      </c>
      <c r="D13403" s="18" t="s">
        <v>118</v>
      </c>
      <c r="E13403" s="18">
        <v>0</v>
      </c>
    </row>
    <row r="13404" spans="1:5" x14ac:dyDescent="0.3">
      <c r="A13404" s="18" t="str">
        <f t="shared" si="210"/>
        <v>2023-24Warrnambool CityFS1</v>
      </c>
      <c r="B13404" s="18" t="s">
        <v>34</v>
      </c>
      <c r="C13404" s="18" t="s">
        <v>1200</v>
      </c>
      <c r="D13404" s="18" t="s">
        <v>124</v>
      </c>
      <c r="E13404" s="18">
        <v>1.36</v>
      </c>
    </row>
    <row r="13405" spans="1:5" x14ac:dyDescent="0.3">
      <c r="A13405" s="18" t="str">
        <f t="shared" si="210"/>
        <v>2023-24Warrnambool CityFS2</v>
      </c>
      <c r="B13405" s="18" t="s">
        <v>34</v>
      </c>
      <c r="C13405" s="18" t="s">
        <v>1200</v>
      </c>
      <c r="D13405" s="18" t="s">
        <v>130</v>
      </c>
      <c r="E13405" s="18">
        <v>0.97972972972972971</v>
      </c>
    </row>
    <row r="13406" spans="1:5" x14ac:dyDescent="0.3">
      <c r="A13406" s="18" t="str">
        <f t="shared" si="210"/>
        <v>2023-24Warrnambool CityFS3</v>
      </c>
      <c r="B13406" s="18" t="s">
        <v>34</v>
      </c>
      <c r="C13406" s="18" t="s">
        <v>1200</v>
      </c>
      <c r="D13406" s="18" t="s">
        <v>135</v>
      </c>
      <c r="E13406" s="18">
        <v>442.98469387755102</v>
      </c>
    </row>
    <row r="13407" spans="1:5" x14ac:dyDescent="0.3">
      <c r="A13407" s="18" t="str">
        <f t="shared" si="210"/>
        <v>2023-24Warrnambool CityFS4</v>
      </c>
      <c r="B13407" s="18" t="s">
        <v>34</v>
      </c>
      <c r="C13407" s="18" t="s">
        <v>1200</v>
      </c>
      <c r="D13407" s="18" t="s">
        <v>139</v>
      </c>
      <c r="E13407" s="18">
        <v>0.9662921348314607</v>
      </c>
    </row>
    <row r="13408" spans="1:5" x14ac:dyDescent="0.3">
      <c r="A13408" s="18" t="str">
        <f t="shared" si="210"/>
        <v>2023-24Warrnambool CityFS5</v>
      </c>
      <c r="B13408" s="18" t="s">
        <v>34</v>
      </c>
      <c r="C13408" s="18" t="s">
        <v>1200</v>
      </c>
      <c r="D13408" s="18" t="s">
        <v>144</v>
      </c>
      <c r="E13408" s="18">
        <v>1.0129870129870129</v>
      </c>
    </row>
    <row r="13409" spans="1:5" x14ac:dyDescent="0.3">
      <c r="A13409" s="18" t="str">
        <f t="shared" si="210"/>
        <v>2023-24Warrnambool CityG1</v>
      </c>
      <c r="B13409" s="18" t="s">
        <v>34</v>
      </c>
      <c r="C13409" s="18" t="s">
        <v>1200</v>
      </c>
      <c r="D13409" s="18" t="s">
        <v>149</v>
      </c>
      <c r="E13409" s="18">
        <v>8.2417582417582416E-2</v>
      </c>
    </row>
    <row r="13410" spans="1:5" x14ac:dyDescent="0.3">
      <c r="A13410" s="18" t="str">
        <f t="shared" si="210"/>
        <v>2023-24Warrnambool CityG2</v>
      </c>
      <c r="B13410" s="18" t="s">
        <v>34</v>
      </c>
      <c r="C13410" s="18" t="s">
        <v>1200</v>
      </c>
      <c r="D13410" s="18" t="s">
        <v>154</v>
      </c>
      <c r="E13410" s="18">
        <v>48</v>
      </c>
    </row>
    <row r="13411" spans="1:5" x14ac:dyDescent="0.3">
      <c r="A13411" s="18" t="str">
        <f t="shared" si="210"/>
        <v>2023-24Warrnambool CityG3</v>
      </c>
      <c r="B13411" s="18" t="s">
        <v>34</v>
      </c>
      <c r="C13411" s="18" t="s">
        <v>1200</v>
      </c>
      <c r="D13411" s="18" t="s">
        <v>159</v>
      </c>
      <c r="E13411" s="18">
        <v>0.93406593406593408</v>
      </c>
    </row>
    <row r="13412" spans="1:5" x14ac:dyDescent="0.3">
      <c r="A13412" s="18" t="str">
        <f t="shared" si="210"/>
        <v>2023-24Warrnambool CityG4</v>
      </c>
      <c r="B13412" s="18" t="s">
        <v>34</v>
      </c>
      <c r="C13412" s="18" t="s">
        <v>1200</v>
      </c>
      <c r="D13412" s="18" t="s">
        <v>166</v>
      </c>
      <c r="E13412" s="18">
        <v>59011.285714285717</v>
      </c>
    </row>
    <row r="13413" spans="1:5" x14ac:dyDescent="0.3">
      <c r="A13413" s="18" t="str">
        <f t="shared" si="210"/>
        <v>2023-24Warrnambool CityG5</v>
      </c>
      <c r="B13413" s="18" t="s">
        <v>34</v>
      </c>
      <c r="C13413" s="18" t="s">
        <v>1200</v>
      </c>
      <c r="D13413" s="18" t="s">
        <v>169</v>
      </c>
      <c r="E13413" s="18">
        <v>46</v>
      </c>
    </row>
    <row r="13414" spans="1:5" x14ac:dyDescent="0.3">
      <c r="A13414" s="18" t="str">
        <f t="shared" si="210"/>
        <v>2023-24Warrnambool CityLB2</v>
      </c>
      <c r="B13414" s="18" t="s">
        <v>34</v>
      </c>
      <c r="C13414" s="18" t="s">
        <v>1200</v>
      </c>
      <c r="D13414" s="18" t="s">
        <v>172</v>
      </c>
      <c r="E13414" s="18">
        <v>0.76686146442076319</v>
      </c>
    </row>
    <row r="13415" spans="1:5" x14ac:dyDescent="0.3">
      <c r="A13415" s="18" t="str">
        <f t="shared" si="210"/>
        <v>2023-24Warrnambool CityLB6</v>
      </c>
      <c r="B13415" s="18" t="s">
        <v>34</v>
      </c>
      <c r="C13415" s="18" t="s">
        <v>1200</v>
      </c>
      <c r="D13415" s="18" t="s">
        <v>180</v>
      </c>
      <c r="E13415" s="18">
        <v>7.3459492578048851</v>
      </c>
    </row>
    <row r="13416" spans="1:5" x14ac:dyDescent="0.3">
      <c r="A13416" s="18" t="str">
        <f t="shared" si="210"/>
        <v>2023-24Warrnambool CityLB7</v>
      </c>
      <c r="B13416" s="18" t="s">
        <v>34</v>
      </c>
      <c r="C13416" s="18" t="s">
        <v>1200</v>
      </c>
      <c r="D13416" s="18" t="s">
        <v>184</v>
      </c>
      <c r="E13416" s="18">
        <v>0.39786114128164424</v>
      </c>
    </row>
    <row r="13417" spans="1:5" x14ac:dyDescent="0.3">
      <c r="A13417" s="18" t="str">
        <f t="shared" si="210"/>
        <v>2023-24Warrnambool CityLB8</v>
      </c>
      <c r="B13417" s="18" t="s">
        <v>34</v>
      </c>
      <c r="C13417" s="18" t="s">
        <v>1200</v>
      </c>
      <c r="D13417" s="18" t="s">
        <v>188</v>
      </c>
      <c r="E13417" s="18">
        <v>5.2757958058317316</v>
      </c>
    </row>
    <row r="13418" spans="1:5" x14ac:dyDescent="0.3">
      <c r="A13418" s="18" t="str">
        <f t="shared" si="210"/>
        <v>2023-24Warrnambool CityMC2</v>
      </c>
      <c r="B13418" s="18" t="s">
        <v>34</v>
      </c>
      <c r="C13418" s="18" t="s">
        <v>1200</v>
      </c>
      <c r="D13418" s="18" t="s">
        <v>192</v>
      </c>
      <c r="E13418" s="18">
        <v>1</v>
      </c>
    </row>
    <row r="13419" spans="1:5" x14ac:dyDescent="0.3">
      <c r="A13419" s="18" t="str">
        <f t="shared" si="210"/>
        <v>2023-24Warrnambool CityMC3</v>
      </c>
      <c r="B13419" s="18" t="s">
        <v>34</v>
      </c>
      <c r="C13419" s="18" t="s">
        <v>1200</v>
      </c>
      <c r="D13419" s="18" t="s">
        <v>197</v>
      </c>
      <c r="E13419" s="18">
        <v>79.615991132831198</v>
      </c>
    </row>
    <row r="13420" spans="1:5" x14ac:dyDescent="0.3">
      <c r="A13420" s="18" t="str">
        <f t="shared" si="210"/>
        <v>2023-24Warrnambool CityMC4</v>
      </c>
      <c r="B13420" s="18" t="s">
        <v>34</v>
      </c>
      <c r="C13420" s="18" t="s">
        <v>1200</v>
      </c>
      <c r="D13420" s="18" t="s">
        <v>202</v>
      </c>
      <c r="E13420" s="18">
        <v>0.77142857142857146</v>
      </c>
    </row>
    <row r="13421" spans="1:5" x14ac:dyDescent="0.3">
      <c r="A13421" s="18" t="str">
        <f t="shared" si="210"/>
        <v>2023-24Warrnambool CityMC5</v>
      </c>
      <c r="B13421" s="18" t="s">
        <v>34</v>
      </c>
      <c r="C13421" s="18" t="s">
        <v>1200</v>
      </c>
      <c r="D13421" s="18" t="s">
        <v>207</v>
      </c>
      <c r="E13421" s="18">
        <v>0.84023668639053251</v>
      </c>
    </row>
    <row r="13422" spans="1:5" x14ac:dyDescent="0.3">
      <c r="A13422" s="18" t="str">
        <f t="shared" si="210"/>
        <v>2023-24Warrnambool CityMC6</v>
      </c>
      <c r="B13422" s="18" t="s">
        <v>34</v>
      </c>
      <c r="C13422" s="18" t="s">
        <v>1200</v>
      </c>
      <c r="D13422" s="18" t="s">
        <v>211</v>
      </c>
      <c r="E13422" s="18">
        <v>0.95336787564766834</v>
      </c>
    </row>
    <row r="13423" spans="1:5" x14ac:dyDescent="0.3">
      <c r="A13423" s="18" t="str">
        <f t="shared" si="210"/>
        <v>2023-24Warrnambool CityR1</v>
      </c>
      <c r="B13423" s="18" t="s">
        <v>34</v>
      </c>
      <c r="C13423" s="18" t="s">
        <v>1200</v>
      </c>
      <c r="D13423" s="18" t="s">
        <v>215</v>
      </c>
      <c r="E13423" s="18">
        <v>59.375</v>
      </c>
    </row>
    <row r="13424" spans="1:5" x14ac:dyDescent="0.3">
      <c r="A13424" s="18" t="str">
        <f t="shared" si="210"/>
        <v>2023-24Warrnambool CityR2</v>
      </c>
      <c r="B13424" s="18" t="s">
        <v>34</v>
      </c>
      <c r="C13424" s="18" t="s">
        <v>1200</v>
      </c>
      <c r="D13424" s="18" t="s">
        <v>220</v>
      </c>
      <c r="E13424" s="18">
        <v>0.89687499999999998</v>
      </c>
    </row>
    <row r="13425" spans="1:5" x14ac:dyDescent="0.3">
      <c r="A13425" s="18" t="str">
        <f t="shared" si="210"/>
        <v>2023-24Warrnambool CityR3</v>
      </c>
      <c r="B13425" s="18" t="s">
        <v>34</v>
      </c>
      <c r="C13425" s="18" t="s">
        <v>1200</v>
      </c>
      <c r="D13425" s="18" t="s">
        <v>223</v>
      </c>
      <c r="E13425" s="18">
        <v>156.8142277573356</v>
      </c>
    </row>
    <row r="13426" spans="1:5" x14ac:dyDescent="0.3">
      <c r="A13426" s="18" t="str">
        <f t="shared" si="210"/>
        <v>2023-24Warrnambool CityR4</v>
      </c>
      <c r="B13426" s="18" t="s">
        <v>34</v>
      </c>
      <c r="C13426" s="18" t="s">
        <v>1200</v>
      </c>
      <c r="D13426" s="18" t="s">
        <v>228</v>
      </c>
      <c r="E13426" s="18">
        <v>6.4237334899782832</v>
      </c>
    </row>
    <row r="13427" spans="1:5" x14ac:dyDescent="0.3">
      <c r="A13427" s="18" t="str">
        <f t="shared" si="210"/>
        <v>2023-24Warrnambool CityR5</v>
      </c>
      <c r="B13427" s="18" t="s">
        <v>34</v>
      </c>
      <c r="C13427" s="18" t="s">
        <v>1200</v>
      </c>
      <c r="D13427" s="18" t="s">
        <v>232</v>
      </c>
      <c r="E13427" s="18">
        <v>54</v>
      </c>
    </row>
    <row r="13428" spans="1:5" x14ac:dyDescent="0.3">
      <c r="A13428" s="18" t="str">
        <f t="shared" si="210"/>
        <v>2023-24Warrnambool CitySP1</v>
      </c>
      <c r="B13428" s="18" t="s">
        <v>34</v>
      </c>
      <c r="C13428" s="18" t="s">
        <v>1200</v>
      </c>
      <c r="D13428" s="18" t="s">
        <v>236</v>
      </c>
      <c r="E13428" s="18">
        <v>66</v>
      </c>
    </row>
    <row r="13429" spans="1:5" x14ac:dyDescent="0.3">
      <c r="A13429" s="18" t="str">
        <f t="shared" si="210"/>
        <v>2023-24Warrnambool CitySP2</v>
      </c>
      <c r="B13429" s="18" t="s">
        <v>34</v>
      </c>
      <c r="C13429" s="18" t="s">
        <v>1200</v>
      </c>
      <c r="D13429" s="18" t="s">
        <v>239</v>
      </c>
      <c r="E13429" s="18">
        <v>0.86590038314176243</v>
      </c>
    </row>
    <row r="13430" spans="1:5" x14ac:dyDescent="0.3">
      <c r="A13430" s="18" t="str">
        <f t="shared" si="210"/>
        <v>2023-24Warrnambool CitySP3</v>
      </c>
      <c r="B13430" s="18" t="s">
        <v>34</v>
      </c>
      <c r="C13430" s="18" t="s">
        <v>1200</v>
      </c>
      <c r="D13430" s="18" t="s">
        <v>245</v>
      </c>
      <c r="E13430" s="18">
        <v>2879.1708127208481</v>
      </c>
    </row>
    <row r="13431" spans="1:5" x14ac:dyDescent="0.3">
      <c r="A13431" s="18" t="str">
        <f t="shared" si="210"/>
        <v>2023-24Warrnambool CitySP4</v>
      </c>
      <c r="B13431" s="18" t="s">
        <v>34</v>
      </c>
      <c r="C13431" s="18" t="s">
        <v>1200</v>
      </c>
      <c r="D13431" s="18" t="s">
        <v>251</v>
      </c>
      <c r="E13431" s="18">
        <v>0.75</v>
      </c>
    </row>
    <row r="13432" spans="1:5" x14ac:dyDescent="0.3">
      <c r="A13432" s="18" t="str">
        <f t="shared" si="210"/>
        <v>2023-24Warrnambool CityWC2</v>
      </c>
      <c r="B13432" s="18" t="s">
        <v>34</v>
      </c>
      <c r="C13432" s="18" t="s">
        <v>1200</v>
      </c>
      <c r="D13432" s="18" t="s">
        <v>256</v>
      </c>
      <c r="E13432" s="18">
        <v>8.2874185260121678</v>
      </c>
    </row>
    <row r="13433" spans="1:5" x14ac:dyDescent="0.3">
      <c r="A13433" s="18" t="str">
        <f t="shared" si="210"/>
        <v>2023-24Warrnambool CityWC3</v>
      </c>
      <c r="B13433" s="18" t="s">
        <v>34</v>
      </c>
      <c r="C13433" s="18" t="s">
        <v>1200</v>
      </c>
      <c r="D13433" s="18" t="s">
        <v>262</v>
      </c>
      <c r="E13433" s="18">
        <v>93.386321099146429</v>
      </c>
    </row>
    <row r="13434" spans="1:5" x14ac:dyDescent="0.3">
      <c r="A13434" s="18" t="str">
        <f t="shared" si="210"/>
        <v>2023-24Warrnambool CityWC4</v>
      </c>
      <c r="B13434" s="18" t="s">
        <v>34</v>
      </c>
      <c r="C13434" s="18" t="s">
        <v>1200</v>
      </c>
      <c r="D13434" s="18" t="s">
        <v>266</v>
      </c>
      <c r="E13434" s="18">
        <v>48.653284238317845</v>
      </c>
    </row>
    <row r="13435" spans="1:5" x14ac:dyDescent="0.3">
      <c r="A13435" s="18" t="str">
        <f t="shared" si="210"/>
        <v>2023-24Warrnambool CityWC5</v>
      </c>
      <c r="B13435" s="18" t="s">
        <v>34</v>
      </c>
      <c r="C13435" s="18" t="s">
        <v>1200</v>
      </c>
      <c r="D13435" s="18" t="s">
        <v>270</v>
      </c>
      <c r="E13435" s="18">
        <v>0.65448947228299237</v>
      </c>
    </row>
    <row r="13436" spans="1:5" x14ac:dyDescent="0.3">
      <c r="A13436" s="18" t="str">
        <f t="shared" si="210"/>
        <v>2023-24Warrnambool CityE2</v>
      </c>
      <c r="B13436" s="18" t="s">
        <v>34</v>
      </c>
      <c r="C13436" s="18" t="s">
        <v>1200</v>
      </c>
      <c r="D13436" s="18" t="s">
        <v>548</v>
      </c>
      <c r="E13436" s="18">
        <v>5256.6168623265739</v>
      </c>
    </row>
    <row r="13437" spans="1:5" x14ac:dyDescent="0.3">
      <c r="A13437" s="18" t="str">
        <f t="shared" si="210"/>
        <v>2023-24Warrnambool CityE4</v>
      </c>
      <c r="B13437" s="18" t="s">
        <v>34</v>
      </c>
      <c r="C13437" s="18" t="s">
        <v>1200</v>
      </c>
      <c r="D13437" s="18" t="s">
        <v>550</v>
      </c>
      <c r="E13437" s="18">
        <v>2107.1131270010674</v>
      </c>
    </row>
    <row r="13438" spans="1:5" x14ac:dyDescent="0.3">
      <c r="A13438" s="18" t="str">
        <f t="shared" si="210"/>
        <v>2023-24Warrnambool CityL1</v>
      </c>
      <c r="B13438" s="18" t="s">
        <v>34</v>
      </c>
      <c r="C13438" s="18" t="s">
        <v>1200</v>
      </c>
      <c r="D13438" s="18" t="s">
        <v>552</v>
      </c>
      <c r="E13438" s="18">
        <v>2.5595283018867923</v>
      </c>
    </row>
    <row r="13439" spans="1:5" x14ac:dyDescent="0.3">
      <c r="A13439" s="18" t="str">
        <f t="shared" si="210"/>
        <v>2023-24Warrnambool CityL2</v>
      </c>
      <c r="B13439" s="18" t="s">
        <v>34</v>
      </c>
      <c r="C13439" s="18" t="s">
        <v>1200</v>
      </c>
      <c r="D13439" s="18" t="s">
        <v>554</v>
      </c>
      <c r="E13439" s="18">
        <v>-0.50262735849056606</v>
      </c>
    </row>
    <row r="13440" spans="1:5" x14ac:dyDescent="0.3">
      <c r="A13440" s="18" t="str">
        <f t="shared" si="210"/>
        <v>2023-24Warrnambool CityO2</v>
      </c>
      <c r="B13440" s="18" t="s">
        <v>34</v>
      </c>
      <c r="C13440" s="18" t="s">
        <v>1200</v>
      </c>
      <c r="D13440" s="18" t="s">
        <v>556</v>
      </c>
      <c r="E13440" s="18">
        <v>0.18011765203775021</v>
      </c>
    </row>
    <row r="13441" spans="1:5" x14ac:dyDescent="0.3">
      <c r="A13441" s="18" t="str">
        <f t="shared" si="210"/>
        <v>2023-24Warrnambool CityO3</v>
      </c>
      <c r="B13441" s="18" t="s">
        <v>34</v>
      </c>
      <c r="C13441" s="18" t="s">
        <v>1200</v>
      </c>
      <c r="D13441" s="18" t="s">
        <v>558</v>
      </c>
      <c r="E13441" s="18">
        <v>3.8448516653265055E-2</v>
      </c>
    </row>
    <row r="13442" spans="1:5" x14ac:dyDescent="0.3">
      <c r="A13442" s="18" t="str">
        <f t="shared" si="210"/>
        <v>2023-24Warrnambool CityO4</v>
      </c>
      <c r="B13442" s="18" t="s">
        <v>34</v>
      </c>
      <c r="C13442" s="18" t="s">
        <v>1200</v>
      </c>
      <c r="D13442" s="18" t="s">
        <v>560</v>
      </c>
      <c r="E13442" s="18">
        <v>0.12285403346483471</v>
      </c>
    </row>
    <row r="13443" spans="1:5" x14ac:dyDescent="0.3">
      <c r="A13443" s="18" t="str">
        <f t="shared" si="210"/>
        <v>2023-24Warrnambool CityO5</v>
      </c>
      <c r="B13443" s="18" t="s">
        <v>34</v>
      </c>
      <c r="C13443" s="18" t="s">
        <v>1200</v>
      </c>
      <c r="D13443" s="18" t="s">
        <v>562</v>
      </c>
      <c r="E13443" s="18">
        <v>0.74895801342517443</v>
      </c>
    </row>
    <row r="13444" spans="1:5" x14ac:dyDescent="0.3">
      <c r="A13444" s="18" t="str">
        <f t="shared" si="210"/>
        <v>2023-24Warrnambool CityOP1</v>
      </c>
      <c r="B13444" s="18" t="s">
        <v>34</v>
      </c>
      <c r="C13444" s="18" t="s">
        <v>1200</v>
      </c>
      <c r="D13444" s="18" t="s">
        <v>564</v>
      </c>
      <c r="E13444" s="18">
        <v>-0.1030872423098888</v>
      </c>
    </row>
    <row r="13445" spans="1:5" x14ac:dyDescent="0.3">
      <c r="A13445" s="18" t="str">
        <f t="shared" si="210"/>
        <v>2023-24Warrnambool CityS1</v>
      </c>
      <c r="B13445" s="18" t="s">
        <v>34</v>
      </c>
      <c r="C13445" s="18" t="s">
        <v>1200</v>
      </c>
      <c r="D13445" s="18" t="s">
        <v>567</v>
      </c>
      <c r="E13445" s="18">
        <v>0.52918714936788236</v>
      </c>
    </row>
    <row r="13446" spans="1:5" x14ac:dyDescent="0.3">
      <c r="A13446" s="18" t="str">
        <f t="shared" si="210"/>
        <v>2023-24Warrnambool CityS2</v>
      </c>
      <c r="B13446" s="18" t="s">
        <v>34</v>
      </c>
      <c r="C13446" s="18" t="s">
        <v>1200</v>
      </c>
      <c r="D13446" s="18" t="s">
        <v>569</v>
      </c>
      <c r="E13446" s="18">
        <v>4.0772072484873099E-3</v>
      </c>
    </row>
    <row r="13447" spans="1:5" x14ac:dyDescent="0.3">
      <c r="A13447" s="18" t="str">
        <f t="shared" si="210"/>
        <v>2023-24Warrnambool CityC1</v>
      </c>
      <c r="B13447" s="18" t="s">
        <v>34</v>
      </c>
      <c r="C13447" s="18" t="s">
        <v>1200</v>
      </c>
      <c r="D13447" s="18" t="s">
        <v>572</v>
      </c>
      <c r="E13447" s="18">
        <v>2743.4483526888907</v>
      </c>
    </row>
    <row r="13448" spans="1:5" x14ac:dyDescent="0.3">
      <c r="A13448" s="18" t="str">
        <f t="shared" si="210"/>
        <v>2023-24Warrnambool CityC2</v>
      </c>
      <c r="B13448" s="18" t="s">
        <v>34</v>
      </c>
      <c r="C13448" s="18" t="s">
        <v>1200</v>
      </c>
      <c r="D13448" s="18" t="s">
        <v>575</v>
      </c>
      <c r="E13448" s="18">
        <v>18658.311749798089</v>
      </c>
    </row>
    <row r="13449" spans="1:5" x14ac:dyDescent="0.3">
      <c r="A13449" s="18" t="str">
        <f t="shared" si="210"/>
        <v>2023-24Warrnambool CityC3</v>
      </c>
      <c r="B13449" s="18" t="s">
        <v>34</v>
      </c>
      <c r="C13449" s="18" t="s">
        <v>1200</v>
      </c>
      <c r="D13449" s="18" t="s">
        <v>579</v>
      </c>
      <c r="E13449" s="18">
        <v>102.29914529914529</v>
      </c>
    </row>
    <row r="13450" spans="1:5" x14ac:dyDescent="0.3">
      <c r="A13450" s="18" t="str">
        <f t="shared" si="210"/>
        <v>2023-24Warrnambool CityC4</v>
      </c>
      <c r="B13450" s="18" t="s">
        <v>34</v>
      </c>
      <c r="C13450" s="18" t="s">
        <v>1200</v>
      </c>
      <c r="D13450" s="18" t="s">
        <v>583</v>
      </c>
      <c r="E13450" s="18">
        <v>2047.2331300303561</v>
      </c>
    </row>
    <row r="13451" spans="1:5" x14ac:dyDescent="0.3">
      <c r="A13451" s="18" t="str">
        <f t="shared" si="210"/>
        <v>2023-24Warrnambool CityC5</v>
      </c>
      <c r="B13451" s="18" t="s">
        <v>34</v>
      </c>
      <c r="C13451" s="18" t="s">
        <v>1200</v>
      </c>
      <c r="D13451" s="18" t="s">
        <v>586</v>
      </c>
      <c r="E13451" s="18">
        <v>296.98944495502269</v>
      </c>
    </row>
    <row r="13452" spans="1:5" x14ac:dyDescent="0.3">
      <c r="A13452" s="18" t="str">
        <f t="shared" si="210"/>
        <v>2023-24Warrnambool CityC6</v>
      </c>
      <c r="B13452" s="18" t="s">
        <v>34</v>
      </c>
      <c r="C13452" s="18" t="s">
        <v>1200</v>
      </c>
      <c r="D13452" s="18" t="s">
        <v>590</v>
      </c>
      <c r="E13452" s="18">
        <v>5</v>
      </c>
    </row>
    <row r="13453" spans="1:5" x14ac:dyDescent="0.3">
      <c r="A13453" s="18" t="str">
        <f t="shared" si="210"/>
        <v>2023-24Warrnambool CityC7</v>
      </c>
      <c r="B13453" s="18" t="s">
        <v>34</v>
      </c>
      <c r="C13453" s="18" t="s">
        <v>1200</v>
      </c>
      <c r="D13453" s="18" t="s">
        <v>594</v>
      </c>
      <c r="E13453" s="18">
        <v>0.10909090909090909</v>
      </c>
    </row>
    <row r="13454" spans="1:5" x14ac:dyDescent="0.3">
      <c r="A13454" s="18" t="str">
        <f t="shared" si="210"/>
        <v>2023-24Wellington ShireLB5</v>
      </c>
      <c r="B13454" s="18" t="s">
        <v>34</v>
      </c>
      <c r="C13454" s="18" t="s">
        <v>1203</v>
      </c>
      <c r="D13454" s="18" t="s">
        <v>177</v>
      </c>
      <c r="E13454" s="18">
        <v>35.289719018298499</v>
      </c>
    </row>
    <row r="13455" spans="1:5" x14ac:dyDescent="0.3">
      <c r="A13455" s="18" t="str">
        <f t="shared" si="210"/>
        <v>2023-24Wellington ShireAF2</v>
      </c>
      <c r="B13455" s="18" t="s">
        <v>34</v>
      </c>
      <c r="C13455" s="18" t="s">
        <v>1203</v>
      </c>
      <c r="D13455" s="18" t="s">
        <v>76</v>
      </c>
      <c r="E13455" s="18">
        <v>1</v>
      </c>
    </row>
    <row r="13456" spans="1:5" x14ac:dyDescent="0.3">
      <c r="A13456" s="18" t="str">
        <f t="shared" si="210"/>
        <v>2023-24Wellington ShireAF6</v>
      </c>
      <c r="B13456" s="18" t="s">
        <v>34</v>
      </c>
      <c r="C13456" s="18" t="s">
        <v>1203</v>
      </c>
      <c r="D13456" s="18" t="s">
        <v>85</v>
      </c>
      <c r="E13456" s="18">
        <v>3.6853698725175614</v>
      </c>
    </row>
    <row r="13457" spans="1:5" x14ac:dyDescent="0.3">
      <c r="A13457" s="18" t="str">
        <f t="shared" si="210"/>
        <v>2023-24Wellington ShireAF7</v>
      </c>
      <c r="B13457" s="18" t="s">
        <v>34</v>
      </c>
      <c r="C13457" s="18" t="s">
        <v>1203</v>
      </c>
      <c r="D13457" s="18" t="s">
        <v>90</v>
      </c>
      <c r="E13457" s="18">
        <v>11.817935805722891</v>
      </c>
    </row>
    <row r="13458" spans="1:5" x14ac:dyDescent="0.3">
      <c r="A13458" s="18" t="str">
        <f t="shared" si="210"/>
        <v>2023-24Wellington ShireAM1</v>
      </c>
      <c r="B13458" s="18" t="s">
        <v>34</v>
      </c>
      <c r="C13458" s="18" t="s">
        <v>1203</v>
      </c>
      <c r="D13458" s="18" t="s">
        <v>97</v>
      </c>
      <c r="E13458" s="18">
        <v>1.1618625277161863</v>
      </c>
    </row>
    <row r="13459" spans="1:5" x14ac:dyDescent="0.3">
      <c r="A13459" s="18" t="str">
        <f t="shared" si="210"/>
        <v>2023-24Wellington ShireAM2</v>
      </c>
      <c r="B13459" s="18" t="s">
        <v>34</v>
      </c>
      <c r="C13459" s="18" t="s">
        <v>1203</v>
      </c>
      <c r="D13459" s="18" t="s">
        <v>103</v>
      </c>
      <c r="E13459" s="18">
        <v>0.64481707317073167</v>
      </c>
    </row>
    <row r="13460" spans="1:5" x14ac:dyDescent="0.3">
      <c r="A13460" s="18" t="str">
        <f t="shared" si="210"/>
        <v>2023-24Wellington ShireAM5</v>
      </c>
      <c r="B13460" s="18" t="s">
        <v>34</v>
      </c>
      <c r="C13460" s="18" t="s">
        <v>1203</v>
      </c>
      <c r="D13460" s="18" t="s">
        <v>109</v>
      </c>
      <c r="E13460" s="18">
        <v>0.67811158798283266</v>
      </c>
    </row>
    <row r="13461" spans="1:5" x14ac:dyDescent="0.3">
      <c r="A13461" s="18" t="str">
        <f t="shared" si="210"/>
        <v>2023-24Wellington ShireAM6</v>
      </c>
      <c r="B13461" s="18" t="s">
        <v>34</v>
      </c>
      <c r="C13461" s="18" t="s">
        <v>1203</v>
      </c>
      <c r="D13461" s="18" t="s">
        <v>115</v>
      </c>
      <c r="E13461" s="18">
        <v>19.643873037897841</v>
      </c>
    </row>
    <row r="13462" spans="1:5" x14ac:dyDescent="0.3">
      <c r="A13462" s="18" t="str">
        <f t="shared" si="210"/>
        <v>2023-24Wellington ShireAM7</v>
      </c>
      <c r="B13462" s="18" t="s">
        <v>34</v>
      </c>
      <c r="C13462" s="18" t="s">
        <v>1203</v>
      </c>
      <c r="D13462" s="18" t="s">
        <v>118</v>
      </c>
      <c r="E13462" s="18">
        <v>1</v>
      </c>
    </row>
    <row r="13463" spans="1:5" x14ac:dyDescent="0.3">
      <c r="A13463" s="18" t="str">
        <f t="shared" si="210"/>
        <v>2023-24Wellington ShireFS1</v>
      </c>
      <c r="B13463" s="18" t="s">
        <v>34</v>
      </c>
      <c r="C13463" s="18" t="s">
        <v>1203</v>
      </c>
      <c r="D13463" s="18" t="s">
        <v>124</v>
      </c>
      <c r="E13463" s="18">
        <v>1</v>
      </c>
    </row>
    <row r="13464" spans="1:5" x14ac:dyDescent="0.3">
      <c r="A13464" s="18" t="str">
        <f t="shared" ref="A13464:A13527" si="211">CONCATENATE(B13464,C13464,D13464)</f>
        <v>2023-24Wellington ShireFS2</v>
      </c>
      <c r="B13464" s="18" t="s">
        <v>34</v>
      </c>
      <c r="C13464" s="18" t="s">
        <v>1203</v>
      </c>
      <c r="D13464" s="18" t="s">
        <v>130</v>
      </c>
      <c r="E13464" s="18">
        <v>0.94736842105263153</v>
      </c>
    </row>
    <row r="13465" spans="1:5" x14ac:dyDescent="0.3">
      <c r="A13465" s="18" t="str">
        <f t="shared" si="211"/>
        <v>2023-24Wellington ShireFS3</v>
      </c>
      <c r="B13465" s="18" t="s">
        <v>34</v>
      </c>
      <c r="C13465" s="18" t="s">
        <v>1203</v>
      </c>
      <c r="D13465" s="18" t="s">
        <v>135</v>
      </c>
      <c r="E13465" s="18">
        <v>386.45192307692309</v>
      </c>
    </row>
    <row r="13466" spans="1:5" x14ac:dyDescent="0.3">
      <c r="A13466" s="18" t="str">
        <f t="shared" si="211"/>
        <v>2023-24Wellington ShireFS4</v>
      </c>
      <c r="B13466" s="18" t="s">
        <v>34</v>
      </c>
      <c r="C13466" s="18" t="s">
        <v>1203</v>
      </c>
      <c r="D13466" s="18" t="s">
        <v>139</v>
      </c>
      <c r="E13466" s="18">
        <v>1</v>
      </c>
    </row>
    <row r="13467" spans="1:5" x14ac:dyDescent="0.3">
      <c r="A13467" s="18" t="str">
        <f t="shared" si="211"/>
        <v>2023-24Wellington ShireFS5</v>
      </c>
      <c r="B13467" s="18" t="s">
        <v>34</v>
      </c>
      <c r="C13467" s="18" t="s">
        <v>1203</v>
      </c>
      <c r="D13467" s="18" t="s">
        <v>144</v>
      </c>
      <c r="E13467" s="18">
        <v>1.0833333333333333</v>
      </c>
    </row>
    <row r="13468" spans="1:5" x14ac:dyDescent="0.3">
      <c r="A13468" s="18" t="str">
        <f t="shared" si="211"/>
        <v>2023-24Wellington ShireG1</v>
      </c>
      <c r="B13468" s="18" t="s">
        <v>34</v>
      </c>
      <c r="C13468" s="18" t="s">
        <v>1203</v>
      </c>
      <c r="D13468" s="18" t="s">
        <v>149</v>
      </c>
      <c r="E13468" s="18">
        <v>3.3492822966507178E-2</v>
      </c>
    </row>
    <row r="13469" spans="1:5" x14ac:dyDescent="0.3">
      <c r="A13469" s="18" t="str">
        <f t="shared" si="211"/>
        <v>2023-24Wellington ShireG2</v>
      </c>
      <c r="B13469" s="18" t="s">
        <v>34</v>
      </c>
      <c r="C13469" s="18" t="s">
        <v>1203</v>
      </c>
      <c r="D13469" s="18" t="s">
        <v>154</v>
      </c>
      <c r="E13469" s="18">
        <v>53</v>
      </c>
    </row>
    <row r="13470" spans="1:5" x14ac:dyDescent="0.3">
      <c r="A13470" s="18" t="str">
        <f t="shared" si="211"/>
        <v>2023-24Wellington ShireG3</v>
      </c>
      <c r="B13470" s="18" t="s">
        <v>34</v>
      </c>
      <c r="C13470" s="18" t="s">
        <v>1203</v>
      </c>
      <c r="D13470" s="18" t="s">
        <v>159</v>
      </c>
      <c r="E13470" s="18">
        <v>0.92753623188405798</v>
      </c>
    </row>
    <row r="13471" spans="1:5" x14ac:dyDescent="0.3">
      <c r="A13471" s="18" t="str">
        <f t="shared" si="211"/>
        <v>2023-24Wellington ShireG4</v>
      </c>
      <c r="B13471" s="18" t="s">
        <v>34</v>
      </c>
      <c r="C13471" s="18" t="s">
        <v>1203</v>
      </c>
      <c r="D13471" s="18" t="s">
        <v>166</v>
      </c>
      <c r="E13471" s="18">
        <v>54134.933333333334</v>
      </c>
    </row>
    <row r="13472" spans="1:5" x14ac:dyDescent="0.3">
      <c r="A13472" s="18" t="str">
        <f t="shared" si="211"/>
        <v>2023-24Wellington ShireG5</v>
      </c>
      <c r="B13472" s="18" t="s">
        <v>34</v>
      </c>
      <c r="C13472" s="18" t="s">
        <v>1203</v>
      </c>
      <c r="D13472" s="18" t="s">
        <v>169</v>
      </c>
      <c r="E13472" s="18">
        <v>53</v>
      </c>
    </row>
    <row r="13473" spans="1:5" x14ac:dyDescent="0.3">
      <c r="A13473" s="18" t="str">
        <f t="shared" si="211"/>
        <v>2023-24Wellington ShireLB2</v>
      </c>
      <c r="B13473" s="18" t="s">
        <v>34</v>
      </c>
      <c r="C13473" s="18" t="s">
        <v>1203</v>
      </c>
      <c r="D13473" s="18" t="s">
        <v>172</v>
      </c>
      <c r="E13473" s="18">
        <v>0.57773336468375269</v>
      </c>
    </row>
    <row r="13474" spans="1:5" x14ac:dyDescent="0.3">
      <c r="A13474" s="18" t="str">
        <f t="shared" si="211"/>
        <v>2023-24Wellington ShireLB6</v>
      </c>
      <c r="B13474" s="18" t="s">
        <v>34</v>
      </c>
      <c r="C13474" s="18" t="s">
        <v>1203</v>
      </c>
      <c r="D13474" s="18" t="s">
        <v>180</v>
      </c>
      <c r="E13474" s="18">
        <v>4.5641748330587113</v>
      </c>
    </row>
    <row r="13475" spans="1:5" x14ac:dyDescent="0.3">
      <c r="A13475" s="18" t="str">
        <f t="shared" si="211"/>
        <v>2023-24Wellington ShireLB7</v>
      </c>
      <c r="B13475" s="18" t="s">
        <v>34</v>
      </c>
      <c r="C13475" s="18" t="s">
        <v>1203</v>
      </c>
      <c r="D13475" s="18" t="s">
        <v>184</v>
      </c>
      <c r="E13475" s="18">
        <v>0.2132078744254618</v>
      </c>
    </row>
    <row r="13476" spans="1:5" x14ac:dyDescent="0.3">
      <c r="A13476" s="18" t="str">
        <f t="shared" si="211"/>
        <v>2023-24Wellington ShireLB8</v>
      </c>
      <c r="B13476" s="18" t="s">
        <v>34</v>
      </c>
      <c r="C13476" s="18" t="s">
        <v>1203</v>
      </c>
      <c r="D13476" s="18" t="s">
        <v>188</v>
      </c>
      <c r="E13476" s="18">
        <v>5.3499696470384182</v>
      </c>
    </row>
    <row r="13477" spans="1:5" x14ac:dyDescent="0.3">
      <c r="A13477" s="18" t="str">
        <f t="shared" si="211"/>
        <v>2023-24Wellington ShireMC2</v>
      </c>
      <c r="B13477" s="18" t="s">
        <v>34</v>
      </c>
      <c r="C13477" s="18" t="s">
        <v>1203</v>
      </c>
      <c r="D13477" s="18" t="s">
        <v>192</v>
      </c>
      <c r="E13477" s="18">
        <v>0</v>
      </c>
    </row>
    <row r="13478" spans="1:5" x14ac:dyDescent="0.3">
      <c r="A13478" s="18" t="str">
        <f t="shared" si="211"/>
        <v>2023-24Wellington ShireMC3</v>
      </c>
      <c r="B13478" s="18" t="s">
        <v>34</v>
      </c>
      <c r="C13478" s="18" t="s">
        <v>1203</v>
      </c>
      <c r="D13478" s="18" t="s">
        <v>197</v>
      </c>
      <c r="E13478" s="18">
        <v>0</v>
      </c>
    </row>
    <row r="13479" spans="1:5" x14ac:dyDescent="0.3">
      <c r="A13479" s="18" t="str">
        <f t="shared" si="211"/>
        <v>2023-24Wellington ShireMC4</v>
      </c>
      <c r="B13479" s="18" t="s">
        <v>34</v>
      </c>
      <c r="C13479" s="18" t="s">
        <v>1203</v>
      </c>
      <c r="D13479" s="18" t="s">
        <v>202</v>
      </c>
      <c r="E13479" s="18">
        <v>0</v>
      </c>
    </row>
    <row r="13480" spans="1:5" x14ac:dyDescent="0.3">
      <c r="A13480" s="18" t="str">
        <f t="shared" si="211"/>
        <v>2023-24Wellington ShireMC5</v>
      </c>
      <c r="B13480" s="18" t="s">
        <v>34</v>
      </c>
      <c r="C13480" s="18" t="s">
        <v>1203</v>
      </c>
      <c r="D13480" s="18" t="s">
        <v>207</v>
      </c>
      <c r="E13480" s="18">
        <v>0</v>
      </c>
    </row>
    <row r="13481" spans="1:5" x14ac:dyDescent="0.3">
      <c r="A13481" s="18" t="str">
        <f t="shared" si="211"/>
        <v>2023-24Wellington ShireMC6</v>
      </c>
      <c r="B13481" s="18" t="s">
        <v>34</v>
      </c>
      <c r="C13481" s="18" t="s">
        <v>1203</v>
      </c>
      <c r="D13481" s="18" t="s">
        <v>211</v>
      </c>
      <c r="E13481" s="18">
        <v>0</v>
      </c>
    </row>
    <row r="13482" spans="1:5" x14ac:dyDescent="0.3">
      <c r="A13482" s="18" t="str">
        <f t="shared" si="211"/>
        <v>2023-24Wellington ShireR1</v>
      </c>
      <c r="B13482" s="18" t="s">
        <v>34</v>
      </c>
      <c r="C13482" s="18" t="s">
        <v>1203</v>
      </c>
      <c r="D13482" s="18" t="s">
        <v>215</v>
      </c>
      <c r="E13482" s="18">
        <v>20.529373789541637</v>
      </c>
    </row>
    <row r="13483" spans="1:5" x14ac:dyDescent="0.3">
      <c r="A13483" s="18" t="str">
        <f t="shared" si="211"/>
        <v>2023-24Wellington ShireR2</v>
      </c>
      <c r="B13483" s="18" t="s">
        <v>34</v>
      </c>
      <c r="C13483" s="18" t="s">
        <v>1203</v>
      </c>
      <c r="D13483" s="18" t="s">
        <v>220</v>
      </c>
      <c r="E13483" s="18">
        <v>0.99225306649451261</v>
      </c>
    </row>
    <row r="13484" spans="1:5" x14ac:dyDescent="0.3">
      <c r="A13484" s="18" t="str">
        <f t="shared" si="211"/>
        <v>2023-24Wellington ShireR3</v>
      </c>
      <c r="B13484" s="18" t="s">
        <v>34</v>
      </c>
      <c r="C13484" s="18" t="s">
        <v>1203</v>
      </c>
      <c r="D13484" s="18" t="s">
        <v>223</v>
      </c>
      <c r="E13484" s="18">
        <v>52.503100428271708</v>
      </c>
    </row>
    <row r="13485" spans="1:5" x14ac:dyDescent="0.3">
      <c r="A13485" s="18" t="str">
        <f t="shared" si="211"/>
        <v>2023-24Wellington ShireR4</v>
      </c>
      <c r="B13485" s="18" t="s">
        <v>34</v>
      </c>
      <c r="C13485" s="18" t="s">
        <v>1203</v>
      </c>
      <c r="D13485" s="18" t="s">
        <v>228</v>
      </c>
      <c r="E13485" s="18">
        <v>4.7152386932104609</v>
      </c>
    </row>
    <row r="13486" spans="1:5" x14ac:dyDescent="0.3">
      <c r="A13486" s="18" t="str">
        <f t="shared" si="211"/>
        <v>2023-24Wellington ShireR5</v>
      </c>
      <c r="B13486" s="18" t="s">
        <v>34</v>
      </c>
      <c r="C13486" s="18" t="s">
        <v>1203</v>
      </c>
      <c r="D13486" s="18" t="s">
        <v>232</v>
      </c>
      <c r="E13486" s="18">
        <v>50</v>
      </c>
    </row>
    <row r="13487" spans="1:5" x14ac:dyDescent="0.3">
      <c r="A13487" s="18" t="str">
        <f t="shared" si="211"/>
        <v>2023-24Wellington ShireSP1</v>
      </c>
      <c r="B13487" s="18" t="s">
        <v>34</v>
      </c>
      <c r="C13487" s="18" t="s">
        <v>1203</v>
      </c>
      <c r="D13487" s="18" t="s">
        <v>236</v>
      </c>
      <c r="E13487" s="18">
        <v>36</v>
      </c>
    </row>
    <row r="13488" spans="1:5" x14ac:dyDescent="0.3">
      <c r="A13488" s="18" t="str">
        <f t="shared" si="211"/>
        <v>2023-24Wellington ShireSP2</v>
      </c>
      <c r="B13488" s="18" t="s">
        <v>34</v>
      </c>
      <c r="C13488" s="18" t="s">
        <v>1203</v>
      </c>
      <c r="D13488" s="18" t="s">
        <v>239</v>
      </c>
      <c r="E13488" s="18">
        <v>0.90566037735849059</v>
      </c>
    </row>
    <row r="13489" spans="1:5" x14ac:dyDescent="0.3">
      <c r="A13489" s="18" t="str">
        <f t="shared" si="211"/>
        <v>2023-24Wellington ShireSP3</v>
      </c>
      <c r="B13489" s="18" t="s">
        <v>34</v>
      </c>
      <c r="C13489" s="18" t="s">
        <v>1203</v>
      </c>
      <c r="D13489" s="18" t="s">
        <v>245</v>
      </c>
      <c r="E13489" s="18">
        <v>1212.974409448819</v>
      </c>
    </row>
    <row r="13490" spans="1:5" x14ac:dyDescent="0.3">
      <c r="A13490" s="18" t="str">
        <f t="shared" si="211"/>
        <v>2023-24Wellington ShireSP4</v>
      </c>
      <c r="B13490" s="18" t="s">
        <v>34</v>
      </c>
      <c r="C13490" s="18" t="s">
        <v>1203</v>
      </c>
      <c r="D13490" s="18" t="s">
        <v>251</v>
      </c>
      <c r="E13490" s="18">
        <v>1</v>
      </c>
    </row>
    <row r="13491" spans="1:5" x14ac:dyDescent="0.3">
      <c r="A13491" s="18" t="str">
        <f t="shared" si="211"/>
        <v>2023-24Wellington ShireWC2</v>
      </c>
      <c r="B13491" s="18" t="s">
        <v>34</v>
      </c>
      <c r="C13491" s="18" t="s">
        <v>1203</v>
      </c>
      <c r="D13491" s="18" t="s">
        <v>256</v>
      </c>
      <c r="E13491" s="18">
        <v>3.8641188173327334</v>
      </c>
    </row>
    <row r="13492" spans="1:5" x14ac:dyDescent="0.3">
      <c r="A13492" s="18" t="str">
        <f t="shared" si="211"/>
        <v>2023-24Wellington ShireWC3</v>
      </c>
      <c r="B13492" s="18" t="s">
        <v>34</v>
      </c>
      <c r="C13492" s="18" t="s">
        <v>1203</v>
      </c>
      <c r="D13492" s="18" t="s">
        <v>262</v>
      </c>
      <c r="E13492" s="18">
        <v>96.809325319891428</v>
      </c>
    </row>
    <row r="13493" spans="1:5" x14ac:dyDescent="0.3">
      <c r="A13493" s="18" t="str">
        <f t="shared" si="211"/>
        <v>2023-24Wellington ShireWC4</v>
      </c>
      <c r="B13493" s="18" t="s">
        <v>34</v>
      </c>
      <c r="C13493" s="18" t="s">
        <v>1203</v>
      </c>
      <c r="D13493" s="18" t="s">
        <v>266</v>
      </c>
      <c r="E13493" s="18">
        <v>85.116954245831721</v>
      </c>
    </row>
    <row r="13494" spans="1:5" x14ac:dyDescent="0.3">
      <c r="A13494" s="18" t="str">
        <f t="shared" si="211"/>
        <v>2023-24Wellington ShireWC5</v>
      </c>
      <c r="B13494" s="18" t="s">
        <v>34</v>
      </c>
      <c r="C13494" s="18" t="s">
        <v>1203</v>
      </c>
      <c r="D13494" s="18" t="s">
        <v>270</v>
      </c>
      <c r="E13494" s="18">
        <v>0.30019454796049788</v>
      </c>
    </row>
    <row r="13495" spans="1:5" x14ac:dyDescent="0.3">
      <c r="A13495" s="18" t="str">
        <f t="shared" si="211"/>
        <v>2023-24Wellington ShireE2</v>
      </c>
      <c r="B13495" s="18" t="s">
        <v>34</v>
      </c>
      <c r="C13495" s="18" t="s">
        <v>1203</v>
      </c>
      <c r="D13495" s="18" t="s">
        <v>548</v>
      </c>
      <c r="E13495" s="18">
        <v>3742.469879518072</v>
      </c>
    </row>
    <row r="13496" spans="1:5" x14ac:dyDescent="0.3">
      <c r="A13496" s="18" t="str">
        <f t="shared" si="211"/>
        <v>2023-24Wellington ShireE4</v>
      </c>
      <c r="B13496" s="18" t="s">
        <v>34</v>
      </c>
      <c r="C13496" s="18" t="s">
        <v>1203</v>
      </c>
      <c r="D13496" s="18" t="s">
        <v>550</v>
      </c>
      <c r="E13496" s="18">
        <v>1862.8915662650602</v>
      </c>
    </row>
    <row r="13497" spans="1:5" x14ac:dyDescent="0.3">
      <c r="A13497" s="18" t="str">
        <f t="shared" si="211"/>
        <v>2023-24Wellington ShireL1</v>
      </c>
      <c r="B13497" s="18" t="s">
        <v>34</v>
      </c>
      <c r="C13497" s="18" t="s">
        <v>1203</v>
      </c>
      <c r="D13497" s="18" t="s">
        <v>552</v>
      </c>
      <c r="E13497" s="18">
        <v>4.5419870497774184</v>
      </c>
    </row>
    <row r="13498" spans="1:5" x14ac:dyDescent="0.3">
      <c r="A13498" s="18" t="str">
        <f t="shared" si="211"/>
        <v>2023-24Wellington ShireL2</v>
      </c>
      <c r="B13498" s="18" t="s">
        <v>34</v>
      </c>
      <c r="C13498" s="18" t="s">
        <v>1203</v>
      </c>
      <c r="D13498" s="18" t="s">
        <v>554</v>
      </c>
      <c r="E13498" s="18">
        <v>0.38085120733845945</v>
      </c>
    </row>
    <row r="13499" spans="1:5" x14ac:dyDescent="0.3">
      <c r="A13499" s="18" t="str">
        <f t="shared" si="211"/>
        <v>2023-24Wellington ShireO2</v>
      </c>
      <c r="B13499" s="18" t="s">
        <v>34</v>
      </c>
      <c r="C13499" s="18" t="s">
        <v>1203</v>
      </c>
      <c r="D13499" s="18" t="s">
        <v>556</v>
      </c>
      <c r="E13499" s="18">
        <v>0.10214708609743919</v>
      </c>
    </row>
    <row r="13500" spans="1:5" x14ac:dyDescent="0.3">
      <c r="A13500" s="18" t="str">
        <f t="shared" si="211"/>
        <v>2023-24Wellington ShireO3</v>
      </c>
      <c r="B13500" s="18" t="s">
        <v>34</v>
      </c>
      <c r="C13500" s="18" t="s">
        <v>1203</v>
      </c>
      <c r="D13500" s="18" t="s">
        <v>558</v>
      </c>
      <c r="E13500" s="18">
        <v>4.4939011341750485E-3</v>
      </c>
    </row>
    <row r="13501" spans="1:5" x14ac:dyDescent="0.3">
      <c r="A13501" s="18" t="str">
        <f t="shared" si="211"/>
        <v>2023-24Wellington ShireO4</v>
      </c>
      <c r="B13501" s="18" t="s">
        <v>34</v>
      </c>
      <c r="C13501" s="18" t="s">
        <v>1203</v>
      </c>
      <c r="D13501" s="18" t="s">
        <v>560</v>
      </c>
      <c r="E13501" s="18">
        <v>0.2142920226976662</v>
      </c>
    </row>
    <row r="13502" spans="1:5" x14ac:dyDescent="0.3">
      <c r="A13502" s="18" t="str">
        <f t="shared" si="211"/>
        <v>2023-24Wellington ShireO5</v>
      </c>
      <c r="B13502" s="18" t="s">
        <v>34</v>
      </c>
      <c r="C13502" s="18" t="s">
        <v>1203</v>
      </c>
      <c r="D13502" s="18" t="s">
        <v>562</v>
      </c>
      <c r="E13502" s="18">
        <v>1.0780555986954496</v>
      </c>
    </row>
    <row r="13503" spans="1:5" x14ac:dyDescent="0.3">
      <c r="A13503" s="18" t="str">
        <f t="shared" si="211"/>
        <v>2023-24Wellington ShireOP1</v>
      </c>
      <c r="B13503" s="18" t="s">
        <v>34</v>
      </c>
      <c r="C13503" s="18" t="s">
        <v>1203</v>
      </c>
      <c r="D13503" s="18" t="s">
        <v>564</v>
      </c>
      <c r="E13503" s="18">
        <v>-0.16850994996802468</v>
      </c>
    </row>
    <row r="13504" spans="1:5" x14ac:dyDescent="0.3">
      <c r="A13504" s="18" t="str">
        <f t="shared" si="211"/>
        <v>2023-24Wellington ShireS1</v>
      </c>
      <c r="B13504" s="18" t="s">
        <v>34</v>
      </c>
      <c r="C13504" s="18" t="s">
        <v>1203</v>
      </c>
      <c r="D13504" s="18" t="s">
        <v>567</v>
      </c>
      <c r="E13504" s="18">
        <v>0.65920889290147844</v>
      </c>
    </row>
    <row r="13505" spans="1:5" x14ac:dyDescent="0.3">
      <c r="A13505" s="18" t="str">
        <f t="shared" si="211"/>
        <v>2023-24Wellington ShireS2</v>
      </c>
      <c r="B13505" s="18" t="s">
        <v>34</v>
      </c>
      <c r="C13505" s="18" t="s">
        <v>1203</v>
      </c>
      <c r="D13505" s="18" t="s">
        <v>569</v>
      </c>
      <c r="E13505" s="18">
        <v>3.6857127848829354E-3</v>
      </c>
    </row>
    <row r="13506" spans="1:5" x14ac:dyDescent="0.3">
      <c r="A13506" s="18" t="str">
        <f t="shared" si="211"/>
        <v>2023-24Wellington ShireC1</v>
      </c>
      <c r="B13506" s="18" t="s">
        <v>34</v>
      </c>
      <c r="C13506" s="18" t="s">
        <v>1203</v>
      </c>
      <c r="D13506" s="18" t="s">
        <v>572</v>
      </c>
      <c r="E13506" s="18">
        <v>2693.8253403867834</v>
      </c>
    </row>
    <row r="13507" spans="1:5" x14ac:dyDescent="0.3">
      <c r="A13507" s="18" t="str">
        <f t="shared" si="211"/>
        <v>2023-24Wellington ShireC2</v>
      </c>
      <c r="B13507" s="18" t="s">
        <v>34</v>
      </c>
      <c r="C13507" s="18" t="s">
        <v>1203</v>
      </c>
      <c r="D13507" s="18" t="s">
        <v>575</v>
      </c>
      <c r="E13507" s="18">
        <v>25950.936605671668</v>
      </c>
    </row>
    <row r="13508" spans="1:5" x14ac:dyDescent="0.3">
      <c r="A13508" s="18" t="str">
        <f t="shared" si="211"/>
        <v>2023-24Wellington ShireC3</v>
      </c>
      <c r="B13508" s="18" t="s">
        <v>34</v>
      </c>
      <c r="C13508" s="18" t="s">
        <v>1203</v>
      </c>
      <c r="D13508" s="18" t="s">
        <v>579</v>
      </c>
      <c r="E13508" s="18">
        <v>14.82200356057149</v>
      </c>
    </row>
    <row r="13509" spans="1:5" x14ac:dyDescent="0.3">
      <c r="A13509" s="18" t="str">
        <f t="shared" si="211"/>
        <v>2023-24Wellington ShireC4</v>
      </c>
      <c r="B13509" s="18" t="s">
        <v>34</v>
      </c>
      <c r="C13509" s="18" t="s">
        <v>1203</v>
      </c>
      <c r="D13509" s="18" t="s">
        <v>583</v>
      </c>
      <c r="E13509" s="18">
        <v>1963.8799757176309</v>
      </c>
    </row>
    <row r="13510" spans="1:5" x14ac:dyDescent="0.3">
      <c r="A13510" s="18" t="str">
        <f t="shared" si="211"/>
        <v>2023-24Wellington ShireC5</v>
      </c>
      <c r="B13510" s="18" t="s">
        <v>34</v>
      </c>
      <c r="C13510" s="18" t="s">
        <v>1203</v>
      </c>
      <c r="D13510" s="18" t="s">
        <v>586</v>
      </c>
      <c r="E13510" s="18">
        <v>167.78683548694823</v>
      </c>
    </row>
    <row r="13511" spans="1:5" x14ac:dyDescent="0.3">
      <c r="A13511" s="18" t="str">
        <f t="shared" si="211"/>
        <v>2023-24Wellington ShireC6</v>
      </c>
      <c r="B13511" s="18" t="s">
        <v>34</v>
      </c>
      <c r="C13511" s="18" t="s">
        <v>1203</v>
      </c>
      <c r="D13511" s="18" t="s">
        <v>590</v>
      </c>
      <c r="E13511" s="18">
        <v>3</v>
      </c>
    </row>
    <row r="13512" spans="1:5" x14ac:dyDescent="0.3">
      <c r="A13512" s="18" t="str">
        <f t="shared" si="211"/>
        <v>2023-24Wellington ShireC7</v>
      </c>
      <c r="B13512" s="18" t="s">
        <v>34</v>
      </c>
      <c r="C13512" s="18" t="s">
        <v>1203</v>
      </c>
      <c r="D13512" s="18" t="s">
        <v>594</v>
      </c>
      <c r="E13512" s="18">
        <v>0.13049645390070921</v>
      </c>
    </row>
    <row r="13513" spans="1:5" x14ac:dyDescent="0.3">
      <c r="A13513" s="18" t="str">
        <f t="shared" si="211"/>
        <v>2023-24West Wimmera ShireLB5</v>
      </c>
      <c r="B13513" s="18" t="s">
        <v>34</v>
      </c>
      <c r="C13513" s="18" t="s">
        <v>1206</v>
      </c>
      <c r="D13513" s="18" t="s">
        <v>177</v>
      </c>
      <c r="E13513" s="18">
        <v>55.589117721840836</v>
      </c>
    </row>
    <row r="13514" spans="1:5" x14ac:dyDescent="0.3">
      <c r="A13514" s="18" t="str">
        <f t="shared" si="211"/>
        <v>2023-24West Wimmera ShireAF2</v>
      </c>
      <c r="B13514" s="18" t="s">
        <v>34</v>
      </c>
      <c r="C13514" s="18" t="s">
        <v>1206</v>
      </c>
      <c r="D13514" s="18" t="s">
        <v>76</v>
      </c>
      <c r="E13514" s="18">
        <v>0.66666666666666663</v>
      </c>
    </row>
    <row r="13515" spans="1:5" x14ac:dyDescent="0.3">
      <c r="A13515" s="18" t="str">
        <f t="shared" si="211"/>
        <v>2023-24West Wimmera ShireAF6</v>
      </c>
      <c r="B13515" s="18" t="s">
        <v>34</v>
      </c>
      <c r="C13515" s="18" t="s">
        <v>1206</v>
      </c>
      <c r="D13515" s="18" t="s">
        <v>85</v>
      </c>
      <c r="E13515" s="18">
        <v>3.4088482074752098</v>
      </c>
    </row>
    <row r="13516" spans="1:5" x14ac:dyDescent="0.3">
      <c r="A13516" s="18" t="str">
        <f t="shared" si="211"/>
        <v>2023-24West Wimmera ShireAF7</v>
      </c>
      <c r="B13516" s="18" t="s">
        <v>34</v>
      </c>
      <c r="C13516" s="18" t="s">
        <v>1206</v>
      </c>
      <c r="D13516" s="18" t="s">
        <v>90</v>
      </c>
      <c r="E13516" s="18">
        <v>21.103528007757141</v>
      </c>
    </row>
    <row r="13517" spans="1:5" x14ac:dyDescent="0.3">
      <c r="A13517" s="18" t="str">
        <f t="shared" si="211"/>
        <v>2023-24West Wimmera ShireAM1</v>
      </c>
      <c r="B13517" s="18" t="s">
        <v>34</v>
      </c>
      <c r="C13517" s="18" t="s">
        <v>1206</v>
      </c>
      <c r="D13517" s="18" t="s">
        <v>97</v>
      </c>
      <c r="E13517" s="18">
        <v>1.4472843450479234</v>
      </c>
    </row>
    <row r="13518" spans="1:5" x14ac:dyDescent="0.3">
      <c r="A13518" s="18" t="str">
        <f t="shared" si="211"/>
        <v>2023-24West Wimmera ShireAM2</v>
      </c>
      <c r="B13518" s="18" t="s">
        <v>34</v>
      </c>
      <c r="C13518" s="18" t="s">
        <v>1206</v>
      </c>
      <c r="D13518" s="18" t="s">
        <v>103</v>
      </c>
      <c r="E13518" s="18">
        <v>0.37931034482758619</v>
      </c>
    </row>
    <row r="13519" spans="1:5" x14ac:dyDescent="0.3">
      <c r="A13519" s="18" t="str">
        <f t="shared" si="211"/>
        <v>2023-24West Wimmera ShireAM5</v>
      </c>
      <c r="B13519" s="18" t="s">
        <v>34</v>
      </c>
      <c r="C13519" s="18" t="s">
        <v>1206</v>
      </c>
      <c r="D13519" s="18" t="s">
        <v>109</v>
      </c>
      <c r="E13519" s="18">
        <v>0.44444444444444442</v>
      </c>
    </row>
    <row r="13520" spans="1:5" x14ac:dyDescent="0.3">
      <c r="A13520" s="18" t="str">
        <f t="shared" si="211"/>
        <v>2023-24West Wimmera ShireAM6</v>
      </c>
      <c r="B13520" s="18" t="s">
        <v>34</v>
      </c>
      <c r="C13520" s="18" t="s">
        <v>1206</v>
      </c>
      <c r="D13520" s="18" t="s">
        <v>115</v>
      </c>
      <c r="E13520" s="18">
        <v>5.48232901093313</v>
      </c>
    </row>
    <row r="13521" spans="1:5" x14ac:dyDescent="0.3">
      <c r="A13521" s="18" t="str">
        <f t="shared" si="211"/>
        <v>2023-24West Wimmera ShireAM7</v>
      </c>
      <c r="B13521" s="18" t="s">
        <v>34</v>
      </c>
      <c r="C13521" s="18" t="s">
        <v>1206</v>
      </c>
      <c r="D13521" s="18" t="s">
        <v>118</v>
      </c>
      <c r="E13521" s="18">
        <v>0</v>
      </c>
    </row>
    <row r="13522" spans="1:5" x14ac:dyDescent="0.3">
      <c r="A13522" s="18" t="str">
        <f t="shared" si="211"/>
        <v>2023-24West Wimmera ShireFS1</v>
      </c>
      <c r="B13522" s="18" t="s">
        <v>34</v>
      </c>
      <c r="C13522" s="18" t="s">
        <v>1206</v>
      </c>
      <c r="D13522" s="18" t="s">
        <v>124</v>
      </c>
      <c r="E13522" s="18">
        <v>0</v>
      </c>
    </row>
    <row r="13523" spans="1:5" x14ac:dyDescent="0.3">
      <c r="A13523" s="18" t="str">
        <f t="shared" si="211"/>
        <v>2023-24West Wimmera ShireFS2</v>
      </c>
      <c r="B13523" s="18" t="s">
        <v>34</v>
      </c>
      <c r="C13523" s="18" t="s">
        <v>1206</v>
      </c>
      <c r="D13523" s="18" t="s">
        <v>130</v>
      </c>
      <c r="E13523" s="18">
        <v>0.81132075471698117</v>
      </c>
    </row>
    <row r="13524" spans="1:5" x14ac:dyDescent="0.3">
      <c r="A13524" s="18" t="str">
        <f t="shared" si="211"/>
        <v>2023-24West Wimmera ShireFS3</v>
      </c>
      <c r="B13524" s="18" t="s">
        <v>34</v>
      </c>
      <c r="C13524" s="18" t="s">
        <v>1206</v>
      </c>
      <c r="D13524" s="18" t="s">
        <v>135</v>
      </c>
      <c r="E13524" s="18">
        <v>173.84210526315789</v>
      </c>
    </row>
    <row r="13525" spans="1:5" x14ac:dyDescent="0.3">
      <c r="A13525" s="18" t="str">
        <f t="shared" si="211"/>
        <v>2023-24West Wimmera ShireFS4</v>
      </c>
      <c r="B13525" s="18" t="s">
        <v>34</v>
      </c>
      <c r="C13525" s="18" t="s">
        <v>1206</v>
      </c>
      <c r="D13525" s="18" t="s">
        <v>139</v>
      </c>
      <c r="E13525" s="18">
        <v>1</v>
      </c>
    </row>
    <row r="13526" spans="1:5" x14ac:dyDescent="0.3">
      <c r="A13526" s="18" t="str">
        <f t="shared" si="211"/>
        <v>2023-24West Wimmera ShireFS5</v>
      </c>
      <c r="B13526" s="18" t="s">
        <v>34</v>
      </c>
      <c r="C13526" s="18" t="s">
        <v>1206</v>
      </c>
      <c r="D13526" s="18" t="s">
        <v>144</v>
      </c>
      <c r="E13526" s="18">
        <v>1</v>
      </c>
    </row>
    <row r="13527" spans="1:5" x14ac:dyDescent="0.3">
      <c r="A13527" s="18" t="str">
        <f t="shared" si="211"/>
        <v>2023-24West Wimmera ShireG1</v>
      </c>
      <c r="B13527" s="18" t="s">
        <v>34</v>
      </c>
      <c r="C13527" s="18" t="s">
        <v>1206</v>
      </c>
      <c r="D13527" s="18" t="s">
        <v>149</v>
      </c>
      <c r="E13527" s="18">
        <v>0.32857142857142857</v>
      </c>
    </row>
    <row r="13528" spans="1:5" x14ac:dyDescent="0.3">
      <c r="A13528" s="18" t="str">
        <f t="shared" ref="A13528:A13591" si="212">CONCATENATE(B13528,C13528,D13528)</f>
        <v>2023-24West Wimmera ShireG2</v>
      </c>
      <c r="B13528" s="18" t="s">
        <v>34</v>
      </c>
      <c r="C13528" s="18" t="s">
        <v>1206</v>
      </c>
      <c r="D13528" s="18" t="s">
        <v>154</v>
      </c>
      <c r="E13528" s="18">
        <v>56</v>
      </c>
    </row>
    <row r="13529" spans="1:5" x14ac:dyDescent="0.3">
      <c r="A13529" s="18" t="str">
        <f t="shared" si="212"/>
        <v>2023-24West Wimmera ShireG3</v>
      </c>
      <c r="B13529" s="18" t="s">
        <v>34</v>
      </c>
      <c r="C13529" s="18" t="s">
        <v>1206</v>
      </c>
      <c r="D13529" s="18" t="s">
        <v>159</v>
      </c>
      <c r="E13529" s="18">
        <v>0.92941176470588238</v>
      </c>
    </row>
    <row r="13530" spans="1:5" x14ac:dyDescent="0.3">
      <c r="A13530" s="18" t="str">
        <f t="shared" si="212"/>
        <v>2023-24West Wimmera ShireG4</v>
      </c>
      <c r="B13530" s="18" t="s">
        <v>34</v>
      </c>
      <c r="C13530" s="18" t="s">
        <v>1206</v>
      </c>
      <c r="D13530" s="18" t="s">
        <v>166</v>
      </c>
      <c r="E13530" s="18">
        <v>43311.4</v>
      </c>
    </row>
    <row r="13531" spans="1:5" x14ac:dyDescent="0.3">
      <c r="A13531" s="18" t="str">
        <f t="shared" si="212"/>
        <v>2023-24West Wimmera ShireG5</v>
      </c>
      <c r="B13531" s="18" t="s">
        <v>34</v>
      </c>
      <c r="C13531" s="18" t="s">
        <v>1206</v>
      </c>
      <c r="D13531" s="18" t="s">
        <v>169</v>
      </c>
      <c r="E13531" s="18">
        <v>59</v>
      </c>
    </row>
    <row r="13532" spans="1:5" x14ac:dyDescent="0.3">
      <c r="A13532" s="18" t="str">
        <f t="shared" si="212"/>
        <v>2023-24West Wimmera ShireLB2</v>
      </c>
      <c r="B13532" s="18" t="s">
        <v>34</v>
      </c>
      <c r="C13532" s="18" t="s">
        <v>1206</v>
      </c>
      <c r="D13532" s="18" t="s">
        <v>172</v>
      </c>
      <c r="E13532" s="18">
        <v>0.36427080615705715</v>
      </c>
    </row>
    <row r="13533" spans="1:5" x14ac:dyDescent="0.3">
      <c r="A13533" s="18" t="str">
        <f t="shared" si="212"/>
        <v>2023-24West Wimmera ShireLB6</v>
      </c>
      <c r="B13533" s="18" t="s">
        <v>34</v>
      </c>
      <c r="C13533" s="18" t="s">
        <v>1206</v>
      </c>
      <c r="D13533" s="18" t="s">
        <v>180</v>
      </c>
      <c r="E13533" s="18">
        <v>4.1362827358250698</v>
      </c>
    </row>
    <row r="13534" spans="1:5" x14ac:dyDescent="0.3">
      <c r="A13534" s="18" t="str">
        <f t="shared" si="212"/>
        <v>2023-24West Wimmera ShireLB7</v>
      </c>
      <c r="B13534" s="18" t="s">
        <v>34</v>
      </c>
      <c r="C13534" s="18" t="s">
        <v>1206</v>
      </c>
      <c r="D13534" s="18" t="s">
        <v>184</v>
      </c>
      <c r="E13534" s="18">
        <v>0.23366386981947623</v>
      </c>
    </row>
    <row r="13535" spans="1:5" x14ac:dyDescent="0.3">
      <c r="A13535" s="18" t="str">
        <f t="shared" si="212"/>
        <v>2023-24West Wimmera ShireLB8</v>
      </c>
      <c r="B13535" s="18" t="s">
        <v>34</v>
      </c>
      <c r="C13535" s="18" t="s">
        <v>1206</v>
      </c>
      <c r="D13535" s="18" t="s">
        <v>188</v>
      </c>
      <c r="E13535" s="18">
        <v>2.1006864988558354</v>
      </c>
    </row>
    <row r="13536" spans="1:5" x14ac:dyDescent="0.3">
      <c r="A13536" s="18" t="str">
        <f t="shared" si="212"/>
        <v>2023-24West Wimmera ShireMC2</v>
      </c>
      <c r="B13536" s="18" t="s">
        <v>34</v>
      </c>
      <c r="C13536" s="18" t="s">
        <v>1206</v>
      </c>
      <c r="D13536" s="18" t="s">
        <v>192</v>
      </c>
      <c r="E13536" s="18">
        <v>1.4516129032258065</v>
      </c>
    </row>
    <row r="13537" spans="1:5" x14ac:dyDescent="0.3">
      <c r="A13537" s="18" t="str">
        <f t="shared" si="212"/>
        <v>2023-24West Wimmera ShireMC3</v>
      </c>
      <c r="B13537" s="18" t="s">
        <v>34</v>
      </c>
      <c r="C13537" s="18" t="s">
        <v>1206</v>
      </c>
      <c r="D13537" s="18" t="s">
        <v>197</v>
      </c>
      <c r="E13537" s="18">
        <v>58.205407303370784</v>
      </c>
    </row>
    <row r="13538" spans="1:5" x14ac:dyDescent="0.3">
      <c r="A13538" s="18" t="str">
        <f t="shared" si="212"/>
        <v>2023-24West Wimmera ShireMC4</v>
      </c>
      <c r="B13538" s="18" t="s">
        <v>34</v>
      </c>
      <c r="C13538" s="18" t="s">
        <v>1206</v>
      </c>
      <c r="D13538" s="18" t="s">
        <v>202</v>
      </c>
      <c r="E13538" s="18">
        <v>1</v>
      </c>
    </row>
    <row r="13539" spans="1:5" x14ac:dyDescent="0.3">
      <c r="A13539" s="18" t="str">
        <f t="shared" si="212"/>
        <v>2023-24West Wimmera ShireMC5</v>
      </c>
      <c r="B13539" s="18" t="s">
        <v>34</v>
      </c>
      <c r="C13539" s="18" t="s">
        <v>1206</v>
      </c>
      <c r="D13539" s="18" t="s">
        <v>207</v>
      </c>
      <c r="E13539" s="18">
        <v>0</v>
      </c>
    </row>
    <row r="13540" spans="1:5" x14ac:dyDescent="0.3">
      <c r="A13540" s="18" t="str">
        <f t="shared" si="212"/>
        <v>2023-24West Wimmera ShireMC6</v>
      </c>
      <c r="B13540" s="18" t="s">
        <v>34</v>
      </c>
      <c r="C13540" s="18" t="s">
        <v>1206</v>
      </c>
      <c r="D13540" s="18" t="s">
        <v>211</v>
      </c>
      <c r="E13540" s="18">
        <v>1.2258064516129032</v>
      </c>
    </row>
    <row r="13541" spans="1:5" x14ac:dyDescent="0.3">
      <c r="A13541" s="18" t="str">
        <f t="shared" si="212"/>
        <v>2023-24West Wimmera ShireR1</v>
      </c>
      <c r="B13541" s="18" t="s">
        <v>34</v>
      </c>
      <c r="C13541" s="18" t="s">
        <v>1206</v>
      </c>
      <c r="D13541" s="18" t="s">
        <v>215</v>
      </c>
      <c r="E13541" s="18">
        <v>3.7530266343825671</v>
      </c>
    </row>
    <row r="13542" spans="1:5" x14ac:dyDescent="0.3">
      <c r="A13542" s="18" t="str">
        <f t="shared" si="212"/>
        <v>2023-24West Wimmera ShireR2</v>
      </c>
      <c r="B13542" s="18" t="s">
        <v>34</v>
      </c>
      <c r="C13542" s="18" t="s">
        <v>1206</v>
      </c>
      <c r="D13542" s="18" t="s">
        <v>220</v>
      </c>
      <c r="E13542" s="18">
        <v>1</v>
      </c>
    </row>
    <row r="13543" spans="1:5" x14ac:dyDescent="0.3">
      <c r="A13543" s="18" t="str">
        <f t="shared" si="212"/>
        <v>2023-24West Wimmera ShireR3</v>
      </c>
      <c r="B13543" s="18" t="s">
        <v>34</v>
      </c>
      <c r="C13543" s="18" t="s">
        <v>1206</v>
      </c>
      <c r="D13543" s="18" t="s">
        <v>223</v>
      </c>
      <c r="E13543" s="18">
        <v>47.758883114128132</v>
      </c>
    </row>
    <row r="13544" spans="1:5" x14ac:dyDescent="0.3">
      <c r="A13544" s="18" t="str">
        <f t="shared" si="212"/>
        <v>2023-24West Wimmera ShireR4</v>
      </c>
      <c r="B13544" s="18" t="s">
        <v>34</v>
      </c>
      <c r="C13544" s="18" t="s">
        <v>1206</v>
      </c>
      <c r="D13544" s="18" t="s">
        <v>228</v>
      </c>
      <c r="E13544" s="18">
        <v>5.6898669625544986</v>
      </c>
    </row>
    <row r="13545" spans="1:5" x14ac:dyDescent="0.3">
      <c r="A13545" s="18" t="str">
        <f t="shared" si="212"/>
        <v>2023-24West Wimmera ShireR5</v>
      </c>
      <c r="B13545" s="18" t="s">
        <v>34</v>
      </c>
      <c r="C13545" s="18" t="s">
        <v>1206</v>
      </c>
      <c r="D13545" s="18" t="s">
        <v>232</v>
      </c>
      <c r="E13545" s="18">
        <v>51</v>
      </c>
    </row>
    <row r="13546" spans="1:5" x14ac:dyDescent="0.3">
      <c r="A13546" s="18" t="str">
        <f t="shared" si="212"/>
        <v>2023-24West Wimmera ShireSP1</v>
      </c>
      <c r="B13546" s="18" t="s">
        <v>34</v>
      </c>
      <c r="C13546" s="18" t="s">
        <v>1206</v>
      </c>
      <c r="D13546" s="18" t="s">
        <v>236</v>
      </c>
      <c r="E13546" s="18">
        <v>43</v>
      </c>
    </row>
    <row r="13547" spans="1:5" x14ac:dyDescent="0.3">
      <c r="A13547" s="18" t="str">
        <f t="shared" si="212"/>
        <v>2023-24West Wimmera ShireSP2</v>
      </c>
      <c r="B13547" s="18" t="s">
        <v>34</v>
      </c>
      <c r="C13547" s="18" t="s">
        <v>1206</v>
      </c>
      <c r="D13547" s="18" t="s">
        <v>239</v>
      </c>
      <c r="E13547" s="18">
        <v>0.625</v>
      </c>
    </row>
    <row r="13548" spans="1:5" x14ac:dyDescent="0.3">
      <c r="A13548" s="18" t="str">
        <f t="shared" si="212"/>
        <v>2023-24West Wimmera ShireSP3</v>
      </c>
      <c r="B13548" s="18" t="s">
        <v>34</v>
      </c>
      <c r="C13548" s="18" t="s">
        <v>1206</v>
      </c>
      <c r="D13548" s="18" t="s">
        <v>245</v>
      </c>
      <c r="E13548" s="18">
        <v>3015.7692307692309</v>
      </c>
    </row>
    <row r="13549" spans="1:5" x14ac:dyDescent="0.3">
      <c r="A13549" s="18" t="str">
        <f t="shared" si="212"/>
        <v>2023-24West Wimmera ShireSP4</v>
      </c>
      <c r="B13549" s="18" t="s">
        <v>34</v>
      </c>
      <c r="C13549" s="18" t="s">
        <v>1206</v>
      </c>
      <c r="D13549" s="18" t="s">
        <v>251</v>
      </c>
      <c r="E13549" s="18">
        <v>0</v>
      </c>
    </row>
    <row r="13550" spans="1:5" x14ac:dyDescent="0.3">
      <c r="A13550" s="18" t="str">
        <f t="shared" si="212"/>
        <v>2023-24West Wimmera ShireWC2</v>
      </c>
      <c r="B13550" s="18" t="s">
        <v>34</v>
      </c>
      <c r="C13550" s="18" t="s">
        <v>1206</v>
      </c>
      <c r="D13550" s="18" t="s">
        <v>256</v>
      </c>
      <c r="E13550" s="18">
        <v>0.67634592839751106</v>
      </c>
    </row>
    <row r="13551" spans="1:5" x14ac:dyDescent="0.3">
      <c r="A13551" s="18" t="str">
        <f t="shared" si="212"/>
        <v>2023-24West Wimmera ShireWC3</v>
      </c>
      <c r="B13551" s="18" t="s">
        <v>34</v>
      </c>
      <c r="C13551" s="18" t="s">
        <v>1206</v>
      </c>
      <c r="D13551" s="18" t="s">
        <v>262</v>
      </c>
      <c r="E13551" s="18">
        <v>114.61155603917302</v>
      </c>
    </row>
    <row r="13552" spans="1:5" x14ac:dyDescent="0.3">
      <c r="A13552" s="18" t="str">
        <f t="shared" si="212"/>
        <v>2023-24West Wimmera ShireWC4</v>
      </c>
      <c r="B13552" s="18" t="s">
        <v>34</v>
      </c>
      <c r="C13552" s="18" t="s">
        <v>1206</v>
      </c>
      <c r="D13552" s="18" t="s">
        <v>266</v>
      </c>
      <c r="E13552" s="18">
        <v>70.407187933425789</v>
      </c>
    </row>
    <row r="13553" spans="1:5" x14ac:dyDescent="0.3">
      <c r="A13553" s="18" t="str">
        <f t="shared" si="212"/>
        <v>2023-24West Wimmera ShireWC5</v>
      </c>
      <c r="B13553" s="18" t="s">
        <v>34</v>
      </c>
      <c r="C13553" s="18" t="s">
        <v>1206</v>
      </c>
      <c r="D13553" s="18" t="s">
        <v>270</v>
      </c>
      <c r="E13553" s="18">
        <v>0.12874246711104717</v>
      </c>
    </row>
    <row r="13554" spans="1:5" x14ac:dyDescent="0.3">
      <c r="A13554" s="18" t="str">
        <f t="shared" si="212"/>
        <v>2023-24West Wimmera ShireE2</v>
      </c>
      <c r="B13554" s="18" t="s">
        <v>34</v>
      </c>
      <c r="C13554" s="18" t="s">
        <v>1206</v>
      </c>
      <c r="D13554" s="18" t="s">
        <v>548</v>
      </c>
      <c r="E13554" s="18">
        <v>6.9197569662685945</v>
      </c>
    </row>
    <row r="13555" spans="1:5" x14ac:dyDescent="0.3">
      <c r="A13555" s="18" t="str">
        <f t="shared" si="212"/>
        <v>2023-24West Wimmera ShireE4</v>
      </c>
      <c r="B13555" s="18" t="s">
        <v>34</v>
      </c>
      <c r="C13555" s="18" t="s">
        <v>1206</v>
      </c>
      <c r="D13555" s="18" t="s">
        <v>550</v>
      </c>
      <c r="E13555" s="18">
        <v>1.6601717997066834</v>
      </c>
    </row>
    <row r="13556" spans="1:5" x14ac:dyDescent="0.3">
      <c r="A13556" s="18" t="str">
        <f t="shared" si="212"/>
        <v>2023-24West Wimmera ShireL1</v>
      </c>
      <c r="B13556" s="18" t="s">
        <v>34</v>
      </c>
      <c r="C13556" s="18" t="s">
        <v>1206</v>
      </c>
      <c r="D13556" s="18" t="s">
        <v>552</v>
      </c>
      <c r="E13556" s="18">
        <v>1.5993822674418605</v>
      </c>
    </row>
    <row r="13557" spans="1:5" x14ac:dyDescent="0.3">
      <c r="A13557" s="18" t="str">
        <f t="shared" si="212"/>
        <v>2023-24West Wimmera ShireL2</v>
      </c>
      <c r="B13557" s="18" t="s">
        <v>34</v>
      </c>
      <c r="C13557" s="18" t="s">
        <v>1206</v>
      </c>
      <c r="D13557" s="18" t="s">
        <v>554</v>
      </c>
      <c r="E13557" s="18">
        <v>1.3363008720930232</v>
      </c>
    </row>
    <row r="13558" spans="1:5" x14ac:dyDescent="0.3">
      <c r="A13558" s="18" t="str">
        <f t="shared" si="212"/>
        <v>2023-24West Wimmera ShireO2</v>
      </c>
      <c r="B13558" s="18" t="s">
        <v>34</v>
      </c>
      <c r="C13558" s="18" t="s">
        <v>1206</v>
      </c>
      <c r="D13558" s="18" t="s">
        <v>556</v>
      </c>
      <c r="E13558" s="18">
        <v>0</v>
      </c>
    </row>
    <row r="13559" spans="1:5" x14ac:dyDescent="0.3">
      <c r="A13559" s="18" t="str">
        <f t="shared" si="212"/>
        <v>2023-24West Wimmera ShireO3</v>
      </c>
      <c r="B13559" s="18" t="s">
        <v>34</v>
      </c>
      <c r="C13559" s="18" t="s">
        <v>1206</v>
      </c>
      <c r="D13559" s="18" t="s">
        <v>558</v>
      </c>
      <c r="E13559" s="18">
        <v>0</v>
      </c>
    </row>
    <row r="13560" spans="1:5" x14ac:dyDescent="0.3">
      <c r="A13560" s="18" t="str">
        <f t="shared" si="212"/>
        <v>2023-24West Wimmera ShireO4</v>
      </c>
      <c r="B13560" s="18" t="s">
        <v>34</v>
      </c>
      <c r="C13560" s="18" t="s">
        <v>1206</v>
      </c>
      <c r="D13560" s="18" t="s">
        <v>560</v>
      </c>
      <c r="E13560" s="18">
        <v>2.0258863252673044E-2</v>
      </c>
    </row>
    <row r="13561" spans="1:5" x14ac:dyDescent="0.3">
      <c r="A13561" s="18" t="str">
        <f t="shared" si="212"/>
        <v>2023-24West Wimmera ShireO5</v>
      </c>
      <c r="B13561" s="18" t="s">
        <v>34</v>
      </c>
      <c r="C13561" s="18" t="s">
        <v>1206</v>
      </c>
      <c r="D13561" s="18" t="s">
        <v>562</v>
      </c>
      <c r="E13561" s="18">
        <v>1.2848981619473423</v>
      </c>
    </row>
    <row r="13562" spans="1:5" x14ac:dyDescent="0.3">
      <c r="A13562" s="18" t="str">
        <f t="shared" si="212"/>
        <v>2023-24West Wimmera ShireOP1</v>
      </c>
      <c r="B13562" s="18" t="s">
        <v>34</v>
      </c>
      <c r="C13562" s="18" t="s">
        <v>1206</v>
      </c>
      <c r="D13562" s="18" t="s">
        <v>564</v>
      </c>
      <c r="E13562" s="18">
        <v>-0.60939479582886658</v>
      </c>
    </row>
    <row r="13563" spans="1:5" x14ac:dyDescent="0.3">
      <c r="A13563" s="18" t="str">
        <f t="shared" si="212"/>
        <v>2023-24West Wimmera ShireS1</v>
      </c>
      <c r="B13563" s="18" t="s">
        <v>34</v>
      </c>
      <c r="C13563" s="18" t="s">
        <v>1206</v>
      </c>
      <c r="D13563" s="18" t="s">
        <v>567</v>
      </c>
      <c r="E13563" s="18">
        <v>0.42169379202806745</v>
      </c>
    </row>
    <row r="13564" spans="1:5" x14ac:dyDescent="0.3">
      <c r="A13564" s="18" t="str">
        <f t="shared" si="212"/>
        <v>2023-24West Wimmera ShireS2</v>
      </c>
      <c r="B13564" s="18" t="s">
        <v>34</v>
      </c>
      <c r="C13564" s="18" t="s">
        <v>1206</v>
      </c>
      <c r="D13564" s="18" t="s">
        <v>569</v>
      </c>
      <c r="E13564" s="18">
        <v>1.3939980763664169E-3</v>
      </c>
    </row>
    <row r="13565" spans="1:5" x14ac:dyDescent="0.3">
      <c r="A13565" s="18" t="str">
        <f t="shared" si="212"/>
        <v>2023-24West Wimmera ShireC1</v>
      </c>
      <c r="B13565" s="18" t="s">
        <v>34</v>
      </c>
      <c r="C13565" s="18" t="s">
        <v>1206</v>
      </c>
      <c r="D13565" s="18" t="s">
        <v>572</v>
      </c>
      <c r="E13565" s="18">
        <v>8397.6608187134516</v>
      </c>
    </row>
    <row r="13566" spans="1:5" x14ac:dyDescent="0.3">
      <c r="A13566" s="18" t="str">
        <f t="shared" si="212"/>
        <v>2023-24West Wimmera ShireC2</v>
      </c>
      <c r="B13566" s="18" t="s">
        <v>34</v>
      </c>
      <c r="C13566" s="18" t="s">
        <v>1206</v>
      </c>
      <c r="D13566" s="18" t="s">
        <v>575</v>
      </c>
      <c r="E13566" s="18">
        <v>67370.963640986534</v>
      </c>
    </row>
    <row r="13567" spans="1:5" x14ac:dyDescent="0.3">
      <c r="A13567" s="18" t="str">
        <f t="shared" si="212"/>
        <v>2023-24West Wimmera ShireC3</v>
      </c>
      <c r="B13567" s="18" t="s">
        <v>34</v>
      </c>
      <c r="C13567" s="18" t="s">
        <v>1206</v>
      </c>
      <c r="D13567" s="18" t="s">
        <v>579</v>
      </c>
      <c r="E13567" s="18">
        <v>1.3936924167257265</v>
      </c>
    </row>
    <row r="13568" spans="1:5" x14ac:dyDescent="0.3">
      <c r="A13568" s="18" t="str">
        <f t="shared" si="212"/>
        <v>2023-24West Wimmera ShireC4</v>
      </c>
      <c r="B13568" s="18" t="s">
        <v>34</v>
      </c>
      <c r="C13568" s="18" t="s">
        <v>1206</v>
      </c>
      <c r="D13568" s="18" t="s">
        <v>583</v>
      </c>
      <c r="E13568" s="18">
        <v>3162.7256547165016</v>
      </c>
    </row>
    <row r="13569" spans="1:5" x14ac:dyDescent="0.3">
      <c r="A13569" s="18" t="str">
        <f t="shared" si="212"/>
        <v>2023-24West Wimmera ShireC5</v>
      </c>
      <c r="B13569" s="18" t="s">
        <v>34</v>
      </c>
      <c r="C13569" s="18" t="s">
        <v>1206</v>
      </c>
      <c r="D13569" s="18" t="s">
        <v>586</v>
      </c>
      <c r="E13569" s="18">
        <v>1286.5497076023391</v>
      </c>
    </row>
    <row r="13570" spans="1:5" x14ac:dyDescent="0.3">
      <c r="A13570" s="18" t="str">
        <f t="shared" si="212"/>
        <v>2023-24West Wimmera ShireC6</v>
      </c>
      <c r="B13570" s="18" t="s">
        <v>34</v>
      </c>
      <c r="C13570" s="18" t="s">
        <v>1206</v>
      </c>
      <c r="D13570" s="18" t="s">
        <v>590</v>
      </c>
      <c r="E13570" s="18">
        <v>5</v>
      </c>
    </row>
    <row r="13571" spans="1:5" x14ac:dyDescent="0.3">
      <c r="A13571" s="18" t="str">
        <f t="shared" si="212"/>
        <v>2023-24West Wimmera ShireC7</v>
      </c>
      <c r="B13571" s="18" t="s">
        <v>34</v>
      </c>
      <c r="C13571" s="18" t="s">
        <v>1206</v>
      </c>
      <c r="D13571" s="18" t="s">
        <v>594</v>
      </c>
      <c r="E13571" s="18">
        <v>0.34615384615384615</v>
      </c>
    </row>
    <row r="13572" spans="1:5" x14ac:dyDescent="0.3">
      <c r="A13572" s="18" t="str">
        <f t="shared" si="212"/>
        <v>2023-24Whitehorse CityLB5</v>
      </c>
      <c r="B13572" s="18" t="s">
        <v>34</v>
      </c>
      <c r="C13572" s="18" t="s">
        <v>1209</v>
      </c>
      <c r="D13572" s="18" t="s">
        <v>177</v>
      </c>
      <c r="E13572" s="18">
        <v>27.151965696180564</v>
      </c>
    </row>
    <row r="13573" spans="1:5" x14ac:dyDescent="0.3">
      <c r="A13573" s="18" t="str">
        <f t="shared" si="212"/>
        <v>2023-24Whitehorse CityAF2</v>
      </c>
      <c r="B13573" s="18" t="s">
        <v>34</v>
      </c>
      <c r="C13573" s="18" t="s">
        <v>1209</v>
      </c>
      <c r="D13573" s="18" t="s">
        <v>76</v>
      </c>
      <c r="E13573" s="18">
        <v>1</v>
      </c>
    </row>
    <row r="13574" spans="1:5" x14ac:dyDescent="0.3">
      <c r="A13574" s="18" t="str">
        <f t="shared" si="212"/>
        <v>2023-24Whitehorse CityAF6</v>
      </c>
      <c r="B13574" s="18" t="s">
        <v>34</v>
      </c>
      <c r="C13574" s="18" t="s">
        <v>1209</v>
      </c>
      <c r="D13574" s="18" t="s">
        <v>85</v>
      </c>
      <c r="E13574" s="18">
        <v>7.8359708686233134</v>
      </c>
    </row>
    <row r="13575" spans="1:5" x14ac:dyDescent="0.3">
      <c r="A13575" s="18" t="str">
        <f t="shared" si="212"/>
        <v>2023-24Whitehorse CityAF7</v>
      </c>
      <c r="B13575" s="18" t="s">
        <v>34</v>
      </c>
      <c r="C13575" s="18" t="s">
        <v>1209</v>
      </c>
      <c r="D13575" s="18" t="s">
        <v>90</v>
      </c>
      <c r="E13575" s="18">
        <v>0.92655074617269484</v>
      </c>
    </row>
    <row r="13576" spans="1:5" x14ac:dyDescent="0.3">
      <c r="A13576" s="18" t="str">
        <f t="shared" si="212"/>
        <v>2023-24Whitehorse CityAM1</v>
      </c>
      <c r="B13576" s="18" t="s">
        <v>34</v>
      </c>
      <c r="C13576" s="18" t="s">
        <v>1209</v>
      </c>
      <c r="D13576" s="18" t="s">
        <v>97</v>
      </c>
      <c r="E13576" s="18">
        <v>1.2275862068965517</v>
      </c>
    </row>
    <row r="13577" spans="1:5" x14ac:dyDescent="0.3">
      <c r="A13577" s="18" t="str">
        <f t="shared" si="212"/>
        <v>2023-24Whitehorse CityAM2</v>
      </c>
      <c r="B13577" s="18" t="s">
        <v>34</v>
      </c>
      <c r="C13577" s="18" t="s">
        <v>1209</v>
      </c>
      <c r="D13577" s="18" t="s">
        <v>103</v>
      </c>
      <c r="E13577" s="18">
        <v>0.50151057401812693</v>
      </c>
    </row>
    <row r="13578" spans="1:5" x14ac:dyDescent="0.3">
      <c r="A13578" s="18" t="str">
        <f t="shared" si="212"/>
        <v>2023-24Whitehorse CityAM5</v>
      </c>
      <c r="B13578" s="18" t="s">
        <v>34</v>
      </c>
      <c r="C13578" s="18" t="s">
        <v>1209</v>
      </c>
      <c r="D13578" s="18" t="s">
        <v>109</v>
      </c>
      <c r="E13578" s="18">
        <v>0.39393939393939392</v>
      </c>
    </row>
    <row r="13579" spans="1:5" x14ac:dyDescent="0.3">
      <c r="A13579" s="18" t="str">
        <f t="shared" si="212"/>
        <v>2023-24Whitehorse CityAM6</v>
      </c>
      <c r="B13579" s="18" t="s">
        <v>34</v>
      </c>
      <c r="C13579" s="18" t="s">
        <v>1209</v>
      </c>
      <c r="D13579" s="18" t="s">
        <v>115</v>
      </c>
      <c r="E13579" s="18">
        <v>2.7741534603306111</v>
      </c>
    </row>
    <row r="13580" spans="1:5" x14ac:dyDescent="0.3">
      <c r="A13580" s="18" t="str">
        <f t="shared" si="212"/>
        <v>2023-24Whitehorse CityAM7</v>
      </c>
      <c r="B13580" s="18" t="s">
        <v>34</v>
      </c>
      <c r="C13580" s="18" t="s">
        <v>1209</v>
      </c>
      <c r="D13580" s="18" t="s">
        <v>118</v>
      </c>
      <c r="E13580" s="18">
        <v>1</v>
      </c>
    </row>
    <row r="13581" spans="1:5" x14ac:dyDescent="0.3">
      <c r="A13581" s="18" t="str">
        <f t="shared" si="212"/>
        <v>2023-24Whitehorse CityFS1</v>
      </c>
      <c r="B13581" s="18" t="s">
        <v>34</v>
      </c>
      <c r="C13581" s="18" t="s">
        <v>1209</v>
      </c>
      <c r="D13581" s="18" t="s">
        <v>124</v>
      </c>
      <c r="E13581" s="18">
        <v>1.5074626865671641</v>
      </c>
    </row>
    <row r="13582" spans="1:5" x14ac:dyDescent="0.3">
      <c r="A13582" s="18" t="str">
        <f t="shared" si="212"/>
        <v>2023-24Whitehorse CityFS2</v>
      </c>
      <c r="B13582" s="18" t="s">
        <v>34</v>
      </c>
      <c r="C13582" s="18" t="s">
        <v>1209</v>
      </c>
      <c r="D13582" s="18" t="s">
        <v>130</v>
      </c>
      <c r="E13582" s="18">
        <v>1</v>
      </c>
    </row>
    <row r="13583" spans="1:5" x14ac:dyDescent="0.3">
      <c r="A13583" s="18" t="str">
        <f t="shared" si="212"/>
        <v>2023-24Whitehorse CityFS3</v>
      </c>
      <c r="B13583" s="18" t="s">
        <v>34</v>
      </c>
      <c r="C13583" s="18" t="s">
        <v>1209</v>
      </c>
      <c r="D13583" s="18" t="s">
        <v>135</v>
      </c>
      <c r="E13583" s="18">
        <v>521.51572739187418</v>
      </c>
    </row>
    <row r="13584" spans="1:5" x14ac:dyDescent="0.3">
      <c r="A13584" s="18" t="str">
        <f t="shared" si="212"/>
        <v>2023-24Whitehorse CityFS4</v>
      </c>
      <c r="B13584" s="18" t="s">
        <v>34</v>
      </c>
      <c r="C13584" s="18" t="s">
        <v>1209</v>
      </c>
      <c r="D13584" s="18" t="s">
        <v>139</v>
      </c>
      <c r="E13584" s="18">
        <v>1</v>
      </c>
    </row>
    <row r="13585" spans="1:5" x14ac:dyDescent="0.3">
      <c r="A13585" s="18" t="str">
        <f t="shared" si="212"/>
        <v>2023-24Whitehorse CityFS5</v>
      </c>
      <c r="B13585" s="18" t="s">
        <v>34</v>
      </c>
      <c r="C13585" s="18" t="s">
        <v>1209</v>
      </c>
      <c r="D13585" s="18" t="s">
        <v>144</v>
      </c>
      <c r="E13585" s="18">
        <v>1.3636363636363635</v>
      </c>
    </row>
    <row r="13586" spans="1:5" x14ac:dyDescent="0.3">
      <c r="A13586" s="18" t="str">
        <f t="shared" si="212"/>
        <v>2023-24Whitehorse CityG1</v>
      </c>
      <c r="B13586" s="18" t="s">
        <v>34</v>
      </c>
      <c r="C13586" s="18" t="s">
        <v>1209</v>
      </c>
      <c r="D13586" s="18" t="s">
        <v>149</v>
      </c>
      <c r="E13586" s="18">
        <v>5.2356020942408377E-2</v>
      </c>
    </row>
    <row r="13587" spans="1:5" x14ac:dyDescent="0.3">
      <c r="A13587" s="18" t="str">
        <f t="shared" si="212"/>
        <v>2023-24Whitehorse CityG2</v>
      </c>
      <c r="B13587" s="18" t="s">
        <v>34</v>
      </c>
      <c r="C13587" s="18" t="s">
        <v>1209</v>
      </c>
      <c r="D13587" s="18" t="s">
        <v>154</v>
      </c>
      <c r="E13587" s="18">
        <v>57</v>
      </c>
    </row>
    <row r="13588" spans="1:5" x14ac:dyDescent="0.3">
      <c r="A13588" s="18" t="str">
        <f t="shared" si="212"/>
        <v>2023-24Whitehorse CityG3</v>
      </c>
      <c r="B13588" s="18" t="s">
        <v>34</v>
      </c>
      <c r="C13588" s="18" t="s">
        <v>1209</v>
      </c>
      <c r="D13588" s="18" t="s">
        <v>159</v>
      </c>
      <c r="E13588" s="18">
        <v>0.97272727272727277</v>
      </c>
    </row>
    <row r="13589" spans="1:5" x14ac:dyDescent="0.3">
      <c r="A13589" s="18" t="str">
        <f t="shared" si="212"/>
        <v>2023-24Whitehorse CityG4</v>
      </c>
      <c r="B13589" s="18" t="s">
        <v>34</v>
      </c>
      <c r="C13589" s="18" t="s">
        <v>1209</v>
      </c>
      <c r="D13589" s="18" t="s">
        <v>166</v>
      </c>
      <c r="E13589" s="18">
        <v>53814.818181818184</v>
      </c>
    </row>
    <row r="13590" spans="1:5" x14ac:dyDescent="0.3">
      <c r="A13590" s="18" t="str">
        <f t="shared" si="212"/>
        <v>2023-24Whitehorse CityG5</v>
      </c>
      <c r="B13590" s="18" t="s">
        <v>34</v>
      </c>
      <c r="C13590" s="18" t="s">
        <v>1209</v>
      </c>
      <c r="D13590" s="18" t="s">
        <v>169</v>
      </c>
      <c r="E13590" s="18">
        <v>58</v>
      </c>
    </row>
    <row r="13591" spans="1:5" x14ac:dyDescent="0.3">
      <c r="A13591" s="18" t="str">
        <f t="shared" si="212"/>
        <v>2023-24Whitehorse CityLB2</v>
      </c>
      <c r="B13591" s="18" t="s">
        <v>34</v>
      </c>
      <c r="C13591" s="18" t="s">
        <v>1209</v>
      </c>
      <c r="D13591" s="18" t="s">
        <v>172</v>
      </c>
      <c r="E13591" s="18">
        <v>0.64711052982466566</v>
      </c>
    </row>
    <row r="13592" spans="1:5" x14ac:dyDescent="0.3">
      <c r="A13592" s="18" t="str">
        <f t="shared" ref="A13592:A13655" si="213">CONCATENATE(B13592,C13592,D13592)</f>
        <v>2023-24Whitehorse CityLB6</v>
      </c>
      <c r="B13592" s="18" t="s">
        <v>34</v>
      </c>
      <c r="C13592" s="18" t="s">
        <v>1209</v>
      </c>
      <c r="D13592" s="18" t="s">
        <v>180</v>
      </c>
      <c r="E13592" s="18">
        <v>7.1876689860556766</v>
      </c>
    </row>
    <row r="13593" spans="1:5" x14ac:dyDescent="0.3">
      <c r="A13593" s="18" t="str">
        <f t="shared" si="213"/>
        <v>2023-24Whitehorse CityLB7</v>
      </c>
      <c r="B13593" s="18" t="s">
        <v>34</v>
      </c>
      <c r="C13593" s="18" t="s">
        <v>1209</v>
      </c>
      <c r="D13593" s="18" t="s">
        <v>184</v>
      </c>
      <c r="E13593" s="18">
        <v>0.26968914962578161</v>
      </c>
    </row>
    <row r="13594" spans="1:5" x14ac:dyDescent="0.3">
      <c r="A13594" s="18" t="str">
        <f t="shared" si="213"/>
        <v>2023-24Whitehorse CityLB8</v>
      </c>
      <c r="B13594" s="18" t="s">
        <v>34</v>
      </c>
      <c r="C13594" s="18" t="s">
        <v>1209</v>
      </c>
      <c r="D13594" s="18" t="s">
        <v>188</v>
      </c>
      <c r="E13594" s="18">
        <v>2.5094856106449321</v>
      </c>
    </row>
    <row r="13595" spans="1:5" x14ac:dyDescent="0.3">
      <c r="A13595" s="18" t="str">
        <f t="shared" si="213"/>
        <v>2023-24Whitehorse CityMC2</v>
      </c>
      <c r="B13595" s="18" t="s">
        <v>34</v>
      </c>
      <c r="C13595" s="18" t="s">
        <v>1209</v>
      </c>
      <c r="D13595" s="18" t="s">
        <v>192</v>
      </c>
      <c r="E13595" s="18">
        <v>1.003076923076923</v>
      </c>
    </row>
    <row r="13596" spans="1:5" x14ac:dyDescent="0.3">
      <c r="A13596" s="18" t="str">
        <f t="shared" si="213"/>
        <v>2023-24Whitehorse CityMC3</v>
      </c>
      <c r="B13596" s="18" t="s">
        <v>34</v>
      </c>
      <c r="C13596" s="18" t="s">
        <v>1209</v>
      </c>
      <c r="D13596" s="18" t="s">
        <v>197</v>
      </c>
      <c r="E13596" s="18">
        <v>82.98395822848515</v>
      </c>
    </row>
    <row r="13597" spans="1:5" x14ac:dyDescent="0.3">
      <c r="A13597" s="18" t="str">
        <f t="shared" si="213"/>
        <v>2023-24Whitehorse CityMC4</v>
      </c>
      <c r="B13597" s="18" t="s">
        <v>34</v>
      </c>
      <c r="C13597" s="18" t="s">
        <v>1209</v>
      </c>
      <c r="D13597" s="18" t="s">
        <v>202</v>
      </c>
      <c r="E13597" s="18">
        <v>0.76650857351331636</v>
      </c>
    </row>
    <row r="13598" spans="1:5" x14ac:dyDescent="0.3">
      <c r="A13598" s="18" t="str">
        <f t="shared" si="213"/>
        <v>2023-24Whitehorse CityMC5</v>
      </c>
      <c r="B13598" s="18" t="s">
        <v>34</v>
      </c>
      <c r="C13598" s="18" t="s">
        <v>1209</v>
      </c>
      <c r="D13598" s="18" t="s">
        <v>207</v>
      </c>
      <c r="E13598" s="18">
        <v>0.89583333333333337</v>
      </c>
    </row>
    <row r="13599" spans="1:5" x14ac:dyDescent="0.3">
      <c r="A13599" s="18" t="str">
        <f t="shared" si="213"/>
        <v>2023-24Whitehorse CityMC6</v>
      </c>
      <c r="B13599" s="18" t="s">
        <v>34</v>
      </c>
      <c r="C13599" s="18" t="s">
        <v>1209</v>
      </c>
      <c r="D13599" s="18" t="s">
        <v>211</v>
      </c>
      <c r="E13599" s="18">
        <v>0.97076923076923072</v>
      </c>
    </row>
    <row r="13600" spans="1:5" x14ac:dyDescent="0.3">
      <c r="A13600" s="18" t="str">
        <f t="shared" si="213"/>
        <v>2023-24Whitehorse CityR1</v>
      </c>
      <c r="B13600" s="18" t="s">
        <v>34</v>
      </c>
      <c r="C13600" s="18" t="s">
        <v>1209</v>
      </c>
      <c r="D13600" s="18" t="s">
        <v>215</v>
      </c>
      <c r="E13600" s="18">
        <v>104.55902349061468</v>
      </c>
    </row>
    <row r="13601" spans="1:5" x14ac:dyDescent="0.3">
      <c r="A13601" s="18" t="str">
        <f t="shared" si="213"/>
        <v>2023-24Whitehorse CityR2</v>
      </c>
      <c r="B13601" s="18" t="s">
        <v>34</v>
      </c>
      <c r="C13601" s="18" t="s">
        <v>1209</v>
      </c>
      <c r="D13601" s="18" t="s">
        <v>220</v>
      </c>
      <c r="E13601" s="18">
        <v>0.9848818036181769</v>
      </c>
    </row>
    <row r="13602" spans="1:5" x14ac:dyDescent="0.3">
      <c r="A13602" s="18" t="str">
        <f t="shared" si="213"/>
        <v>2023-24Whitehorse CityR3</v>
      </c>
      <c r="B13602" s="18" t="s">
        <v>34</v>
      </c>
      <c r="C13602" s="18" t="s">
        <v>1209</v>
      </c>
      <c r="D13602" s="18" t="s">
        <v>223</v>
      </c>
      <c r="E13602" s="18">
        <v>333.58748841882738</v>
      </c>
    </row>
    <row r="13603" spans="1:5" x14ac:dyDescent="0.3">
      <c r="A13603" s="18" t="str">
        <f t="shared" si="213"/>
        <v>2023-24Whitehorse CityR4</v>
      </c>
      <c r="B13603" s="18" t="s">
        <v>34</v>
      </c>
      <c r="C13603" s="18" t="s">
        <v>1209</v>
      </c>
      <c r="D13603" s="18" t="s">
        <v>228</v>
      </c>
      <c r="E13603" s="18">
        <v>28.517537636951211</v>
      </c>
    </row>
    <row r="13604" spans="1:5" x14ac:dyDescent="0.3">
      <c r="A13604" s="18" t="str">
        <f t="shared" si="213"/>
        <v>2023-24Whitehorse CityR5</v>
      </c>
      <c r="B13604" s="18" t="s">
        <v>34</v>
      </c>
      <c r="C13604" s="18" t="s">
        <v>1209</v>
      </c>
      <c r="D13604" s="18" t="s">
        <v>232</v>
      </c>
      <c r="E13604" s="18">
        <v>65</v>
      </c>
    </row>
    <row r="13605" spans="1:5" x14ac:dyDescent="0.3">
      <c r="A13605" s="18" t="str">
        <f t="shared" si="213"/>
        <v>2023-24Whitehorse CitySP1</v>
      </c>
      <c r="B13605" s="18" t="s">
        <v>34</v>
      </c>
      <c r="C13605" s="18" t="s">
        <v>1209</v>
      </c>
      <c r="D13605" s="18" t="s">
        <v>236</v>
      </c>
      <c r="E13605" s="18">
        <v>51</v>
      </c>
    </row>
    <row r="13606" spans="1:5" x14ac:dyDescent="0.3">
      <c r="A13606" s="18" t="str">
        <f t="shared" si="213"/>
        <v>2023-24Whitehorse CitySP2</v>
      </c>
      <c r="B13606" s="18" t="s">
        <v>34</v>
      </c>
      <c r="C13606" s="18" t="s">
        <v>1209</v>
      </c>
      <c r="D13606" s="18" t="s">
        <v>239</v>
      </c>
      <c r="E13606" s="18">
        <v>0.66584158415841588</v>
      </c>
    </row>
    <row r="13607" spans="1:5" x14ac:dyDescent="0.3">
      <c r="A13607" s="18" t="str">
        <f t="shared" si="213"/>
        <v>2023-24Whitehorse CitySP3</v>
      </c>
      <c r="B13607" s="18" t="s">
        <v>34</v>
      </c>
      <c r="C13607" s="18" t="s">
        <v>1209</v>
      </c>
      <c r="D13607" s="18" t="s">
        <v>245</v>
      </c>
      <c r="E13607" s="18">
        <v>2694.7827181208054</v>
      </c>
    </row>
    <row r="13608" spans="1:5" x14ac:dyDescent="0.3">
      <c r="A13608" s="18" t="str">
        <f t="shared" si="213"/>
        <v>2023-24Whitehorse CitySP4</v>
      </c>
      <c r="B13608" s="18" t="s">
        <v>34</v>
      </c>
      <c r="C13608" s="18" t="s">
        <v>1209</v>
      </c>
      <c r="D13608" s="18" t="s">
        <v>251</v>
      </c>
      <c r="E13608" s="18">
        <v>0.57999999999999996</v>
      </c>
    </row>
    <row r="13609" spans="1:5" x14ac:dyDescent="0.3">
      <c r="A13609" s="18" t="str">
        <f t="shared" si="213"/>
        <v>2023-24Whitehorse CityWC2</v>
      </c>
      <c r="B13609" s="18" t="s">
        <v>34</v>
      </c>
      <c r="C13609" s="18" t="s">
        <v>1209</v>
      </c>
      <c r="D13609" s="18" t="s">
        <v>256</v>
      </c>
      <c r="E13609" s="18">
        <v>6.5073086869550698</v>
      </c>
    </row>
    <row r="13610" spans="1:5" x14ac:dyDescent="0.3">
      <c r="A13610" s="18" t="str">
        <f t="shared" si="213"/>
        <v>2023-24Whitehorse CityWC3</v>
      </c>
      <c r="B13610" s="18" t="s">
        <v>34</v>
      </c>
      <c r="C13610" s="18" t="s">
        <v>1209</v>
      </c>
      <c r="D13610" s="18" t="s">
        <v>262</v>
      </c>
      <c r="E13610" s="18">
        <v>124.9449308922498</v>
      </c>
    </row>
    <row r="13611" spans="1:5" x14ac:dyDescent="0.3">
      <c r="A13611" s="18" t="str">
        <f t="shared" si="213"/>
        <v>2023-24Whitehorse CityWC4</v>
      </c>
      <c r="B13611" s="18" t="s">
        <v>34</v>
      </c>
      <c r="C13611" s="18" t="s">
        <v>1209</v>
      </c>
      <c r="D13611" s="18" t="s">
        <v>266</v>
      </c>
      <c r="E13611" s="18">
        <v>44.263744146989801</v>
      </c>
    </row>
    <row r="13612" spans="1:5" x14ac:dyDescent="0.3">
      <c r="A13612" s="18" t="str">
        <f t="shared" si="213"/>
        <v>2023-24Whitehorse CityWC5</v>
      </c>
      <c r="B13612" s="18" t="s">
        <v>34</v>
      </c>
      <c r="C13612" s="18" t="s">
        <v>1209</v>
      </c>
      <c r="D13612" s="18" t="s">
        <v>270</v>
      </c>
      <c r="E13612" s="18">
        <v>0.55485876518364119</v>
      </c>
    </row>
    <row r="13613" spans="1:5" x14ac:dyDescent="0.3">
      <c r="A13613" s="18" t="str">
        <f t="shared" si="213"/>
        <v>2023-24Whitehorse CityE2</v>
      </c>
      <c r="B13613" s="18" t="s">
        <v>34</v>
      </c>
      <c r="C13613" s="18" t="s">
        <v>1209</v>
      </c>
      <c r="D13613" s="18" t="s">
        <v>548</v>
      </c>
      <c r="E13613" s="18">
        <v>2655.3434446915371</v>
      </c>
    </row>
    <row r="13614" spans="1:5" x14ac:dyDescent="0.3">
      <c r="A13614" s="18" t="str">
        <f t="shared" si="213"/>
        <v>2023-24Whitehorse CityE4</v>
      </c>
      <c r="B13614" s="18" t="s">
        <v>34</v>
      </c>
      <c r="C13614" s="18" t="s">
        <v>1209</v>
      </c>
      <c r="D13614" s="18" t="s">
        <v>550</v>
      </c>
      <c r="E13614" s="18">
        <v>1474.2635116563804</v>
      </c>
    </row>
    <row r="13615" spans="1:5" x14ac:dyDescent="0.3">
      <c r="A13615" s="18" t="str">
        <f t="shared" si="213"/>
        <v>2023-24Whitehorse CityL1</v>
      </c>
      <c r="B13615" s="18" t="s">
        <v>34</v>
      </c>
      <c r="C13615" s="18" t="s">
        <v>1209</v>
      </c>
      <c r="D13615" s="18" t="s">
        <v>552</v>
      </c>
      <c r="E13615" s="18">
        <v>4.4919920123889474</v>
      </c>
    </row>
    <row r="13616" spans="1:5" x14ac:dyDescent="0.3">
      <c r="A13616" s="18" t="str">
        <f t="shared" si="213"/>
        <v>2023-24Whitehorse CityL2</v>
      </c>
      <c r="B13616" s="18" t="s">
        <v>34</v>
      </c>
      <c r="C13616" s="18" t="s">
        <v>1209</v>
      </c>
      <c r="D13616" s="18" t="s">
        <v>554</v>
      </c>
      <c r="E13616" s="18">
        <v>-1.672956231151683</v>
      </c>
    </row>
    <row r="13617" spans="1:5" x14ac:dyDescent="0.3">
      <c r="A13617" s="18" t="str">
        <f t="shared" si="213"/>
        <v>2023-24Whitehorse CityO2</v>
      </c>
      <c r="B13617" s="18" t="s">
        <v>34</v>
      </c>
      <c r="C13617" s="18" t="s">
        <v>1209</v>
      </c>
      <c r="D13617" s="18" t="s">
        <v>556</v>
      </c>
      <c r="E13617" s="18">
        <v>0</v>
      </c>
    </row>
    <row r="13618" spans="1:5" x14ac:dyDescent="0.3">
      <c r="A13618" s="18" t="str">
        <f t="shared" si="213"/>
        <v>2023-24Whitehorse CityO3</v>
      </c>
      <c r="B13618" s="18" t="s">
        <v>34</v>
      </c>
      <c r="C13618" s="18" t="s">
        <v>1209</v>
      </c>
      <c r="D13618" s="18" t="s">
        <v>558</v>
      </c>
      <c r="E13618" s="18">
        <v>0</v>
      </c>
    </row>
    <row r="13619" spans="1:5" x14ac:dyDescent="0.3">
      <c r="A13619" s="18" t="str">
        <f t="shared" si="213"/>
        <v>2023-24Whitehorse CityO4</v>
      </c>
      <c r="B13619" s="18" t="s">
        <v>34</v>
      </c>
      <c r="C13619" s="18" t="s">
        <v>1209</v>
      </c>
      <c r="D13619" s="18" t="s">
        <v>560</v>
      </c>
      <c r="E13619" s="18">
        <v>5.685686823202981E-2</v>
      </c>
    </row>
    <row r="13620" spans="1:5" x14ac:dyDescent="0.3">
      <c r="A13620" s="18" t="str">
        <f t="shared" si="213"/>
        <v>2023-24Whitehorse CityO5</v>
      </c>
      <c r="B13620" s="18" t="s">
        <v>34</v>
      </c>
      <c r="C13620" s="18" t="s">
        <v>1209</v>
      </c>
      <c r="D13620" s="18" t="s">
        <v>562</v>
      </c>
      <c r="E13620" s="18">
        <v>0.90112330535829566</v>
      </c>
    </row>
    <row r="13621" spans="1:5" x14ac:dyDescent="0.3">
      <c r="A13621" s="18" t="str">
        <f t="shared" si="213"/>
        <v>2023-24Whitehorse CityOP1</v>
      </c>
      <c r="B13621" s="18" t="s">
        <v>34</v>
      </c>
      <c r="C13621" s="18" t="s">
        <v>1209</v>
      </c>
      <c r="D13621" s="18" t="s">
        <v>564</v>
      </c>
      <c r="E13621" s="18">
        <v>3.5040884058168409E-2</v>
      </c>
    </row>
    <row r="13622" spans="1:5" x14ac:dyDescent="0.3">
      <c r="A13622" s="18" t="str">
        <f t="shared" si="213"/>
        <v>2023-24Whitehorse CityS1</v>
      </c>
      <c r="B13622" s="18" t="s">
        <v>34</v>
      </c>
      <c r="C13622" s="18" t="s">
        <v>1209</v>
      </c>
      <c r="D13622" s="18" t="s">
        <v>567</v>
      </c>
      <c r="E13622" s="18">
        <v>0.6497364442446778</v>
      </c>
    </row>
    <row r="13623" spans="1:5" x14ac:dyDescent="0.3">
      <c r="A13623" s="18" t="str">
        <f t="shared" si="213"/>
        <v>2023-24Whitehorse CityS2</v>
      </c>
      <c r="B13623" s="18" t="s">
        <v>34</v>
      </c>
      <c r="C13623" s="18" t="s">
        <v>1209</v>
      </c>
      <c r="D13623" s="18" t="s">
        <v>569</v>
      </c>
      <c r="E13623" s="18">
        <v>1.7087659133743598E-3</v>
      </c>
    </row>
    <row r="13624" spans="1:5" x14ac:dyDescent="0.3">
      <c r="A13624" s="18" t="str">
        <f t="shared" si="213"/>
        <v>2023-24Whitehorse CityC1</v>
      </c>
      <c r="B13624" s="18" t="s">
        <v>34</v>
      </c>
      <c r="C13624" s="18" t="s">
        <v>1209</v>
      </c>
      <c r="D13624" s="18" t="s">
        <v>572</v>
      </c>
      <c r="E13624" s="18">
        <v>1189.7681917162545</v>
      </c>
    </row>
    <row r="13625" spans="1:5" x14ac:dyDescent="0.3">
      <c r="A13625" s="18" t="str">
        <f t="shared" si="213"/>
        <v>2023-24Whitehorse CityC2</v>
      </c>
      <c r="B13625" s="18" t="s">
        <v>34</v>
      </c>
      <c r="C13625" s="18" t="s">
        <v>1209</v>
      </c>
      <c r="D13625" s="18" t="s">
        <v>575</v>
      </c>
      <c r="E13625" s="18">
        <v>6926.5893785791459</v>
      </c>
    </row>
    <row r="13626" spans="1:5" x14ac:dyDescent="0.3">
      <c r="A13626" s="18" t="str">
        <f t="shared" si="213"/>
        <v>2023-24Whitehorse CityC3</v>
      </c>
      <c r="B13626" s="18" t="s">
        <v>34</v>
      </c>
      <c r="C13626" s="18" t="s">
        <v>1209</v>
      </c>
      <c r="D13626" s="18" t="s">
        <v>579</v>
      </c>
      <c r="E13626" s="18">
        <v>278.79585237346123</v>
      </c>
    </row>
    <row r="13627" spans="1:5" x14ac:dyDescent="0.3">
      <c r="A13627" s="18" t="str">
        <f t="shared" si="213"/>
        <v>2023-24Whitehorse CityC4</v>
      </c>
      <c r="B13627" s="18" t="s">
        <v>34</v>
      </c>
      <c r="C13627" s="18" t="s">
        <v>1209</v>
      </c>
      <c r="D13627" s="18" t="s">
        <v>583</v>
      </c>
      <c r="E13627" s="18">
        <v>1182.255834392266</v>
      </c>
    </row>
    <row r="13628" spans="1:5" x14ac:dyDescent="0.3">
      <c r="A13628" s="18" t="str">
        <f t="shared" si="213"/>
        <v>2023-24Whitehorse CityC5</v>
      </c>
      <c r="B13628" s="18" t="s">
        <v>34</v>
      </c>
      <c r="C13628" s="18" t="s">
        <v>1209</v>
      </c>
      <c r="D13628" s="18" t="s">
        <v>586</v>
      </c>
      <c r="E13628" s="18">
        <v>50.095443884034282</v>
      </c>
    </row>
    <row r="13629" spans="1:5" x14ac:dyDescent="0.3">
      <c r="A13629" s="18" t="str">
        <f t="shared" si="213"/>
        <v>2023-24Whitehorse CityC6</v>
      </c>
      <c r="B13629" s="18" t="s">
        <v>34</v>
      </c>
      <c r="C13629" s="18" t="s">
        <v>1209</v>
      </c>
      <c r="D13629" s="18" t="s">
        <v>590</v>
      </c>
      <c r="E13629" s="18">
        <v>9</v>
      </c>
    </row>
    <row r="13630" spans="1:5" x14ac:dyDescent="0.3">
      <c r="A13630" s="18" t="str">
        <f t="shared" si="213"/>
        <v>2023-24Whitehorse CityC7</v>
      </c>
      <c r="B13630" s="18" t="s">
        <v>34</v>
      </c>
      <c r="C13630" s="18" t="s">
        <v>1209</v>
      </c>
      <c r="D13630" s="18" t="s">
        <v>594</v>
      </c>
      <c r="E13630" s="18">
        <v>0.21499292786421501</v>
      </c>
    </row>
    <row r="13631" spans="1:5" x14ac:dyDescent="0.3">
      <c r="A13631" s="18" t="str">
        <f t="shared" si="213"/>
        <v>2023-24Whittlesea CityAF2</v>
      </c>
      <c r="B13631" s="18" t="s">
        <v>34</v>
      </c>
      <c r="C13631" s="18" t="s">
        <v>1212</v>
      </c>
      <c r="D13631" s="18" t="s">
        <v>76</v>
      </c>
      <c r="E13631" s="18">
        <v>2.6666666666666665</v>
      </c>
    </row>
    <row r="13632" spans="1:5" x14ac:dyDescent="0.3">
      <c r="A13632" s="18" t="str">
        <f t="shared" si="213"/>
        <v>2023-24Whittlesea CityAF6</v>
      </c>
      <c r="B13632" s="18" t="s">
        <v>34</v>
      </c>
      <c r="C13632" s="18" t="s">
        <v>1212</v>
      </c>
      <c r="D13632" s="18" t="s">
        <v>85</v>
      </c>
      <c r="E13632" s="18">
        <v>4.2194107636238973</v>
      </c>
    </row>
    <row r="13633" spans="1:5" x14ac:dyDescent="0.3">
      <c r="A13633" s="18" t="str">
        <f t="shared" si="213"/>
        <v>2023-24Whittlesea CityAF7</v>
      </c>
      <c r="B13633" s="18" t="s">
        <v>34</v>
      </c>
      <c r="C13633" s="18" t="s">
        <v>1212</v>
      </c>
      <c r="D13633" s="18" t="s">
        <v>90</v>
      </c>
      <c r="E13633" s="18">
        <v>-0.48065439055671944</v>
      </c>
    </row>
    <row r="13634" spans="1:5" x14ac:dyDescent="0.3">
      <c r="A13634" s="18" t="str">
        <f t="shared" si="213"/>
        <v>2023-24Whittlesea CityAM1</v>
      </c>
      <c r="B13634" s="18" t="s">
        <v>34</v>
      </c>
      <c r="C13634" s="18" t="s">
        <v>1212</v>
      </c>
      <c r="D13634" s="18" t="s">
        <v>97</v>
      </c>
      <c r="E13634" s="18">
        <v>1.2503846153846154</v>
      </c>
    </row>
    <row r="13635" spans="1:5" x14ac:dyDescent="0.3">
      <c r="A13635" s="18" t="str">
        <f t="shared" si="213"/>
        <v>2023-24Whittlesea CityAM2</v>
      </c>
      <c r="B13635" s="18" t="s">
        <v>34</v>
      </c>
      <c r="C13635" s="18" t="s">
        <v>1212</v>
      </c>
      <c r="D13635" s="18" t="s">
        <v>103</v>
      </c>
      <c r="E13635" s="18">
        <v>0.3397019487963317</v>
      </c>
    </row>
    <row r="13636" spans="1:5" x14ac:dyDescent="0.3">
      <c r="A13636" s="18" t="str">
        <f t="shared" si="213"/>
        <v>2023-24Whittlesea CityAM5</v>
      </c>
      <c r="B13636" s="18" t="s">
        <v>34</v>
      </c>
      <c r="C13636" s="18" t="s">
        <v>1212</v>
      </c>
      <c r="D13636" s="18" t="s">
        <v>109</v>
      </c>
      <c r="E13636" s="18">
        <v>0.42881944444444442</v>
      </c>
    </row>
    <row r="13637" spans="1:5" x14ac:dyDescent="0.3">
      <c r="A13637" s="18" t="str">
        <f t="shared" si="213"/>
        <v>2023-24Whittlesea CityAM6</v>
      </c>
      <c r="B13637" s="18" t="s">
        <v>34</v>
      </c>
      <c r="C13637" s="18" t="s">
        <v>1212</v>
      </c>
      <c r="D13637" s="18" t="s">
        <v>115</v>
      </c>
      <c r="E13637" s="18">
        <v>11.464557256488007</v>
      </c>
    </row>
    <row r="13638" spans="1:5" x14ac:dyDescent="0.3">
      <c r="A13638" s="18" t="str">
        <f t="shared" si="213"/>
        <v>2023-24Whittlesea CityAM7</v>
      </c>
      <c r="B13638" s="18" t="s">
        <v>34</v>
      </c>
      <c r="C13638" s="18" t="s">
        <v>1212</v>
      </c>
      <c r="D13638" s="18" t="s">
        <v>118</v>
      </c>
      <c r="E13638" s="18">
        <v>1</v>
      </c>
    </row>
    <row r="13639" spans="1:5" x14ac:dyDescent="0.3">
      <c r="A13639" s="18" t="str">
        <f t="shared" si="213"/>
        <v>2023-24Whittlesea CityFS1</v>
      </c>
      <c r="B13639" s="18" t="s">
        <v>34</v>
      </c>
      <c r="C13639" s="18" t="s">
        <v>1212</v>
      </c>
      <c r="D13639" s="18" t="s">
        <v>124</v>
      </c>
      <c r="E13639" s="18">
        <v>1</v>
      </c>
    </row>
    <row r="13640" spans="1:5" x14ac:dyDescent="0.3">
      <c r="A13640" s="18" t="str">
        <f t="shared" si="213"/>
        <v>2023-24Whittlesea CityFS2</v>
      </c>
      <c r="B13640" s="18" t="s">
        <v>34</v>
      </c>
      <c r="C13640" s="18" t="s">
        <v>1212</v>
      </c>
      <c r="D13640" s="18" t="s">
        <v>130</v>
      </c>
      <c r="E13640" s="18">
        <v>0.9988962472406181</v>
      </c>
    </row>
    <row r="13641" spans="1:5" x14ac:dyDescent="0.3">
      <c r="A13641" s="18" t="str">
        <f t="shared" si="213"/>
        <v>2023-24Whittlesea CityFS3</v>
      </c>
      <c r="B13641" s="18" t="s">
        <v>34</v>
      </c>
      <c r="C13641" s="18" t="s">
        <v>1212</v>
      </c>
      <c r="D13641" s="18" t="s">
        <v>135</v>
      </c>
      <c r="E13641" s="18">
        <v>385.09058188362326</v>
      </c>
    </row>
    <row r="13642" spans="1:5" x14ac:dyDescent="0.3">
      <c r="A13642" s="18" t="str">
        <f t="shared" si="213"/>
        <v>2023-24Whittlesea CityFS4</v>
      </c>
      <c r="B13642" s="18" t="s">
        <v>34</v>
      </c>
      <c r="C13642" s="18" t="s">
        <v>1212</v>
      </c>
      <c r="D13642" s="18" t="s">
        <v>139</v>
      </c>
      <c r="E13642" s="18">
        <v>1</v>
      </c>
    </row>
    <row r="13643" spans="1:5" x14ac:dyDescent="0.3">
      <c r="A13643" s="18" t="str">
        <f t="shared" si="213"/>
        <v>2023-24Whittlesea CityFS5</v>
      </c>
      <c r="B13643" s="18" t="s">
        <v>34</v>
      </c>
      <c r="C13643" s="18" t="s">
        <v>1212</v>
      </c>
      <c r="D13643" s="18" t="s">
        <v>144</v>
      </c>
      <c r="E13643" s="18">
        <v>1</v>
      </c>
    </row>
    <row r="13644" spans="1:5" x14ac:dyDescent="0.3">
      <c r="A13644" s="18" t="str">
        <f t="shared" si="213"/>
        <v>2023-24Whittlesea CityG1</v>
      </c>
      <c r="B13644" s="18" t="s">
        <v>34</v>
      </c>
      <c r="C13644" s="18" t="s">
        <v>1212</v>
      </c>
      <c r="D13644" s="18" t="s">
        <v>149</v>
      </c>
      <c r="E13644" s="18">
        <v>9.0909090909090912E-2</v>
      </c>
    </row>
    <row r="13645" spans="1:5" x14ac:dyDescent="0.3">
      <c r="A13645" s="18" t="str">
        <f t="shared" si="213"/>
        <v>2023-24Whittlesea CityG2</v>
      </c>
      <c r="B13645" s="18" t="s">
        <v>34</v>
      </c>
      <c r="C13645" s="18" t="s">
        <v>1212</v>
      </c>
      <c r="D13645" s="18" t="s">
        <v>154</v>
      </c>
      <c r="E13645" s="18">
        <v>51</v>
      </c>
    </row>
    <row r="13646" spans="1:5" x14ac:dyDescent="0.3">
      <c r="A13646" s="18" t="str">
        <f t="shared" si="213"/>
        <v>2023-24Whittlesea CityG3</v>
      </c>
      <c r="B13646" s="18" t="s">
        <v>34</v>
      </c>
      <c r="C13646" s="18" t="s">
        <v>1212</v>
      </c>
      <c r="D13646" s="18" t="s">
        <v>159</v>
      </c>
      <c r="E13646" s="18">
        <v>0.97619047619047616</v>
      </c>
    </row>
    <row r="13647" spans="1:5" x14ac:dyDescent="0.3">
      <c r="A13647" s="18" t="str">
        <f t="shared" si="213"/>
        <v>2023-24Whittlesea CityG4</v>
      </c>
      <c r="B13647" s="18" t="s">
        <v>34</v>
      </c>
      <c r="C13647" s="18" t="s">
        <v>1212</v>
      </c>
      <c r="D13647" s="18" t="s">
        <v>166</v>
      </c>
      <c r="E13647" s="18">
        <v>247585.33333333334</v>
      </c>
    </row>
    <row r="13648" spans="1:5" x14ac:dyDescent="0.3">
      <c r="A13648" s="18" t="str">
        <f t="shared" si="213"/>
        <v>2023-24Whittlesea CityG5</v>
      </c>
      <c r="B13648" s="18" t="s">
        <v>34</v>
      </c>
      <c r="C13648" s="18" t="s">
        <v>1212</v>
      </c>
      <c r="D13648" s="18" t="s">
        <v>169</v>
      </c>
      <c r="E13648" s="18">
        <v>50</v>
      </c>
    </row>
    <row r="13649" spans="1:5" x14ac:dyDescent="0.3">
      <c r="A13649" s="18" t="str">
        <f t="shared" si="213"/>
        <v>2023-24Whittlesea CityLB2</v>
      </c>
      <c r="B13649" s="18" t="s">
        <v>34</v>
      </c>
      <c r="C13649" s="18" t="s">
        <v>1212</v>
      </c>
      <c r="D13649" s="18" t="s">
        <v>172</v>
      </c>
      <c r="E13649" s="18">
        <v>0.78631079478054566</v>
      </c>
    </row>
    <row r="13650" spans="1:5" x14ac:dyDescent="0.3">
      <c r="A13650" s="18" t="str">
        <f t="shared" si="213"/>
        <v>2023-24Whittlesea CityLB5</v>
      </c>
      <c r="B13650" s="18" t="s">
        <v>34</v>
      </c>
      <c r="C13650" s="18" t="s">
        <v>1212</v>
      </c>
      <c r="D13650" s="18" t="s">
        <v>177</v>
      </c>
      <c r="E13650" s="18">
        <v>21.306963665525306</v>
      </c>
    </row>
    <row r="13651" spans="1:5" x14ac:dyDescent="0.3">
      <c r="A13651" s="18" t="str">
        <f t="shared" si="213"/>
        <v>2023-24Whittlesea CityLB6</v>
      </c>
      <c r="B13651" s="18" t="s">
        <v>34</v>
      </c>
      <c r="C13651" s="18" t="s">
        <v>1212</v>
      </c>
      <c r="D13651" s="18" t="s">
        <v>180</v>
      </c>
      <c r="E13651" s="18">
        <v>3.1937893065718752</v>
      </c>
    </row>
    <row r="13652" spans="1:5" x14ac:dyDescent="0.3">
      <c r="A13652" s="18" t="str">
        <f t="shared" si="213"/>
        <v>2023-24Whittlesea CityLB7</v>
      </c>
      <c r="B13652" s="18" t="s">
        <v>34</v>
      </c>
      <c r="C13652" s="18" t="s">
        <v>1212</v>
      </c>
      <c r="D13652" s="18" t="s">
        <v>184</v>
      </c>
      <c r="E13652" s="18">
        <v>0.18829607923960021</v>
      </c>
    </row>
    <row r="13653" spans="1:5" x14ac:dyDescent="0.3">
      <c r="A13653" s="18" t="str">
        <f t="shared" si="213"/>
        <v>2023-24Whittlesea CityLB8</v>
      </c>
      <c r="B13653" s="18" t="s">
        <v>34</v>
      </c>
      <c r="C13653" s="18" t="s">
        <v>1212</v>
      </c>
      <c r="D13653" s="18" t="s">
        <v>188</v>
      </c>
      <c r="E13653" s="18">
        <v>2.2202759673344787</v>
      </c>
    </row>
    <row r="13654" spans="1:5" x14ac:dyDescent="0.3">
      <c r="A13654" s="18" t="str">
        <f t="shared" si="213"/>
        <v>2023-24Whittlesea CityMC2</v>
      </c>
      <c r="B13654" s="18" t="s">
        <v>34</v>
      </c>
      <c r="C13654" s="18" t="s">
        <v>1212</v>
      </c>
      <c r="D13654" s="18" t="s">
        <v>192</v>
      </c>
      <c r="E13654" s="18">
        <v>1.0112285336856011</v>
      </c>
    </row>
    <row r="13655" spans="1:5" x14ac:dyDescent="0.3">
      <c r="A13655" s="18" t="str">
        <f t="shared" si="213"/>
        <v>2023-24Whittlesea CityMC3</v>
      </c>
      <c r="B13655" s="18" t="s">
        <v>34</v>
      </c>
      <c r="C13655" s="18" t="s">
        <v>1212</v>
      </c>
      <c r="D13655" s="18" t="s">
        <v>197</v>
      </c>
      <c r="E13655" s="18">
        <v>73.238502468285461</v>
      </c>
    </row>
    <row r="13656" spans="1:5" x14ac:dyDescent="0.3">
      <c r="A13656" s="18" t="str">
        <f t="shared" ref="A13656:A13719" si="214">CONCATENATE(B13656,C13656,D13656)</f>
        <v>2023-24Whittlesea CityMC4</v>
      </c>
      <c r="B13656" s="18" t="s">
        <v>34</v>
      </c>
      <c r="C13656" s="18" t="s">
        <v>1212</v>
      </c>
      <c r="D13656" s="18" t="s">
        <v>202</v>
      </c>
      <c r="E13656" s="18">
        <v>0.73604762819281733</v>
      </c>
    </row>
    <row r="13657" spans="1:5" x14ac:dyDescent="0.3">
      <c r="A13657" s="18" t="str">
        <f t="shared" si="214"/>
        <v>2023-24Whittlesea CityMC5</v>
      </c>
      <c r="B13657" s="18" t="s">
        <v>34</v>
      </c>
      <c r="C13657" s="18" t="s">
        <v>1212</v>
      </c>
      <c r="D13657" s="18" t="s">
        <v>207</v>
      </c>
      <c r="E13657" s="18">
        <v>0.80709534368070956</v>
      </c>
    </row>
    <row r="13658" spans="1:5" x14ac:dyDescent="0.3">
      <c r="A13658" s="18" t="str">
        <f t="shared" si="214"/>
        <v>2023-24Whittlesea CityMC6</v>
      </c>
      <c r="B13658" s="18" t="s">
        <v>34</v>
      </c>
      <c r="C13658" s="18" t="s">
        <v>1212</v>
      </c>
      <c r="D13658" s="18" t="s">
        <v>211</v>
      </c>
      <c r="E13658" s="18">
        <v>1.0112285336856011</v>
      </c>
    </row>
    <row r="13659" spans="1:5" x14ac:dyDescent="0.3">
      <c r="A13659" s="18" t="str">
        <f t="shared" si="214"/>
        <v>2023-24Whittlesea CityR1</v>
      </c>
      <c r="B13659" s="18" t="s">
        <v>34</v>
      </c>
      <c r="C13659" s="18" t="s">
        <v>1212</v>
      </c>
      <c r="D13659" s="18" t="s">
        <v>215</v>
      </c>
      <c r="E13659" s="18">
        <v>52.790400707676724</v>
      </c>
    </row>
    <row r="13660" spans="1:5" x14ac:dyDescent="0.3">
      <c r="A13660" s="18" t="str">
        <f t="shared" si="214"/>
        <v>2023-24Whittlesea CityR2</v>
      </c>
      <c r="B13660" s="18" t="s">
        <v>34</v>
      </c>
      <c r="C13660" s="18" t="s">
        <v>1212</v>
      </c>
      <c r="D13660" s="18" t="s">
        <v>220</v>
      </c>
      <c r="E13660" s="18">
        <v>0.97240060780299198</v>
      </c>
    </row>
    <row r="13661" spans="1:5" x14ac:dyDescent="0.3">
      <c r="A13661" s="18" t="str">
        <f t="shared" si="214"/>
        <v>2023-24Whittlesea CityR3</v>
      </c>
      <c r="B13661" s="18" t="s">
        <v>34</v>
      </c>
      <c r="C13661" s="18" t="s">
        <v>1212</v>
      </c>
      <c r="D13661" s="18" t="s">
        <v>223</v>
      </c>
      <c r="E13661" s="18">
        <v>131.8271136907351</v>
      </c>
    </row>
    <row r="13662" spans="1:5" x14ac:dyDescent="0.3">
      <c r="A13662" s="18" t="str">
        <f t="shared" si="214"/>
        <v>2023-24Whittlesea CityR4</v>
      </c>
      <c r="B13662" s="18" t="s">
        <v>34</v>
      </c>
      <c r="C13662" s="18" t="s">
        <v>1212</v>
      </c>
      <c r="D13662" s="18" t="s">
        <v>228</v>
      </c>
      <c r="E13662" s="18">
        <v>46.734796503738643</v>
      </c>
    </row>
    <row r="13663" spans="1:5" x14ac:dyDescent="0.3">
      <c r="A13663" s="18" t="str">
        <f t="shared" si="214"/>
        <v>2023-24Whittlesea CityR5</v>
      </c>
      <c r="B13663" s="18" t="s">
        <v>34</v>
      </c>
      <c r="C13663" s="18" t="s">
        <v>1212</v>
      </c>
      <c r="D13663" s="18" t="s">
        <v>232</v>
      </c>
      <c r="E13663" s="18">
        <v>51</v>
      </c>
    </row>
    <row r="13664" spans="1:5" x14ac:dyDescent="0.3">
      <c r="A13664" s="18" t="str">
        <f t="shared" si="214"/>
        <v>2023-24Whittlesea CitySP1</v>
      </c>
      <c r="B13664" s="18" t="s">
        <v>34</v>
      </c>
      <c r="C13664" s="18" t="s">
        <v>1212</v>
      </c>
      <c r="D13664" s="18" t="s">
        <v>236</v>
      </c>
      <c r="E13664" s="18">
        <v>57</v>
      </c>
    </row>
    <row r="13665" spans="1:5" x14ac:dyDescent="0.3">
      <c r="A13665" s="18" t="str">
        <f t="shared" si="214"/>
        <v>2023-24Whittlesea CitySP2</v>
      </c>
      <c r="B13665" s="18" t="s">
        <v>34</v>
      </c>
      <c r="C13665" s="18" t="s">
        <v>1212</v>
      </c>
      <c r="D13665" s="18" t="s">
        <v>239</v>
      </c>
      <c r="E13665" s="18">
        <v>0.6784</v>
      </c>
    </row>
    <row r="13666" spans="1:5" x14ac:dyDescent="0.3">
      <c r="A13666" s="18" t="str">
        <f t="shared" si="214"/>
        <v>2023-24Whittlesea CitySP3</v>
      </c>
      <c r="B13666" s="18" t="s">
        <v>34</v>
      </c>
      <c r="C13666" s="18" t="s">
        <v>1212</v>
      </c>
      <c r="D13666" s="18" t="s">
        <v>245</v>
      </c>
      <c r="E13666" s="18">
        <v>4131.2653374233132</v>
      </c>
    </row>
    <row r="13667" spans="1:5" x14ac:dyDescent="0.3">
      <c r="A13667" s="18" t="str">
        <f t="shared" si="214"/>
        <v>2023-24Whittlesea CitySP4</v>
      </c>
      <c r="B13667" s="18" t="s">
        <v>34</v>
      </c>
      <c r="C13667" s="18" t="s">
        <v>1212</v>
      </c>
      <c r="D13667" s="18" t="s">
        <v>251</v>
      </c>
      <c r="E13667" s="18">
        <v>0.66666666666666663</v>
      </c>
    </row>
    <row r="13668" spans="1:5" x14ac:dyDescent="0.3">
      <c r="A13668" s="18" t="str">
        <f t="shared" si="214"/>
        <v>2023-24Whittlesea CityWC2</v>
      </c>
      <c r="B13668" s="18" t="s">
        <v>34</v>
      </c>
      <c r="C13668" s="18" t="s">
        <v>1212</v>
      </c>
      <c r="D13668" s="18" t="s">
        <v>256</v>
      </c>
      <c r="E13668" s="18">
        <v>3.5711699705677851</v>
      </c>
    </row>
    <row r="13669" spans="1:5" x14ac:dyDescent="0.3">
      <c r="A13669" s="18" t="str">
        <f t="shared" si="214"/>
        <v>2023-24Whittlesea CityWC3</v>
      </c>
      <c r="B13669" s="18" t="s">
        <v>34</v>
      </c>
      <c r="C13669" s="18" t="s">
        <v>1212</v>
      </c>
      <c r="D13669" s="18" t="s">
        <v>262</v>
      </c>
      <c r="E13669" s="18">
        <v>112.01335190718744</v>
      </c>
    </row>
    <row r="13670" spans="1:5" x14ac:dyDescent="0.3">
      <c r="A13670" s="18" t="str">
        <f t="shared" si="214"/>
        <v>2023-24Whittlesea CityWC4</v>
      </c>
      <c r="B13670" s="18" t="s">
        <v>34</v>
      </c>
      <c r="C13670" s="18" t="s">
        <v>1212</v>
      </c>
      <c r="D13670" s="18" t="s">
        <v>266</v>
      </c>
      <c r="E13670" s="18">
        <v>66.08817065260159</v>
      </c>
    </row>
    <row r="13671" spans="1:5" x14ac:dyDescent="0.3">
      <c r="A13671" s="18" t="str">
        <f t="shared" si="214"/>
        <v>2023-24Whittlesea CityWC5</v>
      </c>
      <c r="B13671" s="18" t="s">
        <v>34</v>
      </c>
      <c r="C13671" s="18" t="s">
        <v>1212</v>
      </c>
      <c r="D13671" s="18" t="s">
        <v>270</v>
      </c>
      <c r="E13671" s="18">
        <v>0.44458737509796148</v>
      </c>
    </row>
    <row r="13672" spans="1:5" x14ac:dyDescent="0.3">
      <c r="A13672" s="18" t="str">
        <f t="shared" si="214"/>
        <v>2023-24Whittlesea CityE2</v>
      </c>
      <c r="B13672" s="18" t="s">
        <v>34</v>
      </c>
      <c r="C13672" s="18" t="s">
        <v>1212</v>
      </c>
      <c r="D13672" s="18" t="s">
        <v>548</v>
      </c>
      <c r="E13672" s="18">
        <v>2892.1078431372548</v>
      </c>
    </row>
    <row r="13673" spans="1:5" x14ac:dyDescent="0.3">
      <c r="A13673" s="18" t="str">
        <f t="shared" si="214"/>
        <v>2023-24Whittlesea CityE4</v>
      </c>
      <c r="B13673" s="18" t="s">
        <v>34</v>
      </c>
      <c r="C13673" s="18" t="s">
        <v>1212</v>
      </c>
      <c r="D13673" s="18" t="s">
        <v>550</v>
      </c>
      <c r="E13673" s="18">
        <v>1795.2352941176471</v>
      </c>
    </row>
    <row r="13674" spans="1:5" x14ac:dyDescent="0.3">
      <c r="A13674" s="18" t="str">
        <f t="shared" si="214"/>
        <v>2023-24Whittlesea CityL1</v>
      </c>
      <c r="B13674" s="18" t="s">
        <v>34</v>
      </c>
      <c r="C13674" s="18" t="s">
        <v>1212</v>
      </c>
      <c r="D13674" s="18" t="s">
        <v>552</v>
      </c>
      <c r="E13674" s="18">
        <v>2.6864734701913537</v>
      </c>
    </row>
    <row r="13675" spans="1:5" x14ac:dyDescent="0.3">
      <c r="A13675" s="18" t="str">
        <f t="shared" si="214"/>
        <v>2023-24Whittlesea CityL2</v>
      </c>
      <c r="B13675" s="18" t="s">
        <v>34</v>
      </c>
      <c r="C13675" s="18" t="s">
        <v>1212</v>
      </c>
      <c r="D13675" s="18" t="s">
        <v>554</v>
      </c>
      <c r="E13675" s="18">
        <v>-1.842889363314882</v>
      </c>
    </row>
    <row r="13676" spans="1:5" x14ac:dyDescent="0.3">
      <c r="A13676" s="18" t="str">
        <f t="shared" si="214"/>
        <v>2023-24Whittlesea CityO2</v>
      </c>
      <c r="B13676" s="18" t="s">
        <v>34</v>
      </c>
      <c r="C13676" s="18" t="s">
        <v>1212</v>
      </c>
      <c r="D13676" s="18" t="s">
        <v>556</v>
      </c>
      <c r="E13676" s="18">
        <v>4.4320888828879225E-2</v>
      </c>
    </row>
    <row r="13677" spans="1:5" x14ac:dyDescent="0.3">
      <c r="A13677" s="18" t="str">
        <f t="shared" si="214"/>
        <v>2023-24Whittlesea CityO3</v>
      </c>
      <c r="B13677" s="18" t="s">
        <v>34</v>
      </c>
      <c r="C13677" s="18" t="s">
        <v>1212</v>
      </c>
      <c r="D13677" s="18" t="s">
        <v>558</v>
      </c>
      <c r="E13677" s="18">
        <v>1.2378600981800996E-2</v>
      </c>
    </row>
    <row r="13678" spans="1:5" x14ac:dyDescent="0.3">
      <c r="A13678" s="18" t="str">
        <f t="shared" si="214"/>
        <v>2023-24Whittlesea CityO4</v>
      </c>
      <c r="B13678" s="18" t="s">
        <v>34</v>
      </c>
      <c r="C13678" s="18" t="s">
        <v>1212</v>
      </c>
      <c r="D13678" s="18" t="s">
        <v>560</v>
      </c>
      <c r="E13678" s="18">
        <v>4.697383351871201E-2</v>
      </c>
    </row>
    <row r="13679" spans="1:5" x14ac:dyDescent="0.3">
      <c r="A13679" s="18" t="str">
        <f t="shared" si="214"/>
        <v>2023-24Whittlesea CityO5</v>
      </c>
      <c r="B13679" s="18" t="s">
        <v>34</v>
      </c>
      <c r="C13679" s="18" t="s">
        <v>1212</v>
      </c>
      <c r="D13679" s="18" t="s">
        <v>562</v>
      </c>
      <c r="E13679" s="18">
        <v>0.82189903893205973</v>
      </c>
    </row>
    <row r="13680" spans="1:5" x14ac:dyDescent="0.3">
      <c r="A13680" s="18" t="str">
        <f t="shared" si="214"/>
        <v>2023-24Whittlesea CityOP1</v>
      </c>
      <c r="B13680" s="18" t="s">
        <v>34</v>
      </c>
      <c r="C13680" s="18" t="s">
        <v>1212</v>
      </c>
      <c r="D13680" s="18" t="s">
        <v>564</v>
      </c>
      <c r="E13680" s="18">
        <v>-2.5768483828431114E-2</v>
      </c>
    </row>
    <row r="13681" spans="1:5" x14ac:dyDescent="0.3">
      <c r="A13681" s="18" t="str">
        <f t="shared" si="214"/>
        <v>2023-24Whittlesea CityS1</v>
      </c>
      <c r="B13681" s="18" t="s">
        <v>34</v>
      </c>
      <c r="C13681" s="18" t="s">
        <v>1212</v>
      </c>
      <c r="D13681" s="18" t="s">
        <v>567</v>
      </c>
      <c r="E13681" s="18">
        <v>0.72108921698821027</v>
      </c>
    </row>
    <row r="13682" spans="1:5" x14ac:dyDescent="0.3">
      <c r="A13682" s="18" t="str">
        <f t="shared" si="214"/>
        <v>2023-24Whittlesea CityS2</v>
      </c>
      <c r="B13682" s="18" t="s">
        <v>34</v>
      </c>
      <c r="C13682" s="18" t="s">
        <v>1212</v>
      </c>
      <c r="D13682" s="18" t="s">
        <v>569</v>
      </c>
      <c r="E13682" s="18">
        <v>2.7268291967795697E-3</v>
      </c>
    </row>
    <row r="13683" spans="1:5" x14ac:dyDescent="0.3">
      <c r="A13683" s="18" t="str">
        <f t="shared" si="214"/>
        <v>2023-24Whittlesea CityC1</v>
      </c>
      <c r="B13683" s="18" t="s">
        <v>34</v>
      </c>
      <c r="C13683" s="18" t="s">
        <v>1212</v>
      </c>
      <c r="D13683" s="18" t="s">
        <v>572</v>
      </c>
      <c r="E13683" s="18">
        <v>1203.9187198250004</v>
      </c>
    </row>
    <row r="13684" spans="1:5" x14ac:dyDescent="0.3">
      <c r="A13684" s="18" t="str">
        <f t="shared" si="214"/>
        <v>2023-24Whittlesea CityC2</v>
      </c>
      <c r="B13684" s="18" t="s">
        <v>34</v>
      </c>
      <c r="C13684" s="18" t="s">
        <v>1212</v>
      </c>
      <c r="D13684" s="18" t="s">
        <v>575</v>
      </c>
      <c r="E13684" s="18">
        <v>12634.937089079251</v>
      </c>
    </row>
    <row r="13685" spans="1:5" x14ac:dyDescent="0.3">
      <c r="A13685" s="18" t="str">
        <f t="shared" si="214"/>
        <v>2023-24Whittlesea CityC3</v>
      </c>
      <c r="B13685" s="18" t="s">
        <v>34</v>
      </c>
      <c r="C13685" s="18" t="s">
        <v>1212</v>
      </c>
      <c r="D13685" s="18" t="s">
        <v>579</v>
      </c>
      <c r="E13685" s="18">
        <v>165.70568742814635</v>
      </c>
    </row>
    <row r="13686" spans="1:5" x14ac:dyDescent="0.3">
      <c r="A13686" s="18" t="str">
        <f t="shared" si="214"/>
        <v>2023-24Whittlesea CityC4</v>
      </c>
      <c r="B13686" s="18" t="s">
        <v>34</v>
      </c>
      <c r="C13686" s="18" t="s">
        <v>1212</v>
      </c>
      <c r="D13686" s="18" t="s">
        <v>583</v>
      </c>
      <c r="E13686" s="18">
        <v>1089.7526415240645</v>
      </c>
    </row>
    <row r="13687" spans="1:5" x14ac:dyDescent="0.3">
      <c r="A13687" s="18" t="str">
        <f t="shared" si="214"/>
        <v>2023-24Whittlesea CityC5</v>
      </c>
      <c r="B13687" s="18" t="s">
        <v>34</v>
      </c>
      <c r="C13687" s="18" t="s">
        <v>1212</v>
      </c>
      <c r="D13687" s="18" t="s">
        <v>586</v>
      </c>
      <c r="E13687" s="18">
        <v>73.195417685253588</v>
      </c>
    </row>
    <row r="13688" spans="1:5" x14ac:dyDescent="0.3">
      <c r="A13688" s="18" t="str">
        <f t="shared" si="214"/>
        <v>2023-24Whittlesea CityC6</v>
      </c>
      <c r="B13688" s="18" t="s">
        <v>34</v>
      </c>
      <c r="C13688" s="18" t="s">
        <v>1212</v>
      </c>
      <c r="D13688" s="18" t="s">
        <v>590</v>
      </c>
      <c r="E13688" s="18">
        <v>4</v>
      </c>
    </row>
    <row r="13689" spans="1:5" x14ac:dyDescent="0.3">
      <c r="A13689" s="18" t="str">
        <f t="shared" si="214"/>
        <v>2023-24Whittlesea CityC7</v>
      </c>
      <c r="B13689" s="18" t="s">
        <v>34</v>
      </c>
      <c r="C13689" s="18" t="s">
        <v>1212</v>
      </c>
      <c r="D13689" s="18" t="s">
        <v>594</v>
      </c>
      <c r="E13689" s="18">
        <v>0.20494699646643111</v>
      </c>
    </row>
    <row r="13690" spans="1:5" x14ac:dyDescent="0.3">
      <c r="A13690" s="18" t="str">
        <f t="shared" si="214"/>
        <v>2023-24Wodonga CityLB5</v>
      </c>
      <c r="B13690" s="18" t="s">
        <v>34</v>
      </c>
      <c r="C13690" s="18" t="s">
        <v>1215</v>
      </c>
      <c r="D13690" s="18" t="s">
        <v>177</v>
      </c>
      <c r="E13690" s="18">
        <v>32.85005420543861</v>
      </c>
    </row>
    <row r="13691" spans="1:5" x14ac:dyDescent="0.3">
      <c r="A13691" s="18" t="str">
        <f t="shared" si="214"/>
        <v>2023-24Wodonga CityAF2</v>
      </c>
      <c r="B13691" s="18" t="s">
        <v>34</v>
      </c>
      <c r="C13691" s="18" t="s">
        <v>1215</v>
      </c>
      <c r="D13691" s="18" t="s">
        <v>76</v>
      </c>
      <c r="E13691" s="18">
        <v>4</v>
      </c>
    </row>
    <row r="13692" spans="1:5" x14ac:dyDescent="0.3">
      <c r="A13692" s="18" t="str">
        <f t="shared" si="214"/>
        <v>2023-24Wodonga CityAF6</v>
      </c>
      <c r="B13692" s="18" t="s">
        <v>34</v>
      </c>
      <c r="C13692" s="18" t="s">
        <v>1215</v>
      </c>
      <c r="D13692" s="18" t="s">
        <v>85</v>
      </c>
      <c r="E13692" s="18">
        <v>8.2422305537988976</v>
      </c>
    </row>
    <row r="13693" spans="1:5" x14ac:dyDescent="0.3">
      <c r="A13693" s="18" t="str">
        <f t="shared" si="214"/>
        <v>2023-24Wodonga CityAF7</v>
      </c>
      <c r="B13693" s="18" t="s">
        <v>34</v>
      </c>
      <c r="C13693" s="18" t="s">
        <v>1215</v>
      </c>
      <c r="D13693" s="18" t="s">
        <v>90</v>
      </c>
      <c r="E13693" s="18">
        <v>3.1328463032940292</v>
      </c>
    </row>
    <row r="13694" spans="1:5" x14ac:dyDescent="0.3">
      <c r="A13694" s="18" t="str">
        <f t="shared" si="214"/>
        <v>2023-24Wodonga CityAM1</v>
      </c>
      <c r="B13694" s="18" t="s">
        <v>34</v>
      </c>
      <c r="C13694" s="18" t="s">
        <v>1215</v>
      </c>
      <c r="D13694" s="18" t="s">
        <v>97</v>
      </c>
      <c r="E13694" s="18">
        <v>2.2991162474507139</v>
      </c>
    </row>
    <row r="13695" spans="1:5" x14ac:dyDescent="0.3">
      <c r="A13695" s="18" t="str">
        <f t="shared" si="214"/>
        <v>2023-24Wodonga CityAM2</v>
      </c>
      <c r="B13695" s="18" t="s">
        <v>34</v>
      </c>
      <c r="C13695" s="18" t="s">
        <v>1215</v>
      </c>
      <c r="D13695" s="18" t="s">
        <v>103</v>
      </c>
      <c r="E13695" s="18">
        <v>0.52800000000000002</v>
      </c>
    </row>
    <row r="13696" spans="1:5" x14ac:dyDescent="0.3">
      <c r="A13696" s="18" t="str">
        <f t="shared" si="214"/>
        <v>2023-24Wodonga CityAM5</v>
      </c>
      <c r="B13696" s="18" t="s">
        <v>34</v>
      </c>
      <c r="C13696" s="18" t="s">
        <v>1215</v>
      </c>
      <c r="D13696" s="18" t="s">
        <v>109</v>
      </c>
      <c r="E13696" s="18">
        <v>0.3728813559322034</v>
      </c>
    </row>
    <row r="13697" spans="1:5" x14ac:dyDescent="0.3">
      <c r="A13697" s="18" t="str">
        <f t="shared" si="214"/>
        <v>2023-24Wodonga CityAM6</v>
      </c>
      <c r="B13697" s="18" t="s">
        <v>34</v>
      </c>
      <c r="C13697" s="18" t="s">
        <v>1215</v>
      </c>
      <c r="D13697" s="18" t="s">
        <v>115</v>
      </c>
      <c r="E13697" s="18">
        <v>15.221903514319271</v>
      </c>
    </row>
    <row r="13698" spans="1:5" x14ac:dyDescent="0.3">
      <c r="A13698" s="18" t="str">
        <f t="shared" si="214"/>
        <v>2023-24Wodonga CityAM7</v>
      </c>
      <c r="B13698" s="18" t="s">
        <v>34</v>
      </c>
      <c r="C13698" s="18" t="s">
        <v>1215</v>
      </c>
      <c r="D13698" s="18" t="s">
        <v>118</v>
      </c>
      <c r="E13698" s="18">
        <v>0</v>
      </c>
    </row>
    <row r="13699" spans="1:5" x14ac:dyDescent="0.3">
      <c r="A13699" s="18" t="str">
        <f t="shared" si="214"/>
        <v>2023-24Wodonga CityFS1</v>
      </c>
      <c r="B13699" s="18" t="s">
        <v>34</v>
      </c>
      <c r="C13699" s="18" t="s">
        <v>1215</v>
      </c>
      <c r="D13699" s="18" t="s">
        <v>124</v>
      </c>
      <c r="E13699" s="18">
        <v>1.4545454545454546</v>
      </c>
    </row>
    <row r="13700" spans="1:5" x14ac:dyDescent="0.3">
      <c r="A13700" s="18" t="str">
        <f t="shared" si="214"/>
        <v>2023-24Wodonga CityFS2</v>
      </c>
      <c r="B13700" s="18" t="s">
        <v>34</v>
      </c>
      <c r="C13700" s="18" t="s">
        <v>1215</v>
      </c>
      <c r="D13700" s="18" t="s">
        <v>130</v>
      </c>
      <c r="E13700" s="18">
        <v>1</v>
      </c>
    </row>
    <row r="13701" spans="1:5" x14ac:dyDescent="0.3">
      <c r="A13701" s="18" t="str">
        <f t="shared" si="214"/>
        <v>2023-24Wodonga CityFS3</v>
      </c>
      <c r="B13701" s="18" t="s">
        <v>34</v>
      </c>
      <c r="C13701" s="18" t="s">
        <v>1215</v>
      </c>
      <c r="D13701" s="18" t="s">
        <v>135</v>
      </c>
      <c r="E13701" s="18">
        <v>463.16101694915255</v>
      </c>
    </row>
    <row r="13702" spans="1:5" x14ac:dyDescent="0.3">
      <c r="A13702" s="18" t="str">
        <f t="shared" si="214"/>
        <v>2023-24Wodonga CityFS4</v>
      </c>
      <c r="B13702" s="18" t="s">
        <v>34</v>
      </c>
      <c r="C13702" s="18" t="s">
        <v>1215</v>
      </c>
      <c r="D13702" s="18" t="s">
        <v>139</v>
      </c>
      <c r="E13702" s="18">
        <v>0.98529411764705888</v>
      </c>
    </row>
    <row r="13703" spans="1:5" x14ac:dyDescent="0.3">
      <c r="A13703" s="18" t="str">
        <f t="shared" si="214"/>
        <v>2023-24Wodonga CityFS5</v>
      </c>
      <c r="B13703" s="18" t="s">
        <v>34</v>
      </c>
      <c r="C13703" s="18" t="s">
        <v>1215</v>
      </c>
      <c r="D13703" s="18" t="s">
        <v>144</v>
      </c>
      <c r="E13703" s="18">
        <v>1</v>
      </c>
    </row>
    <row r="13704" spans="1:5" x14ac:dyDescent="0.3">
      <c r="A13704" s="18" t="str">
        <f t="shared" si="214"/>
        <v>2023-24Wodonga CityG1</v>
      </c>
      <c r="B13704" s="18" t="s">
        <v>34</v>
      </c>
      <c r="C13704" s="18" t="s">
        <v>1215</v>
      </c>
      <c r="D13704" s="18" t="s">
        <v>149</v>
      </c>
      <c r="E13704" s="18">
        <v>0.20408163265306123</v>
      </c>
    </row>
    <row r="13705" spans="1:5" x14ac:dyDescent="0.3">
      <c r="A13705" s="18" t="str">
        <f t="shared" si="214"/>
        <v>2023-24Wodonga CityG2</v>
      </c>
      <c r="B13705" s="18" t="s">
        <v>34</v>
      </c>
      <c r="C13705" s="18" t="s">
        <v>1215</v>
      </c>
      <c r="D13705" s="18" t="s">
        <v>154</v>
      </c>
      <c r="E13705" s="18">
        <v>54</v>
      </c>
    </row>
    <row r="13706" spans="1:5" x14ac:dyDescent="0.3">
      <c r="A13706" s="18" t="str">
        <f t="shared" si="214"/>
        <v>2023-24Wodonga CityG3</v>
      </c>
      <c r="B13706" s="18" t="s">
        <v>34</v>
      </c>
      <c r="C13706" s="18" t="s">
        <v>1215</v>
      </c>
      <c r="D13706" s="18" t="s">
        <v>159</v>
      </c>
      <c r="E13706" s="18">
        <v>0.97619047619047616</v>
      </c>
    </row>
    <row r="13707" spans="1:5" x14ac:dyDescent="0.3">
      <c r="A13707" s="18" t="str">
        <f t="shared" si="214"/>
        <v>2023-24Wodonga CityG4</v>
      </c>
      <c r="B13707" s="18" t="s">
        <v>34</v>
      </c>
      <c r="C13707" s="18" t="s">
        <v>1215</v>
      </c>
      <c r="D13707" s="18" t="s">
        <v>166</v>
      </c>
      <c r="E13707" s="18">
        <v>49870.428571428572</v>
      </c>
    </row>
    <row r="13708" spans="1:5" x14ac:dyDescent="0.3">
      <c r="A13708" s="18" t="str">
        <f t="shared" si="214"/>
        <v>2023-24Wodonga CityG5</v>
      </c>
      <c r="B13708" s="18" t="s">
        <v>34</v>
      </c>
      <c r="C13708" s="18" t="s">
        <v>1215</v>
      </c>
      <c r="D13708" s="18" t="s">
        <v>169</v>
      </c>
      <c r="E13708" s="18">
        <v>57</v>
      </c>
    </row>
    <row r="13709" spans="1:5" x14ac:dyDescent="0.3">
      <c r="A13709" s="18" t="str">
        <f t="shared" si="214"/>
        <v>2023-24Wodonga CityLB2</v>
      </c>
      <c r="B13709" s="18" t="s">
        <v>34</v>
      </c>
      <c r="C13709" s="18" t="s">
        <v>1215</v>
      </c>
      <c r="D13709" s="18" t="s">
        <v>172</v>
      </c>
      <c r="E13709" s="18">
        <v>0.7078443084771483</v>
      </c>
    </row>
    <row r="13710" spans="1:5" x14ac:dyDescent="0.3">
      <c r="A13710" s="18" t="str">
        <f t="shared" si="214"/>
        <v>2023-24Wodonga CityLB6</v>
      </c>
      <c r="B13710" s="18" t="s">
        <v>34</v>
      </c>
      <c r="C13710" s="18" t="s">
        <v>1215</v>
      </c>
      <c r="D13710" s="18" t="s">
        <v>180</v>
      </c>
      <c r="E13710" s="18">
        <v>3.0387117174089799</v>
      </c>
    </row>
    <row r="13711" spans="1:5" x14ac:dyDescent="0.3">
      <c r="A13711" s="18" t="str">
        <f t="shared" si="214"/>
        <v>2023-24Wodonga CityLB7</v>
      </c>
      <c r="B13711" s="18" t="s">
        <v>34</v>
      </c>
      <c r="C13711" s="18" t="s">
        <v>1215</v>
      </c>
      <c r="D13711" s="18" t="s">
        <v>184</v>
      </c>
      <c r="E13711" s="18">
        <v>0.26506459481434635</v>
      </c>
    </row>
    <row r="13712" spans="1:5" x14ac:dyDescent="0.3">
      <c r="A13712" s="18" t="str">
        <f t="shared" si="214"/>
        <v>2023-24Wodonga CityLB8</v>
      </c>
      <c r="B13712" s="18" t="s">
        <v>34</v>
      </c>
      <c r="C13712" s="18" t="s">
        <v>1215</v>
      </c>
      <c r="D13712" s="18" t="s">
        <v>188</v>
      </c>
      <c r="E13712" s="18">
        <v>2.7767639353148432</v>
      </c>
    </row>
    <row r="13713" spans="1:5" x14ac:dyDescent="0.3">
      <c r="A13713" s="18" t="str">
        <f t="shared" si="214"/>
        <v>2023-24Wodonga CityMC2</v>
      </c>
      <c r="B13713" s="18" t="s">
        <v>34</v>
      </c>
      <c r="C13713" s="18" t="s">
        <v>1215</v>
      </c>
      <c r="D13713" s="18" t="s">
        <v>192</v>
      </c>
      <c r="E13713" s="18">
        <v>1.0082474226804123</v>
      </c>
    </row>
    <row r="13714" spans="1:5" x14ac:dyDescent="0.3">
      <c r="A13714" s="18" t="str">
        <f t="shared" si="214"/>
        <v>2023-24Wodonga CityMC3</v>
      </c>
      <c r="B13714" s="18" t="s">
        <v>34</v>
      </c>
      <c r="C13714" s="18" t="s">
        <v>1215</v>
      </c>
      <c r="D13714" s="18" t="s">
        <v>197</v>
      </c>
      <c r="E13714" s="18">
        <v>81.290384527674149</v>
      </c>
    </row>
    <row r="13715" spans="1:5" x14ac:dyDescent="0.3">
      <c r="A13715" s="18" t="str">
        <f t="shared" si="214"/>
        <v>2023-24Wodonga CityMC4</v>
      </c>
      <c r="B13715" s="18" t="s">
        <v>34</v>
      </c>
      <c r="C13715" s="18" t="s">
        <v>1215</v>
      </c>
      <c r="D13715" s="18" t="s">
        <v>202</v>
      </c>
      <c r="E13715" s="18">
        <v>0.74644549763033174</v>
      </c>
    </row>
    <row r="13716" spans="1:5" x14ac:dyDescent="0.3">
      <c r="A13716" s="18" t="str">
        <f t="shared" si="214"/>
        <v>2023-24Wodonga CityMC5</v>
      </c>
      <c r="B13716" s="18" t="s">
        <v>34</v>
      </c>
      <c r="C13716" s="18" t="s">
        <v>1215</v>
      </c>
      <c r="D13716" s="18" t="s">
        <v>207</v>
      </c>
      <c r="E13716" s="18">
        <v>0.73939393939393938</v>
      </c>
    </row>
    <row r="13717" spans="1:5" x14ac:dyDescent="0.3">
      <c r="A13717" s="18" t="str">
        <f t="shared" si="214"/>
        <v>2023-24Wodonga CityMC6</v>
      </c>
      <c r="B13717" s="18" t="s">
        <v>34</v>
      </c>
      <c r="C13717" s="18" t="s">
        <v>1215</v>
      </c>
      <c r="D13717" s="18" t="s">
        <v>211</v>
      </c>
      <c r="E13717" s="18">
        <v>0.90721649484536082</v>
      </c>
    </row>
    <row r="13718" spans="1:5" x14ac:dyDescent="0.3">
      <c r="A13718" s="18" t="str">
        <f t="shared" si="214"/>
        <v>2023-24Wodonga CityR1</v>
      </c>
      <c r="B13718" s="18" t="s">
        <v>34</v>
      </c>
      <c r="C13718" s="18" t="s">
        <v>1215</v>
      </c>
      <c r="D13718" s="18" t="s">
        <v>215</v>
      </c>
      <c r="E13718" s="18">
        <v>37.078896754109415</v>
      </c>
    </row>
    <row r="13719" spans="1:5" x14ac:dyDescent="0.3">
      <c r="A13719" s="18" t="str">
        <f t="shared" si="214"/>
        <v>2023-24Wodonga CityR2</v>
      </c>
      <c r="B13719" s="18" t="s">
        <v>34</v>
      </c>
      <c r="C13719" s="18" t="s">
        <v>1215</v>
      </c>
      <c r="D13719" s="18" t="s">
        <v>220</v>
      </c>
      <c r="E13719" s="18">
        <v>0.9755715503737632</v>
      </c>
    </row>
    <row r="13720" spans="1:5" x14ac:dyDescent="0.3">
      <c r="A13720" s="18" t="str">
        <f t="shared" ref="A13720:A13783" si="215">CONCATENATE(B13720,C13720,D13720)</f>
        <v>2023-24Wodonga CityR3</v>
      </c>
      <c r="B13720" s="18" t="s">
        <v>34</v>
      </c>
      <c r="C13720" s="18" t="s">
        <v>1215</v>
      </c>
      <c r="D13720" s="18" t="s">
        <v>223</v>
      </c>
      <c r="E13720" s="18">
        <v>37.19255222524977</v>
      </c>
    </row>
    <row r="13721" spans="1:5" x14ac:dyDescent="0.3">
      <c r="A13721" s="18" t="str">
        <f t="shared" si="215"/>
        <v>2023-24Wodonga CityR4</v>
      </c>
      <c r="B13721" s="18" t="s">
        <v>34</v>
      </c>
      <c r="C13721" s="18" t="s">
        <v>1215</v>
      </c>
      <c r="D13721" s="18" t="s">
        <v>228</v>
      </c>
      <c r="E13721" s="18">
        <v>7.6366226801301558</v>
      </c>
    </row>
    <row r="13722" spans="1:5" x14ac:dyDescent="0.3">
      <c r="A13722" s="18" t="str">
        <f t="shared" si="215"/>
        <v>2023-24Wodonga CityR5</v>
      </c>
      <c r="B13722" s="18" t="s">
        <v>34</v>
      </c>
      <c r="C13722" s="18" t="s">
        <v>1215</v>
      </c>
      <c r="D13722" s="18" t="s">
        <v>232</v>
      </c>
      <c r="E13722" s="18">
        <v>54</v>
      </c>
    </row>
    <row r="13723" spans="1:5" x14ac:dyDescent="0.3">
      <c r="A13723" s="18" t="str">
        <f t="shared" si="215"/>
        <v>2023-24Wodonga CitySP1</v>
      </c>
      <c r="B13723" s="18" t="s">
        <v>34</v>
      </c>
      <c r="C13723" s="18" t="s">
        <v>1215</v>
      </c>
      <c r="D13723" s="18" t="s">
        <v>236</v>
      </c>
      <c r="E13723" s="18">
        <v>65</v>
      </c>
    </row>
    <row r="13724" spans="1:5" x14ac:dyDescent="0.3">
      <c r="A13724" s="18" t="str">
        <f t="shared" si="215"/>
        <v>2023-24Wodonga CitySP2</v>
      </c>
      <c r="B13724" s="18" t="s">
        <v>34</v>
      </c>
      <c r="C13724" s="18" t="s">
        <v>1215</v>
      </c>
      <c r="D13724" s="18" t="s">
        <v>239</v>
      </c>
      <c r="E13724" s="18">
        <v>0.76774193548387093</v>
      </c>
    </row>
    <row r="13725" spans="1:5" x14ac:dyDescent="0.3">
      <c r="A13725" s="18" t="str">
        <f t="shared" si="215"/>
        <v>2023-24Wodonga CitySP3</v>
      </c>
      <c r="B13725" s="18" t="s">
        <v>34</v>
      </c>
      <c r="C13725" s="18" t="s">
        <v>1215</v>
      </c>
      <c r="D13725" s="18" t="s">
        <v>245</v>
      </c>
      <c r="E13725" s="18">
        <v>5000.6705202312141</v>
      </c>
    </row>
    <row r="13726" spans="1:5" x14ac:dyDescent="0.3">
      <c r="A13726" s="18" t="str">
        <f t="shared" si="215"/>
        <v>2023-24Wodonga CitySP4</v>
      </c>
      <c r="B13726" s="18" t="s">
        <v>34</v>
      </c>
      <c r="C13726" s="18" t="s">
        <v>1215</v>
      </c>
      <c r="D13726" s="18" t="s">
        <v>251</v>
      </c>
      <c r="E13726" s="18">
        <v>1</v>
      </c>
    </row>
    <row r="13727" spans="1:5" x14ac:dyDescent="0.3">
      <c r="A13727" s="18" t="str">
        <f t="shared" si="215"/>
        <v>2023-24Wodonga CityWC2</v>
      </c>
      <c r="B13727" s="18" t="s">
        <v>34</v>
      </c>
      <c r="C13727" s="18" t="s">
        <v>1215</v>
      </c>
      <c r="D13727" s="18" t="s">
        <v>256</v>
      </c>
      <c r="E13727" s="18">
        <v>10.256037996080099</v>
      </c>
    </row>
    <row r="13728" spans="1:5" x14ac:dyDescent="0.3">
      <c r="A13728" s="18" t="str">
        <f t="shared" si="215"/>
        <v>2023-24Wodonga CityWC3</v>
      </c>
      <c r="B13728" s="18" t="s">
        <v>34</v>
      </c>
      <c r="C13728" s="18" t="s">
        <v>1215</v>
      </c>
      <c r="D13728" s="18" t="s">
        <v>262</v>
      </c>
      <c r="E13728" s="18">
        <v>81.153978292407714</v>
      </c>
    </row>
    <row r="13729" spans="1:5" x14ac:dyDescent="0.3">
      <c r="A13729" s="18" t="str">
        <f t="shared" si="215"/>
        <v>2023-24Wodonga CityWC4</v>
      </c>
      <c r="B13729" s="18" t="s">
        <v>34</v>
      </c>
      <c r="C13729" s="18" t="s">
        <v>1215</v>
      </c>
      <c r="D13729" s="18" t="s">
        <v>266</v>
      </c>
      <c r="E13729" s="18">
        <v>50.308609698019268</v>
      </c>
    </row>
    <row r="13730" spans="1:5" x14ac:dyDescent="0.3">
      <c r="A13730" s="18" t="str">
        <f t="shared" si="215"/>
        <v>2023-24Wodonga CityWC5</v>
      </c>
      <c r="B13730" s="18" t="s">
        <v>34</v>
      </c>
      <c r="C13730" s="18" t="s">
        <v>1215</v>
      </c>
      <c r="D13730" s="18" t="s">
        <v>270</v>
      </c>
      <c r="E13730" s="18">
        <v>0.70685986458245464</v>
      </c>
    </row>
    <row r="13731" spans="1:5" x14ac:dyDescent="0.3">
      <c r="A13731" s="18" t="str">
        <f t="shared" si="215"/>
        <v>2023-24Wodonga CityE2</v>
      </c>
      <c r="B13731" s="18" t="s">
        <v>34</v>
      </c>
      <c r="C13731" s="18" t="s">
        <v>1215</v>
      </c>
      <c r="D13731" s="18" t="s">
        <v>548</v>
      </c>
      <c r="E13731" s="18">
        <v>3707.6190476190477</v>
      </c>
    </row>
    <row r="13732" spans="1:5" x14ac:dyDescent="0.3">
      <c r="A13732" s="18" t="str">
        <f t="shared" si="215"/>
        <v>2023-24Wodonga CityE4</v>
      </c>
      <c r="B13732" s="18" t="s">
        <v>34</v>
      </c>
      <c r="C13732" s="18" t="s">
        <v>1215</v>
      </c>
      <c r="D13732" s="18" t="s">
        <v>550</v>
      </c>
      <c r="E13732" s="18">
        <v>2162.0952380952381</v>
      </c>
    </row>
    <row r="13733" spans="1:5" x14ac:dyDescent="0.3">
      <c r="A13733" s="18" t="str">
        <f t="shared" si="215"/>
        <v>2023-24Wodonga CityL1</v>
      </c>
      <c r="B13733" s="18" t="s">
        <v>34</v>
      </c>
      <c r="C13733" s="18" t="s">
        <v>1215</v>
      </c>
      <c r="D13733" s="18" t="s">
        <v>552</v>
      </c>
      <c r="E13733" s="18">
        <v>3.0048989209971473</v>
      </c>
    </row>
    <row r="13734" spans="1:5" x14ac:dyDescent="0.3">
      <c r="A13734" s="18" t="str">
        <f t="shared" si="215"/>
        <v>2023-24Wodonga CityL2</v>
      </c>
      <c r="B13734" s="18" t="s">
        <v>34</v>
      </c>
      <c r="C13734" s="18" t="s">
        <v>1215</v>
      </c>
      <c r="D13734" s="18" t="s">
        <v>554</v>
      </c>
      <c r="E13734" s="18">
        <v>0.26206126751829345</v>
      </c>
    </row>
    <row r="13735" spans="1:5" x14ac:dyDescent="0.3">
      <c r="A13735" s="18" t="str">
        <f t="shared" si="215"/>
        <v>2023-24Wodonga CityO2</v>
      </c>
      <c r="B13735" s="18" t="s">
        <v>34</v>
      </c>
      <c r="C13735" s="18" t="s">
        <v>1215</v>
      </c>
      <c r="D13735" s="18" t="s">
        <v>556</v>
      </c>
      <c r="E13735" s="18">
        <v>0.21326291303601733</v>
      </c>
    </row>
    <row r="13736" spans="1:5" x14ac:dyDescent="0.3">
      <c r="A13736" s="18" t="str">
        <f t="shared" si="215"/>
        <v>2023-24Wodonga CityO3</v>
      </c>
      <c r="B13736" s="18" t="s">
        <v>34</v>
      </c>
      <c r="C13736" s="18" t="s">
        <v>1215</v>
      </c>
      <c r="D13736" s="18" t="s">
        <v>558</v>
      </c>
      <c r="E13736" s="18">
        <v>4.26716494747078E-2</v>
      </c>
    </row>
    <row r="13737" spans="1:5" x14ac:dyDescent="0.3">
      <c r="A13737" s="18" t="str">
        <f t="shared" si="215"/>
        <v>2023-24Wodonga CityO4</v>
      </c>
      <c r="B13737" s="18" t="s">
        <v>34</v>
      </c>
      <c r="C13737" s="18" t="s">
        <v>1215</v>
      </c>
      <c r="D13737" s="18" t="s">
        <v>560</v>
      </c>
      <c r="E13737" s="18">
        <v>0.21195129504963406</v>
      </c>
    </row>
    <row r="13738" spans="1:5" x14ac:dyDescent="0.3">
      <c r="A13738" s="18" t="str">
        <f t="shared" si="215"/>
        <v>2023-24Wodonga CityO5</v>
      </c>
      <c r="B13738" s="18" t="s">
        <v>34</v>
      </c>
      <c r="C13738" s="18" t="s">
        <v>1215</v>
      </c>
      <c r="D13738" s="18" t="s">
        <v>562</v>
      </c>
      <c r="E13738" s="18">
        <v>0.66841920785138453</v>
      </c>
    </row>
    <row r="13739" spans="1:5" x14ac:dyDescent="0.3">
      <c r="A13739" s="18" t="str">
        <f t="shared" si="215"/>
        <v>2023-24Wodonga CityOP1</v>
      </c>
      <c r="B13739" s="18" t="s">
        <v>34</v>
      </c>
      <c r="C13739" s="18" t="s">
        <v>1215</v>
      </c>
      <c r="D13739" s="18" t="s">
        <v>564</v>
      </c>
      <c r="E13739" s="18">
        <v>-0.12154648382357178</v>
      </c>
    </row>
    <row r="13740" spans="1:5" x14ac:dyDescent="0.3">
      <c r="A13740" s="18" t="str">
        <f t="shared" si="215"/>
        <v>2023-24Wodonga CityS1</v>
      </c>
      <c r="B13740" s="18" t="s">
        <v>34</v>
      </c>
      <c r="C13740" s="18" t="s">
        <v>1215</v>
      </c>
      <c r="D13740" s="18" t="s">
        <v>567</v>
      </c>
      <c r="E13740" s="18">
        <v>0.75548097144997262</v>
      </c>
    </row>
    <row r="13741" spans="1:5" x14ac:dyDescent="0.3">
      <c r="A13741" s="18" t="str">
        <f t="shared" si="215"/>
        <v>2023-24Wodonga CityS2</v>
      </c>
      <c r="B13741" s="18" t="s">
        <v>34</v>
      </c>
      <c r="C13741" s="18" t="s">
        <v>1215</v>
      </c>
      <c r="D13741" s="18" t="s">
        <v>569</v>
      </c>
      <c r="E13741" s="18">
        <v>4.5067894004217979E-3</v>
      </c>
    </row>
    <row r="13742" spans="1:5" x14ac:dyDescent="0.3">
      <c r="A13742" s="18" t="str">
        <f t="shared" si="215"/>
        <v>2023-24Wodonga CityC1</v>
      </c>
      <c r="B13742" s="18" t="s">
        <v>34</v>
      </c>
      <c r="C13742" s="18" t="s">
        <v>1215</v>
      </c>
      <c r="D13742" s="18" t="s">
        <v>572</v>
      </c>
      <c r="E13742" s="18">
        <v>1758.5147709820219</v>
      </c>
    </row>
    <row r="13743" spans="1:5" x14ac:dyDescent="0.3">
      <c r="A13743" s="18" t="str">
        <f t="shared" si="215"/>
        <v>2023-24Wodonga CityC2</v>
      </c>
      <c r="B13743" s="18" t="s">
        <v>34</v>
      </c>
      <c r="C13743" s="18" t="s">
        <v>1215</v>
      </c>
      <c r="D13743" s="18" t="s">
        <v>575</v>
      </c>
      <c r="E13743" s="18">
        <v>13261.902610895293</v>
      </c>
    </row>
    <row r="13744" spans="1:5" x14ac:dyDescent="0.3">
      <c r="A13744" s="18" t="str">
        <f t="shared" si="215"/>
        <v>2023-24Wodonga CityC3</v>
      </c>
      <c r="B13744" s="18" t="s">
        <v>34</v>
      </c>
      <c r="C13744" s="18" t="s">
        <v>1215</v>
      </c>
      <c r="D13744" s="18" t="s">
        <v>579</v>
      </c>
      <c r="E13744" s="18">
        <v>77.589530425273907</v>
      </c>
    </row>
    <row r="13745" spans="1:5" x14ac:dyDescent="0.3">
      <c r="A13745" s="18" t="str">
        <f t="shared" si="215"/>
        <v>2023-24Wodonga CityC4</v>
      </c>
      <c r="B13745" s="18" t="s">
        <v>34</v>
      </c>
      <c r="C13745" s="18" t="s">
        <v>1215</v>
      </c>
      <c r="D13745" s="18" t="s">
        <v>583</v>
      </c>
      <c r="E13745" s="18">
        <v>1385.603938928539</v>
      </c>
    </row>
    <row r="13746" spans="1:5" x14ac:dyDescent="0.3">
      <c r="A13746" s="18" t="str">
        <f t="shared" si="215"/>
        <v>2023-24Wodonga CityC5</v>
      </c>
      <c r="B13746" s="18" t="s">
        <v>34</v>
      </c>
      <c r="C13746" s="18" t="s">
        <v>1215</v>
      </c>
      <c r="D13746" s="18" t="s">
        <v>586</v>
      </c>
      <c r="E13746" s="18">
        <v>164.64901978498509</v>
      </c>
    </row>
    <row r="13747" spans="1:5" x14ac:dyDescent="0.3">
      <c r="A13747" s="18" t="str">
        <f t="shared" si="215"/>
        <v>2023-24Wodonga CityC6</v>
      </c>
      <c r="B13747" s="18" t="s">
        <v>34</v>
      </c>
      <c r="C13747" s="18" t="s">
        <v>1215</v>
      </c>
      <c r="D13747" s="18" t="s">
        <v>590</v>
      </c>
      <c r="E13747" s="18">
        <v>3</v>
      </c>
    </row>
    <row r="13748" spans="1:5" x14ac:dyDescent="0.3">
      <c r="A13748" s="18" t="str">
        <f t="shared" si="215"/>
        <v>2023-24Wodonga CityC7</v>
      </c>
      <c r="B13748" s="18" t="s">
        <v>34</v>
      </c>
      <c r="C13748" s="18" t="s">
        <v>1215</v>
      </c>
      <c r="D13748" s="18" t="s">
        <v>594</v>
      </c>
      <c r="E13748" s="18">
        <v>0.2262295081967213</v>
      </c>
    </row>
    <row r="13749" spans="1:5" x14ac:dyDescent="0.3">
      <c r="A13749" s="18" t="str">
        <f t="shared" si="215"/>
        <v>2023-24Wyndham CityLB5</v>
      </c>
      <c r="B13749" s="18" t="s">
        <v>34</v>
      </c>
      <c r="C13749" s="18" t="s">
        <v>1218</v>
      </c>
      <c r="D13749" s="18" t="s">
        <v>177</v>
      </c>
      <c r="E13749" s="18">
        <v>28.59357740359842</v>
      </c>
    </row>
    <row r="13750" spans="1:5" x14ac:dyDescent="0.3">
      <c r="A13750" s="18" t="str">
        <f t="shared" si="215"/>
        <v>2023-24Wyndham CityAF2</v>
      </c>
      <c r="B13750" s="18" t="s">
        <v>34</v>
      </c>
      <c r="C13750" s="18" t="s">
        <v>1218</v>
      </c>
      <c r="D13750" s="18" t="s">
        <v>76</v>
      </c>
      <c r="E13750" s="18">
        <v>12</v>
      </c>
    </row>
    <row r="13751" spans="1:5" x14ac:dyDescent="0.3">
      <c r="A13751" s="18" t="str">
        <f t="shared" si="215"/>
        <v>2023-24Wyndham CityAF6</v>
      </c>
      <c r="B13751" s="18" t="s">
        <v>34</v>
      </c>
      <c r="C13751" s="18" t="s">
        <v>1218</v>
      </c>
      <c r="D13751" s="18" t="s">
        <v>85</v>
      </c>
      <c r="E13751" s="18">
        <v>3.7361881223251783</v>
      </c>
    </row>
    <row r="13752" spans="1:5" x14ac:dyDescent="0.3">
      <c r="A13752" s="18" t="str">
        <f t="shared" si="215"/>
        <v>2023-24Wyndham CityAF7</v>
      </c>
      <c r="B13752" s="18" t="s">
        <v>34</v>
      </c>
      <c r="C13752" s="18" t="s">
        <v>1218</v>
      </c>
      <c r="D13752" s="18" t="s">
        <v>90</v>
      </c>
      <c r="E13752" s="18">
        <v>0.57549572614279221</v>
      </c>
    </row>
    <row r="13753" spans="1:5" x14ac:dyDescent="0.3">
      <c r="A13753" s="18" t="str">
        <f t="shared" si="215"/>
        <v>2023-24Wyndham CityAM1</v>
      </c>
      <c r="B13753" s="18" t="s">
        <v>34</v>
      </c>
      <c r="C13753" s="18" t="s">
        <v>1218</v>
      </c>
      <c r="D13753" s="18" t="s">
        <v>97</v>
      </c>
      <c r="E13753" s="18">
        <v>1.563922942206655</v>
      </c>
    </row>
    <row r="13754" spans="1:5" x14ac:dyDescent="0.3">
      <c r="A13754" s="18" t="str">
        <f t="shared" si="215"/>
        <v>2023-24Wyndham CityAM2</v>
      </c>
      <c r="B13754" s="18" t="s">
        <v>34</v>
      </c>
      <c r="C13754" s="18" t="s">
        <v>1218</v>
      </c>
      <c r="D13754" s="18" t="s">
        <v>103</v>
      </c>
      <c r="E13754" s="18">
        <v>0.32987747408105561</v>
      </c>
    </row>
    <row r="13755" spans="1:5" x14ac:dyDescent="0.3">
      <c r="A13755" s="18" t="str">
        <f t="shared" si="215"/>
        <v>2023-24Wyndham CityAM5</v>
      </c>
      <c r="B13755" s="18" t="s">
        <v>34</v>
      </c>
      <c r="C13755" s="18" t="s">
        <v>1218</v>
      </c>
      <c r="D13755" s="18" t="s">
        <v>109</v>
      </c>
      <c r="E13755" s="18">
        <v>0.73909985935302391</v>
      </c>
    </row>
    <row r="13756" spans="1:5" x14ac:dyDescent="0.3">
      <c r="A13756" s="18" t="str">
        <f t="shared" si="215"/>
        <v>2023-24Wyndham CityAM6</v>
      </c>
      <c r="B13756" s="18" t="s">
        <v>34</v>
      </c>
      <c r="C13756" s="18" t="s">
        <v>1218</v>
      </c>
      <c r="D13756" s="18" t="s">
        <v>115</v>
      </c>
      <c r="E13756" s="18">
        <v>8.2248735987558899</v>
      </c>
    </row>
    <row r="13757" spans="1:5" x14ac:dyDescent="0.3">
      <c r="A13757" s="18" t="str">
        <f t="shared" si="215"/>
        <v>2023-24Wyndham CityAM7</v>
      </c>
      <c r="B13757" s="18" t="s">
        <v>34</v>
      </c>
      <c r="C13757" s="18" t="s">
        <v>1218</v>
      </c>
      <c r="D13757" s="18" t="s">
        <v>118</v>
      </c>
      <c r="E13757" s="18">
        <v>1</v>
      </c>
    </row>
    <row r="13758" spans="1:5" x14ac:dyDescent="0.3">
      <c r="A13758" s="18" t="str">
        <f t="shared" si="215"/>
        <v>2023-24Wyndham CityFS1</v>
      </c>
      <c r="B13758" s="18" t="s">
        <v>34</v>
      </c>
      <c r="C13758" s="18" t="s">
        <v>1218</v>
      </c>
      <c r="D13758" s="18" t="s">
        <v>124</v>
      </c>
      <c r="E13758" s="18">
        <v>1.1506276150627615</v>
      </c>
    </row>
    <row r="13759" spans="1:5" x14ac:dyDescent="0.3">
      <c r="A13759" s="18" t="str">
        <f t="shared" si="215"/>
        <v>2023-24Wyndham CityFS2</v>
      </c>
      <c r="B13759" s="18" t="s">
        <v>34</v>
      </c>
      <c r="C13759" s="18" t="s">
        <v>1218</v>
      </c>
      <c r="D13759" s="18" t="s">
        <v>130</v>
      </c>
      <c r="E13759" s="18">
        <v>0.99565595134665508</v>
      </c>
    </row>
    <row r="13760" spans="1:5" x14ac:dyDescent="0.3">
      <c r="A13760" s="18" t="str">
        <f t="shared" si="215"/>
        <v>2023-24Wyndham CityFS3</v>
      </c>
      <c r="B13760" s="18" t="s">
        <v>34</v>
      </c>
      <c r="C13760" s="18" t="s">
        <v>1218</v>
      </c>
      <c r="D13760" s="18" t="s">
        <v>135</v>
      </c>
      <c r="E13760" s="18">
        <v>439.1184586108468</v>
      </c>
    </row>
    <row r="13761" spans="1:5" x14ac:dyDescent="0.3">
      <c r="A13761" s="18" t="str">
        <f t="shared" si="215"/>
        <v>2023-24Wyndham CityFS4</v>
      </c>
      <c r="B13761" s="18" t="s">
        <v>34</v>
      </c>
      <c r="C13761" s="18" t="s">
        <v>1218</v>
      </c>
      <c r="D13761" s="18" t="s">
        <v>139</v>
      </c>
      <c r="E13761" s="18">
        <v>1</v>
      </c>
    </row>
    <row r="13762" spans="1:5" x14ac:dyDescent="0.3">
      <c r="A13762" s="18" t="str">
        <f t="shared" si="215"/>
        <v>2023-24Wyndham CityFS5</v>
      </c>
      <c r="B13762" s="18" t="s">
        <v>34</v>
      </c>
      <c r="C13762" s="18" t="s">
        <v>1218</v>
      </c>
      <c r="D13762" s="18" t="s">
        <v>144</v>
      </c>
      <c r="E13762" s="18">
        <v>1.0339622641509434</v>
      </c>
    </row>
    <row r="13763" spans="1:5" x14ac:dyDescent="0.3">
      <c r="A13763" s="18" t="str">
        <f t="shared" si="215"/>
        <v>2023-24Wyndham CityG1</v>
      </c>
      <c r="B13763" s="18" t="s">
        <v>34</v>
      </c>
      <c r="C13763" s="18" t="s">
        <v>1218</v>
      </c>
      <c r="D13763" s="18" t="s">
        <v>149</v>
      </c>
      <c r="E13763" s="18">
        <v>9.0476190476190474E-2</v>
      </c>
    </row>
    <row r="13764" spans="1:5" x14ac:dyDescent="0.3">
      <c r="A13764" s="18" t="str">
        <f t="shared" si="215"/>
        <v>2023-24Wyndham CityG2</v>
      </c>
      <c r="B13764" s="18" t="s">
        <v>34</v>
      </c>
      <c r="C13764" s="18" t="s">
        <v>1218</v>
      </c>
      <c r="D13764" s="18" t="s">
        <v>154</v>
      </c>
      <c r="E13764" s="18">
        <v>73</v>
      </c>
    </row>
    <row r="13765" spans="1:5" x14ac:dyDescent="0.3">
      <c r="A13765" s="18" t="str">
        <f t="shared" si="215"/>
        <v>2023-24Wyndham CityG3</v>
      </c>
      <c r="B13765" s="18" t="s">
        <v>34</v>
      </c>
      <c r="C13765" s="18" t="s">
        <v>1218</v>
      </c>
      <c r="D13765" s="18" t="s">
        <v>159</v>
      </c>
      <c r="E13765" s="18">
        <v>0.95454545454545459</v>
      </c>
    </row>
    <row r="13766" spans="1:5" x14ac:dyDescent="0.3">
      <c r="A13766" s="18" t="str">
        <f t="shared" si="215"/>
        <v>2023-24Wyndham CityG4</v>
      </c>
      <c r="B13766" s="18" t="s">
        <v>34</v>
      </c>
      <c r="C13766" s="18" t="s">
        <v>1218</v>
      </c>
      <c r="D13766" s="18" t="s">
        <v>166</v>
      </c>
      <c r="E13766" s="18">
        <v>69696.627272727274</v>
      </c>
    </row>
    <row r="13767" spans="1:5" x14ac:dyDescent="0.3">
      <c r="A13767" s="18" t="str">
        <f t="shared" si="215"/>
        <v>2023-24Wyndham CityG5</v>
      </c>
      <c r="B13767" s="18" t="s">
        <v>34</v>
      </c>
      <c r="C13767" s="18" t="s">
        <v>1218</v>
      </c>
      <c r="D13767" s="18" t="s">
        <v>169</v>
      </c>
      <c r="E13767" s="18">
        <v>69</v>
      </c>
    </row>
    <row r="13768" spans="1:5" x14ac:dyDescent="0.3">
      <c r="A13768" s="18" t="str">
        <f t="shared" si="215"/>
        <v>2023-24Wyndham CityLB2</v>
      </c>
      <c r="B13768" s="18" t="s">
        <v>34</v>
      </c>
      <c r="C13768" s="18" t="s">
        <v>1218</v>
      </c>
      <c r="D13768" s="18" t="s">
        <v>172</v>
      </c>
      <c r="E13768" s="18">
        <v>0.75149018981582927</v>
      </c>
    </row>
    <row r="13769" spans="1:5" x14ac:dyDescent="0.3">
      <c r="A13769" s="18" t="str">
        <f t="shared" si="215"/>
        <v>2023-24Wyndham CityLB6</v>
      </c>
      <c r="B13769" s="18" t="s">
        <v>34</v>
      </c>
      <c r="C13769" s="18" t="s">
        <v>1218</v>
      </c>
      <c r="D13769" s="18" t="s">
        <v>180</v>
      </c>
      <c r="E13769" s="18">
        <v>5.4341797110035266</v>
      </c>
    </row>
    <row r="13770" spans="1:5" x14ac:dyDescent="0.3">
      <c r="A13770" s="18" t="str">
        <f t="shared" si="215"/>
        <v>2023-24Wyndham CityLB7</v>
      </c>
      <c r="B13770" s="18" t="s">
        <v>34</v>
      </c>
      <c r="C13770" s="18" t="s">
        <v>1218</v>
      </c>
      <c r="D13770" s="18" t="s">
        <v>184</v>
      </c>
      <c r="E13770" s="18">
        <v>0.2878825747407332</v>
      </c>
    </row>
    <row r="13771" spans="1:5" x14ac:dyDescent="0.3">
      <c r="A13771" s="18" t="str">
        <f t="shared" si="215"/>
        <v>2023-24Wyndham CityLB8</v>
      </c>
      <c r="B13771" s="18" t="s">
        <v>34</v>
      </c>
      <c r="C13771" s="18" t="s">
        <v>1218</v>
      </c>
      <c r="D13771" s="18" t="s">
        <v>188</v>
      </c>
      <c r="E13771" s="18">
        <v>2.8499168433167639</v>
      </c>
    </row>
    <row r="13772" spans="1:5" x14ac:dyDescent="0.3">
      <c r="A13772" s="18" t="str">
        <f t="shared" si="215"/>
        <v>2023-24Wyndham CityMC2</v>
      </c>
      <c r="B13772" s="18" t="s">
        <v>34</v>
      </c>
      <c r="C13772" s="18" t="s">
        <v>1218</v>
      </c>
      <c r="D13772" s="18" t="s">
        <v>192</v>
      </c>
      <c r="E13772" s="18">
        <v>1.0074291300097751</v>
      </c>
    </row>
    <row r="13773" spans="1:5" x14ac:dyDescent="0.3">
      <c r="A13773" s="18" t="str">
        <f t="shared" si="215"/>
        <v>2023-24Wyndham CityMC3</v>
      </c>
      <c r="B13773" s="18" t="s">
        <v>34</v>
      </c>
      <c r="C13773" s="18" t="s">
        <v>1218</v>
      </c>
      <c r="D13773" s="18" t="s">
        <v>197</v>
      </c>
      <c r="E13773" s="18">
        <v>96.557027698265699</v>
      </c>
    </row>
    <row r="13774" spans="1:5" x14ac:dyDescent="0.3">
      <c r="A13774" s="18" t="str">
        <f t="shared" si="215"/>
        <v>2023-24Wyndham CityMC4</v>
      </c>
      <c r="B13774" s="18" t="s">
        <v>34</v>
      </c>
      <c r="C13774" s="18" t="s">
        <v>1218</v>
      </c>
      <c r="D13774" s="18" t="s">
        <v>202</v>
      </c>
      <c r="E13774" s="18">
        <v>0.52596046770601335</v>
      </c>
    </row>
    <row r="13775" spans="1:5" x14ac:dyDescent="0.3">
      <c r="A13775" s="18" t="str">
        <f t="shared" si="215"/>
        <v>2023-24Wyndham CityMC5</v>
      </c>
      <c r="B13775" s="18" t="s">
        <v>34</v>
      </c>
      <c r="C13775" s="18" t="s">
        <v>1218</v>
      </c>
      <c r="D13775" s="18" t="s">
        <v>207</v>
      </c>
      <c r="E13775" s="18">
        <v>0.59969558599695583</v>
      </c>
    </row>
    <row r="13776" spans="1:5" x14ac:dyDescent="0.3">
      <c r="A13776" s="18" t="str">
        <f t="shared" si="215"/>
        <v>2023-24Wyndham CityMC6</v>
      </c>
      <c r="B13776" s="18" t="s">
        <v>34</v>
      </c>
      <c r="C13776" s="18" t="s">
        <v>1218</v>
      </c>
      <c r="D13776" s="18" t="s">
        <v>211</v>
      </c>
      <c r="E13776" s="18">
        <v>0.93216031280547407</v>
      </c>
    </row>
    <row r="13777" spans="1:5" x14ac:dyDescent="0.3">
      <c r="A13777" s="18" t="str">
        <f t="shared" si="215"/>
        <v>2023-24Wyndham CityR1</v>
      </c>
      <c r="B13777" s="18" t="s">
        <v>34</v>
      </c>
      <c r="C13777" s="18" t="s">
        <v>1218</v>
      </c>
      <c r="D13777" s="18" t="s">
        <v>215</v>
      </c>
      <c r="E13777" s="18">
        <v>37.251818914456067</v>
      </c>
    </row>
    <row r="13778" spans="1:5" x14ac:dyDescent="0.3">
      <c r="A13778" s="18" t="str">
        <f t="shared" si="215"/>
        <v>2023-24Wyndham CityR2</v>
      </c>
      <c r="B13778" s="18" t="s">
        <v>34</v>
      </c>
      <c r="C13778" s="18" t="s">
        <v>1218</v>
      </c>
      <c r="D13778" s="18" t="s">
        <v>220</v>
      </c>
      <c r="E13778" s="18">
        <v>0.98490765944736558</v>
      </c>
    </row>
    <row r="13779" spans="1:5" x14ac:dyDescent="0.3">
      <c r="A13779" s="18" t="str">
        <f t="shared" si="215"/>
        <v>2023-24Wyndham CityR3</v>
      </c>
      <c r="B13779" s="18" t="s">
        <v>34</v>
      </c>
      <c r="C13779" s="18" t="s">
        <v>1218</v>
      </c>
      <c r="D13779" s="18" t="s">
        <v>223</v>
      </c>
      <c r="E13779" s="18">
        <v>335.28144508854632</v>
      </c>
    </row>
    <row r="13780" spans="1:5" x14ac:dyDescent="0.3">
      <c r="A13780" s="18" t="str">
        <f t="shared" si="215"/>
        <v>2023-24Wyndham CityR4</v>
      </c>
      <c r="B13780" s="18" t="s">
        <v>34</v>
      </c>
      <c r="C13780" s="18" t="s">
        <v>1218</v>
      </c>
      <c r="D13780" s="18" t="s">
        <v>228</v>
      </c>
      <c r="E13780" s="18">
        <v>64.81953477157893</v>
      </c>
    </row>
    <row r="13781" spans="1:5" x14ac:dyDescent="0.3">
      <c r="A13781" s="18" t="str">
        <f t="shared" si="215"/>
        <v>2023-24Wyndham CityR5</v>
      </c>
      <c r="B13781" s="18" t="s">
        <v>34</v>
      </c>
      <c r="C13781" s="18" t="s">
        <v>1218</v>
      </c>
      <c r="D13781" s="18" t="s">
        <v>232</v>
      </c>
      <c r="E13781" s="18">
        <v>72</v>
      </c>
    </row>
    <row r="13782" spans="1:5" x14ac:dyDescent="0.3">
      <c r="A13782" s="18" t="str">
        <f t="shared" si="215"/>
        <v>2023-24Wyndham CitySP1</v>
      </c>
      <c r="B13782" s="18" t="s">
        <v>34</v>
      </c>
      <c r="C13782" s="18" t="s">
        <v>1218</v>
      </c>
      <c r="D13782" s="18" t="s">
        <v>236</v>
      </c>
      <c r="E13782" s="18">
        <v>87</v>
      </c>
    </row>
    <row r="13783" spans="1:5" x14ac:dyDescent="0.3">
      <c r="A13783" s="18" t="str">
        <f t="shared" si="215"/>
        <v>2023-24Wyndham CitySP2</v>
      </c>
      <c r="B13783" s="18" t="s">
        <v>34</v>
      </c>
      <c r="C13783" s="18" t="s">
        <v>1218</v>
      </c>
      <c r="D13783" s="18" t="s">
        <v>239</v>
      </c>
      <c r="E13783" s="18">
        <v>0.67720465890183024</v>
      </c>
    </row>
    <row r="13784" spans="1:5" x14ac:dyDescent="0.3">
      <c r="A13784" s="18" t="str">
        <f t="shared" ref="A13784:A13847" si="216">CONCATENATE(B13784,C13784,D13784)</f>
        <v>2023-24Wyndham CitySP3</v>
      </c>
      <c r="B13784" s="18" t="s">
        <v>34</v>
      </c>
      <c r="C13784" s="18" t="s">
        <v>1218</v>
      </c>
      <c r="D13784" s="18" t="s">
        <v>245</v>
      </c>
      <c r="E13784" s="18">
        <v>3879.246032</v>
      </c>
    </row>
    <row r="13785" spans="1:5" x14ac:dyDescent="0.3">
      <c r="A13785" s="18" t="str">
        <f t="shared" si="216"/>
        <v>2023-24Wyndham CitySP4</v>
      </c>
      <c r="B13785" s="18" t="s">
        <v>34</v>
      </c>
      <c r="C13785" s="18" t="s">
        <v>1218</v>
      </c>
      <c r="D13785" s="18" t="s">
        <v>251</v>
      </c>
      <c r="E13785" s="18">
        <v>0.3</v>
      </c>
    </row>
    <row r="13786" spans="1:5" x14ac:dyDescent="0.3">
      <c r="A13786" s="18" t="str">
        <f t="shared" si="216"/>
        <v>2023-24Wyndham CityWC2</v>
      </c>
      <c r="B13786" s="18" t="s">
        <v>34</v>
      </c>
      <c r="C13786" s="18" t="s">
        <v>1218</v>
      </c>
      <c r="D13786" s="18" t="s">
        <v>256</v>
      </c>
      <c r="E13786" s="18">
        <v>4.8803862440479859</v>
      </c>
    </row>
    <row r="13787" spans="1:5" x14ac:dyDescent="0.3">
      <c r="A13787" s="18" t="str">
        <f t="shared" si="216"/>
        <v>2023-24Wyndham CityWC3</v>
      </c>
      <c r="B13787" s="18" t="s">
        <v>34</v>
      </c>
      <c r="C13787" s="18" t="s">
        <v>1218</v>
      </c>
      <c r="D13787" s="18" t="s">
        <v>262</v>
      </c>
      <c r="E13787" s="18">
        <v>157.00560462718019</v>
      </c>
    </row>
    <row r="13788" spans="1:5" x14ac:dyDescent="0.3">
      <c r="A13788" s="18" t="str">
        <f t="shared" si="216"/>
        <v>2023-24Wyndham CityWC4</v>
      </c>
      <c r="B13788" s="18" t="s">
        <v>34</v>
      </c>
      <c r="C13788" s="18" t="s">
        <v>1218</v>
      </c>
      <c r="D13788" s="18" t="s">
        <v>266</v>
      </c>
      <c r="E13788" s="18">
        <v>54.680777639257776</v>
      </c>
    </row>
    <row r="13789" spans="1:5" x14ac:dyDescent="0.3">
      <c r="A13789" s="18" t="str">
        <f t="shared" si="216"/>
        <v>2023-24Wyndham CityWC5</v>
      </c>
      <c r="B13789" s="18" t="s">
        <v>34</v>
      </c>
      <c r="C13789" s="18" t="s">
        <v>1218</v>
      </c>
      <c r="D13789" s="18" t="s">
        <v>270</v>
      </c>
      <c r="E13789" s="18">
        <v>0.36756004043171964</v>
      </c>
    </row>
    <row r="13790" spans="1:5" x14ac:dyDescent="0.3">
      <c r="A13790" s="18" t="str">
        <f t="shared" si="216"/>
        <v>2023-24Wyndham CityE2</v>
      </c>
      <c r="B13790" s="18" t="s">
        <v>34</v>
      </c>
      <c r="C13790" s="18" t="s">
        <v>1218</v>
      </c>
      <c r="D13790" s="18" t="s">
        <v>548</v>
      </c>
      <c r="E13790" s="18">
        <v>3988.3426227363875</v>
      </c>
    </row>
    <row r="13791" spans="1:5" x14ac:dyDescent="0.3">
      <c r="A13791" s="18" t="str">
        <f t="shared" si="216"/>
        <v>2023-24Wyndham CityE4</v>
      </c>
      <c r="B13791" s="18" t="s">
        <v>34</v>
      </c>
      <c r="C13791" s="18" t="s">
        <v>1218</v>
      </c>
      <c r="D13791" s="18" t="s">
        <v>550</v>
      </c>
      <c r="E13791" s="18">
        <v>1881.9399405507863</v>
      </c>
    </row>
    <row r="13792" spans="1:5" x14ac:dyDescent="0.3">
      <c r="A13792" s="18" t="str">
        <f t="shared" si="216"/>
        <v>2023-24Wyndham CityL1</v>
      </c>
      <c r="B13792" s="18" t="s">
        <v>34</v>
      </c>
      <c r="C13792" s="18" t="s">
        <v>1218</v>
      </c>
      <c r="D13792" s="18" t="s">
        <v>552</v>
      </c>
      <c r="E13792" s="18">
        <v>4.8734058166868772</v>
      </c>
    </row>
    <row r="13793" spans="1:5" x14ac:dyDescent="0.3">
      <c r="A13793" s="18" t="str">
        <f t="shared" si="216"/>
        <v>2023-24Wyndham CityL2</v>
      </c>
      <c r="B13793" s="18" t="s">
        <v>34</v>
      </c>
      <c r="C13793" s="18" t="s">
        <v>1218</v>
      </c>
      <c r="D13793" s="18" t="s">
        <v>554</v>
      </c>
      <c r="E13793" s="18">
        <v>0.23776888869998453</v>
      </c>
    </row>
    <row r="13794" spans="1:5" x14ac:dyDescent="0.3">
      <c r="A13794" s="18" t="str">
        <f t="shared" si="216"/>
        <v>2023-24Wyndham CityO2</v>
      </c>
      <c r="B13794" s="18" t="s">
        <v>34</v>
      </c>
      <c r="C13794" s="18" t="s">
        <v>1218</v>
      </c>
      <c r="D13794" s="18" t="s">
        <v>556</v>
      </c>
      <c r="E13794" s="18">
        <v>5.2509551014218447E-2</v>
      </c>
    </row>
    <row r="13795" spans="1:5" x14ac:dyDescent="0.3">
      <c r="A13795" s="18" t="str">
        <f t="shared" si="216"/>
        <v>2023-24Wyndham CityO3</v>
      </c>
      <c r="B13795" s="18" t="s">
        <v>34</v>
      </c>
      <c r="C13795" s="18" t="s">
        <v>1218</v>
      </c>
      <c r="D13795" s="18" t="s">
        <v>558</v>
      </c>
      <c r="E13795" s="18">
        <v>2.0959425330623225E-3</v>
      </c>
    </row>
    <row r="13796" spans="1:5" x14ac:dyDescent="0.3">
      <c r="A13796" s="18" t="str">
        <f t="shared" si="216"/>
        <v>2023-24Wyndham CityO4</v>
      </c>
      <c r="B13796" s="18" t="s">
        <v>34</v>
      </c>
      <c r="C13796" s="18" t="s">
        <v>1218</v>
      </c>
      <c r="D13796" s="18" t="s">
        <v>560</v>
      </c>
      <c r="E13796" s="18">
        <v>0.17804560748190876</v>
      </c>
    </row>
    <row r="13797" spans="1:5" x14ac:dyDescent="0.3">
      <c r="A13797" s="18" t="str">
        <f t="shared" si="216"/>
        <v>2023-24Wyndham CityO5</v>
      </c>
      <c r="B13797" s="18" t="s">
        <v>34</v>
      </c>
      <c r="C13797" s="18" t="s">
        <v>1218</v>
      </c>
      <c r="D13797" s="18" t="s">
        <v>562</v>
      </c>
      <c r="E13797" s="18">
        <v>0.56075458167122794</v>
      </c>
    </row>
    <row r="13798" spans="1:5" x14ac:dyDescent="0.3">
      <c r="A13798" s="18" t="str">
        <f t="shared" si="216"/>
        <v>2023-24Wyndham CityOP1</v>
      </c>
      <c r="B13798" s="18" t="s">
        <v>34</v>
      </c>
      <c r="C13798" s="18" t="s">
        <v>1218</v>
      </c>
      <c r="D13798" s="18" t="s">
        <v>564</v>
      </c>
      <c r="E13798" s="18">
        <v>-0.10701801995912902</v>
      </c>
    </row>
    <row r="13799" spans="1:5" x14ac:dyDescent="0.3">
      <c r="A13799" s="18" t="str">
        <f t="shared" si="216"/>
        <v>2023-24Wyndham CityS1</v>
      </c>
      <c r="B13799" s="18" t="s">
        <v>34</v>
      </c>
      <c r="C13799" s="18" t="s">
        <v>1218</v>
      </c>
      <c r="D13799" s="18" t="s">
        <v>567</v>
      </c>
      <c r="E13799" s="18">
        <v>0.62103992838996125</v>
      </c>
    </row>
    <row r="13800" spans="1:5" x14ac:dyDescent="0.3">
      <c r="A13800" s="18" t="str">
        <f t="shared" si="216"/>
        <v>2023-24Wyndham CityS2</v>
      </c>
      <c r="B13800" s="18" t="s">
        <v>34</v>
      </c>
      <c r="C13800" s="18" t="s">
        <v>1218</v>
      </c>
      <c r="D13800" s="18" t="s">
        <v>569</v>
      </c>
      <c r="E13800" s="18">
        <v>3.0572053801328053E-3</v>
      </c>
    </row>
    <row r="13801" spans="1:5" x14ac:dyDescent="0.3">
      <c r="A13801" s="18" t="str">
        <f t="shared" si="216"/>
        <v>2023-24Wyndham CityC1</v>
      </c>
      <c r="B13801" s="18" t="s">
        <v>34</v>
      </c>
      <c r="C13801" s="18" t="s">
        <v>1218</v>
      </c>
      <c r="D13801" s="18" t="s">
        <v>572</v>
      </c>
      <c r="E13801" s="18">
        <v>1571.1820570710952</v>
      </c>
    </row>
    <row r="13802" spans="1:5" x14ac:dyDescent="0.3">
      <c r="A13802" s="18" t="str">
        <f t="shared" si="216"/>
        <v>2023-24Wyndham CityC2</v>
      </c>
      <c r="B13802" s="18" t="s">
        <v>34</v>
      </c>
      <c r="C13802" s="18" t="s">
        <v>1218</v>
      </c>
      <c r="D13802" s="18" t="s">
        <v>575</v>
      </c>
      <c r="E13802" s="18">
        <v>15481.37345678784</v>
      </c>
    </row>
    <row r="13803" spans="1:5" x14ac:dyDescent="0.3">
      <c r="A13803" s="18" t="str">
        <f t="shared" si="216"/>
        <v>2023-24Wyndham CityC3</v>
      </c>
      <c r="B13803" s="18" t="s">
        <v>34</v>
      </c>
      <c r="C13803" s="18" t="s">
        <v>1218</v>
      </c>
      <c r="D13803" s="18" t="s">
        <v>579</v>
      </c>
      <c r="E13803" s="18">
        <v>177.93583950542725</v>
      </c>
    </row>
    <row r="13804" spans="1:5" x14ac:dyDescent="0.3">
      <c r="A13804" s="18" t="str">
        <f t="shared" si="216"/>
        <v>2023-24Wyndham CityC4</v>
      </c>
      <c r="B13804" s="18" t="s">
        <v>34</v>
      </c>
      <c r="C13804" s="18" t="s">
        <v>1218</v>
      </c>
      <c r="D13804" s="18" t="s">
        <v>583</v>
      </c>
      <c r="E13804" s="18">
        <v>1286.2758540762195</v>
      </c>
    </row>
    <row r="13805" spans="1:5" x14ac:dyDescent="0.3">
      <c r="A13805" s="18" t="str">
        <f t="shared" si="216"/>
        <v>2023-24Wyndham CityC5</v>
      </c>
      <c r="B13805" s="18" t="s">
        <v>34</v>
      </c>
      <c r="C13805" s="18" t="s">
        <v>1218</v>
      </c>
      <c r="D13805" s="18" t="s">
        <v>586</v>
      </c>
      <c r="E13805" s="18">
        <v>120.83595679555178</v>
      </c>
    </row>
    <row r="13806" spans="1:5" x14ac:dyDescent="0.3">
      <c r="A13806" s="18" t="str">
        <f t="shared" si="216"/>
        <v>2023-24Wyndham CityC6</v>
      </c>
      <c r="B13806" s="18" t="s">
        <v>34</v>
      </c>
      <c r="C13806" s="18" t="s">
        <v>1218</v>
      </c>
      <c r="D13806" s="18" t="s">
        <v>590</v>
      </c>
      <c r="E13806" s="18">
        <v>6</v>
      </c>
    </row>
    <row r="13807" spans="1:5" x14ac:dyDescent="0.3">
      <c r="A13807" s="18" t="str">
        <f t="shared" si="216"/>
        <v>2023-24Wyndham CityC7</v>
      </c>
      <c r="B13807" s="18" t="s">
        <v>34</v>
      </c>
      <c r="C13807" s="18" t="s">
        <v>1218</v>
      </c>
      <c r="D13807" s="18" t="s">
        <v>594</v>
      </c>
      <c r="E13807" s="18">
        <v>7.6761619190404792E-2</v>
      </c>
    </row>
    <row r="13808" spans="1:5" x14ac:dyDescent="0.3">
      <c r="A13808" s="18" t="str">
        <f t="shared" si="216"/>
        <v>2023-24Yarra CityLB5</v>
      </c>
      <c r="B13808" s="18" t="s">
        <v>34</v>
      </c>
      <c r="C13808" s="18" t="s">
        <v>1221</v>
      </c>
      <c r="D13808" s="18" t="s">
        <v>177</v>
      </c>
      <c r="E13808" s="18">
        <v>58.997113434857567</v>
      </c>
    </row>
    <row r="13809" spans="1:5" x14ac:dyDescent="0.3">
      <c r="A13809" s="18" t="str">
        <f t="shared" si="216"/>
        <v>2023-24Yarra CityAF2</v>
      </c>
      <c r="B13809" s="18" t="s">
        <v>34</v>
      </c>
      <c r="C13809" s="18" t="s">
        <v>1221</v>
      </c>
      <c r="D13809" s="18" t="s">
        <v>76</v>
      </c>
      <c r="E13809" s="18">
        <v>1</v>
      </c>
    </row>
    <row r="13810" spans="1:5" x14ac:dyDescent="0.3">
      <c r="A13810" s="18" t="str">
        <f t="shared" si="216"/>
        <v>2023-24Yarra CityAF6</v>
      </c>
      <c r="B13810" s="18" t="s">
        <v>34</v>
      </c>
      <c r="C13810" s="18" t="s">
        <v>1221</v>
      </c>
      <c r="D13810" s="18" t="s">
        <v>85</v>
      </c>
      <c r="E13810" s="18">
        <v>7.0832957064280437</v>
      </c>
    </row>
    <row r="13811" spans="1:5" x14ac:dyDescent="0.3">
      <c r="A13811" s="18" t="str">
        <f t="shared" si="216"/>
        <v>2023-24Yarra CityAF7</v>
      </c>
      <c r="B13811" s="18" t="s">
        <v>34</v>
      </c>
      <c r="C13811" s="18" t="s">
        <v>1221</v>
      </c>
      <c r="D13811" s="18" t="s">
        <v>90</v>
      </c>
      <c r="E13811" s="18">
        <v>6.6879289188167235</v>
      </c>
    </row>
    <row r="13812" spans="1:5" x14ac:dyDescent="0.3">
      <c r="A13812" s="18" t="str">
        <f t="shared" si="216"/>
        <v>2023-24Yarra CityAM1</v>
      </c>
      <c r="B13812" s="18" t="s">
        <v>34</v>
      </c>
      <c r="C13812" s="18" t="s">
        <v>1221</v>
      </c>
      <c r="D13812" s="18" t="s">
        <v>97</v>
      </c>
      <c r="E13812" s="18">
        <v>1.7251655629139073</v>
      </c>
    </row>
    <row r="13813" spans="1:5" x14ac:dyDescent="0.3">
      <c r="A13813" s="18" t="str">
        <f t="shared" si="216"/>
        <v>2023-24Yarra CityAM2</v>
      </c>
      <c r="B13813" s="18" t="s">
        <v>34</v>
      </c>
      <c r="C13813" s="18" t="s">
        <v>1221</v>
      </c>
      <c r="D13813" s="18" t="s">
        <v>103</v>
      </c>
      <c r="E13813" s="18">
        <v>0.40611353711790393</v>
      </c>
    </row>
    <row r="13814" spans="1:5" x14ac:dyDescent="0.3">
      <c r="A13814" s="18" t="str">
        <f t="shared" si="216"/>
        <v>2023-24Yarra CityAM5</v>
      </c>
      <c r="B13814" s="18" t="s">
        <v>34</v>
      </c>
      <c r="C13814" s="18" t="s">
        <v>1221</v>
      </c>
      <c r="D13814" s="18" t="s">
        <v>109</v>
      </c>
      <c r="E13814" s="18">
        <v>0.72058823529411764</v>
      </c>
    </row>
    <row r="13815" spans="1:5" x14ac:dyDescent="0.3">
      <c r="A13815" s="18" t="str">
        <f t="shared" si="216"/>
        <v>2023-24Yarra CityAM6</v>
      </c>
      <c r="B13815" s="18" t="s">
        <v>34</v>
      </c>
      <c r="C13815" s="18" t="s">
        <v>1221</v>
      </c>
      <c r="D13815" s="18" t="s">
        <v>115</v>
      </c>
      <c r="E13815" s="18">
        <v>6.3288426648058458</v>
      </c>
    </row>
    <row r="13816" spans="1:5" x14ac:dyDescent="0.3">
      <c r="A13816" s="18" t="str">
        <f t="shared" si="216"/>
        <v>2023-24Yarra CityAM7</v>
      </c>
      <c r="B13816" s="18" t="s">
        <v>34</v>
      </c>
      <c r="C13816" s="18" t="s">
        <v>1221</v>
      </c>
      <c r="D13816" s="18" t="s">
        <v>118</v>
      </c>
      <c r="E13816" s="18">
        <v>1</v>
      </c>
    </row>
    <row r="13817" spans="1:5" x14ac:dyDescent="0.3">
      <c r="A13817" s="18" t="str">
        <f t="shared" si="216"/>
        <v>2023-24Yarra CityFS1</v>
      </c>
      <c r="B13817" s="18" t="s">
        <v>34</v>
      </c>
      <c r="C13817" s="18" t="s">
        <v>1221</v>
      </c>
      <c r="D13817" s="18" t="s">
        <v>124</v>
      </c>
      <c r="E13817" s="18">
        <v>1.8246753246753247</v>
      </c>
    </row>
    <row r="13818" spans="1:5" x14ac:dyDescent="0.3">
      <c r="A13818" s="18" t="str">
        <f t="shared" si="216"/>
        <v>2023-24Yarra CityFS2</v>
      </c>
      <c r="B13818" s="18" t="s">
        <v>34</v>
      </c>
      <c r="C13818" s="18" t="s">
        <v>1221</v>
      </c>
      <c r="D13818" s="18" t="s">
        <v>130</v>
      </c>
      <c r="E13818" s="18">
        <v>0.99139579349904394</v>
      </c>
    </row>
    <row r="13819" spans="1:5" x14ac:dyDescent="0.3">
      <c r="A13819" s="18" t="str">
        <f t="shared" si="216"/>
        <v>2023-24Yarra CityFS3</v>
      </c>
      <c r="B13819" s="18" t="s">
        <v>34</v>
      </c>
      <c r="C13819" s="18" t="s">
        <v>1221</v>
      </c>
      <c r="D13819" s="18" t="s">
        <v>135</v>
      </c>
      <c r="E13819" s="18">
        <v>460.04568311688308</v>
      </c>
    </row>
    <row r="13820" spans="1:5" x14ac:dyDescent="0.3">
      <c r="A13820" s="18" t="str">
        <f t="shared" si="216"/>
        <v>2023-24Yarra CityFS4</v>
      </c>
      <c r="B13820" s="18" t="s">
        <v>34</v>
      </c>
      <c r="C13820" s="18" t="s">
        <v>1221</v>
      </c>
      <c r="D13820" s="18" t="s">
        <v>139</v>
      </c>
      <c r="E13820" s="18">
        <v>0.95151515151515154</v>
      </c>
    </row>
    <row r="13821" spans="1:5" x14ac:dyDescent="0.3">
      <c r="A13821" s="18" t="str">
        <f t="shared" si="216"/>
        <v>2023-24Yarra CityFS5</v>
      </c>
      <c r="B13821" s="18" t="s">
        <v>34</v>
      </c>
      <c r="C13821" s="18" t="s">
        <v>1221</v>
      </c>
      <c r="D13821" s="18" t="s">
        <v>144</v>
      </c>
      <c r="E13821" s="18">
        <v>1.1395348837209303</v>
      </c>
    </row>
    <row r="13822" spans="1:5" x14ac:dyDescent="0.3">
      <c r="A13822" s="18" t="str">
        <f t="shared" si="216"/>
        <v>2023-24Yarra CityG1</v>
      </c>
      <c r="B13822" s="18" t="s">
        <v>34</v>
      </c>
      <c r="C13822" s="18" t="s">
        <v>1221</v>
      </c>
      <c r="D13822" s="18" t="s">
        <v>149</v>
      </c>
      <c r="E13822" s="18">
        <v>6.4864864864864868E-2</v>
      </c>
    </row>
    <row r="13823" spans="1:5" x14ac:dyDescent="0.3">
      <c r="A13823" s="18" t="str">
        <f t="shared" si="216"/>
        <v>2023-24Yarra CityG2</v>
      </c>
      <c r="B13823" s="18" t="s">
        <v>34</v>
      </c>
      <c r="C13823" s="18" t="s">
        <v>1221</v>
      </c>
      <c r="D13823" s="18" t="s">
        <v>154</v>
      </c>
      <c r="E13823" s="18">
        <v>52</v>
      </c>
    </row>
    <row r="13824" spans="1:5" x14ac:dyDescent="0.3">
      <c r="A13824" s="18" t="str">
        <f t="shared" si="216"/>
        <v>2023-24Yarra CityG3</v>
      </c>
      <c r="B13824" s="18" t="s">
        <v>34</v>
      </c>
      <c r="C13824" s="18" t="s">
        <v>1221</v>
      </c>
      <c r="D13824" s="18" t="s">
        <v>159</v>
      </c>
      <c r="E13824" s="18">
        <v>0.9145299145299145</v>
      </c>
    </row>
    <row r="13825" spans="1:5" x14ac:dyDescent="0.3">
      <c r="A13825" s="18" t="str">
        <f t="shared" si="216"/>
        <v>2023-24Yarra CityG4</v>
      </c>
      <c r="B13825" s="18" t="s">
        <v>34</v>
      </c>
      <c r="C13825" s="18" t="s">
        <v>1221</v>
      </c>
      <c r="D13825" s="18" t="s">
        <v>166</v>
      </c>
      <c r="E13825" s="18">
        <v>57298.325555555552</v>
      </c>
    </row>
    <row r="13826" spans="1:5" x14ac:dyDescent="0.3">
      <c r="A13826" s="18" t="str">
        <f t="shared" si="216"/>
        <v>2023-24Yarra CityG5</v>
      </c>
      <c r="B13826" s="18" t="s">
        <v>34</v>
      </c>
      <c r="C13826" s="18" t="s">
        <v>1221</v>
      </c>
      <c r="D13826" s="18" t="s">
        <v>169</v>
      </c>
      <c r="E13826" s="18">
        <v>49</v>
      </c>
    </row>
    <row r="13827" spans="1:5" x14ac:dyDescent="0.3">
      <c r="A13827" s="18" t="str">
        <f t="shared" si="216"/>
        <v>2023-24Yarra CityLB2</v>
      </c>
      <c r="B13827" s="18" t="s">
        <v>34</v>
      </c>
      <c r="C13827" s="18" t="s">
        <v>1221</v>
      </c>
      <c r="D13827" s="18" t="s">
        <v>172</v>
      </c>
      <c r="E13827" s="18">
        <v>0.64182441391373035</v>
      </c>
    </row>
    <row r="13828" spans="1:5" x14ac:dyDescent="0.3">
      <c r="A13828" s="18" t="str">
        <f t="shared" si="216"/>
        <v>2023-24Yarra CityLB6</v>
      </c>
      <c r="B13828" s="18" t="s">
        <v>34</v>
      </c>
      <c r="C13828" s="18" t="s">
        <v>1221</v>
      </c>
      <c r="D13828" s="18" t="s">
        <v>180</v>
      </c>
      <c r="E13828" s="18">
        <v>6.2253714801740418</v>
      </c>
    </row>
    <row r="13829" spans="1:5" x14ac:dyDescent="0.3">
      <c r="A13829" s="18" t="str">
        <f t="shared" si="216"/>
        <v>2023-24Yarra CityLB7</v>
      </c>
      <c r="B13829" s="18" t="s">
        <v>34</v>
      </c>
      <c r="C13829" s="18" t="s">
        <v>1221</v>
      </c>
      <c r="D13829" s="18" t="s">
        <v>184</v>
      </c>
      <c r="E13829" s="18">
        <v>0.54340776619325182</v>
      </c>
    </row>
    <row r="13830" spans="1:5" x14ac:dyDescent="0.3">
      <c r="A13830" s="18" t="str">
        <f t="shared" si="216"/>
        <v>2023-24Yarra CityLB8</v>
      </c>
      <c r="B13830" s="18" t="s">
        <v>34</v>
      </c>
      <c r="C13830" s="18" t="s">
        <v>1221</v>
      </c>
      <c r="D13830" s="18" t="s">
        <v>188</v>
      </c>
      <c r="E13830" s="18">
        <v>6.1278117560134637</v>
      </c>
    </row>
    <row r="13831" spans="1:5" x14ac:dyDescent="0.3">
      <c r="A13831" s="18" t="str">
        <f t="shared" si="216"/>
        <v>2023-24Yarra CityMC2</v>
      </c>
      <c r="B13831" s="18" t="s">
        <v>34</v>
      </c>
      <c r="C13831" s="18" t="s">
        <v>1221</v>
      </c>
      <c r="D13831" s="18" t="s">
        <v>192</v>
      </c>
      <c r="E13831" s="18">
        <v>1.0080367393800229</v>
      </c>
    </row>
    <row r="13832" spans="1:5" x14ac:dyDescent="0.3">
      <c r="A13832" s="18" t="str">
        <f t="shared" si="216"/>
        <v>2023-24Yarra CityMC3</v>
      </c>
      <c r="B13832" s="18" t="s">
        <v>34</v>
      </c>
      <c r="C13832" s="18" t="s">
        <v>1221</v>
      </c>
      <c r="D13832" s="18" t="s">
        <v>197</v>
      </c>
      <c r="E13832" s="18">
        <v>100.52850305359226</v>
      </c>
    </row>
    <row r="13833" spans="1:5" x14ac:dyDescent="0.3">
      <c r="A13833" s="18" t="str">
        <f t="shared" si="216"/>
        <v>2023-24Yarra CityMC4</v>
      </c>
      <c r="B13833" s="18" t="s">
        <v>34</v>
      </c>
      <c r="C13833" s="18" t="s">
        <v>1221</v>
      </c>
      <c r="D13833" s="18" t="s">
        <v>202</v>
      </c>
      <c r="E13833" s="18">
        <v>0.81967747190096107</v>
      </c>
    </row>
    <row r="13834" spans="1:5" x14ac:dyDescent="0.3">
      <c r="A13834" s="18" t="str">
        <f t="shared" si="216"/>
        <v>2023-24Yarra CityMC5</v>
      </c>
      <c r="B13834" s="18" t="s">
        <v>34</v>
      </c>
      <c r="C13834" s="18" t="s">
        <v>1221</v>
      </c>
      <c r="D13834" s="18" t="s">
        <v>207</v>
      </c>
      <c r="E13834" s="18">
        <v>0.97222222222222221</v>
      </c>
    </row>
    <row r="13835" spans="1:5" x14ac:dyDescent="0.3">
      <c r="A13835" s="18" t="str">
        <f t="shared" si="216"/>
        <v>2023-24Yarra CityMC6</v>
      </c>
      <c r="B13835" s="18" t="s">
        <v>34</v>
      </c>
      <c r="C13835" s="18" t="s">
        <v>1221</v>
      </c>
      <c r="D13835" s="18" t="s">
        <v>211</v>
      </c>
      <c r="E13835" s="18">
        <v>0.92307692307692313</v>
      </c>
    </row>
    <row r="13836" spans="1:5" x14ac:dyDescent="0.3">
      <c r="A13836" s="18" t="str">
        <f t="shared" si="216"/>
        <v>2023-24Yarra CityR1</v>
      </c>
      <c r="B13836" s="18" t="s">
        <v>34</v>
      </c>
      <c r="C13836" s="18" t="s">
        <v>1221</v>
      </c>
      <c r="D13836" s="18" t="s">
        <v>215</v>
      </c>
      <c r="E13836" s="18">
        <v>156.77966612710776</v>
      </c>
    </row>
    <row r="13837" spans="1:5" x14ac:dyDescent="0.3">
      <c r="A13837" s="18" t="str">
        <f t="shared" si="216"/>
        <v>2023-24Yarra CityR2</v>
      </c>
      <c r="B13837" s="18" t="s">
        <v>34</v>
      </c>
      <c r="C13837" s="18" t="s">
        <v>1221</v>
      </c>
      <c r="D13837" s="18" t="s">
        <v>220</v>
      </c>
      <c r="E13837" s="18">
        <v>0.94945182364575698</v>
      </c>
    </row>
    <row r="13838" spans="1:5" x14ac:dyDescent="0.3">
      <c r="A13838" s="18" t="str">
        <f t="shared" si="216"/>
        <v>2023-24Yarra CityR3</v>
      </c>
      <c r="B13838" s="18" t="s">
        <v>34</v>
      </c>
      <c r="C13838" s="18" t="s">
        <v>1221</v>
      </c>
      <c r="D13838" s="18" t="s">
        <v>223</v>
      </c>
      <c r="E13838" s="18">
        <v>464.25674558760221</v>
      </c>
    </row>
    <row r="13839" spans="1:5" x14ac:dyDescent="0.3">
      <c r="A13839" s="18" t="str">
        <f t="shared" si="216"/>
        <v>2023-24Yarra CityR4</v>
      </c>
      <c r="B13839" s="18" t="s">
        <v>34</v>
      </c>
      <c r="C13839" s="18" t="s">
        <v>1221</v>
      </c>
      <c r="D13839" s="18" t="s">
        <v>228</v>
      </c>
      <c r="E13839" s="18">
        <v>52.983330885808272</v>
      </c>
    </row>
    <row r="13840" spans="1:5" x14ac:dyDescent="0.3">
      <c r="A13840" s="18" t="str">
        <f t="shared" si="216"/>
        <v>2023-24Yarra CityR5</v>
      </c>
      <c r="B13840" s="18" t="s">
        <v>34</v>
      </c>
      <c r="C13840" s="18" t="s">
        <v>1221</v>
      </c>
      <c r="D13840" s="18" t="s">
        <v>232</v>
      </c>
      <c r="E13840" s="18">
        <v>59</v>
      </c>
    </row>
    <row r="13841" spans="1:5" x14ac:dyDescent="0.3">
      <c r="A13841" s="18" t="str">
        <f t="shared" si="216"/>
        <v>2023-24Yarra CitySP1</v>
      </c>
      <c r="B13841" s="18" t="s">
        <v>34</v>
      </c>
      <c r="C13841" s="18" t="s">
        <v>1221</v>
      </c>
      <c r="D13841" s="18" t="s">
        <v>236</v>
      </c>
      <c r="E13841" s="18">
        <v>131</v>
      </c>
    </row>
    <row r="13842" spans="1:5" x14ac:dyDescent="0.3">
      <c r="A13842" s="18" t="str">
        <f t="shared" si="216"/>
        <v>2023-24Yarra CitySP2</v>
      </c>
      <c r="B13842" s="18" t="s">
        <v>34</v>
      </c>
      <c r="C13842" s="18" t="s">
        <v>1221</v>
      </c>
      <c r="D13842" s="18" t="s">
        <v>239</v>
      </c>
      <c r="E13842" s="18">
        <v>0.44659377628259039</v>
      </c>
    </row>
    <row r="13843" spans="1:5" x14ac:dyDescent="0.3">
      <c r="A13843" s="18" t="str">
        <f t="shared" si="216"/>
        <v>2023-24Yarra CitySP3</v>
      </c>
      <c r="B13843" s="18" t="s">
        <v>34</v>
      </c>
      <c r="C13843" s="18" t="s">
        <v>1221</v>
      </c>
      <c r="D13843" s="18" t="s">
        <v>245</v>
      </c>
      <c r="E13843" s="18">
        <v>5344.5286956521741</v>
      </c>
    </row>
    <row r="13844" spans="1:5" x14ac:dyDescent="0.3">
      <c r="A13844" s="18" t="str">
        <f t="shared" si="216"/>
        <v>2023-24Yarra CitySP4</v>
      </c>
      <c r="B13844" s="18" t="s">
        <v>34</v>
      </c>
      <c r="C13844" s="18" t="s">
        <v>1221</v>
      </c>
      <c r="D13844" s="18" t="s">
        <v>251</v>
      </c>
      <c r="E13844" s="18">
        <v>0.76623376623376627</v>
      </c>
    </row>
    <row r="13845" spans="1:5" x14ac:dyDescent="0.3">
      <c r="A13845" s="18" t="str">
        <f t="shared" si="216"/>
        <v>2023-24Yarra CityWC2</v>
      </c>
      <c r="B13845" s="18" t="s">
        <v>34</v>
      </c>
      <c r="C13845" s="18" t="s">
        <v>1221</v>
      </c>
      <c r="D13845" s="18" t="s">
        <v>256</v>
      </c>
      <c r="E13845" s="18">
        <v>0.71534169488292243</v>
      </c>
    </row>
    <row r="13846" spans="1:5" x14ac:dyDescent="0.3">
      <c r="A13846" s="18" t="str">
        <f t="shared" si="216"/>
        <v>2023-24Yarra CityWC3</v>
      </c>
      <c r="B13846" s="18" t="s">
        <v>34</v>
      </c>
      <c r="C13846" s="18" t="s">
        <v>1221</v>
      </c>
      <c r="D13846" s="18" t="s">
        <v>262</v>
      </c>
      <c r="E13846" s="18">
        <v>103.38779098290517</v>
      </c>
    </row>
    <row r="13847" spans="1:5" x14ac:dyDescent="0.3">
      <c r="A13847" s="18" t="str">
        <f t="shared" si="216"/>
        <v>2023-24Yarra CityWC4</v>
      </c>
      <c r="B13847" s="18" t="s">
        <v>34</v>
      </c>
      <c r="C13847" s="18" t="s">
        <v>1221</v>
      </c>
      <c r="D13847" s="18" t="s">
        <v>266</v>
      </c>
      <c r="E13847" s="18">
        <v>54.635332773597703</v>
      </c>
    </row>
    <row r="13848" spans="1:5" x14ac:dyDescent="0.3">
      <c r="A13848" s="18" t="str">
        <f t="shared" ref="A13848:A13911" si="217">CONCATENATE(B13848,C13848,D13848)</f>
        <v>2023-24Yarra CityWC5</v>
      </c>
      <c r="B13848" s="18" t="s">
        <v>34</v>
      </c>
      <c r="C13848" s="18" t="s">
        <v>1221</v>
      </c>
      <c r="D13848" s="18" t="s">
        <v>270</v>
      </c>
      <c r="E13848" s="18">
        <v>0.3083845013762439</v>
      </c>
    </row>
    <row r="13849" spans="1:5" x14ac:dyDescent="0.3">
      <c r="A13849" s="18" t="str">
        <f t="shared" si="217"/>
        <v>2023-24Yarra CityE2</v>
      </c>
      <c r="B13849" s="18" t="s">
        <v>34</v>
      </c>
      <c r="C13849" s="18" t="s">
        <v>1221</v>
      </c>
      <c r="D13849" s="18" t="s">
        <v>548</v>
      </c>
      <c r="E13849" s="18">
        <v>3531.9719506304441</v>
      </c>
    </row>
    <row r="13850" spans="1:5" x14ac:dyDescent="0.3">
      <c r="A13850" s="18" t="str">
        <f t="shared" si="217"/>
        <v>2023-24Yarra CityE4</v>
      </c>
      <c r="B13850" s="18" t="s">
        <v>34</v>
      </c>
      <c r="C13850" s="18" t="s">
        <v>1221</v>
      </c>
      <c r="D13850" s="18" t="s">
        <v>550</v>
      </c>
      <c r="E13850" s="18">
        <v>1866.3226510318634</v>
      </c>
    </row>
    <row r="13851" spans="1:5" x14ac:dyDescent="0.3">
      <c r="A13851" s="18" t="str">
        <f t="shared" si="217"/>
        <v>2023-24Yarra CityL1</v>
      </c>
      <c r="B13851" s="18" t="s">
        <v>34</v>
      </c>
      <c r="C13851" s="18" t="s">
        <v>1221</v>
      </c>
      <c r="D13851" s="18" t="s">
        <v>552</v>
      </c>
      <c r="E13851" s="18">
        <v>2.1429018965226403</v>
      </c>
    </row>
    <row r="13852" spans="1:5" x14ac:dyDescent="0.3">
      <c r="A13852" s="18" t="str">
        <f t="shared" si="217"/>
        <v>2023-24Yarra CityL2</v>
      </c>
      <c r="B13852" s="18" t="s">
        <v>34</v>
      </c>
      <c r="C13852" s="18" t="s">
        <v>1221</v>
      </c>
      <c r="D13852" s="18" t="s">
        <v>554</v>
      </c>
      <c r="E13852" s="18">
        <v>-0.58222533420086586</v>
      </c>
    </row>
    <row r="13853" spans="1:5" x14ac:dyDescent="0.3">
      <c r="A13853" s="18" t="str">
        <f t="shared" si="217"/>
        <v>2023-24Yarra CityO2</v>
      </c>
      <c r="B13853" s="18" t="s">
        <v>34</v>
      </c>
      <c r="C13853" s="18" t="s">
        <v>1221</v>
      </c>
      <c r="D13853" s="18" t="s">
        <v>556</v>
      </c>
      <c r="E13853" s="18">
        <v>0.23115166580774243</v>
      </c>
    </row>
    <row r="13854" spans="1:5" x14ac:dyDescent="0.3">
      <c r="A13854" s="18" t="str">
        <f t="shared" si="217"/>
        <v>2023-24Yarra CityO3</v>
      </c>
      <c r="B13854" s="18" t="s">
        <v>34</v>
      </c>
      <c r="C13854" s="18" t="s">
        <v>1221</v>
      </c>
      <c r="D13854" s="18" t="s">
        <v>558</v>
      </c>
      <c r="E13854" s="18">
        <v>4.0227968593688421E-2</v>
      </c>
    </row>
    <row r="13855" spans="1:5" x14ac:dyDescent="0.3">
      <c r="A13855" s="18" t="str">
        <f t="shared" si="217"/>
        <v>2023-24Yarra CityO4</v>
      </c>
      <c r="B13855" s="18" t="s">
        <v>34</v>
      </c>
      <c r="C13855" s="18" t="s">
        <v>1221</v>
      </c>
      <c r="D13855" s="18" t="s">
        <v>560</v>
      </c>
      <c r="E13855" s="18">
        <v>0.14419315575359035</v>
      </c>
    </row>
    <row r="13856" spans="1:5" x14ac:dyDescent="0.3">
      <c r="A13856" s="18" t="str">
        <f t="shared" si="217"/>
        <v>2023-24Yarra CityO5</v>
      </c>
      <c r="B13856" s="18" t="s">
        <v>34</v>
      </c>
      <c r="C13856" s="18" t="s">
        <v>1221</v>
      </c>
      <c r="D13856" s="18" t="s">
        <v>562</v>
      </c>
      <c r="E13856" s="18">
        <v>0.72496961409905802</v>
      </c>
    </row>
    <row r="13857" spans="1:5" x14ac:dyDescent="0.3">
      <c r="A13857" s="18" t="str">
        <f t="shared" si="217"/>
        <v>2023-24Yarra CityOP1</v>
      </c>
      <c r="B13857" s="18" t="s">
        <v>34</v>
      </c>
      <c r="C13857" s="18" t="s">
        <v>1221</v>
      </c>
      <c r="D13857" s="18" t="s">
        <v>564</v>
      </c>
      <c r="E13857" s="18">
        <v>9.0612789634009039E-2</v>
      </c>
    </row>
    <row r="13858" spans="1:5" x14ac:dyDescent="0.3">
      <c r="A13858" s="18" t="str">
        <f t="shared" si="217"/>
        <v>2023-24Yarra CityS1</v>
      </c>
      <c r="B13858" s="18" t="s">
        <v>34</v>
      </c>
      <c r="C13858" s="18" t="s">
        <v>1221</v>
      </c>
      <c r="D13858" s="18" t="s">
        <v>567</v>
      </c>
      <c r="E13858" s="18">
        <v>0.56586837774934928</v>
      </c>
    </row>
    <row r="13859" spans="1:5" x14ac:dyDescent="0.3">
      <c r="A13859" s="18" t="str">
        <f t="shared" si="217"/>
        <v>2023-24Yarra CityS2</v>
      </c>
      <c r="B13859" s="18" t="s">
        <v>34</v>
      </c>
      <c r="C13859" s="18" t="s">
        <v>1221</v>
      </c>
      <c r="D13859" s="18" t="s">
        <v>569</v>
      </c>
      <c r="E13859" s="18">
        <v>1.9715948273131482E-3</v>
      </c>
    </row>
    <row r="13860" spans="1:5" x14ac:dyDescent="0.3">
      <c r="A13860" s="18" t="str">
        <f t="shared" si="217"/>
        <v>2023-24Yarra CityC1</v>
      </c>
      <c r="B13860" s="18" t="s">
        <v>34</v>
      </c>
      <c r="C13860" s="18" t="s">
        <v>1221</v>
      </c>
      <c r="D13860" s="18" t="s">
        <v>572</v>
      </c>
      <c r="E13860" s="18">
        <v>2176.0220835727773</v>
      </c>
    </row>
    <row r="13861" spans="1:5" x14ac:dyDescent="0.3">
      <c r="A13861" s="18" t="str">
        <f t="shared" si="217"/>
        <v>2023-24Yarra CityC2</v>
      </c>
      <c r="B13861" s="18" t="s">
        <v>34</v>
      </c>
      <c r="C13861" s="18" t="s">
        <v>1221</v>
      </c>
      <c r="D13861" s="18" t="s">
        <v>575</v>
      </c>
      <c r="E13861" s="18">
        <v>11125.153928248912</v>
      </c>
    </row>
    <row r="13862" spans="1:5" x14ac:dyDescent="0.3">
      <c r="A13862" s="18" t="str">
        <f t="shared" si="217"/>
        <v>2023-24Yarra CityC3</v>
      </c>
      <c r="B13862" s="18" t="s">
        <v>34</v>
      </c>
      <c r="C13862" s="18" t="s">
        <v>1221</v>
      </c>
      <c r="D13862" s="18" t="s">
        <v>579</v>
      </c>
      <c r="E13862" s="18">
        <v>317.62712899697294</v>
      </c>
    </row>
    <row r="13863" spans="1:5" x14ac:dyDescent="0.3">
      <c r="A13863" s="18" t="str">
        <f t="shared" si="217"/>
        <v>2023-24Yarra CityC4</v>
      </c>
      <c r="B13863" s="18" t="s">
        <v>34</v>
      </c>
      <c r="C13863" s="18" t="s">
        <v>1221</v>
      </c>
      <c r="D13863" s="18" t="s">
        <v>583</v>
      </c>
      <c r="E13863" s="18">
        <v>2152.4289877678352</v>
      </c>
    </row>
    <row r="13864" spans="1:5" x14ac:dyDescent="0.3">
      <c r="A13864" s="18" t="str">
        <f t="shared" si="217"/>
        <v>2023-24Yarra CityC5</v>
      </c>
      <c r="B13864" s="18" t="s">
        <v>34</v>
      </c>
      <c r="C13864" s="18" t="s">
        <v>1221</v>
      </c>
      <c r="D13864" s="18" t="s">
        <v>586</v>
      </c>
      <c r="E13864" s="18">
        <v>152.70708480420328</v>
      </c>
    </row>
    <row r="13865" spans="1:5" x14ac:dyDescent="0.3">
      <c r="A13865" s="18" t="str">
        <f t="shared" si="217"/>
        <v>2023-24Yarra CityC6</v>
      </c>
      <c r="B13865" s="18" t="s">
        <v>34</v>
      </c>
      <c r="C13865" s="18" t="s">
        <v>1221</v>
      </c>
      <c r="D13865" s="18" t="s">
        <v>590</v>
      </c>
      <c r="E13865" s="18">
        <v>9</v>
      </c>
    </row>
    <row r="13866" spans="1:5" x14ac:dyDescent="0.3">
      <c r="A13866" s="18" t="str">
        <f t="shared" si="217"/>
        <v>2023-24Yarra CityC7</v>
      </c>
      <c r="B13866" s="18" t="s">
        <v>34</v>
      </c>
      <c r="C13866" s="18" t="s">
        <v>1221</v>
      </c>
      <c r="D13866" s="18" t="s">
        <v>594</v>
      </c>
      <c r="E13866" s="18">
        <v>0.18045112781954886</v>
      </c>
    </row>
    <row r="13867" spans="1:5" x14ac:dyDescent="0.3">
      <c r="A13867" s="18" t="str">
        <f t="shared" si="217"/>
        <v>2023-24Yarra Ranges ShireLB5</v>
      </c>
      <c r="B13867" s="18" t="s">
        <v>34</v>
      </c>
      <c r="C13867" s="18" t="s">
        <v>1224</v>
      </c>
      <c r="D13867" s="18" t="s">
        <v>177</v>
      </c>
      <c r="E13867" s="18">
        <v>22.762492595813328</v>
      </c>
    </row>
    <row r="13868" spans="1:5" x14ac:dyDescent="0.3">
      <c r="A13868" s="18" t="str">
        <f t="shared" si="217"/>
        <v>2023-24Yarra Ranges ShireAF2</v>
      </c>
      <c r="B13868" s="18" t="s">
        <v>34</v>
      </c>
      <c r="C13868" s="18" t="s">
        <v>1224</v>
      </c>
      <c r="D13868" s="18" t="s">
        <v>76</v>
      </c>
      <c r="E13868" s="18">
        <v>1</v>
      </c>
    </row>
    <row r="13869" spans="1:5" x14ac:dyDescent="0.3">
      <c r="A13869" s="18" t="str">
        <f t="shared" si="217"/>
        <v>2023-24Yarra Ranges ShireAF6</v>
      </c>
      <c r="B13869" s="18" t="s">
        <v>34</v>
      </c>
      <c r="C13869" s="18" t="s">
        <v>1224</v>
      </c>
      <c r="D13869" s="18" t="s">
        <v>85</v>
      </c>
      <c r="E13869" s="18">
        <v>2.685066858230305</v>
      </c>
    </row>
    <row r="13870" spans="1:5" x14ac:dyDescent="0.3">
      <c r="A13870" s="18" t="str">
        <f t="shared" si="217"/>
        <v>2023-24Yarra Ranges ShireAF7</v>
      </c>
      <c r="B13870" s="18" t="s">
        <v>34</v>
      </c>
      <c r="C13870" s="18" t="s">
        <v>1224</v>
      </c>
      <c r="D13870" s="18" t="s">
        <v>90</v>
      </c>
      <c r="E13870" s="18">
        <v>2.3383915663781614</v>
      </c>
    </row>
    <row r="13871" spans="1:5" x14ac:dyDescent="0.3">
      <c r="A13871" s="18" t="str">
        <f t="shared" si="217"/>
        <v>2023-24Yarra Ranges ShireAM1</v>
      </c>
      <c r="B13871" s="18" t="s">
        <v>34</v>
      </c>
      <c r="C13871" s="18" t="s">
        <v>1224</v>
      </c>
      <c r="D13871" s="18" t="s">
        <v>97</v>
      </c>
      <c r="E13871" s="18">
        <v>0.91364902506963785</v>
      </c>
    </row>
    <row r="13872" spans="1:5" x14ac:dyDescent="0.3">
      <c r="A13872" s="18" t="str">
        <f t="shared" si="217"/>
        <v>2023-24Yarra Ranges ShireAM2</v>
      </c>
      <c r="B13872" s="18" t="s">
        <v>34</v>
      </c>
      <c r="C13872" s="18" t="s">
        <v>1224</v>
      </c>
      <c r="D13872" s="18" t="s">
        <v>103</v>
      </c>
      <c r="E13872" s="18">
        <v>0.54231433506044902</v>
      </c>
    </row>
    <row r="13873" spans="1:5" x14ac:dyDescent="0.3">
      <c r="A13873" s="18" t="str">
        <f t="shared" si="217"/>
        <v>2023-24Yarra Ranges ShireAM5</v>
      </c>
      <c r="B13873" s="18" t="s">
        <v>34</v>
      </c>
      <c r="C13873" s="18" t="s">
        <v>1224</v>
      </c>
      <c r="D13873" s="18" t="s">
        <v>109</v>
      </c>
      <c r="E13873" s="18">
        <v>0.59245283018867922</v>
      </c>
    </row>
    <row r="13874" spans="1:5" x14ac:dyDescent="0.3">
      <c r="A13874" s="18" t="str">
        <f t="shared" si="217"/>
        <v>2023-24Yarra Ranges ShireAM6</v>
      </c>
      <c r="B13874" s="18" t="s">
        <v>34</v>
      </c>
      <c r="C13874" s="18" t="s">
        <v>1224</v>
      </c>
      <c r="D13874" s="18" t="s">
        <v>115</v>
      </c>
      <c r="E13874" s="18">
        <v>8.8496954516238802</v>
      </c>
    </row>
    <row r="13875" spans="1:5" x14ac:dyDescent="0.3">
      <c r="A13875" s="18" t="str">
        <f t="shared" si="217"/>
        <v>2023-24Yarra Ranges ShireAM7</v>
      </c>
      <c r="B13875" s="18" t="s">
        <v>34</v>
      </c>
      <c r="C13875" s="18" t="s">
        <v>1224</v>
      </c>
      <c r="D13875" s="18" t="s">
        <v>118</v>
      </c>
      <c r="E13875" s="18">
        <v>1</v>
      </c>
    </row>
    <row r="13876" spans="1:5" x14ac:dyDescent="0.3">
      <c r="A13876" s="18" t="str">
        <f t="shared" si="217"/>
        <v>2023-24Yarra Ranges ShireFS1</v>
      </c>
      <c r="B13876" s="18" t="s">
        <v>34</v>
      </c>
      <c r="C13876" s="18" t="s">
        <v>1224</v>
      </c>
      <c r="D13876" s="18" t="s">
        <v>124</v>
      </c>
      <c r="E13876" s="18">
        <v>1.3176691729323309</v>
      </c>
    </row>
    <row r="13877" spans="1:5" x14ac:dyDescent="0.3">
      <c r="A13877" s="18" t="str">
        <f t="shared" si="217"/>
        <v>2023-24Yarra Ranges ShireFS2</v>
      </c>
      <c r="B13877" s="18" t="s">
        <v>34</v>
      </c>
      <c r="C13877" s="18" t="s">
        <v>1224</v>
      </c>
      <c r="D13877" s="18" t="s">
        <v>130</v>
      </c>
      <c r="E13877" s="18">
        <v>0.89678135405105441</v>
      </c>
    </row>
    <row r="13878" spans="1:5" x14ac:dyDescent="0.3">
      <c r="A13878" s="18" t="str">
        <f t="shared" si="217"/>
        <v>2023-24Yarra Ranges ShireFS3</v>
      </c>
      <c r="B13878" s="18" t="s">
        <v>34</v>
      </c>
      <c r="C13878" s="18" t="s">
        <v>1224</v>
      </c>
      <c r="D13878" s="18" t="s">
        <v>135</v>
      </c>
      <c r="E13878" s="18">
        <v>264.11439074762495</v>
      </c>
    </row>
    <row r="13879" spans="1:5" x14ac:dyDescent="0.3">
      <c r="A13879" s="18" t="str">
        <f t="shared" si="217"/>
        <v>2023-24Yarra Ranges ShireFS4</v>
      </c>
      <c r="B13879" s="18" t="s">
        <v>34</v>
      </c>
      <c r="C13879" s="18" t="s">
        <v>1224</v>
      </c>
      <c r="D13879" s="18" t="s">
        <v>139</v>
      </c>
      <c r="E13879" s="18">
        <v>0.90659340659340659</v>
      </c>
    </row>
    <row r="13880" spans="1:5" x14ac:dyDescent="0.3">
      <c r="A13880" s="18" t="str">
        <f t="shared" si="217"/>
        <v>2023-24Yarra Ranges ShireFS5</v>
      </c>
      <c r="B13880" s="18" t="s">
        <v>34</v>
      </c>
      <c r="C13880" s="18" t="s">
        <v>1224</v>
      </c>
      <c r="D13880" s="18" t="s">
        <v>144</v>
      </c>
      <c r="E13880" s="18">
        <v>1.1379310344827587</v>
      </c>
    </row>
    <row r="13881" spans="1:5" x14ac:dyDescent="0.3">
      <c r="A13881" s="18" t="str">
        <f t="shared" si="217"/>
        <v>2023-24Yarra Ranges ShireG1</v>
      </c>
      <c r="B13881" s="18" t="s">
        <v>34</v>
      </c>
      <c r="C13881" s="18" t="s">
        <v>1224</v>
      </c>
      <c r="D13881" s="18" t="s">
        <v>149</v>
      </c>
      <c r="E13881" s="18">
        <v>3.8461538461538464E-2</v>
      </c>
    </row>
    <row r="13882" spans="1:5" x14ac:dyDescent="0.3">
      <c r="A13882" s="18" t="str">
        <f t="shared" si="217"/>
        <v>2023-24Yarra Ranges ShireG2</v>
      </c>
      <c r="B13882" s="18" t="s">
        <v>34</v>
      </c>
      <c r="C13882" s="18" t="s">
        <v>1224</v>
      </c>
      <c r="D13882" s="18" t="s">
        <v>154</v>
      </c>
      <c r="E13882" s="18">
        <v>45</v>
      </c>
    </row>
    <row r="13883" spans="1:5" x14ac:dyDescent="0.3">
      <c r="A13883" s="18" t="str">
        <f t="shared" si="217"/>
        <v>2023-24Yarra Ranges ShireG3</v>
      </c>
      <c r="B13883" s="18" t="s">
        <v>34</v>
      </c>
      <c r="C13883" s="18" t="s">
        <v>1224</v>
      </c>
      <c r="D13883" s="18" t="s">
        <v>159</v>
      </c>
      <c r="E13883" s="18">
        <v>0.87922705314009664</v>
      </c>
    </row>
    <row r="13884" spans="1:5" x14ac:dyDescent="0.3">
      <c r="A13884" s="18" t="str">
        <f t="shared" si="217"/>
        <v>2023-24Yarra Ranges ShireG4</v>
      </c>
      <c r="B13884" s="18" t="s">
        <v>34</v>
      </c>
      <c r="C13884" s="18" t="s">
        <v>1224</v>
      </c>
      <c r="D13884" s="18" t="s">
        <v>166</v>
      </c>
      <c r="E13884" s="18">
        <v>55540.882222222222</v>
      </c>
    </row>
    <row r="13885" spans="1:5" x14ac:dyDescent="0.3">
      <c r="A13885" s="18" t="str">
        <f t="shared" si="217"/>
        <v>2023-24Yarra Ranges ShireG5</v>
      </c>
      <c r="B13885" s="18" t="s">
        <v>34</v>
      </c>
      <c r="C13885" s="18" t="s">
        <v>1224</v>
      </c>
      <c r="D13885" s="18" t="s">
        <v>169</v>
      </c>
      <c r="E13885" s="18">
        <v>41</v>
      </c>
    </row>
    <row r="13886" spans="1:5" x14ac:dyDescent="0.3">
      <c r="A13886" s="18" t="str">
        <f t="shared" si="217"/>
        <v>2023-24Yarra Ranges ShireLB2</v>
      </c>
      <c r="B13886" s="18" t="s">
        <v>34</v>
      </c>
      <c r="C13886" s="18" t="s">
        <v>1224</v>
      </c>
      <c r="D13886" s="18" t="s">
        <v>172</v>
      </c>
      <c r="E13886" s="18">
        <v>0.76511145915519496</v>
      </c>
    </row>
    <row r="13887" spans="1:5" x14ac:dyDescent="0.3">
      <c r="A13887" s="18" t="str">
        <f t="shared" si="217"/>
        <v>2023-24Yarra Ranges ShireLB6</v>
      </c>
      <c r="B13887" s="18" t="s">
        <v>34</v>
      </c>
      <c r="C13887" s="18" t="s">
        <v>1224</v>
      </c>
      <c r="D13887" s="18" t="s">
        <v>180</v>
      </c>
      <c r="E13887" s="18">
        <v>7.4178481858167293</v>
      </c>
    </row>
    <row r="13888" spans="1:5" x14ac:dyDescent="0.3">
      <c r="A13888" s="18" t="str">
        <f t="shared" si="217"/>
        <v>2023-24Yarra Ranges ShireLB7</v>
      </c>
      <c r="B13888" s="18" t="s">
        <v>34</v>
      </c>
      <c r="C13888" s="18" t="s">
        <v>1224</v>
      </c>
      <c r="D13888" s="18" t="s">
        <v>184</v>
      </c>
      <c r="E13888" s="18">
        <v>0.22504316483294895</v>
      </c>
    </row>
    <row r="13889" spans="1:5" x14ac:dyDescent="0.3">
      <c r="A13889" s="18" t="str">
        <f t="shared" si="217"/>
        <v>2023-24Yarra Ranges ShireLB8</v>
      </c>
      <c r="B13889" s="18" t="s">
        <v>34</v>
      </c>
      <c r="C13889" s="18" t="s">
        <v>1224</v>
      </c>
      <c r="D13889" s="18" t="s">
        <v>188</v>
      </c>
      <c r="E13889" s="18">
        <v>2.509905856554123</v>
      </c>
    </row>
    <row r="13890" spans="1:5" x14ac:dyDescent="0.3">
      <c r="A13890" s="18" t="str">
        <f t="shared" si="217"/>
        <v>2023-24Yarra Ranges ShireMC2</v>
      </c>
      <c r="B13890" s="18" t="s">
        <v>34</v>
      </c>
      <c r="C13890" s="18" t="s">
        <v>1224</v>
      </c>
      <c r="D13890" s="18" t="s">
        <v>192</v>
      </c>
      <c r="E13890" s="18">
        <v>1.0005931198102016</v>
      </c>
    </row>
    <row r="13891" spans="1:5" x14ac:dyDescent="0.3">
      <c r="A13891" s="18" t="str">
        <f t="shared" si="217"/>
        <v>2023-24Yarra Ranges ShireMC3</v>
      </c>
      <c r="B13891" s="18" t="s">
        <v>34</v>
      </c>
      <c r="C13891" s="18" t="s">
        <v>1224</v>
      </c>
      <c r="D13891" s="18" t="s">
        <v>197</v>
      </c>
      <c r="E13891" s="18">
        <v>80.938432214612718</v>
      </c>
    </row>
    <row r="13892" spans="1:5" x14ac:dyDescent="0.3">
      <c r="A13892" s="18" t="str">
        <f t="shared" si="217"/>
        <v>2023-24Yarra Ranges ShireMC4</v>
      </c>
      <c r="B13892" s="18" t="s">
        <v>34</v>
      </c>
      <c r="C13892" s="18" t="s">
        <v>1224</v>
      </c>
      <c r="D13892" s="18" t="s">
        <v>202</v>
      </c>
      <c r="E13892" s="18">
        <v>0.72359641436948174</v>
      </c>
    </row>
    <row r="13893" spans="1:5" x14ac:dyDescent="0.3">
      <c r="A13893" s="18" t="str">
        <f t="shared" si="217"/>
        <v>2023-24Yarra Ranges ShireMC5</v>
      </c>
      <c r="B13893" s="18" t="s">
        <v>34</v>
      </c>
      <c r="C13893" s="18" t="s">
        <v>1224</v>
      </c>
      <c r="D13893" s="18" t="s">
        <v>207</v>
      </c>
      <c r="E13893" s="18">
        <v>0.76411960132890366</v>
      </c>
    </row>
    <row r="13894" spans="1:5" x14ac:dyDescent="0.3">
      <c r="A13894" s="18" t="str">
        <f t="shared" si="217"/>
        <v>2023-24Yarra Ranges ShireMC6</v>
      </c>
      <c r="B13894" s="18" t="s">
        <v>34</v>
      </c>
      <c r="C13894" s="18" t="s">
        <v>1224</v>
      </c>
      <c r="D13894" s="18" t="s">
        <v>211</v>
      </c>
      <c r="E13894" s="18">
        <v>0.96619217081850539</v>
      </c>
    </row>
    <row r="13895" spans="1:5" x14ac:dyDescent="0.3">
      <c r="A13895" s="18" t="str">
        <f t="shared" si="217"/>
        <v>2023-24Yarra Ranges ShireR1</v>
      </c>
      <c r="B13895" s="18" t="s">
        <v>34</v>
      </c>
      <c r="C13895" s="18" t="s">
        <v>1224</v>
      </c>
      <c r="D13895" s="18" t="s">
        <v>215</v>
      </c>
      <c r="E13895" s="18">
        <v>101.31760004523949</v>
      </c>
    </row>
    <row r="13896" spans="1:5" x14ac:dyDescent="0.3">
      <c r="A13896" s="18" t="str">
        <f t="shared" si="217"/>
        <v>2023-24Yarra Ranges ShireR2</v>
      </c>
      <c r="B13896" s="18" t="s">
        <v>34</v>
      </c>
      <c r="C13896" s="18" t="s">
        <v>1224</v>
      </c>
      <c r="D13896" s="18" t="s">
        <v>220</v>
      </c>
      <c r="E13896" s="18">
        <v>0.95983110591694787</v>
      </c>
    </row>
    <row r="13897" spans="1:5" x14ac:dyDescent="0.3">
      <c r="A13897" s="18" t="str">
        <f t="shared" si="217"/>
        <v>2023-24Yarra Ranges ShireR3</v>
      </c>
      <c r="B13897" s="18" t="s">
        <v>34</v>
      </c>
      <c r="C13897" s="18" t="s">
        <v>1224</v>
      </c>
      <c r="D13897" s="18" t="s">
        <v>223</v>
      </c>
      <c r="E13897" s="18">
        <v>102.46537221916516</v>
      </c>
    </row>
    <row r="13898" spans="1:5" x14ac:dyDescent="0.3">
      <c r="A13898" s="18" t="str">
        <f t="shared" si="217"/>
        <v>2023-24Yarra Ranges ShireR4</v>
      </c>
      <c r="B13898" s="18" t="s">
        <v>34</v>
      </c>
      <c r="C13898" s="18" t="s">
        <v>1224</v>
      </c>
      <c r="D13898" s="18" t="s">
        <v>228</v>
      </c>
      <c r="E13898" s="18">
        <v>23.383760041304118</v>
      </c>
    </row>
    <row r="13899" spans="1:5" x14ac:dyDescent="0.3">
      <c r="A13899" s="18" t="str">
        <f t="shared" si="217"/>
        <v>2023-24Yarra Ranges ShireR5</v>
      </c>
      <c r="B13899" s="18" t="s">
        <v>34</v>
      </c>
      <c r="C13899" s="18" t="s">
        <v>1224</v>
      </c>
      <c r="D13899" s="18" t="s">
        <v>232</v>
      </c>
      <c r="E13899" s="18">
        <v>37</v>
      </c>
    </row>
    <row r="13900" spans="1:5" x14ac:dyDescent="0.3">
      <c r="A13900" s="18" t="str">
        <f t="shared" si="217"/>
        <v>2023-24Yarra Ranges ShireSP1</v>
      </c>
      <c r="B13900" s="18" t="s">
        <v>34</v>
      </c>
      <c r="C13900" s="18" t="s">
        <v>1224</v>
      </c>
      <c r="D13900" s="18" t="s">
        <v>236</v>
      </c>
      <c r="E13900" s="18">
        <v>121</v>
      </c>
    </row>
    <row r="13901" spans="1:5" x14ac:dyDescent="0.3">
      <c r="A13901" s="18" t="str">
        <f t="shared" si="217"/>
        <v>2023-24Yarra Ranges ShireSP2</v>
      </c>
      <c r="B13901" s="18" t="s">
        <v>34</v>
      </c>
      <c r="C13901" s="18" t="s">
        <v>1224</v>
      </c>
      <c r="D13901" s="18" t="s">
        <v>239</v>
      </c>
      <c r="E13901" s="18">
        <v>0.61780929866036249</v>
      </c>
    </row>
    <row r="13902" spans="1:5" x14ac:dyDescent="0.3">
      <c r="A13902" s="18" t="str">
        <f t="shared" si="217"/>
        <v>2023-24Yarra Ranges ShireSP3</v>
      </c>
      <c r="B13902" s="18" t="s">
        <v>34</v>
      </c>
      <c r="C13902" s="18" t="s">
        <v>1224</v>
      </c>
      <c r="D13902" s="18" t="s">
        <v>245</v>
      </c>
      <c r="E13902" s="18">
        <v>3055.6525423728813</v>
      </c>
    </row>
    <row r="13903" spans="1:5" x14ac:dyDescent="0.3">
      <c r="A13903" s="18" t="str">
        <f t="shared" si="217"/>
        <v>2023-24Yarra Ranges ShireSP4</v>
      </c>
      <c r="B13903" s="18" t="s">
        <v>34</v>
      </c>
      <c r="C13903" s="18" t="s">
        <v>1224</v>
      </c>
      <c r="D13903" s="18" t="s">
        <v>251</v>
      </c>
      <c r="E13903" s="18">
        <v>0.51515151515151514</v>
      </c>
    </row>
    <row r="13904" spans="1:5" x14ac:dyDescent="0.3">
      <c r="A13904" s="18" t="str">
        <f t="shared" si="217"/>
        <v>2023-24Yarra Ranges ShireWC2</v>
      </c>
      <c r="B13904" s="18" t="s">
        <v>34</v>
      </c>
      <c r="C13904" s="18" t="s">
        <v>1224</v>
      </c>
      <c r="D13904" s="18" t="s">
        <v>256</v>
      </c>
      <c r="E13904" s="18">
        <v>14.195598084206617</v>
      </c>
    </row>
    <row r="13905" spans="1:5" x14ac:dyDescent="0.3">
      <c r="A13905" s="18" t="str">
        <f t="shared" si="217"/>
        <v>2023-24Yarra Ranges ShireWC3</v>
      </c>
      <c r="B13905" s="18" t="s">
        <v>34</v>
      </c>
      <c r="C13905" s="18" t="s">
        <v>1224</v>
      </c>
      <c r="D13905" s="18" t="s">
        <v>262</v>
      </c>
      <c r="E13905" s="18">
        <v>149.76698313701729</v>
      </c>
    </row>
    <row r="13906" spans="1:5" x14ac:dyDescent="0.3">
      <c r="A13906" s="18" t="str">
        <f t="shared" si="217"/>
        <v>2023-24Yarra Ranges ShireWC4</v>
      </c>
      <c r="B13906" s="18" t="s">
        <v>34</v>
      </c>
      <c r="C13906" s="18" t="s">
        <v>1224</v>
      </c>
      <c r="D13906" s="18" t="s">
        <v>266</v>
      </c>
      <c r="E13906" s="18">
        <v>78.630763785229746</v>
      </c>
    </row>
    <row r="13907" spans="1:5" x14ac:dyDescent="0.3">
      <c r="A13907" s="18" t="str">
        <f t="shared" si="217"/>
        <v>2023-24Yarra Ranges ShireWC5</v>
      </c>
      <c r="B13907" s="18" t="s">
        <v>34</v>
      </c>
      <c r="C13907" s="18" t="s">
        <v>1224</v>
      </c>
      <c r="D13907" s="18" t="s">
        <v>270</v>
      </c>
      <c r="E13907" s="18">
        <v>0.6726054203520756</v>
      </c>
    </row>
    <row r="13908" spans="1:5" x14ac:dyDescent="0.3">
      <c r="A13908" s="18" t="str">
        <f t="shared" si="217"/>
        <v>2023-24Yarra Ranges ShireE2</v>
      </c>
      <c r="B13908" s="18" t="s">
        <v>34</v>
      </c>
      <c r="C13908" s="18" t="s">
        <v>1224</v>
      </c>
      <c r="D13908" s="18" t="s">
        <v>548</v>
      </c>
      <c r="E13908" s="18">
        <v>3631.3798219584569</v>
      </c>
    </row>
    <row r="13909" spans="1:5" x14ac:dyDescent="0.3">
      <c r="A13909" s="18" t="str">
        <f t="shared" si="217"/>
        <v>2023-24Yarra Ranges ShireE4</v>
      </c>
      <c r="B13909" s="18" t="s">
        <v>34</v>
      </c>
      <c r="C13909" s="18" t="s">
        <v>1224</v>
      </c>
      <c r="D13909" s="18" t="s">
        <v>550</v>
      </c>
      <c r="E13909" s="18">
        <v>2117.9376854599404</v>
      </c>
    </row>
    <row r="13910" spans="1:5" x14ac:dyDescent="0.3">
      <c r="A13910" s="18" t="str">
        <f t="shared" si="217"/>
        <v>2023-24Yarra Ranges ShireL1</v>
      </c>
      <c r="B13910" s="18" t="s">
        <v>34</v>
      </c>
      <c r="C13910" s="18" t="s">
        <v>1224</v>
      </c>
      <c r="D13910" s="18" t="s">
        <v>552</v>
      </c>
      <c r="E13910" s="18">
        <v>1.0454168585905113</v>
      </c>
    </row>
    <row r="13911" spans="1:5" x14ac:dyDescent="0.3">
      <c r="A13911" s="18" t="str">
        <f t="shared" si="217"/>
        <v>2023-24Yarra Ranges ShireL2</v>
      </c>
      <c r="B13911" s="18" t="s">
        <v>34</v>
      </c>
      <c r="C13911" s="18" t="s">
        <v>1224</v>
      </c>
      <c r="D13911" s="18" t="s">
        <v>554</v>
      </c>
      <c r="E13911" s="18">
        <v>-6.0041455550437585E-2</v>
      </c>
    </row>
    <row r="13912" spans="1:5" x14ac:dyDescent="0.3">
      <c r="A13912" s="18" t="str">
        <f t="shared" ref="A13912:A13975" si="218">CONCATENATE(B13912,C13912,D13912)</f>
        <v>2023-24Yarra Ranges ShireO2</v>
      </c>
      <c r="B13912" s="18" t="s">
        <v>34</v>
      </c>
      <c r="C13912" s="18" t="s">
        <v>1224</v>
      </c>
      <c r="D13912" s="18" t="s">
        <v>556</v>
      </c>
      <c r="E13912" s="18">
        <v>3.7059126678517865E-3</v>
      </c>
    </row>
    <row r="13913" spans="1:5" x14ac:dyDescent="0.3">
      <c r="A13913" s="18" t="str">
        <f t="shared" si="218"/>
        <v>2023-24Yarra Ranges ShireO3</v>
      </c>
      <c r="B13913" s="18" t="s">
        <v>34</v>
      </c>
      <c r="C13913" s="18" t="s">
        <v>1224</v>
      </c>
      <c r="D13913" s="18" t="s">
        <v>558</v>
      </c>
      <c r="E13913" s="18">
        <v>1.4898927022472886E-2</v>
      </c>
    </row>
    <row r="13914" spans="1:5" x14ac:dyDescent="0.3">
      <c r="A13914" s="18" t="str">
        <f t="shared" si="218"/>
        <v>2023-24Yarra Ranges ShireO4</v>
      </c>
      <c r="B13914" s="18" t="s">
        <v>34</v>
      </c>
      <c r="C13914" s="18" t="s">
        <v>1224</v>
      </c>
      <c r="D13914" s="18" t="s">
        <v>560</v>
      </c>
      <c r="E13914" s="18">
        <v>0.12754842130433428</v>
      </c>
    </row>
    <row r="13915" spans="1:5" x14ac:dyDescent="0.3">
      <c r="A13915" s="18" t="str">
        <f t="shared" si="218"/>
        <v>2023-24Yarra Ranges ShireO5</v>
      </c>
      <c r="B13915" s="18" t="s">
        <v>34</v>
      </c>
      <c r="C13915" s="18" t="s">
        <v>1224</v>
      </c>
      <c r="D13915" s="18" t="s">
        <v>562</v>
      </c>
      <c r="E13915" s="18">
        <v>1.303620140941123</v>
      </c>
    </row>
    <row r="13916" spans="1:5" x14ac:dyDescent="0.3">
      <c r="A13916" s="18" t="str">
        <f t="shared" si="218"/>
        <v>2023-24Yarra Ranges ShireOP1</v>
      </c>
      <c r="B13916" s="18" t="s">
        <v>34</v>
      </c>
      <c r="C13916" s="18" t="s">
        <v>1224</v>
      </c>
      <c r="D13916" s="18" t="s">
        <v>564</v>
      </c>
      <c r="E13916" s="18">
        <v>-0.11018628976290806</v>
      </c>
    </row>
    <row r="13917" spans="1:5" x14ac:dyDescent="0.3">
      <c r="A13917" s="18" t="str">
        <f t="shared" si="218"/>
        <v>2023-24Yarra Ranges ShireS1</v>
      </c>
      <c r="B13917" s="18" t="s">
        <v>34</v>
      </c>
      <c r="C13917" s="18" t="s">
        <v>1224</v>
      </c>
      <c r="D13917" s="18" t="s">
        <v>567</v>
      </c>
      <c r="E13917" s="18">
        <v>0.78333779364337786</v>
      </c>
    </row>
    <row r="13918" spans="1:5" x14ac:dyDescent="0.3">
      <c r="A13918" s="18" t="str">
        <f t="shared" si="218"/>
        <v>2023-24Yarra Ranges ShireS2</v>
      </c>
      <c r="B13918" s="18" t="s">
        <v>34</v>
      </c>
      <c r="C13918" s="18" t="s">
        <v>1224</v>
      </c>
      <c r="D13918" s="18" t="s">
        <v>569</v>
      </c>
      <c r="E13918" s="18">
        <v>3.1086407078478053E-3</v>
      </c>
    </row>
    <row r="13919" spans="1:5" x14ac:dyDescent="0.3">
      <c r="A13919" s="18" t="str">
        <f t="shared" si="218"/>
        <v>2023-24Yarra Ranges ShireC1</v>
      </c>
      <c r="B13919" s="18" t="s">
        <v>34</v>
      </c>
      <c r="C13919" s="18" t="s">
        <v>1224</v>
      </c>
      <c r="D13919" s="18" t="s">
        <v>572</v>
      </c>
      <c r="E13919" s="18">
        <v>1542.3078377254337</v>
      </c>
    </row>
    <row r="13920" spans="1:5" x14ac:dyDescent="0.3">
      <c r="A13920" s="18" t="str">
        <f t="shared" si="218"/>
        <v>2023-24Yarra Ranges ShireC2</v>
      </c>
      <c r="B13920" s="18" t="s">
        <v>34</v>
      </c>
      <c r="C13920" s="18" t="s">
        <v>1224</v>
      </c>
      <c r="D13920" s="18" t="s">
        <v>575</v>
      </c>
      <c r="E13920" s="18">
        <v>6255.5925239769622</v>
      </c>
    </row>
    <row r="13921" spans="1:5" x14ac:dyDescent="0.3">
      <c r="A13921" s="18" t="str">
        <f t="shared" si="218"/>
        <v>2023-24Yarra Ranges ShireC3</v>
      </c>
      <c r="B13921" s="18" t="s">
        <v>34</v>
      </c>
      <c r="C13921" s="18" t="s">
        <v>1224</v>
      </c>
      <c r="D13921" s="18" t="s">
        <v>579</v>
      </c>
      <c r="E13921" s="18">
        <v>90.003521839953436</v>
      </c>
    </row>
    <row r="13922" spans="1:5" x14ac:dyDescent="0.3">
      <c r="A13922" s="18" t="str">
        <f t="shared" si="218"/>
        <v>2023-24Yarra Ranges ShireC4</v>
      </c>
      <c r="B13922" s="18" t="s">
        <v>34</v>
      </c>
      <c r="C13922" s="18" t="s">
        <v>1224</v>
      </c>
      <c r="D13922" s="18" t="s">
        <v>583</v>
      </c>
      <c r="E13922" s="18">
        <v>1212.2323465285392</v>
      </c>
    </row>
    <row r="13923" spans="1:5" x14ac:dyDescent="0.3">
      <c r="A13923" s="18" t="str">
        <f t="shared" si="218"/>
        <v>2023-24Yarra Ranges ShireC5</v>
      </c>
      <c r="B13923" s="18" t="s">
        <v>34</v>
      </c>
      <c r="C13923" s="18" t="s">
        <v>1224</v>
      </c>
      <c r="D13923" s="18" t="s">
        <v>586</v>
      </c>
      <c r="E13923" s="18">
        <v>78.667120370020285</v>
      </c>
    </row>
    <row r="13924" spans="1:5" x14ac:dyDescent="0.3">
      <c r="A13924" s="18" t="str">
        <f t="shared" si="218"/>
        <v>2023-24Yarra Ranges ShireC6</v>
      </c>
      <c r="B13924" s="18" t="s">
        <v>34</v>
      </c>
      <c r="C13924" s="18" t="s">
        <v>1224</v>
      </c>
      <c r="D13924" s="18" t="s">
        <v>590</v>
      </c>
      <c r="E13924" s="18">
        <v>8</v>
      </c>
    </row>
    <row r="13925" spans="1:5" x14ac:dyDescent="0.3">
      <c r="A13925" s="18" t="str">
        <f t="shared" si="218"/>
        <v>2023-24Yarra Ranges ShireC7</v>
      </c>
      <c r="B13925" s="18" t="s">
        <v>34</v>
      </c>
      <c r="C13925" s="18" t="s">
        <v>1224</v>
      </c>
      <c r="D13925" s="18" t="s">
        <v>594</v>
      </c>
      <c r="E13925" s="18">
        <v>0.11594202898550725</v>
      </c>
    </row>
    <row r="13926" spans="1:5" x14ac:dyDescent="0.3">
      <c r="A13926" s="18" t="str">
        <f t="shared" si="218"/>
        <v>2023-24Yarriambiack ShireLB5</v>
      </c>
      <c r="B13926" s="18" t="s">
        <v>34</v>
      </c>
      <c r="C13926" s="18" t="s">
        <v>1227</v>
      </c>
      <c r="D13926" s="18" t="s">
        <v>177</v>
      </c>
      <c r="E13926" s="18">
        <v>48.22197683518548</v>
      </c>
    </row>
    <row r="13927" spans="1:5" x14ac:dyDescent="0.3">
      <c r="A13927" s="18" t="str">
        <f t="shared" si="218"/>
        <v>2023-24Yarriambiack ShireAF2</v>
      </c>
      <c r="B13927" s="18" t="s">
        <v>34</v>
      </c>
      <c r="C13927" s="18" t="s">
        <v>1227</v>
      </c>
      <c r="D13927" s="18" t="s">
        <v>76</v>
      </c>
      <c r="E13927" s="18">
        <v>0</v>
      </c>
    </row>
    <row r="13928" spans="1:5" x14ac:dyDescent="0.3">
      <c r="A13928" s="18" t="str">
        <f t="shared" si="218"/>
        <v>2023-24Yarriambiack ShireAF6</v>
      </c>
      <c r="B13928" s="18" t="s">
        <v>34</v>
      </c>
      <c r="C13928" s="18" t="s">
        <v>1227</v>
      </c>
      <c r="D13928" s="18" t="s">
        <v>85</v>
      </c>
      <c r="E13928" s="18">
        <v>0.57207700735639377</v>
      </c>
    </row>
    <row r="13929" spans="1:5" x14ac:dyDescent="0.3">
      <c r="A13929" s="18" t="str">
        <f t="shared" si="218"/>
        <v>2023-24Yarriambiack ShireAF7</v>
      </c>
      <c r="B13929" s="18" t="s">
        <v>34</v>
      </c>
      <c r="C13929" s="18" t="s">
        <v>1227</v>
      </c>
      <c r="D13929" s="18" t="s">
        <v>90</v>
      </c>
      <c r="E13929" s="18">
        <v>14.006845417236661</v>
      </c>
    </row>
    <row r="13930" spans="1:5" x14ac:dyDescent="0.3">
      <c r="A13930" s="18" t="str">
        <f t="shared" si="218"/>
        <v>2023-24Yarriambiack ShireAM1</v>
      </c>
      <c r="B13930" s="18" t="s">
        <v>34</v>
      </c>
      <c r="C13930" s="18" t="s">
        <v>1227</v>
      </c>
      <c r="D13930" s="18" t="s">
        <v>97</v>
      </c>
      <c r="E13930" s="18">
        <v>1.3045977011494252</v>
      </c>
    </row>
    <row r="13931" spans="1:5" x14ac:dyDescent="0.3">
      <c r="A13931" s="18" t="str">
        <f t="shared" si="218"/>
        <v>2023-24Yarriambiack ShireAM2</v>
      </c>
      <c r="B13931" s="18" t="s">
        <v>34</v>
      </c>
      <c r="C13931" s="18" t="s">
        <v>1227</v>
      </c>
      <c r="D13931" s="18" t="s">
        <v>103</v>
      </c>
      <c r="E13931" s="18">
        <v>0.189873417721519</v>
      </c>
    </row>
    <row r="13932" spans="1:5" x14ac:dyDescent="0.3">
      <c r="A13932" s="18" t="str">
        <f t="shared" si="218"/>
        <v>2023-24Yarriambiack ShireAM5</v>
      </c>
      <c r="B13932" s="18" t="s">
        <v>34</v>
      </c>
      <c r="C13932" s="18" t="s">
        <v>1227</v>
      </c>
      <c r="D13932" s="18" t="s">
        <v>109</v>
      </c>
      <c r="E13932" s="18">
        <v>0.515625</v>
      </c>
    </row>
    <row r="13933" spans="1:5" x14ac:dyDescent="0.3">
      <c r="A13933" s="18" t="str">
        <f t="shared" si="218"/>
        <v>2023-24Yarriambiack ShireAM6</v>
      </c>
      <c r="B13933" s="18" t="s">
        <v>34</v>
      </c>
      <c r="C13933" s="18" t="s">
        <v>1227</v>
      </c>
      <c r="D13933" s="18" t="s">
        <v>115</v>
      </c>
      <c r="E13933" s="18">
        <v>22.581274064798876</v>
      </c>
    </row>
    <row r="13934" spans="1:5" x14ac:dyDescent="0.3">
      <c r="A13934" s="18" t="str">
        <f t="shared" si="218"/>
        <v>2023-24Yarriambiack ShireAM7</v>
      </c>
      <c r="B13934" s="18" t="s">
        <v>34</v>
      </c>
      <c r="C13934" s="18" t="s">
        <v>1227</v>
      </c>
      <c r="D13934" s="18" t="s">
        <v>118</v>
      </c>
      <c r="E13934" s="18">
        <v>1</v>
      </c>
    </row>
    <row r="13935" spans="1:5" x14ac:dyDescent="0.3">
      <c r="A13935" s="18" t="str">
        <f t="shared" si="218"/>
        <v>2023-24Yarriambiack ShireFS1</v>
      </c>
      <c r="B13935" s="18" t="s">
        <v>34</v>
      </c>
      <c r="C13935" s="18" t="s">
        <v>1227</v>
      </c>
      <c r="D13935" s="18" t="s">
        <v>124</v>
      </c>
      <c r="E13935" s="18">
        <v>4.5999999999999996</v>
      </c>
    </row>
    <row r="13936" spans="1:5" x14ac:dyDescent="0.3">
      <c r="A13936" s="18" t="str">
        <f t="shared" si="218"/>
        <v>2023-24Yarriambiack ShireFS2</v>
      </c>
      <c r="B13936" s="18" t="s">
        <v>34</v>
      </c>
      <c r="C13936" s="18" t="s">
        <v>1227</v>
      </c>
      <c r="D13936" s="18" t="s">
        <v>130</v>
      </c>
      <c r="E13936" s="18">
        <v>0.898876404494382</v>
      </c>
    </row>
    <row r="13937" spans="1:5" x14ac:dyDescent="0.3">
      <c r="A13937" s="18" t="str">
        <f t="shared" si="218"/>
        <v>2023-24Yarriambiack ShireFS3</v>
      </c>
      <c r="B13937" s="18" t="s">
        <v>34</v>
      </c>
      <c r="C13937" s="18" t="s">
        <v>1227</v>
      </c>
      <c r="D13937" s="18" t="s">
        <v>135</v>
      </c>
      <c r="E13937" s="18">
        <v>653.01707865168532</v>
      </c>
    </row>
    <row r="13938" spans="1:5" x14ac:dyDescent="0.3">
      <c r="A13938" s="18" t="str">
        <f t="shared" si="218"/>
        <v>2023-24Yarriambiack ShireFS4</v>
      </c>
      <c r="B13938" s="18" t="s">
        <v>34</v>
      </c>
      <c r="C13938" s="18" t="s">
        <v>1227</v>
      </c>
      <c r="D13938" s="18" t="s">
        <v>139</v>
      </c>
      <c r="E13938" s="18">
        <v>0</v>
      </c>
    </row>
    <row r="13939" spans="1:5" x14ac:dyDescent="0.3">
      <c r="A13939" s="18" t="str">
        <f t="shared" si="218"/>
        <v>2023-24Yarriambiack ShireFS5</v>
      </c>
      <c r="B13939" s="18" t="s">
        <v>34</v>
      </c>
      <c r="C13939" s="18" t="s">
        <v>1227</v>
      </c>
      <c r="D13939" s="18" t="s">
        <v>144</v>
      </c>
      <c r="E13939" s="18">
        <v>0.42857142857142855</v>
      </c>
    </row>
    <row r="13940" spans="1:5" x14ac:dyDescent="0.3">
      <c r="A13940" s="18" t="str">
        <f t="shared" si="218"/>
        <v>2023-24Yarriambiack ShireG1</v>
      </c>
      <c r="B13940" s="18" t="s">
        <v>34</v>
      </c>
      <c r="C13940" s="18" t="s">
        <v>1227</v>
      </c>
      <c r="D13940" s="18" t="s">
        <v>149</v>
      </c>
      <c r="E13940" s="18">
        <v>0.21238938053097345</v>
      </c>
    </row>
    <row r="13941" spans="1:5" x14ac:dyDescent="0.3">
      <c r="A13941" s="18" t="str">
        <f t="shared" si="218"/>
        <v>2023-24Yarriambiack ShireG2</v>
      </c>
      <c r="B13941" s="18" t="s">
        <v>34</v>
      </c>
      <c r="C13941" s="18" t="s">
        <v>1227</v>
      </c>
      <c r="D13941" s="18" t="s">
        <v>154</v>
      </c>
      <c r="E13941" s="18">
        <v>58</v>
      </c>
    </row>
    <row r="13942" spans="1:5" x14ac:dyDescent="0.3">
      <c r="A13942" s="18" t="str">
        <f t="shared" si="218"/>
        <v>2023-24Yarriambiack ShireG3</v>
      </c>
      <c r="B13942" s="18" t="s">
        <v>34</v>
      </c>
      <c r="C13942" s="18" t="s">
        <v>1227</v>
      </c>
      <c r="D13942" s="18" t="s">
        <v>159</v>
      </c>
      <c r="E13942" s="18">
        <v>0.8351648351648352</v>
      </c>
    </row>
    <row r="13943" spans="1:5" x14ac:dyDescent="0.3">
      <c r="A13943" s="18" t="str">
        <f t="shared" si="218"/>
        <v>2023-24Yarriambiack ShireG4</v>
      </c>
      <c r="B13943" s="18" t="s">
        <v>34</v>
      </c>
      <c r="C13943" s="18" t="s">
        <v>1227</v>
      </c>
      <c r="D13943" s="18" t="s">
        <v>166</v>
      </c>
      <c r="E13943" s="18">
        <v>49600.318571428572</v>
      </c>
    </row>
    <row r="13944" spans="1:5" x14ac:dyDescent="0.3">
      <c r="A13944" s="18" t="str">
        <f t="shared" si="218"/>
        <v>2023-24Yarriambiack ShireG5</v>
      </c>
      <c r="B13944" s="18" t="s">
        <v>34</v>
      </c>
      <c r="C13944" s="18" t="s">
        <v>1227</v>
      </c>
      <c r="D13944" s="18" t="s">
        <v>169</v>
      </c>
      <c r="E13944" s="18">
        <v>56</v>
      </c>
    </row>
    <row r="13945" spans="1:5" x14ac:dyDescent="0.3">
      <c r="A13945" s="18" t="str">
        <f t="shared" si="218"/>
        <v>2023-24Yarriambiack ShireLB2</v>
      </c>
      <c r="B13945" s="18" t="s">
        <v>34</v>
      </c>
      <c r="C13945" s="18" t="s">
        <v>1227</v>
      </c>
      <c r="D13945" s="18" t="s">
        <v>172</v>
      </c>
      <c r="E13945" s="18">
        <v>0.44667175766832123</v>
      </c>
    </row>
    <row r="13946" spans="1:5" x14ac:dyDescent="0.3">
      <c r="A13946" s="18" t="str">
        <f t="shared" si="218"/>
        <v>2023-24Yarriambiack ShireLB6</v>
      </c>
      <c r="B13946" s="18" t="s">
        <v>34</v>
      </c>
      <c r="C13946" s="18" t="s">
        <v>1227</v>
      </c>
      <c r="D13946" s="18" t="s">
        <v>180</v>
      </c>
      <c r="E13946" s="18">
        <v>2.0133041164501488</v>
      </c>
    </row>
    <row r="13947" spans="1:5" x14ac:dyDescent="0.3">
      <c r="A13947" s="18" t="str">
        <f t="shared" si="218"/>
        <v>2023-24Yarriambiack ShireLB7</v>
      </c>
      <c r="B13947" s="18" t="s">
        <v>34</v>
      </c>
      <c r="C13947" s="18" t="s">
        <v>1227</v>
      </c>
      <c r="D13947" s="18" t="s">
        <v>184</v>
      </c>
      <c r="E13947" s="18">
        <v>0.16356237282829864</v>
      </c>
    </row>
    <row r="13948" spans="1:5" x14ac:dyDescent="0.3">
      <c r="A13948" s="18" t="str">
        <f t="shared" si="218"/>
        <v>2023-24Yarriambiack ShireLB8</v>
      </c>
      <c r="B13948" s="18" t="s">
        <v>34</v>
      </c>
      <c r="C13948" s="18" t="s">
        <v>1227</v>
      </c>
      <c r="D13948" s="18" t="s">
        <v>188</v>
      </c>
      <c r="E13948" s="18">
        <v>0.57943340115824071</v>
      </c>
    </row>
    <row r="13949" spans="1:5" x14ac:dyDescent="0.3">
      <c r="A13949" s="18" t="str">
        <f t="shared" si="218"/>
        <v>2023-24Yarriambiack ShireMC2</v>
      </c>
      <c r="B13949" s="18" t="s">
        <v>34</v>
      </c>
      <c r="C13949" s="18" t="s">
        <v>1227</v>
      </c>
      <c r="D13949" s="18" t="s">
        <v>192</v>
      </c>
      <c r="E13949" s="18">
        <v>1.0192307692307692</v>
      </c>
    </row>
    <row r="13950" spans="1:5" x14ac:dyDescent="0.3">
      <c r="A13950" s="18" t="str">
        <f t="shared" si="218"/>
        <v>2023-24Yarriambiack ShireMC3</v>
      </c>
      <c r="B13950" s="18" t="s">
        <v>34</v>
      </c>
      <c r="C13950" s="18" t="s">
        <v>1227</v>
      </c>
      <c r="D13950" s="18" t="s">
        <v>197</v>
      </c>
      <c r="E13950" s="18">
        <v>114.23412300382738</v>
      </c>
    </row>
    <row r="13951" spans="1:5" x14ac:dyDescent="0.3">
      <c r="A13951" s="18" t="str">
        <f t="shared" si="218"/>
        <v>2023-24Yarriambiack ShireMC4</v>
      </c>
      <c r="B13951" s="18" t="s">
        <v>34</v>
      </c>
      <c r="C13951" s="18" t="s">
        <v>1227</v>
      </c>
      <c r="D13951" s="18" t="s">
        <v>202</v>
      </c>
      <c r="E13951" s="18">
        <v>0.84364820846905542</v>
      </c>
    </row>
    <row r="13952" spans="1:5" x14ac:dyDescent="0.3">
      <c r="A13952" s="18" t="str">
        <f t="shared" si="218"/>
        <v>2023-24Yarriambiack ShireMC5</v>
      </c>
      <c r="B13952" s="18" t="s">
        <v>34</v>
      </c>
      <c r="C13952" s="18" t="s">
        <v>1227</v>
      </c>
      <c r="D13952" s="18" t="s">
        <v>207</v>
      </c>
      <c r="E13952" s="18">
        <v>1</v>
      </c>
    </row>
    <row r="13953" spans="1:5" x14ac:dyDescent="0.3">
      <c r="A13953" s="18" t="str">
        <f t="shared" si="218"/>
        <v>2023-24Yarriambiack ShireMC6</v>
      </c>
      <c r="B13953" s="18" t="s">
        <v>34</v>
      </c>
      <c r="C13953" s="18" t="s">
        <v>1227</v>
      </c>
      <c r="D13953" s="18" t="s">
        <v>211</v>
      </c>
      <c r="E13953" s="18">
        <v>1.0576923076923077</v>
      </c>
    </row>
    <row r="13954" spans="1:5" x14ac:dyDescent="0.3">
      <c r="A13954" s="18" t="str">
        <f t="shared" si="218"/>
        <v>2023-24Yarriambiack ShireR1</v>
      </c>
      <c r="B13954" s="18" t="s">
        <v>34</v>
      </c>
      <c r="C13954" s="18" t="s">
        <v>1227</v>
      </c>
      <c r="D13954" s="18" t="s">
        <v>215</v>
      </c>
      <c r="E13954" s="18">
        <v>14.876896520396112</v>
      </c>
    </row>
    <row r="13955" spans="1:5" x14ac:dyDescent="0.3">
      <c r="A13955" s="18" t="str">
        <f t="shared" si="218"/>
        <v>2023-24Yarriambiack ShireR2</v>
      </c>
      <c r="B13955" s="18" t="s">
        <v>34</v>
      </c>
      <c r="C13955" s="18" t="s">
        <v>1227</v>
      </c>
      <c r="D13955" s="18" t="s">
        <v>220</v>
      </c>
      <c r="E13955" s="18">
        <v>0.97381211956027991</v>
      </c>
    </row>
    <row r="13956" spans="1:5" x14ac:dyDescent="0.3">
      <c r="A13956" s="18" t="str">
        <f t="shared" si="218"/>
        <v>2023-24Yarriambiack ShireR3</v>
      </c>
      <c r="B13956" s="18" t="s">
        <v>34</v>
      </c>
      <c r="C13956" s="18" t="s">
        <v>1227</v>
      </c>
      <c r="D13956" s="18" t="s">
        <v>223</v>
      </c>
      <c r="E13956" s="18">
        <v>45.16978927531266</v>
      </c>
    </row>
    <row r="13957" spans="1:5" x14ac:dyDescent="0.3">
      <c r="A13957" s="18" t="str">
        <f t="shared" si="218"/>
        <v>2023-24Yarriambiack ShireR4</v>
      </c>
      <c r="B13957" s="18" t="s">
        <v>34</v>
      </c>
      <c r="C13957" s="18" t="s">
        <v>1227</v>
      </c>
      <c r="D13957" s="18" t="s">
        <v>228</v>
      </c>
      <c r="E13957" s="18">
        <v>5.4717767137745508</v>
      </c>
    </row>
    <row r="13958" spans="1:5" x14ac:dyDescent="0.3">
      <c r="A13958" s="18" t="str">
        <f t="shared" si="218"/>
        <v>2023-24Yarriambiack ShireR5</v>
      </c>
      <c r="B13958" s="18" t="s">
        <v>34</v>
      </c>
      <c r="C13958" s="18" t="s">
        <v>1227</v>
      </c>
      <c r="D13958" s="18" t="s">
        <v>232</v>
      </c>
      <c r="E13958" s="18">
        <v>33</v>
      </c>
    </row>
    <row r="13959" spans="1:5" x14ac:dyDescent="0.3">
      <c r="A13959" s="18" t="str">
        <f t="shared" si="218"/>
        <v>2023-24Yarriambiack ShireSP1</v>
      </c>
      <c r="B13959" s="18" t="s">
        <v>34</v>
      </c>
      <c r="C13959" s="18" t="s">
        <v>1227</v>
      </c>
      <c r="D13959" s="18" t="s">
        <v>236</v>
      </c>
      <c r="E13959" s="18">
        <v>51</v>
      </c>
    </row>
    <row r="13960" spans="1:5" x14ac:dyDescent="0.3">
      <c r="A13960" s="18" t="str">
        <f t="shared" si="218"/>
        <v>2023-24Yarriambiack ShireSP2</v>
      </c>
      <c r="B13960" s="18" t="s">
        <v>34</v>
      </c>
      <c r="C13960" s="18" t="s">
        <v>1227</v>
      </c>
      <c r="D13960" s="18" t="s">
        <v>239</v>
      </c>
      <c r="E13960" s="18">
        <v>0.71698113207547165</v>
      </c>
    </row>
    <row r="13961" spans="1:5" x14ac:dyDescent="0.3">
      <c r="A13961" s="18" t="str">
        <f t="shared" si="218"/>
        <v>2023-24Yarriambiack ShireSP3</v>
      </c>
      <c r="B13961" s="18" t="s">
        <v>34</v>
      </c>
      <c r="C13961" s="18" t="s">
        <v>1227</v>
      </c>
      <c r="D13961" s="18" t="s">
        <v>245</v>
      </c>
      <c r="E13961" s="18">
        <v>3934.7586440677969</v>
      </c>
    </row>
    <row r="13962" spans="1:5" x14ac:dyDescent="0.3">
      <c r="A13962" s="18" t="str">
        <f t="shared" si="218"/>
        <v>2023-24Yarriambiack ShireSP4</v>
      </c>
      <c r="B13962" s="18" t="s">
        <v>34</v>
      </c>
      <c r="C13962" s="18" t="s">
        <v>1227</v>
      </c>
      <c r="D13962" s="18" t="s">
        <v>251</v>
      </c>
      <c r="E13962" s="18">
        <v>1</v>
      </c>
    </row>
    <row r="13963" spans="1:5" x14ac:dyDescent="0.3">
      <c r="A13963" s="18" t="str">
        <f t="shared" si="218"/>
        <v>2023-24Yarriambiack ShireWC2</v>
      </c>
      <c r="B13963" s="18" t="s">
        <v>34</v>
      </c>
      <c r="C13963" s="18" t="s">
        <v>1227</v>
      </c>
      <c r="D13963" s="18" t="s">
        <v>256</v>
      </c>
      <c r="E13963" s="18">
        <v>0.41957455140487548</v>
      </c>
    </row>
    <row r="13964" spans="1:5" x14ac:dyDescent="0.3">
      <c r="A13964" s="18" t="str">
        <f t="shared" si="218"/>
        <v>2023-24Yarriambiack ShireWC3</v>
      </c>
      <c r="B13964" s="18" t="s">
        <v>34</v>
      </c>
      <c r="C13964" s="18" t="s">
        <v>1227</v>
      </c>
      <c r="D13964" s="18" t="s">
        <v>262</v>
      </c>
      <c r="E13964" s="18">
        <v>229.59359696031524</v>
      </c>
    </row>
    <row r="13965" spans="1:5" x14ac:dyDescent="0.3">
      <c r="A13965" s="18" t="str">
        <f t="shared" si="218"/>
        <v>2023-24Yarriambiack ShireWC4</v>
      </c>
      <c r="B13965" s="18" t="s">
        <v>34</v>
      </c>
      <c r="C13965" s="18" t="s">
        <v>1227</v>
      </c>
      <c r="D13965" s="18" t="s">
        <v>266</v>
      </c>
      <c r="E13965" s="18">
        <v>107.97003332804317</v>
      </c>
    </row>
    <row r="13966" spans="1:5" x14ac:dyDescent="0.3">
      <c r="A13966" s="18" t="str">
        <f t="shared" si="218"/>
        <v>2023-24Yarriambiack ShireWC5</v>
      </c>
      <c r="B13966" s="18" t="s">
        <v>34</v>
      </c>
      <c r="C13966" s="18" t="s">
        <v>1227</v>
      </c>
      <c r="D13966" s="18" t="s">
        <v>270</v>
      </c>
      <c r="E13966" s="18">
        <v>0.17134917772166777</v>
      </c>
    </row>
    <row r="13967" spans="1:5" x14ac:dyDescent="0.3">
      <c r="A13967" s="18" t="str">
        <f t="shared" si="218"/>
        <v>2023-24Yarriambiack ShireE2</v>
      </c>
      <c r="B13967" s="18" t="s">
        <v>34</v>
      </c>
      <c r="C13967" s="18" t="s">
        <v>1227</v>
      </c>
      <c r="D13967" s="18" t="s">
        <v>548</v>
      </c>
      <c r="E13967" s="18">
        <v>4193.4285714285716</v>
      </c>
    </row>
    <row r="13968" spans="1:5" x14ac:dyDescent="0.3">
      <c r="A13968" s="18" t="str">
        <f t="shared" si="218"/>
        <v>2023-24Yarriambiack ShireE4</v>
      </c>
      <c r="B13968" s="18" t="s">
        <v>34</v>
      </c>
      <c r="C13968" s="18" t="s">
        <v>1227</v>
      </c>
      <c r="D13968" s="18" t="s">
        <v>550</v>
      </c>
      <c r="E13968" s="18">
        <v>1763.7857142857142</v>
      </c>
    </row>
    <row r="13969" spans="1:5" x14ac:dyDescent="0.3">
      <c r="A13969" s="18" t="str">
        <f t="shared" si="218"/>
        <v>2023-24Yarriambiack ShireL1</v>
      </c>
      <c r="B13969" s="18" t="s">
        <v>34</v>
      </c>
      <c r="C13969" s="18" t="s">
        <v>1227</v>
      </c>
      <c r="D13969" s="18" t="s">
        <v>552</v>
      </c>
      <c r="E13969" s="18">
        <v>1.3400708173502509</v>
      </c>
    </row>
    <row r="13970" spans="1:5" x14ac:dyDescent="0.3">
      <c r="A13970" s="18" t="str">
        <f t="shared" si="218"/>
        <v>2023-24Yarriambiack ShireL2</v>
      </c>
      <c r="B13970" s="18" t="s">
        <v>34</v>
      </c>
      <c r="C13970" s="18" t="s">
        <v>1227</v>
      </c>
      <c r="D13970" s="18" t="s">
        <v>554</v>
      </c>
      <c r="E13970" s="18">
        <v>1.0073768073177929</v>
      </c>
    </row>
    <row r="13971" spans="1:5" x14ac:dyDescent="0.3">
      <c r="A13971" s="18" t="str">
        <f t="shared" si="218"/>
        <v>2023-24Yarriambiack ShireO2</v>
      </c>
      <c r="B13971" s="18" t="s">
        <v>34</v>
      </c>
      <c r="C13971" s="18" t="s">
        <v>1227</v>
      </c>
      <c r="D13971" s="18" t="s">
        <v>556</v>
      </c>
      <c r="E13971" s="18">
        <v>3.2414910858995137E-2</v>
      </c>
    </row>
    <row r="13972" spans="1:5" x14ac:dyDescent="0.3">
      <c r="A13972" s="18" t="str">
        <f t="shared" si="218"/>
        <v>2023-24Yarriambiack ShireO3</v>
      </c>
      <c r="B13972" s="18" t="s">
        <v>34</v>
      </c>
      <c r="C13972" s="18" t="s">
        <v>1227</v>
      </c>
      <c r="D13972" s="18" t="s">
        <v>558</v>
      </c>
      <c r="E13972" s="18">
        <v>1.350621285791464E-3</v>
      </c>
    </row>
    <row r="13973" spans="1:5" x14ac:dyDescent="0.3">
      <c r="A13973" s="18" t="str">
        <f t="shared" si="218"/>
        <v>2023-24Yarriambiack ShireO4</v>
      </c>
      <c r="B13973" s="18" t="s">
        <v>34</v>
      </c>
      <c r="C13973" s="18" t="s">
        <v>1227</v>
      </c>
      <c r="D13973" s="18" t="s">
        <v>560</v>
      </c>
      <c r="E13973" s="18">
        <v>0.10519001872998611</v>
      </c>
    </row>
    <row r="13974" spans="1:5" x14ac:dyDescent="0.3">
      <c r="A13974" s="18" t="str">
        <f t="shared" si="218"/>
        <v>2023-24Yarriambiack ShireO5</v>
      </c>
      <c r="B13974" s="18" t="s">
        <v>34</v>
      </c>
      <c r="C13974" s="18" t="s">
        <v>1227</v>
      </c>
      <c r="D13974" s="18" t="s">
        <v>562</v>
      </c>
      <c r="E13974" s="18">
        <v>1.9482164477973363</v>
      </c>
    </row>
    <row r="13975" spans="1:5" x14ac:dyDescent="0.3">
      <c r="A13975" s="18" t="str">
        <f t="shared" si="218"/>
        <v>2023-24Yarriambiack ShireOP1</v>
      </c>
      <c r="B13975" s="18" t="s">
        <v>34</v>
      </c>
      <c r="C13975" s="18" t="s">
        <v>1227</v>
      </c>
      <c r="D13975" s="18" t="s">
        <v>564</v>
      </c>
      <c r="E13975" s="18">
        <v>-0.33725115028928065</v>
      </c>
    </row>
    <row r="13976" spans="1:5" x14ac:dyDescent="0.3">
      <c r="A13976" s="18" t="str">
        <f t="shared" ref="A13976:A14039" si="219">CONCATENATE(B13976,C13976,D13976)</f>
        <v>2023-24Yarriambiack ShireS1</v>
      </c>
      <c r="B13976" s="18" t="s">
        <v>34</v>
      </c>
      <c r="C13976" s="18" t="s">
        <v>1227</v>
      </c>
      <c r="D13976" s="18" t="s">
        <v>567</v>
      </c>
      <c r="E13976" s="18">
        <v>0.67459341260079264</v>
      </c>
    </row>
    <row r="13977" spans="1:5" x14ac:dyDescent="0.3">
      <c r="A13977" s="18" t="str">
        <f t="shared" si="219"/>
        <v>2023-24Yarriambiack ShireS2</v>
      </c>
      <c r="B13977" s="18" t="s">
        <v>34</v>
      </c>
      <c r="C13977" s="18" t="s">
        <v>1227</v>
      </c>
      <c r="D13977" s="18" t="s">
        <v>569</v>
      </c>
      <c r="E13977" s="18">
        <v>2.5955136945423223E-3</v>
      </c>
    </row>
    <row r="13978" spans="1:5" x14ac:dyDescent="0.3">
      <c r="A13978" s="18" t="str">
        <f t="shared" si="219"/>
        <v>2023-24Yarriambiack ShireC1</v>
      </c>
      <c r="B13978" s="18" t="s">
        <v>34</v>
      </c>
      <c r="C13978" s="18" t="s">
        <v>1227</v>
      </c>
      <c r="D13978" s="18" t="s">
        <v>572</v>
      </c>
      <c r="E13978" s="18">
        <v>4594.4592267960552</v>
      </c>
    </row>
    <row r="13979" spans="1:5" x14ac:dyDescent="0.3">
      <c r="A13979" s="18" t="str">
        <f t="shared" si="219"/>
        <v>2023-24Yarriambiack ShireC2</v>
      </c>
      <c r="B13979" s="18" t="s">
        <v>34</v>
      </c>
      <c r="C13979" s="18" t="s">
        <v>1227</v>
      </c>
      <c r="D13979" s="18" t="s">
        <v>575</v>
      </c>
      <c r="E13979" s="18">
        <v>26092.972296133979</v>
      </c>
    </row>
    <row r="13980" spans="1:5" x14ac:dyDescent="0.3">
      <c r="A13980" s="18" t="str">
        <f t="shared" si="219"/>
        <v>2023-24Yarriambiack ShireC3</v>
      </c>
      <c r="B13980" s="18" t="s">
        <v>34</v>
      </c>
      <c r="C13980" s="18" t="s">
        <v>1227</v>
      </c>
      <c r="D13980" s="18" t="s">
        <v>579</v>
      </c>
      <c r="E13980" s="18">
        <v>1.324419568822554</v>
      </c>
    </row>
    <row r="13981" spans="1:5" x14ac:dyDescent="0.3">
      <c r="A13981" s="18" t="str">
        <f t="shared" si="219"/>
        <v>2023-24Yarriambiack ShireC4</v>
      </c>
      <c r="B13981" s="18" t="s">
        <v>34</v>
      </c>
      <c r="C13981" s="18" t="s">
        <v>1227</v>
      </c>
      <c r="D13981" s="18" t="s">
        <v>583</v>
      </c>
      <c r="E13981" s="18">
        <v>2590.5462513695416</v>
      </c>
    </row>
    <row r="13982" spans="1:5" x14ac:dyDescent="0.3">
      <c r="A13982" s="18" t="str">
        <f t="shared" si="219"/>
        <v>2023-24Yarriambiack ShireC5</v>
      </c>
      <c r="B13982" s="18" t="s">
        <v>34</v>
      </c>
      <c r="C13982" s="18" t="s">
        <v>1227</v>
      </c>
      <c r="D13982" s="18" t="s">
        <v>586</v>
      </c>
      <c r="E13982" s="18">
        <v>687.27500391297542</v>
      </c>
    </row>
    <row r="13983" spans="1:5" x14ac:dyDescent="0.3">
      <c r="A13983" s="18" t="str">
        <f t="shared" si="219"/>
        <v>2023-24Yarriambiack ShireC6</v>
      </c>
      <c r="B13983" s="18" t="s">
        <v>34</v>
      </c>
      <c r="C13983" s="18" t="s">
        <v>1227</v>
      </c>
      <c r="D13983" s="18" t="s">
        <v>590</v>
      </c>
      <c r="E13983" s="18">
        <v>2</v>
      </c>
    </row>
    <row r="13984" spans="1:5" x14ac:dyDescent="0.3">
      <c r="A13984" s="18" t="str">
        <f t="shared" si="219"/>
        <v>2023-24Yarriambiack ShireC7</v>
      </c>
      <c r="B13984" s="18" t="s">
        <v>34</v>
      </c>
      <c r="C13984" s="18" t="s">
        <v>1227</v>
      </c>
      <c r="D13984" s="18" t="s">
        <v>594</v>
      </c>
      <c r="E13984" s="18">
        <v>0.22892996438867222</v>
      </c>
    </row>
    <row r="13985" spans="1:5" x14ac:dyDescent="0.3">
      <c r="A13985" s="18" t="str">
        <f t="shared" si="219"/>
        <v>2023-24Alpine ShirePOP</v>
      </c>
      <c r="B13985" s="18" t="s">
        <v>34</v>
      </c>
      <c r="C13985" s="18" t="s">
        <v>995</v>
      </c>
      <c r="D13985" s="18" t="s">
        <v>1259</v>
      </c>
      <c r="E13985" s="18">
        <v>13182</v>
      </c>
    </row>
    <row r="13986" spans="1:5" x14ac:dyDescent="0.3">
      <c r="A13986" s="18" t="str">
        <f t="shared" si="219"/>
        <v>2023-24Ararat Rural CityPOP</v>
      </c>
      <c r="B13986" s="18" t="s">
        <v>34</v>
      </c>
      <c r="C13986" s="18" t="s">
        <v>998</v>
      </c>
      <c r="D13986" s="18" t="s">
        <v>1259</v>
      </c>
      <c r="E13986" s="18">
        <v>11683</v>
      </c>
    </row>
    <row r="13987" spans="1:5" x14ac:dyDescent="0.3">
      <c r="A13987" s="18" t="str">
        <f t="shared" si="219"/>
        <v>2023-24Ballarat CityPOP</v>
      </c>
      <c r="B13987" s="18" t="s">
        <v>34</v>
      </c>
      <c r="C13987" s="18" t="s">
        <v>1001</v>
      </c>
      <c r="D13987" s="18" t="s">
        <v>1259</v>
      </c>
      <c r="E13987" s="18">
        <v>118137</v>
      </c>
    </row>
    <row r="13988" spans="1:5" x14ac:dyDescent="0.3">
      <c r="A13988" s="18" t="str">
        <f t="shared" si="219"/>
        <v>2023-24Banyule CityPOP</v>
      </c>
      <c r="B13988" s="18" t="s">
        <v>34</v>
      </c>
      <c r="C13988" s="18" t="s">
        <v>1004</v>
      </c>
      <c r="D13988" s="18" t="s">
        <v>1259</v>
      </c>
      <c r="E13988" s="18">
        <v>129602</v>
      </c>
    </row>
    <row r="13989" spans="1:5" x14ac:dyDescent="0.3">
      <c r="A13989" s="18" t="str">
        <f t="shared" si="219"/>
        <v>2023-24Bass Coast ShirePOP</v>
      </c>
      <c r="B13989" s="18" t="s">
        <v>34</v>
      </c>
      <c r="C13989" s="18" t="s">
        <v>1007</v>
      </c>
      <c r="D13989" s="18" t="s">
        <v>1259</v>
      </c>
      <c r="E13989" s="18">
        <v>42729</v>
      </c>
    </row>
    <row r="13990" spans="1:5" x14ac:dyDescent="0.3">
      <c r="A13990" s="18" t="str">
        <f t="shared" si="219"/>
        <v>2023-24Baw Baw ShirePOP</v>
      </c>
      <c r="B13990" s="18" t="s">
        <v>34</v>
      </c>
      <c r="C13990" s="18" t="s">
        <v>1010</v>
      </c>
      <c r="D13990" s="18" t="s">
        <v>1259</v>
      </c>
      <c r="E13990" s="18">
        <v>60644</v>
      </c>
    </row>
    <row r="13991" spans="1:5" x14ac:dyDescent="0.3">
      <c r="A13991" s="18" t="str">
        <f t="shared" si="219"/>
        <v>2023-24Bayside CityPOP</v>
      </c>
      <c r="B13991" s="18" t="s">
        <v>34</v>
      </c>
      <c r="C13991" s="18" t="s">
        <v>1013</v>
      </c>
      <c r="D13991" s="18" t="s">
        <v>1259</v>
      </c>
      <c r="E13991" s="18">
        <v>104272</v>
      </c>
    </row>
    <row r="13992" spans="1:5" x14ac:dyDescent="0.3">
      <c r="A13992" s="18" t="str">
        <f t="shared" si="219"/>
        <v>2023-24Benalla Rural CityPOP</v>
      </c>
      <c r="B13992" s="18" t="s">
        <v>34</v>
      </c>
      <c r="C13992" s="18" t="s">
        <v>1016</v>
      </c>
      <c r="D13992" s="18" t="s">
        <v>1259</v>
      </c>
      <c r="E13992" s="18">
        <v>14529</v>
      </c>
    </row>
    <row r="13993" spans="1:5" x14ac:dyDescent="0.3">
      <c r="A13993" s="18" t="str">
        <f t="shared" si="219"/>
        <v>2023-24Boroondara CityPOP</v>
      </c>
      <c r="B13993" s="18" t="s">
        <v>34</v>
      </c>
      <c r="C13993" s="18" t="s">
        <v>1019</v>
      </c>
      <c r="D13993" s="18" t="s">
        <v>1259</v>
      </c>
      <c r="E13993" s="18">
        <v>174537</v>
      </c>
    </row>
    <row r="13994" spans="1:5" x14ac:dyDescent="0.3">
      <c r="A13994" s="18" t="str">
        <f t="shared" si="219"/>
        <v>2023-24Brimbank CityPOP</v>
      </c>
      <c r="B13994" s="18" t="s">
        <v>34</v>
      </c>
      <c r="C13994" s="18" t="s">
        <v>1022</v>
      </c>
      <c r="D13994" s="18" t="s">
        <v>1259</v>
      </c>
      <c r="E13994" s="18">
        <v>196046</v>
      </c>
    </row>
    <row r="13995" spans="1:5" x14ac:dyDescent="0.3">
      <c r="A13995" s="18" t="str">
        <f t="shared" si="219"/>
        <v>2023-24Buloke ShirePOP</v>
      </c>
      <c r="B13995" s="18" t="s">
        <v>34</v>
      </c>
      <c r="C13995" s="18" t="s">
        <v>1025</v>
      </c>
      <c r="D13995" s="18" t="s">
        <v>1259</v>
      </c>
      <c r="E13995" s="18">
        <v>6040</v>
      </c>
    </row>
    <row r="13996" spans="1:5" x14ac:dyDescent="0.3">
      <c r="A13996" s="18" t="str">
        <f t="shared" si="219"/>
        <v>2023-24Campaspe ShirePOP</v>
      </c>
      <c r="B13996" s="18" t="s">
        <v>34</v>
      </c>
      <c r="C13996" s="18" t="s">
        <v>1028</v>
      </c>
      <c r="D13996" s="18" t="s">
        <v>1259</v>
      </c>
      <c r="E13996" s="18">
        <v>38299</v>
      </c>
    </row>
    <row r="13997" spans="1:5" x14ac:dyDescent="0.3">
      <c r="A13997" s="18" t="str">
        <f t="shared" si="219"/>
        <v>2023-24Cardinia ShirePOP</v>
      </c>
      <c r="B13997" s="18" t="s">
        <v>34</v>
      </c>
      <c r="C13997" s="18" t="s">
        <v>1031</v>
      </c>
      <c r="D13997" s="18" t="s">
        <v>1259</v>
      </c>
      <c r="E13997" s="18">
        <v>126960</v>
      </c>
    </row>
    <row r="13998" spans="1:5" x14ac:dyDescent="0.3">
      <c r="A13998" s="18" t="str">
        <f t="shared" si="219"/>
        <v>2023-24Casey CityPOP</v>
      </c>
      <c r="B13998" s="18" t="s">
        <v>34</v>
      </c>
      <c r="C13998" s="18" t="s">
        <v>1034</v>
      </c>
      <c r="D13998" s="18" t="s">
        <v>1259</v>
      </c>
      <c r="E13998" s="18">
        <v>392110</v>
      </c>
    </row>
    <row r="13999" spans="1:5" x14ac:dyDescent="0.3">
      <c r="A13999" s="18" t="str">
        <f t="shared" si="219"/>
        <v>2023-24Central Goldfields ShirePOP</v>
      </c>
      <c r="B13999" s="18" t="s">
        <v>34</v>
      </c>
      <c r="C13999" s="18" t="s">
        <v>1037</v>
      </c>
      <c r="D13999" s="18" t="s">
        <v>1259</v>
      </c>
      <c r="E13999" s="18">
        <v>13574</v>
      </c>
    </row>
    <row r="14000" spans="1:5" x14ac:dyDescent="0.3">
      <c r="A14000" s="18" t="str">
        <f t="shared" si="219"/>
        <v>2023-24Colac Otway ShirePOP</v>
      </c>
      <c r="B14000" s="18" t="s">
        <v>34</v>
      </c>
      <c r="C14000" s="18" t="s">
        <v>1040</v>
      </c>
      <c r="D14000" s="18" t="s">
        <v>1259</v>
      </c>
      <c r="E14000" s="18">
        <v>22273</v>
      </c>
    </row>
    <row r="14001" spans="1:5" x14ac:dyDescent="0.3">
      <c r="A14001" s="18" t="str">
        <f t="shared" si="219"/>
        <v>2023-24Corangamite ShirePOP</v>
      </c>
      <c r="B14001" s="18" t="s">
        <v>34</v>
      </c>
      <c r="C14001" s="18" t="s">
        <v>1043</v>
      </c>
      <c r="D14001" s="18" t="s">
        <v>1259</v>
      </c>
      <c r="E14001" s="18">
        <v>15948</v>
      </c>
    </row>
    <row r="14002" spans="1:5" x14ac:dyDescent="0.3">
      <c r="A14002" s="18" t="str">
        <f t="shared" si="219"/>
        <v>2023-24Darebin CityPOP</v>
      </c>
      <c r="B14002" s="18" t="s">
        <v>34</v>
      </c>
      <c r="C14002" s="18" t="s">
        <v>1046</v>
      </c>
      <c r="D14002" s="18" t="s">
        <v>1259</v>
      </c>
      <c r="E14002" s="18">
        <v>155683</v>
      </c>
    </row>
    <row r="14003" spans="1:5" x14ac:dyDescent="0.3">
      <c r="A14003" s="18" t="str">
        <f t="shared" si="219"/>
        <v>2023-24East Gippsland ShirePOP</v>
      </c>
      <c r="B14003" s="18" t="s">
        <v>34</v>
      </c>
      <c r="C14003" s="18" t="s">
        <v>1049</v>
      </c>
      <c r="D14003" s="18" t="s">
        <v>1259</v>
      </c>
      <c r="E14003" s="18">
        <v>49179</v>
      </c>
    </row>
    <row r="14004" spans="1:5" x14ac:dyDescent="0.3">
      <c r="A14004" s="18" t="str">
        <f t="shared" si="219"/>
        <v>2023-24Frankston CityPOP</v>
      </c>
      <c r="B14004" s="18" t="s">
        <v>34</v>
      </c>
      <c r="C14004" s="18" t="s">
        <v>1052</v>
      </c>
      <c r="D14004" s="18" t="s">
        <v>1259</v>
      </c>
      <c r="E14004" s="18">
        <v>142826</v>
      </c>
    </row>
    <row r="14005" spans="1:5" x14ac:dyDescent="0.3">
      <c r="A14005" s="18" t="str">
        <f t="shared" si="219"/>
        <v>2023-24Gannawarra ShirePOP</v>
      </c>
      <c r="B14005" s="18" t="s">
        <v>34</v>
      </c>
      <c r="C14005" s="18" t="s">
        <v>1055</v>
      </c>
      <c r="D14005" s="18" t="s">
        <v>1259</v>
      </c>
      <c r="E14005" s="18">
        <v>10420</v>
      </c>
    </row>
    <row r="14006" spans="1:5" x14ac:dyDescent="0.3">
      <c r="A14006" s="18" t="str">
        <f t="shared" si="219"/>
        <v>2023-24Glen Eira CityPOP</v>
      </c>
      <c r="B14006" s="18" t="s">
        <v>34</v>
      </c>
      <c r="C14006" s="18" t="s">
        <v>1058</v>
      </c>
      <c r="D14006" s="18" t="s">
        <v>1259</v>
      </c>
      <c r="E14006" s="18">
        <v>156837</v>
      </c>
    </row>
    <row r="14007" spans="1:5" x14ac:dyDescent="0.3">
      <c r="A14007" s="18" t="str">
        <f t="shared" si="219"/>
        <v>2023-24Glenelg ShirePOP</v>
      </c>
      <c r="B14007" s="18" t="s">
        <v>34</v>
      </c>
      <c r="C14007" s="18" t="s">
        <v>1061</v>
      </c>
      <c r="D14007" s="18" t="s">
        <v>1259</v>
      </c>
      <c r="E14007" s="18">
        <v>20022</v>
      </c>
    </row>
    <row r="14008" spans="1:5" x14ac:dyDescent="0.3">
      <c r="A14008" s="18" t="str">
        <f t="shared" si="219"/>
        <v>2023-24Golden Plains ShirePOP</v>
      </c>
      <c r="B14008" s="18" t="s">
        <v>34</v>
      </c>
      <c r="C14008" s="18" t="s">
        <v>1064</v>
      </c>
      <c r="D14008" s="18" t="s">
        <v>1259</v>
      </c>
      <c r="E14008" s="18">
        <v>25818</v>
      </c>
    </row>
    <row r="14009" spans="1:5" x14ac:dyDescent="0.3">
      <c r="A14009" s="18" t="str">
        <f t="shared" si="219"/>
        <v>2023-24Greater Bendigo CityPOP</v>
      </c>
      <c r="B14009" s="18" t="s">
        <v>34</v>
      </c>
      <c r="C14009" s="18" t="s">
        <v>1067</v>
      </c>
      <c r="D14009" s="18" t="s">
        <v>1259</v>
      </c>
      <c r="E14009" s="18">
        <v>124174</v>
      </c>
    </row>
    <row r="14010" spans="1:5" x14ac:dyDescent="0.3">
      <c r="A14010" s="18" t="str">
        <f t="shared" si="219"/>
        <v>2023-24Greater Dandenong CityPOP</v>
      </c>
      <c r="B14010" s="18" t="s">
        <v>34</v>
      </c>
      <c r="C14010" s="18" t="s">
        <v>1070</v>
      </c>
      <c r="D14010" s="18" t="s">
        <v>1259</v>
      </c>
      <c r="E14010" s="18">
        <v>163792</v>
      </c>
    </row>
    <row r="14011" spans="1:5" x14ac:dyDescent="0.3">
      <c r="A14011" s="18" t="str">
        <f t="shared" si="219"/>
        <v>2023-24Greater Geelong CityPOP</v>
      </c>
      <c r="B14011" s="18" t="s">
        <v>34</v>
      </c>
      <c r="C14011" s="18" t="s">
        <v>1073</v>
      </c>
      <c r="D14011" s="18" t="s">
        <v>1259</v>
      </c>
      <c r="E14011" s="18">
        <v>282809</v>
      </c>
    </row>
    <row r="14012" spans="1:5" x14ac:dyDescent="0.3">
      <c r="A14012" s="18" t="str">
        <f t="shared" si="219"/>
        <v>2023-24Greater SheppartonPOP</v>
      </c>
      <c r="B14012" s="18" t="s">
        <v>34</v>
      </c>
      <c r="C14012" s="18" t="s">
        <v>1076</v>
      </c>
      <c r="D14012" s="18" t="s">
        <v>1259</v>
      </c>
      <c r="E14012" s="18">
        <v>69135</v>
      </c>
    </row>
    <row r="14013" spans="1:5" x14ac:dyDescent="0.3">
      <c r="A14013" s="18" t="str">
        <f t="shared" si="219"/>
        <v>2023-24Hepburn ShirePOP</v>
      </c>
      <c r="B14013" s="18" t="s">
        <v>34</v>
      </c>
      <c r="C14013" s="18" t="s">
        <v>1078</v>
      </c>
      <c r="D14013" s="18" t="s">
        <v>1259</v>
      </c>
      <c r="E14013" s="18">
        <v>16670</v>
      </c>
    </row>
    <row r="14014" spans="1:5" x14ac:dyDescent="0.3">
      <c r="A14014" s="18" t="str">
        <f t="shared" si="219"/>
        <v>2023-24Hindmarsh ShirePOP</v>
      </c>
      <c r="B14014" s="18" t="s">
        <v>34</v>
      </c>
      <c r="C14014" s="18" t="s">
        <v>1081</v>
      </c>
      <c r="D14014" s="18" t="s">
        <v>1259</v>
      </c>
      <c r="E14014" s="18">
        <v>5559</v>
      </c>
    </row>
    <row r="14015" spans="1:5" x14ac:dyDescent="0.3">
      <c r="A14015" s="18" t="str">
        <f t="shared" si="219"/>
        <v>2023-24Hobsons Bay CityPOP</v>
      </c>
      <c r="B14015" s="18" t="s">
        <v>34</v>
      </c>
      <c r="C14015" s="18" t="s">
        <v>1084</v>
      </c>
      <c r="D14015" s="18" t="s">
        <v>1259</v>
      </c>
      <c r="E14015" s="18">
        <v>93738</v>
      </c>
    </row>
    <row r="14016" spans="1:5" x14ac:dyDescent="0.3">
      <c r="A14016" s="18" t="str">
        <f t="shared" si="219"/>
        <v>2023-24Horsham Rural CityPOP</v>
      </c>
      <c r="B14016" s="18" t="s">
        <v>34</v>
      </c>
      <c r="C14016" s="18" t="s">
        <v>1087</v>
      </c>
      <c r="D14016" s="18" t="s">
        <v>1259</v>
      </c>
      <c r="E14016" s="18">
        <v>20315</v>
      </c>
    </row>
    <row r="14017" spans="1:5" x14ac:dyDescent="0.3">
      <c r="A14017" s="18" t="str">
        <f t="shared" si="219"/>
        <v>2023-24Hume CityPOP</v>
      </c>
      <c r="B14017" s="18" t="s">
        <v>34</v>
      </c>
      <c r="C14017" s="18" t="s">
        <v>1090</v>
      </c>
      <c r="D14017" s="18" t="s">
        <v>1259</v>
      </c>
      <c r="E14017" s="18">
        <v>262764</v>
      </c>
    </row>
    <row r="14018" spans="1:5" x14ac:dyDescent="0.3">
      <c r="A14018" s="18" t="str">
        <f t="shared" si="219"/>
        <v>2023-24Indigo ShirePOP</v>
      </c>
      <c r="B14018" s="18" t="s">
        <v>34</v>
      </c>
      <c r="C14018" s="18" t="s">
        <v>1093</v>
      </c>
      <c r="D14018" s="18" t="s">
        <v>1259</v>
      </c>
      <c r="E14018" s="18">
        <v>17662</v>
      </c>
    </row>
    <row r="14019" spans="1:5" x14ac:dyDescent="0.3">
      <c r="A14019" s="18" t="str">
        <f t="shared" si="219"/>
        <v>2023-24Kingston CityPOP</v>
      </c>
      <c r="B14019" s="18" t="s">
        <v>34</v>
      </c>
      <c r="C14019" s="18" t="s">
        <v>1096</v>
      </c>
      <c r="D14019" s="18" t="s">
        <v>1259</v>
      </c>
      <c r="E14019" s="18">
        <v>163724</v>
      </c>
    </row>
    <row r="14020" spans="1:5" x14ac:dyDescent="0.3">
      <c r="A14020" s="18" t="str">
        <f t="shared" si="219"/>
        <v>2023-24Knox CityPOP</v>
      </c>
      <c r="B14020" s="18" t="s">
        <v>34</v>
      </c>
      <c r="C14020" s="18" t="s">
        <v>1099</v>
      </c>
      <c r="D14020" s="18" t="s">
        <v>1259</v>
      </c>
      <c r="E14020" s="18">
        <v>161766</v>
      </c>
    </row>
    <row r="14021" spans="1:5" x14ac:dyDescent="0.3">
      <c r="A14021" s="18" t="str">
        <f t="shared" si="219"/>
        <v>2023-24Latrobe CityPOP</v>
      </c>
      <c r="B14021" s="18" t="s">
        <v>34</v>
      </c>
      <c r="C14021" s="18" t="s">
        <v>1102</v>
      </c>
      <c r="D14021" s="18" t="s">
        <v>1259</v>
      </c>
      <c r="E14021" s="18">
        <v>78154</v>
      </c>
    </row>
    <row r="14022" spans="1:5" x14ac:dyDescent="0.3">
      <c r="A14022" s="18" t="str">
        <f t="shared" si="219"/>
        <v>2023-24Loddon ShirePOP</v>
      </c>
      <c r="B14022" s="18" t="s">
        <v>34</v>
      </c>
      <c r="C14022" s="18" t="s">
        <v>1105</v>
      </c>
      <c r="D14022" s="18" t="s">
        <v>1259</v>
      </c>
      <c r="E14022" s="18">
        <v>7747</v>
      </c>
    </row>
    <row r="14023" spans="1:5" x14ac:dyDescent="0.3">
      <c r="A14023" s="18" t="str">
        <f t="shared" si="219"/>
        <v>2023-24Macedon Ranges ShirePOP</v>
      </c>
      <c r="B14023" s="18" t="s">
        <v>34</v>
      </c>
      <c r="C14023" s="18" t="s">
        <v>1108</v>
      </c>
      <c r="D14023" s="18" t="s">
        <v>1259</v>
      </c>
      <c r="E14023" s="18">
        <v>52920</v>
      </c>
    </row>
    <row r="14024" spans="1:5" x14ac:dyDescent="0.3">
      <c r="A14024" s="18" t="str">
        <f t="shared" si="219"/>
        <v>2023-24Manningham CityPOP</v>
      </c>
      <c r="B14024" s="18" t="s">
        <v>34</v>
      </c>
      <c r="C14024" s="18" t="s">
        <v>1111</v>
      </c>
      <c r="D14024" s="18" t="s">
        <v>1259</v>
      </c>
      <c r="E14024" s="18">
        <v>129514</v>
      </c>
    </row>
    <row r="14025" spans="1:5" x14ac:dyDescent="0.3">
      <c r="A14025" s="18" t="str">
        <f t="shared" si="219"/>
        <v>2023-24Mansfield ShirePOP</v>
      </c>
      <c r="B14025" s="18" t="s">
        <v>34</v>
      </c>
      <c r="C14025" s="18" t="s">
        <v>1114</v>
      </c>
      <c r="D14025" s="18" t="s">
        <v>1259</v>
      </c>
      <c r="E14025" s="18">
        <v>10546</v>
      </c>
    </row>
    <row r="14026" spans="1:5" x14ac:dyDescent="0.3">
      <c r="A14026" s="18" t="str">
        <f t="shared" si="219"/>
        <v>2023-24Maribyrnong CityPOP</v>
      </c>
      <c r="B14026" s="18" t="s">
        <v>34</v>
      </c>
      <c r="C14026" s="18" t="s">
        <v>1117</v>
      </c>
      <c r="D14026" s="18" t="s">
        <v>1259</v>
      </c>
      <c r="E14026" s="18">
        <v>91762</v>
      </c>
    </row>
    <row r="14027" spans="1:5" x14ac:dyDescent="0.3">
      <c r="A14027" s="18" t="str">
        <f t="shared" si="219"/>
        <v>2023-24Maroondah CityPOP</v>
      </c>
      <c r="B14027" s="18" t="s">
        <v>34</v>
      </c>
      <c r="C14027" s="18" t="s">
        <v>1120</v>
      </c>
      <c r="D14027" s="18" t="s">
        <v>1259</v>
      </c>
      <c r="E14027" s="18">
        <v>117434</v>
      </c>
    </row>
    <row r="14028" spans="1:5" x14ac:dyDescent="0.3">
      <c r="A14028" s="18" t="str">
        <f t="shared" si="219"/>
        <v>2023-24Melbourne CityPOP</v>
      </c>
      <c r="B14028" s="18" t="s">
        <v>34</v>
      </c>
      <c r="C14028" s="18" t="s">
        <v>1123</v>
      </c>
      <c r="D14028" s="18" t="s">
        <v>1259</v>
      </c>
      <c r="E14028" s="18">
        <v>177396</v>
      </c>
    </row>
    <row r="14029" spans="1:5" x14ac:dyDescent="0.3">
      <c r="A14029" s="18" t="str">
        <f t="shared" si="219"/>
        <v>2023-24Melton CityPOP</v>
      </c>
      <c r="B14029" s="18" t="s">
        <v>34</v>
      </c>
      <c r="C14029" s="18" t="s">
        <v>1126</v>
      </c>
      <c r="D14029" s="18" t="s">
        <v>1259</v>
      </c>
      <c r="E14029" s="18">
        <v>206070</v>
      </c>
    </row>
    <row r="14030" spans="1:5" x14ac:dyDescent="0.3">
      <c r="A14030" s="18" t="str">
        <f t="shared" si="219"/>
        <v>2023-24Mildura Rural CityPOP</v>
      </c>
      <c r="B14030" s="18" t="s">
        <v>34</v>
      </c>
      <c r="C14030" s="18" t="s">
        <v>1129</v>
      </c>
      <c r="D14030" s="18" t="s">
        <v>1259</v>
      </c>
      <c r="E14030" s="18">
        <v>57554</v>
      </c>
    </row>
    <row r="14031" spans="1:5" x14ac:dyDescent="0.3">
      <c r="A14031" s="18" t="str">
        <f t="shared" si="219"/>
        <v>2023-24Mitchell ShirePOP</v>
      </c>
      <c r="B14031" s="18" t="s">
        <v>34</v>
      </c>
      <c r="C14031" s="18" t="s">
        <v>1132</v>
      </c>
      <c r="D14031" s="18" t="s">
        <v>1259</v>
      </c>
      <c r="E14031" s="18">
        <v>53723</v>
      </c>
    </row>
    <row r="14032" spans="1:5" x14ac:dyDescent="0.3">
      <c r="A14032" s="18" t="str">
        <f t="shared" si="219"/>
        <v>2023-24Moira ShirePOP</v>
      </c>
      <c r="B14032" s="18" t="s">
        <v>34</v>
      </c>
      <c r="C14032" s="18" t="s">
        <v>1135</v>
      </c>
      <c r="D14032" s="18" t="s">
        <v>1259</v>
      </c>
      <c r="E14032" s="18">
        <v>30775</v>
      </c>
    </row>
    <row r="14033" spans="1:5" x14ac:dyDescent="0.3">
      <c r="A14033" s="18" t="str">
        <f t="shared" si="219"/>
        <v>2023-24Monash CityPOP</v>
      </c>
      <c r="B14033" s="18" t="s">
        <v>34</v>
      </c>
      <c r="C14033" s="18" t="s">
        <v>1138</v>
      </c>
      <c r="D14033" s="18" t="s">
        <v>1259</v>
      </c>
      <c r="E14033" s="18">
        <v>203560</v>
      </c>
    </row>
    <row r="14034" spans="1:5" x14ac:dyDescent="0.3">
      <c r="A14034" s="18" t="str">
        <f t="shared" si="219"/>
        <v>2023-24Moonee Valley CityPOP</v>
      </c>
      <c r="B14034" s="18" t="s">
        <v>34</v>
      </c>
      <c r="C14034" s="18" t="s">
        <v>1141</v>
      </c>
      <c r="D14034" s="18" t="s">
        <v>1259</v>
      </c>
      <c r="E14034" s="18">
        <v>126486</v>
      </c>
    </row>
    <row r="14035" spans="1:5" x14ac:dyDescent="0.3">
      <c r="A14035" s="18" t="str">
        <f t="shared" si="219"/>
        <v>2023-24Moorabool ShirePOP</v>
      </c>
      <c r="B14035" s="18" t="s">
        <v>34</v>
      </c>
      <c r="C14035" s="18" t="s">
        <v>1144</v>
      </c>
      <c r="D14035" s="18" t="s">
        <v>1259</v>
      </c>
      <c r="E14035" s="18">
        <v>39092</v>
      </c>
    </row>
    <row r="14036" spans="1:5" x14ac:dyDescent="0.3">
      <c r="A14036" s="18" t="str">
        <f t="shared" si="219"/>
        <v>2023-24Merri-bek CityPOP</v>
      </c>
      <c r="B14036" s="18" t="s">
        <v>34</v>
      </c>
      <c r="C14036" s="18" t="s">
        <v>1147</v>
      </c>
      <c r="D14036" s="18" t="s">
        <v>1259</v>
      </c>
      <c r="E14036" s="18">
        <v>181223</v>
      </c>
    </row>
    <row r="14037" spans="1:5" x14ac:dyDescent="0.3">
      <c r="A14037" s="18" t="str">
        <f t="shared" si="219"/>
        <v>2023-24Mornington Peninsula ShirePOP</v>
      </c>
      <c r="B14037" s="18" t="s">
        <v>34</v>
      </c>
      <c r="C14037" s="18" t="s">
        <v>1150</v>
      </c>
      <c r="D14037" s="18" t="s">
        <v>1259</v>
      </c>
      <c r="E14037" s="18">
        <v>170243</v>
      </c>
    </row>
    <row r="14038" spans="1:5" x14ac:dyDescent="0.3">
      <c r="A14038" s="18" t="str">
        <f t="shared" si="219"/>
        <v>2023-24Mount Alexander ShirePOP</v>
      </c>
      <c r="B14038" s="18" t="s">
        <v>34</v>
      </c>
      <c r="C14038" s="18" t="s">
        <v>1153</v>
      </c>
      <c r="D14038" s="18" t="s">
        <v>1259</v>
      </c>
      <c r="E14038" s="18">
        <v>20576</v>
      </c>
    </row>
    <row r="14039" spans="1:5" x14ac:dyDescent="0.3">
      <c r="A14039" s="18" t="str">
        <f t="shared" si="219"/>
        <v>2023-24Moyne ShirePOP</v>
      </c>
      <c r="B14039" s="18" t="s">
        <v>34</v>
      </c>
      <c r="C14039" s="18" t="s">
        <v>1156</v>
      </c>
      <c r="D14039" s="18" t="s">
        <v>1259</v>
      </c>
      <c r="E14039" s="18">
        <v>17610</v>
      </c>
    </row>
    <row r="14040" spans="1:5" x14ac:dyDescent="0.3">
      <c r="A14040" s="18" t="str">
        <f t="shared" ref="A14040:A14103" si="220">CONCATENATE(B14040,C14040,D14040)</f>
        <v>2023-24Murrindindi ShirePOP</v>
      </c>
      <c r="B14040" s="18" t="s">
        <v>34</v>
      </c>
      <c r="C14040" s="18" t="s">
        <v>1159</v>
      </c>
      <c r="D14040" s="18" t="s">
        <v>1259</v>
      </c>
      <c r="E14040" s="18">
        <v>15482</v>
      </c>
    </row>
    <row r="14041" spans="1:5" x14ac:dyDescent="0.3">
      <c r="A14041" s="18" t="str">
        <f t="shared" si="220"/>
        <v>2023-24Nillumbik ShirePOP</v>
      </c>
      <c r="B14041" s="18" t="s">
        <v>34</v>
      </c>
      <c r="C14041" s="18" t="s">
        <v>1162</v>
      </c>
      <c r="D14041" s="18" t="s">
        <v>1259</v>
      </c>
      <c r="E14041" s="18">
        <v>63264</v>
      </c>
    </row>
    <row r="14042" spans="1:5" x14ac:dyDescent="0.3">
      <c r="A14042" s="18" t="str">
        <f t="shared" si="220"/>
        <v>2023-24Northern Grampians ShirePOP</v>
      </c>
      <c r="B14042" s="18" t="s">
        <v>34</v>
      </c>
      <c r="C14042" s="18" t="s">
        <v>1165</v>
      </c>
      <c r="D14042" s="18" t="s">
        <v>1259</v>
      </c>
      <c r="E14042" s="18">
        <v>11879</v>
      </c>
    </row>
    <row r="14043" spans="1:5" x14ac:dyDescent="0.3">
      <c r="A14043" s="18" t="str">
        <f t="shared" si="220"/>
        <v>2023-24Port Phillip CityPOP</v>
      </c>
      <c r="B14043" s="18" t="s">
        <v>34</v>
      </c>
      <c r="C14043" s="18" t="s">
        <v>1168</v>
      </c>
      <c r="D14043" s="18" t="s">
        <v>1259</v>
      </c>
      <c r="E14043" s="18">
        <v>109515</v>
      </c>
    </row>
    <row r="14044" spans="1:5" x14ac:dyDescent="0.3">
      <c r="A14044" s="18" t="str">
        <f t="shared" si="220"/>
        <v>2023-24Pyrenees ShirePOP</v>
      </c>
      <c r="B14044" s="18" t="s">
        <v>34</v>
      </c>
      <c r="C14044" s="18" t="s">
        <v>1171</v>
      </c>
      <c r="D14044" s="18" t="s">
        <v>1259</v>
      </c>
      <c r="E14044" s="18">
        <v>7786</v>
      </c>
    </row>
    <row r="14045" spans="1:5" x14ac:dyDescent="0.3">
      <c r="A14045" s="18" t="str">
        <f t="shared" si="220"/>
        <v>2023-24Borough of QueenscliffePOP</v>
      </c>
      <c r="B14045" s="18" t="s">
        <v>34</v>
      </c>
      <c r="C14045" s="18" t="s">
        <v>1174</v>
      </c>
      <c r="D14045" s="18" t="s">
        <v>1259</v>
      </c>
      <c r="E14045" s="18">
        <v>3238</v>
      </c>
    </row>
    <row r="14046" spans="1:5" x14ac:dyDescent="0.3">
      <c r="A14046" s="18" t="str">
        <f t="shared" si="220"/>
        <v>2023-24South Gippsland ShirePOP</v>
      </c>
      <c r="B14046" s="18" t="s">
        <v>34</v>
      </c>
      <c r="C14046" s="18" t="s">
        <v>1176</v>
      </c>
      <c r="D14046" s="18" t="s">
        <v>1259</v>
      </c>
      <c r="E14046" s="18">
        <v>30823</v>
      </c>
    </row>
    <row r="14047" spans="1:5" x14ac:dyDescent="0.3">
      <c r="A14047" s="18" t="str">
        <f t="shared" si="220"/>
        <v>2023-24Southern Grampians ShirePOP</v>
      </c>
      <c r="B14047" s="18" t="s">
        <v>34</v>
      </c>
      <c r="C14047" s="18" t="s">
        <v>1179</v>
      </c>
      <c r="D14047" s="18" t="s">
        <v>1259</v>
      </c>
      <c r="E14047" s="18">
        <v>16470</v>
      </c>
    </row>
    <row r="14048" spans="1:5" x14ac:dyDescent="0.3">
      <c r="A14048" s="18" t="str">
        <f t="shared" si="220"/>
        <v>2023-24Stonnington CityPOP</v>
      </c>
      <c r="B14048" s="18" t="s">
        <v>34</v>
      </c>
      <c r="C14048" s="18" t="s">
        <v>1182</v>
      </c>
      <c r="D14048" s="18" t="s">
        <v>1259</v>
      </c>
      <c r="E14048" s="18">
        <v>111335</v>
      </c>
    </row>
    <row r="14049" spans="1:5" x14ac:dyDescent="0.3">
      <c r="A14049" s="18" t="str">
        <f t="shared" si="220"/>
        <v>2023-24Strathbogie ShirePOP</v>
      </c>
      <c r="B14049" s="18" t="s">
        <v>34</v>
      </c>
      <c r="C14049" s="18" t="s">
        <v>1185</v>
      </c>
      <c r="D14049" s="18" t="s">
        <v>1259</v>
      </c>
      <c r="E14049" s="18">
        <v>11578</v>
      </c>
    </row>
    <row r="14050" spans="1:5" x14ac:dyDescent="0.3">
      <c r="A14050" s="18" t="str">
        <f t="shared" si="220"/>
        <v>2023-24Surf Coast ShirePOP</v>
      </c>
      <c r="B14050" s="18" t="s">
        <v>34</v>
      </c>
      <c r="C14050" s="18" t="s">
        <v>1188</v>
      </c>
      <c r="D14050" s="18" t="s">
        <v>1259</v>
      </c>
      <c r="E14050" s="18">
        <v>39292</v>
      </c>
    </row>
    <row r="14051" spans="1:5" x14ac:dyDescent="0.3">
      <c r="A14051" s="18" t="str">
        <f t="shared" si="220"/>
        <v>2023-24Swan Hill Rural CityPOP</v>
      </c>
      <c r="B14051" s="18" t="s">
        <v>34</v>
      </c>
      <c r="C14051" s="18" t="s">
        <v>1191</v>
      </c>
      <c r="D14051" s="18" t="s">
        <v>1259</v>
      </c>
      <c r="E14051" s="18">
        <v>21212</v>
      </c>
    </row>
    <row r="14052" spans="1:5" x14ac:dyDescent="0.3">
      <c r="A14052" s="18" t="str">
        <f t="shared" si="220"/>
        <v>2023-24Towong ShirePOP</v>
      </c>
      <c r="B14052" s="18" t="s">
        <v>34</v>
      </c>
      <c r="C14052" s="18" t="s">
        <v>1194</v>
      </c>
      <c r="D14052" s="18" t="s">
        <v>1259</v>
      </c>
      <c r="E14052" s="18">
        <v>6243</v>
      </c>
    </row>
    <row r="14053" spans="1:5" x14ac:dyDescent="0.3">
      <c r="A14053" s="18" t="str">
        <f t="shared" si="220"/>
        <v>2023-24Wangaratta Rural CityPOP</v>
      </c>
      <c r="B14053" s="18" t="s">
        <v>34</v>
      </c>
      <c r="C14053" s="18" t="s">
        <v>1197</v>
      </c>
      <c r="D14053" s="18" t="s">
        <v>1259</v>
      </c>
      <c r="E14053" s="18">
        <v>30002</v>
      </c>
    </row>
    <row r="14054" spans="1:5" x14ac:dyDescent="0.3">
      <c r="A14054" s="18" t="str">
        <f t="shared" si="220"/>
        <v>2023-24Warrnambool CityPOP</v>
      </c>
      <c r="B14054" s="18" t="s">
        <v>34</v>
      </c>
      <c r="C14054" s="18" t="s">
        <v>1200</v>
      </c>
      <c r="D14054" s="18" t="s">
        <v>1259</v>
      </c>
      <c r="E14054" s="18">
        <v>35907</v>
      </c>
    </row>
    <row r="14055" spans="1:5" x14ac:dyDescent="0.3">
      <c r="A14055" s="18" t="str">
        <f t="shared" si="220"/>
        <v>2023-24Wellington ShirePOP</v>
      </c>
      <c r="B14055" s="18" t="s">
        <v>34</v>
      </c>
      <c r="C14055" s="18" t="s">
        <v>1203</v>
      </c>
      <c r="D14055" s="18" t="s">
        <v>1259</v>
      </c>
      <c r="E14055" s="18">
        <v>46124</v>
      </c>
    </row>
    <row r="14056" spans="1:5" x14ac:dyDescent="0.3">
      <c r="A14056" s="18" t="str">
        <f t="shared" si="220"/>
        <v>2023-24West Wimmera ShirePOP</v>
      </c>
      <c r="B14056" s="18" t="s">
        <v>34</v>
      </c>
      <c r="C14056" s="18" t="s">
        <v>1206</v>
      </c>
      <c r="D14056" s="18" t="s">
        <v>1259</v>
      </c>
      <c r="E14056" s="18">
        <v>3933</v>
      </c>
    </row>
    <row r="14057" spans="1:5" x14ac:dyDescent="0.3">
      <c r="A14057" s="18" t="str">
        <f t="shared" si="220"/>
        <v>2023-24Whitehorse CityPOP</v>
      </c>
      <c r="B14057" s="18" t="s">
        <v>34</v>
      </c>
      <c r="C14057" s="18" t="s">
        <v>1209</v>
      </c>
      <c r="D14057" s="18" t="s">
        <v>1259</v>
      </c>
      <c r="E14057" s="18">
        <v>178639</v>
      </c>
    </row>
    <row r="14058" spans="1:5" x14ac:dyDescent="0.3">
      <c r="A14058" s="18" t="str">
        <f t="shared" si="220"/>
        <v>2023-24Whittlesea CityPOP</v>
      </c>
      <c r="B14058" s="18" t="s">
        <v>34</v>
      </c>
      <c r="C14058" s="18" t="s">
        <v>1212</v>
      </c>
      <c r="D14058" s="18" t="s">
        <v>1259</v>
      </c>
      <c r="E14058" s="18">
        <v>245029</v>
      </c>
    </row>
    <row r="14059" spans="1:5" x14ac:dyDescent="0.3">
      <c r="A14059" s="18" t="str">
        <f t="shared" si="220"/>
        <v>2023-24Wodonga CityPOP</v>
      </c>
      <c r="B14059" s="18" t="s">
        <v>34</v>
      </c>
      <c r="C14059" s="18" t="s">
        <v>1215</v>
      </c>
      <c r="D14059" s="18" t="s">
        <v>1259</v>
      </c>
      <c r="E14059" s="18">
        <v>44276</v>
      </c>
    </row>
    <row r="14060" spans="1:5" x14ac:dyDescent="0.3">
      <c r="A14060" s="18" t="str">
        <f t="shared" si="220"/>
        <v>2023-24Wyndham CityPOP</v>
      </c>
      <c r="B14060" s="18" t="s">
        <v>34</v>
      </c>
      <c r="C14060" s="18" t="s">
        <v>1218</v>
      </c>
      <c r="D14060" s="18" t="s">
        <v>1259</v>
      </c>
      <c r="E14060" s="18">
        <v>324087</v>
      </c>
    </row>
    <row r="14061" spans="1:5" x14ac:dyDescent="0.3">
      <c r="A14061" s="18" t="str">
        <f t="shared" si="220"/>
        <v>2023-24Yarra CityPOP</v>
      </c>
      <c r="B14061" s="18" t="s">
        <v>34</v>
      </c>
      <c r="C14061" s="18" t="s">
        <v>1221</v>
      </c>
      <c r="D14061" s="18" t="s">
        <v>1259</v>
      </c>
      <c r="E14061" s="18">
        <v>97448</v>
      </c>
    </row>
    <row r="14062" spans="1:5" x14ac:dyDescent="0.3">
      <c r="A14062" s="18" t="str">
        <f t="shared" si="220"/>
        <v>2023-24Yarra Ranges ShirePOP</v>
      </c>
      <c r="B14062" s="18" t="s">
        <v>34</v>
      </c>
      <c r="C14062" s="18" t="s">
        <v>1224</v>
      </c>
      <c r="D14062" s="18" t="s">
        <v>1259</v>
      </c>
      <c r="E14062" s="18">
        <v>158694</v>
      </c>
    </row>
    <row r="14063" spans="1:5" x14ac:dyDescent="0.3">
      <c r="A14063" s="18" t="str">
        <f t="shared" si="220"/>
        <v>2023-24Yarriambiack ShirePOP</v>
      </c>
      <c r="B14063" s="18" t="s">
        <v>34</v>
      </c>
      <c r="C14063" s="18" t="s">
        <v>1227</v>
      </c>
      <c r="D14063" s="18" t="s">
        <v>1259</v>
      </c>
      <c r="E14063" s="18">
        <v>6389</v>
      </c>
    </row>
    <row r="14064" spans="1:5" x14ac:dyDescent="0.3">
      <c r="A14064" s="18" t="str">
        <f t="shared" si="220"/>
        <v>2024-25Alpine ShireAF2</v>
      </c>
      <c r="B14064" s="18" t="s">
        <v>1274</v>
      </c>
      <c r="C14064" s="18" t="s">
        <v>995</v>
      </c>
      <c r="D14064" s="18" t="s">
        <v>76</v>
      </c>
      <c r="E14064" s="18">
        <v>1</v>
      </c>
    </row>
    <row r="14065" spans="1:5" x14ac:dyDescent="0.3">
      <c r="A14065" s="18" t="str">
        <f t="shared" si="220"/>
        <v>2024-25Alpine ShireAF6</v>
      </c>
      <c r="B14065" s="18" t="s">
        <v>1274</v>
      </c>
      <c r="C14065" s="18" t="s">
        <v>995</v>
      </c>
      <c r="D14065" s="18" t="s">
        <v>85</v>
      </c>
      <c r="E14065" s="18">
        <v>3.4928403666944465</v>
      </c>
    </row>
    <row r="14066" spans="1:5" x14ac:dyDescent="0.3">
      <c r="A14066" s="18" t="str">
        <f t="shared" si="220"/>
        <v>2024-25Alpine ShireAF7</v>
      </c>
      <c r="B14066" s="18" t="s">
        <v>1274</v>
      </c>
      <c r="C14066" s="18" t="s">
        <v>995</v>
      </c>
      <c r="D14066" s="18" t="s">
        <v>90</v>
      </c>
      <c r="E14066" s="18">
        <v>12.881044640145765</v>
      </c>
    </row>
    <row r="14067" spans="1:5" x14ac:dyDescent="0.3">
      <c r="A14067" s="18" t="str">
        <f t="shared" si="220"/>
        <v>2024-25Alpine ShireAM1</v>
      </c>
      <c r="B14067" s="18" t="s">
        <v>1274</v>
      </c>
      <c r="C14067" s="18" t="s">
        <v>995</v>
      </c>
      <c r="D14067" s="18" t="s">
        <v>97</v>
      </c>
      <c r="E14067" s="18">
        <v>3.7176870748299318</v>
      </c>
    </row>
    <row r="14068" spans="1:5" x14ac:dyDescent="0.3">
      <c r="A14068" s="18" t="str">
        <f t="shared" si="220"/>
        <v>2024-25Alpine ShireAM2</v>
      </c>
      <c r="B14068" s="18" t="s">
        <v>1274</v>
      </c>
      <c r="C14068" s="18" t="s">
        <v>995</v>
      </c>
      <c r="D14068" s="18" t="s">
        <v>103</v>
      </c>
      <c r="E14068" s="18">
        <v>0.6619718309859155</v>
      </c>
    </row>
    <row r="14069" spans="1:5" x14ac:dyDescent="0.3">
      <c r="A14069" s="18" t="str">
        <f t="shared" si="220"/>
        <v>2024-25Alpine ShireAM5</v>
      </c>
      <c r="B14069" s="18" t="s">
        <v>1274</v>
      </c>
      <c r="C14069" s="18" t="s">
        <v>995</v>
      </c>
      <c r="D14069" s="18" t="s">
        <v>109</v>
      </c>
      <c r="E14069" s="18">
        <v>1</v>
      </c>
    </row>
    <row r="14070" spans="1:5" x14ac:dyDescent="0.3">
      <c r="A14070" s="18" t="str">
        <f t="shared" si="220"/>
        <v>2024-25Alpine ShireAM6</v>
      </c>
      <c r="B14070" s="18" t="s">
        <v>1274</v>
      </c>
      <c r="C14070" s="18" t="s">
        <v>995</v>
      </c>
      <c r="D14070" s="18" t="s">
        <v>115</v>
      </c>
      <c r="E14070" s="18">
        <v>10.394698840821274</v>
      </c>
    </row>
    <row r="14071" spans="1:5" x14ac:dyDescent="0.3">
      <c r="A14071" s="18" t="str">
        <f t="shared" si="220"/>
        <v>2024-25Alpine ShireAM7</v>
      </c>
      <c r="B14071" s="18" t="s">
        <v>1274</v>
      </c>
      <c r="C14071" s="18" t="s">
        <v>995</v>
      </c>
      <c r="D14071" s="18" t="s">
        <v>118</v>
      </c>
      <c r="E14071" s="18">
        <v>0</v>
      </c>
    </row>
    <row r="14072" spans="1:5" x14ac:dyDescent="0.3">
      <c r="A14072" s="18" t="str">
        <f t="shared" si="220"/>
        <v>2024-25Alpine ShireFS1</v>
      </c>
      <c r="B14072" s="18" t="s">
        <v>1274</v>
      </c>
      <c r="C14072" s="18" t="s">
        <v>995</v>
      </c>
      <c r="D14072" s="18" t="s">
        <v>124</v>
      </c>
      <c r="E14072" s="18">
        <v>1.75</v>
      </c>
    </row>
    <row r="14073" spans="1:5" x14ac:dyDescent="0.3">
      <c r="A14073" s="18" t="str">
        <f t="shared" si="220"/>
        <v>2024-25Alpine ShireFS2</v>
      </c>
      <c r="B14073" s="18" t="s">
        <v>1274</v>
      </c>
      <c r="C14073" s="18" t="s">
        <v>995</v>
      </c>
      <c r="D14073" s="18" t="s">
        <v>130</v>
      </c>
      <c r="E14073" s="18">
        <v>0.24861878453038674</v>
      </c>
    </row>
    <row r="14074" spans="1:5" x14ac:dyDescent="0.3">
      <c r="A14074" s="18" t="str">
        <f t="shared" si="220"/>
        <v>2024-25Alpine ShireFS3</v>
      </c>
      <c r="B14074" s="18" t="s">
        <v>1274</v>
      </c>
      <c r="C14074" s="18" t="s">
        <v>995</v>
      </c>
      <c r="D14074" s="18" t="s">
        <v>135</v>
      </c>
      <c r="E14074" s="18">
        <v>517.57242881274897</v>
      </c>
    </row>
    <row r="14075" spans="1:5" x14ac:dyDescent="0.3">
      <c r="A14075" s="18" t="str">
        <f t="shared" si="220"/>
        <v>2024-25Alpine ShireFS4</v>
      </c>
      <c r="B14075" s="18" t="s">
        <v>1274</v>
      </c>
      <c r="C14075" s="18" t="s">
        <v>995</v>
      </c>
      <c r="D14075" s="18" t="s">
        <v>139</v>
      </c>
      <c r="E14075" s="18">
        <v>0</v>
      </c>
    </row>
    <row r="14076" spans="1:5" x14ac:dyDescent="0.3">
      <c r="A14076" s="18" t="str">
        <f t="shared" si="220"/>
        <v>2024-25Alpine ShireFS5</v>
      </c>
      <c r="B14076" s="18" t="s">
        <v>1274</v>
      </c>
      <c r="C14076" s="18" t="s">
        <v>995</v>
      </c>
      <c r="D14076" s="18" t="s">
        <v>144</v>
      </c>
      <c r="E14076" s="18">
        <v>0.82222222222222219</v>
      </c>
    </row>
    <row r="14077" spans="1:5" x14ac:dyDescent="0.3">
      <c r="A14077" s="18" t="str">
        <f t="shared" si="220"/>
        <v>2024-25Alpine ShireG1</v>
      </c>
      <c r="B14077" s="18" t="s">
        <v>1274</v>
      </c>
      <c r="C14077" s="18" t="s">
        <v>995</v>
      </c>
      <c r="D14077" s="18" t="s">
        <v>149</v>
      </c>
      <c r="E14077" s="18">
        <v>0</v>
      </c>
    </row>
    <row r="14078" spans="1:5" x14ac:dyDescent="0.3">
      <c r="A14078" s="18" t="str">
        <f t="shared" si="220"/>
        <v>2024-25Alpine ShireG2</v>
      </c>
      <c r="B14078" s="18" t="s">
        <v>1274</v>
      </c>
      <c r="C14078" s="18" t="s">
        <v>995</v>
      </c>
      <c r="D14078" s="18" t="s">
        <v>154</v>
      </c>
      <c r="E14078" s="18">
        <v>46</v>
      </c>
    </row>
    <row r="14079" spans="1:5" x14ac:dyDescent="0.3">
      <c r="A14079" s="18" t="str">
        <f t="shared" si="220"/>
        <v>2024-25Alpine ShireG3</v>
      </c>
      <c r="B14079" s="18" t="s">
        <v>1274</v>
      </c>
      <c r="C14079" s="18" t="s">
        <v>995</v>
      </c>
      <c r="D14079" s="18" t="s">
        <v>159</v>
      </c>
      <c r="E14079" s="18">
        <v>0.94505494505494503</v>
      </c>
    </row>
    <row r="14080" spans="1:5" x14ac:dyDescent="0.3">
      <c r="A14080" s="18" t="str">
        <f t="shared" si="220"/>
        <v>2024-25Alpine ShireG4</v>
      </c>
      <c r="B14080" s="18" t="s">
        <v>1274</v>
      </c>
      <c r="C14080" s="18" t="s">
        <v>995</v>
      </c>
      <c r="D14080" s="18" t="s">
        <v>166</v>
      </c>
      <c r="E14080" s="18">
        <v>42806.857142857145</v>
      </c>
    </row>
    <row r="14081" spans="1:5" x14ac:dyDescent="0.3">
      <c r="A14081" s="18" t="str">
        <f t="shared" si="220"/>
        <v>2024-25Alpine ShireG5</v>
      </c>
      <c r="B14081" s="18" t="s">
        <v>1274</v>
      </c>
      <c r="C14081" s="18" t="s">
        <v>995</v>
      </c>
      <c r="D14081" s="18" t="s">
        <v>169</v>
      </c>
      <c r="E14081" s="18">
        <v>45</v>
      </c>
    </row>
    <row r="14082" spans="1:5" x14ac:dyDescent="0.3">
      <c r="A14082" s="18" t="str">
        <f t="shared" si="220"/>
        <v>2024-25Alpine ShireLB2</v>
      </c>
      <c r="B14082" s="18" t="s">
        <v>1274</v>
      </c>
      <c r="C14082" s="18" t="s">
        <v>995</v>
      </c>
      <c r="D14082" s="18" t="s">
        <v>172</v>
      </c>
      <c r="E14082" s="18">
        <v>0.56536025007318957</v>
      </c>
    </row>
    <row r="14083" spans="1:5" x14ac:dyDescent="0.3">
      <c r="A14083" s="18" t="str">
        <f t="shared" si="220"/>
        <v>2024-25Alpine ShireLB5</v>
      </c>
      <c r="B14083" s="18" t="s">
        <v>1274</v>
      </c>
      <c r="C14083" s="18" t="s">
        <v>995</v>
      </c>
      <c r="D14083" s="18" t="s">
        <v>177</v>
      </c>
      <c r="E14083" s="18">
        <v>42.939765133722247</v>
      </c>
    </row>
    <row r="14084" spans="1:5" x14ac:dyDescent="0.3">
      <c r="A14084" s="18" t="str">
        <f t="shared" si="220"/>
        <v>2024-25Alpine ShireLB6</v>
      </c>
      <c r="B14084" s="18" t="s">
        <v>1274</v>
      </c>
      <c r="C14084" s="18" t="s">
        <v>995</v>
      </c>
      <c r="D14084" s="18" t="s">
        <v>180</v>
      </c>
      <c r="E14084" s="18">
        <v>7.0194291234184414</v>
      </c>
    </row>
    <row r="14085" spans="1:5" x14ac:dyDescent="0.3">
      <c r="A14085" s="18" t="str">
        <f t="shared" si="220"/>
        <v>2024-25Alpine ShireLB7</v>
      </c>
      <c r="B14085" s="18" t="s">
        <v>1274</v>
      </c>
      <c r="C14085" s="18" t="s">
        <v>995</v>
      </c>
      <c r="D14085" s="18" t="s">
        <v>184</v>
      </c>
      <c r="E14085" s="18">
        <v>0.33184332146374723</v>
      </c>
    </row>
    <row r="14086" spans="1:5" x14ac:dyDescent="0.3">
      <c r="A14086" s="18" t="str">
        <f t="shared" si="220"/>
        <v>2024-25Alpine ShireLB8</v>
      </c>
      <c r="B14086" s="18" t="s">
        <v>1274</v>
      </c>
      <c r="C14086" s="18" t="s">
        <v>995</v>
      </c>
      <c r="D14086" s="18" t="s">
        <v>188</v>
      </c>
      <c r="E14086" s="18">
        <v>5.5631487233881352</v>
      </c>
    </row>
    <row r="14087" spans="1:5" x14ac:dyDescent="0.3">
      <c r="A14087" s="18" t="str">
        <f t="shared" si="220"/>
        <v>2024-25Alpine ShireMC2</v>
      </c>
      <c r="B14087" s="18" t="s">
        <v>1274</v>
      </c>
      <c r="C14087" s="18" t="s">
        <v>995</v>
      </c>
      <c r="D14087" s="18" t="s">
        <v>192</v>
      </c>
      <c r="E14087" s="18">
        <v>1</v>
      </c>
    </row>
    <row r="14088" spans="1:5" x14ac:dyDescent="0.3">
      <c r="A14088" s="18" t="str">
        <f t="shared" si="220"/>
        <v>2024-25Alpine ShireMC3</v>
      </c>
      <c r="B14088" s="18" t="s">
        <v>1274</v>
      </c>
      <c r="C14088" s="18" t="s">
        <v>995</v>
      </c>
      <c r="D14088" s="18" t="s">
        <v>197</v>
      </c>
      <c r="E14088" s="18">
        <v>76.243883778326222</v>
      </c>
    </row>
    <row r="14089" spans="1:5" x14ac:dyDescent="0.3">
      <c r="A14089" s="18" t="str">
        <f t="shared" si="220"/>
        <v>2024-25Alpine ShireMC4</v>
      </c>
      <c r="B14089" s="18" t="s">
        <v>1274</v>
      </c>
      <c r="C14089" s="18" t="s">
        <v>995</v>
      </c>
      <c r="D14089" s="18" t="s">
        <v>202</v>
      </c>
      <c r="E14089" s="18">
        <v>0.83167220376522699</v>
      </c>
    </row>
    <row r="14090" spans="1:5" x14ac:dyDescent="0.3">
      <c r="A14090" s="18" t="str">
        <f t="shared" si="220"/>
        <v>2024-25Alpine ShireMC5</v>
      </c>
      <c r="B14090" s="18" t="s">
        <v>1274</v>
      </c>
      <c r="C14090" s="18" t="s">
        <v>995</v>
      </c>
      <c r="D14090" s="18" t="s">
        <v>207</v>
      </c>
      <c r="E14090" s="18">
        <v>0.95652173913043481</v>
      </c>
    </row>
    <row r="14091" spans="1:5" x14ac:dyDescent="0.3">
      <c r="A14091" s="18" t="str">
        <f t="shared" si="220"/>
        <v>2024-25Alpine ShireMC6</v>
      </c>
      <c r="B14091" s="18" t="s">
        <v>1274</v>
      </c>
      <c r="C14091" s="18" t="s">
        <v>995</v>
      </c>
      <c r="D14091" s="18" t="s">
        <v>211</v>
      </c>
      <c r="E14091" s="18">
        <v>0.93650793650793651</v>
      </c>
    </row>
    <row r="14092" spans="1:5" x14ac:dyDescent="0.3">
      <c r="A14092" s="18" t="str">
        <f t="shared" si="220"/>
        <v>2024-25Alpine ShireR1</v>
      </c>
      <c r="B14092" s="18" t="s">
        <v>1274</v>
      </c>
      <c r="C14092" s="18" t="s">
        <v>995</v>
      </c>
      <c r="D14092" s="18" t="s">
        <v>215</v>
      </c>
      <c r="E14092" s="18">
        <v>59.411764705882355</v>
      </c>
    </row>
    <row r="14093" spans="1:5" x14ac:dyDescent="0.3">
      <c r="A14093" s="18" t="str">
        <f t="shared" si="220"/>
        <v>2024-25Alpine ShireR2</v>
      </c>
      <c r="B14093" s="18" t="s">
        <v>1274</v>
      </c>
      <c r="C14093" s="18" t="s">
        <v>995</v>
      </c>
      <c r="D14093" s="18" t="s">
        <v>220</v>
      </c>
      <c r="E14093" s="18">
        <v>0.99372384937238489</v>
      </c>
    </row>
    <row r="14094" spans="1:5" x14ac:dyDescent="0.3">
      <c r="A14094" s="18" t="str">
        <f t="shared" si="220"/>
        <v>2024-25Alpine ShireR3</v>
      </c>
      <c r="B14094" s="18" t="s">
        <v>1274</v>
      </c>
      <c r="C14094" s="18" t="s">
        <v>995</v>
      </c>
      <c r="D14094" s="18" t="s">
        <v>223</v>
      </c>
      <c r="E14094" s="18">
        <v>41.069589308996086</v>
      </c>
    </row>
    <row r="14095" spans="1:5" x14ac:dyDescent="0.3">
      <c r="A14095" s="18" t="str">
        <f t="shared" si="220"/>
        <v>2024-25Alpine ShireR4</v>
      </c>
      <c r="B14095" s="18" t="s">
        <v>1274</v>
      </c>
      <c r="C14095" s="18" t="s">
        <v>995</v>
      </c>
      <c r="D14095" s="18" t="s">
        <v>228</v>
      </c>
      <c r="E14095" s="18">
        <v>9.5068981107259791</v>
      </c>
    </row>
    <row r="14096" spans="1:5" x14ac:dyDescent="0.3">
      <c r="A14096" s="18" t="str">
        <f t="shared" si="220"/>
        <v>2024-25Alpine ShireR5</v>
      </c>
      <c r="B14096" s="18" t="s">
        <v>1274</v>
      </c>
      <c r="C14096" s="18" t="s">
        <v>995</v>
      </c>
      <c r="D14096" s="18" t="s">
        <v>232</v>
      </c>
      <c r="E14096" s="18">
        <v>45</v>
      </c>
    </row>
    <row r="14097" spans="1:5" x14ac:dyDescent="0.3">
      <c r="A14097" s="18" t="str">
        <f t="shared" si="220"/>
        <v>2024-25Alpine ShireSP1</v>
      </c>
      <c r="B14097" s="18" t="s">
        <v>1274</v>
      </c>
      <c r="C14097" s="18" t="s">
        <v>995</v>
      </c>
      <c r="D14097" s="18" t="s">
        <v>236</v>
      </c>
      <c r="E14097" s="18">
        <v>117</v>
      </c>
    </row>
    <row r="14098" spans="1:5" x14ac:dyDescent="0.3">
      <c r="A14098" s="18" t="str">
        <f t="shared" si="220"/>
        <v>2024-25Alpine ShireSP2</v>
      </c>
      <c r="B14098" s="18" t="s">
        <v>1274</v>
      </c>
      <c r="C14098" s="18" t="s">
        <v>995</v>
      </c>
      <c r="D14098" s="18" t="s">
        <v>239</v>
      </c>
      <c r="E14098" s="18">
        <v>0.27350427350427353</v>
      </c>
    </row>
    <row r="14099" spans="1:5" x14ac:dyDescent="0.3">
      <c r="A14099" s="18" t="str">
        <f t="shared" si="220"/>
        <v>2024-25Alpine ShireSP3</v>
      </c>
      <c r="B14099" s="18" t="s">
        <v>1274</v>
      </c>
      <c r="C14099" s="18" t="s">
        <v>995</v>
      </c>
      <c r="D14099" s="18" t="s">
        <v>245</v>
      </c>
      <c r="E14099" s="18">
        <v>4869.4785443037972</v>
      </c>
    </row>
    <row r="14100" spans="1:5" x14ac:dyDescent="0.3">
      <c r="A14100" s="18" t="str">
        <f t="shared" si="220"/>
        <v>2024-25Alpine ShireSP4</v>
      </c>
      <c r="B14100" s="18" t="s">
        <v>1274</v>
      </c>
      <c r="C14100" s="18" t="s">
        <v>995</v>
      </c>
      <c r="D14100" s="18" t="s">
        <v>251</v>
      </c>
      <c r="E14100" s="18">
        <v>0</v>
      </c>
    </row>
    <row r="14101" spans="1:5" x14ac:dyDescent="0.3">
      <c r="A14101" s="18" t="str">
        <f t="shared" si="220"/>
        <v>2024-25Alpine ShireWC2</v>
      </c>
      <c r="B14101" s="18" t="s">
        <v>1274</v>
      </c>
      <c r="C14101" s="18" t="s">
        <v>995</v>
      </c>
      <c r="D14101" s="18" t="s">
        <v>256</v>
      </c>
      <c r="E14101" s="18">
        <v>6.1357470652366821</v>
      </c>
    </row>
    <row r="14102" spans="1:5" x14ac:dyDescent="0.3">
      <c r="A14102" s="18" t="str">
        <f t="shared" si="220"/>
        <v>2024-25Alpine ShireWC3</v>
      </c>
      <c r="B14102" s="18" t="s">
        <v>1274</v>
      </c>
      <c r="C14102" s="18" t="s">
        <v>995</v>
      </c>
      <c r="D14102" s="18" t="s">
        <v>262</v>
      </c>
      <c r="E14102" s="18">
        <v>112.55368711233632</v>
      </c>
    </row>
    <row r="14103" spans="1:5" x14ac:dyDescent="0.3">
      <c r="A14103" s="18" t="str">
        <f t="shared" si="220"/>
        <v>2024-25Alpine ShireWC4</v>
      </c>
      <c r="B14103" s="18" t="s">
        <v>1274</v>
      </c>
      <c r="C14103" s="18" t="s">
        <v>995</v>
      </c>
      <c r="D14103" s="18" t="s">
        <v>266</v>
      </c>
      <c r="E14103" s="18">
        <v>104.75634792004323</v>
      </c>
    </row>
    <row r="14104" spans="1:5" x14ac:dyDescent="0.3">
      <c r="A14104" s="18" t="str">
        <f t="shared" ref="A14104:A14167" si="221">CONCATENATE(B14104,C14104,D14104)</f>
        <v>2024-25Alpine ShireWC5</v>
      </c>
      <c r="B14104" s="18" t="s">
        <v>1274</v>
      </c>
      <c r="C14104" s="18" t="s">
        <v>995</v>
      </c>
      <c r="D14104" s="18" t="s">
        <v>270</v>
      </c>
      <c r="E14104" s="18">
        <v>0.74065626603386359</v>
      </c>
    </row>
    <row r="14105" spans="1:5" x14ac:dyDescent="0.3">
      <c r="A14105" s="18" t="str">
        <f t="shared" si="221"/>
        <v>2024-25Alpine ShireE2</v>
      </c>
      <c r="B14105" s="18" t="s">
        <v>1274</v>
      </c>
      <c r="C14105" s="18" t="s">
        <v>995</v>
      </c>
      <c r="D14105" s="18" t="s">
        <v>548</v>
      </c>
      <c r="E14105" s="18">
        <v>4900.5079505300355</v>
      </c>
    </row>
    <row r="14106" spans="1:5" x14ac:dyDescent="0.3">
      <c r="A14106" s="18" t="str">
        <f t="shared" si="221"/>
        <v>2024-25Alpine ShireE4</v>
      </c>
      <c r="B14106" s="18" t="s">
        <v>1274</v>
      </c>
      <c r="C14106" s="18" t="s">
        <v>995</v>
      </c>
      <c r="D14106" s="18" t="s">
        <v>550</v>
      </c>
      <c r="E14106" s="18">
        <v>1945.2296819787987</v>
      </c>
    </row>
    <row r="14107" spans="1:5" x14ac:dyDescent="0.3">
      <c r="A14107" s="18" t="str">
        <f t="shared" si="221"/>
        <v>2024-25Alpine ShireL1</v>
      </c>
      <c r="B14107" s="18" t="s">
        <v>1274</v>
      </c>
      <c r="C14107" s="18" t="s">
        <v>995</v>
      </c>
      <c r="D14107" s="18" t="s">
        <v>552</v>
      </c>
      <c r="E14107" s="18">
        <v>3.7634463681999795</v>
      </c>
    </row>
    <row r="14108" spans="1:5" x14ac:dyDescent="0.3">
      <c r="A14108" s="18" t="str">
        <f t="shared" si="221"/>
        <v>2024-25Alpine ShireL2</v>
      </c>
      <c r="B14108" s="18" t="s">
        <v>1274</v>
      </c>
      <c r="C14108" s="18" t="s">
        <v>995</v>
      </c>
      <c r="D14108" s="18" t="s">
        <v>554</v>
      </c>
      <c r="E14108" s="18">
        <v>1.3575453334699314</v>
      </c>
    </row>
    <row r="14109" spans="1:5" x14ac:dyDescent="0.3">
      <c r="A14109" s="18" t="str">
        <f t="shared" si="221"/>
        <v>2024-25Alpine ShireO2</v>
      </c>
      <c r="B14109" s="18" t="s">
        <v>1274</v>
      </c>
      <c r="C14109" s="18" t="s">
        <v>995</v>
      </c>
      <c r="D14109" s="18" t="s">
        <v>556</v>
      </c>
      <c r="E14109" s="18">
        <v>0</v>
      </c>
    </row>
    <row r="14110" spans="1:5" x14ac:dyDescent="0.3">
      <c r="A14110" s="18" t="str">
        <f t="shared" si="221"/>
        <v>2024-25Alpine ShireO3</v>
      </c>
      <c r="B14110" s="18" t="s">
        <v>1274</v>
      </c>
      <c r="C14110" s="18" t="s">
        <v>995</v>
      </c>
      <c r="D14110" s="18" t="s">
        <v>558</v>
      </c>
      <c r="E14110" s="18">
        <v>0</v>
      </c>
    </row>
    <row r="14111" spans="1:5" x14ac:dyDescent="0.3">
      <c r="A14111" s="18" t="str">
        <f t="shared" si="221"/>
        <v>2024-25Alpine ShireO4</v>
      </c>
      <c r="B14111" s="18" t="s">
        <v>1274</v>
      </c>
      <c r="C14111" s="18" t="s">
        <v>995</v>
      </c>
      <c r="D14111" s="18" t="s">
        <v>560</v>
      </c>
      <c r="E14111" s="18">
        <v>0.13561821189671294</v>
      </c>
    </row>
    <row r="14112" spans="1:5" x14ac:dyDescent="0.3">
      <c r="A14112" s="18" t="str">
        <f t="shared" si="221"/>
        <v>2024-25Alpine ShireO5</v>
      </c>
      <c r="B14112" s="18" t="s">
        <v>1274</v>
      </c>
      <c r="C14112" s="18" t="s">
        <v>995</v>
      </c>
      <c r="D14112" s="18" t="s">
        <v>562</v>
      </c>
      <c r="E14112" s="18">
        <v>1.4319210201563142</v>
      </c>
    </row>
    <row r="14113" spans="1:5" x14ac:dyDescent="0.3">
      <c r="A14113" s="18" t="str">
        <f t="shared" si="221"/>
        <v>2024-25Alpine ShireOP1</v>
      </c>
      <c r="B14113" s="18" t="s">
        <v>1274</v>
      </c>
      <c r="C14113" s="18" t="s">
        <v>995</v>
      </c>
      <c r="D14113" s="18" t="s">
        <v>564</v>
      </c>
      <c r="E14113" s="18">
        <v>-0.10519237952932387</v>
      </c>
    </row>
    <row r="14114" spans="1:5" x14ac:dyDescent="0.3">
      <c r="A14114" s="18" t="str">
        <f t="shared" si="221"/>
        <v>2024-25Alpine ShireS1</v>
      </c>
      <c r="B14114" s="18" t="s">
        <v>1274</v>
      </c>
      <c r="C14114" s="18" t="s">
        <v>995</v>
      </c>
      <c r="D14114" s="18" t="s">
        <v>567</v>
      </c>
      <c r="E14114" s="18">
        <v>0.56388992653467818</v>
      </c>
    </row>
    <row r="14115" spans="1:5" x14ac:dyDescent="0.3">
      <c r="A14115" s="18" t="str">
        <f t="shared" si="221"/>
        <v>2024-25Alpine ShireS2</v>
      </c>
      <c r="B14115" s="18" t="s">
        <v>1274</v>
      </c>
      <c r="C14115" s="18" t="s">
        <v>995</v>
      </c>
      <c r="D14115" s="18" t="s">
        <v>569</v>
      </c>
      <c r="E14115" s="18">
        <v>2.9337835731675166E-3</v>
      </c>
    </row>
    <row r="14116" spans="1:5" x14ac:dyDescent="0.3">
      <c r="A14116" s="18" t="str">
        <f t="shared" si="221"/>
        <v>2024-25Alpine ShireC1</v>
      </c>
      <c r="B14116" s="18" t="s">
        <v>1274</v>
      </c>
      <c r="C14116" s="18" t="s">
        <v>995</v>
      </c>
      <c r="D14116" s="18" t="s">
        <v>572</v>
      </c>
      <c r="E14116" s="18">
        <v>3362.3001742556253</v>
      </c>
    </row>
    <row r="14117" spans="1:5" x14ac:dyDescent="0.3">
      <c r="A14117" s="18" t="str">
        <f t="shared" si="221"/>
        <v>2024-25Alpine ShireC2</v>
      </c>
      <c r="B14117" s="18" t="s">
        <v>1274</v>
      </c>
      <c r="C14117" s="18" t="s">
        <v>995</v>
      </c>
      <c r="D14117" s="18" t="s">
        <v>575</v>
      </c>
      <c r="E14117" s="18">
        <v>20490.264413970755</v>
      </c>
    </row>
    <row r="14118" spans="1:5" x14ac:dyDescent="0.3">
      <c r="A14118" s="18" t="str">
        <f t="shared" si="221"/>
        <v>2024-25Alpine ShireC3</v>
      </c>
      <c r="B14118" s="18" t="s">
        <v>1274</v>
      </c>
      <c r="C14118" s="18" t="s">
        <v>995</v>
      </c>
      <c r="D14118" s="18" t="s">
        <v>579</v>
      </c>
      <c r="E14118" s="18">
        <v>22.678694158075601</v>
      </c>
    </row>
    <row r="14119" spans="1:5" x14ac:dyDescent="0.3">
      <c r="A14119" s="18" t="str">
        <f t="shared" si="221"/>
        <v>2024-25Alpine ShireC4</v>
      </c>
      <c r="B14119" s="18" t="s">
        <v>1274</v>
      </c>
      <c r="C14119" s="18" t="s">
        <v>995</v>
      </c>
      <c r="D14119" s="18" t="s">
        <v>583</v>
      </c>
      <c r="E14119" s="18">
        <v>2106.6747480869763</v>
      </c>
    </row>
    <row r="14120" spans="1:5" x14ac:dyDescent="0.3">
      <c r="A14120" s="18" t="str">
        <f t="shared" si="221"/>
        <v>2024-25Alpine ShireC5</v>
      </c>
      <c r="B14120" s="18" t="s">
        <v>1274</v>
      </c>
      <c r="C14120" s="18" t="s">
        <v>995</v>
      </c>
      <c r="D14120" s="18" t="s">
        <v>586</v>
      </c>
      <c r="E14120" s="18">
        <v>787.02932040306086</v>
      </c>
    </row>
    <row r="14121" spans="1:5" x14ac:dyDescent="0.3">
      <c r="A14121" s="18" t="str">
        <f t="shared" si="221"/>
        <v>2024-25Alpine ShireC6</v>
      </c>
      <c r="B14121" s="18" t="s">
        <v>1274</v>
      </c>
      <c r="C14121" s="18" t="s">
        <v>995</v>
      </c>
      <c r="D14121" s="18" t="s">
        <v>590</v>
      </c>
      <c r="E14121" s="18">
        <v>7</v>
      </c>
    </row>
    <row r="14122" spans="1:5" x14ac:dyDescent="0.3">
      <c r="A14122" s="18" t="str">
        <f t="shared" si="221"/>
        <v>2024-25Alpine ShireC7</v>
      </c>
      <c r="B14122" s="18" t="s">
        <v>1274</v>
      </c>
      <c r="C14122" s="18" t="s">
        <v>995</v>
      </c>
      <c r="D14122" s="18" t="s">
        <v>594</v>
      </c>
      <c r="E14122" s="18">
        <v>0.13333333333333333</v>
      </c>
    </row>
    <row r="14123" spans="1:5" x14ac:dyDescent="0.3">
      <c r="A14123" s="18" t="str">
        <f t="shared" si="221"/>
        <v>2024-25Ararat Rural CityAF2</v>
      </c>
      <c r="B14123" s="18" t="s">
        <v>1274</v>
      </c>
      <c r="C14123" s="18" t="s">
        <v>998</v>
      </c>
      <c r="D14123" s="18" t="s">
        <v>76</v>
      </c>
      <c r="E14123" s="18">
        <v>1</v>
      </c>
    </row>
    <row r="14124" spans="1:5" x14ac:dyDescent="0.3">
      <c r="A14124" s="18" t="str">
        <f t="shared" si="221"/>
        <v>2024-25Ararat Rural CityAF6</v>
      </c>
      <c r="B14124" s="18" t="s">
        <v>1274</v>
      </c>
      <c r="C14124" s="18" t="s">
        <v>998</v>
      </c>
      <c r="D14124" s="18" t="s">
        <v>85</v>
      </c>
      <c r="E14124" s="18">
        <v>5.6654971761081638</v>
      </c>
    </row>
    <row r="14125" spans="1:5" x14ac:dyDescent="0.3">
      <c r="A14125" s="18" t="str">
        <f t="shared" si="221"/>
        <v>2024-25Ararat Rural CityAF7</v>
      </c>
      <c r="B14125" s="18" t="s">
        <v>1274</v>
      </c>
      <c r="C14125" s="18" t="s">
        <v>998</v>
      </c>
      <c r="D14125" s="18" t="s">
        <v>90</v>
      </c>
      <c r="E14125" s="18">
        <v>11.089945171960668</v>
      </c>
    </row>
    <row r="14126" spans="1:5" x14ac:dyDescent="0.3">
      <c r="A14126" s="18" t="str">
        <f t="shared" si="221"/>
        <v>2024-25Ararat Rural CityAM1</v>
      </c>
      <c r="B14126" s="18" t="s">
        <v>1274</v>
      </c>
      <c r="C14126" s="18" t="s">
        <v>998</v>
      </c>
      <c r="D14126" s="18" t="s">
        <v>97</v>
      </c>
      <c r="E14126" s="18">
        <v>1</v>
      </c>
    </row>
    <row r="14127" spans="1:5" x14ac:dyDescent="0.3">
      <c r="A14127" s="18" t="str">
        <f t="shared" si="221"/>
        <v>2024-25Ararat Rural CityAM2</v>
      </c>
      <c r="B14127" s="18" t="s">
        <v>1274</v>
      </c>
      <c r="C14127" s="18" t="s">
        <v>998</v>
      </c>
      <c r="D14127" s="18" t="s">
        <v>103</v>
      </c>
      <c r="E14127" s="18">
        <v>0.48571428571428571</v>
      </c>
    </row>
    <row r="14128" spans="1:5" x14ac:dyDescent="0.3">
      <c r="A14128" s="18" t="str">
        <f t="shared" si="221"/>
        <v>2024-25Ararat Rural CityAM5</v>
      </c>
      <c r="B14128" s="18" t="s">
        <v>1274</v>
      </c>
      <c r="C14128" s="18" t="s">
        <v>998</v>
      </c>
      <c r="D14128" s="18" t="s">
        <v>109</v>
      </c>
      <c r="E14128" s="18">
        <v>0.37037037037037035</v>
      </c>
    </row>
    <row r="14129" spans="1:5" x14ac:dyDescent="0.3">
      <c r="A14129" s="18" t="str">
        <f t="shared" si="221"/>
        <v>2024-25Ararat Rural CityAM6</v>
      </c>
      <c r="B14129" s="18" t="s">
        <v>1274</v>
      </c>
      <c r="C14129" s="18" t="s">
        <v>998</v>
      </c>
      <c r="D14129" s="18" t="s">
        <v>115</v>
      </c>
      <c r="E14129" s="18">
        <v>20.209481430771863</v>
      </c>
    </row>
    <row r="14130" spans="1:5" x14ac:dyDescent="0.3">
      <c r="A14130" s="18" t="str">
        <f t="shared" si="221"/>
        <v>2024-25Ararat Rural CityAM7</v>
      </c>
      <c r="B14130" s="18" t="s">
        <v>1274</v>
      </c>
      <c r="C14130" s="18" t="s">
        <v>998</v>
      </c>
      <c r="D14130" s="18" t="s">
        <v>118</v>
      </c>
      <c r="E14130" s="18">
        <v>0</v>
      </c>
    </row>
    <row r="14131" spans="1:5" x14ac:dyDescent="0.3">
      <c r="A14131" s="18" t="str">
        <f t="shared" si="221"/>
        <v>2024-25Ararat Rural CityFS1</v>
      </c>
      <c r="B14131" s="18" t="s">
        <v>1274</v>
      </c>
      <c r="C14131" s="18" t="s">
        <v>998</v>
      </c>
      <c r="D14131" s="18" t="s">
        <v>124</v>
      </c>
      <c r="E14131" s="18">
        <v>3.8</v>
      </c>
    </row>
    <row r="14132" spans="1:5" x14ac:dyDescent="0.3">
      <c r="A14132" s="18" t="str">
        <f t="shared" si="221"/>
        <v>2024-25Ararat Rural CityFS2</v>
      </c>
      <c r="B14132" s="18" t="s">
        <v>1274</v>
      </c>
      <c r="C14132" s="18" t="s">
        <v>998</v>
      </c>
      <c r="D14132" s="18" t="s">
        <v>130</v>
      </c>
      <c r="E14132" s="18">
        <v>1</v>
      </c>
    </row>
    <row r="14133" spans="1:5" x14ac:dyDescent="0.3">
      <c r="A14133" s="18" t="str">
        <f t="shared" si="221"/>
        <v>2024-25Ararat Rural CityFS3</v>
      </c>
      <c r="B14133" s="18" t="s">
        <v>1274</v>
      </c>
      <c r="C14133" s="18" t="s">
        <v>998</v>
      </c>
      <c r="D14133" s="18" t="s">
        <v>135</v>
      </c>
      <c r="E14133" s="18">
        <v>904.0564971751412</v>
      </c>
    </row>
    <row r="14134" spans="1:5" x14ac:dyDescent="0.3">
      <c r="A14134" s="18" t="str">
        <f t="shared" si="221"/>
        <v>2024-25Ararat Rural CityFS4</v>
      </c>
      <c r="B14134" s="18" t="s">
        <v>1274</v>
      </c>
      <c r="C14134" s="18" t="s">
        <v>998</v>
      </c>
      <c r="D14134" s="18" t="s">
        <v>139</v>
      </c>
      <c r="E14134" s="18">
        <v>1</v>
      </c>
    </row>
    <row r="14135" spans="1:5" x14ac:dyDescent="0.3">
      <c r="A14135" s="18" t="str">
        <f t="shared" si="221"/>
        <v>2024-25Ararat Rural CityFS5</v>
      </c>
      <c r="B14135" s="18" t="s">
        <v>1274</v>
      </c>
      <c r="C14135" s="18" t="s">
        <v>998</v>
      </c>
      <c r="D14135" s="18" t="s">
        <v>144</v>
      </c>
      <c r="E14135" s="18">
        <v>1.1000000000000001</v>
      </c>
    </row>
    <row r="14136" spans="1:5" x14ac:dyDescent="0.3">
      <c r="A14136" s="18" t="str">
        <f t="shared" si="221"/>
        <v>2024-25Ararat Rural CityG1</v>
      </c>
      <c r="B14136" s="18" t="s">
        <v>1274</v>
      </c>
      <c r="C14136" s="18" t="s">
        <v>998</v>
      </c>
      <c r="D14136" s="18" t="s">
        <v>149</v>
      </c>
      <c r="E14136" s="18">
        <v>0.11450381679389313</v>
      </c>
    </row>
    <row r="14137" spans="1:5" x14ac:dyDescent="0.3">
      <c r="A14137" s="18" t="str">
        <f t="shared" si="221"/>
        <v>2024-25Ararat Rural CityG2</v>
      </c>
      <c r="B14137" s="18" t="s">
        <v>1274</v>
      </c>
      <c r="C14137" s="18" t="s">
        <v>998</v>
      </c>
      <c r="D14137" s="18" t="s">
        <v>154</v>
      </c>
      <c r="E14137" s="18">
        <v>59</v>
      </c>
    </row>
    <row r="14138" spans="1:5" x14ac:dyDescent="0.3">
      <c r="A14138" s="18" t="str">
        <f t="shared" si="221"/>
        <v>2024-25Ararat Rural CityG3</v>
      </c>
      <c r="B14138" s="18" t="s">
        <v>1274</v>
      </c>
      <c r="C14138" s="18" t="s">
        <v>998</v>
      </c>
      <c r="D14138" s="18" t="s">
        <v>159</v>
      </c>
      <c r="E14138" s="18">
        <v>0.91666666666666663</v>
      </c>
    </row>
    <row r="14139" spans="1:5" x14ac:dyDescent="0.3">
      <c r="A14139" s="18" t="str">
        <f t="shared" si="221"/>
        <v>2024-25Ararat Rural CityG4</v>
      </c>
      <c r="B14139" s="18" t="s">
        <v>1274</v>
      </c>
      <c r="C14139" s="18" t="s">
        <v>998</v>
      </c>
      <c r="D14139" s="18" t="s">
        <v>166</v>
      </c>
      <c r="E14139" s="18">
        <v>43567.714285714283</v>
      </c>
    </row>
    <row r="14140" spans="1:5" x14ac:dyDescent="0.3">
      <c r="A14140" s="18" t="str">
        <f t="shared" si="221"/>
        <v>2024-25Ararat Rural CityG5</v>
      </c>
      <c r="B14140" s="18" t="s">
        <v>1274</v>
      </c>
      <c r="C14140" s="18" t="s">
        <v>998</v>
      </c>
      <c r="D14140" s="18" t="s">
        <v>169</v>
      </c>
      <c r="E14140" s="18">
        <v>59</v>
      </c>
    </row>
    <row r="14141" spans="1:5" x14ac:dyDescent="0.3">
      <c r="A14141" s="18" t="str">
        <f t="shared" si="221"/>
        <v>2024-25Ararat Rural CityLB2</v>
      </c>
      <c r="B14141" s="18" t="s">
        <v>1274</v>
      </c>
      <c r="C14141" s="18" t="s">
        <v>998</v>
      </c>
      <c r="D14141" s="18" t="s">
        <v>172</v>
      </c>
      <c r="E14141" s="18">
        <v>0.53288945554138922</v>
      </c>
    </row>
    <row r="14142" spans="1:5" x14ac:dyDescent="0.3">
      <c r="A14142" s="18" t="str">
        <f t="shared" si="221"/>
        <v>2024-25Ararat Rural CityLB5</v>
      </c>
      <c r="B14142" s="18" t="s">
        <v>1274</v>
      </c>
      <c r="C14142" s="18" t="s">
        <v>998</v>
      </c>
      <c r="D14142" s="18" t="s">
        <v>177</v>
      </c>
      <c r="E14142" s="18">
        <v>30.195447544069829</v>
      </c>
    </row>
    <row r="14143" spans="1:5" x14ac:dyDescent="0.3">
      <c r="A14143" s="18" t="str">
        <f t="shared" si="221"/>
        <v>2024-25Ararat Rural CityLB6</v>
      </c>
      <c r="B14143" s="18" t="s">
        <v>1274</v>
      </c>
      <c r="C14143" s="18" t="s">
        <v>998</v>
      </c>
      <c r="D14143" s="18" t="s">
        <v>180</v>
      </c>
      <c r="E14143" s="18">
        <v>2.4603799418107135</v>
      </c>
    </row>
    <row r="14144" spans="1:5" x14ac:dyDescent="0.3">
      <c r="A14144" s="18" t="str">
        <f t="shared" si="221"/>
        <v>2024-25Ararat Rural CityLB7</v>
      </c>
      <c r="B14144" s="18" t="s">
        <v>1274</v>
      </c>
      <c r="C14144" s="18" t="s">
        <v>998</v>
      </c>
      <c r="D14144" s="18" t="s">
        <v>184</v>
      </c>
      <c r="E14144" s="18">
        <v>0.19116892007530378</v>
      </c>
    </row>
    <row r="14145" spans="1:5" x14ac:dyDescent="0.3">
      <c r="A14145" s="18" t="str">
        <f t="shared" si="221"/>
        <v>2024-25Ararat Rural CityLB8</v>
      </c>
      <c r="B14145" s="18" t="s">
        <v>1274</v>
      </c>
      <c r="C14145" s="18" t="s">
        <v>998</v>
      </c>
      <c r="D14145" s="18" t="s">
        <v>188</v>
      </c>
      <c r="E14145" s="18">
        <v>2.1676364881054253</v>
      </c>
    </row>
    <row r="14146" spans="1:5" x14ac:dyDescent="0.3">
      <c r="A14146" s="18" t="str">
        <f t="shared" si="221"/>
        <v>2024-25Ararat Rural CityMC2</v>
      </c>
      <c r="B14146" s="18" t="s">
        <v>1274</v>
      </c>
      <c r="C14146" s="18" t="s">
        <v>998</v>
      </c>
      <c r="D14146" s="18" t="s">
        <v>192</v>
      </c>
      <c r="E14146" s="18">
        <v>1.0116279069767442</v>
      </c>
    </row>
    <row r="14147" spans="1:5" x14ac:dyDescent="0.3">
      <c r="A14147" s="18" t="str">
        <f t="shared" si="221"/>
        <v>2024-25Ararat Rural CityMC3</v>
      </c>
      <c r="B14147" s="18" t="s">
        <v>1274</v>
      </c>
      <c r="C14147" s="18" t="s">
        <v>998</v>
      </c>
      <c r="D14147" s="18" t="s">
        <v>197</v>
      </c>
      <c r="E14147" s="18">
        <v>80.849611641208355</v>
      </c>
    </row>
    <row r="14148" spans="1:5" x14ac:dyDescent="0.3">
      <c r="A14148" s="18" t="str">
        <f t="shared" si="221"/>
        <v>2024-25Ararat Rural CityMC4</v>
      </c>
      <c r="B14148" s="18" t="s">
        <v>1274</v>
      </c>
      <c r="C14148" s="18" t="s">
        <v>998</v>
      </c>
      <c r="D14148" s="18" t="s">
        <v>202</v>
      </c>
      <c r="E14148" s="18">
        <v>0.83352735739231665</v>
      </c>
    </row>
    <row r="14149" spans="1:5" x14ac:dyDescent="0.3">
      <c r="A14149" s="18" t="str">
        <f t="shared" si="221"/>
        <v>2024-25Ararat Rural CityMC5</v>
      </c>
      <c r="B14149" s="18" t="s">
        <v>1274</v>
      </c>
      <c r="C14149" s="18" t="s">
        <v>998</v>
      </c>
      <c r="D14149" s="18" t="s">
        <v>207</v>
      </c>
      <c r="E14149" s="18">
        <v>0.87096774193548387</v>
      </c>
    </row>
    <row r="14150" spans="1:5" x14ac:dyDescent="0.3">
      <c r="A14150" s="18" t="str">
        <f t="shared" si="221"/>
        <v>2024-25Ararat Rural CityMC6</v>
      </c>
      <c r="B14150" s="18" t="s">
        <v>1274</v>
      </c>
      <c r="C14150" s="18" t="s">
        <v>998</v>
      </c>
      <c r="D14150" s="18" t="s">
        <v>211</v>
      </c>
      <c r="E14150" s="18">
        <v>1.0813953488372092</v>
      </c>
    </row>
    <row r="14151" spans="1:5" x14ac:dyDescent="0.3">
      <c r="A14151" s="18" t="str">
        <f t="shared" si="221"/>
        <v>2024-25Ararat Rural CityR1</v>
      </c>
      <c r="B14151" s="18" t="s">
        <v>1274</v>
      </c>
      <c r="C14151" s="18" t="s">
        <v>998</v>
      </c>
      <c r="D14151" s="18" t="s">
        <v>215</v>
      </c>
      <c r="E14151" s="18">
        <v>5.5321390937829289</v>
      </c>
    </row>
    <row r="14152" spans="1:5" x14ac:dyDescent="0.3">
      <c r="A14152" s="18" t="str">
        <f t="shared" si="221"/>
        <v>2024-25Ararat Rural CityR2</v>
      </c>
      <c r="B14152" s="18" t="s">
        <v>1274</v>
      </c>
      <c r="C14152" s="18" t="s">
        <v>998</v>
      </c>
      <c r="D14152" s="18" t="s">
        <v>220</v>
      </c>
      <c r="E14152" s="18">
        <v>1</v>
      </c>
    </row>
    <row r="14153" spans="1:5" x14ac:dyDescent="0.3">
      <c r="A14153" s="18" t="str">
        <f t="shared" si="221"/>
        <v>2024-25Ararat Rural CityR3</v>
      </c>
      <c r="B14153" s="18" t="s">
        <v>1274</v>
      </c>
      <c r="C14153" s="18" t="s">
        <v>998</v>
      </c>
      <c r="D14153" s="18" t="s">
        <v>223</v>
      </c>
      <c r="E14153" s="18">
        <v>39.440417947724917</v>
      </c>
    </row>
    <row r="14154" spans="1:5" x14ac:dyDescent="0.3">
      <c r="A14154" s="18" t="str">
        <f t="shared" si="221"/>
        <v>2024-25Ararat Rural CityR4</v>
      </c>
      <c r="B14154" s="18" t="s">
        <v>1274</v>
      </c>
      <c r="C14154" s="18" t="s">
        <v>998</v>
      </c>
      <c r="D14154" s="18" t="s">
        <v>228</v>
      </c>
      <c r="E14154" s="18">
        <v>6.5070936373108124</v>
      </c>
    </row>
    <row r="14155" spans="1:5" x14ac:dyDescent="0.3">
      <c r="A14155" s="18" t="str">
        <f t="shared" si="221"/>
        <v>2024-25Ararat Rural CityR5</v>
      </c>
      <c r="B14155" s="18" t="s">
        <v>1274</v>
      </c>
      <c r="C14155" s="18" t="s">
        <v>998</v>
      </c>
      <c r="D14155" s="18" t="s">
        <v>232</v>
      </c>
      <c r="E14155" s="18">
        <v>56</v>
      </c>
    </row>
    <row r="14156" spans="1:5" x14ac:dyDescent="0.3">
      <c r="A14156" s="18" t="str">
        <f t="shared" si="221"/>
        <v>2024-25Ararat Rural CitySP1</v>
      </c>
      <c r="B14156" s="18" t="s">
        <v>1274</v>
      </c>
      <c r="C14156" s="18" t="s">
        <v>998</v>
      </c>
      <c r="D14156" s="18" t="s">
        <v>236</v>
      </c>
      <c r="E14156" s="18">
        <v>35</v>
      </c>
    </row>
    <row r="14157" spans="1:5" x14ac:dyDescent="0.3">
      <c r="A14157" s="18" t="str">
        <f t="shared" si="221"/>
        <v>2024-25Ararat Rural CitySP2</v>
      </c>
      <c r="B14157" s="18" t="s">
        <v>1274</v>
      </c>
      <c r="C14157" s="18" t="s">
        <v>998</v>
      </c>
      <c r="D14157" s="18" t="s">
        <v>239</v>
      </c>
      <c r="E14157" s="18">
        <v>0.79797979797979801</v>
      </c>
    </row>
    <row r="14158" spans="1:5" x14ac:dyDescent="0.3">
      <c r="A14158" s="18" t="str">
        <f t="shared" si="221"/>
        <v>2024-25Ararat Rural CitySP3</v>
      </c>
      <c r="B14158" s="18" t="s">
        <v>1274</v>
      </c>
      <c r="C14158" s="18" t="s">
        <v>998</v>
      </c>
      <c r="D14158" s="18" t="s">
        <v>245</v>
      </c>
      <c r="E14158" s="18">
        <v>3365.8</v>
      </c>
    </row>
    <row r="14159" spans="1:5" x14ac:dyDescent="0.3">
      <c r="A14159" s="18" t="str">
        <f t="shared" si="221"/>
        <v>2024-25Ararat Rural CitySP4</v>
      </c>
      <c r="B14159" s="18" t="s">
        <v>1274</v>
      </c>
      <c r="C14159" s="18" t="s">
        <v>998</v>
      </c>
      <c r="D14159" s="18" t="s">
        <v>251</v>
      </c>
      <c r="E14159" s="18">
        <v>1</v>
      </c>
    </row>
    <row r="14160" spans="1:5" x14ac:dyDescent="0.3">
      <c r="A14160" s="18" t="str">
        <f t="shared" si="221"/>
        <v>2024-25Ararat Rural CityWC2</v>
      </c>
      <c r="B14160" s="18" t="s">
        <v>1274</v>
      </c>
      <c r="C14160" s="18" t="s">
        <v>998</v>
      </c>
      <c r="D14160" s="18" t="s">
        <v>256</v>
      </c>
      <c r="E14160" s="18">
        <v>10.361069118357861</v>
      </c>
    </row>
    <row r="14161" spans="1:5" x14ac:dyDescent="0.3">
      <c r="A14161" s="18" t="str">
        <f t="shared" si="221"/>
        <v>2024-25Ararat Rural CityWC3</v>
      </c>
      <c r="B14161" s="18" t="s">
        <v>1274</v>
      </c>
      <c r="C14161" s="18" t="s">
        <v>998</v>
      </c>
      <c r="D14161" s="18" t="s">
        <v>262</v>
      </c>
      <c r="E14161" s="18">
        <v>216.92516882642818</v>
      </c>
    </row>
    <row r="14162" spans="1:5" x14ac:dyDescent="0.3">
      <c r="A14162" s="18" t="str">
        <f t="shared" si="221"/>
        <v>2024-25Ararat Rural CityWC4</v>
      </c>
      <c r="B14162" s="18" t="s">
        <v>1274</v>
      </c>
      <c r="C14162" s="18" t="s">
        <v>998</v>
      </c>
      <c r="D14162" s="18" t="s">
        <v>266</v>
      </c>
      <c r="E14162" s="18">
        <v>93.609127714390866</v>
      </c>
    </row>
    <row r="14163" spans="1:5" x14ac:dyDescent="0.3">
      <c r="A14163" s="18" t="str">
        <f t="shared" si="221"/>
        <v>2024-25Ararat Rural CityWC5</v>
      </c>
      <c r="B14163" s="18" t="s">
        <v>1274</v>
      </c>
      <c r="C14163" s="18" t="s">
        <v>998</v>
      </c>
      <c r="D14163" s="18" t="s">
        <v>270</v>
      </c>
      <c r="E14163" s="18">
        <v>0.61213862452864065</v>
      </c>
    </row>
    <row r="14164" spans="1:5" x14ac:dyDescent="0.3">
      <c r="A14164" s="18" t="str">
        <f t="shared" si="221"/>
        <v>2024-25Ararat Rural CityE2</v>
      </c>
      <c r="B14164" s="18" t="s">
        <v>1274</v>
      </c>
      <c r="C14164" s="18" t="s">
        <v>998</v>
      </c>
      <c r="D14164" s="18" t="s">
        <v>548</v>
      </c>
      <c r="E14164" s="18">
        <v>4935.8130790922514</v>
      </c>
    </row>
    <row r="14165" spans="1:5" x14ac:dyDescent="0.3">
      <c r="A14165" s="18" t="str">
        <f t="shared" si="221"/>
        <v>2024-25Ararat Rural CityE4</v>
      </c>
      <c r="B14165" s="18" t="s">
        <v>1274</v>
      </c>
      <c r="C14165" s="18" t="s">
        <v>998</v>
      </c>
      <c r="D14165" s="18" t="s">
        <v>550</v>
      </c>
      <c r="E14165" s="18">
        <v>2001.8799516583858</v>
      </c>
    </row>
    <row r="14166" spans="1:5" x14ac:dyDescent="0.3">
      <c r="A14166" s="18" t="str">
        <f t="shared" si="221"/>
        <v>2024-25Ararat Rural CityL1</v>
      </c>
      <c r="B14166" s="18" t="s">
        <v>1274</v>
      </c>
      <c r="C14166" s="18" t="s">
        <v>998</v>
      </c>
      <c r="D14166" s="18" t="s">
        <v>552</v>
      </c>
      <c r="E14166" s="18">
        <v>1.21752675064337</v>
      </c>
    </row>
    <row r="14167" spans="1:5" x14ac:dyDescent="0.3">
      <c r="A14167" s="18" t="str">
        <f t="shared" si="221"/>
        <v>2024-25Ararat Rural CityL2</v>
      </c>
      <c r="B14167" s="18" t="s">
        <v>1274</v>
      </c>
      <c r="C14167" s="18" t="s">
        <v>998</v>
      </c>
      <c r="D14167" s="18" t="s">
        <v>554</v>
      </c>
      <c r="E14167" s="18">
        <v>0.34498171475010159</v>
      </c>
    </row>
    <row r="14168" spans="1:5" x14ac:dyDescent="0.3">
      <c r="A14168" s="18" t="str">
        <f t="shared" ref="A14168:A14231" si="222">CONCATENATE(B14168,C14168,D14168)</f>
        <v>2024-25Ararat Rural CityO2</v>
      </c>
      <c r="B14168" s="18" t="s">
        <v>1274</v>
      </c>
      <c r="C14168" s="18" t="s">
        <v>998</v>
      </c>
      <c r="D14168" s="18" t="s">
        <v>556</v>
      </c>
      <c r="E14168" s="18">
        <v>8.6221190515669045E-3</v>
      </c>
    </row>
    <row r="14169" spans="1:5" x14ac:dyDescent="0.3">
      <c r="A14169" s="18" t="str">
        <f t="shared" si="222"/>
        <v>2024-25Ararat Rural CityO3</v>
      </c>
      <c r="B14169" s="18" t="s">
        <v>1274</v>
      </c>
      <c r="C14169" s="18" t="s">
        <v>998</v>
      </c>
      <c r="D14169" s="18" t="s">
        <v>558</v>
      </c>
      <c r="E14169" s="18">
        <v>8.6221190515669045E-3</v>
      </c>
    </row>
    <row r="14170" spans="1:5" x14ac:dyDescent="0.3">
      <c r="A14170" s="18" t="str">
        <f t="shared" si="222"/>
        <v>2024-25Ararat Rural CityO4</v>
      </c>
      <c r="B14170" s="18" t="s">
        <v>1274</v>
      </c>
      <c r="C14170" s="18" t="s">
        <v>998</v>
      </c>
      <c r="D14170" s="18" t="s">
        <v>560</v>
      </c>
      <c r="E14170" s="18">
        <v>7.8259667235101624E-2</v>
      </c>
    </row>
    <row r="14171" spans="1:5" x14ac:dyDescent="0.3">
      <c r="A14171" s="18" t="str">
        <f t="shared" si="222"/>
        <v>2024-25Ararat Rural CityO5</v>
      </c>
      <c r="B14171" s="18" t="s">
        <v>1274</v>
      </c>
      <c r="C14171" s="18" t="s">
        <v>998</v>
      </c>
      <c r="D14171" s="18" t="s">
        <v>562</v>
      </c>
      <c r="E14171" s="18">
        <v>1.0074848949409325</v>
      </c>
    </row>
    <row r="14172" spans="1:5" x14ac:dyDescent="0.3">
      <c r="A14172" s="18" t="str">
        <f t="shared" si="222"/>
        <v>2024-25Ararat Rural CityOP1</v>
      </c>
      <c r="B14172" s="18" t="s">
        <v>1274</v>
      </c>
      <c r="C14172" s="18" t="s">
        <v>998</v>
      </c>
      <c r="D14172" s="18" t="s">
        <v>564</v>
      </c>
      <c r="E14172" s="18">
        <v>-3.467103467103467E-3</v>
      </c>
    </row>
    <row r="14173" spans="1:5" x14ac:dyDescent="0.3">
      <c r="A14173" s="18" t="str">
        <f t="shared" si="222"/>
        <v>2024-25Ararat Rural CityS1</v>
      </c>
      <c r="B14173" s="18" t="s">
        <v>1274</v>
      </c>
      <c r="C14173" s="18" t="s">
        <v>998</v>
      </c>
      <c r="D14173" s="18" t="s">
        <v>567</v>
      </c>
      <c r="E14173" s="18">
        <v>0.49393939393939396</v>
      </c>
    </row>
    <row r="14174" spans="1:5" x14ac:dyDescent="0.3">
      <c r="A14174" s="18" t="str">
        <f t="shared" si="222"/>
        <v>2024-25Ararat Rural CityS2</v>
      </c>
      <c r="B14174" s="18" t="s">
        <v>1274</v>
      </c>
      <c r="C14174" s="18" t="s">
        <v>998</v>
      </c>
      <c r="D14174" s="18" t="s">
        <v>569</v>
      </c>
      <c r="E14174" s="18">
        <v>2.6809043684827708E-3</v>
      </c>
    </row>
    <row r="14175" spans="1:5" x14ac:dyDescent="0.3">
      <c r="A14175" s="18" t="str">
        <f t="shared" si="222"/>
        <v>2024-25Ararat Rural CityC1</v>
      </c>
      <c r="B14175" s="18" t="s">
        <v>1274</v>
      </c>
      <c r="C14175" s="18" t="s">
        <v>998</v>
      </c>
      <c r="D14175" s="18" t="s">
        <v>572</v>
      </c>
      <c r="E14175" s="18">
        <v>3145.3876433339037</v>
      </c>
    </row>
    <row r="14176" spans="1:5" x14ac:dyDescent="0.3">
      <c r="A14176" s="18" t="str">
        <f t="shared" si="222"/>
        <v>2024-25Ararat Rural CityC2</v>
      </c>
      <c r="B14176" s="18" t="s">
        <v>1274</v>
      </c>
      <c r="C14176" s="18" t="s">
        <v>998</v>
      </c>
      <c r="D14176" s="18" t="s">
        <v>575</v>
      </c>
      <c r="E14176" s="18">
        <v>50762.878658223512</v>
      </c>
    </row>
    <row r="14177" spans="1:5" x14ac:dyDescent="0.3">
      <c r="A14177" s="18" t="str">
        <f t="shared" si="222"/>
        <v>2024-25Ararat Rural CityC3</v>
      </c>
      <c r="B14177" s="18" t="s">
        <v>1274</v>
      </c>
      <c r="C14177" s="18" t="s">
        <v>998</v>
      </c>
      <c r="D14177" s="18" t="s">
        <v>579</v>
      </c>
      <c r="E14177" s="18">
        <v>4.7620211898940505</v>
      </c>
    </row>
    <row r="14178" spans="1:5" x14ac:dyDescent="0.3">
      <c r="A14178" s="18" t="str">
        <f t="shared" si="222"/>
        <v>2024-25Ararat Rural CityC4</v>
      </c>
      <c r="B14178" s="18" t="s">
        <v>1274</v>
      </c>
      <c r="C14178" s="18" t="s">
        <v>998</v>
      </c>
      <c r="D14178" s="18" t="s">
        <v>583</v>
      </c>
      <c r="E14178" s="18">
        <v>1856.6660961834673</v>
      </c>
    </row>
    <row r="14179" spans="1:5" x14ac:dyDescent="0.3">
      <c r="A14179" s="18" t="str">
        <f t="shared" si="222"/>
        <v>2024-25Ararat Rural CityC5</v>
      </c>
      <c r="B14179" s="18" t="s">
        <v>1274</v>
      </c>
      <c r="C14179" s="18" t="s">
        <v>998</v>
      </c>
      <c r="D14179" s="18" t="s">
        <v>586</v>
      </c>
      <c r="E14179" s="18">
        <v>1138.7985623823379</v>
      </c>
    </row>
    <row r="14180" spans="1:5" x14ac:dyDescent="0.3">
      <c r="A14180" s="18" t="str">
        <f t="shared" si="222"/>
        <v>2024-25Ararat Rural CityC6</v>
      </c>
      <c r="B14180" s="18" t="s">
        <v>1274</v>
      </c>
      <c r="C14180" s="18" t="s">
        <v>998</v>
      </c>
      <c r="D14180" s="18" t="s">
        <v>590</v>
      </c>
      <c r="E14180" s="18">
        <v>2</v>
      </c>
    </row>
    <row r="14181" spans="1:5" x14ac:dyDescent="0.3">
      <c r="A14181" s="18" t="str">
        <f t="shared" si="222"/>
        <v>2024-25Ararat Rural CityC7</v>
      </c>
      <c r="B14181" s="18" t="s">
        <v>1274</v>
      </c>
      <c r="C14181" s="18" t="s">
        <v>998</v>
      </c>
      <c r="D14181" s="18" t="s">
        <v>594</v>
      </c>
      <c r="E14181" s="18">
        <v>0.17424242424242425</v>
      </c>
    </row>
    <row r="14182" spans="1:5" x14ac:dyDescent="0.3">
      <c r="A14182" s="18" t="str">
        <f t="shared" si="222"/>
        <v>2024-25Ballarat CityAF2</v>
      </c>
      <c r="B14182" s="18" t="s">
        <v>1274</v>
      </c>
      <c r="C14182" s="18" t="s">
        <v>1001</v>
      </c>
      <c r="D14182" s="18" t="s">
        <v>76</v>
      </c>
      <c r="E14182" s="18">
        <v>1.2857142857142858</v>
      </c>
    </row>
    <row r="14183" spans="1:5" x14ac:dyDescent="0.3">
      <c r="A14183" s="18" t="str">
        <f t="shared" si="222"/>
        <v>2024-25Ballarat CityAF6</v>
      </c>
      <c r="B14183" s="18" t="s">
        <v>1274</v>
      </c>
      <c r="C14183" s="18" t="s">
        <v>1001</v>
      </c>
      <c r="D14183" s="18" t="s">
        <v>85</v>
      </c>
      <c r="E14183" s="18">
        <v>6.3172903758777368</v>
      </c>
    </row>
    <row r="14184" spans="1:5" x14ac:dyDescent="0.3">
      <c r="A14184" s="18" t="str">
        <f t="shared" si="222"/>
        <v>2024-25Ballarat CityAF7</v>
      </c>
      <c r="B14184" s="18" t="s">
        <v>1274</v>
      </c>
      <c r="C14184" s="18" t="s">
        <v>1001</v>
      </c>
      <c r="D14184" s="18" t="s">
        <v>90</v>
      </c>
      <c r="E14184" s="18">
        <v>2.1821898423973596</v>
      </c>
    </row>
    <row r="14185" spans="1:5" x14ac:dyDescent="0.3">
      <c r="A14185" s="18" t="str">
        <f t="shared" si="222"/>
        <v>2024-25Ballarat CityAM1</v>
      </c>
      <c r="B14185" s="18" t="s">
        <v>1274</v>
      </c>
      <c r="C14185" s="18" t="s">
        <v>1001</v>
      </c>
      <c r="D14185" s="18" t="s">
        <v>97</v>
      </c>
      <c r="E14185" s="18">
        <v>3.4947321228424122</v>
      </c>
    </row>
    <row r="14186" spans="1:5" x14ac:dyDescent="0.3">
      <c r="A14186" s="18" t="str">
        <f t="shared" si="222"/>
        <v>2024-25Ballarat CityAM2</v>
      </c>
      <c r="B14186" s="18" t="s">
        <v>1274</v>
      </c>
      <c r="C14186" s="18" t="s">
        <v>1001</v>
      </c>
      <c r="D14186" s="18" t="s">
        <v>103</v>
      </c>
      <c r="E14186" s="18">
        <v>0.3851169927119294</v>
      </c>
    </row>
    <row r="14187" spans="1:5" x14ac:dyDescent="0.3">
      <c r="A14187" s="18" t="str">
        <f t="shared" si="222"/>
        <v>2024-25Ballarat CityAM5</v>
      </c>
      <c r="B14187" s="18" t="s">
        <v>1274</v>
      </c>
      <c r="C14187" s="18" t="s">
        <v>1001</v>
      </c>
      <c r="D14187" s="18" t="s">
        <v>109</v>
      </c>
      <c r="E14187" s="18">
        <v>0.57704304429195263</v>
      </c>
    </row>
    <row r="14188" spans="1:5" x14ac:dyDescent="0.3">
      <c r="A14188" s="18" t="str">
        <f t="shared" si="222"/>
        <v>2024-25Ballarat CityAM6</v>
      </c>
      <c r="B14188" s="18" t="s">
        <v>1274</v>
      </c>
      <c r="C14188" s="18" t="s">
        <v>1001</v>
      </c>
      <c r="D14188" s="18" t="s">
        <v>115</v>
      </c>
      <c r="E14188" s="18">
        <v>23.357172903758777</v>
      </c>
    </row>
    <row r="14189" spans="1:5" x14ac:dyDescent="0.3">
      <c r="A14189" s="18" t="str">
        <f t="shared" si="222"/>
        <v>2024-25Ballarat CityAM7</v>
      </c>
      <c r="B14189" s="18" t="s">
        <v>1274</v>
      </c>
      <c r="C14189" s="18" t="s">
        <v>1001</v>
      </c>
      <c r="D14189" s="18" t="s">
        <v>118</v>
      </c>
      <c r="E14189" s="18">
        <v>1</v>
      </c>
    </row>
    <row r="14190" spans="1:5" x14ac:dyDescent="0.3">
      <c r="A14190" s="18" t="str">
        <f t="shared" si="222"/>
        <v>2024-25Ballarat CityFS1</v>
      </c>
      <c r="B14190" s="18" t="s">
        <v>1274</v>
      </c>
      <c r="C14190" s="18" t="s">
        <v>1001</v>
      </c>
      <c r="D14190" s="18" t="s">
        <v>124</v>
      </c>
      <c r="E14190" s="18">
        <v>2.814516129032258</v>
      </c>
    </row>
    <row r="14191" spans="1:5" x14ac:dyDescent="0.3">
      <c r="A14191" s="18" t="str">
        <f t="shared" si="222"/>
        <v>2024-25Ballarat CityFS2</v>
      </c>
      <c r="B14191" s="18" t="s">
        <v>1274</v>
      </c>
      <c r="C14191" s="18" t="s">
        <v>1001</v>
      </c>
      <c r="D14191" s="18" t="s">
        <v>130</v>
      </c>
      <c r="E14191" s="18">
        <v>0.98619824341279805</v>
      </c>
    </row>
    <row r="14192" spans="1:5" x14ac:dyDescent="0.3">
      <c r="A14192" s="18" t="str">
        <f t="shared" si="222"/>
        <v>2024-25Ballarat CityFS3</v>
      </c>
      <c r="B14192" s="18" t="s">
        <v>1274</v>
      </c>
      <c r="C14192" s="18" t="s">
        <v>1001</v>
      </c>
      <c r="D14192" s="18" t="s">
        <v>135</v>
      </c>
      <c r="E14192" s="18">
        <v>546.25411892675857</v>
      </c>
    </row>
    <row r="14193" spans="1:5" x14ac:dyDescent="0.3">
      <c r="A14193" s="18" t="str">
        <f t="shared" si="222"/>
        <v>2024-25Ballarat CityFS4</v>
      </c>
      <c r="B14193" s="18" t="s">
        <v>1274</v>
      </c>
      <c r="C14193" s="18" t="s">
        <v>1001</v>
      </c>
      <c r="D14193" s="18" t="s">
        <v>139</v>
      </c>
      <c r="E14193" s="18">
        <v>0.9538461538461539</v>
      </c>
    </row>
    <row r="14194" spans="1:5" x14ac:dyDescent="0.3">
      <c r="A14194" s="18" t="str">
        <f t="shared" si="222"/>
        <v>2024-25Ballarat CityFS5</v>
      </c>
      <c r="B14194" s="18" t="s">
        <v>1274</v>
      </c>
      <c r="C14194" s="18" t="s">
        <v>1001</v>
      </c>
      <c r="D14194" s="18" t="s">
        <v>144</v>
      </c>
      <c r="E14194" s="18">
        <v>1.0404040404040404</v>
      </c>
    </row>
    <row r="14195" spans="1:5" x14ac:dyDescent="0.3">
      <c r="A14195" s="18" t="str">
        <f t="shared" si="222"/>
        <v>2024-25Ballarat CityG1</v>
      </c>
      <c r="B14195" s="18" t="s">
        <v>1274</v>
      </c>
      <c r="C14195" s="18" t="s">
        <v>1001</v>
      </c>
      <c r="D14195" s="18" t="s">
        <v>149</v>
      </c>
      <c r="E14195" s="18">
        <v>6.7796610169491525E-2</v>
      </c>
    </row>
    <row r="14196" spans="1:5" x14ac:dyDescent="0.3">
      <c r="A14196" s="18" t="str">
        <f t="shared" si="222"/>
        <v>2024-25Ballarat CityG2</v>
      </c>
      <c r="B14196" s="18" t="s">
        <v>1274</v>
      </c>
      <c r="C14196" s="18" t="s">
        <v>1001</v>
      </c>
      <c r="D14196" s="18" t="s">
        <v>154</v>
      </c>
      <c r="E14196" s="18">
        <v>48</v>
      </c>
    </row>
    <row r="14197" spans="1:5" x14ac:dyDescent="0.3">
      <c r="A14197" s="18" t="str">
        <f t="shared" si="222"/>
        <v>2024-25Ballarat CityG3</v>
      </c>
      <c r="B14197" s="18" t="s">
        <v>1274</v>
      </c>
      <c r="C14197" s="18" t="s">
        <v>1001</v>
      </c>
      <c r="D14197" s="18" t="s">
        <v>159</v>
      </c>
      <c r="E14197" s="18">
        <v>0.96581196581196582</v>
      </c>
    </row>
    <row r="14198" spans="1:5" x14ac:dyDescent="0.3">
      <c r="A14198" s="18" t="str">
        <f t="shared" si="222"/>
        <v>2024-25Ballarat CityG4</v>
      </c>
      <c r="B14198" s="18" t="s">
        <v>1274</v>
      </c>
      <c r="C14198" s="18" t="s">
        <v>1001</v>
      </c>
      <c r="D14198" s="18" t="s">
        <v>166</v>
      </c>
      <c r="E14198" s="18">
        <v>57586.112222222226</v>
      </c>
    </row>
    <row r="14199" spans="1:5" x14ac:dyDescent="0.3">
      <c r="A14199" s="18" t="str">
        <f t="shared" si="222"/>
        <v>2024-25Ballarat CityG5</v>
      </c>
      <c r="B14199" s="18" t="s">
        <v>1274</v>
      </c>
      <c r="C14199" s="18" t="s">
        <v>1001</v>
      </c>
      <c r="D14199" s="18" t="s">
        <v>169</v>
      </c>
      <c r="E14199" s="18">
        <v>46</v>
      </c>
    </row>
    <row r="14200" spans="1:5" x14ac:dyDescent="0.3">
      <c r="A14200" s="18" t="str">
        <f t="shared" si="222"/>
        <v>2024-25Ballarat CityLB2</v>
      </c>
      <c r="B14200" s="18" t="s">
        <v>1274</v>
      </c>
      <c r="C14200" s="18" t="s">
        <v>1001</v>
      </c>
      <c r="D14200" s="18" t="s">
        <v>172</v>
      </c>
      <c r="E14200" s="18">
        <v>0.68071054584573065</v>
      </c>
    </row>
    <row r="14201" spans="1:5" x14ac:dyDescent="0.3">
      <c r="A14201" s="18" t="str">
        <f t="shared" si="222"/>
        <v>2024-25Ballarat CityLB5</v>
      </c>
      <c r="B14201" s="18" t="s">
        <v>1274</v>
      </c>
      <c r="C14201" s="18" t="s">
        <v>1001</v>
      </c>
      <c r="D14201" s="18" t="s">
        <v>177</v>
      </c>
      <c r="E14201" s="18">
        <v>37.867605121850474</v>
      </c>
    </row>
    <row r="14202" spans="1:5" x14ac:dyDescent="0.3">
      <c r="A14202" s="18" t="str">
        <f t="shared" si="222"/>
        <v>2024-25Ballarat CityLB6</v>
      </c>
      <c r="B14202" s="18" t="s">
        <v>1274</v>
      </c>
      <c r="C14202" s="18" t="s">
        <v>1001</v>
      </c>
      <c r="D14202" s="18" t="s">
        <v>180</v>
      </c>
      <c r="E14202" s="18">
        <v>5.5133663775299464</v>
      </c>
    </row>
    <row r="14203" spans="1:5" x14ac:dyDescent="0.3">
      <c r="A14203" s="18" t="str">
        <f t="shared" si="222"/>
        <v>2024-25Ballarat CityLB7</v>
      </c>
      <c r="B14203" s="18" t="s">
        <v>1274</v>
      </c>
      <c r="C14203" s="18" t="s">
        <v>1001</v>
      </c>
      <c r="D14203" s="18" t="s">
        <v>184</v>
      </c>
      <c r="E14203" s="18">
        <v>0.24726972325485336</v>
      </c>
    </row>
    <row r="14204" spans="1:5" x14ac:dyDescent="0.3">
      <c r="A14204" s="18" t="str">
        <f t="shared" si="222"/>
        <v>2024-25Ballarat CityLB8</v>
      </c>
      <c r="B14204" s="18" t="s">
        <v>1274</v>
      </c>
      <c r="C14204" s="18" t="s">
        <v>1001</v>
      </c>
      <c r="D14204" s="18" t="s">
        <v>188</v>
      </c>
      <c r="E14204" s="18">
        <v>1.9644114002478315</v>
      </c>
    </row>
    <row r="14205" spans="1:5" x14ac:dyDescent="0.3">
      <c r="A14205" s="18" t="str">
        <f t="shared" si="222"/>
        <v>2024-25Ballarat CityMC2</v>
      </c>
      <c r="B14205" s="18" t="s">
        <v>1274</v>
      </c>
      <c r="C14205" s="18" t="s">
        <v>1001</v>
      </c>
      <c r="D14205" s="18" t="s">
        <v>192</v>
      </c>
      <c r="E14205" s="18">
        <v>1.0093592512598992</v>
      </c>
    </row>
    <row r="14206" spans="1:5" x14ac:dyDescent="0.3">
      <c r="A14206" s="18" t="str">
        <f t="shared" si="222"/>
        <v>2024-25Ballarat CityMC3</v>
      </c>
      <c r="B14206" s="18" t="s">
        <v>1274</v>
      </c>
      <c r="C14206" s="18" t="s">
        <v>1001</v>
      </c>
      <c r="D14206" s="18" t="s">
        <v>197</v>
      </c>
      <c r="E14206" s="18">
        <v>79.300219176885221</v>
      </c>
    </row>
    <row r="14207" spans="1:5" x14ac:dyDescent="0.3">
      <c r="A14207" s="18" t="str">
        <f t="shared" si="222"/>
        <v>2024-25Ballarat CityMC4</v>
      </c>
      <c r="B14207" s="18" t="s">
        <v>1274</v>
      </c>
      <c r="C14207" s="18" t="s">
        <v>1001</v>
      </c>
      <c r="D14207" s="18" t="s">
        <v>202</v>
      </c>
      <c r="E14207" s="18">
        <v>0.72489885987495406</v>
      </c>
    </row>
    <row r="14208" spans="1:5" x14ac:dyDescent="0.3">
      <c r="A14208" s="18" t="str">
        <f t="shared" si="222"/>
        <v>2024-25Ballarat CityMC5</v>
      </c>
      <c r="B14208" s="18" t="s">
        <v>1274</v>
      </c>
      <c r="C14208" s="18" t="s">
        <v>1001</v>
      </c>
      <c r="D14208" s="18" t="s">
        <v>207</v>
      </c>
      <c r="E14208" s="18">
        <v>0.77897574123989222</v>
      </c>
    </row>
    <row r="14209" spans="1:5" x14ac:dyDescent="0.3">
      <c r="A14209" s="18" t="str">
        <f t="shared" si="222"/>
        <v>2024-25Ballarat CityMC6</v>
      </c>
      <c r="B14209" s="18" t="s">
        <v>1274</v>
      </c>
      <c r="C14209" s="18" t="s">
        <v>1001</v>
      </c>
      <c r="D14209" s="18" t="s">
        <v>211</v>
      </c>
      <c r="E14209" s="18">
        <v>0.94024478041756665</v>
      </c>
    </row>
    <row r="14210" spans="1:5" x14ac:dyDescent="0.3">
      <c r="A14210" s="18" t="str">
        <f t="shared" si="222"/>
        <v>2024-25Ballarat CityR1</v>
      </c>
      <c r="B14210" s="18" t="s">
        <v>1274</v>
      </c>
      <c r="C14210" s="18" t="s">
        <v>1001</v>
      </c>
      <c r="D14210" s="18" t="s">
        <v>215</v>
      </c>
      <c r="E14210" s="18">
        <v>50.814773635384455</v>
      </c>
    </row>
    <row r="14211" spans="1:5" x14ac:dyDescent="0.3">
      <c r="A14211" s="18" t="str">
        <f t="shared" si="222"/>
        <v>2024-25Ballarat CityR2</v>
      </c>
      <c r="B14211" s="18" t="s">
        <v>1274</v>
      </c>
      <c r="C14211" s="18" t="s">
        <v>1001</v>
      </c>
      <c r="D14211" s="18" t="s">
        <v>220</v>
      </c>
      <c r="E14211" s="18">
        <v>0.99570028838469815</v>
      </c>
    </row>
    <row r="14212" spans="1:5" x14ac:dyDescent="0.3">
      <c r="A14212" s="18" t="str">
        <f t="shared" si="222"/>
        <v>2024-25Ballarat CityR3</v>
      </c>
      <c r="B14212" s="18" t="s">
        <v>1274</v>
      </c>
      <c r="C14212" s="18" t="s">
        <v>1001</v>
      </c>
      <c r="D14212" s="18" t="s">
        <v>223</v>
      </c>
      <c r="E14212" s="18">
        <v>172.8671844603476</v>
      </c>
    </row>
    <row r="14213" spans="1:5" x14ac:dyDescent="0.3">
      <c r="A14213" s="18" t="str">
        <f t="shared" si="222"/>
        <v>2024-25Ballarat CityR4</v>
      </c>
      <c r="B14213" s="18" t="s">
        <v>1274</v>
      </c>
      <c r="C14213" s="18" t="s">
        <v>1001</v>
      </c>
      <c r="D14213" s="18" t="s">
        <v>228</v>
      </c>
      <c r="E14213" s="18">
        <v>13.067219580350255</v>
      </c>
    </row>
    <row r="14214" spans="1:5" x14ac:dyDescent="0.3">
      <c r="A14214" s="18" t="str">
        <f t="shared" si="222"/>
        <v>2024-25Ballarat CityR5</v>
      </c>
      <c r="B14214" s="18" t="s">
        <v>1274</v>
      </c>
      <c r="C14214" s="18" t="s">
        <v>1001</v>
      </c>
      <c r="D14214" s="18" t="s">
        <v>232</v>
      </c>
      <c r="E14214" s="18">
        <v>40</v>
      </c>
    </row>
    <row r="14215" spans="1:5" x14ac:dyDescent="0.3">
      <c r="A14215" s="18" t="str">
        <f t="shared" si="222"/>
        <v>2024-25Ballarat CitySP1</v>
      </c>
      <c r="B14215" s="18" t="s">
        <v>1274</v>
      </c>
      <c r="C14215" s="18" t="s">
        <v>1001</v>
      </c>
      <c r="D14215" s="18" t="s">
        <v>236</v>
      </c>
      <c r="E14215" s="18">
        <v>91</v>
      </c>
    </row>
    <row r="14216" spans="1:5" x14ac:dyDescent="0.3">
      <c r="A14216" s="18" t="str">
        <f t="shared" si="222"/>
        <v>2024-25Ballarat CitySP2</v>
      </c>
      <c r="B14216" s="18" t="s">
        <v>1274</v>
      </c>
      <c r="C14216" s="18" t="s">
        <v>1001</v>
      </c>
      <c r="D14216" s="18" t="s">
        <v>239</v>
      </c>
      <c r="E14216" s="18">
        <v>0.75908479138627183</v>
      </c>
    </row>
    <row r="14217" spans="1:5" x14ac:dyDescent="0.3">
      <c r="A14217" s="18" t="str">
        <f t="shared" si="222"/>
        <v>2024-25Ballarat CitySP3</v>
      </c>
      <c r="B14217" s="18" t="s">
        <v>1274</v>
      </c>
      <c r="C14217" s="18" t="s">
        <v>1001</v>
      </c>
      <c r="D14217" s="18" t="s">
        <v>245</v>
      </c>
      <c r="E14217" s="18">
        <v>4733.6806956521741</v>
      </c>
    </row>
    <row r="14218" spans="1:5" x14ac:dyDescent="0.3">
      <c r="A14218" s="18" t="str">
        <f t="shared" si="222"/>
        <v>2024-25Ballarat CitySP4</v>
      </c>
      <c r="B14218" s="18" t="s">
        <v>1274</v>
      </c>
      <c r="C14218" s="18" t="s">
        <v>1001</v>
      </c>
      <c r="D14218" s="18" t="s">
        <v>251</v>
      </c>
      <c r="E14218" s="18">
        <v>0.72727272727272729</v>
      </c>
    </row>
    <row r="14219" spans="1:5" x14ac:dyDescent="0.3">
      <c r="A14219" s="18" t="str">
        <f t="shared" si="222"/>
        <v>2024-25Ballarat CityWC2</v>
      </c>
      <c r="B14219" s="18" t="s">
        <v>1274</v>
      </c>
      <c r="C14219" s="18" t="s">
        <v>1001</v>
      </c>
      <c r="D14219" s="18" t="s">
        <v>256</v>
      </c>
      <c r="E14219" s="18">
        <v>12.346487621480833</v>
      </c>
    </row>
    <row r="14220" spans="1:5" x14ac:dyDescent="0.3">
      <c r="A14220" s="18" t="str">
        <f t="shared" si="222"/>
        <v>2024-25Ballarat CityWC3</v>
      </c>
      <c r="B14220" s="18" t="s">
        <v>1274</v>
      </c>
      <c r="C14220" s="18" t="s">
        <v>1001</v>
      </c>
      <c r="D14220" s="18" t="s">
        <v>262</v>
      </c>
      <c r="E14220" s="18">
        <v>179.52078254060001</v>
      </c>
    </row>
    <row r="14221" spans="1:5" x14ac:dyDescent="0.3">
      <c r="A14221" s="18" t="str">
        <f t="shared" si="222"/>
        <v>2024-25Ballarat CityWC4</v>
      </c>
      <c r="B14221" s="18" t="s">
        <v>1274</v>
      </c>
      <c r="C14221" s="18" t="s">
        <v>1001</v>
      </c>
      <c r="D14221" s="18" t="s">
        <v>266</v>
      </c>
      <c r="E14221" s="18">
        <v>51.382572856263863</v>
      </c>
    </row>
    <row r="14222" spans="1:5" x14ac:dyDescent="0.3">
      <c r="A14222" s="18" t="str">
        <f t="shared" si="222"/>
        <v>2024-25Ballarat CityWC5</v>
      </c>
      <c r="B14222" s="18" t="s">
        <v>1274</v>
      </c>
      <c r="C14222" s="18" t="s">
        <v>1001</v>
      </c>
      <c r="D14222" s="18" t="s">
        <v>270</v>
      </c>
      <c r="E14222" s="18">
        <v>0.43250136728997562</v>
      </c>
    </row>
    <row r="14223" spans="1:5" x14ac:dyDescent="0.3">
      <c r="A14223" s="18" t="str">
        <f t="shared" si="222"/>
        <v>2024-25Ballarat CityE2</v>
      </c>
      <c r="B14223" s="18" t="s">
        <v>1274</v>
      </c>
      <c r="C14223" s="18" t="s">
        <v>1001</v>
      </c>
      <c r="D14223" s="18" t="s">
        <v>548</v>
      </c>
      <c r="E14223" s="18">
        <v>3980.3484053998054</v>
      </c>
    </row>
    <row r="14224" spans="1:5" x14ac:dyDescent="0.3">
      <c r="A14224" s="18" t="str">
        <f t="shared" si="222"/>
        <v>2024-25Ballarat CityE4</v>
      </c>
      <c r="B14224" s="18" t="s">
        <v>1274</v>
      </c>
      <c r="C14224" s="18" t="s">
        <v>1001</v>
      </c>
      <c r="D14224" s="18" t="s">
        <v>550</v>
      </c>
      <c r="E14224" s="18">
        <v>2086.2406961732781</v>
      </c>
    </row>
    <row r="14225" spans="1:5" x14ac:dyDescent="0.3">
      <c r="A14225" s="18" t="str">
        <f t="shared" si="222"/>
        <v>2024-25Ballarat CityL1</v>
      </c>
      <c r="B14225" s="18" t="s">
        <v>1274</v>
      </c>
      <c r="C14225" s="18" t="s">
        <v>1001</v>
      </c>
      <c r="D14225" s="18" t="s">
        <v>552</v>
      </c>
      <c r="E14225" s="18">
        <v>1.4632807551949814</v>
      </c>
    </row>
    <row r="14226" spans="1:5" x14ac:dyDescent="0.3">
      <c r="A14226" s="18" t="str">
        <f t="shared" si="222"/>
        <v>2024-25Ballarat CityL2</v>
      </c>
      <c r="B14226" s="18" t="s">
        <v>1274</v>
      </c>
      <c r="C14226" s="18" t="s">
        <v>1001</v>
      </c>
      <c r="D14226" s="18" t="s">
        <v>554</v>
      </c>
      <c r="E14226" s="18">
        <v>-0.99545596203918729</v>
      </c>
    </row>
    <row r="14227" spans="1:5" x14ac:dyDescent="0.3">
      <c r="A14227" s="18" t="str">
        <f t="shared" si="222"/>
        <v>2024-25Ballarat CityO2</v>
      </c>
      <c r="B14227" s="18" t="s">
        <v>1274</v>
      </c>
      <c r="C14227" s="18" t="s">
        <v>1001</v>
      </c>
      <c r="D14227" s="18" t="s">
        <v>556</v>
      </c>
      <c r="E14227" s="18">
        <v>0.16594751317758227</v>
      </c>
    </row>
    <row r="14228" spans="1:5" x14ac:dyDescent="0.3">
      <c r="A14228" s="18" t="str">
        <f t="shared" si="222"/>
        <v>2024-25Ballarat CityO3</v>
      </c>
      <c r="B14228" s="18" t="s">
        <v>1274</v>
      </c>
      <c r="C14228" s="18" t="s">
        <v>1001</v>
      </c>
      <c r="D14228" s="18" t="s">
        <v>558</v>
      </c>
      <c r="E14228" s="18">
        <v>1.4714190812633095E-2</v>
      </c>
    </row>
    <row r="14229" spans="1:5" x14ac:dyDescent="0.3">
      <c r="A14229" s="18" t="str">
        <f t="shared" si="222"/>
        <v>2024-25Ballarat CityO4</v>
      </c>
      <c r="B14229" s="18" t="s">
        <v>1274</v>
      </c>
      <c r="C14229" s="18" t="s">
        <v>1001</v>
      </c>
      <c r="D14229" s="18" t="s">
        <v>560</v>
      </c>
      <c r="E14229" s="18">
        <v>0.10795628536001325</v>
      </c>
    </row>
    <row r="14230" spans="1:5" x14ac:dyDescent="0.3">
      <c r="A14230" s="18" t="str">
        <f t="shared" si="222"/>
        <v>2024-25Ballarat CityO5</v>
      </c>
      <c r="B14230" s="18" t="s">
        <v>1274</v>
      </c>
      <c r="C14230" s="18" t="s">
        <v>1001</v>
      </c>
      <c r="D14230" s="18" t="s">
        <v>562</v>
      </c>
      <c r="E14230" s="18">
        <v>1.2018755436742834</v>
      </c>
    </row>
    <row r="14231" spans="1:5" x14ac:dyDescent="0.3">
      <c r="A14231" s="18" t="str">
        <f t="shared" si="222"/>
        <v>2024-25Ballarat CityOP1</v>
      </c>
      <c r="B14231" s="18" t="s">
        <v>1274</v>
      </c>
      <c r="C14231" s="18" t="s">
        <v>1001</v>
      </c>
      <c r="D14231" s="18" t="s">
        <v>564</v>
      </c>
      <c r="E14231" s="18">
        <v>-2.7757887026017104E-2</v>
      </c>
    </row>
    <row r="14232" spans="1:5" x14ac:dyDescent="0.3">
      <c r="A14232" s="18" t="str">
        <f t="shared" ref="A14232:A14295" si="223">CONCATENATE(B14232,C14232,D14232)</f>
        <v>2024-25Ballarat CityS1</v>
      </c>
      <c r="B14232" s="18" t="s">
        <v>1274</v>
      </c>
      <c r="C14232" s="18" t="s">
        <v>1001</v>
      </c>
      <c r="D14232" s="18" t="s">
        <v>567</v>
      </c>
      <c r="E14232" s="18">
        <v>0.66285175765656767</v>
      </c>
    </row>
    <row r="14233" spans="1:5" x14ac:dyDescent="0.3">
      <c r="A14233" s="18" t="str">
        <f t="shared" si="223"/>
        <v>2024-25Ballarat CityS2</v>
      </c>
      <c r="B14233" s="18" t="s">
        <v>1274</v>
      </c>
      <c r="C14233" s="18" t="s">
        <v>1001</v>
      </c>
      <c r="D14233" s="18" t="s">
        <v>569</v>
      </c>
      <c r="E14233" s="18">
        <v>4.2507218909076478E-3</v>
      </c>
    </row>
    <row r="14234" spans="1:5" x14ac:dyDescent="0.3">
      <c r="A14234" s="18" t="str">
        <f t="shared" si="223"/>
        <v>2024-25Ballarat CityC1</v>
      </c>
      <c r="B14234" s="18" t="s">
        <v>1274</v>
      </c>
      <c r="C14234" s="18" t="s">
        <v>1001</v>
      </c>
      <c r="D14234" s="18" t="s">
        <v>572</v>
      </c>
      <c r="E14234" s="18">
        <v>2063.1061544816193</v>
      </c>
    </row>
    <row r="14235" spans="1:5" x14ac:dyDescent="0.3">
      <c r="A14235" s="18" t="str">
        <f t="shared" si="223"/>
        <v>2024-25Ballarat CityC2</v>
      </c>
      <c r="B14235" s="18" t="s">
        <v>1274</v>
      </c>
      <c r="C14235" s="18" t="s">
        <v>1001</v>
      </c>
      <c r="D14235" s="18" t="s">
        <v>575</v>
      </c>
      <c r="E14235" s="18">
        <v>16731.846344485748</v>
      </c>
    </row>
    <row r="14236" spans="1:5" x14ac:dyDescent="0.3">
      <c r="A14236" s="18" t="str">
        <f t="shared" si="223"/>
        <v>2024-25Ballarat CityC3</v>
      </c>
      <c r="B14236" s="18" t="s">
        <v>1274</v>
      </c>
      <c r="C14236" s="18" t="s">
        <v>1001</v>
      </c>
      <c r="D14236" s="18" t="s">
        <v>579</v>
      </c>
      <c r="E14236" s="18">
        <v>79.25024878227623</v>
      </c>
    </row>
    <row r="14237" spans="1:5" x14ac:dyDescent="0.3">
      <c r="A14237" s="18" t="str">
        <f t="shared" si="223"/>
        <v>2024-25Ballarat CityC4</v>
      </c>
      <c r="B14237" s="18" t="s">
        <v>1274</v>
      </c>
      <c r="C14237" s="18" t="s">
        <v>1001</v>
      </c>
      <c r="D14237" s="18" t="s">
        <v>583</v>
      </c>
      <c r="E14237" s="18">
        <v>1645.6092523750517</v>
      </c>
    </row>
    <row r="14238" spans="1:5" x14ac:dyDescent="0.3">
      <c r="A14238" s="18" t="str">
        <f t="shared" si="223"/>
        <v>2024-25Ballarat CityC5</v>
      </c>
      <c r="B14238" s="18" t="s">
        <v>1274</v>
      </c>
      <c r="C14238" s="18" t="s">
        <v>1001</v>
      </c>
      <c r="D14238" s="18" t="s">
        <v>586</v>
      </c>
      <c r="E14238" s="18">
        <v>336.2494836844279</v>
      </c>
    </row>
    <row r="14239" spans="1:5" x14ac:dyDescent="0.3">
      <c r="A14239" s="18" t="str">
        <f t="shared" si="223"/>
        <v>2024-25Ballarat CityC6</v>
      </c>
      <c r="B14239" s="18" t="s">
        <v>1274</v>
      </c>
      <c r="C14239" s="18" t="s">
        <v>1001</v>
      </c>
      <c r="D14239" s="18" t="s">
        <v>590</v>
      </c>
      <c r="E14239" s="18">
        <v>4</v>
      </c>
    </row>
    <row r="14240" spans="1:5" x14ac:dyDescent="0.3">
      <c r="A14240" s="18" t="str">
        <f t="shared" si="223"/>
        <v>2024-25Ballarat CityC7</v>
      </c>
      <c r="B14240" s="18" t="s">
        <v>1274</v>
      </c>
      <c r="C14240" s="18" t="s">
        <v>1001</v>
      </c>
      <c r="D14240" s="18" t="s">
        <v>594</v>
      </c>
      <c r="E14240" s="18">
        <v>0.11322808927599347</v>
      </c>
    </row>
    <row r="14241" spans="1:5" x14ac:dyDescent="0.3">
      <c r="A14241" s="18" t="str">
        <f t="shared" si="223"/>
        <v>2024-25Banyule CityAF2</v>
      </c>
      <c r="B14241" s="18" t="s">
        <v>1274</v>
      </c>
      <c r="C14241" s="18" t="s">
        <v>1004</v>
      </c>
      <c r="D14241" s="18" t="s">
        <v>76</v>
      </c>
      <c r="E14241" s="18">
        <v>14</v>
      </c>
    </row>
    <row r="14242" spans="1:5" x14ac:dyDescent="0.3">
      <c r="A14242" s="18" t="str">
        <f t="shared" si="223"/>
        <v>2024-25Banyule CityAF6</v>
      </c>
      <c r="B14242" s="18" t="s">
        <v>1274</v>
      </c>
      <c r="C14242" s="18" t="s">
        <v>1004</v>
      </c>
      <c r="D14242" s="18" t="s">
        <v>85</v>
      </c>
      <c r="E14242" s="18">
        <v>9.0840742509342007</v>
      </c>
    </row>
    <row r="14243" spans="1:5" x14ac:dyDescent="0.3">
      <c r="A14243" s="18" t="str">
        <f t="shared" si="223"/>
        <v>2024-25Banyule CityAF7</v>
      </c>
      <c r="B14243" s="18" t="s">
        <v>1274</v>
      </c>
      <c r="C14243" s="18" t="s">
        <v>1004</v>
      </c>
      <c r="D14243" s="18" t="s">
        <v>90</v>
      </c>
      <c r="E14243" s="18">
        <v>0.46491154145573821</v>
      </c>
    </row>
    <row r="14244" spans="1:5" x14ac:dyDescent="0.3">
      <c r="A14244" s="18" t="str">
        <f t="shared" si="223"/>
        <v>2024-25Banyule CityAM1</v>
      </c>
      <c r="B14244" s="18" t="s">
        <v>1274</v>
      </c>
      <c r="C14244" s="18" t="s">
        <v>1004</v>
      </c>
      <c r="D14244" s="18" t="s">
        <v>97</v>
      </c>
      <c r="E14244" s="18">
        <v>4.8262833827893177</v>
      </c>
    </row>
    <row r="14245" spans="1:5" x14ac:dyDescent="0.3">
      <c r="A14245" s="18" t="str">
        <f t="shared" si="223"/>
        <v>2024-25Banyule CityAM2</v>
      </c>
      <c r="B14245" s="18" t="s">
        <v>1274</v>
      </c>
      <c r="C14245" s="18" t="s">
        <v>1004</v>
      </c>
      <c r="D14245" s="18" t="s">
        <v>103</v>
      </c>
      <c r="E14245" s="18">
        <v>0.21875</v>
      </c>
    </row>
    <row r="14246" spans="1:5" x14ac:dyDescent="0.3">
      <c r="A14246" s="18" t="str">
        <f t="shared" si="223"/>
        <v>2024-25Banyule CityAM5</v>
      </c>
      <c r="B14246" s="18" t="s">
        <v>1274</v>
      </c>
      <c r="C14246" s="18" t="s">
        <v>1004</v>
      </c>
      <c r="D14246" s="18" t="s">
        <v>109</v>
      </c>
      <c r="E14246" s="18">
        <v>0.98133333333333328</v>
      </c>
    </row>
    <row r="14247" spans="1:5" x14ac:dyDescent="0.3">
      <c r="A14247" s="18" t="str">
        <f t="shared" si="223"/>
        <v>2024-25Banyule CityAM6</v>
      </c>
      <c r="B14247" s="18" t="s">
        <v>1274</v>
      </c>
      <c r="C14247" s="18" t="s">
        <v>1004</v>
      </c>
      <c r="D14247" s="18" t="s">
        <v>115</v>
      </c>
      <c r="E14247" s="18">
        <v>3.2816786047251973</v>
      </c>
    </row>
    <row r="14248" spans="1:5" x14ac:dyDescent="0.3">
      <c r="A14248" s="18" t="str">
        <f t="shared" si="223"/>
        <v>2024-25Banyule CityAM7</v>
      </c>
      <c r="B14248" s="18" t="s">
        <v>1274</v>
      </c>
      <c r="C14248" s="18" t="s">
        <v>1004</v>
      </c>
      <c r="D14248" s="18" t="s">
        <v>118</v>
      </c>
      <c r="E14248" s="18">
        <v>1</v>
      </c>
    </row>
    <row r="14249" spans="1:5" x14ac:dyDescent="0.3">
      <c r="A14249" s="18" t="str">
        <f t="shared" si="223"/>
        <v>2024-25Banyule CityFS1</v>
      </c>
      <c r="B14249" s="18" t="s">
        <v>1274</v>
      </c>
      <c r="C14249" s="18" t="s">
        <v>1004</v>
      </c>
      <c r="D14249" s="18" t="s">
        <v>124</v>
      </c>
      <c r="E14249" s="18">
        <v>1.3103448275862069</v>
      </c>
    </row>
    <row r="14250" spans="1:5" x14ac:dyDescent="0.3">
      <c r="A14250" s="18" t="str">
        <f t="shared" si="223"/>
        <v>2024-25Banyule CityFS2</v>
      </c>
      <c r="B14250" s="18" t="s">
        <v>1274</v>
      </c>
      <c r="C14250" s="18" t="s">
        <v>1004</v>
      </c>
      <c r="D14250" s="18" t="s">
        <v>130</v>
      </c>
      <c r="E14250" s="18">
        <v>0.96715328467153283</v>
      </c>
    </row>
    <row r="14251" spans="1:5" x14ac:dyDescent="0.3">
      <c r="A14251" s="18" t="str">
        <f t="shared" si="223"/>
        <v>2024-25Banyule CityFS3</v>
      </c>
      <c r="B14251" s="18" t="s">
        <v>1274</v>
      </c>
      <c r="C14251" s="18" t="s">
        <v>1004</v>
      </c>
      <c r="D14251" s="18" t="s">
        <v>135</v>
      </c>
      <c r="E14251" s="18">
        <v>614.31919406150587</v>
      </c>
    </row>
    <row r="14252" spans="1:5" x14ac:dyDescent="0.3">
      <c r="A14252" s="18" t="str">
        <f t="shared" si="223"/>
        <v>2024-25Banyule CityFS4</v>
      </c>
      <c r="B14252" s="18" t="s">
        <v>1274</v>
      </c>
      <c r="C14252" s="18" t="s">
        <v>1004</v>
      </c>
      <c r="D14252" s="18" t="s">
        <v>139</v>
      </c>
      <c r="E14252" s="18">
        <v>1</v>
      </c>
    </row>
    <row r="14253" spans="1:5" x14ac:dyDescent="0.3">
      <c r="A14253" s="18" t="str">
        <f t="shared" si="223"/>
        <v>2024-25Banyule CityFS5</v>
      </c>
      <c r="B14253" s="18" t="s">
        <v>1274</v>
      </c>
      <c r="C14253" s="18" t="s">
        <v>1004</v>
      </c>
      <c r="D14253" s="18" t="s">
        <v>144</v>
      </c>
      <c r="E14253" s="18">
        <v>1.1301369863013699</v>
      </c>
    </row>
    <row r="14254" spans="1:5" x14ac:dyDescent="0.3">
      <c r="A14254" s="18" t="str">
        <f t="shared" si="223"/>
        <v>2024-25Banyule CityG1</v>
      </c>
      <c r="B14254" s="18" t="s">
        <v>1274</v>
      </c>
      <c r="C14254" s="18" t="s">
        <v>1004</v>
      </c>
      <c r="D14254" s="18" t="s">
        <v>149</v>
      </c>
      <c r="E14254" s="18">
        <v>4.6783625730994149E-2</v>
      </c>
    </row>
    <row r="14255" spans="1:5" x14ac:dyDescent="0.3">
      <c r="A14255" s="18" t="str">
        <f t="shared" si="223"/>
        <v>2024-25Banyule CityG2</v>
      </c>
      <c r="B14255" s="18" t="s">
        <v>1274</v>
      </c>
      <c r="C14255" s="18" t="s">
        <v>1004</v>
      </c>
      <c r="D14255" s="18" t="s">
        <v>154</v>
      </c>
      <c r="E14255" s="18">
        <v>72</v>
      </c>
    </row>
    <row r="14256" spans="1:5" x14ac:dyDescent="0.3">
      <c r="A14256" s="18" t="str">
        <f t="shared" si="223"/>
        <v>2024-25Banyule CityG3</v>
      </c>
      <c r="B14256" s="18" t="s">
        <v>1274</v>
      </c>
      <c r="C14256" s="18" t="s">
        <v>1004</v>
      </c>
      <c r="D14256" s="18" t="s">
        <v>159</v>
      </c>
      <c r="E14256" s="18">
        <v>0.98518518518518516</v>
      </c>
    </row>
    <row r="14257" spans="1:5" x14ac:dyDescent="0.3">
      <c r="A14257" s="18" t="str">
        <f t="shared" si="223"/>
        <v>2024-25Banyule CityG4</v>
      </c>
      <c r="B14257" s="18" t="s">
        <v>1274</v>
      </c>
      <c r="C14257" s="18" t="s">
        <v>1004</v>
      </c>
      <c r="D14257" s="18" t="s">
        <v>166</v>
      </c>
      <c r="E14257" s="18">
        <v>69608.666666666672</v>
      </c>
    </row>
    <row r="14258" spans="1:5" x14ac:dyDescent="0.3">
      <c r="A14258" s="18" t="str">
        <f t="shared" si="223"/>
        <v>2024-25Banyule CityG5</v>
      </c>
      <c r="B14258" s="18" t="s">
        <v>1274</v>
      </c>
      <c r="C14258" s="18" t="s">
        <v>1004</v>
      </c>
      <c r="D14258" s="18" t="s">
        <v>169</v>
      </c>
      <c r="E14258" s="18">
        <v>71</v>
      </c>
    </row>
    <row r="14259" spans="1:5" x14ac:dyDescent="0.3">
      <c r="A14259" s="18" t="str">
        <f t="shared" si="223"/>
        <v>2024-25Banyule CityLB2</v>
      </c>
      <c r="B14259" s="18" t="s">
        <v>1274</v>
      </c>
      <c r="C14259" s="18" t="s">
        <v>1004</v>
      </c>
      <c r="D14259" s="18" t="s">
        <v>172</v>
      </c>
      <c r="E14259" s="18">
        <v>0.85979494961024316</v>
      </c>
    </row>
    <row r="14260" spans="1:5" x14ac:dyDescent="0.3">
      <c r="A14260" s="18" t="str">
        <f t="shared" si="223"/>
        <v>2024-25Banyule CityLB5</v>
      </c>
      <c r="B14260" s="18" t="s">
        <v>1274</v>
      </c>
      <c r="C14260" s="18" t="s">
        <v>1004</v>
      </c>
      <c r="D14260" s="18" t="s">
        <v>177</v>
      </c>
      <c r="E14260" s="18">
        <v>41.695075456109635</v>
      </c>
    </row>
    <row r="14261" spans="1:5" x14ac:dyDescent="0.3">
      <c r="A14261" s="18" t="str">
        <f t="shared" si="223"/>
        <v>2024-25Banyule CityLB6</v>
      </c>
      <c r="B14261" s="18" t="s">
        <v>1274</v>
      </c>
      <c r="C14261" s="18" t="s">
        <v>1004</v>
      </c>
      <c r="D14261" s="18" t="s">
        <v>180</v>
      </c>
      <c r="E14261" s="18">
        <v>7.5541760465697978</v>
      </c>
    </row>
    <row r="14262" spans="1:5" x14ac:dyDescent="0.3">
      <c r="A14262" s="18" t="str">
        <f t="shared" si="223"/>
        <v>2024-25Banyule CityLB7</v>
      </c>
      <c r="B14262" s="18" t="s">
        <v>1274</v>
      </c>
      <c r="C14262" s="18" t="s">
        <v>1004</v>
      </c>
      <c r="D14262" s="18" t="s">
        <v>184</v>
      </c>
      <c r="E14262" s="18">
        <v>0.34720422038793003</v>
      </c>
    </row>
    <row r="14263" spans="1:5" x14ac:dyDescent="0.3">
      <c r="A14263" s="18" t="str">
        <f t="shared" si="223"/>
        <v>2024-25Banyule CityLB8</v>
      </c>
      <c r="B14263" s="18" t="s">
        <v>1274</v>
      </c>
      <c r="C14263" s="18" t="s">
        <v>1004</v>
      </c>
      <c r="D14263" s="18" t="s">
        <v>188</v>
      </c>
      <c r="E14263" s="18">
        <v>3.9951262402316363</v>
      </c>
    </row>
    <row r="14264" spans="1:5" x14ac:dyDescent="0.3">
      <c r="A14264" s="18" t="str">
        <f t="shared" si="223"/>
        <v>2024-25Banyule CityMC2</v>
      </c>
      <c r="B14264" s="18" t="s">
        <v>1274</v>
      </c>
      <c r="C14264" s="18" t="s">
        <v>1004</v>
      </c>
      <c r="D14264" s="18" t="s">
        <v>192</v>
      </c>
      <c r="E14264" s="18">
        <v>1.0091603053435114</v>
      </c>
    </row>
    <row r="14265" spans="1:5" x14ac:dyDescent="0.3">
      <c r="A14265" s="18" t="str">
        <f t="shared" si="223"/>
        <v>2024-25Banyule CityMC3</v>
      </c>
      <c r="B14265" s="18" t="s">
        <v>1274</v>
      </c>
      <c r="C14265" s="18" t="s">
        <v>1004</v>
      </c>
      <c r="D14265" s="18" t="s">
        <v>197</v>
      </c>
      <c r="E14265" s="18">
        <v>84.875528803152278</v>
      </c>
    </row>
    <row r="14266" spans="1:5" x14ac:dyDescent="0.3">
      <c r="A14266" s="18" t="str">
        <f t="shared" si="223"/>
        <v>2024-25Banyule CityMC4</v>
      </c>
      <c r="B14266" s="18" t="s">
        <v>1274</v>
      </c>
      <c r="C14266" s="18" t="s">
        <v>1004</v>
      </c>
      <c r="D14266" s="18" t="s">
        <v>202</v>
      </c>
      <c r="E14266" s="18">
        <v>0.77932858967341723</v>
      </c>
    </row>
    <row r="14267" spans="1:5" x14ac:dyDescent="0.3">
      <c r="A14267" s="18" t="str">
        <f t="shared" si="223"/>
        <v>2024-25Banyule CityMC5</v>
      </c>
      <c r="B14267" s="18" t="s">
        <v>1274</v>
      </c>
      <c r="C14267" s="18" t="s">
        <v>1004</v>
      </c>
      <c r="D14267" s="18" t="s">
        <v>207</v>
      </c>
      <c r="E14267" s="18">
        <v>0.8571428571428571</v>
      </c>
    </row>
    <row r="14268" spans="1:5" x14ac:dyDescent="0.3">
      <c r="A14268" s="18" t="str">
        <f t="shared" si="223"/>
        <v>2024-25Banyule CityMC6</v>
      </c>
      <c r="B14268" s="18" t="s">
        <v>1274</v>
      </c>
      <c r="C14268" s="18" t="s">
        <v>1004</v>
      </c>
      <c r="D14268" s="18" t="s">
        <v>211</v>
      </c>
      <c r="E14268" s="18">
        <v>0.96717557251908393</v>
      </c>
    </row>
    <row r="14269" spans="1:5" x14ac:dyDescent="0.3">
      <c r="A14269" s="18" t="str">
        <f t="shared" si="223"/>
        <v>2024-25Banyule CityR1</v>
      </c>
      <c r="B14269" s="18" t="s">
        <v>1274</v>
      </c>
      <c r="C14269" s="18" t="s">
        <v>1004</v>
      </c>
      <c r="D14269" s="18" t="s">
        <v>215</v>
      </c>
      <c r="E14269" s="18">
        <v>86.985613917698231</v>
      </c>
    </row>
    <row r="14270" spans="1:5" x14ac:dyDescent="0.3">
      <c r="A14270" s="18" t="str">
        <f t="shared" si="223"/>
        <v>2024-25Banyule CityR2</v>
      </c>
      <c r="B14270" s="18" t="s">
        <v>1274</v>
      </c>
      <c r="C14270" s="18" t="s">
        <v>1004</v>
      </c>
      <c r="D14270" s="18" t="s">
        <v>220</v>
      </c>
      <c r="E14270" s="18">
        <v>0.97869967659194823</v>
      </c>
    </row>
    <row r="14271" spans="1:5" x14ac:dyDescent="0.3">
      <c r="A14271" s="18" t="str">
        <f t="shared" si="223"/>
        <v>2024-25Banyule CityR3</v>
      </c>
      <c r="B14271" s="18" t="s">
        <v>1274</v>
      </c>
      <c r="C14271" s="18" t="s">
        <v>1004</v>
      </c>
      <c r="D14271" s="18" t="s">
        <v>223</v>
      </c>
      <c r="E14271" s="18">
        <v>0</v>
      </c>
    </row>
    <row r="14272" spans="1:5" x14ac:dyDescent="0.3">
      <c r="A14272" s="18" t="str">
        <f t="shared" si="223"/>
        <v>2024-25Banyule CityR4</v>
      </c>
      <c r="B14272" s="18" t="s">
        <v>1274</v>
      </c>
      <c r="C14272" s="18" t="s">
        <v>1004</v>
      </c>
      <c r="D14272" s="18" t="s">
        <v>228</v>
      </c>
      <c r="E14272" s="18">
        <v>40.598397105249418</v>
      </c>
    </row>
    <row r="14273" spans="1:5" x14ac:dyDescent="0.3">
      <c r="A14273" s="18" t="str">
        <f t="shared" si="223"/>
        <v>2024-25Banyule CityR5</v>
      </c>
      <c r="B14273" s="18" t="s">
        <v>1274</v>
      </c>
      <c r="C14273" s="18" t="s">
        <v>1004</v>
      </c>
      <c r="D14273" s="18" t="s">
        <v>232</v>
      </c>
      <c r="E14273" s="18">
        <v>70</v>
      </c>
    </row>
    <row r="14274" spans="1:5" x14ac:dyDescent="0.3">
      <c r="A14274" s="18" t="str">
        <f t="shared" si="223"/>
        <v>2024-25Banyule CitySP1</v>
      </c>
      <c r="B14274" s="18" t="s">
        <v>1274</v>
      </c>
      <c r="C14274" s="18" t="s">
        <v>1004</v>
      </c>
      <c r="D14274" s="18" t="s">
        <v>236</v>
      </c>
      <c r="E14274" s="18">
        <v>17</v>
      </c>
    </row>
    <row r="14275" spans="1:5" x14ac:dyDescent="0.3">
      <c r="A14275" s="18" t="str">
        <f t="shared" si="223"/>
        <v>2024-25Banyule CitySP2</v>
      </c>
      <c r="B14275" s="18" t="s">
        <v>1274</v>
      </c>
      <c r="C14275" s="18" t="s">
        <v>1004</v>
      </c>
      <c r="D14275" s="18" t="s">
        <v>239</v>
      </c>
      <c r="E14275" s="18">
        <v>0.87638533674339303</v>
      </c>
    </row>
    <row r="14276" spans="1:5" x14ac:dyDescent="0.3">
      <c r="A14276" s="18" t="str">
        <f t="shared" si="223"/>
        <v>2024-25Banyule CitySP3</v>
      </c>
      <c r="B14276" s="18" t="s">
        <v>1274</v>
      </c>
      <c r="C14276" s="18" t="s">
        <v>1004</v>
      </c>
      <c r="D14276" s="18" t="s">
        <v>245</v>
      </c>
      <c r="E14276" s="18">
        <v>2624.6990151515151</v>
      </c>
    </row>
    <row r="14277" spans="1:5" x14ac:dyDescent="0.3">
      <c r="A14277" s="18" t="str">
        <f t="shared" si="223"/>
        <v>2024-25Banyule CitySP4</v>
      </c>
      <c r="B14277" s="18" t="s">
        <v>1274</v>
      </c>
      <c r="C14277" s="18" t="s">
        <v>1004</v>
      </c>
      <c r="D14277" s="18" t="s">
        <v>251</v>
      </c>
      <c r="E14277" s="18">
        <v>0.73333333333333328</v>
      </c>
    </row>
    <row r="14278" spans="1:5" x14ac:dyDescent="0.3">
      <c r="A14278" s="18" t="str">
        <f t="shared" si="223"/>
        <v>2024-25Banyule CityWC2</v>
      </c>
      <c r="B14278" s="18" t="s">
        <v>1274</v>
      </c>
      <c r="C14278" s="18" t="s">
        <v>1004</v>
      </c>
      <c r="D14278" s="18" t="s">
        <v>256</v>
      </c>
      <c r="E14278" s="18">
        <v>28.835556712829796</v>
      </c>
    </row>
    <row r="14279" spans="1:5" x14ac:dyDescent="0.3">
      <c r="A14279" s="18" t="str">
        <f t="shared" si="223"/>
        <v>2024-25Banyule CityWC3</v>
      </c>
      <c r="B14279" s="18" t="s">
        <v>1274</v>
      </c>
      <c r="C14279" s="18" t="s">
        <v>1004</v>
      </c>
      <c r="D14279" s="18" t="s">
        <v>262</v>
      </c>
      <c r="E14279" s="18">
        <v>128.12966267810754</v>
      </c>
    </row>
    <row r="14280" spans="1:5" x14ac:dyDescent="0.3">
      <c r="A14280" s="18" t="str">
        <f t="shared" si="223"/>
        <v>2024-25Banyule CityWC4</v>
      </c>
      <c r="B14280" s="18" t="s">
        <v>1274</v>
      </c>
      <c r="C14280" s="18" t="s">
        <v>1004</v>
      </c>
      <c r="D14280" s="18" t="s">
        <v>266</v>
      </c>
      <c r="E14280" s="18">
        <v>69.894306856648029</v>
      </c>
    </row>
    <row r="14281" spans="1:5" x14ac:dyDescent="0.3">
      <c r="A14281" s="18" t="str">
        <f t="shared" si="223"/>
        <v>2024-25Banyule CityWC5</v>
      </c>
      <c r="B14281" s="18" t="s">
        <v>1274</v>
      </c>
      <c r="C14281" s="18" t="s">
        <v>1004</v>
      </c>
      <c r="D14281" s="18" t="s">
        <v>270</v>
      </c>
      <c r="E14281" s="18">
        <v>0.64941649972311344</v>
      </c>
    </row>
    <row r="14282" spans="1:5" x14ac:dyDescent="0.3">
      <c r="A14282" s="18" t="str">
        <f t="shared" si="223"/>
        <v>2024-25Banyule CityE2</v>
      </c>
      <c r="B14282" s="18" t="s">
        <v>1274</v>
      </c>
      <c r="C14282" s="18" t="s">
        <v>1004</v>
      </c>
      <c r="D14282" s="18" t="s">
        <v>548</v>
      </c>
      <c r="E14282" s="18">
        <v>3151.5302613480058</v>
      </c>
    </row>
    <row r="14283" spans="1:5" x14ac:dyDescent="0.3">
      <c r="A14283" s="18" t="str">
        <f t="shared" si="223"/>
        <v>2024-25Banyule CityE4</v>
      </c>
      <c r="B14283" s="18" t="s">
        <v>1274</v>
      </c>
      <c r="C14283" s="18" t="s">
        <v>1004</v>
      </c>
      <c r="D14283" s="18" t="s">
        <v>550</v>
      </c>
      <c r="E14283" s="18">
        <v>1787.0701513067402</v>
      </c>
    </row>
    <row r="14284" spans="1:5" x14ac:dyDescent="0.3">
      <c r="A14284" s="18" t="str">
        <f t="shared" si="223"/>
        <v>2024-25Banyule CityL1</v>
      </c>
      <c r="B14284" s="18" t="s">
        <v>1274</v>
      </c>
      <c r="C14284" s="18" t="s">
        <v>1004</v>
      </c>
      <c r="D14284" s="18" t="s">
        <v>552</v>
      </c>
      <c r="E14284" s="18">
        <v>2.7617217524980786</v>
      </c>
    </row>
    <row r="14285" spans="1:5" x14ac:dyDescent="0.3">
      <c r="A14285" s="18" t="str">
        <f t="shared" si="223"/>
        <v>2024-25Banyule CityL2</v>
      </c>
      <c r="B14285" s="18" t="s">
        <v>1274</v>
      </c>
      <c r="C14285" s="18" t="s">
        <v>1004</v>
      </c>
      <c r="D14285" s="18" t="s">
        <v>554</v>
      </c>
      <c r="E14285" s="18">
        <v>-5.2773663785830788E-2</v>
      </c>
    </row>
    <row r="14286" spans="1:5" x14ac:dyDescent="0.3">
      <c r="A14286" s="18" t="str">
        <f t="shared" si="223"/>
        <v>2024-25Banyule CityO2</v>
      </c>
      <c r="B14286" s="18" t="s">
        <v>1274</v>
      </c>
      <c r="C14286" s="18" t="s">
        <v>1004</v>
      </c>
      <c r="D14286" s="18" t="s">
        <v>556</v>
      </c>
      <c r="E14286" s="18">
        <v>0.14694688068839981</v>
      </c>
    </row>
    <row r="14287" spans="1:5" x14ac:dyDescent="0.3">
      <c r="A14287" s="18" t="str">
        <f t="shared" si="223"/>
        <v>2024-25Banyule CityO3</v>
      </c>
      <c r="B14287" s="18" t="s">
        <v>1274</v>
      </c>
      <c r="C14287" s="18" t="s">
        <v>1004</v>
      </c>
      <c r="D14287" s="18" t="s">
        <v>558</v>
      </c>
      <c r="E14287" s="18">
        <v>2.1553863974846932E-2</v>
      </c>
    </row>
    <row r="14288" spans="1:5" x14ac:dyDescent="0.3">
      <c r="A14288" s="18" t="str">
        <f t="shared" si="223"/>
        <v>2024-25Banyule CityO4</v>
      </c>
      <c r="B14288" s="18" t="s">
        <v>1274</v>
      </c>
      <c r="C14288" s="18" t="s">
        <v>1004</v>
      </c>
      <c r="D14288" s="18" t="s">
        <v>560</v>
      </c>
      <c r="E14288" s="18">
        <v>0.11369459080582008</v>
      </c>
    </row>
    <row r="14289" spans="1:5" x14ac:dyDescent="0.3">
      <c r="A14289" s="18" t="str">
        <f t="shared" si="223"/>
        <v>2024-25Banyule CityO5</v>
      </c>
      <c r="B14289" s="18" t="s">
        <v>1274</v>
      </c>
      <c r="C14289" s="18" t="s">
        <v>1004</v>
      </c>
      <c r="D14289" s="18" t="s">
        <v>562</v>
      </c>
      <c r="E14289" s="18">
        <v>1.6765681487831241</v>
      </c>
    </row>
    <row r="14290" spans="1:5" x14ac:dyDescent="0.3">
      <c r="A14290" s="18" t="str">
        <f t="shared" si="223"/>
        <v>2024-25Banyule CityOP1</v>
      </c>
      <c r="B14290" s="18" t="s">
        <v>1274</v>
      </c>
      <c r="C14290" s="18" t="s">
        <v>1004</v>
      </c>
      <c r="D14290" s="18" t="s">
        <v>564</v>
      </c>
      <c r="E14290" s="18">
        <v>5.0914341234645638E-3</v>
      </c>
    </row>
    <row r="14291" spans="1:5" x14ac:dyDescent="0.3">
      <c r="A14291" s="18" t="str">
        <f t="shared" si="223"/>
        <v>2024-25Banyule CityS1</v>
      </c>
      <c r="B14291" s="18" t="s">
        <v>1274</v>
      </c>
      <c r="C14291" s="18" t="s">
        <v>1004</v>
      </c>
      <c r="D14291" s="18" t="s">
        <v>567</v>
      </c>
      <c r="E14291" s="18">
        <v>0.65602423044981573</v>
      </c>
    </row>
    <row r="14292" spans="1:5" x14ac:dyDescent="0.3">
      <c r="A14292" s="18" t="str">
        <f t="shared" si="223"/>
        <v>2024-25Banyule CityS2</v>
      </c>
      <c r="B14292" s="18" t="s">
        <v>1274</v>
      </c>
      <c r="C14292" s="18" t="s">
        <v>1004</v>
      </c>
      <c r="D14292" s="18" t="s">
        <v>569</v>
      </c>
      <c r="E14292" s="18">
        <v>2.0237083985891104E-3</v>
      </c>
    </row>
    <row r="14293" spans="1:5" x14ac:dyDescent="0.3">
      <c r="A14293" s="18" t="str">
        <f t="shared" si="223"/>
        <v>2024-25Banyule CityC1</v>
      </c>
      <c r="B14293" s="18" t="s">
        <v>1274</v>
      </c>
      <c r="C14293" s="18" t="s">
        <v>1004</v>
      </c>
      <c r="D14293" s="18" t="s">
        <v>572</v>
      </c>
      <c r="E14293" s="18">
        <v>1389.309563332348</v>
      </c>
    </row>
    <row r="14294" spans="1:5" x14ac:dyDescent="0.3">
      <c r="A14294" s="18" t="str">
        <f t="shared" si="223"/>
        <v>2024-25Banyule CityC2</v>
      </c>
      <c r="B14294" s="18" t="s">
        <v>1274</v>
      </c>
      <c r="C14294" s="18" t="s">
        <v>1004</v>
      </c>
      <c r="D14294" s="18" t="s">
        <v>575</v>
      </c>
      <c r="E14294" s="18">
        <v>6574.5275939695748</v>
      </c>
    </row>
    <row r="14295" spans="1:5" x14ac:dyDescent="0.3">
      <c r="A14295" s="18" t="str">
        <f t="shared" si="223"/>
        <v>2024-25Banyule CityC3</v>
      </c>
      <c r="B14295" s="18" t="s">
        <v>1274</v>
      </c>
      <c r="C14295" s="18" t="s">
        <v>1004</v>
      </c>
      <c r="D14295" s="18" t="s">
        <v>579</v>
      </c>
      <c r="E14295" s="18">
        <v>241.91986797469514</v>
      </c>
    </row>
    <row r="14296" spans="1:5" x14ac:dyDescent="0.3">
      <c r="A14296" s="18" t="str">
        <f t="shared" ref="A14296:A14359" si="224">CONCATENATE(B14296,C14296,D14296)</f>
        <v>2024-25Banyule CityC4</v>
      </c>
      <c r="B14296" s="18" t="s">
        <v>1274</v>
      </c>
      <c r="C14296" s="18" t="s">
        <v>1004</v>
      </c>
      <c r="D14296" s="18" t="s">
        <v>583</v>
      </c>
      <c r="E14296" s="18">
        <v>1254.4132917964694</v>
      </c>
    </row>
    <row r="14297" spans="1:5" x14ac:dyDescent="0.3">
      <c r="A14297" s="18" t="str">
        <f t="shared" si="224"/>
        <v>2024-25Banyule CityC5</v>
      </c>
      <c r="B14297" s="18" t="s">
        <v>1274</v>
      </c>
      <c r="C14297" s="18" t="s">
        <v>1004</v>
      </c>
      <c r="D14297" s="18" t="s">
        <v>586</v>
      </c>
      <c r="E14297" s="18">
        <v>130.29538167678558</v>
      </c>
    </row>
    <row r="14298" spans="1:5" x14ac:dyDescent="0.3">
      <c r="A14298" s="18" t="str">
        <f t="shared" si="224"/>
        <v>2024-25Banyule CityC6</v>
      </c>
      <c r="B14298" s="18" t="s">
        <v>1274</v>
      </c>
      <c r="C14298" s="18" t="s">
        <v>1004</v>
      </c>
      <c r="D14298" s="18" t="s">
        <v>590</v>
      </c>
      <c r="E14298" s="18">
        <v>9</v>
      </c>
    </row>
    <row r="14299" spans="1:5" x14ac:dyDescent="0.3">
      <c r="A14299" s="18" t="str">
        <f t="shared" si="224"/>
        <v>2024-25Banyule CityC7</v>
      </c>
      <c r="B14299" s="18" t="s">
        <v>1274</v>
      </c>
      <c r="C14299" s="18" t="s">
        <v>1004</v>
      </c>
      <c r="D14299" s="18" t="s">
        <v>594</v>
      </c>
      <c r="E14299" s="18">
        <v>0.16666666666666666</v>
      </c>
    </row>
    <row r="14300" spans="1:5" x14ac:dyDescent="0.3">
      <c r="A14300" s="18" t="str">
        <f t="shared" si="224"/>
        <v>2024-25Bass Coast ShireAF2</v>
      </c>
      <c r="B14300" s="18" t="s">
        <v>1274</v>
      </c>
      <c r="C14300" s="18" t="s">
        <v>1007</v>
      </c>
      <c r="D14300" s="18" t="s">
        <v>76</v>
      </c>
      <c r="E14300" s="18">
        <v>5</v>
      </c>
    </row>
    <row r="14301" spans="1:5" x14ac:dyDescent="0.3">
      <c r="A14301" s="18" t="str">
        <f t="shared" si="224"/>
        <v>2024-25Bass Coast ShireAF6</v>
      </c>
      <c r="B14301" s="18" t="s">
        <v>1274</v>
      </c>
      <c r="C14301" s="18" t="s">
        <v>1007</v>
      </c>
      <c r="D14301" s="18" t="s">
        <v>85</v>
      </c>
      <c r="E14301" s="18">
        <v>3.3645567876575524</v>
      </c>
    </row>
    <row r="14302" spans="1:5" x14ac:dyDescent="0.3">
      <c r="A14302" s="18" t="str">
        <f t="shared" si="224"/>
        <v>2024-25Bass Coast ShireAF7</v>
      </c>
      <c r="B14302" s="18" t="s">
        <v>1274</v>
      </c>
      <c r="C14302" s="18" t="s">
        <v>1007</v>
      </c>
      <c r="D14302" s="18" t="s">
        <v>90</v>
      </c>
      <c r="E14302" s="18">
        <v>3.609290481064483</v>
      </c>
    </row>
    <row r="14303" spans="1:5" x14ac:dyDescent="0.3">
      <c r="A14303" s="18" t="str">
        <f t="shared" si="224"/>
        <v>2024-25Bass Coast ShireAM1</v>
      </c>
      <c r="B14303" s="18" t="s">
        <v>1274</v>
      </c>
      <c r="C14303" s="18" t="s">
        <v>1007</v>
      </c>
      <c r="D14303" s="18" t="s">
        <v>97</v>
      </c>
      <c r="E14303" s="18">
        <v>0</v>
      </c>
    </row>
    <row r="14304" spans="1:5" x14ac:dyDescent="0.3">
      <c r="A14304" s="18" t="str">
        <f t="shared" si="224"/>
        <v>2024-25Bass Coast ShireAM2</v>
      </c>
      <c r="B14304" s="18" t="s">
        <v>1274</v>
      </c>
      <c r="C14304" s="18" t="s">
        <v>1007</v>
      </c>
      <c r="D14304" s="18" t="s">
        <v>103</v>
      </c>
      <c r="E14304" s="18">
        <v>0.50557620817843862</v>
      </c>
    </row>
    <row r="14305" spans="1:5" x14ac:dyDescent="0.3">
      <c r="A14305" s="18" t="str">
        <f t="shared" si="224"/>
        <v>2024-25Bass Coast ShireAM5</v>
      </c>
      <c r="B14305" s="18" t="s">
        <v>1274</v>
      </c>
      <c r="C14305" s="18" t="s">
        <v>1007</v>
      </c>
      <c r="D14305" s="18" t="s">
        <v>109</v>
      </c>
      <c r="E14305" s="18">
        <v>0.66917293233082709</v>
      </c>
    </row>
    <row r="14306" spans="1:5" x14ac:dyDescent="0.3">
      <c r="A14306" s="18" t="str">
        <f t="shared" si="224"/>
        <v>2024-25Bass Coast ShireAM6</v>
      </c>
      <c r="B14306" s="18" t="s">
        <v>1274</v>
      </c>
      <c r="C14306" s="18" t="s">
        <v>1007</v>
      </c>
      <c r="D14306" s="18" t="s">
        <v>115</v>
      </c>
      <c r="E14306" s="18">
        <v>11.207593268590582</v>
      </c>
    </row>
    <row r="14307" spans="1:5" x14ac:dyDescent="0.3">
      <c r="A14307" s="18" t="str">
        <f t="shared" si="224"/>
        <v>2024-25Bass Coast ShireAM7</v>
      </c>
      <c r="B14307" s="18" t="s">
        <v>1274</v>
      </c>
      <c r="C14307" s="18" t="s">
        <v>1007</v>
      </c>
      <c r="D14307" s="18" t="s">
        <v>118</v>
      </c>
      <c r="E14307" s="18">
        <v>1</v>
      </c>
    </row>
    <row r="14308" spans="1:5" x14ac:dyDescent="0.3">
      <c r="A14308" s="18" t="str">
        <f t="shared" si="224"/>
        <v>2024-25Bass Coast ShireFS1</v>
      </c>
      <c r="B14308" s="18" t="s">
        <v>1274</v>
      </c>
      <c r="C14308" s="18" t="s">
        <v>1007</v>
      </c>
      <c r="D14308" s="18" t="s">
        <v>124</v>
      </c>
      <c r="E14308" s="18">
        <v>1.25</v>
      </c>
    </row>
    <row r="14309" spans="1:5" x14ac:dyDescent="0.3">
      <c r="A14309" s="18" t="str">
        <f t="shared" si="224"/>
        <v>2024-25Bass Coast ShireFS2</v>
      </c>
      <c r="B14309" s="18" t="s">
        <v>1274</v>
      </c>
      <c r="C14309" s="18" t="s">
        <v>1007</v>
      </c>
      <c r="D14309" s="18" t="s">
        <v>130</v>
      </c>
      <c r="E14309" s="18">
        <v>1</v>
      </c>
    </row>
    <row r="14310" spans="1:5" x14ac:dyDescent="0.3">
      <c r="A14310" s="18" t="str">
        <f t="shared" si="224"/>
        <v>2024-25Bass Coast ShireFS3</v>
      </c>
      <c r="B14310" s="18" t="s">
        <v>1274</v>
      </c>
      <c r="C14310" s="18" t="s">
        <v>1007</v>
      </c>
      <c r="D14310" s="18" t="s">
        <v>135</v>
      </c>
      <c r="E14310" s="18">
        <v>497.23599320882852</v>
      </c>
    </row>
    <row r="14311" spans="1:5" x14ac:dyDescent="0.3">
      <c r="A14311" s="18" t="str">
        <f t="shared" si="224"/>
        <v>2024-25Bass Coast ShireFS4</v>
      </c>
      <c r="B14311" s="18" t="s">
        <v>1274</v>
      </c>
      <c r="C14311" s="18" t="s">
        <v>1007</v>
      </c>
      <c r="D14311" s="18" t="s">
        <v>139</v>
      </c>
      <c r="E14311" s="18">
        <v>1</v>
      </c>
    </row>
    <row r="14312" spans="1:5" x14ac:dyDescent="0.3">
      <c r="A14312" s="18" t="str">
        <f t="shared" si="224"/>
        <v>2024-25Bass Coast ShireFS5</v>
      </c>
      <c r="B14312" s="18" t="s">
        <v>1274</v>
      </c>
      <c r="C14312" s="18" t="s">
        <v>1007</v>
      </c>
      <c r="D14312" s="18" t="s">
        <v>144</v>
      </c>
      <c r="E14312" s="18">
        <v>1.0449438202247192</v>
      </c>
    </row>
    <row r="14313" spans="1:5" x14ac:dyDescent="0.3">
      <c r="A14313" s="18" t="str">
        <f t="shared" si="224"/>
        <v>2024-25Bass Coast ShireG1</v>
      </c>
      <c r="B14313" s="18" t="s">
        <v>1274</v>
      </c>
      <c r="C14313" s="18" t="s">
        <v>1007</v>
      </c>
      <c r="D14313" s="18" t="s">
        <v>149</v>
      </c>
      <c r="E14313" s="18">
        <v>0.10588235294117647</v>
      </c>
    </row>
    <row r="14314" spans="1:5" x14ac:dyDescent="0.3">
      <c r="A14314" s="18" t="str">
        <f t="shared" si="224"/>
        <v>2024-25Bass Coast ShireG2</v>
      </c>
      <c r="B14314" s="18" t="s">
        <v>1274</v>
      </c>
      <c r="C14314" s="18" t="s">
        <v>1007</v>
      </c>
      <c r="D14314" s="18" t="s">
        <v>154</v>
      </c>
      <c r="E14314" s="18">
        <v>51</v>
      </c>
    </row>
    <row r="14315" spans="1:5" x14ac:dyDescent="0.3">
      <c r="A14315" s="18" t="str">
        <f t="shared" si="224"/>
        <v>2024-25Bass Coast ShireG3</v>
      </c>
      <c r="B14315" s="18" t="s">
        <v>1274</v>
      </c>
      <c r="C14315" s="18" t="s">
        <v>1007</v>
      </c>
      <c r="D14315" s="18" t="s">
        <v>159</v>
      </c>
      <c r="E14315" s="18">
        <v>0.92592592592592593</v>
      </c>
    </row>
    <row r="14316" spans="1:5" x14ac:dyDescent="0.3">
      <c r="A14316" s="18" t="str">
        <f t="shared" si="224"/>
        <v>2024-25Bass Coast ShireG4</v>
      </c>
      <c r="B14316" s="18" t="s">
        <v>1274</v>
      </c>
      <c r="C14316" s="18" t="s">
        <v>1007</v>
      </c>
      <c r="D14316" s="18" t="s">
        <v>166</v>
      </c>
      <c r="E14316" s="18">
        <v>49977.214444444442</v>
      </c>
    </row>
    <row r="14317" spans="1:5" x14ac:dyDescent="0.3">
      <c r="A14317" s="18" t="str">
        <f t="shared" si="224"/>
        <v>2024-25Bass Coast ShireG5</v>
      </c>
      <c r="B14317" s="18" t="s">
        <v>1274</v>
      </c>
      <c r="C14317" s="18" t="s">
        <v>1007</v>
      </c>
      <c r="D14317" s="18" t="s">
        <v>169</v>
      </c>
      <c r="E14317" s="18">
        <v>50</v>
      </c>
    </row>
    <row r="14318" spans="1:5" x14ac:dyDescent="0.3">
      <c r="A14318" s="18" t="str">
        <f t="shared" si="224"/>
        <v>2024-25Bass Coast ShireLB2</v>
      </c>
      <c r="B14318" s="18" t="s">
        <v>1274</v>
      </c>
      <c r="C14318" s="18" t="s">
        <v>1007</v>
      </c>
      <c r="D14318" s="18" t="s">
        <v>172</v>
      </c>
      <c r="E14318" s="18">
        <v>0.62726636896755794</v>
      </c>
    </row>
    <row r="14319" spans="1:5" x14ac:dyDescent="0.3">
      <c r="A14319" s="18" t="str">
        <f t="shared" si="224"/>
        <v>2024-25Bass Coast ShireLB5</v>
      </c>
      <c r="B14319" s="18" t="s">
        <v>1274</v>
      </c>
      <c r="C14319" s="18" t="s">
        <v>1007</v>
      </c>
      <c r="D14319" s="18" t="s">
        <v>177</v>
      </c>
      <c r="E14319" s="18">
        <v>41.799843423559935</v>
      </c>
    </row>
    <row r="14320" spans="1:5" x14ac:dyDescent="0.3">
      <c r="A14320" s="18" t="str">
        <f t="shared" si="224"/>
        <v>2024-25Bass Coast ShireLB6</v>
      </c>
      <c r="B14320" s="18" t="s">
        <v>1274</v>
      </c>
      <c r="C14320" s="18" t="s">
        <v>1007</v>
      </c>
      <c r="D14320" s="18" t="s">
        <v>180</v>
      </c>
      <c r="E14320" s="18">
        <v>4.1450053952292398</v>
      </c>
    </row>
    <row r="14321" spans="1:5" x14ac:dyDescent="0.3">
      <c r="A14321" s="18" t="str">
        <f t="shared" si="224"/>
        <v>2024-25Bass Coast ShireLB7</v>
      </c>
      <c r="B14321" s="18" t="s">
        <v>1274</v>
      </c>
      <c r="C14321" s="18" t="s">
        <v>1007</v>
      </c>
      <c r="D14321" s="18" t="s">
        <v>184</v>
      </c>
      <c r="E14321" s="18">
        <v>0.46876506646463256</v>
      </c>
    </row>
    <row r="14322" spans="1:5" x14ac:dyDescent="0.3">
      <c r="A14322" s="18" t="str">
        <f t="shared" si="224"/>
        <v>2024-25Bass Coast ShireLB8</v>
      </c>
      <c r="B14322" s="18" t="s">
        <v>1274</v>
      </c>
      <c r="C14322" s="18" t="s">
        <v>1007</v>
      </c>
      <c r="D14322" s="18" t="s">
        <v>188</v>
      </c>
      <c r="E14322" s="18">
        <v>5.6053217622884954</v>
      </c>
    </row>
    <row r="14323" spans="1:5" x14ac:dyDescent="0.3">
      <c r="A14323" s="18" t="str">
        <f t="shared" si="224"/>
        <v>2024-25Bass Coast ShireMC2</v>
      </c>
      <c r="B14323" s="18" t="s">
        <v>1274</v>
      </c>
      <c r="C14323" s="18" t="s">
        <v>1007</v>
      </c>
      <c r="D14323" s="18" t="s">
        <v>192</v>
      </c>
      <c r="E14323" s="18">
        <v>0</v>
      </c>
    </row>
    <row r="14324" spans="1:5" x14ac:dyDescent="0.3">
      <c r="A14324" s="18" t="str">
        <f t="shared" si="224"/>
        <v>2024-25Bass Coast ShireMC3</v>
      </c>
      <c r="B14324" s="18" t="s">
        <v>1274</v>
      </c>
      <c r="C14324" s="18" t="s">
        <v>1007</v>
      </c>
      <c r="D14324" s="18" t="s">
        <v>197</v>
      </c>
      <c r="E14324" s="18">
        <v>0</v>
      </c>
    </row>
    <row r="14325" spans="1:5" x14ac:dyDescent="0.3">
      <c r="A14325" s="18" t="str">
        <f t="shared" si="224"/>
        <v>2024-25Bass Coast ShireMC4</v>
      </c>
      <c r="B14325" s="18" t="s">
        <v>1274</v>
      </c>
      <c r="C14325" s="18" t="s">
        <v>1007</v>
      </c>
      <c r="D14325" s="18" t="s">
        <v>202</v>
      </c>
      <c r="E14325" s="18">
        <v>0</v>
      </c>
    </row>
    <row r="14326" spans="1:5" x14ac:dyDescent="0.3">
      <c r="A14326" s="18" t="str">
        <f t="shared" si="224"/>
        <v>2024-25Bass Coast ShireMC5</v>
      </c>
      <c r="B14326" s="18" t="s">
        <v>1274</v>
      </c>
      <c r="C14326" s="18" t="s">
        <v>1007</v>
      </c>
      <c r="D14326" s="18" t="s">
        <v>207</v>
      </c>
      <c r="E14326" s="18">
        <v>0</v>
      </c>
    </row>
    <row r="14327" spans="1:5" x14ac:dyDescent="0.3">
      <c r="A14327" s="18" t="str">
        <f t="shared" si="224"/>
        <v>2024-25Bass Coast ShireMC6</v>
      </c>
      <c r="B14327" s="18" t="s">
        <v>1274</v>
      </c>
      <c r="C14327" s="18" t="s">
        <v>1007</v>
      </c>
      <c r="D14327" s="18" t="s">
        <v>211</v>
      </c>
      <c r="E14327" s="18">
        <v>0</v>
      </c>
    </row>
    <row r="14328" spans="1:5" x14ac:dyDescent="0.3">
      <c r="A14328" s="18" t="str">
        <f t="shared" si="224"/>
        <v>2024-25Bass Coast ShireR1</v>
      </c>
      <c r="B14328" s="18" t="s">
        <v>1274</v>
      </c>
      <c r="C14328" s="18" t="s">
        <v>1007</v>
      </c>
      <c r="D14328" s="18" t="s">
        <v>215</v>
      </c>
      <c r="E14328" s="18">
        <v>10.617589807113784</v>
      </c>
    </row>
    <row r="14329" spans="1:5" x14ac:dyDescent="0.3">
      <c r="A14329" s="18" t="str">
        <f t="shared" si="224"/>
        <v>2024-25Bass Coast ShireR2</v>
      </c>
      <c r="B14329" s="18" t="s">
        <v>1274</v>
      </c>
      <c r="C14329" s="18" t="s">
        <v>1007</v>
      </c>
      <c r="D14329" s="18" t="s">
        <v>220</v>
      </c>
      <c r="E14329" s="18">
        <v>0.93861102620614212</v>
      </c>
    </row>
    <row r="14330" spans="1:5" x14ac:dyDescent="0.3">
      <c r="A14330" s="18" t="str">
        <f t="shared" si="224"/>
        <v>2024-25Bass Coast ShireR3</v>
      </c>
      <c r="B14330" s="18" t="s">
        <v>1274</v>
      </c>
      <c r="C14330" s="18" t="s">
        <v>1007</v>
      </c>
      <c r="D14330" s="18" t="s">
        <v>223</v>
      </c>
      <c r="E14330" s="18">
        <v>93.956302910919547</v>
      </c>
    </row>
    <row r="14331" spans="1:5" x14ac:dyDescent="0.3">
      <c r="A14331" s="18" t="str">
        <f t="shared" si="224"/>
        <v>2024-25Bass Coast ShireR4</v>
      </c>
      <c r="B14331" s="18" t="s">
        <v>1274</v>
      </c>
      <c r="C14331" s="18" t="s">
        <v>1007</v>
      </c>
      <c r="D14331" s="18" t="s">
        <v>228</v>
      </c>
      <c r="E14331" s="18">
        <v>16.828725443132296</v>
      </c>
    </row>
    <row r="14332" spans="1:5" x14ac:dyDescent="0.3">
      <c r="A14332" s="18" t="str">
        <f t="shared" si="224"/>
        <v>2024-25Bass Coast ShireR5</v>
      </c>
      <c r="B14332" s="18" t="s">
        <v>1274</v>
      </c>
      <c r="C14332" s="18" t="s">
        <v>1007</v>
      </c>
      <c r="D14332" s="18" t="s">
        <v>232</v>
      </c>
      <c r="E14332" s="18">
        <v>52</v>
      </c>
    </row>
    <row r="14333" spans="1:5" x14ac:dyDescent="0.3">
      <c r="A14333" s="18" t="str">
        <f t="shared" si="224"/>
        <v>2024-25Bass Coast ShireSP1</v>
      </c>
      <c r="B14333" s="18" t="s">
        <v>1274</v>
      </c>
      <c r="C14333" s="18" t="s">
        <v>1007</v>
      </c>
      <c r="D14333" s="18" t="s">
        <v>236</v>
      </c>
      <c r="E14333" s="18">
        <v>95</v>
      </c>
    </row>
    <row r="14334" spans="1:5" x14ac:dyDescent="0.3">
      <c r="A14334" s="18" t="str">
        <f t="shared" si="224"/>
        <v>2024-25Bass Coast ShireSP2</v>
      </c>
      <c r="B14334" s="18" t="s">
        <v>1274</v>
      </c>
      <c r="C14334" s="18" t="s">
        <v>1007</v>
      </c>
      <c r="D14334" s="18" t="s">
        <v>239</v>
      </c>
      <c r="E14334" s="18">
        <v>0.76753507014028055</v>
      </c>
    </row>
    <row r="14335" spans="1:5" x14ac:dyDescent="0.3">
      <c r="A14335" s="18" t="str">
        <f t="shared" si="224"/>
        <v>2024-25Bass Coast ShireSP3</v>
      </c>
      <c r="B14335" s="18" t="s">
        <v>1274</v>
      </c>
      <c r="C14335" s="18" t="s">
        <v>1007</v>
      </c>
      <c r="D14335" s="18" t="s">
        <v>245</v>
      </c>
      <c r="E14335" s="18">
        <v>3332.9204421052632</v>
      </c>
    </row>
    <row r="14336" spans="1:5" x14ac:dyDescent="0.3">
      <c r="A14336" s="18" t="str">
        <f t="shared" si="224"/>
        <v>2024-25Bass Coast ShireSP4</v>
      </c>
      <c r="B14336" s="18" t="s">
        <v>1274</v>
      </c>
      <c r="C14336" s="18" t="s">
        <v>1007</v>
      </c>
      <c r="D14336" s="18" t="s">
        <v>251</v>
      </c>
      <c r="E14336" s="18">
        <v>0.58823529411764708</v>
      </c>
    </row>
    <row r="14337" spans="1:5" x14ac:dyDescent="0.3">
      <c r="A14337" s="18" t="str">
        <f t="shared" si="224"/>
        <v>2024-25Bass Coast ShireWC2</v>
      </c>
      <c r="B14337" s="18" t="s">
        <v>1274</v>
      </c>
      <c r="C14337" s="18" t="s">
        <v>1007</v>
      </c>
      <c r="D14337" s="18" t="s">
        <v>256</v>
      </c>
      <c r="E14337" s="18">
        <v>1.1445551229943314</v>
      </c>
    </row>
    <row r="14338" spans="1:5" x14ac:dyDescent="0.3">
      <c r="A14338" s="18" t="str">
        <f t="shared" si="224"/>
        <v>2024-25Bass Coast ShireWC3</v>
      </c>
      <c r="B14338" s="18" t="s">
        <v>1274</v>
      </c>
      <c r="C14338" s="18" t="s">
        <v>1007</v>
      </c>
      <c r="D14338" s="18" t="s">
        <v>262</v>
      </c>
      <c r="E14338" s="18">
        <v>85.680091346952324</v>
      </c>
    </row>
    <row r="14339" spans="1:5" x14ac:dyDescent="0.3">
      <c r="A14339" s="18" t="str">
        <f t="shared" si="224"/>
        <v>2024-25Bass Coast ShireWC4</v>
      </c>
      <c r="B14339" s="18" t="s">
        <v>1274</v>
      </c>
      <c r="C14339" s="18" t="s">
        <v>1007</v>
      </c>
      <c r="D14339" s="18" t="s">
        <v>266</v>
      </c>
      <c r="E14339" s="18">
        <v>80.283725574191848</v>
      </c>
    </row>
    <row r="14340" spans="1:5" x14ac:dyDescent="0.3">
      <c r="A14340" s="18" t="str">
        <f t="shared" si="224"/>
        <v>2024-25Bass Coast ShireWC5</v>
      </c>
      <c r="B14340" s="18" t="s">
        <v>1274</v>
      </c>
      <c r="C14340" s="18" t="s">
        <v>1007</v>
      </c>
      <c r="D14340" s="18" t="s">
        <v>270</v>
      </c>
      <c r="E14340" s="18">
        <v>0.70089095419447256</v>
      </c>
    </row>
    <row r="14341" spans="1:5" x14ac:dyDescent="0.3">
      <c r="A14341" s="18" t="str">
        <f t="shared" si="224"/>
        <v>2024-25Bass Coast ShireE2</v>
      </c>
      <c r="B14341" s="18" t="s">
        <v>1274</v>
      </c>
      <c r="C14341" s="18" t="s">
        <v>1007</v>
      </c>
      <c r="D14341" s="18" t="s">
        <v>548</v>
      </c>
      <c r="E14341" s="18">
        <v>3287.1112906017424</v>
      </c>
    </row>
    <row r="14342" spans="1:5" x14ac:dyDescent="0.3">
      <c r="A14342" s="18" t="str">
        <f t="shared" si="224"/>
        <v>2024-25Bass Coast ShireE4</v>
      </c>
      <c r="B14342" s="18" t="s">
        <v>1274</v>
      </c>
      <c r="C14342" s="18" t="s">
        <v>1007</v>
      </c>
      <c r="D14342" s="18" t="s">
        <v>550</v>
      </c>
      <c r="E14342" s="18">
        <v>1726.7062828131311</v>
      </c>
    </row>
    <row r="14343" spans="1:5" x14ac:dyDescent="0.3">
      <c r="A14343" s="18" t="str">
        <f t="shared" si="224"/>
        <v>2024-25Bass Coast ShireL1</v>
      </c>
      <c r="B14343" s="18" t="s">
        <v>1274</v>
      </c>
      <c r="C14343" s="18" t="s">
        <v>1007</v>
      </c>
      <c r="D14343" s="18" t="s">
        <v>552</v>
      </c>
      <c r="E14343" s="18">
        <v>1.7121924307624408</v>
      </c>
    </row>
    <row r="14344" spans="1:5" x14ac:dyDescent="0.3">
      <c r="A14344" s="18" t="str">
        <f t="shared" si="224"/>
        <v>2024-25Bass Coast ShireL2</v>
      </c>
      <c r="B14344" s="18" t="s">
        <v>1274</v>
      </c>
      <c r="C14344" s="18" t="s">
        <v>1007</v>
      </c>
      <c r="D14344" s="18" t="s">
        <v>554</v>
      </c>
      <c r="E14344" s="18">
        <v>0.37484276729559746</v>
      </c>
    </row>
    <row r="14345" spans="1:5" x14ac:dyDescent="0.3">
      <c r="A14345" s="18" t="str">
        <f t="shared" si="224"/>
        <v>2024-25Bass Coast ShireO2</v>
      </c>
      <c r="B14345" s="18" t="s">
        <v>1274</v>
      </c>
      <c r="C14345" s="18" t="s">
        <v>1007</v>
      </c>
      <c r="D14345" s="18" t="s">
        <v>556</v>
      </c>
      <c r="E14345" s="18">
        <v>0.37579159655229999</v>
      </c>
    </row>
    <row r="14346" spans="1:5" x14ac:dyDescent="0.3">
      <c r="A14346" s="18" t="str">
        <f t="shared" si="224"/>
        <v>2024-25Bass Coast ShireO3</v>
      </c>
      <c r="B14346" s="18" t="s">
        <v>1274</v>
      </c>
      <c r="C14346" s="18" t="s">
        <v>1007</v>
      </c>
      <c r="D14346" s="18" t="s">
        <v>558</v>
      </c>
      <c r="E14346" s="18">
        <v>0.18511477347172089</v>
      </c>
    </row>
    <row r="14347" spans="1:5" x14ac:dyDescent="0.3">
      <c r="A14347" s="18" t="str">
        <f t="shared" si="224"/>
        <v>2024-25Bass Coast ShireO4</v>
      </c>
      <c r="B14347" s="18" t="s">
        <v>1274</v>
      </c>
      <c r="C14347" s="18" t="s">
        <v>1007</v>
      </c>
      <c r="D14347" s="18" t="s">
        <v>560</v>
      </c>
      <c r="E14347" s="18">
        <v>0.38762085559136461</v>
      </c>
    </row>
    <row r="14348" spans="1:5" x14ac:dyDescent="0.3">
      <c r="A14348" s="18" t="str">
        <f t="shared" si="224"/>
        <v>2024-25Bass Coast ShireO5</v>
      </c>
      <c r="B14348" s="18" t="s">
        <v>1274</v>
      </c>
      <c r="C14348" s="18" t="s">
        <v>1007</v>
      </c>
      <c r="D14348" s="18" t="s">
        <v>562</v>
      </c>
      <c r="E14348" s="18">
        <v>0.6585772157649642</v>
      </c>
    </row>
    <row r="14349" spans="1:5" x14ac:dyDescent="0.3">
      <c r="A14349" s="18" t="str">
        <f t="shared" si="224"/>
        <v>2024-25Bass Coast ShireOP1</v>
      </c>
      <c r="B14349" s="18" t="s">
        <v>1274</v>
      </c>
      <c r="C14349" s="18" t="s">
        <v>1007</v>
      </c>
      <c r="D14349" s="18" t="s">
        <v>564</v>
      </c>
      <c r="E14349" s="18">
        <v>-6.3342758228119786E-2</v>
      </c>
    </row>
    <row r="14350" spans="1:5" x14ac:dyDescent="0.3">
      <c r="A14350" s="18" t="str">
        <f t="shared" si="224"/>
        <v>2024-25Bass Coast ShireS1</v>
      </c>
      <c r="B14350" s="18" t="s">
        <v>1274</v>
      </c>
      <c r="C14350" s="18" t="s">
        <v>1007</v>
      </c>
      <c r="D14350" s="18" t="s">
        <v>567</v>
      </c>
      <c r="E14350" s="18">
        <v>0.72645409329712685</v>
      </c>
    </row>
    <row r="14351" spans="1:5" x14ac:dyDescent="0.3">
      <c r="A14351" s="18" t="str">
        <f t="shared" si="224"/>
        <v>2024-25Bass Coast ShireS2</v>
      </c>
      <c r="B14351" s="18" t="s">
        <v>1274</v>
      </c>
      <c r="C14351" s="18" t="s">
        <v>1007</v>
      </c>
      <c r="D14351" s="18" t="s">
        <v>569</v>
      </c>
      <c r="E14351" s="18">
        <v>2.9473756822330044E-3</v>
      </c>
    </row>
    <row r="14352" spans="1:5" x14ac:dyDescent="0.3">
      <c r="A14352" s="18" t="str">
        <f t="shared" si="224"/>
        <v>2024-25Bass Coast ShireC1</v>
      </c>
      <c r="B14352" s="18" t="s">
        <v>1274</v>
      </c>
      <c r="C14352" s="18" t="s">
        <v>1007</v>
      </c>
      <c r="D14352" s="18" t="s">
        <v>572</v>
      </c>
      <c r="E14352" s="18">
        <v>2616.1351791904858</v>
      </c>
    </row>
    <row r="14353" spans="1:5" x14ac:dyDescent="0.3">
      <c r="A14353" s="18" t="str">
        <f t="shared" si="224"/>
        <v>2024-25Bass Coast ShireC2</v>
      </c>
      <c r="B14353" s="18" t="s">
        <v>1274</v>
      </c>
      <c r="C14353" s="18" t="s">
        <v>1007</v>
      </c>
      <c r="D14353" s="18" t="s">
        <v>575</v>
      </c>
      <c r="E14353" s="18">
        <v>23886.516518584842</v>
      </c>
    </row>
    <row r="14354" spans="1:5" x14ac:dyDescent="0.3">
      <c r="A14354" s="18" t="str">
        <f t="shared" si="224"/>
        <v>2024-25Bass Coast ShireC3</v>
      </c>
      <c r="B14354" s="18" t="s">
        <v>1274</v>
      </c>
      <c r="C14354" s="18" t="s">
        <v>1007</v>
      </c>
      <c r="D14354" s="18" t="s">
        <v>579</v>
      </c>
      <c r="E14354" s="18">
        <v>43.264531765266796</v>
      </c>
    </row>
    <row r="14355" spans="1:5" x14ac:dyDescent="0.3">
      <c r="A14355" s="18" t="str">
        <f t="shared" si="224"/>
        <v>2024-25Bass Coast ShireC4</v>
      </c>
      <c r="B14355" s="18" t="s">
        <v>1274</v>
      </c>
      <c r="C14355" s="18" t="s">
        <v>1007</v>
      </c>
      <c r="D14355" s="18" t="s">
        <v>583</v>
      </c>
      <c r="E14355" s="18">
        <v>2080.1248938172967</v>
      </c>
    </row>
    <row r="14356" spans="1:5" x14ac:dyDescent="0.3">
      <c r="A14356" s="18" t="str">
        <f t="shared" si="224"/>
        <v>2024-25Bass Coast ShireC5</v>
      </c>
      <c r="B14356" s="18" t="s">
        <v>1274</v>
      </c>
      <c r="C14356" s="18" t="s">
        <v>1007</v>
      </c>
      <c r="D14356" s="18" t="s">
        <v>586</v>
      </c>
      <c r="E14356" s="18">
        <v>343.32024703262391</v>
      </c>
    </row>
    <row r="14357" spans="1:5" x14ac:dyDescent="0.3">
      <c r="A14357" s="18" t="str">
        <f t="shared" si="224"/>
        <v>2024-25Bass Coast ShireC6</v>
      </c>
      <c r="B14357" s="18" t="s">
        <v>1274</v>
      </c>
      <c r="C14357" s="18" t="s">
        <v>1007</v>
      </c>
      <c r="D14357" s="18" t="s">
        <v>590</v>
      </c>
      <c r="E14357" s="18">
        <v>5</v>
      </c>
    </row>
    <row r="14358" spans="1:5" x14ac:dyDescent="0.3">
      <c r="A14358" s="18" t="str">
        <f t="shared" si="224"/>
        <v>2024-25Bass Coast ShireC7</v>
      </c>
      <c r="B14358" s="18" t="s">
        <v>1274</v>
      </c>
      <c r="C14358" s="18" t="s">
        <v>1007</v>
      </c>
      <c r="D14358" s="18" t="s">
        <v>594</v>
      </c>
      <c r="E14358" s="18">
        <v>0.18320610687022901</v>
      </c>
    </row>
    <row r="14359" spans="1:5" x14ac:dyDescent="0.3">
      <c r="A14359" s="18" t="str">
        <f t="shared" si="224"/>
        <v>2024-25Baw Baw ShireAF2</v>
      </c>
      <c r="B14359" s="18" t="s">
        <v>1274</v>
      </c>
      <c r="C14359" s="18" t="s">
        <v>1010</v>
      </c>
      <c r="D14359" s="18" t="s">
        <v>76</v>
      </c>
      <c r="E14359" s="18">
        <v>1</v>
      </c>
    </row>
    <row r="14360" spans="1:5" x14ac:dyDescent="0.3">
      <c r="A14360" s="18" t="str">
        <f t="shared" ref="A14360:A14423" si="225">CONCATENATE(B14360,C14360,D14360)</f>
        <v>2024-25Baw Baw ShireAF6</v>
      </c>
      <c r="B14360" s="18" t="s">
        <v>1274</v>
      </c>
      <c r="C14360" s="18" t="s">
        <v>1010</v>
      </c>
      <c r="D14360" s="18" t="s">
        <v>85</v>
      </c>
      <c r="E14360" s="18">
        <v>7.2467490509651888</v>
      </c>
    </row>
    <row r="14361" spans="1:5" x14ac:dyDescent="0.3">
      <c r="A14361" s="18" t="str">
        <f t="shared" si="225"/>
        <v>2024-25Baw Baw ShireAF7</v>
      </c>
      <c r="B14361" s="18" t="s">
        <v>1274</v>
      </c>
      <c r="C14361" s="18" t="s">
        <v>1010</v>
      </c>
      <c r="D14361" s="18" t="s">
        <v>90</v>
      </c>
      <c r="E14361" s="18">
        <v>3.7828069815652796</v>
      </c>
    </row>
    <row r="14362" spans="1:5" x14ac:dyDescent="0.3">
      <c r="A14362" s="18" t="str">
        <f t="shared" si="225"/>
        <v>2024-25Baw Baw ShireAM1</v>
      </c>
      <c r="B14362" s="18" t="s">
        <v>1274</v>
      </c>
      <c r="C14362" s="18" t="s">
        <v>1010</v>
      </c>
      <c r="D14362" s="18" t="s">
        <v>97</v>
      </c>
      <c r="E14362" s="18">
        <v>1.894202285230639</v>
      </c>
    </row>
    <row r="14363" spans="1:5" x14ac:dyDescent="0.3">
      <c r="A14363" s="18" t="str">
        <f t="shared" si="225"/>
        <v>2024-25Baw Baw ShireAM2</v>
      </c>
      <c r="B14363" s="18" t="s">
        <v>1274</v>
      </c>
      <c r="C14363" s="18" t="s">
        <v>1010</v>
      </c>
      <c r="D14363" s="18" t="s">
        <v>103</v>
      </c>
      <c r="E14363" s="18">
        <v>0.41871921182266009</v>
      </c>
    </row>
    <row r="14364" spans="1:5" x14ac:dyDescent="0.3">
      <c r="A14364" s="18" t="str">
        <f t="shared" si="225"/>
        <v>2024-25Baw Baw ShireAM5</v>
      </c>
      <c r="B14364" s="18" t="s">
        <v>1274</v>
      </c>
      <c r="C14364" s="18" t="s">
        <v>1010</v>
      </c>
      <c r="D14364" s="18" t="s">
        <v>109</v>
      </c>
      <c r="E14364" s="18">
        <v>0.31638418079096048</v>
      </c>
    </row>
    <row r="14365" spans="1:5" x14ac:dyDescent="0.3">
      <c r="A14365" s="18" t="str">
        <f t="shared" si="225"/>
        <v>2024-25Baw Baw ShireAM6</v>
      </c>
      <c r="B14365" s="18" t="s">
        <v>1274</v>
      </c>
      <c r="C14365" s="18" t="s">
        <v>1010</v>
      </c>
      <c r="D14365" s="18" t="s">
        <v>115</v>
      </c>
      <c r="E14365" s="18">
        <v>28.230963088603506</v>
      </c>
    </row>
    <row r="14366" spans="1:5" x14ac:dyDescent="0.3">
      <c r="A14366" s="18" t="str">
        <f t="shared" si="225"/>
        <v>2024-25Baw Baw ShireAM7</v>
      </c>
      <c r="B14366" s="18" t="s">
        <v>1274</v>
      </c>
      <c r="C14366" s="18" t="s">
        <v>1010</v>
      </c>
      <c r="D14366" s="18" t="s">
        <v>118</v>
      </c>
      <c r="E14366" s="18">
        <v>1</v>
      </c>
    </row>
    <row r="14367" spans="1:5" x14ac:dyDescent="0.3">
      <c r="A14367" s="18" t="str">
        <f t="shared" si="225"/>
        <v>2024-25Baw Baw ShireFS1</v>
      </c>
      <c r="B14367" s="18" t="s">
        <v>1274</v>
      </c>
      <c r="C14367" s="18" t="s">
        <v>1010</v>
      </c>
      <c r="D14367" s="18" t="s">
        <v>124</v>
      </c>
      <c r="E14367" s="18">
        <v>1.303030303030303</v>
      </c>
    </row>
    <row r="14368" spans="1:5" x14ac:dyDescent="0.3">
      <c r="A14368" s="18" t="str">
        <f t="shared" si="225"/>
        <v>2024-25Baw Baw ShireFS2</v>
      </c>
      <c r="B14368" s="18" t="s">
        <v>1274</v>
      </c>
      <c r="C14368" s="18" t="s">
        <v>1010</v>
      </c>
      <c r="D14368" s="18" t="s">
        <v>130</v>
      </c>
      <c r="E14368" s="18">
        <v>0.97643979057591623</v>
      </c>
    </row>
    <row r="14369" spans="1:5" x14ac:dyDescent="0.3">
      <c r="A14369" s="18" t="str">
        <f t="shared" si="225"/>
        <v>2024-25Baw Baw ShireFS3</v>
      </c>
      <c r="B14369" s="18" t="s">
        <v>1274</v>
      </c>
      <c r="C14369" s="18" t="s">
        <v>1010</v>
      </c>
      <c r="D14369" s="18" t="s">
        <v>135</v>
      </c>
      <c r="E14369" s="18">
        <v>297.69253153153153</v>
      </c>
    </row>
    <row r="14370" spans="1:5" x14ac:dyDescent="0.3">
      <c r="A14370" s="18" t="str">
        <f t="shared" si="225"/>
        <v>2024-25Baw Baw ShireFS4</v>
      </c>
      <c r="B14370" s="18" t="s">
        <v>1274</v>
      </c>
      <c r="C14370" s="18" t="s">
        <v>1010</v>
      </c>
      <c r="D14370" s="18" t="s">
        <v>139</v>
      </c>
      <c r="E14370" s="18">
        <v>1</v>
      </c>
    </row>
    <row r="14371" spans="1:5" x14ac:dyDescent="0.3">
      <c r="A14371" s="18" t="str">
        <f t="shared" si="225"/>
        <v>2024-25Baw Baw ShireFS5</v>
      </c>
      <c r="B14371" s="18" t="s">
        <v>1274</v>
      </c>
      <c r="C14371" s="18" t="s">
        <v>1010</v>
      </c>
      <c r="D14371" s="18" t="s">
        <v>144</v>
      </c>
      <c r="E14371" s="18">
        <v>1.058139534883721</v>
      </c>
    </row>
    <row r="14372" spans="1:5" x14ac:dyDescent="0.3">
      <c r="A14372" s="18" t="str">
        <f t="shared" si="225"/>
        <v>2024-25Baw Baw ShireG1</v>
      </c>
      <c r="B14372" s="18" t="s">
        <v>1274</v>
      </c>
      <c r="C14372" s="18" t="s">
        <v>1010</v>
      </c>
      <c r="D14372" s="18" t="s">
        <v>149</v>
      </c>
      <c r="E14372" s="18">
        <v>5.9523809523809521E-2</v>
      </c>
    </row>
    <row r="14373" spans="1:5" x14ac:dyDescent="0.3">
      <c r="A14373" s="18" t="str">
        <f t="shared" si="225"/>
        <v>2024-25Baw Baw ShireG2</v>
      </c>
      <c r="B14373" s="18" t="s">
        <v>1274</v>
      </c>
      <c r="C14373" s="18" t="s">
        <v>1010</v>
      </c>
      <c r="D14373" s="18" t="s">
        <v>154</v>
      </c>
      <c r="E14373" s="18">
        <v>42</v>
      </c>
    </row>
    <row r="14374" spans="1:5" x14ac:dyDescent="0.3">
      <c r="A14374" s="18" t="str">
        <f t="shared" si="225"/>
        <v>2024-25Baw Baw ShireG3</v>
      </c>
      <c r="B14374" s="18" t="s">
        <v>1274</v>
      </c>
      <c r="C14374" s="18" t="s">
        <v>1010</v>
      </c>
      <c r="D14374" s="18" t="s">
        <v>159</v>
      </c>
      <c r="E14374" s="18">
        <v>0.90123456790123457</v>
      </c>
    </row>
    <row r="14375" spans="1:5" x14ac:dyDescent="0.3">
      <c r="A14375" s="18" t="str">
        <f t="shared" si="225"/>
        <v>2024-25Baw Baw ShireG4</v>
      </c>
      <c r="B14375" s="18" t="s">
        <v>1274</v>
      </c>
      <c r="C14375" s="18" t="s">
        <v>1010</v>
      </c>
      <c r="D14375" s="18" t="s">
        <v>166</v>
      </c>
      <c r="E14375" s="18">
        <v>50628.344444444439</v>
      </c>
    </row>
    <row r="14376" spans="1:5" x14ac:dyDescent="0.3">
      <c r="A14376" s="18" t="str">
        <f t="shared" si="225"/>
        <v>2024-25Baw Baw ShireG5</v>
      </c>
      <c r="B14376" s="18" t="s">
        <v>1274</v>
      </c>
      <c r="C14376" s="18" t="s">
        <v>1010</v>
      </c>
      <c r="D14376" s="18" t="s">
        <v>169</v>
      </c>
      <c r="E14376" s="18">
        <v>41</v>
      </c>
    </row>
    <row r="14377" spans="1:5" x14ac:dyDescent="0.3">
      <c r="A14377" s="18" t="str">
        <f t="shared" si="225"/>
        <v>2024-25Baw Baw ShireLB2</v>
      </c>
      <c r="B14377" s="18" t="s">
        <v>1274</v>
      </c>
      <c r="C14377" s="18" t="s">
        <v>1010</v>
      </c>
      <c r="D14377" s="18" t="s">
        <v>172</v>
      </c>
      <c r="E14377" s="18">
        <v>0.70116900770276391</v>
      </c>
    </row>
    <row r="14378" spans="1:5" x14ac:dyDescent="0.3">
      <c r="A14378" s="18" t="str">
        <f t="shared" si="225"/>
        <v>2024-25Baw Baw ShireLB5</v>
      </c>
      <c r="B14378" s="18" t="s">
        <v>1274</v>
      </c>
      <c r="C14378" s="18" t="s">
        <v>1010</v>
      </c>
      <c r="D14378" s="18" t="s">
        <v>177</v>
      </c>
      <c r="E14378" s="18">
        <v>28.341590986188514</v>
      </c>
    </row>
    <row r="14379" spans="1:5" x14ac:dyDescent="0.3">
      <c r="A14379" s="18" t="str">
        <f t="shared" si="225"/>
        <v>2024-25Baw Baw ShireLB6</v>
      </c>
      <c r="B14379" s="18" t="s">
        <v>1274</v>
      </c>
      <c r="C14379" s="18" t="s">
        <v>1010</v>
      </c>
      <c r="D14379" s="18" t="s">
        <v>180</v>
      </c>
      <c r="E14379" s="18">
        <v>3.2014053792100801</v>
      </c>
    </row>
    <row r="14380" spans="1:5" x14ac:dyDescent="0.3">
      <c r="A14380" s="18" t="str">
        <f t="shared" si="225"/>
        <v>2024-25Baw Baw ShireLB7</v>
      </c>
      <c r="B14380" s="18" t="s">
        <v>1274</v>
      </c>
      <c r="C14380" s="18" t="s">
        <v>1010</v>
      </c>
      <c r="D14380" s="18" t="s">
        <v>184</v>
      </c>
      <c r="E14380" s="18">
        <v>0.31444955980938533</v>
      </c>
    </row>
    <row r="14381" spans="1:5" x14ac:dyDescent="0.3">
      <c r="A14381" s="18" t="str">
        <f t="shared" si="225"/>
        <v>2024-25Baw Baw ShireLB8</v>
      </c>
      <c r="B14381" s="18" t="s">
        <v>1274</v>
      </c>
      <c r="C14381" s="18" t="s">
        <v>1010</v>
      </c>
      <c r="D14381" s="18" t="s">
        <v>188</v>
      </c>
      <c r="E14381" s="18">
        <v>2.3615701478071238</v>
      </c>
    </row>
    <row r="14382" spans="1:5" x14ac:dyDescent="0.3">
      <c r="A14382" s="18" t="str">
        <f t="shared" si="225"/>
        <v>2024-25Baw Baw ShireMC2</v>
      </c>
      <c r="B14382" s="18" t="s">
        <v>1274</v>
      </c>
      <c r="C14382" s="18" t="s">
        <v>1010</v>
      </c>
      <c r="D14382" s="18" t="s">
        <v>192</v>
      </c>
      <c r="E14382" s="18">
        <v>1.0082079343365253</v>
      </c>
    </row>
    <row r="14383" spans="1:5" x14ac:dyDescent="0.3">
      <c r="A14383" s="18" t="str">
        <f t="shared" si="225"/>
        <v>2024-25Baw Baw ShireMC3</v>
      </c>
      <c r="B14383" s="18" t="s">
        <v>1274</v>
      </c>
      <c r="C14383" s="18" t="s">
        <v>1010</v>
      </c>
      <c r="D14383" s="18" t="s">
        <v>197</v>
      </c>
      <c r="E14383" s="18">
        <v>93.625077219190175</v>
      </c>
    </row>
    <row r="14384" spans="1:5" x14ac:dyDescent="0.3">
      <c r="A14384" s="18" t="str">
        <f t="shared" si="225"/>
        <v>2024-25Baw Baw ShireMC4</v>
      </c>
      <c r="B14384" s="18" t="s">
        <v>1274</v>
      </c>
      <c r="C14384" s="18" t="s">
        <v>1010</v>
      </c>
      <c r="D14384" s="18" t="s">
        <v>202</v>
      </c>
      <c r="E14384" s="18">
        <v>0.67648544016158896</v>
      </c>
    </row>
    <row r="14385" spans="1:5" x14ac:dyDescent="0.3">
      <c r="A14385" s="18" t="str">
        <f t="shared" si="225"/>
        <v>2024-25Baw Baw ShireMC5</v>
      </c>
      <c r="B14385" s="18" t="s">
        <v>1274</v>
      </c>
      <c r="C14385" s="18" t="s">
        <v>1010</v>
      </c>
      <c r="D14385" s="18" t="s">
        <v>207</v>
      </c>
      <c r="E14385" s="18">
        <v>0.71830985915492962</v>
      </c>
    </row>
    <row r="14386" spans="1:5" x14ac:dyDescent="0.3">
      <c r="A14386" s="18" t="str">
        <f t="shared" si="225"/>
        <v>2024-25Baw Baw ShireMC6</v>
      </c>
      <c r="B14386" s="18" t="s">
        <v>1274</v>
      </c>
      <c r="C14386" s="18" t="s">
        <v>1010</v>
      </c>
      <c r="D14386" s="18" t="s">
        <v>211</v>
      </c>
      <c r="E14386" s="18">
        <v>0.9274965800273598</v>
      </c>
    </row>
    <row r="14387" spans="1:5" x14ac:dyDescent="0.3">
      <c r="A14387" s="18" t="str">
        <f t="shared" si="225"/>
        <v>2024-25Baw Baw ShireR1</v>
      </c>
      <c r="B14387" s="18" t="s">
        <v>1274</v>
      </c>
      <c r="C14387" s="18" t="s">
        <v>1010</v>
      </c>
      <c r="D14387" s="18" t="s">
        <v>215</v>
      </c>
      <c r="E14387" s="18">
        <v>50</v>
      </c>
    </row>
    <row r="14388" spans="1:5" x14ac:dyDescent="0.3">
      <c r="A14388" s="18" t="str">
        <f t="shared" si="225"/>
        <v>2024-25Baw Baw ShireR2</v>
      </c>
      <c r="B14388" s="18" t="s">
        <v>1274</v>
      </c>
      <c r="C14388" s="18" t="s">
        <v>1010</v>
      </c>
      <c r="D14388" s="18" t="s">
        <v>220</v>
      </c>
      <c r="E14388" s="18">
        <v>0.94658390410958893</v>
      </c>
    </row>
    <row r="14389" spans="1:5" x14ac:dyDescent="0.3">
      <c r="A14389" s="18" t="str">
        <f t="shared" si="225"/>
        <v>2024-25Baw Baw ShireR3</v>
      </c>
      <c r="B14389" s="18" t="s">
        <v>1274</v>
      </c>
      <c r="C14389" s="18" t="s">
        <v>1010</v>
      </c>
      <c r="D14389" s="18" t="s">
        <v>223</v>
      </c>
      <c r="E14389" s="18">
        <v>106.1508857666463</v>
      </c>
    </row>
    <row r="14390" spans="1:5" x14ac:dyDescent="0.3">
      <c r="A14390" s="18" t="str">
        <f t="shared" si="225"/>
        <v>2024-25Baw Baw ShireR4</v>
      </c>
      <c r="B14390" s="18" t="s">
        <v>1274</v>
      </c>
      <c r="C14390" s="18" t="s">
        <v>1010</v>
      </c>
      <c r="D14390" s="18" t="s">
        <v>228</v>
      </c>
      <c r="E14390" s="18">
        <v>8.6908010254249195</v>
      </c>
    </row>
    <row r="14391" spans="1:5" x14ac:dyDescent="0.3">
      <c r="A14391" s="18" t="str">
        <f t="shared" si="225"/>
        <v>2024-25Baw Baw ShireR5</v>
      </c>
      <c r="B14391" s="18" t="s">
        <v>1274</v>
      </c>
      <c r="C14391" s="18" t="s">
        <v>1010</v>
      </c>
      <c r="D14391" s="18" t="s">
        <v>232</v>
      </c>
      <c r="E14391" s="18">
        <v>36</v>
      </c>
    </row>
    <row r="14392" spans="1:5" x14ac:dyDescent="0.3">
      <c r="A14392" s="18" t="str">
        <f t="shared" si="225"/>
        <v>2024-25Baw Baw ShireSP1</v>
      </c>
      <c r="B14392" s="18" t="s">
        <v>1274</v>
      </c>
      <c r="C14392" s="18" t="s">
        <v>1010</v>
      </c>
      <c r="D14392" s="18" t="s">
        <v>236</v>
      </c>
      <c r="E14392" s="18">
        <v>111</v>
      </c>
    </row>
    <row r="14393" spans="1:5" x14ac:dyDescent="0.3">
      <c r="A14393" s="18" t="str">
        <f t="shared" si="225"/>
        <v>2024-25Baw Baw ShireSP2</v>
      </c>
      <c r="B14393" s="18" t="s">
        <v>1274</v>
      </c>
      <c r="C14393" s="18" t="s">
        <v>1010</v>
      </c>
      <c r="D14393" s="18" t="s">
        <v>239</v>
      </c>
      <c r="E14393" s="18">
        <v>0.58423913043478259</v>
      </c>
    </row>
    <row r="14394" spans="1:5" x14ac:dyDescent="0.3">
      <c r="A14394" s="18" t="str">
        <f t="shared" si="225"/>
        <v>2024-25Baw Baw ShireSP3</v>
      </c>
      <c r="B14394" s="18" t="s">
        <v>1274</v>
      </c>
      <c r="C14394" s="18" t="s">
        <v>1010</v>
      </c>
      <c r="D14394" s="18" t="s">
        <v>245</v>
      </c>
      <c r="E14394" s="18">
        <v>4015.3109243697477</v>
      </c>
    </row>
    <row r="14395" spans="1:5" x14ac:dyDescent="0.3">
      <c r="A14395" s="18" t="str">
        <f t="shared" si="225"/>
        <v>2024-25Baw Baw ShireSP4</v>
      </c>
      <c r="B14395" s="18" t="s">
        <v>1274</v>
      </c>
      <c r="C14395" s="18" t="s">
        <v>1010</v>
      </c>
      <c r="D14395" s="18" t="s">
        <v>251</v>
      </c>
      <c r="E14395" s="18">
        <v>0.84210526315789469</v>
      </c>
    </row>
    <row r="14396" spans="1:5" x14ac:dyDescent="0.3">
      <c r="A14396" s="18" t="str">
        <f t="shared" si="225"/>
        <v>2024-25Baw Baw ShireWC2</v>
      </c>
      <c r="B14396" s="18" t="s">
        <v>1274</v>
      </c>
      <c r="C14396" s="18" t="s">
        <v>1010</v>
      </c>
      <c r="D14396" s="18" t="s">
        <v>256</v>
      </c>
      <c r="E14396" s="18">
        <v>2.340964682711316</v>
      </c>
    </row>
    <row r="14397" spans="1:5" x14ac:dyDescent="0.3">
      <c r="A14397" s="18" t="str">
        <f t="shared" si="225"/>
        <v>2024-25Baw Baw ShireWC3</v>
      </c>
      <c r="B14397" s="18" t="s">
        <v>1274</v>
      </c>
      <c r="C14397" s="18" t="s">
        <v>1010</v>
      </c>
      <c r="D14397" s="18" t="s">
        <v>262</v>
      </c>
      <c r="E14397" s="18">
        <v>156.51914280569062</v>
      </c>
    </row>
    <row r="14398" spans="1:5" x14ac:dyDescent="0.3">
      <c r="A14398" s="18" t="str">
        <f t="shared" si="225"/>
        <v>2024-25Baw Baw ShireWC4</v>
      </c>
      <c r="B14398" s="18" t="s">
        <v>1274</v>
      </c>
      <c r="C14398" s="18" t="s">
        <v>1010</v>
      </c>
      <c r="D14398" s="18" t="s">
        <v>266</v>
      </c>
      <c r="E14398" s="18">
        <v>74.242884743999412</v>
      </c>
    </row>
    <row r="14399" spans="1:5" x14ac:dyDescent="0.3">
      <c r="A14399" s="18" t="str">
        <f t="shared" si="225"/>
        <v>2024-25Baw Baw ShireWC5</v>
      </c>
      <c r="B14399" s="18" t="s">
        <v>1274</v>
      </c>
      <c r="C14399" s="18" t="s">
        <v>1010</v>
      </c>
      <c r="D14399" s="18" t="s">
        <v>270</v>
      </c>
      <c r="E14399" s="18">
        <v>0.51015305022634183</v>
      </c>
    </row>
    <row r="14400" spans="1:5" x14ac:dyDescent="0.3">
      <c r="A14400" s="18" t="str">
        <f t="shared" si="225"/>
        <v>2024-25Baw Baw ShireE2</v>
      </c>
      <c r="B14400" s="18" t="s">
        <v>1274</v>
      </c>
      <c r="C14400" s="18" t="s">
        <v>1010</v>
      </c>
      <c r="D14400" s="18" t="s">
        <v>548</v>
      </c>
      <c r="E14400" s="18">
        <v>4208.8580112896225</v>
      </c>
    </row>
    <row r="14401" spans="1:5" x14ac:dyDescent="0.3">
      <c r="A14401" s="18" t="str">
        <f t="shared" si="225"/>
        <v>2024-25Baw Baw ShireE4</v>
      </c>
      <c r="B14401" s="18" t="s">
        <v>1274</v>
      </c>
      <c r="C14401" s="18" t="s">
        <v>1010</v>
      </c>
      <c r="D14401" s="18" t="s">
        <v>550</v>
      </c>
      <c r="E14401" s="18">
        <v>2138.4147767126492</v>
      </c>
    </row>
    <row r="14402" spans="1:5" x14ac:dyDescent="0.3">
      <c r="A14402" s="18" t="str">
        <f t="shared" si="225"/>
        <v>2024-25Baw Baw ShireL1</v>
      </c>
      <c r="B14402" s="18" t="s">
        <v>1274</v>
      </c>
      <c r="C14402" s="18" t="s">
        <v>1010</v>
      </c>
      <c r="D14402" s="18" t="s">
        <v>552</v>
      </c>
      <c r="E14402" s="18">
        <v>1.7733752907374469</v>
      </c>
    </row>
    <row r="14403" spans="1:5" x14ac:dyDescent="0.3">
      <c r="A14403" s="18" t="str">
        <f t="shared" si="225"/>
        <v>2024-25Baw Baw ShireL2</v>
      </c>
      <c r="B14403" s="18" t="s">
        <v>1274</v>
      </c>
      <c r="C14403" s="18" t="s">
        <v>1010</v>
      </c>
      <c r="D14403" s="18" t="s">
        <v>554</v>
      </c>
      <c r="E14403" s="18">
        <v>-0.47825967984676426</v>
      </c>
    </row>
    <row r="14404" spans="1:5" x14ac:dyDescent="0.3">
      <c r="A14404" s="18" t="str">
        <f t="shared" si="225"/>
        <v>2024-25Baw Baw ShireO2</v>
      </c>
      <c r="B14404" s="18" t="s">
        <v>1274</v>
      </c>
      <c r="C14404" s="18" t="s">
        <v>1010</v>
      </c>
      <c r="D14404" s="18" t="s">
        <v>556</v>
      </c>
      <c r="E14404" s="18">
        <v>0.2652280439710179</v>
      </c>
    </row>
    <row r="14405" spans="1:5" x14ac:dyDescent="0.3">
      <c r="A14405" s="18" t="str">
        <f t="shared" si="225"/>
        <v>2024-25Baw Baw ShireO3</v>
      </c>
      <c r="B14405" s="18" t="s">
        <v>1274</v>
      </c>
      <c r="C14405" s="18" t="s">
        <v>1010</v>
      </c>
      <c r="D14405" s="18" t="s">
        <v>558</v>
      </c>
      <c r="E14405" s="18">
        <v>1.1831295939625015E-2</v>
      </c>
    </row>
    <row r="14406" spans="1:5" x14ac:dyDescent="0.3">
      <c r="A14406" s="18" t="str">
        <f t="shared" si="225"/>
        <v>2024-25Baw Baw ShireO4</v>
      </c>
      <c r="B14406" s="18" t="s">
        <v>1274</v>
      </c>
      <c r="C14406" s="18" t="s">
        <v>1010</v>
      </c>
      <c r="D14406" s="18" t="s">
        <v>560</v>
      </c>
      <c r="E14406" s="18">
        <v>0.32778033088235298</v>
      </c>
    </row>
    <row r="14407" spans="1:5" x14ac:dyDescent="0.3">
      <c r="A14407" s="18" t="str">
        <f t="shared" si="225"/>
        <v>2024-25Baw Baw ShireO5</v>
      </c>
      <c r="B14407" s="18" t="s">
        <v>1274</v>
      </c>
      <c r="C14407" s="18" t="s">
        <v>1010</v>
      </c>
      <c r="D14407" s="18" t="s">
        <v>562</v>
      </c>
      <c r="E14407" s="18">
        <v>0.78294428416201434</v>
      </c>
    </row>
    <row r="14408" spans="1:5" x14ac:dyDescent="0.3">
      <c r="A14408" s="18" t="str">
        <f t="shared" si="225"/>
        <v>2024-25Baw Baw ShireOP1</v>
      </c>
      <c r="B14408" s="18" t="s">
        <v>1274</v>
      </c>
      <c r="C14408" s="18" t="s">
        <v>1010</v>
      </c>
      <c r="D14408" s="18" t="s">
        <v>564</v>
      </c>
      <c r="E14408" s="18">
        <v>-0.11061505830199192</v>
      </c>
    </row>
    <row r="14409" spans="1:5" x14ac:dyDescent="0.3">
      <c r="A14409" s="18" t="str">
        <f t="shared" si="225"/>
        <v>2024-25Baw Baw ShireS1</v>
      </c>
      <c r="B14409" s="18" t="s">
        <v>1274</v>
      </c>
      <c r="C14409" s="18" t="s">
        <v>1010</v>
      </c>
      <c r="D14409" s="18" t="s">
        <v>567</v>
      </c>
      <c r="E14409" s="18">
        <v>0.67269380040142313</v>
      </c>
    </row>
    <row r="14410" spans="1:5" x14ac:dyDescent="0.3">
      <c r="A14410" s="18" t="str">
        <f t="shared" si="225"/>
        <v>2024-25Baw Baw ShireS2</v>
      </c>
      <c r="B14410" s="18" t="s">
        <v>1274</v>
      </c>
      <c r="C14410" s="18" t="s">
        <v>1010</v>
      </c>
      <c r="D14410" s="18" t="s">
        <v>569</v>
      </c>
      <c r="E14410" s="18">
        <v>3.0326077148303747E-3</v>
      </c>
    </row>
    <row r="14411" spans="1:5" x14ac:dyDescent="0.3">
      <c r="A14411" s="18" t="str">
        <f t="shared" si="225"/>
        <v>2024-25Baw Baw ShireC1</v>
      </c>
      <c r="B14411" s="18" t="s">
        <v>1274</v>
      </c>
      <c r="C14411" s="18" t="s">
        <v>1010</v>
      </c>
      <c r="D14411" s="18" t="s">
        <v>572</v>
      </c>
      <c r="E14411" s="18">
        <v>2035.522171068573</v>
      </c>
    </row>
    <row r="14412" spans="1:5" x14ac:dyDescent="0.3">
      <c r="A14412" s="18" t="str">
        <f t="shared" si="225"/>
        <v>2024-25Baw Baw ShireC2</v>
      </c>
      <c r="B14412" s="18" t="s">
        <v>1274</v>
      </c>
      <c r="C14412" s="18" t="s">
        <v>1010</v>
      </c>
      <c r="D14412" s="18" t="s">
        <v>575</v>
      </c>
      <c r="E14412" s="18">
        <v>13901.058072853566</v>
      </c>
    </row>
    <row r="14413" spans="1:5" x14ac:dyDescent="0.3">
      <c r="A14413" s="18" t="str">
        <f t="shared" si="225"/>
        <v>2024-25Baw Baw ShireC3</v>
      </c>
      <c r="B14413" s="18" t="s">
        <v>1274</v>
      </c>
      <c r="C14413" s="18" t="s">
        <v>1010</v>
      </c>
      <c r="D14413" s="18" t="s">
        <v>579</v>
      </c>
      <c r="E14413" s="18">
        <v>33.462162162162166</v>
      </c>
    </row>
    <row r="14414" spans="1:5" x14ac:dyDescent="0.3">
      <c r="A14414" s="18" t="str">
        <f t="shared" si="225"/>
        <v>2024-25Baw Baw ShireC4</v>
      </c>
      <c r="B14414" s="18" t="s">
        <v>1274</v>
      </c>
      <c r="C14414" s="18" t="s">
        <v>1010</v>
      </c>
      <c r="D14414" s="18" t="s">
        <v>583</v>
      </c>
      <c r="E14414" s="18">
        <v>1406.0253614409173</v>
      </c>
    </row>
    <row r="14415" spans="1:5" x14ac:dyDescent="0.3">
      <c r="A14415" s="18" t="str">
        <f t="shared" si="225"/>
        <v>2024-25Baw Baw ShireC5</v>
      </c>
      <c r="B14415" s="18" t="s">
        <v>1274</v>
      </c>
      <c r="C14415" s="18" t="s">
        <v>1010</v>
      </c>
      <c r="D14415" s="18" t="s">
        <v>586</v>
      </c>
      <c r="E14415" s="18">
        <v>345.800070753574</v>
      </c>
    </row>
    <row r="14416" spans="1:5" x14ac:dyDescent="0.3">
      <c r="A14416" s="18" t="str">
        <f t="shared" si="225"/>
        <v>2024-25Baw Baw ShireC6</v>
      </c>
      <c r="B14416" s="18" t="s">
        <v>1274</v>
      </c>
      <c r="C14416" s="18" t="s">
        <v>1010</v>
      </c>
      <c r="D14416" s="18" t="s">
        <v>590</v>
      </c>
      <c r="E14416" s="18">
        <v>6</v>
      </c>
    </row>
    <row r="14417" spans="1:5" x14ac:dyDescent="0.3">
      <c r="A14417" s="18" t="str">
        <f t="shared" si="225"/>
        <v>2024-25Baw Baw ShireC7</v>
      </c>
      <c r="B14417" s="18" t="s">
        <v>1274</v>
      </c>
      <c r="C14417" s="18" t="s">
        <v>1010</v>
      </c>
      <c r="D14417" s="18" t="s">
        <v>594</v>
      </c>
      <c r="E14417" s="18">
        <v>0.13509933774834437</v>
      </c>
    </row>
    <row r="14418" spans="1:5" x14ac:dyDescent="0.3">
      <c r="A14418" s="18" t="str">
        <f t="shared" si="225"/>
        <v>2024-25Bayside CityAF2</v>
      </c>
      <c r="B14418" s="18" t="s">
        <v>1274</v>
      </c>
      <c r="C14418" s="18" t="s">
        <v>1013</v>
      </c>
      <c r="D14418" s="18" t="s">
        <v>76</v>
      </c>
      <c r="E14418" s="18">
        <v>0</v>
      </c>
    </row>
    <row r="14419" spans="1:5" x14ac:dyDescent="0.3">
      <c r="A14419" s="18" t="str">
        <f t="shared" si="225"/>
        <v>2024-25Bayside CityAF6</v>
      </c>
      <c r="B14419" s="18" t="s">
        <v>1274</v>
      </c>
      <c r="C14419" s="18" t="s">
        <v>1013</v>
      </c>
      <c r="D14419" s="18" t="s">
        <v>85</v>
      </c>
      <c r="E14419" s="18">
        <v>0</v>
      </c>
    </row>
    <row r="14420" spans="1:5" x14ac:dyDescent="0.3">
      <c r="A14420" s="18" t="str">
        <f t="shared" si="225"/>
        <v>2024-25Bayside CityAF7</v>
      </c>
      <c r="B14420" s="18" t="s">
        <v>1274</v>
      </c>
      <c r="C14420" s="18" t="s">
        <v>1013</v>
      </c>
      <c r="D14420" s="18" t="s">
        <v>90</v>
      </c>
      <c r="E14420" s="18">
        <v>0</v>
      </c>
    </row>
    <row r="14421" spans="1:5" x14ac:dyDescent="0.3">
      <c r="A14421" s="18" t="str">
        <f t="shared" si="225"/>
        <v>2024-25Bayside CityAM1</v>
      </c>
      <c r="B14421" s="18" t="s">
        <v>1274</v>
      </c>
      <c r="C14421" s="18" t="s">
        <v>1013</v>
      </c>
      <c r="D14421" s="18" t="s">
        <v>97</v>
      </c>
      <c r="E14421" s="18">
        <v>4.5029379760609354</v>
      </c>
    </row>
    <row r="14422" spans="1:5" x14ac:dyDescent="0.3">
      <c r="A14422" s="18" t="str">
        <f t="shared" si="225"/>
        <v>2024-25Bayside CityAM2</v>
      </c>
      <c r="B14422" s="18" t="s">
        <v>1274</v>
      </c>
      <c r="C14422" s="18" t="s">
        <v>1013</v>
      </c>
      <c r="D14422" s="18" t="s">
        <v>103</v>
      </c>
      <c r="E14422" s="18">
        <v>0.49264705882352944</v>
      </c>
    </row>
    <row r="14423" spans="1:5" x14ac:dyDescent="0.3">
      <c r="A14423" s="18" t="str">
        <f t="shared" si="225"/>
        <v>2024-25Bayside CityAM5</v>
      </c>
      <c r="B14423" s="18" t="s">
        <v>1274</v>
      </c>
      <c r="C14423" s="18" t="s">
        <v>1013</v>
      </c>
      <c r="D14423" s="18" t="s">
        <v>109</v>
      </c>
      <c r="E14423" s="18">
        <v>0.37681159420289856</v>
      </c>
    </row>
    <row r="14424" spans="1:5" x14ac:dyDescent="0.3">
      <c r="A14424" s="18" t="str">
        <f t="shared" ref="A14424:A14487" si="226">CONCATENATE(B14424,C14424,D14424)</f>
        <v>2024-25Bayside CityAM6</v>
      </c>
      <c r="B14424" s="18" t="s">
        <v>1274</v>
      </c>
      <c r="C14424" s="18" t="s">
        <v>1013</v>
      </c>
      <c r="D14424" s="18" t="s">
        <v>115</v>
      </c>
      <c r="E14424" s="18">
        <v>8.7855217776437549</v>
      </c>
    </row>
    <row r="14425" spans="1:5" x14ac:dyDescent="0.3">
      <c r="A14425" s="18" t="str">
        <f t="shared" si="226"/>
        <v>2024-25Bayside CityAM7</v>
      </c>
      <c r="B14425" s="18" t="s">
        <v>1274</v>
      </c>
      <c r="C14425" s="18" t="s">
        <v>1013</v>
      </c>
      <c r="D14425" s="18" t="s">
        <v>118</v>
      </c>
      <c r="E14425" s="18">
        <v>1</v>
      </c>
    </row>
    <row r="14426" spans="1:5" x14ac:dyDescent="0.3">
      <c r="A14426" s="18" t="str">
        <f t="shared" si="226"/>
        <v>2024-25Bayside CityFS1</v>
      </c>
      <c r="B14426" s="18" t="s">
        <v>1274</v>
      </c>
      <c r="C14426" s="18" t="s">
        <v>1013</v>
      </c>
      <c r="D14426" s="18" t="s">
        <v>124</v>
      </c>
      <c r="E14426" s="18">
        <v>2.0196078431372548</v>
      </c>
    </row>
    <row r="14427" spans="1:5" x14ac:dyDescent="0.3">
      <c r="A14427" s="18" t="str">
        <f t="shared" si="226"/>
        <v>2024-25Bayside CityFS2</v>
      </c>
      <c r="B14427" s="18" t="s">
        <v>1274</v>
      </c>
      <c r="C14427" s="18" t="s">
        <v>1013</v>
      </c>
      <c r="D14427" s="18" t="s">
        <v>130</v>
      </c>
      <c r="E14427" s="18">
        <v>1</v>
      </c>
    </row>
    <row r="14428" spans="1:5" x14ac:dyDescent="0.3">
      <c r="A14428" s="18" t="str">
        <f t="shared" si="226"/>
        <v>2024-25Bayside CityFS3</v>
      </c>
      <c r="B14428" s="18" t="s">
        <v>1274</v>
      </c>
      <c r="C14428" s="18" t="s">
        <v>1013</v>
      </c>
      <c r="D14428" s="18" t="s">
        <v>135</v>
      </c>
      <c r="E14428" s="18">
        <v>569.9988518943743</v>
      </c>
    </row>
    <row r="14429" spans="1:5" x14ac:dyDescent="0.3">
      <c r="A14429" s="18" t="str">
        <f t="shared" si="226"/>
        <v>2024-25Bayside CityFS4</v>
      </c>
      <c r="B14429" s="18" t="s">
        <v>1274</v>
      </c>
      <c r="C14429" s="18" t="s">
        <v>1013</v>
      </c>
      <c r="D14429" s="18" t="s">
        <v>139</v>
      </c>
      <c r="E14429" s="18">
        <v>1</v>
      </c>
    </row>
    <row r="14430" spans="1:5" x14ac:dyDescent="0.3">
      <c r="A14430" s="18" t="str">
        <f t="shared" si="226"/>
        <v>2024-25Bayside CityFS5</v>
      </c>
      <c r="B14430" s="18" t="s">
        <v>1274</v>
      </c>
      <c r="C14430" s="18" t="s">
        <v>1013</v>
      </c>
      <c r="D14430" s="18" t="s">
        <v>144</v>
      </c>
      <c r="E14430" s="18">
        <v>1.037037037037037</v>
      </c>
    </row>
    <row r="14431" spans="1:5" x14ac:dyDescent="0.3">
      <c r="A14431" s="18" t="str">
        <f t="shared" si="226"/>
        <v>2024-25Bayside CityG1</v>
      </c>
      <c r="B14431" s="18" t="s">
        <v>1274</v>
      </c>
      <c r="C14431" s="18" t="s">
        <v>1013</v>
      </c>
      <c r="D14431" s="18" t="s">
        <v>149</v>
      </c>
      <c r="E14431" s="18">
        <v>4.3321299638989168E-2</v>
      </c>
    </row>
    <row r="14432" spans="1:5" x14ac:dyDescent="0.3">
      <c r="A14432" s="18" t="str">
        <f t="shared" si="226"/>
        <v>2024-25Bayside CityG2</v>
      </c>
      <c r="B14432" s="18" t="s">
        <v>1274</v>
      </c>
      <c r="C14432" s="18" t="s">
        <v>1013</v>
      </c>
      <c r="D14432" s="18" t="s">
        <v>154</v>
      </c>
      <c r="E14432" s="18">
        <v>72</v>
      </c>
    </row>
    <row r="14433" spans="1:5" x14ac:dyDescent="0.3">
      <c r="A14433" s="18" t="str">
        <f t="shared" si="226"/>
        <v>2024-25Bayside CityG3</v>
      </c>
      <c r="B14433" s="18" t="s">
        <v>1274</v>
      </c>
      <c r="C14433" s="18" t="s">
        <v>1013</v>
      </c>
      <c r="D14433" s="18" t="s">
        <v>159</v>
      </c>
      <c r="E14433" s="18">
        <v>0.93197278911564629</v>
      </c>
    </row>
    <row r="14434" spans="1:5" x14ac:dyDescent="0.3">
      <c r="A14434" s="18" t="str">
        <f t="shared" si="226"/>
        <v>2024-25Bayside CityG4</v>
      </c>
      <c r="B14434" s="18" t="s">
        <v>1274</v>
      </c>
      <c r="C14434" s="18" t="s">
        <v>1013</v>
      </c>
      <c r="D14434" s="18" t="s">
        <v>166</v>
      </c>
      <c r="E14434" s="18">
        <v>64385.142857142855</v>
      </c>
    </row>
    <row r="14435" spans="1:5" x14ac:dyDescent="0.3">
      <c r="A14435" s="18" t="str">
        <f t="shared" si="226"/>
        <v>2024-25Bayside CityG5</v>
      </c>
      <c r="B14435" s="18" t="s">
        <v>1274</v>
      </c>
      <c r="C14435" s="18" t="s">
        <v>1013</v>
      </c>
      <c r="D14435" s="18" t="s">
        <v>169</v>
      </c>
      <c r="E14435" s="18">
        <v>69</v>
      </c>
    </row>
    <row r="14436" spans="1:5" x14ac:dyDescent="0.3">
      <c r="A14436" s="18" t="str">
        <f t="shared" si="226"/>
        <v>2024-25Bayside CityLB2</v>
      </c>
      <c r="B14436" s="18" t="s">
        <v>1274</v>
      </c>
      <c r="C14436" s="18" t="s">
        <v>1013</v>
      </c>
      <c r="D14436" s="18" t="s">
        <v>172</v>
      </c>
      <c r="E14436" s="18">
        <v>0.75991843915569124</v>
      </c>
    </row>
    <row r="14437" spans="1:5" x14ac:dyDescent="0.3">
      <c r="A14437" s="18" t="str">
        <f t="shared" si="226"/>
        <v>2024-25Bayside CityLB5</v>
      </c>
      <c r="B14437" s="18" t="s">
        <v>1274</v>
      </c>
      <c r="C14437" s="18" t="s">
        <v>1013</v>
      </c>
      <c r="D14437" s="18" t="s">
        <v>177</v>
      </c>
      <c r="E14437" s="18">
        <v>43.538108520703368</v>
      </c>
    </row>
    <row r="14438" spans="1:5" x14ac:dyDescent="0.3">
      <c r="A14438" s="18" t="str">
        <f t="shared" si="226"/>
        <v>2024-25Bayside CityLB6</v>
      </c>
      <c r="B14438" s="18" t="s">
        <v>1274</v>
      </c>
      <c r="C14438" s="18" t="s">
        <v>1013</v>
      </c>
      <c r="D14438" s="18" t="s">
        <v>180</v>
      </c>
      <c r="E14438" s="18">
        <v>8.1848602499104768</v>
      </c>
    </row>
    <row r="14439" spans="1:5" x14ac:dyDescent="0.3">
      <c r="A14439" s="18" t="str">
        <f t="shared" si="226"/>
        <v>2024-25Bayside CityLB7</v>
      </c>
      <c r="B14439" s="18" t="s">
        <v>1274</v>
      </c>
      <c r="C14439" s="18" t="s">
        <v>1013</v>
      </c>
      <c r="D14439" s="18" t="s">
        <v>184</v>
      </c>
      <c r="E14439" s="18">
        <v>0.40231628941367159</v>
      </c>
    </row>
    <row r="14440" spans="1:5" x14ac:dyDescent="0.3">
      <c r="A14440" s="18" t="str">
        <f t="shared" si="226"/>
        <v>2024-25Bayside CityLB8</v>
      </c>
      <c r="B14440" s="18" t="s">
        <v>1274</v>
      </c>
      <c r="C14440" s="18" t="s">
        <v>1013</v>
      </c>
      <c r="D14440" s="18" t="s">
        <v>188</v>
      </c>
      <c r="E14440" s="18">
        <v>4.210350741627245</v>
      </c>
    </row>
    <row r="14441" spans="1:5" x14ac:dyDescent="0.3">
      <c r="A14441" s="18" t="str">
        <f t="shared" si="226"/>
        <v>2024-25Bayside CityMC2</v>
      </c>
      <c r="B14441" s="18" t="s">
        <v>1274</v>
      </c>
      <c r="C14441" s="18" t="s">
        <v>1013</v>
      </c>
      <c r="D14441" s="18" t="s">
        <v>192</v>
      </c>
      <c r="E14441" s="18">
        <v>1.014367816091954</v>
      </c>
    </row>
    <row r="14442" spans="1:5" x14ac:dyDescent="0.3">
      <c r="A14442" s="18" t="str">
        <f t="shared" si="226"/>
        <v>2024-25Bayside CityMC3</v>
      </c>
      <c r="B14442" s="18" t="s">
        <v>1274</v>
      </c>
      <c r="C14442" s="18" t="s">
        <v>1013</v>
      </c>
      <c r="D14442" s="18" t="s">
        <v>197</v>
      </c>
      <c r="E14442" s="18">
        <v>108.74319282002278</v>
      </c>
    </row>
    <row r="14443" spans="1:5" x14ac:dyDescent="0.3">
      <c r="A14443" s="18" t="str">
        <f t="shared" si="226"/>
        <v>2024-25Bayside CityMC4</v>
      </c>
      <c r="B14443" s="18" t="s">
        <v>1274</v>
      </c>
      <c r="C14443" s="18" t="s">
        <v>1013</v>
      </c>
      <c r="D14443" s="18" t="s">
        <v>202</v>
      </c>
      <c r="E14443" s="18">
        <v>0.85600907029478457</v>
      </c>
    </row>
    <row r="14444" spans="1:5" x14ac:dyDescent="0.3">
      <c r="A14444" s="18" t="str">
        <f t="shared" si="226"/>
        <v>2024-25Bayside CityMC5</v>
      </c>
      <c r="B14444" s="18" t="s">
        <v>1274</v>
      </c>
      <c r="C14444" s="18" t="s">
        <v>1013</v>
      </c>
      <c r="D14444" s="18" t="s">
        <v>207</v>
      </c>
      <c r="E14444" s="18">
        <v>0.95918367346938771</v>
      </c>
    </row>
    <row r="14445" spans="1:5" x14ac:dyDescent="0.3">
      <c r="A14445" s="18" t="str">
        <f t="shared" si="226"/>
        <v>2024-25Bayside CityMC6</v>
      </c>
      <c r="B14445" s="18" t="s">
        <v>1274</v>
      </c>
      <c r="C14445" s="18" t="s">
        <v>1013</v>
      </c>
      <c r="D14445" s="18" t="s">
        <v>211</v>
      </c>
      <c r="E14445" s="18">
        <v>1.0043103448275863</v>
      </c>
    </row>
    <row r="14446" spans="1:5" x14ac:dyDescent="0.3">
      <c r="A14446" s="18" t="str">
        <f t="shared" si="226"/>
        <v>2024-25Bayside CityR1</v>
      </c>
      <c r="B14446" s="18" t="s">
        <v>1274</v>
      </c>
      <c r="C14446" s="18" t="s">
        <v>1013</v>
      </c>
      <c r="D14446" s="18" t="s">
        <v>215</v>
      </c>
      <c r="E14446" s="18">
        <v>92.432432432432435</v>
      </c>
    </row>
    <row r="14447" spans="1:5" x14ac:dyDescent="0.3">
      <c r="A14447" s="18" t="str">
        <f t="shared" si="226"/>
        <v>2024-25Bayside CityR2</v>
      </c>
      <c r="B14447" s="18" t="s">
        <v>1274</v>
      </c>
      <c r="C14447" s="18" t="s">
        <v>1013</v>
      </c>
      <c r="D14447" s="18" t="s">
        <v>220</v>
      </c>
      <c r="E14447" s="18">
        <v>0.96216216216216222</v>
      </c>
    </row>
    <row r="14448" spans="1:5" x14ac:dyDescent="0.3">
      <c r="A14448" s="18" t="str">
        <f t="shared" si="226"/>
        <v>2024-25Bayside CityR3</v>
      </c>
      <c r="B14448" s="18" t="s">
        <v>1274</v>
      </c>
      <c r="C14448" s="18" t="s">
        <v>1013</v>
      </c>
      <c r="D14448" s="18" t="s">
        <v>223</v>
      </c>
      <c r="E14448" s="18">
        <v>0</v>
      </c>
    </row>
    <row r="14449" spans="1:5" x14ac:dyDescent="0.3">
      <c r="A14449" s="18" t="str">
        <f t="shared" si="226"/>
        <v>2024-25Bayside CityR4</v>
      </c>
      <c r="B14449" s="18" t="s">
        <v>1274</v>
      </c>
      <c r="C14449" s="18" t="s">
        <v>1013</v>
      </c>
      <c r="D14449" s="18" t="s">
        <v>228</v>
      </c>
      <c r="E14449" s="18">
        <v>32.105300827475759</v>
      </c>
    </row>
    <row r="14450" spans="1:5" x14ac:dyDescent="0.3">
      <c r="A14450" s="18" t="str">
        <f t="shared" si="226"/>
        <v>2024-25Bayside CityR5</v>
      </c>
      <c r="B14450" s="18" t="s">
        <v>1274</v>
      </c>
      <c r="C14450" s="18" t="s">
        <v>1013</v>
      </c>
      <c r="D14450" s="18" t="s">
        <v>232</v>
      </c>
      <c r="E14450" s="18">
        <v>69</v>
      </c>
    </row>
    <row r="14451" spans="1:5" x14ac:dyDescent="0.3">
      <c r="A14451" s="18" t="str">
        <f t="shared" si="226"/>
        <v>2024-25Bayside CitySP1</v>
      </c>
      <c r="B14451" s="18" t="s">
        <v>1274</v>
      </c>
      <c r="C14451" s="18" t="s">
        <v>1013</v>
      </c>
      <c r="D14451" s="18" t="s">
        <v>236</v>
      </c>
      <c r="E14451" s="18">
        <v>49</v>
      </c>
    </row>
    <row r="14452" spans="1:5" x14ac:dyDescent="0.3">
      <c r="A14452" s="18" t="str">
        <f t="shared" si="226"/>
        <v>2024-25Bayside CitySP2</v>
      </c>
      <c r="B14452" s="18" t="s">
        <v>1274</v>
      </c>
      <c r="C14452" s="18" t="s">
        <v>1013</v>
      </c>
      <c r="D14452" s="18" t="s">
        <v>239</v>
      </c>
      <c r="E14452" s="18">
        <v>0.77493606138107418</v>
      </c>
    </row>
    <row r="14453" spans="1:5" x14ac:dyDescent="0.3">
      <c r="A14453" s="18" t="str">
        <f t="shared" si="226"/>
        <v>2024-25Bayside CitySP3</v>
      </c>
      <c r="B14453" s="18" t="s">
        <v>1274</v>
      </c>
      <c r="C14453" s="18" t="s">
        <v>1013</v>
      </c>
      <c r="D14453" s="18" t="s">
        <v>245</v>
      </c>
      <c r="E14453" s="18">
        <v>3708.1873508353224</v>
      </c>
    </row>
    <row r="14454" spans="1:5" x14ac:dyDescent="0.3">
      <c r="A14454" s="18" t="str">
        <f t="shared" si="226"/>
        <v>2024-25Bayside CitySP4</v>
      </c>
      <c r="B14454" s="18" t="s">
        <v>1274</v>
      </c>
      <c r="C14454" s="18" t="s">
        <v>1013</v>
      </c>
      <c r="D14454" s="18" t="s">
        <v>251</v>
      </c>
      <c r="E14454" s="18">
        <v>0.55555555555555558</v>
      </c>
    </row>
    <row r="14455" spans="1:5" x14ac:dyDescent="0.3">
      <c r="A14455" s="18" t="str">
        <f t="shared" si="226"/>
        <v>2024-25Bayside CityWC2</v>
      </c>
      <c r="B14455" s="18" t="s">
        <v>1274</v>
      </c>
      <c r="C14455" s="18" t="s">
        <v>1013</v>
      </c>
      <c r="D14455" s="18" t="s">
        <v>256</v>
      </c>
      <c r="E14455" s="18">
        <v>3.8084467475864776</v>
      </c>
    </row>
    <row r="14456" spans="1:5" x14ac:dyDescent="0.3">
      <c r="A14456" s="18" t="str">
        <f t="shared" si="226"/>
        <v>2024-25Bayside CityWC3</v>
      </c>
      <c r="B14456" s="18" t="s">
        <v>1274</v>
      </c>
      <c r="C14456" s="18" t="s">
        <v>1013</v>
      </c>
      <c r="D14456" s="18" t="s">
        <v>262</v>
      </c>
      <c r="E14456" s="18">
        <v>101.79458820255982</v>
      </c>
    </row>
    <row r="14457" spans="1:5" x14ac:dyDescent="0.3">
      <c r="A14457" s="18" t="str">
        <f t="shared" si="226"/>
        <v>2024-25Bayside CityWC4</v>
      </c>
      <c r="B14457" s="18" t="s">
        <v>1274</v>
      </c>
      <c r="C14457" s="18" t="s">
        <v>1013</v>
      </c>
      <c r="D14457" s="18" t="s">
        <v>266</v>
      </c>
      <c r="E14457" s="18">
        <v>63.934896867481136</v>
      </c>
    </row>
    <row r="14458" spans="1:5" x14ac:dyDescent="0.3">
      <c r="A14458" s="18" t="str">
        <f t="shared" si="226"/>
        <v>2024-25Bayside CityWC5</v>
      </c>
      <c r="B14458" s="18" t="s">
        <v>1274</v>
      </c>
      <c r="C14458" s="18" t="s">
        <v>1013</v>
      </c>
      <c r="D14458" s="18" t="s">
        <v>270</v>
      </c>
      <c r="E14458" s="18">
        <v>0.6933390202253068</v>
      </c>
    </row>
    <row r="14459" spans="1:5" x14ac:dyDescent="0.3">
      <c r="A14459" s="18" t="str">
        <f t="shared" si="226"/>
        <v>2024-25Bayside CityE2</v>
      </c>
      <c r="B14459" s="18" t="s">
        <v>1274</v>
      </c>
      <c r="C14459" s="18" t="s">
        <v>1013</v>
      </c>
      <c r="D14459" s="18" t="s">
        <v>548</v>
      </c>
      <c r="E14459" s="18">
        <v>3577.6993147250546</v>
      </c>
    </row>
    <row r="14460" spans="1:5" x14ac:dyDescent="0.3">
      <c r="A14460" s="18" t="str">
        <f t="shared" si="226"/>
        <v>2024-25Bayside CityE4</v>
      </c>
      <c r="B14460" s="18" t="s">
        <v>1274</v>
      </c>
      <c r="C14460" s="18" t="s">
        <v>1013</v>
      </c>
      <c r="D14460" s="18" t="s">
        <v>550</v>
      </c>
      <c r="E14460" s="18">
        <v>2085.5340130369382</v>
      </c>
    </row>
    <row r="14461" spans="1:5" x14ac:dyDescent="0.3">
      <c r="A14461" s="18" t="str">
        <f t="shared" si="226"/>
        <v>2024-25Bayside CityL1</v>
      </c>
      <c r="B14461" s="18" t="s">
        <v>1274</v>
      </c>
      <c r="C14461" s="18" t="s">
        <v>1013</v>
      </c>
      <c r="D14461" s="18" t="s">
        <v>552</v>
      </c>
      <c r="E14461" s="18">
        <v>4.0259814034143568</v>
      </c>
    </row>
    <row r="14462" spans="1:5" x14ac:dyDescent="0.3">
      <c r="A14462" s="18" t="str">
        <f t="shared" si="226"/>
        <v>2024-25Bayside CityL2</v>
      </c>
      <c r="B14462" s="18" t="s">
        <v>1274</v>
      </c>
      <c r="C14462" s="18" t="s">
        <v>1013</v>
      </c>
      <c r="D14462" s="18" t="s">
        <v>554</v>
      </c>
      <c r="E14462" s="18">
        <v>1.2909976978503304</v>
      </c>
    </row>
    <row r="14463" spans="1:5" x14ac:dyDescent="0.3">
      <c r="A14463" s="18" t="str">
        <f t="shared" si="226"/>
        <v>2024-25Bayside CityO2</v>
      </c>
      <c r="B14463" s="18" t="s">
        <v>1274</v>
      </c>
      <c r="C14463" s="18" t="s">
        <v>1013</v>
      </c>
      <c r="D14463" s="18" t="s">
        <v>556</v>
      </c>
      <c r="E14463" s="18">
        <v>0</v>
      </c>
    </row>
    <row r="14464" spans="1:5" x14ac:dyDescent="0.3">
      <c r="A14464" s="18" t="str">
        <f t="shared" si="226"/>
        <v>2024-25Bayside CityO3</v>
      </c>
      <c r="B14464" s="18" t="s">
        <v>1274</v>
      </c>
      <c r="C14464" s="18" t="s">
        <v>1013</v>
      </c>
      <c r="D14464" s="18" t="s">
        <v>558</v>
      </c>
      <c r="E14464" s="18">
        <v>0</v>
      </c>
    </row>
    <row r="14465" spans="1:5" x14ac:dyDescent="0.3">
      <c r="A14465" s="18" t="str">
        <f t="shared" si="226"/>
        <v>2024-25Bayside CityO4</v>
      </c>
      <c r="B14465" s="18" t="s">
        <v>1274</v>
      </c>
      <c r="C14465" s="18" t="s">
        <v>1013</v>
      </c>
      <c r="D14465" s="18" t="s">
        <v>560</v>
      </c>
      <c r="E14465" s="18">
        <v>3.0900472709425773E-2</v>
      </c>
    </row>
    <row r="14466" spans="1:5" x14ac:dyDescent="0.3">
      <c r="A14466" s="18" t="str">
        <f t="shared" si="226"/>
        <v>2024-25Bayside CityO5</v>
      </c>
      <c r="B14466" s="18" t="s">
        <v>1274</v>
      </c>
      <c r="C14466" s="18" t="s">
        <v>1013</v>
      </c>
      <c r="D14466" s="18" t="s">
        <v>562</v>
      </c>
      <c r="E14466" s="18">
        <v>1.2247726705416682</v>
      </c>
    </row>
    <row r="14467" spans="1:5" x14ac:dyDescent="0.3">
      <c r="A14467" s="18" t="str">
        <f t="shared" si="226"/>
        <v>2024-25Bayside CityOP1</v>
      </c>
      <c r="B14467" s="18" t="s">
        <v>1274</v>
      </c>
      <c r="C14467" s="18" t="s">
        <v>1013</v>
      </c>
      <c r="D14467" s="18" t="s">
        <v>564</v>
      </c>
      <c r="E14467" s="18">
        <v>7.7140716868671078E-2</v>
      </c>
    </row>
    <row r="14468" spans="1:5" x14ac:dyDescent="0.3">
      <c r="A14468" s="18" t="str">
        <f t="shared" si="226"/>
        <v>2024-25Bayside CityS1</v>
      </c>
      <c r="B14468" s="18" t="s">
        <v>1274</v>
      </c>
      <c r="C14468" s="18" t="s">
        <v>1013</v>
      </c>
      <c r="D14468" s="18" t="s">
        <v>567</v>
      </c>
      <c r="E14468" s="18">
        <v>0.63723815323593291</v>
      </c>
    </row>
    <row r="14469" spans="1:5" x14ac:dyDescent="0.3">
      <c r="A14469" s="18" t="str">
        <f t="shared" si="226"/>
        <v>2024-25Bayside CityS2</v>
      </c>
      <c r="B14469" s="18" t="s">
        <v>1274</v>
      </c>
      <c r="C14469" s="18" t="s">
        <v>1013</v>
      </c>
      <c r="D14469" s="18" t="s">
        <v>569</v>
      </c>
      <c r="E14469" s="18">
        <v>1.3307754138105596E-3</v>
      </c>
    </row>
    <row r="14470" spans="1:5" x14ac:dyDescent="0.3">
      <c r="A14470" s="18" t="str">
        <f t="shared" si="226"/>
        <v>2024-25Bayside CityC1</v>
      </c>
      <c r="B14470" s="18" t="s">
        <v>1274</v>
      </c>
      <c r="C14470" s="18" t="s">
        <v>1013</v>
      </c>
      <c r="D14470" s="18" t="s">
        <v>572</v>
      </c>
      <c r="E14470" s="18">
        <v>1613.7036129591586</v>
      </c>
    </row>
    <row r="14471" spans="1:5" x14ac:dyDescent="0.3">
      <c r="A14471" s="18" t="str">
        <f t="shared" si="226"/>
        <v>2024-25Bayside CityC2</v>
      </c>
      <c r="B14471" s="18" t="s">
        <v>1274</v>
      </c>
      <c r="C14471" s="18" t="s">
        <v>1013</v>
      </c>
      <c r="D14471" s="18" t="s">
        <v>575</v>
      </c>
      <c r="E14471" s="18">
        <v>7259.4470306639778</v>
      </c>
    </row>
    <row r="14472" spans="1:5" x14ac:dyDescent="0.3">
      <c r="A14472" s="18" t="str">
        <f t="shared" si="226"/>
        <v>2024-25Bayside CityC3</v>
      </c>
      <c r="B14472" s="18" t="s">
        <v>1274</v>
      </c>
      <c r="C14472" s="18" t="s">
        <v>1013</v>
      </c>
      <c r="D14472" s="18" t="s">
        <v>579</v>
      </c>
      <c r="E14472" s="18">
        <v>281.48010610079575</v>
      </c>
    </row>
    <row r="14473" spans="1:5" x14ac:dyDescent="0.3">
      <c r="A14473" s="18" t="str">
        <f t="shared" si="226"/>
        <v>2024-25Bayside CityC4</v>
      </c>
      <c r="B14473" s="18" t="s">
        <v>1274</v>
      </c>
      <c r="C14473" s="18" t="s">
        <v>1013</v>
      </c>
      <c r="D14473" s="18" t="s">
        <v>583</v>
      </c>
      <c r="E14473" s="18">
        <v>1459.243483669123</v>
      </c>
    </row>
    <row r="14474" spans="1:5" x14ac:dyDescent="0.3">
      <c r="A14474" s="18" t="str">
        <f t="shared" si="226"/>
        <v>2024-25Bayside CityC5</v>
      </c>
      <c r="B14474" s="18" t="s">
        <v>1274</v>
      </c>
      <c r="C14474" s="18" t="s">
        <v>1013</v>
      </c>
      <c r="D14474" s="18" t="s">
        <v>586</v>
      </c>
      <c r="E14474" s="18">
        <v>242.40939331687366</v>
      </c>
    </row>
    <row r="14475" spans="1:5" x14ac:dyDescent="0.3">
      <c r="A14475" s="18" t="str">
        <f t="shared" si="226"/>
        <v>2024-25Bayside CityC6</v>
      </c>
      <c r="B14475" s="18" t="s">
        <v>1274</v>
      </c>
      <c r="C14475" s="18" t="s">
        <v>1013</v>
      </c>
      <c r="D14475" s="18" t="s">
        <v>590</v>
      </c>
      <c r="E14475" s="18">
        <v>10</v>
      </c>
    </row>
    <row r="14476" spans="1:5" x14ac:dyDescent="0.3">
      <c r="A14476" s="18" t="str">
        <f t="shared" si="226"/>
        <v>2024-25Bayside CityC7</v>
      </c>
      <c r="B14476" s="18" t="s">
        <v>1274</v>
      </c>
      <c r="C14476" s="18" t="s">
        <v>1013</v>
      </c>
      <c r="D14476" s="18" t="s">
        <v>594</v>
      </c>
      <c r="E14476" s="18">
        <v>0.13043478260869565</v>
      </c>
    </row>
    <row r="14477" spans="1:5" x14ac:dyDescent="0.3">
      <c r="A14477" s="18" t="str">
        <f t="shared" si="226"/>
        <v>2024-25Benalla Rural CityAF2</v>
      </c>
      <c r="B14477" s="18" t="s">
        <v>1274</v>
      </c>
      <c r="C14477" s="18" t="s">
        <v>1016</v>
      </c>
      <c r="D14477" s="18" t="s">
        <v>76</v>
      </c>
      <c r="E14477" s="18">
        <v>5</v>
      </c>
    </row>
    <row r="14478" spans="1:5" x14ac:dyDescent="0.3">
      <c r="A14478" s="18" t="str">
        <f t="shared" si="226"/>
        <v>2024-25Benalla Rural CityAF6</v>
      </c>
      <c r="B14478" s="18" t="s">
        <v>1274</v>
      </c>
      <c r="C14478" s="18" t="s">
        <v>1016</v>
      </c>
      <c r="D14478" s="18" t="s">
        <v>85</v>
      </c>
      <c r="E14478" s="18">
        <v>4.841407584557567</v>
      </c>
    </row>
    <row r="14479" spans="1:5" x14ac:dyDescent="0.3">
      <c r="A14479" s="18" t="str">
        <f t="shared" si="226"/>
        <v>2024-25Benalla Rural CityAF7</v>
      </c>
      <c r="B14479" s="18" t="s">
        <v>1274</v>
      </c>
      <c r="C14479" s="18" t="s">
        <v>1016</v>
      </c>
      <c r="D14479" s="18" t="s">
        <v>90</v>
      </c>
      <c r="E14479" s="18">
        <v>13.213565924295029</v>
      </c>
    </row>
    <row r="14480" spans="1:5" x14ac:dyDescent="0.3">
      <c r="A14480" s="18" t="str">
        <f t="shared" si="226"/>
        <v>2024-25Benalla Rural CityAM1</v>
      </c>
      <c r="B14480" s="18" t="s">
        <v>1274</v>
      </c>
      <c r="C14480" s="18" t="s">
        <v>1016</v>
      </c>
      <c r="D14480" s="18" t="s">
        <v>97</v>
      </c>
      <c r="E14480" s="18">
        <v>1</v>
      </c>
    </row>
    <row r="14481" spans="1:5" x14ac:dyDescent="0.3">
      <c r="A14481" s="18" t="str">
        <f t="shared" si="226"/>
        <v>2024-25Benalla Rural CityAM2</v>
      </c>
      <c r="B14481" s="18" t="s">
        <v>1274</v>
      </c>
      <c r="C14481" s="18" t="s">
        <v>1016</v>
      </c>
      <c r="D14481" s="18" t="s">
        <v>103</v>
      </c>
      <c r="E14481" s="18">
        <v>0.31690140845070425</v>
      </c>
    </row>
    <row r="14482" spans="1:5" x14ac:dyDescent="0.3">
      <c r="A14482" s="18" t="str">
        <f t="shared" si="226"/>
        <v>2024-25Benalla Rural CityAM5</v>
      </c>
      <c r="B14482" s="18" t="s">
        <v>1274</v>
      </c>
      <c r="C14482" s="18" t="s">
        <v>1016</v>
      </c>
      <c r="D14482" s="18" t="s">
        <v>109</v>
      </c>
      <c r="E14482" s="18">
        <v>0</v>
      </c>
    </row>
    <row r="14483" spans="1:5" x14ac:dyDescent="0.3">
      <c r="A14483" s="18" t="str">
        <f t="shared" si="226"/>
        <v>2024-25Benalla Rural CityAM6</v>
      </c>
      <c r="B14483" s="18" t="s">
        <v>1274</v>
      </c>
      <c r="C14483" s="18" t="s">
        <v>1016</v>
      </c>
      <c r="D14483" s="18" t="s">
        <v>115</v>
      </c>
      <c r="E14483" s="18">
        <v>32.59542193372053</v>
      </c>
    </row>
    <row r="14484" spans="1:5" x14ac:dyDescent="0.3">
      <c r="A14484" s="18" t="str">
        <f t="shared" si="226"/>
        <v>2024-25Benalla Rural CityAM7</v>
      </c>
      <c r="B14484" s="18" t="s">
        <v>1274</v>
      </c>
      <c r="C14484" s="18" t="s">
        <v>1016</v>
      </c>
      <c r="D14484" s="18" t="s">
        <v>118</v>
      </c>
      <c r="E14484" s="18">
        <v>1</v>
      </c>
    </row>
    <row r="14485" spans="1:5" x14ac:dyDescent="0.3">
      <c r="A14485" s="18" t="str">
        <f t="shared" si="226"/>
        <v>2024-25Benalla Rural CityFS1</v>
      </c>
      <c r="B14485" s="18" t="s">
        <v>1274</v>
      </c>
      <c r="C14485" s="18" t="s">
        <v>1016</v>
      </c>
      <c r="D14485" s="18" t="s">
        <v>124</v>
      </c>
      <c r="E14485" s="18">
        <v>1</v>
      </c>
    </row>
    <row r="14486" spans="1:5" x14ac:dyDescent="0.3">
      <c r="A14486" s="18" t="str">
        <f t="shared" si="226"/>
        <v>2024-25Benalla Rural CityFS2</v>
      </c>
      <c r="B14486" s="18" t="s">
        <v>1274</v>
      </c>
      <c r="C14486" s="18" t="s">
        <v>1016</v>
      </c>
      <c r="D14486" s="18" t="s">
        <v>130</v>
      </c>
      <c r="E14486" s="18">
        <v>0.70434782608695656</v>
      </c>
    </row>
    <row r="14487" spans="1:5" x14ac:dyDescent="0.3">
      <c r="A14487" s="18" t="str">
        <f t="shared" si="226"/>
        <v>2024-25Benalla Rural CityFS3</v>
      </c>
      <c r="B14487" s="18" t="s">
        <v>1274</v>
      </c>
      <c r="C14487" s="18" t="s">
        <v>1016</v>
      </c>
      <c r="D14487" s="18" t="s">
        <v>135</v>
      </c>
      <c r="E14487" s="18">
        <v>429.07835820895525</v>
      </c>
    </row>
    <row r="14488" spans="1:5" x14ac:dyDescent="0.3">
      <c r="A14488" s="18" t="str">
        <f t="shared" ref="A14488:A14551" si="227">CONCATENATE(B14488,C14488,D14488)</f>
        <v>2024-25Benalla Rural CityFS4</v>
      </c>
      <c r="B14488" s="18" t="s">
        <v>1274</v>
      </c>
      <c r="C14488" s="18" t="s">
        <v>1016</v>
      </c>
      <c r="D14488" s="18" t="s">
        <v>139</v>
      </c>
      <c r="E14488" s="18">
        <v>0</v>
      </c>
    </row>
    <row r="14489" spans="1:5" x14ac:dyDescent="0.3">
      <c r="A14489" s="18" t="str">
        <f t="shared" si="227"/>
        <v>2024-25Benalla Rural CityFS5</v>
      </c>
      <c r="B14489" s="18" t="s">
        <v>1274</v>
      </c>
      <c r="C14489" s="18" t="s">
        <v>1016</v>
      </c>
      <c r="D14489" s="18" t="s">
        <v>144</v>
      </c>
      <c r="E14489" s="18">
        <v>1</v>
      </c>
    </row>
    <row r="14490" spans="1:5" x14ac:dyDescent="0.3">
      <c r="A14490" s="18" t="str">
        <f t="shared" si="227"/>
        <v>2024-25Benalla Rural CityG1</v>
      </c>
      <c r="B14490" s="18" t="s">
        <v>1274</v>
      </c>
      <c r="C14490" s="18" t="s">
        <v>1016</v>
      </c>
      <c r="D14490" s="18" t="s">
        <v>149</v>
      </c>
      <c r="E14490" s="18">
        <v>0.1111111111111111</v>
      </c>
    </row>
    <row r="14491" spans="1:5" x14ac:dyDescent="0.3">
      <c r="A14491" s="18" t="str">
        <f t="shared" si="227"/>
        <v>2024-25Benalla Rural CityG2</v>
      </c>
      <c r="B14491" s="18" t="s">
        <v>1274</v>
      </c>
      <c r="C14491" s="18" t="s">
        <v>1016</v>
      </c>
      <c r="D14491" s="18" t="s">
        <v>154</v>
      </c>
      <c r="E14491" s="18">
        <v>49</v>
      </c>
    </row>
    <row r="14492" spans="1:5" x14ac:dyDescent="0.3">
      <c r="A14492" s="18" t="str">
        <f t="shared" si="227"/>
        <v>2024-25Benalla Rural CityG3</v>
      </c>
      <c r="B14492" s="18" t="s">
        <v>1274</v>
      </c>
      <c r="C14492" s="18" t="s">
        <v>1016</v>
      </c>
      <c r="D14492" s="18" t="s">
        <v>159</v>
      </c>
      <c r="E14492" s="18">
        <v>1</v>
      </c>
    </row>
    <row r="14493" spans="1:5" x14ac:dyDescent="0.3">
      <c r="A14493" s="18" t="str">
        <f t="shared" si="227"/>
        <v>2024-25Benalla Rural CityG4</v>
      </c>
      <c r="B14493" s="18" t="s">
        <v>1274</v>
      </c>
      <c r="C14493" s="18" t="s">
        <v>1016</v>
      </c>
      <c r="D14493" s="18" t="s">
        <v>166</v>
      </c>
      <c r="E14493" s="18">
        <v>39860</v>
      </c>
    </row>
    <row r="14494" spans="1:5" x14ac:dyDescent="0.3">
      <c r="A14494" s="18" t="str">
        <f t="shared" si="227"/>
        <v>2024-25Benalla Rural CityG5</v>
      </c>
      <c r="B14494" s="18" t="s">
        <v>1274</v>
      </c>
      <c r="C14494" s="18" t="s">
        <v>1016</v>
      </c>
      <c r="D14494" s="18" t="s">
        <v>169</v>
      </c>
      <c r="E14494" s="18">
        <v>47</v>
      </c>
    </row>
    <row r="14495" spans="1:5" x14ac:dyDescent="0.3">
      <c r="A14495" s="18" t="str">
        <f t="shared" si="227"/>
        <v>2024-25Benalla Rural CityLB2</v>
      </c>
      <c r="B14495" s="18" t="s">
        <v>1274</v>
      </c>
      <c r="C14495" s="18" t="s">
        <v>1016</v>
      </c>
      <c r="D14495" s="18" t="s">
        <v>172</v>
      </c>
      <c r="E14495" s="18">
        <v>0.66022688502217675</v>
      </c>
    </row>
    <row r="14496" spans="1:5" x14ac:dyDescent="0.3">
      <c r="A14496" s="18" t="str">
        <f t="shared" si="227"/>
        <v>2024-25Benalla Rural CityLB5</v>
      </c>
      <c r="B14496" s="18" t="s">
        <v>1274</v>
      </c>
      <c r="C14496" s="18" t="s">
        <v>1016</v>
      </c>
      <c r="D14496" s="18" t="s">
        <v>177</v>
      </c>
      <c r="E14496" s="18">
        <v>46.332285616672358</v>
      </c>
    </row>
    <row r="14497" spans="1:5" x14ac:dyDescent="0.3">
      <c r="A14497" s="18" t="str">
        <f t="shared" si="227"/>
        <v>2024-25Benalla Rural CityLB6</v>
      </c>
      <c r="B14497" s="18" t="s">
        <v>1274</v>
      </c>
      <c r="C14497" s="18" t="s">
        <v>1016</v>
      </c>
      <c r="D14497" s="18" t="s">
        <v>180</v>
      </c>
      <c r="E14497" s="18">
        <v>13.491151349504612</v>
      </c>
    </row>
    <row r="14498" spans="1:5" x14ac:dyDescent="0.3">
      <c r="A14498" s="18" t="str">
        <f t="shared" si="227"/>
        <v>2024-25Benalla Rural CityLB7</v>
      </c>
      <c r="B14498" s="18" t="s">
        <v>1274</v>
      </c>
      <c r="C14498" s="18" t="s">
        <v>1016</v>
      </c>
      <c r="D14498" s="18" t="s">
        <v>184</v>
      </c>
      <c r="E14498" s="18">
        <v>0.27618722241202598</v>
      </c>
    </row>
    <row r="14499" spans="1:5" x14ac:dyDescent="0.3">
      <c r="A14499" s="18" t="str">
        <f t="shared" si="227"/>
        <v>2024-25Benalla Rural CityLB8</v>
      </c>
      <c r="B14499" s="18" t="s">
        <v>1274</v>
      </c>
      <c r="C14499" s="18" t="s">
        <v>1016</v>
      </c>
      <c r="D14499" s="18" t="s">
        <v>188</v>
      </c>
      <c r="E14499" s="18">
        <v>4.2362145541510081</v>
      </c>
    </row>
    <row r="14500" spans="1:5" x14ac:dyDescent="0.3">
      <c r="A14500" s="18" t="str">
        <f t="shared" si="227"/>
        <v>2024-25Benalla Rural CityMC2</v>
      </c>
      <c r="B14500" s="18" t="s">
        <v>1274</v>
      </c>
      <c r="C14500" s="18" t="s">
        <v>1016</v>
      </c>
      <c r="D14500" s="18" t="s">
        <v>192</v>
      </c>
      <c r="E14500" s="18">
        <v>1.027027027027027</v>
      </c>
    </row>
    <row r="14501" spans="1:5" x14ac:dyDescent="0.3">
      <c r="A14501" s="18" t="str">
        <f t="shared" si="227"/>
        <v>2024-25Benalla Rural CityMC3</v>
      </c>
      <c r="B14501" s="18" t="s">
        <v>1274</v>
      </c>
      <c r="C14501" s="18" t="s">
        <v>1016</v>
      </c>
      <c r="D14501" s="18" t="s">
        <v>197</v>
      </c>
      <c r="E14501" s="18">
        <v>96.230751057752187</v>
      </c>
    </row>
    <row r="14502" spans="1:5" x14ac:dyDescent="0.3">
      <c r="A14502" s="18" t="str">
        <f t="shared" si="227"/>
        <v>2024-25Benalla Rural CityMC4</v>
      </c>
      <c r="B14502" s="18" t="s">
        <v>1274</v>
      </c>
      <c r="C14502" s="18" t="s">
        <v>1016</v>
      </c>
      <c r="D14502" s="18" t="s">
        <v>202</v>
      </c>
      <c r="E14502" s="18">
        <v>0.80345572354211658</v>
      </c>
    </row>
    <row r="14503" spans="1:5" x14ac:dyDescent="0.3">
      <c r="A14503" s="18" t="str">
        <f t="shared" si="227"/>
        <v>2024-25Benalla Rural CityMC5</v>
      </c>
      <c r="B14503" s="18" t="s">
        <v>1274</v>
      </c>
      <c r="C14503" s="18" t="s">
        <v>1016</v>
      </c>
      <c r="D14503" s="18" t="s">
        <v>207</v>
      </c>
      <c r="E14503" s="18">
        <v>1</v>
      </c>
    </row>
    <row r="14504" spans="1:5" x14ac:dyDescent="0.3">
      <c r="A14504" s="18" t="str">
        <f t="shared" si="227"/>
        <v>2024-25Benalla Rural CityMC6</v>
      </c>
      <c r="B14504" s="18" t="s">
        <v>1274</v>
      </c>
      <c r="C14504" s="18" t="s">
        <v>1016</v>
      </c>
      <c r="D14504" s="18" t="s">
        <v>211</v>
      </c>
      <c r="E14504" s="18">
        <v>0.98198198198198194</v>
      </c>
    </row>
    <row r="14505" spans="1:5" x14ac:dyDescent="0.3">
      <c r="A14505" s="18" t="str">
        <f t="shared" si="227"/>
        <v>2024-25Benalla Rural CityR1</v>
      </c>
      <c r="B14505" s="18" t="s">
        <v>1274</v>
      </c>
      <c r="C14505" s="18" t="s">
        <v>1016</v>
      </c>
      <c r="D14505" s="18" t="s">
        <v>215</v>
      </c>
      <c r="E14505" s="18">
        <v>18.175463124781544</v>
      </c>
    </row>
    <row r="14506" spans="1:5" x14ac:dyDescent="0.3">
      <c r="A14506" s="18" t="str">
        <f t="shared" si="227"/>
        <v>2024-25Benalla Rural CityR2</v>
      </c>
      <c r="B14506" s="18" t="s">
        <v>1274</v>
      </c>
      <c r="C14506" s="18" t="s">
        <v>1016</v>
      </c>
      <c r="D14506" s="18" t="s">
        <v>220</v>
      </c>
      <c r="E14506" s="18">
        <v>0.91401607829430265</v>
      </c>
    </row>
    <row r="14507" spans="1:5" x14ac:dyDescent="0.3">
      <c r="A14507" s="18" t="str">
        <f t="shared" si="227"/>
        <v>2024-25Benalla Rural CityR3</v>
      </c>
      <c r="B14507" s="18" t="s">
        <v>1274</v>
      </c>
      <c r="C14507" s="18" t="s">
        <v>1016</v>
      </c>
      <c r="D14507" s="18" t="s">
        <v>223</v>
      </c>
      <c r="E14507" s="18">
        <v>0</v>
      </c>
    </row>
    <row r="14508" spans="1:5" x14ac:dyDescent="0.3">
      <c r="A14508" s="18" t="str">
        <f t="shared" si="227"/>
        <v>2024-25Benalla Rural CityR4</v>
      </c>
      <c r="B14508" s="18" t="s">
        <v>1274</v>
      </c>
      <c r="C14508" s="18" t="s">
        <v>1016</v>
      </c>
      <c r="D14508" s="18" t="s">
        <v>228</v>
      </c>
      <c r="E14508" s="18">
        <v>7.3643541260706034</v>
      </c>
    </row>
    <row r="14509" spans="1:5" x14ac:dyDescent="0.3">
      <c r="A14509" s="18" t="str">
        <f t="shared" si="227"/>
        <v>2024-25Benalla Rural CityR5</v>
      </c>
      <c r="B14509" s="18" t="s">
        <v>1274</v>
      </c>
      <c r="C14509" s="18" t="s">
        <v>1016</v>
      </c>
      <c r="D14509" s="18" t="s">
        <v>232</v>
      </c>
      <c r="E14509" s="18">
        <v>45</v>
      </c>
    </row>
    <row r="14510" spans="1:5" x14ac:dyDescent="0.3">
      <c r="A14510" s="18" t="str">
        <f t="shared" si="227"/>
        <v>2024-25Benalla Rural CitySP1</v>
      </c>
      <c r="B14510" s="18" t="s">
        <v>1274</v>
      </c>
      <c r="C14510" s="18" t="s">
        <v>1016</v>
      </c>
      <c r="D14510" s="18" t="s">
        <v>236</v>
      </c>
      <c r="E14510" s="18">
        <v>37</v>
      </c>
    </row>
    <row r="14511" spans="1:5" x14ac:dyDescent="0.3">
      <c r="A14511" s="18" t="str">
        <f t="shared" si="227"/>
        <v>2024-25Benalla Rural CitySP2</v>
      </c>
      <c r="B14511" s="18" t="s">
        <v>1274</v>
      </c>
      <c r="C14511" s="18" t="s">
        <v>1016</v>
      </c>
      <c r="D14511" s="18" t="s">
        <v>239</v>
      </c>
      <c r="E14511" s="18">
        <v>0.69536423841059603</v>
      </c>
    </row>
    <row r="14512" spans="1:5" x14ac:dyDescent="0.3">
      <c r="A14512" s="18" t="str">
        <f t="shared" si="227"/>
        <v>2024-25Benalla Rural CitySP3</v>
      </c>
      <c r="B14512" s="18" t="s">
        <v>1274</v>
      </c>
      <c r="C14512" s="18" t="s">
        <v>1016</v>
      </c>
      <c r="D14512" s="18" t="s">
        <v>245</v>
      </c>
      <c r="E14512" s="18">
        <v>2009.0843373493976</v>
      </c>
    </row>
    <row r="14513" spans="1:5" x14ac:dyDescent="0.3">
      <c r="A14513" s="18" t="str">
        <f t="shared" si="227"/>
        <v>2024-25Benalla Rural CitySP4</v>
      </c>
      <c r="B14513" s="18" t="s">
        <v>1274</v>
      </c>
      <c r="C14513" s="18" t="s">
        <v>1016</v>
      </c>
      <c r="D14513" s="18" t="s">
        <v>251</v>
      </c>
      <c r="E14513" s="18">
        <v>1</v>
      </c>
    </row>
    <row r="14514" spans="1:5" x14ac:dyDescent="0.3">
      <c r="A14514" s="18" t="str">
        <f t="shared" si="227"/>
        <v>2024-25Benalla Rural CityWC2</v>
      </c>
      <c r="B14514" s="18" t="s">
        <v>1274</v>
      </c>
      <c r="C14514" s="18" t="s">
        <v>1016</v>
      </c>
      <c r="D14514" s="18" t="s">
        <v>256</v>
      </c>
      <c r="E14514" s="18">
        <v>19.796608484793264</v>
      </c>
    </row>
    <row r="14515" spans="1:5" x14ac:dyDescent="0.3">
      <c r="A14515" s="18" t="str">
        <f t="shared" si="227"/>
        <v>2024-25Benalla Rural CityWC3</v>
      </c>
      <c r="B14515" s="18" t="s">
        <v>1274</v>
      </c>
      <c r="C14515" s="18" t="s">
        <v>1016</v>
      </c>
      <c r="D14515" s="18" t="s">
        <v>262</v>
      </c>
      <c r="E14515" s="18">
        <v>80.751022096317286</v>
      </c>
    </row>
    <row r="14516" spans="1:5" x14ac:dyDescent="0.3">
      <c r="A14516" s="18" t="str">
        <f t="shared" si="227"/>
        <v>2024-25Benalla Rural CityWC4</v>
      </c>
      <c r="B14516" s="18" t="s">
        <v>1274</v>
      </c>
      <c r="C14516" s="18" t="s">
        <v>1016</v>
      </c>
      <c r="D14516" s="18" t="s">
        <v>266</v>
      </c>
      <c r="E14516" s="18">
        <v>146.31815589590337</v>
      </c>
    </row>
    <row r="14517" spans="1:5" x14ac:dyDescent="0.3">
      <c r="A14517" s="18" t="str">
        <f t="shared" si="227"/>
        <v>2024-25Benalla Rural CityWC5</v>
      </c>
      <c r="B14517" s="18" t="s">
        <v>1274</v>
      </c>
      <c r="C14517" s="18" t="s">
        <v>1016</v>
      </c>
      <c r="D14517" s="18" t="s">
        <v>270</v>
      </c>
      <c r="E14517" s="18">
        <v>0.55238007365887787</v>
      </c>
    </row>
    <row r="14518" spans="1:5" x14ac:dyDescent="0.3">
      <c r="A14518" s="18" t="str">
        <f t="shared" si="227"/>
        <v>2024-25Benalla Rural CityE2</v>
      </c>
      <c r="B14518" s="18" t="s">
        <v>1274</v>
      </c>
      <c r="C14518" s="18" t="s">
        <v>1016</v>
      </c>
      <c r="D14518" s="18" t="s">
        <v>548</v>
      </c>
      <c r="E14518" s="18">
        <v>4441.0465116279074</v>
      </c>
    </row>
    <row r="14519" spans="1:5" x14ac:dyDescent="0.3">
      <c r="A14519" s="18" t="str">
        <f t="shared" si="227"/>
        <v>2024-25Benalla Rural CityE4</v>
      </c>
      <c r="B14519" s="18" t="s">
        <v>1274</v>
      </c>
      <c r="C14519" s="18" t="s">
        <v>1016</v>
      </c>
      <c r="D14519" s="18" t="s">
        <v>550</v>
      </c>
      <c r="E14519" s="18">
        <v>2118.8372093023258</v>
      </c>
    </row>
    <row r="14520" spans="1:5" x14ac:dyDescent="0.3">
      <c r="A14520" s="18" t="str">
        <f t="shared" si="227"/>
        <v>2024-25Benalla Rural CityL1</v>
      </c>
      <c r="B14520" s="18" t="s">
        <v>1274</v>
      </c>
      <c r="C14520" s="18" t="s">
        <v>1016</v>
      </c>
      <c r="D14520" s="18" t="s">
        <v>552</v>
      </c>
      <c r="E14520" s="18">
        <v>3.2971201931367475</v>
      </c>
    </row>
    <row r="14521" spans="1:5" x14ac:dyDescent="0.3">
      <c r="A14521" s="18" t="str">
        <f t="shared" si="227"/>
        <v>2024-25Benalla Rural CityL2</v>
      </c>
      <c r="B14521" s="18" t="s">
        <v>1274</v>
      </c>
      <c r="C14521" s="18" t="s">
        <v>1016</v>
      </c>
      <c r="D14521" s="18" t="s">
        <v>554</v>
      </c>
      <c r="E14521" s="18">
        <v>0.3720469046387308</v>
      </c>
    </row>
    <row r="14522" spans="1:5" x14ac:dyDescent="0.3">
      <c r="A14522" s="18" t="str">
        <f t="shared" si="227"/>
        <v>2024-25Benalla Rural CityO2</v>
      </c>
      <c r="B14522" s="18" t="s">
        <v>1274</v>
      </c>
      <c r="C14522" s="18" t="s">
        <v>1016</v>
      </c>
      <c r="D14522" s="18" t="s">
        <v>556</v>
      </c>
      <c r="E14522" s="18">
        <v>7.1446961894953656E-2</v>
      </c>
    </row>
    <row r="14523" spans="1:5" x14ac:dyDescent="0.3">
      <c r="A14523" s="18" t="str">
        <f t="shared" si="227"/>
        <v>2024-25Benalla Rural CityO3</v>
      </c>
      <c r="B14523" s="18" t="s">
        <v>1274</v>
      </c>
      <c r="C14523" s="18" t="s">
        <v>1016</v>
      </c>
      <c r="D14523" s="18" t="s">
        <v>558</v>
      </c>
      <c r="E14523" s="18">
        <v>3.0381050463439752E-2</v>
      </c>
    </row>
    <row r="14524" spans="1:5" x14ac:dyDescent="0.3">
      <c r="A14524" s="18" t="str">
        <f t="shared" si="227"/>
        <v>2024-25Benalla Rural CityO4</v>
      </c>
      <c r="B14524" s="18" t="s">
        <v>1274</v>
      </c>
      <c r="C14524" s="18" t="s">
        <v>1016</v>
      </c>
      <c r="D14524" s="18" t="s">
        <v>560</v>
      </c>
      <c r="E14524" s="18">
        <v>0.42354797763216578</v>
      </c>
    </row>
    <row r="14525" spans="1:5" x14ac:dyDescent="0.3">
      <c r="A14525" s="18" t="str">
        <f t="shared" si="227"/>
        <v>2024-25Benalla Rural CityO5</v>
      </c>
      <c r="B14525" s="18" t="s">
        <v>1274</v>
      </c>
      <c r="C14525" s="18" t="s">
        <v>1016</v>
      </c>
      <c r="D14525" s="18" t="s">
        <v>562</v>
      </c>
      <c r="E14525" s="18">
        <v>0.66781151257040805</v>
      </c>
    </row>
    <row r="14526" spans="1:5" x14ac:dyDescent="0.3">
      <c r="A14526" s="18" t="str">
        <f t="shared" si="227"/>
        <v>2024-25Benalla Rural CityOP1</v>
      </c>
      <c r="B14526" s="18" t="s">
        <v>1274</v>
      </c>
      <c r="C14526" s="18" t="s">
        <v>1016</v>
      </c>
      <c r="D14526" s="18" t="s">
        <v>564</v>
      </c>
      <c r="E14526" s="18">
        <v>0.10834850819442499</v>
      </c>
    </row>
    <row r="14527" spans="1:5" x14ac:dyDescent="0.3">
      <c r="A14527" s="18" t="str">
        <f t="shared" si="227"/>
        <v>2024-25Benalla Rural CityS1</v>
      </c>
      <c r="B14527" s="18" t="s">
        <v>1274</v>
      </c>
      <c r="C14527" s="18" t="s">
        <v>1016</v>
      </c>
      <c r="D14527" s="18" t="s">
        <v>567</v>
      </c>
      <c r="E14527" s="18">
        <v>0.54405378904608492</v>
      </c>
    </row>
    <row r="14528" spans="1:5" x14ac:dyDescent="0.3">
      <c r="A14528" s="18" t="str">
        <f t="shared" si="227"/>
        <v>2024-25Benalla Rural CityS2</v>
      </c>
      <c r="B14528" s="18" t="s">
        <v>1274</v>
      </c>
      <c r="C14528" s="18" t="s">
        <v>1016</v>
      </c>
      <c r="D14528" s="18" t="s">
        <v>569</v>
      </c>
      <c r="E14528" s="18">
        <v>4.1852253141478179E-3</v>
      </c>
    </row>
    <row r="14529" spans="1:5" x14ac:dyDescent="0.3">
      <c r="A14529" s="18" t="str">
        <f t="shared" si="227"/>
        <v>2024-25Benalla Rural CityC1</v>
      </c>
      <c r="B14529" s="18" t="s">
        <v>1274</v>
      </c>
      <c r="C14529" s="18" t="s">
        <v>1016</v>
      </c>
      <c r="D14529" s="18" t="s">
        <v>572</v>
      </c>
      <c r="E14529" s="18">
        <v>2609.7027673385719</v>
      </c>
    </row>
    <row r="14530" spans="1:5" x14ac:dyDescent="0.3">
      <c r="A14530" s="18" t="str">
        <f t="shared" si="227"/>
        <v>2024-25Benalla Rural CityC2</v>
      </c>
      <c r="B14530" s="18" t="s">
        <v>1274</v>
      </c>
      <c r="C14530" s="18" t="s">
        <v>1016</v>
      </c>
      <c r="D14530" s="18" t="s">
        <v>575</v>
      </c>
      <c r="E14530" s="18">
        <v>24038.811069354288</v>
      </c>
    </row>
    <row r="14531" spans="1:5" x14ac:dyDescent="0.3">
      <c r="A14531" s="18" t="str">
        <f t="shared" si="227"/>
        <v>2024-25Benalla Rural CityC3</v>
      </c>
      <c r="B14531" s="18" t="s">
        <v>1274</v>
      </c>
      <c r="C14531" s="18" t="s">
        <v>1016</v>
      </c>
      <c r="D14531" s="18" t="s">
        <v>579</v>
      </c>
      <c r="E14531" s="18">
        <v>10.850385527876631</v>
      </c>
    </row>
    <row r="14532" spans="1:5" x14ac:dyDescent="0.3">
      <c r="A14532" s="18" t="str">
        <f t="shared" si="227"/>
        <v>2024-25Benalla Rural CityC4</v>
      </c>
      <c r="B14532" s="18" t="s">
        <v>1274</v>
      </c>
      <c r="C14532" s="18" t="s">
        <v>1016</v>
      </c>
      <c r="D14532" s="18" t="s">
        <v>583</v>
      </c>
      <c r="E14532" s="18">
        <v>1991.7321489579774</v>
      </c>
    </row>
    <row r="14533" spans="1:5" x14ac:dyDescent="0.3">
      <c r="A14533" s="18" t="str">
        <f t="shared" si="227"/>
        <v>2024-25Benalla Rural CityC5</v>
      </c>
      <c r="B14533" s="18" t="s">
        <v>1274</v>
      </c>
      <c r="C14533" s="18" t="s">
        <v>1016</v>
      </c>
      <c r="D14533" s="18" t="s">
        <v>586</v>
      </c>
      <c r="E14533" s="18">
        <v>796.17355654253493</v>
      </c>
    </row>
    <row r="14534" spans="1:5" x14ac:dyDescent="0.3">
      <c r="A14534" s="18" t="str">
        <f t="shared" si="227"/>
        <v>2024-25Benalla Rural CityC6</v>
      </c>
      <c r="B14534" s="18" t="s">
        <v>1274</v>
      </c>
      <c r="C14534" s="18" t="s">
        <v>1016</v>
      </c>
      <c r="D14534" s="18" t="s">
        <v>590</v>
      </c>
      <c r="E14534" s="18">
        <v>3</v>
      </c>
    </row>
    <row r="14535" spans="1:5" x14ac:dyDescent="0.3">
      <c r="A14535" s="18" t="str">
        <f t="shared" si="227"/>
        <v>2024-25Benalla Rural CityC7</v>
      </c>
      <c r="B14535" s="18" t="s">
        <v>1274</v>
      </c>
      <c r="C14535" s="18" t="s">
        <v>1016</v>
      </c>
      <c r="D14535" s="18" t="s">
        <v>594</v>
      </c>
      <c r="E14535" s="18">
        <v>9.2526690391459068E-2</v>
      </c>
    </row>
    <row r="14536" spans="1:5" x14ac:dyDescent="0.3">
      <c r="A14536" s="18" t="str">
        <f t="shared" si="227"/>
        <v>2024-25Boroondara CityAF2</v>
      </c>
      <c r="B14536" s="18" t="s">
        <v>1274</v>
      </c>
      <c r="C14536" s="18" t="s">
        <v>1019</v>
      </c>
      <c r="D14536" s="18" t="s">
        <v>76</v>
      </c>
      <c r="E14536" s="18">
        <v>2</v>
      </c>
    </row>
    <row r="14537" spans="1:5" x14ac:dyDescent="0.3">
      <c r="A14537" s="18" t="str">
        <f t="shared" si="227"/>
        <v>2024-25Boroondara CityAF6</v>
      </c>
      <c r="B14537" s="18" t="s">
        <v>1274</v>
      </c>
      <c r="C14537" s="18" t="s">
        <v>1019</v>
      </c>
      <c r="D14537" s="18" t="s">
        <v>85</v>
      </c>
      <c r="E14537" s="18">
        <v>15.295026066244214</v>
      </c>
    </row>
    <row r="14538" spans="1:5" x14ac:dyDescent="0.3">
      <c r="A14538" s="18" t="str">
        <f t="shared" si="227"/>
        <v>2024-25Boroondara CityAF7</v>
      </c>
      <c r="B14538" s="18" t="s">
        <v>1274</v>
      </c>
      <c r="C14538" s="18" t="s">
        <v>1019</v>
      </c>
      <c r="D14538" s="18" t="s">
        <v>90</v>
      </c>
      <c r="E14538" s="18">
        <v>-0.50764396428903302</v>
      </c>
    </row>
    <row r="14539" spans="1:5" x14ac:dyDescent="0.3">
      <c r="A14539" s="18" t="str">
        <f t="shared" si="227"/>
        <v>2024-25Boroondara CityAM1</v>
      </c>
      <c r="B14539" s="18" t="s">
        <v>1274</v>
      </c>
      <c r="C14539" s="18" t="s">
        <v>1019</v>
      </c>
      <c r="D14539" s="18" t="s">
        <v>97</v>
      </c>
      <c r="E14539" s="18">
        <v>1.0240762812872468</v>
      </c>
    </row>
    <row r="14540" spans="1:5" x14ac:dyDescent="0.3">
      <c r="A14540" s="18" t="str">
        <f t="shared" si="227"/>
        <v>2024-25Boroondara CityAM2</v>
      </c>
      <c r="B14540" s="18" t="s">
        <v>1274</v>
      </c>
      <c r="C14540" s="18" t="s">
        <v>1019</v>
      </c>
      <c r="D14540" s="18" t="s">
        <v>103</v>
      </c>
      <c r="E14540" s="18">
        <v>0.35097493036211697</v>
      </c>
    </row>
    <row r="14541" spans="1:5" x14ac:dyDescent="0.3">
      <c r="A14541" s="18" t="str">
        <f t="shared" si="227"/>
        <v>2024-25Boroondara CityAM5</v>
      </c>
      <c r="B14541" s="18" t="s">
        <v>1274</v>
      </c>
      <c r="C14541" s="18" t="s">
        <v>1019</v>
      </c>
      <c r="D14541" s="18" t="s">
        <v>109</v>
      </c>
      <c r="E14541" s="18">
        <v>0.74248927038626611</v>
      </c>
    </row>
    <row r="14542" spans="1:5" x14ac:dyDescent="0.3">
      <c r="A14542" s="18" t="str">
        <f t="shared" si="227"/>
        <v>2024-25Boroondara CityAM6</v>
      </c>
      <c r="B14542" s="18" t="s">
        <v>1274</v>
      </c>
      <c r="C14542" s="18" t="s">
        <v>1019</v>
      </c>
      <c r="D14542" s="18" t="s">
        <v>115</v>
      </c>
      <c r="E14542" s="18">
        <v>7.7078138861736551</v>
      </c>
    </row>
    <row r="14543" spans="1:5" x14ac:dyDescent="0.3">
      <c r="A14543" s="18" t="str">
        <f t="shared" si="227"/>
        <v>2024-25Boroondara CityAM7</v>
      </c>
      <c r="B14543" s="18" t="s">
        <v>1274</v>
      </c>
      <c r="C14543" s="18" t="s">
        <v>1019</v>
      </c>
      <c r="D14543" s="18" t="s">
        <v>118</v>
      </c>
      <c r="E14543" s="18">
        <v>1</v>
      </c>
    </row>
    <row r="14544" spans="1:5" x14ac:dyDescent="0.3">
      <c r="A14544" s="18" t="str">
        <f t="shared" si="227"/>
        <v>2024-25Boroondara CityFS1</v>
      </c>
      <c r="B14544" s="18" t="s">
        <v>1274</v>
      </c>
      <c r="C14544" s="18" t="s">
        <v>1019</v>
      </c>
      <c r="D14544" s="18" t="s">
        <v>124</v>
      </c>
      <c r="E14544" s="18">
        <v>2</v>
      </c>
    </row>
    <row r="14545" spans="1:5" x14ac:dyDescent="0.3">
      <c r="A14545" s="18" t="str">
        <f t="shared" si="227"/>
        <v>2024-25Boroondara CityFS2</v>
      </c>
      <c r="B14545" s="18" t="s">
        <v>1274</v>
      </c>
      <c r="C14545" s="18" t="s">
        <v>1019</v>
      </c>
      <c r="D14545" s="18" t="s">
        <v>130</v>
      </c>
      <c r="E14545" s="18">
        <v>1</v>
      </c>
    </row>
    <row r="14546" spans="1:5" x14ac:dyDescent="0.3">
      <c r="A14546" s="18" t="str">
        <f t="shared" si="227"/>
        <v>2024-25Boroondara CityFS3</v>
      </c>
      <c r="B14546" s="18" t="s">
        <v>1274</v>
      </c>
      <c r="C14546" s="18" t="s">
        <v>1019</v>
      </c>
      <c r="D14546" s="18" t="s">
        <v>135</v>
      </c>
      <c r="E14546" s="18">
        <v>541.53124533161622</v>
      </c>
    </row>
    <row r="14547" spans="1:5" x14ac:dyDescent="0.3">
      <c r="A14547" s="18" t="str">
        <f t="shared" si="227"/>
        <v>2024-25Boroondara CityFS4</v>
      </c>
      <c r="B14547" s="18" t="s">
        <v>1274</v>
      </c>
      <c r="C14547" s="18" t="s">
        <v>1019</v>
      </c>
      <c r="D14547" s="18" t="s">
        <v>139</v>
      </c>
      <c r="E14547" s="18">
        <v>1</v>
      </c>
    </row>
    <row r="14548" spans="1:5" x14ac:dyDescent="0.3">
      <c r="A14548" s="18" t="str">
        <f t="shared" si="227"/>
        <v>2024-25Boroondara CityFS5</v>
      </c>
      <c r="B14548" s="18" t="s">
        <v>1274</v>
      </c>
      <c r="C14548" s="18" t="s">
        <v>1019</v>
      </c>
      <c r="D14548" s="18" t="s">
        <v>144</v>
      </c>
      <c r="E14548" s="18">
        <v>1.0364372469635628</v>
      </c>
    </row>
    <row r="14549" spans="1:5" x14ac:dyDescent="0.3">
      <c r="A14549" s="18" t="str">
        <f t="shared" si="227"/>
        <v>2024-25Boroondara CityG1</v>
      </c>
      <c r="B14549" s="18" t="s">
        <v>1274</v>
      </c>
      <c r="C14549" s="18" t="s">
        <v>1019</v>
      </c>
      <c r="D14549" s="18" t="s">
        <v>149</v>
      </c>
      <c r="E14549" s="18">
        <v>2.7027027027027029E-2</v>
      </c>
    </row>
    <row r="14550" spans="1:5" x14ac:dyDescent="0.3">
      <c r="A14550" s="18" t="str">
        <f t="shared" si="227"/>
        <v>2024-25Boroondara CityG2</v>
      </c>
      <c r="B14550" s="18" t="s">
        <v>1274</v>
      </c>
      <c r="C14550" s="18" t="s">
        <v>1019</v>
      </c>
      <c r="D14550" s="18" t="s">
        <v>154</v>
      </c>
      <c r="E14550" s="18">
        <v>59</v>
      </c>
    </row>
    <row r="14551" spans="1:5" x14ac:dyDescent="0.3">
      <c r="A14551" s="18" t="str">
        <f t="shared" si="227"/>
        <v>2024-25Boroondara CityG3</v>
      </c>
      <c r="B14551" s="18" t="s">
        <v>1274</v>
      </c>
      <c r="C14551" s="18" t="s">
        <v>1019</v>
      </c>
      <c r="D14551" s="18" t="s">
        <v>159</v>
      </c>
      <c r="E14551" s="18">
        <v>0.95272727272727276</v>
      </c>
    </row>
    <row r="14552" spans="1:5" x14ac:dyDescent="0.3">
      <c r="A14552" s="18" t="str">
        <f t="shared" ref="A14552:A14615" si="228">CONCATENATE(B14552,C14552,D14552)</f>
        <v>2024-25Boroondara CityG4</v>
      </c>
      <c r="B14552" s="18" t="s">
        <v>1274</v>
      </c>
      <c r="C14552" s="18" t="s">
        <v>1019</v>
      </c>
      <c r="D14552" s="18" t="s">
        <v>166</v>
      </c>
      <c r="E14552" s="18">
        <v>69215.979090909095</v>
      </c>
    </row>
    <row r="14553" spans="1:5" x14ac:dyDescent="0.3">
      <c r="A14553" s="18" t="str">
        <f t="shared" si="228"/>
        <v>2024-25Boroondara CityG5</v>
      </c>
      <c r="B14553" s="18" t="s">
        <v>1274</v>
      </c>
      <c r="C14553" s="18" t="s">
        <v>1019</v>
      </c>
      <c r="D14553" s="18" t="s">
        <v>169</v>
      </c>
      <c r="E14553" s="18">
        <v>57</v>
      </c>
    </row>
    <row r="14554" spans="1:5" x14ac:dyDescent="0.3">
      <c r="A14554" s="18" t="str">
        <f t="shared" si="228"/>
        <v>2024-25Boroondara CityLB2</v>
      </c>
      <c r="B14554" s="18" t="s">
        <v>1274</v>
      </c>
      <c r="C14554" s="18" t="s">
        <v>1019</v>
      </c>
      <c r="D14554" s="18" t="s">
        <v>172</v>
      </c>
      <c r="E14554" s="18">
        <v>0.64914745015412223</v>
      </c>
    </row>
    <row r="14555" spans="1:5" x14ac:dyDescent="0.3">
      <c r="A14555" s="18" t="str">
        <f t="shared" si="228"/>
        <v>2024-25Boroondara CityLB5</v>
      </c>
      <c r="B14555" s="18" t="s">
        <v>1274</v>
      </c>
      <c r="C14555" s="18" t="s">
        <v>1019</v>
      </c>
      <c r="D14555" s="18" t="s">
        <v>177</v>
      </c>
      <c r="E14555" s="18">
        <v>62.796294099141612</v>
      </c>
    </row>
    <row r="14556" spans="1:5" x14ac:dyDescent="0.3">
      <c r="A14556" s="18" t="str">
        <f t="shared" si="228"/>
        <v>2024-25Boroondara CityLB6</v>
      </c>
      <c r="B14556" s="18" t="s">
        <v>1274</v>
      </c>
      <c r="C14556" s="18" t="s">
        <v>1019</v>
      </c>
      <c r="D14556" s="18" t="s">
        <v>180</v>
      </c>
      <c r="E14556" s="18">
        <v>11.690733000764011</v>
      </c>
    </row>
    <row r="14557" spans="1:5" x14ac:dyDescent="0.3">
      <c r="A14557" s="18" t="str">
        <f t="shared" si="228"/>
        <v>2024-25Boroondara CityLB7</v>
      </c>
      <c r="B14557" s="18" t="s">
        <v>1274</v>
      </c>
      <c r="C14557" s="18" t="s">
        <v>1019</v>
      </c>
      <c r="D14557" s="18" t="s">
        <v>184</v>
      </c>
      <c r="E14557" s="18">
        <v>0.43916565547615838</v>
      </c>
    </row>
    <row r="14558" spans="1:5" x14ac:dyDescent="0.3">
      <c r="A14558" s="18" t="str">
        <f t="shared" si="228"/>
        <v>2024-25Boroondara CityLB8</v>
      </c>
      <c r="B14558" s="18" t="s">
        <v>1274</v>
      </c>
      <c r="C14558" s="18" t="s">
        <v>1019</v>
      </c>
      <c r="D14558" s="18" t="s">
        <v>188</v>
      </c>
      <c r="E14558" s="18">
        <v>5.4624511257920991</v>
      </c>
    </row>
    <row r="14559" spans="1:5" x14ac:dyDescent="0.3">
      <c r="A14559" s="18" t="str">
        <f t="shared" si="228"/>
        <v>2024-25Boroondara CityMC2</v>
      </c>
      <c r="B14559" s="18" t="s">
        <v>1274</v>
      </c>
      <c r="C14559" s="18" t="s">
        <v>1019</v>
      </c>
      <c r="D14559" s="18" t="s">
        <v>192</v>
      </c>
      <c r="E14559" s="18">
        <v>1.0026666666666666</v>
      </c>
    </row>
    <row r="14560" spans="1:5" x14ac:dyDescent="0.3">
      <c r="A14560" s="18" t="str">
        <f t="shared" si="228"/>
        <v>2024-25Boroondara CityMC3</v>
      </c>
      <c r="B14560" s="18" t="s">
        <v>1274</v>
      </c>
      <c r="C14560" s="18" t="s">
        <v>1019</v>
      </c>
      <c r="D14560" s="18" t="s">
        <v>197</v>
      </c>
      <c r="E14560" s="18">
        <v>85.851797257700142</v>
      </c>
    </row>
    <row r="14561" spans="1:5" x14ac:dyDescent="0.3">
      <c r="A14561" s="18" t="str">
        <f t="shared" si="228"/>
        <v>2024-25Boroondara CityMC4</v>
      </c>
      <c r="B14561" s="18" t="s">
        <v>1274</v>
      </c>
      <c r="C14561" s="18" t="s">
        <v>1019</v>
      </c>
      <c r="D14561" s="18" t="s">
        <v>202</v>
      </c>
      <c r="E14561" s="18">
        <v>0.82454163679196968</v>
      </c>
    </row>
    <row r="14562" spans="1:5" x14ac:dyDescent="0.3">
      <c r="A14562" s="18" t="str">
        <f t="shared" si="228"/>
        <v>2024-25Boroondara CityMC5</v>
      </c>
      <c r="B14562" s="18" t="s">
        <v>1274</v>
      </c>
      <c r="C14562" s="18" t="s">
        <v>1019</v>
      </c>
      <c r="D14562" s="18" t="s">
        <v>207</v>
      </c>
      <c r="E14562" s="18">
        <v>0.86440677966101698</v>
      </c>
    </row>
    <row r="14563" spans="1:5" x14ac:dyDescent="0.3">
      <c r="A14563" s="18" t="str">
        <f t="shared" si="228"/>
        <v>2024-25Boroondara CityMC6</v>
      </c>
      <c r="B14563" s="18" t="s">
        <v>1274</v>
      </c>
      <c r="C14563" s="18" t="s">
        <v>1019</v>
      </c>
      <c r="D14563" s="18" t="s">
        <v>211</v>
      </c>
      <c r="E14563" s="18">
        <v>1.0071111111111111</v>
      </c>
    </row>
    <row r="14564" spans="1:5" x14ac:dyDescent="0.3">
      <c r="A14564" s="18" t="str">
        <f t="shared" si="228"/>
        <v>2024-25Boroondara CityR1</v>
      </c>
      <c r="B14564" s="18" t="s">
        <v>1274</v>
      </c>
      <c r="C14564" s="18" t="s">
        <v>1019</v>
      </c>
      <c r="D14564" s="18" t="s">
        <v>215</v>
      </c>
      <c r="E14564" s="18">
        <v>55.67141493761266</v>
      </c>
    </row>
    <row r="14565" spans="1:5" x14ac:dyDescent="0.3">
      <c r="A14565" s="18" t="str">
        <f t="shared" si="228"/>
        <v>2024-25Boroondara CityR2</v>
      </c>
      <c r="B14565" s="18" t="s">
        <v>1274</v>
      </c>
      <c r="C14565" s="18" t="s">
        <v>1019</v>
      </c>
      <c r="D14565" s="18" t="s">
        <v>220</v>
      </c>
      <c r="E14565" s="18">
        <v>0.92269847301261865</v>
      </c>
    </row>
    <row r="14566" spans="1:5" x14ac:dyDescent="0.3">
      <c r="A14566" s="18" t="str">
        <f t="shared" si="228"/>
        <v>2024-25Boroondara CityR3</v>
      </c>
      <c r="B14566" s="18" t="s">
        <v>1274</v>
      </c>
      <c r="C14566" s="18" t="s">
        <v>1019</v>
      </c>
      <c r="D14566" s="18" t="s">
        <v>223</v>
      </c>
      <c r="E14566" s="18">
        <v>132.83130739967464</v>
      </c>
    </row>
    <row r="14567" spans="1:5" x14ac:dyDescent="0.3">
      <c r="A14567" s="18" t="str">
        <f t="shared" si="228"/>
        <v>2024-25Boroondara CityR4</v>
      </c>
      <c r="B14567" s="18" t="s">
        <v>1274</v>
      </c>
      <c r="C14567" s="18" t="s">
        <v>1019</v>
      </c>
      <c r="D14567" s="18" t="s">
        <v>228</v>
      </c>
      <c r="E14567" s="18">
        <v>35.232769685808357</v>
      </c>
    </row>
    <row r="14568" spans="1:5" x14ac:dyDescent="0.3">
      <c r="A14568" s="18" t="str">
        <f t="shared" si="228"/>
        <v>2024-25Boroondara CityR5</v>
      </c>
      <c r="B14568" s="18" t="s">
        <v>1274</v>
      </c>
      <c r="C14568" s="18" t="s">
        <v>1019</v>
      </c>
      <c r="D14568" s="18" t="s">
        <v>232</v>
      </c>
      <c r="E14568" s="18">
        <v>64</v>
      </c>
    </row>
    <row r="14569" spans="1:5" x14ac:dyDescent="0.3">
      <c r="A14569" s="18" t="str">
        <f t="shared" si="228"/>
        <v>2024-25Boroondara CitySP1</v>
      </c>
      <c r="B14569" s="18" t="s">
        <v>1274</v>
      </c>
      <c r="C14569" s="18" t="s">
        <v>1019</v>
      </c>
      <c r="D14569" s="18" t="s">
        <v>236</v>
      </c>
      <c r="E14569" s="18">
        <v>83</v>
      </c>
    </row>
    <row r="14570" spans="1:5" x14ac:dyDescent="0.3">
      <c r="A14570" s="18" t="str">
        <f t="shared" si="228"/>
        <v>2024-25Boroondara CitySP2</v>
      </c>
      <c r="B14570" s="18" t="s">
        <v>1274</v>
      </c>
      <c r="C14570" s="18" t="s">
        <v>1019</v>
      </c>
      <c r="D14570" s="18" t="s">
        <v>239</v>
      </c>
      <c r="E14570" s="18">
        <v>0.67684478371501278</v>
      </c>
    </row>
    <row r="14571" spans="1:5" x14ac:dyDescent="0.3">
      <c r="A14571" s="18" t="str">
        <f t="shared" si="228"/>
        <v>2024-25Boroondara CitySP3</v>
      </c>
      <c r="B14571" s="18" t="s">
        <v>1274</v>
      </c>
      <c r="C14571" s="18" t="s">
        <v>1019</v>
      </c>
      <c r="D14571" s="18" t="s">
        <v>245</v>
      </c>
      <c r="E14571" s="18">
        <v>3869.2597152428807</v>
      </c>
    </row>
    <row r="14572" spans="1:5" x14ac:dyDescent="0.3">
      <c r="A14572" s="18" t="str">
        <f t="shared" si="228"/>
        <v>2024-25Boroondara CitySP4</v>
      </c>
      <c r="B14572" s="18" t="s">
        <v>1274</v>
      </c>
      <c r="C14572" s="18" t="s">
        <v>1019</v>
      </c>
      <c r="D14572" s="18" t="s">
        <v>251</v>
      </c>
      <c r="E14572" s="18">
        <v>0.44444444444444442</v>
      </c>
    </row>
    <row r="14573" spans="1:5" x14ac:dyDescent="0.3">
      <c r="A14573" s="18" t="str">
        <f t="shared" si="228"/>
        <v>2024-25Boroondara CityWC2</v>
      </c>
      <c r="B14573" s="18" t="s">
        <v>1274</v>
      </c>
      <c r="C14573" s="18" t="s">
        <v>1019</v>
      </c>
      <c r="D14573" s="18" t="s">
        <v>256</v>
      </c>
      <c r="E14573" s="18">
        <v>4.8196857218223608</v>
      </c>
    </row>
    <row r="14574" spans="1:5" x14ac:dyDescent="0.3">
      <c r="A14574" s="18" t="str">
        <f t="shared" si="228"/>
        <v>2024-25Boroondara CityWC3</v>
      </c>
      <c r="B14574" s="18" t="s">
        <v>1274</v>
      </c>
      <c r="C14574" s="18" t="s">
        <v>1019</v>
      </c>
      <c r="D14574" s="18" t="s">
        <v>262</v>
      </c>
      <c r="E14574" s="18">
        <v>117.30013752220316</v>
      </c>
    </row>
    <row r="14575" spans="1:5" x14ac:dyDescent="0.3">
      <c r="A14575" s="18" t="str">
        <f t="shared" si="228"/>
        <v>2024-25Boroondara CityWC4</v>
      </c>
      <c r="B14575" s="18" t="s">
        <v>1274</v>
      </c>
      <c r="C14575" s="18" t="s">
        <v>1019</v>
      </c>
      <c r="D14575" s="18" t="s">
        <v>266</v>
      </c>
      <c r="E14575" s="18">
        <v>100.97709340484013</v>
      </c>
    </row>
    <row r="14576" spans="1:5" x14ac:dyDescent="0.3">
      <c r="A14576" s="18" t="str">
        <f t="shared" si="228"/>
        <v>2024-25Boroondara CityWC5</v>
      </c>
      <c r="B14576" s="18" t="s">
        <v>1274</v>
      </c>
      <c r="C14576" s="18" t="s">
        <v>1019</v>
      </c>
      <c r="D14576" s="18" t="s">
        <v>270</v>
      </c>
      <c r="E14576" s="18">
        <v>0.70383860418927491</v>
      </c>
    </row>
    <row r="14577" spans="1:5" x14ac:dyDescent="0.3">
      <c r="A14577" s="18" t="str">
        <f t="shared" si="228"/>
        <v>2024-25Boroondara CityE2</v>
      </c>
      <c r="B14577" s="18" t="s">
        <v>1274</v>
      </c>
      <c r="C14577" s="18" t="s">
        <v>1019</v>
      </c>
      <c r="D14577" s="18" t="s">
        <v>548</v>
      </c>
      <c r="E14577" s="18">
        <v>3332.6866881123692</v>
      </c>
    </row>
    <row r="14578" spans="1:5" x14ac:dyDescent="0.3">
      <c r="A14578" s="18" t="str">
        <f t="shared" si="228"/>
        <v>2024-25Boroondara CityE4</v>
      </c>
      <c r="B14578" s="18" t="s">
        <v>1274</v>
      </c>
      <c r="C14578" s="18" t="s">
        <v>1019</v>
      </c>
      <c r="D14578" s="18" t="s">
        <v>550</v>
      </c>
      <c r="E14578" s="18">
        <v>2252.6213687596692</v>
      </c>
    </row>
    <row r="14579" spans="1:5" x14ac:dyDescent="0.3">
      <c r="A14579" s="18" t="str">
        <f t="shared" si="228"/>
        <v>2024-25Boroondara CityL1</v>
      </c>
      <c r="B14579" s="18" t="s">
        <v>1274</v>
      </c>
      <c r="C14579" s="18" t="s">
        <v>1019</v>
      </c>
      <c r="D14579" s="18" t="s">
        <v>552</v>
      </c>
      <c r="E14579" s="18">
        <v>3.3201647940074905</v>
      </c>
    </row>
    <row r="14580" spans="1:5" x14ac:dyDescent="0.3">
      <c r="A14580" s="18" t="str">
        <f t="shared" si="228"/>
        <v>2024-25Boroondara CityL2</v>
      </c>
      <c r="B14580" s="18" t="s">
        <v>1274</v>
      </c>
      <c r="C14580" s="18" t="s">
        <v>1019</v>
      </c>
      <c r="D14580" s="18" t="s">
        <v>554</v>
      </c>
      <c r="E14580" s="18">
        <v>1.5503370786516855</v>
      </c>
    </row>
    <row r="14581" spans="1:5" x14ac:dyDescent="0.3">
      <c r="A14581" s="18" t="str">
        <f t="shared" si="228"/>
        <v>2024-25Boroondara CityO2</v>
      </c>
      <c r="B14581" s="18" t="s">
        <v>1274</v>
      </c>
      <c r="C14581" s="18" t="s">
        <v>1019</v>
      </c>
      <c r="D14581" s="18" t="s">
        <v>556</v>
      </c>
      <c r="E14581" s="18">
        <v>0.31035167622856474</v>
      </c>
    </row>
    <row r="14582" spans="1:5" x14ac:dyDescent="0.3">
      <c r="A14582" s="18" t="str">
        <f t="shared" si="228"/>
        <v>2024-25Boroondara CityO3</v>
      </c>
      <c r="B14582" s="18" t="s">
        <v>1274</v>
      </c>
      <c r="C14582" s="18" t="s">
        <v>1019</v>
      </c>
      <c r="D14582" s="18" t="s">
        <v>558</v>
      </c>
      <c r="E14582" s="18">
        <v>5.2081123413936149E-2</v>
      </c>
    </row>
    <row r="14583" spans="1:5" x14ac:dyDescent="0.3">
      <c r="A14583" s="18" t="str">
        <f t="shared" si="228"/>
        <v>2024-25Boroondara CityO4</v>
      </c>
      <c r="B14583" s="18" t="s">
        <v>1274</v>
      </c>
      <c r="C14583" s="18" t="s">
        <v>1019</v>
      </c>
      <c r="D14583" s="18" t="s">
        <v>560</v>
      </c>
      <c r="E14583" s="18">
        <v>0.26018151696319242</v>
      </c>
    </row>
    <row r="14584" spans="1:5" x14ac:dyDescent="0.3">
      <c r="A14584" s="18" t="str">
        <f t="shared" si="228"/>
        <v>2024-25Boroondara CityO5</v>
      </c>
      <c r="B14584" s="18" t="s">
        <v>1274</v>
      </c>
      <c r="C14584" s="18" t="s">
        <v>1019</v>
      </c>
      <c r="D14584" s="18" t="s">
        <v>562</v>
      </c>
      <c r="E14584" s="18">
        <v>1.2468091385288838</v>
      </c>
    </row>
    <row r="14585" spans="1:5" x14ac:dyDescent="0.3">
      <c r="A14585" s="18" t="str">
        <f t="shared" si="228"/>
        <v>2024-25Boroondara CityOP1</v>
      </c>
      <c r="B14585" s="18" t="s">
        <v>1274</v>
      </c>
      <c r="C14585" s="18" t="s">
        <v>1019</v>
      </c>
      <c r="D14585" s="18" t="s">
        <v>564</v>
      </c>
      <c r="E14585" s="18">
        <v>7.7276095809848858E-2</v>
      </c>
    </row>
    <row r="14586" spans="1:5" x14ac:dyDescent="0.3">
      <c r="A14586" s="18" t="str">
        <f t="shared" si="228"/>
        <v>2024-25Boroondara CityS1</v>
      </c>
      <c r="B14586" s="18" t="s">
        <v>1274</v>
      </c>
      <c r="C14586" s="18" t="s">
        <v>1019</v>
      </c>
      <c r="D14586" s="18" t="s">
        <v>567</v>
      </c>
      <c r="E14586" s="18">
        <v>0.75310878891510236</v>
      </c>
    </row>
    <row r="14587" spans="1:5" x14ac:dyDescent="0.3">
      <c r="A14587" s="18" t="str">
        <f t="shared" si="228"/>
        <v>2024-25Boroondara CityS2</v>
      </c>
      <c r="B14587" s="18" t="s">
        <v>1274</v>
      </c>
      <c r="C14587" s="18" t="s">
        <v>1019</v>
      </c>
      <c r="D14587" s="18" t="s">
        <v>569</v>
      </c>
      <c r="E14587" s="18">
        <v>1.5375437978830215E-3</v>
      </c>
    </row>
    <row r="14588" spans="1:5" x14ac:dyDescent="0.3">
      <c r="A14588" s="18" t="str">
        <f t="shared" si="228"/>
        <v>2024-25Boroondara CityC1</v>
      </c>
      <c r="B14588" s="18" t="s">
        <v>1274</v>
      </c>
      <c r="C14588" s="18" t="s">
        <v>1019</v>
      </c>
      <c r="D14588" s="18" t="s">
        <v>572</v>
      </c>
      <c r="E14588" s="18">
        <v>1524.841580153701</v>
      </c>
    </row>
    <row r="14589" spans="1:5" x14ac:dyDescent="0.3">
      <c r="A14589" s="18" t="str">
        <f t="shared" si="228"/>
        <v>2024-25Boroondara CityC2</v>
      </c>
      <c r="B14589" s="18" t="s">
        <v>1274</v>
      </c>
      <c r="C14589" s="18" t="s">
        <v>1019</v>
      </c>
      <c r="D14589" s="18" t="s">
        <v>575</v>
      </c>
      <c r="E14589" s="18">
        <v>7600.0741539706078</v>
      </c>
    </row>
    <row r="14590" spans="1:5" x14ac:dyDescent="0.3">
      <c r="A14590" s="18" t="str">
        <f t="shared" si="228"/>
        <v>2024-25Boroondara CityC3</v>
      </c>
      <c r="B14590" s="18" t="s">
        <v>1274</v>
      </c>
      <c r="C14590" s="18" t="s">
        <v>1019</v>
      </c>
      <c r="D14590" s="18" t="s">
        <v>579</v>
      </c>
      <c r="E14590" s="18">
        <v>271.45711017918416</v>
      </c>
    </row>
    <row r="14591" spans="1:5" x14ac:dyDescent="0.3">
      <c r="A14591" s="18" t="str">
        <f t="shared" si="228"/>
        <v>2024-25Boroondara CityC4</v>
      </c>
      <c r="B14591" s="18" t="s">
        <v>1274</v>
      </c>
      <c r="C14591" s="18" t="s">
        <v>1019</v>
      </c>
      <c r="D14591" s="18" t="s">
        <v>583</v>
      </c>
      <c r="E14591" s="18">
        <v>1559.8175362905038</v>
      </c>
    </row>
    <row r="14592" spans="1:5" x14ac:dyDescent="0.3">
      <c r="A14592" s="18" t="str">
        <f t="shared" si="228"/>
        <v>2024-25Boroondara CityC5</v>
      </c>
      <c r="B14592" s="18" t="s">
        <v>1274</v>
      </c>
      <c r="C14592" s="18" t="s">
        <v>1019</v>
      </c>
      <c r="D14592" s="18" t="s">
        <v>586</v>
      </c>
      <c r="E14592" s="18">
        <v>80.788503887465737</v>
      </c>
    </row>
    <row r="14593" spans="1:5" x14ac:dyDescent="0.3">
      <c r="A14593" s="18" t="str">
        <f t="shared" si="228"/>
        <v>2024-25Boroondara CityC6</v>
      </c>
      <c r="B14593" s="18" t="s">
        <v>1274</v>
      </c>
      <c r="C14593" s="18" t="s">
        <v>1019</v>
      </c>
      <c r="D14593" s="18" t="s">
        <v>590</v>
      </c>
      <c r="E14593" s="18">
        <v>10</v>
      </c>
    </row>
    <row r="14594" spans="1:5" x14ac:dyDescent="0.3">
      <c r="A14594" s="18" t="str">
        <f t="shared" si="228"/>
        <v>2024-25Boroondara CityC7</v>
      </c>
      <c r="B14594" s="18" t="s">
        <v>1274</v>
      </c>
      <c r="C14594" s="18" t="s">
        <v>1019</v>
      </c>
      <c r="D14594" s="18" t="s">
        <v>594</v>
      </c>
      <c r="E14594" s="18">
        <v>0.11478260869565217</v>
      </c>
    </row>
    <row r="14595" spans="1:5" x14ac:dyDescent="0.3">
      <c r="A14595" s="18" t="str">
        <f t="shared" si="228"/>
        <v>2024-25Brimbank CityAF2</v>
      </c>
      <c r="B14595" s="18" t="s">
        <v>1274</v>
      </c>
      <c r="C14595" s="18" t="s">
        <v>1022</v>
      </c>
      <c r="D14595" s="18" t="s">
        <v>76</v>
      </c>
      <c r="E14595" s="18">
        <v>1</v>
      </c>
    </row>
    <row r="14596" spans="1:5" x14ac:dyDescent="0.3">
      <c r="A14596" s="18" t="str">
        <f t="shared" si="228"/>
        <v>2024-25Brimbank CityAF6</v>
      </c>
      <c r="B14596" s="18" t="s">
        <v>1274</v>
      </c>
      <c r="C14596" s="18" t="s">
        <v>1022</v>
      </c>
      <c r="D14596" s="18" t="s">
        <v>85</v>
      </c>
      <c r="E14596" s="18">
        <v>9.9179115022810773</v>
      </c>
    </row>
    <row r="14597" spans="1:5" x14ac:dyDescent="0.3">
      <c r="A14597" s="18" t="str">
        <f t="shared" si="228"/>
        <v>2024-25Brimbank CityAF7</v>
      </c>
      <c r="B14597" s="18" t="s">
        <v>1274</v>
      </c>
      <c r="C14597" s="18" t="s">
        <v>1022</v>
      </c>
      <c r="D14597" s="18" t="s">
        <v>90</v>
      </c>
      <c r="E14597" s="18">
        <v>-1.7055047337392519</v>
      </c>
    </row>
    <row r="14598" spans="1:5" x14ac:dyDescent="0.3">
      <c r="A14598" s="18" t="str">
        <f t="shared" si="228"/>
        <v>2024-25Brimbank CityAM1</v>
      </c>
      <c r="B14598" s="18" t="s">
        <v>1274</v>
      </c>
      <c r="C14598" s="18" t="s">
        <v>1022</v>
      </c>
      <c r="D14598" s="18" t="s">
        <v>97</v>
      </c>
      <c r="E14598" s="18">
        <v>1.2591801878736122</v>
      </c>
    </row>
    <row r="14599" spans="1:5" x14ac:dyDescent="0.3">
      <c r="A14599" s="18" t="str">
        <f t="shared" si="228"/>
        <v>2024-25Brimbank CityAM2</v>
      </c>
      <c r="B14599" s="18" t="s">
        <v>1274</v>
      </c>
      <c r="C14599" s="18" t="s">
        <v>1022</v>
      </c>
      <c r="D14599" s="18" t="s">
        <v>103</v>
      </c>
      <c r="E14599" s="18">
        <v>0.28766310794780547</v>
      </c>
    </row>
    <row r="14600" spans="1:5" x14ac:dyDescent="0.3">
      <c r="A14600" s="18" t="str">
        <f t="shared" si="228"/>
        <v>2024-25Brimbank CityAM5</v>
      </c>
      <c r="B14600" s="18" t="s">
        <v>1274</v>
      </c>
      <c r="C14600" s="18" t="s">
        <v>1022</v>
      </c>
      <c r="D14600" s="18" t="s">
        <v>109</v>
      </c>
      <c r="E14600" s="18">
        <v>0.89425478767693589</v>
      </c>
    </row>
    <row r="14601" spans="1:5" x14ac:dyDescent="0.3">
      <c r="A14601" s="18" t="str">
        <f t="shared" si="228"/>
        <v>2024-25Brimbank CityAM6</v>
      </c>
      <c r="B14601" s="18" t="s">
        <v>1274</v>
      </c>
      <c r="C14601" s="18" t="s">
        <v>1022</v>
      </c>
      <c r="D14601" s="18" t="s">
        <v>115</v>
      </c>
      <c r="E14601" s="18">
        <v>12.56384997375752</v>
      </c>
    </row>
    <row r="14602" spans="1:5" x14ac:dyDescent="0.3">
      <c r="A14602" s="18" t="str">
        <f t="shared" si="228"/>
        <v>2024-25Brimbank CityAM7</v>
      </c>
      <c r="B14602" s="18" t="s">
        <v>1274</v>
      </c>
      <c r="C14602" s="18" t="s">
        <v>1022</v>
      </c>
      <c r="D14602" s="18" t="s">
        <v>118</v>
      </c>
      <c r="E14602" s="18">
        <v>1</v>
      </c>
    </row>
    <row r="14603" spans="1:5" x14ac:dyDescent="0.3">
      <c r="A14603" s="18" t="str">
        <f t="shared" si="228"/>
        <v>2024-25Brimbank CityFS1</v>
      </c>
      <c r="B14603" s="18" t="s">
        <v>1274</v>
      </c>
      <c r="C14603" s="18" t="s">
        <v>1022</v>
      </c>
      <c r="D14603" s="18" t="s">
        <v>124</v>
      </c>
      <c r="E14603" s="18">
        <v>1.2432432432432432</v>
      </c>
    </row>
    <row r="14604" spans="1:5" x14ac:dyDescent="0.3">
      <c r="A14604" s="18" t="str">
        <f t="shared" si="228"/>
        <v>2024-25Brimbank CityFS2</v>
      </c>
      <c r="B14604" s="18" t="s">
        <v>1274</v>
      </c>
      <c r="C14604" s="18" t="s">
        <v>1022</v>
      </c>
      <c r="D14604" s="18" t="s">
        <v>130</v>
      </c>
      <c r="E14604" s="18">
        <v>1</v>
      </c>
    </row>
    <row r="14605" spans="1:5" x14ac:dyDescent="0.3">
      <c r="A14605" s="18" t="str">
        <f t="shared" si="228"/>
        <v>2024-25Brimbank CityFS3</v>
      </c>
      <c r="B14605" s="18" t="s">
        <v>1274</v>
      </c>
      <c r="C14605" s="18" t="s">
        <v>1022</v>
      </c>
      <c r="D14605" s="18" t="s">
        <v>135</v>
      </c>
      <c r="E14605" s="18">
        <v>433.80824742268044</v>
      </c>
    </row>
    <row r="14606" spans="1:5" x14ac:dyDescent="0.3">
      <c r="A14606" s="18" t="str">
        <f t="shared" si="228"/>
        <v>2024-25Brimbank CityFS4</v>
      </c>
      <c r="B14606" s="18" t="s">
        <v>1274</v>
      </c>
      <c r="C14606" s="18" t="s">
        <v>1022</v>
      </c>
      <c r="D14606" s="18" t="s">
        <v>139</v>
      </c>
      <c r="E14606" s="18">
        <v>1</v>
      </c>
    </row>
    <row r="14607" spans="1:5" x14ac:dyDescent="0.3">
      <c r="A14607" s="18" t="str">
        <f t="shared" si="228"/>
        <v>2024-25Brimbank CityFS5</v>
      </c>
      <c r="B14607" s="18" t="s">
        <v>1274</v>
      </c>
      <c r="C14607" s="18" t="s">
        <v>1022</v>
      </c>
      <c r="D14607" s="18" t="s">
        <v>144</v>
      </c>
      <c r="E14607" s="18">
        <v>1.0331950207468881</v>
      </c>
    </row>
    <row r="14608" spans="1:5" x14ac:dyDescent="0.3">
      <c r="A14608" s="18" t="str">
        <f t="shared" si="228"/>
        <v>2024-25Brimbank CityG1</v>
      </c>
      <c r="B14608" s="18" t="s">
        <v>1274</v>
      </c>
      <c r="C14608" s="18" t="s">
        <v>1022</v>
      </c>
      <c r="D14608" s="18" t="s">
        <v>149</v>
      </c>
      <c r="E14608" s="18">
        <v>4.3165467625899283E-2</v>
      </c>
    </row>
    <row r="14609" spans="1:5" x14ac:dyDescent="0.3">
      <c r="A14609" s="18" t="str">
        <f t="shared" si="228"/>
        <v>2024-25Brimbank CityG2</v>
      </c>
      <c r="B14609" s="18" t="s">
        <v>1274</v>
      </c>
      <c r="C14609" s="18" t="s">
        <v>1022</v>
      </c>
      <c r="D14609" s="18" t="s">
        <v>154</v>
      </c>
      <c r="E14609" s="18">
        <v>74</v>
      </c>
    </row>
    <row r="14610" spans="1:5" x14ac:dyDescent="0.3">
      <c r="A14610" s="18" t="str">
        <f t="shared" si="228"/>
        <v>2024-25Brimbank CityG3</v>
      </c>
      <c r="B14610" s="18" t="s">
        <v>1274</v>
      </c>
      <c r="C14610" s="18" t="s">
        <v>1022</v>
      </c>
      <c r="D14610" s="18" t="s">
        <v>159</v>
      </c>
      <c r="E14610" s="18">
        <v>0.88111888111888115</v>
      </c>
    </row>
    <row r="14611" spans="1:5" x14ac:dyDescent="0.3">
      <c r="A14611" s="18" t="str">
        <f t="shared" si="228"/>
        <v>2024-25Brimbank CityG4</v>
      </c>
      <c r="B14611" s="18" t="s">
        <v>1274</v>
      </c>
      <c r="C14611" s="18" t="s">
        <v>1022</v>
      </c>
      <c r="D14611" s="18" t="s">
        <v>166</v>
      </c>
      <c r="E14611" s="18">
        <v>72969.545454545456</v>
      </c>
    </row>
    <row r="14612" spans="1:5" x14ac:dyDescent="0.3">
      <c r="A14612" s="18" t="str">
        <f t="shared" si="228"/>
        <v>2024-25Brimbank CityG5</v>
      </c>
      <c r="B14612" s="18" t="s">
        <v>1274</v>
      </c>
      <c r="C14612" s="18" t="s">
        <v>1022</v>
      </c>
      <c r="D14612" s="18" t="s">
        <v>169</v>
      </c>
      <c r="E14612" s="18">
        <v>72</v>
      </c>
    </row>
    <row r="14613" spans="1:5" x14ac:dyDescent="0.3">
      <c r="A14613" s="18" t="str">
        <f t="shared" si="228"/>
        <v>2024-25Brimbank CityLB2</v>
      </c>
      <c r="B14613" s="18" t="s">
        <v>1274</v>
      </c>
      <c r="C14613" s="18" t="s">
        <v>1022</v>
      </c>
      <c r="D14613" s="18" t="s">
        <v>172</v>
      </c>
      <c r="E14613" s="18">
        <v>0.80327155207086309</v>
      </c>
    </row>
    <row r="14614" spans="1:5" x14ac:dyDescent="0.3">
      <c r="A14614" s="18" t="str">
        <f t="shared" si="228"/>
        <v>2024-25Brimbank CityLB5</v>
      </c>
      <c r="B14614" s="18" t="s">
        <v>1274</v>
      </c>
      <c r="C14614" s="18" t="s">
        <v>1022</v>
      </c>
      <c r="D14614" s="18" t="s">
        <v>177</v>
      </c>
      <c r="E14614" s="18">
        <v>43.742066696273568</v>
      </c>
    </row>
    <row r="14615" spans="1:5" x14ac:dyDescent="0.3">
      <c r="A14615" s="18" t="str">
        <f t="shared" si="228"/>
        <v>2024-25Brimbank CityLB6</v>
      </c>
      <c r="B14615" s="18" t="s">
        <v>1274</v>
      </c>
      <c r="C14615" s="18" t="s">
        <v>1022</v>
      </c>
      <c r="D14615" s="18" t="s">
        <v>180</v>
      </c>
      <c r="E14615" s="18">
        <v>7.330281803867738</v>
      </c>
    </row>
    <row r="14616" spans="1:5" x14ac:dyDescent="0.3">
      <c r="A14616" s="18" t="str">
        <f t="shared" ref="A14616:A14679" si="229">CONCATENATE(B14616,C14616,D14616)</f>
        <v>2024-25Brimbank CityLB7</v>
      </c>
      <c r="B14616" s="18" t="s">
        <v>1274</v>
      </c>
      <c r="C14616" s="18" t="s">
        <v>1022</v>
      </c>
      <c r="D14616" s="18" t="s">
        <v>184</v>
      </c>
      <c r="E14616" s="18">
        <v>0.32908070572086073</v>
      </c>
    </row>
    <row r="14617" spans="1:5" x14ac:dyDescent="0.3">
      <c r="A14617" s="18" t="str">
        <f t="shared" si="229"/>
        <v>2024-25Brimbank CityLB8</v>
      </c>
      <c r="B14617" s="18" t="s">
        <v>1274</v>
      </c>
      <c r="C14617" s="18" t="s">
        <v>1022</v>
      </c>
      <c r="D14617" s="18" t="s">
        <v>188</v>
      </c>
      <c r="E14617" s="18">
        <v>4.1648582906051921</v>
      </c>
    </row>
    <row r="14618" spans="1:5" x14ac:dyDescent="0.3">
      <c r="A14618" s="18" t="str">
        <f t="shared" si="229"/>
        <v>2024-25Brimbank CityMC2</v>
      </c>
      <c r="B14618" s="18" t="s">
        <v>1274</v>
      </c>
      <c r="C14618" s="18" t="s">
        <v>1022</v>
      </c>
      <c r="D14618" s="18" t="s">
        <v>192</v>
      </c>
      <c r="E14618" s="18">
        <v>1.0129330254041571</v>
      </c>
    </row>
    <row r="14619" spans="1:5" x14ac:dyDescent="0.3">
      <c r="A14619" s="18" t="str">
        <f t="shared" si="229"/>
        <v>2024-25Brimbank CityMC3</v>
      </c>
      <c r="B14619" s="18" t="s">
        <v>1274</v>
      </c>
      <c r="C14619" s="18" t="s">
        <v>1022</v>
      </c>
      <c r="D14619" s="18" t="s">
        <v>197</v>
      </c>
      <c r="E14619" s="18">
        <v>85.688237415263387</v>
      </c>
    </row>
    <row r="14620" spans="1:5" x14ac:dyDescent="0.3">
      <c r="A14620" s="18" t="str">
        <f t="shared" si="229"/>
        <v>2024-25Brimbank CityMC4</v>
      </c>
      <c r="B14620" s="18" t="s">
        <v>1274</v>
      </c>
      <c r="C14620" s="18" t="s">
        <v>1022</v>
      </c>
      <c r="D14620" s="18" t="s">
        <v>202</v>
      </c>
      <c r="E14620" s="18">
        <v>0.64407886922437341</v>
      </c>
    </row>
    <row r="14621" spans="1:5" x14ac:dyDescent="0.3">
      <c r="A14621" s="18" t="str">
        <f t="shared" si="229"/>
        <v>2024-25Brimbank CityMC5</v>
      </c>
      <c r="B14621" s="18" t="s">
        <v>1274</v>
      </c>
      <c r="C14621" s="18" t="s">
        <v>1022</v>
      </c>
      <c r="D14621" s="18" t="s">
        <v>207</v>
      </c>
      <c r="E14621" s="18">
        <v>0.96585365853658534</v>
      </c>
    </row>
    <row r="14622" spans="1:5" x14ac:dyDescent="0.3">
      <c r="A14622" s="18" t="str">
        <f t="shared" si="229"/>
        <v>2024-25Brimbank CityMC6</v>
      </c>
      <c r="B14622" s="18" t="s">
        <v>1274</v>
      </c>
      <c r="C14622" s="18" t="s">
        <v>1022</v>
      </c>
      <c r="D14622" s="18" t="s">
        <v>211</v>
      </c>
      <c r="E14622" s="18">
        <v>0.92563510392609705</v>
      </c>
    </row>
    <row r="14623" spans="1:5" x14ac:dyDescent="0.3">
      <c r="A14623" s="18" t="str">
        <f t="shared" si="229"/>
        <v>2024-25Brimbank CityR1</v>
      </c>
      <c r="B14623" s="18" t="s">
        <v>1274</v>
      </c>
      <c r="C14623" s="18" t="s">
        <v>1022</v>
      </c>
      <c r="D14623" s="18" t="s">
        <v>215</v>
      </c>
      <c r="E14623" s="18">
        <v>69.782608695652172</v>
      </c>
    </row>
    <row r="14624" spans="1:5" x14ac:dyDescent="0.3">
      <c r="A14624" s="18" t="str">
        <f t="shared" si="229"/>
        <v>2024-25Brimbank CityR2</v>
      </c>
      <c r="B14624" s="18" t="s">
        <v>1274</v>
      </c>
      <c r="C14624" s="18" t="s">
        <v>1022</v>
      </c>
      <c r="D14624" s="18" t="s">
        <v>220</v>
      </c>
      <c r="E14624" s="18">
        <v>0.93170142700329306</v>
      </c>
    </row>
    <row r="14625" spans="1:5" x14ac:dyDescent="0.3">
      <c r="A14625" s="18" t="str">
        <f t="shared" si="229"/>
        <v>2024-25Brimbank CityR3</v>
      </c>
      <c r="B14625" s="18" t="s">
        <v>1274</v>
      </c>
      <c r="C14625" s="18" t="s">
        <v>1022</v>
      </c>
      <c r="D14625" s="18" t="s">
        <v>223</v>
      </c>
      <c r="E14625" s="18">
        <v>139.5160633023161</v>
      </c>
    </row>
    <row r="14626" spans="1:5" x14ac:dyDescent="0.3">
      <c r="A14626" s="18" t="str">
        <f t="shared" si="229"/>
        <v>2024-25Brimbank CityR4</v>
      </c>
      <c r="B14626" s="18" t="s">
        <v>1274</v>
      </c>
      <c r="C14626" s="18" t="s">
        <v>1022</v>
      </c>
      <c r="D14626" s="18" t="s">
        <v>228</v>
      </c>
      <c r="E14626" s="18">
        <v>40.577957417014098</v>
      </c>
    </row>
    <row r="14627" spans="1:5" x14ac:dyDescent="0.3">
      <c r="A14627" s="18" t="str">
        <f t="shared" si="229"/>
        <v>2024-25Brimbank CityR5</v>
      </c>
      <c r="B14627" s="18" t="s">
        <v>1274</v>
      </c>
      <c r="C14627" s="18" t="s">
        <v>1022</v>
      </c>
      <c r="D14627" s="18" t="s">
        <v>232</v>
      </c>
      <c r="E14627" s="18">
        <v>72</v>
      </c>
    </row>
    <row r="14628" spans="1:5" x14ac:dyDescent="0.3">
      <c r="A14628" s="18" t="str">
        <f t="shared" si="229"/>
        <v>2024-25Brimbank CitySP1</v>
      </c>
      <c r="B14628" s="18" t="s">
        <v>1274</v>
      </c>
      <c r="C14628" s="18" t="s">
        <v>1022</v>
      </c>
      <c r="D14628" s="18" t="s">
        <v>236</v>
      </c>
      <c r="E14628" s="18">
        <v>79</v>
      </c>
    </row>
    <row r="14629" spans="1:5" x14ac:dyDescent="0.3">
      <c r="A14629" s="18" t="str">
        <f t="shared" si="229"/>
        <v>2024-25Brimbank CitySP2</v>
      </c>
      <c r="B14629" s="18" t="s">
        <v>1274</v>
      </c>
      <c r="C14629" s="18" t="s">
        <v>1022</v>
      </c>
      <c r="D14629" s="18" t="s">
        <v>239</v>
      </c>
      <c r="E14629" s="18">
        <v>0.81101190476190477</v>
      </c>
    </row>
    <row r="14630" spans="1:5" x14ac:dyDescent="0.3">
      <c r="A14630" s="18" t="str">
        <f t="shared" si="229"/>
        <v>2024-25Brimbank CitySP3</v>
      </c>
      <c r="B14630" s="18" t="s">
        <v>1274</v>
      </c>
      <c r="C14630" s="18" t="s">
        <v>1022</v>
      </c>
      <c r="D14630" s="18" t="s">
        <v>245</v>
      </c>
      <c r="E14630" s="18">
        <v>3558.086610687023</v>
      </c>
    </row>
    <row r="14631" spans="1:5" x14ac:dyDescent="0.3">
      <c r="A14631" s="18" t="str">
        <f t="shared" si="229"/>
        <v>2024-25Brimbank CitySP4</v>
      </c>
      <c r="B14631" s="18" t="s">
        <v>1274</v>
      </c>
      <c r="C14631" s="18" t="s">
        <v>1022</v>
      </c>
      <c r="D14631" s="18" t="s">
        <v>251</v>
      </c>
      <c r="E14631" s="18">
        <v>1</v>
      </c>
    </row>
    <row r="14632" spans="1:5" x14ac:dyDescent="0.3">
      <c r="A14632" s="18" t="str">
        <f t="shared" si="229"/>
        <v>2024-25Brimbank CityWC2</v>
      </c>
      <c r="B14632" s="18" t="s">
        <v>1274</v>
      </c>
      <c r="C14632" s="18" t="s">
        <v>1022</v>
      </c>
      <c r="D14632" s="18" t="s">
        <v>256</v>
      </c>
      <c r="E14632" s="18">
        <v>12.270011041758442</v>
      </c>
    </row>
    <row r="14633" spans="1:5" x14ac:dyDescent="0.3">
      <c r="A14633" s="18" t="str">
        <f t="shared" si="229"/>
        <v>2024-25Brimbank CityWC3</v>
      </c>
      <c r="B14633" s="18" t="s">
        <v>1274</v>
      </c>
      <c r="C14633" s="18" t="s">
        <v>1022</v>
      </c>
      <c r="D14633" s="18" t="s">
        <v>262</v>
      </c>
      <c r="E14633" s="18">
        <v>179.69644097463396</v>
      </c>
    </row>
    <row r="14634" spans="1:5" x14ac:dyDescent="0.3">
      <c r="A14634" s="18" t="str">
        <f t="shared" si="229"/>
        <v>2024-25Brimbank CityWC4</v>
      </c>
      <c r="B14634" s="18" t="s">
        <v>1274</v>
      </c>
      <c r="C14634" s="18" t="s">
        <v>1022</v>
      </c>
      <c r="D14634" s="18" t="s">
        <v>266</v>
      </c>
      <c r="E14634" s="18">
        <v>42.848915066818549</v>
      </c>
    </row>
    <row r="14635" spans="1:5" x14ac:dyDescent="0.3">
      <c r="A14635" s="18" t="str">
        <f t="shared" si="229"/>
        <v>2024-25Brimbank CityWC5</v>
      </c>
      <c r="B14635" s="18" t="s">
        <v>1274</v>
      </c>
      <c r="C14635" s="18" t="s">
        <v>1022</v>
      </c>
      <c r="D14635" s="18" t="s">
        <v>270</v>
      </c>
      <c r="E14635" s="18">
        <v>0.38704131414402942</v>
      </c>
    </row>
    <row r="14636" spans="1:5" x14ac:dyDescent="0.3">
      <c r="A14636" s="18" t="str">
        <f t="shared" si="229"/>
        <v>2024-25Brimbank CityE2</v>
      </c>
      <c r="B14636" s="18" t="s">
        <v>1274</v>
      </c>
      <c r="C14636" s="18" t="s">
        <v>1022</v>
      </c>
      <c r="D14636" s="18" t="s">
        <v>548</v>
      </c>
      <c r="E14636" s="18">
        <v>3205.0078631806568</v>
      </c>
    </row>
    <row r="14637" spans="1:5" x14ac:dyDescent="0.3">
      <c r="A14637" s="18" t="str">
        <f t="shared" si="229"/>
        <v>2024-25Brimbank CityE4</v>
      </c>
      <c r="B14637" s="18" t="s">
        <v>1274</v>
      </c>
      <c r="C14637" s="18" t="s">
        <v>1022</v>
      </c>
      <c r="D14637" s="18" t="s">
        <v>550</v>
      </c>
      <c r="E14637" s="18">
        <v>1846.7908393945352</v>
      </c>
    </row>
    <row r="14638" spans="1:5" x14ac:dyDescent="0.3">
      <c r="A14638" s="18" t="str">
        <f t="shared" si="229"/>
        <v>2024-25Brimbank CityL1</v>
      </c>
      <c r="B14638" s="18" t="s">
        <v>1274</v>
      </c>
      <c r="C14638" s="18" t="s">
        <v>1022</v>
      </c>
      <c r="D14638" s="18" t="s">
        <v>552</v>
      </c>
      <c r="E14638" s="18">
        <v>1.9932366269669575</v>
      </c>
    </row>
    <row r="14639" spans="1:5" x14ac:dyDescent="0.3">
      <c r="A14639" s="18" t="str">
        <f t="shared" si="229"/>
        <v>2024-25Brimbank CityL2</v>
      </c>
      <c r="B14639" s="18" t="s">
        <v>1274</v>
      </c>
      <c r="C14639" s="18" t="s">
        <v>1022</v>
      </c>
      <c r="D14639" s="18" t="s">
        <v>554</v>
      </c>
      <c r="E14639" s="18">
        <v>0.65224421014278233</v>
      </c>
    </row>
    <row r="14640" spans="1:5" x14ac:dyDescent="0.3">
      <c r="A14640" s="18" t="str">
        <f t="shared" si="229"/>
        <v>2024-25Brimbank CityO2</v>
      </c>
      <c r="B14640" s="18" t="s">
        <v>1274</v>
      </c>
      <c r="C14640" s="18" t="s">
        <v>1022</v>
      </c>
      <c r="D14640" s="18" t="s">
        <v>556</v>
      </c>
      <c r="E14640" s="18">
        <v>0.47817988010807161</v>
      </c>
    </row>
    <row r="14641" spans="1:5" x14ac:dyDescent="0.3">
      <c r="A14641" s="18" t="str">
        <f t="shared" si="229"/>
        <v>2024-25Brimbank CityO3</v>
      </c>
      <c r="B14641" s="18" t="s">
        <v>1274</v>
      </c>
      <c r="C14641" s="18" t="s">
        <v>1022</v>
      </c>
      <c r="D14641" s="18" t="s">
        <v>558</v>
      </c>
      <c r="E14641" s="18">
        <v>6.1054120229652148E-2</v>
      </c>
    </row>
    <row r="14642" spans="1:5" x14ac:dyDescent="0.3">
      <c r="A14642" s="18" t="str">
        <f t="shared" si="229"/>
        <v>2024-25Brimbank CityO4</v>
      </c>
      <c r="B14642" s="18" t="s">
        <v>1274</v>
      </c>
      <c r="C14642" s="18" t="s">
        <v>1022</v>
      </c>
      <c r="D14642" s="18" t="s">
        <v>560</v>
      </c>
      <c r="E14642" s="18">
        <v>0.32362480019906287</v>
      </c>
    </row>
    <row r="14643" spans="1:5" x14ac:dyDescent="0.3">
      <c r="A14643" s="18" t="str">
        <f t="shared" si="229"/>
        <v>2024-25Brimbank CityO5</v>
      </c>
      <c r="B14643" s="18" t="s">
        <v>1274</v>
      </c>
      <c r="C14643" s="18" t="s">
        <v>1022</v>
      </c>
      <c r="D14643" s="18" t="s">
        <v>562</v>
      </c>
      <c r="E14643" s="18">
        <v>0.82505036937541976</v>
      </c>
    </row>
    <row r="14644" spans="1:5" x14ac:dyDescent="0.3">
      <c r="A14644" s="18" t="str">
        <f t="shared" si="229"/>
        <v>2024-25Brimbank CityOP1</v>
      </c>
      <c r="B14644" s="18" t="s">
        <v>1274</v>
      </c>
      <c r="C14644" s="18" t="s">
        <v>1022</v>
      </c>
      <c r="D14644" s="18" t="s">
        <v>564</v>
      </c>
      <c r="E14644" s="18">
        <v>4.7862031207226936E-2</v>
      </c>
    </row>
    <row r="14645" spans="1:5" x14ac:dyDescent="0.3">
      <c r="A14645" s="18" t="str">
        <f t="shared" si="229"/>
        <v>2024-25Brimbank CityS1</v>
      </c>
      <c r="B14645" s="18" t="s">
        <v>1274</v>
      </c>
      <c r="C14645" s="18" t="s">
        <v>1022</v>
      </c>
      <c r="D14645" s="18" t="s">
        <v>567</v>
      </c>
      <c r="E14645" s="18">
        <v>0.69168354776895702</v>
      </c>
    </row>
    <row r="14646" spans="1:5" x14ac:dyDescent="0.3">
      <c r="A14646" s="18" t="str">
        <f t="shared" si="229"/>
        <v>2024-25Brimbank CityS2</v>
      </c>
      <c r="B14646" s="18" t="s">
        <v>1274</v>
      </c>
      <c r="C14646" s="18" t="s">
        <v>1022</v>
      </c>
      <c r="D14646" s="18" t="s">
        <v>569</v>
      </c>
      <c r="E14646" s="18">
        <v>3.0229560028489522E-3</v>
      </c>
    </row>
    <row r="14647" spans="1:5" x14ac:dyDescent="0.3">
      <c r="A14647" s="18" t="str">
        <f t="shared" si="229"/>
        <v>2024-25Brimbank CityC1</v>
      </c>
      <c r="B14647" s="18" t="s">
        <v>1274</v>
      </c>
      <c r="C14647" s="18" t="s">
        <v>1022</v>
      </c>
      <c r="D14647" s="18" t="s">
        <v>572</v>
      </c>
      <c r="E14647" s="18">
        <v>1316.47422180952</v>
      </c>
    </row>
    <row r="14648" spans="1:5" x14ac:dyDescent="0.3">
      <c r="A14648" s="18" t="str">
        <f t="shared" si="229"/>
        <v>2024-25Brimbank CityC2</v>
      </c>
      <c r="B14648" s="18" t="s">
        <v>1274</v>
      </c>
      <c r="C14648" s="18" t="s">
        <v>1022</v>
      </c>
      <c r="D14648" s="18" t="s">
        <v>575</v>
      </c>
      <c r="E14648" s="18">
        <v>11391.653881868464</v>
      </c>
    </row>
    <row r="14649" spans="1:5" x14ac:dyDescent="0.3">
      <c r="A14649" s="18" t="str">
        <f t="shared" si="229"/>
        <v>2024-25Brimbank CityC3</v>
      </c>
      <c r="B14649" s="18" t="s">
        <v>1274</v>
      </c>
      <c r="C14649" s="18" t="s">
        <v>1022</v>
      </c>
      <c r="D14649" s="18" t="s">
        <v>579</v>
      </c>
      <c r="E14649" s="18">
        <v>216.08724100327154</v>
      </c>
    </row>
    <row r="14650" spans="1:5" x14ac:dyDescent="0.3">
      <c r="A14650" s="18" t="str">
        <f t="shared" si="229"/>
        <v>2024-25Brimbank CityC4</v>
      </c>
      <c r="B14650" s="18" t="s">
        <v>1274</v>
      </c>
      <c r="C14650" s="18" t="s">
        <v>1022</v>
      </c>
      <c r="D14650" s="18" t="s">
        <v>583</v>
      </c>
      <c r="E14650" s="18">
        <v>1196.6116920343979</v>
      </c>
    </row>
    <row r="14651" spans="1:5" x14ac:dyDescent="0.3">
      <c r="A14651" s="18" t="str">
        <f t="shared" si="229"/>
        <v>2024-25Brimbank CityC5</v>
      </c>
      <c r="B14651" s="18" t="s">
        <v>1274</v>
      </c>
      <c r="C14651" s="18" t="s">
        <v>1022</v>
      </c>
      <c r="D14651" s="18" t="s">
        <v>586</v>
      </c>
      <c r="E14651" s="18">
        <v>177.54552061044046</v>
      </c>
    </row>
    <row r="14652" spans="1:5" x14ac:dyDescent="0.3">
      <c r="A14652" s="18" t="str">
        <f t="shared" si="229"/>
        <v>2024-25Brimbank CityC6</v>
      </c>
      <c r="B14652" s="18" t="s">
        <v>1274</v>
      </c>
      <c r="C14652" s="18" t="s">
        <v>1022</v>
      </c>
      <c r="D14652" s="18" t="s">
        <v>590</v>
      </c>
      <c r="E14652" s="18">
        <v>1</v>
      </c>
    </row>
    <row r="14653" spans="1:5" x14ac:dyDescent="0.3">
      <c r="A14653" s="18" t="str">
        <f t="shared" si="229"/>
        <v>2024-25Brimbank CityC7</v>
      </c>
      <c r="B14653" s="18" t="s">
        <v>1274</v>
      </c>
      <c r="C14653" s="18" t="s">
        <v>1022</v>
      </c>
      <c r="D14653" s="18" t="s">
        <v>594</v>
      </c>
      <c r="E14653" s="18">
        <v>0.12602459016393441</v>
      </c>
    </row>
    <row r="14654" spans="1:5" x14ac:dyDescent="0.3">
      <c r="A14654" s="18" t="str">
        <f t="shared" si="229"/>
        <v>2024-25Buloke ShireAF2</v>
      </c>
      <c r="B14654" s="18" t="s">
        <v>1274</v>
      </c>
      <c r="C14654" s="18" t="s">
        <v>1025</v>
      </c>
      <c r="D14654" s="18" t="s">
        <v>76</v>
      </c>
      <c r="E14654" s="18">
        <v>1</v>
      </c>
    </row>
    <row r="14655" spans="1:5" x14ac:dyDescent="0.3">
      <c r="A14655" s="18" t="str">
        <f t="shared" si="229"/>
        <v>2024-25Buloke ShireAF6</v>
      </c>
      <c r="B14655" s="18" t="s">
        <v>1274</v>
      </c>
      <c r="C14655" s="18" t="s">
        <v>1025</v>
      </c>
      <c r="D14655" s="18" t="s">
        <v>85</v>
      </c>
      <c r="E14655" s="18">
        <v>5.0490261920752184</v>
      </c>
    </row>
    <row r="14656" spans="1:5" x14ac:dyDescent="0.3">
      <c r="A14656" s="18" t="str">
        <f t="shared" si="229"/>
        <v>2024-25Buloke ShireAF7</v>
      </c>
      <c r="B14656" s="18" t="s">
        <v>1274</v>
      </c>
      <c r="C14656" s="18" t="s">
        <v>1025</v>
      </c>
      <c r="D14656" s="18" t="s">
        <v>90</v>
      </c>
      <c r="E14656" s="18">
        <v>33.14729017025806</v>
      </c>
    </row>
    <row r="14657" spans="1:5" x14ac:dyDescent="0.3">
      <c r="A14657" s="18" t="str">
        <f t="shared" si="229"/>
        <v>2024-25Buloke ShireAM1</v>
      </c>
      <c r="B14657" s="18" t="s">
        <v>1274</v>
      </c>
      <c r="C14657" s="18" t="s">
        <v>1025</v>
      </c>
      <c r="D14657" s="18" t="s">
        <v>97</v>
      </c>
      <c r="E14657" s="18">
        <v>1</v>
      </c>
    </row>
    <row r="14658" spans="1:5" x14ac:dyDescent="0.3">
      <c r="A14658" s="18" t="str">
        <f t="shared" si="229"/>
        <v>2024-25Buloke ShireAM2</v>
      </c>
      <c r="B14658" s="18" t="s">
        <v>1274</v>
      </c>
      <c r="C14658" s="18" t="s">
        <v>1025</v>
      </c>
      <c r="D14658" s="18" t="s">
        <v>103</v>
      </c>
      <c r="E14658" s="18">
        <v>0.375</v>
      </c>
    </row>
    <row r="14659" spans="1:5" x14ac:dyDescent="0.3">
      <c r="A14659" s="18" t="str">
        <f t="shared" si="229"/>
        <v>2024-25Buloke ShireAM5</v>
      </c>
      <c r="B14659" s="18" t="s">
        <v>1274</v>
      </c>
      <c r="C14659" s="18" t="s">
        <v>1025</v>
      </c>
      <c r="D14659" s="18" t="s">
        <v>109</v>
      </c>
      <c r="E14659" s="18">
        <v>1</v>
      </c>
    </row>
    <row r="14660" spans="1:5" x14ac:dyDescent="0.3">
      <c r="A14660" s="18" t="str">
        <f t="shared" si="229"/>
        <v>2024-25Buloke ShireAM6</v>
      </c>
      <c r="B14660" s="18" t="s">
        <v>1274</v>
      </c>
      <c r="C14660" s="18" t="s">
        <v>1025</v>
      </c>
      <c r="D14660" s="18" t="s">
        <v>115</v>
      </c>
      <c r="E14660" s="18">
        <v>15.222724983210208</v>
      </c>
    </row>
    <row r="14661" spans="1:5" x14ac:dyDescent="0.3">
      <c r="A14661" s="18" t="str">
        <f t="shared" si="229"/>
        <v>2024-25Buloke ShireAM7</v>
      </c>
      <c r="B14661" s="18" t="s">
        <v>1274</v>
      </c>
      <c r="C14661" s="18" t="s">
        <v>1025</v>
      </c>
      <c r="D14661" s="18" t="s">
        <v>118</v>
      </c>
      <c r="E14661" s="18">
        <v>0</v>
      </c>
    </row>
    <row r="14662" spans="1:5" x14ac:dyDescent="0.3">
      <c r="A14662" s="18" t="str">
        <f t="shared" si="229"/>
        <v>2024-25Buloke ShireFS1</v>
      </c>
      <c r="B14662" s="18" t="s">
        <v>1274</v>
      </c>
      <c r="C14662" s="18" t="s">
        <v>1025</v>
      </c>
      <c r="D14662" s="18" t="s">
        <v>124</v>
      </c>
      <c r="E14662" s="18">
        <v>3.5</v>
      </c>
    </row>
    <row r="14663" spans="1:5" x14ac:dyDescent="0.3">
      <c r="A14663" s="18" t="str">
        <f t="shared" si="229"/>
        <v>2024-25Buloke ShireFS2</v>
      </c>
      <c r="B14663" s="18" t="s">
        <v>1274</v>
      </c>
      <c r="C14663" s="18" t="s">
        <v>1025</v>
      </c>
      <c r="D14663" s="18" t="s">
        <v>130</v>
      </c>
      <c r="E14663" s="18">
        <v>0.967741935483871</v>
      </c>
    </row>
    <row r="14664" spans="1:5" x14ac:dyDescent="0.3">
      <c r="A14664" s="18" t="str">
        <f t="shared" si="229"/>
        <v>2024-25Buloke ShireFS3</v>
      </c>
      <c r="B14664" s="18" t="s">
        <v>1274</v>
      </c>
      <c r="C14664" s="18" t="s">
        <v>1025</v>
      </c>
      <c r="D14664" s="18" t="s">
        <v>135</v>
      </c>
      <c r="E14664" s="18">
        <v>1047.877049180328</v>
      </c>
    </row>
    <row r="14665" spans="1:5" x14ac:dyDescent="0.3">
      <c r="A14665" s="18" t="str">
        <f t="shared" si="229"/>
        <v>2024-25Buloke ShireFS4</v>
      </c>
      <c r="B14665" s="18" t="s">
        <v>1274</v>
      </c>
      <c r="C14665" s="18" t="s">
        <v>1025</v>
      </c>
      <c r="D14665" s="18" t="s">
        <v>139</v>
      </c>
      <c r="E14665" s="18">
        <v>0</v>
      </c>
    </row>
    <row r="14666" spans="1:5" x14ac:dyDescent="0.3">
      <c r="A14666" s="18" t="str">
        <f t="shared" si="229"/>
        <v>2024-25Buloke ShireFS5</v>
      </c>
      <c r="B14666" s="18" t="s">
        <v>1274</v>
      </c>
      <c r="C14666" s="18" t="s">
        <v>1025</v>
      </c>
      <c r="D14666" s="18" t="s">
        <v>144</v>
      </c>
      <c r="E14666" s="18">
        <v>0.8571428571428571</v>
      </c>
    </row>
    <row r="14667" spans="1:5" x14ac:dyDescent="0.3">
      <c r="A14667" s="18" t="str">
        <f t="shared" si="229"/>
        <v>2024-25Buloke ShireG1</v>
      </c>
      <c r="B14667" s="18" t="s">
        <v>1274</v>
      </c>
      <c r="C14667" s="18" t="s">
        <v>1025</v>
      </c>
      <c r="D14667" s="18" t="s">
        <v>149</v>
      </c>
      <c r="E14667" s="18">
        <v>5.6603773584905662E-2</v>
      </c>
    </row>
    <row r="14668" spans="1:5" x14ac:dyDescent="0.3">
      <c r="A14668" s="18" t="str">
        <f t="shared" si="229"/>
        <v>2024-25Buloke ShireG2</v>
      </c>
      <c r="B14668" s="18" t="s">
        <v>1274</v>
      </c>
      <c r="C14668" s="18" t="s">
        <v>1025</v>
      </c>
      <c r="D14668" s="18" t="s">
        <v>154</v>
      </c>
      <c r="E14668" s="18">
        <v>43</v>
      </c>
    </row>
    <row r="14669" spans="1:5" x14ac:dyDescent="0.3">
      <c r="A14669" s="18" t="str">
        <f t="shared" si="229"/>
        <v>2024-25Buloke ShireG3</v>
      </c>
      <c r="B14669" s="18" t="s">
        <v>1274</v>
      </c>
      <c r="C14669" s="18" t="s">
        <v>1025</v>
      </c>
      <c r="D14669" s="18" t="s">
        <v>159</v>
      </c>
      <c r="E14669" s="18">
        <v>0.97222222222222221</v>
      </c>
    </row>
    <row r="14670" spans="1:5" x14ac:dyDescent="0.3">
      <c r="A14670" s="18" t="str">
        <f t="shared" si="229"/>
        <v>2024-25Buloke ShireG4</v>
      </c>
      <c r="B14670" s="18" t="s">
        <v>1274</v>
      </c>
      <c r="C14670" s="18" t="s">
        <v>1025</v>
      </c>
      <c r="D14670" s="18" t="s">
        <v>166</v>
      </c>
      <c r="E14670" s="18">
        <v>45639.166666666664</v>
      </c>
    </row>
    <row r="14671" spans="1:5" x14ac:dyDescent="0.3">
      <c r="A14671" s="18" t="str">
        <f t="shared" si="229"/>
        <v>2024-25Buloke ShireG5</v>
      </c>
      <c r="B14671" s="18" t="s">
        <v>1274</v>
      </c>
      <c r="C14671" s="18" t="s">
        <v>1025</v>
      </c>
      <c r="D14671" s="18" t="s">
        <v>169</v>
      </c>
      <c r="E14671" s="18">
        <v>40</v>
      </c>
    </row>
    <row r="14672" spans="1:5" x14ac:dyDescent="0.3">
      <c r="A14672" s="18" t="str">
        <f t="shared" si="229"/>
        <v>2024-25Buloke ShireLB2</v>
      </c>
      <c r="B14672" s="18" t="s">
        <v>1274</v>
      </c>
      <c r="C14672" s="18" t="s">
        <v>1025</v>
      </c>
      <c r="D14672" s="18" t="s">
        <v>172</v>
      </c>
      <c r="E14672" s="18">
        <v>0.22826024318561633</v>
      </c>
    </row>
    <row r="14673" spans="1:5" x14ac:dyDescent="0.3">
      <c r="A14673" s="18" t="str">
        <f t="shared" si="229"/>
        <v>2024-25Buloke ShireLB5</v>
      </c>
      <c r="B14673" s="18" t="s">
        <v>1274</v>
      </c>
      <c r="C14673" s="18" t="s">
        <v>1025</v>
      </c>
      <c r="D14673" s="18" t="s">
        <v>177</v>
      </c>
      <c r="E14673" s="18">
        <v>49.02421423774345</v>
      </c>
    </row>
    <row r="14674" spans="1:5" x14ac:dyDescent="0.3">
      <c r="A14674" s="18" t="str">
        <f t="shared" si="229"/>
        <v>2024-25Buloke ShireLB6</v>
      </c>
      <c r="B14674" s="18" t="s">
        <v>1274</v>
      </c>
      <c r="C14674" s="18" t="s">
        <v>1025</v>
      </c>
      <c r="D14674" s="18" t="s">
        <v>180</v>
      </c>
      <c r="E14674" s="18">
        <v>1.1801544660846206</v>
      </c>
    </row>
    <row r="14675" spans="1:5" x14ac:dyDescent="0.3">
      <c r="A14675" s="18" t="str">
        <f t="shared" si="229"/>
        <v>2024-25Buloke ShireLB7</v>
      </c>
      <c r="B14675" s="18" t="s">
        <v>1274</v>
      </c>
      <c r="C14675" s="18" t="s">
        <v>1025</v>
      </c>
      <c r="D14675" s="18" t="s">
        <v>184</v>
      </c>
      <c r="E14675" s="18">
        <v>8.0591000671591667E-2</v>
      </c>
    </row>
    <row r="14676" spans="1:5" x14ac:dyDescent="0.3">
      <c r="A14676" s="18" t="str">
        <f t="shared" si="229"/>
        <v>2024-25Buloke ShireLB8</v>
      </c>
      <c r="B14676" s="18" t="s">
        <v>1274</v>
      </c>
      <c r="C14676" s="18" t="s">
        <v>1025</v>
      </c>
      <c r="D14676" s="18" t="s">
        <v>188</v>
      </c>
      <c r="E14676" s="18">
        <v>1.7934855607790463</v>
      </c>
    </row>
    <row r="14677" spans="1:5" x14ac:dyDescent="0.3">
      <c r="A14677" s="18" t="str">
        <f t="shared" si="229"/>
        <v>2024-25Buloke ShireMC2</v>
      </c>
      <c r="B14677" s="18" t="s">
        <v>1274</v>
      </c>
      <c r="C14677" s="18" t="s">
        <v>1025</v>
      </c>
      <c r="D14677" s="18" t="s">
        <v>192</v>
      </c>
      <c r="E14677" s="18">
        <v>1</v>
      </c>
    </row>
    <row r="14678" spans="1:5" x14ac:dyDescent="0.3">
      <c r="A14678" s="18" t="str">
        <f t="shared" si="229"/>
        <v>2024-25Buloke ShireMC3</v>
      </c>
      <c r="B14678" s="18" t="s">
        <v>1274</v>
      </c>
      <c r="C14678" s="18" t="s">
        <v>1025</v>
      </c>
      <c r="D14678" s="18" t="s">
        <v>197</v>
      </c>
      <c r="E14678" s="18">
        <v>158.77828744145879</v>
      </c>
    </row>
    <row r="14679" spans="1:5" x14ac:dyDescent="0.3">
      <c r="A14679" s="18" t="str">
        <f t="shared" si="229"/>
        <v>2024-25Buloke ShireMC4</v>
      </c>
      <c r="B14679" s="18" t="s">
        <v>1274</v>
      </c>
      <c r="C14679" s="18" t="s">
        <v>1025</v>
      </c>
      <c r="D14679" s="18" t="s">
        <v>202</v>
      </c>
      <c r="E14679" s="18">
        <v>0.88602150537634405</v>
      </c>
    </row>
    <row r="14680" spans="1:5" x14ac:dyDescent="0.3">
      <c r="A14680" s="18" t="str">
        <f t="shared" ref="A14680:A14743" si="230">CONCATENATE(B14680,C14680,D14680)</f>
        <v>2024-25Buloke ShireMC5</v>
      </c>
      <c r="B14680" s="18" t="s">
        <v>1274</v>
      </c>
      <c r="C14680" s="18" t="s">
        <v>1025</v>
      </c>
      <c r="D14680" s="18" t="s">
        <v>207</v>
      </c>
      <c r="E14680" s="18">
        <v>0.8666666666666667</v>
      </c>
    </row>
    <row r="14681" spans="1:5" x14ac:dyDescent="0.3">
      <c r="A14681" s="18" t="str">
        <f t="shared" si="230"/>
        <v>2024-25Buloke ShireMC6</v>
      </c>
      <c r="B14681" s="18" t="s">
        <v>1274</v>
      </c>
      <c r="C14681" s="18" t="s">
        <v>1025</v>
      </c>
      <c r="D14681" s="18" t="s">
        <v>211</v>
      </c>
      <c r="E14681" s="18">
        <v>1.0178571428571428</v>
      </c>
    </row>
    <row r="14682" spans="1:5" x14ac:dyDescent="0.3">
      <c r="A14682" s="18" t="str">
        <f t="shared" si="230"/>
        <v>2024-25Buloke ShireR1</v>
      </c>
      <c r="B14682" s="18" t="s">
        <v>1274</v>
      </c>
      <c r="C14682" s="18" t="s">
        <v>1025</v>
      </c>
      <c r="D14682" s="18" t="s">
        <v>215</v>
      </c>
      <c r="E14682" s="18">
        <v>4.5549064263788495</v>
      </c>
    </row>
    <row r="14683" spans="1:5" x14ac:dyDescent="0.3">
      <c r="A14683" s="18" t="str">
        <f t="shared" si="230"/>
        <v>2024-25Buloke ShireR2</v>
      </c>
      <c r="B14683" s="18" t="s">
        <v>1274</v>
      </c>
      <c r="C14683" s="18" t="s">
        <v>1025</v>
      </c>
      <c r="D14683" s="18" t="s">
        <v>220</v>
      </c>
      <c r="E14683" s="18">
        <v>0.99296960095058917</v>
      </c>
    </row>
    <row r="14684" spans="1:5" x14ac:dyDescent="0.3">
      <c r="A14684" s="18" t="str">
        <f t="shared" si="230"/>
        <v>2024-25Buloke ShireR3</v>
      </c>
      <c r="B14684" s="18" t="s">
        <v>1274</v>
      </c>
      <c r="C14684" s="18" t="s">
        <v>1025</v>
      </c>
      <c r="D14684" s="18" t="s">
        <v>223</v>
      </c>
      <c r="E14684" s="18">
        <v>64.538981074077839</v>
      </c>
    </row>
    <row r="14685" spans="1:5" x14ac:dyDescent="0.3">
      <c r="A14685" s="18" t="str">
        <f t="shared" si="230"/>
        <v>2024-25Buloke ShireR4</v>
      </c>
      <c r="B14685" s="18" t="s">
        <v>1274</v>
      </c>
      <c r="C14685" s="18" t="s">
        <v>1025</v>
      </c>
      <c r="D14685" s="18" t="s">
        <v>228</v>
      </c>
      <c r="E14685" s="18">
        <v>6.3239961445387802</v>
      </c>
    </row>
    <row r="14686" spans="1:5" x14ac:dyDescent="0.3">
      <c r="A14686" s="18" t="str">
        <f t="shared" si="230"/>
        <v>2024-25Buloke ShireR5</v>
      </c>
      <c r="B14686" s="18" t="s">
        <v>1274</v>
      </c>
      <c r="C14686" s="18" t="s">
        <v>1025</v>
      </c>
      <c r="D14686" s="18" t="s">
        <v>232</v>
      </c>
      <c r="E14686" s="18">
        <v>37</v>
      </c>
    </row>
    <row r="14687" spans="1:5" x14ac:dyDescent="0.3">
      <c r="A14687" s="18" t="str">
        <f t="shared" si="230"/>
        <v>2024-25Buloke ShireSP1</v>
      </c>
      <c r="B14687" s="18" t="s">
        <v>1274</v>
      </c>
      <c r="C14687" s="18" t="s">
        <v>1025</v>
      </c>
      <c r="D14687" s="18" t="s">
        <v>236</v>
      </c>
      <c r="E14687" s="18">
        <v>48.5</v>
      </c>
    </row>
    <row r="14688" spans="1:5" x14ac:dyDescent="0.3">
      <c r="A14688" s="18" t="str">
        <f t="shared" si="230"/>
        <v>2024-25Buloke ShireSP2</v>
      </c>
      <c r="B14688" s="18" t="s">
        <v>1274</v>
      </c>
      <c r="C14688" s="18" t="s">
        <v>1025</v>
      </c>
      <c r="D14688" s="18" t="s">
        <v>239</v>
      </c>
      <c r="E14688" s="18">
        <v>0.66666666666666663</v>
      </c>
    </row>
    <row r="14689" spans="1:5" x14ac:dyDescent="0.3">
      <c r="A14689" s="18" t="str">
        <f t="shared" si="230"/>
        <v>2024-25Buloke ShireSP3</v>
      </c>
      <c r="B14689" s="18" t="s">
        <v>1274</v>
      </c>
      <c r="C14689" s="18" t="s">
        <v>1025</v>
      </c>
      <c r="D14689" s="18" t="s">
        <v>245</v>
      </c>
      <c r="E14689" s="18">
        <v>8497.7338095238101</v>
      </c>
    </row>
    <row r="14690" spans="1:5" x14ac:dyDescent="0.3">
      <c r="A14690" s="18" t="str">
        <f t="shared" si="230"/>
        <v>2024-25Buloke ShireSP4</v>
      </c>
      <c r="B14690" s="18" t="s">
        <v>1274</v>
      </c>
      <c r="C14690" s="18" t="s">
        <v>1025</v>
      </c>
      <c r="D14690" s="18" t="s">
        <v>251</v>
      </c>
      <c r="E14690" s="18">
        <v>0</v>
      </c>
    </row>
    <row r="14691" spans="1:5" x14ac:dyDescent="0.3">
      <c r="A14691" s="18" t="str">
        <f t="shared" si="230"/>
        <v>2024-25Buloke ShireWC2</v>
      </c>
      <c r="B14691" s="18" t="s">
        <v>1274</v>
      </c>
      <c r="C14691" s="18" t="s">
        <v>1025</v>
      </c>
      <c r="D14691" s="18" t="s">
        <v>256</v>
      </c>
      <c r="E14691" s="18">
        <v>2.3673191590098686</v>
      </c>
    </row>
    <row r="14692" spans="1:5" x14ac:dyDescent="0.3">
      <c r="A14692" s="18" t="str">
        <f t="shared" si="230"/>
        <v>2024-25Buloke ShireWC3</v>
      </c>
      <c r="B14692" s="18" t="s">
        <v>1274</v>
      </c>
      <c r="C14692" s="18" t="s">
        <v>1025</v>
      </c>
      <c r="D14692" s="18" t="s">
        <v>262</v>
      </c>
      <c r="E14692" s="18">
        <v>89.444158811768062</v>
      </c>
    </row>
    <row r="14693" spans="1:5" x14ac:dyDescent="0.3">
      <c r="A14693" s="18" t="str">
        <f t="shared" si="230"/>
        <v>2024-25Buloke ShireWC4</v>
      </c>
      <c r="B14693" s="18" t="s">
        <v>1274</v>
      </c>
      <c r="C14693" s="18" t="s">
        <v>1025</v>
      </c>
      <c r="D14693" s="18" t="s">
        <v>266</v>
      </c>
      <c r="E14693" s="18">
        <v>38.716443431176977</v>
      </c>
    </row>
    <row r="14694" spans="1:5" x14ac:dyDescent="0.3">
      <c r="A14694" s="18" t="str">
        <f t="shared" si="230"/>
        <v>2024-25Buloke ShireWC5</v>
      </c>
      <c r="B14694" s="18" t="s">
        <v>1274</v>
      </c>
      <c r="C14694" s="18" t="s">
        <v>1025</v>
      </c>
      <c r="D14694" s="18" t="s">
        <v>270</v>
      </c>
      <c r="E14694" s="18">
        <v>0.4114362714013951</v>
      </c>
    </row>
    <row r="14695" spans="1:5" x14ac:dyDescent="0.3">
      <c r="A14695" s="18" t="str">
        <f t="shared" si="230"/>
        <v>2024-25Buloke ShireE2</v>
      </c>
      <c r="B14695" s="18" t="s">
        <v>1274</v>
      </c>
      <c r="C14695" s="18" t="s">
        <v>1025</v>
      </c>
      <c r="D14695" s="18" t="s">
        <v>548</v>
      </c>
      <c r="E14695" s="18">
        <v>5546.747967479675</v>
      </c>
    </row>
    <row r="14696" spans="1:5" x14ac:dyDescent="0.3">
      <c r="A14696" s="18" t="str">
        <f t="shared" si="230"/>
        <v>2024-25Buloke ShireE4</v>
      </c>
      <c r="B14696" s="18" t="s">
        <v>1274</v>
      </c>
      <c r="C14696" s="18" t="s">
        <v>1025</v>
      </c>
      <c r="D14696" s="18" t="s">
        <v>550</v>
      </c>
      <c r="E14696" s="18">
        <v>2140.4002501563477</v>
      </c>
    </row>
    <row r="14697" spans="1:5" x14ac:dyDescent="0.3">
      <c r="A14697" s="18" t="str">
        <f t="shared" si="230"/>
        <v>2024-25Buloke ShireL1</v>
      </c>
      <c r="B14697" s="18" t="s">
        <v>1274</v>
      </c>
      <c r="C14697" s="18" t="s">
        <v>1025</v>
      </c>
      <c r="D14697" s="18" t="s">
        <v>552</v>
      </c>
      <c r="E14697" s="18">
        <v>4.4002680638479346</v>
      </c>
    </row>
    <row r="14698" spans="1:5" x14ac:dyDescent="0.3">
      <c r="A14698" s="18" t="str">
        <f t="shared" si="230"/>
        <v>2024-25Buloke ShireL2</v>
      </c>
      <c r="B14698" s="18" t="s">
        <v>1274</v>
      </c>
      <c r="C14698" s="18" t="s">
        <v>1025</v>
      </c>
      <c r="D14698" s="18" t="s">
        <v>554</v>
      </c>
      <c r="E14698" s="18">
        <v>0.38113805288168634</v>
      </c>
    </row>
    <row r="14699" spans="1:5" x14ac:dyDescent="0.3">
      <c r="A14699" s="18" t="str">
        <f t="shared" si="230"/>
        <v>2024-25Buloke ShireO2</v>
      </c>
      <c r="B14699" s="18" t="s">
        <v>1274</v>
      </c>
      <c r="C14699" s="18" t="s">
        <v>1025</v>
      </c>
      <c r="D14699" s="18" t="s">
        <v>556</v>
      </c>
      <c r="E14699" s="18">
        <v>0</v>
      </c>
    </row>
    <row r="14700" spans="1:5" x14ac:dyDescent="0.3">
      <c r="A14700" s="18" t="str">
        <f t="shared" si="230"/>
        <v>2024-25Buloke ShireO3</v>
      </c>
      <c r="B14700" s="18" t="s">
        <v>1274</v>
      </c>
      <c r="C14700" s="18" t="s">
        <v>1025</v>
      </c>
      <c r="D14700" s="18" t="s">
        <v>558</v>
      </c>
      <c r="E14700" s="18">
        <v>0</v>
      </c>
    </row>
    <row r="14701" spans="1:5" x14ac:dyDescent="0.3">
      <c r="A14701" s="18" t="str">
        <f t="shared" si="230"/>
        <v>2024-25Buloke ShireO4</v>
      </c>
      <c r="B14701" s="18" t="s">
        <v>1274</v>
      </c>
      <c r="C14701" s="18" t="s">
        <v>1025</v>
      </c>
      <c r="D14701" s="18" t="s">
        <v>560</v>
      </c>
      <c r="E14701" s="18">
        <v>0.16701192542410839</v>
      </c>
    </row>
    <row r="14702" spans="1:5" x14ac:dyDescent="0.3">
      <c r="A14702" s="18" t="str">
        <f t="shared" si="230"/>
        <v>2024-25Buloke ShireO5</v>
      </c>
      <c r="B14702" s="18" t="s">
        <v>1274</v>
      </c>
      <c r="C14702" s="18" t="s">
        <v>1025</v>
      </c>
      <c r="D14702" s="18" t="s">
        <v>562</v>
      </c>
      <c r="E14702" s="18">
        <v>0.84060968971148609</v>
      </c>
    </row>
    <row r="14703" spans="1:5" x14ac:dyDescent="0.3">
      <c r="A14703" s="18" t="str">
        <f t="shared" si="230"/>
        <v>2024-25Buloke ShireOP1</v>
      </c>
      <c r="B14703" s="18" t="s">
        <v>1274</v>
      </c>
      <c r="C14703" s="18" t="s">
        <v>1025</v>
      </c>
      <c r="D14703" s="18" t="s">
        <v>564</v>
      </c>
      <c r="E14703" s="18">
        <v>-2.4384609831805387E-2</v>
      </c>
    </row>
    <row r="14704" spans="1:5" x14ac:dyDescent="0.3">
      <c r="A14704" s="18" t="str">
        <f t="shared" si="230"/>
        <v>2024-25Buloke ShireS1</v>
      </c>
      <c r="B14704" s="18" t="s">
        <v>1274</v>
      </c>
      <c r="C14704" s="18" t="s">
        <v>1025</v>
      </c>
      <c r="D14704" s="18" t="s">
        <v>567</v>
      </c>
      <c r="E14704" s="18">
        <v>0.44383166101205512</v>
      </c>
    </row>
    <row r="14705" spans="1:5" x14ac:dyDescent="0.3">
      <c r="A14705" s="18" t="str">
        <f t="shared" si="230"/>
        <v>2024-25Buloke ShireS2</v>
      </c>
      <c r="B14705" s="18" t="s">
        <v>1274</v>
      </c>
      <c r="C14705" s="18" t="s">
        <v>1025</v>
      </c>
      <c r="D14705" s="18" t="s">
        <v>569</v>
      </c>
      <c r="E14705" s="18">
        <v>3.0096702618497323E-3</v>
      </c>
    </row>
    <row r="14706" spans="1:5" x14ac:dyDescent="0.3">
      <c r="A14706" s="18" t="str">
        <f t="shared" si="230"/>
        <v>2024-25Buloke ShireC1</v>
      </c>
      <c r="B14706" s="18" t="s">
        <v>1274</v>
      </c>
      <c r="C14706" s="18" t="s">
        <v>1025</v>
      </c>
      <c r="D14706" s="18" t="s">
        <v>572</v>
      </c>
      <c r="E14706" s="18">
        <v>5956.5144392209531</v>
      </c>
    </row>
    <row r="14707" spans="1:5" x14ac:dyDescent="0.3">
      <c r="A14707" s="18" t="str">
        <f t="shared" si="230"/>
        <v>2024-25Buloke ShireC2</v>
      </c>
      <c r="B14707" s="18" t="s">
        <v>1274</v>
      </c>
      <c r="C14707" s="18" t="s">
        <v>1025</v>
      </c>
      <c r="D14707" s="18" t="s">
        <v>575</v>
      </c>
      <c r="E14707" s="18">
        <v>46323.371390194756</v>
      </c>
    </row>
    <row r="14708" spans="1:5" x14ac:dyDescent="0.3">
      <c r="A14708" s="18" t="str">
        <f t="shared" si="230"/>
        <v>2024-25Buloke ShireC3</v>
      </c>
      <c r="B14708" s="18" t="s">
        <v>1274</v>
      </c>
      <c r="C14708" s="18" t="s">
        <v>1025</v>
      </c>
      <c r="D14708" s="18" t="s">
        <v>579</v>
      </c>
      <c r="E14708" s="18">
        <v>1.1206020696142991</v>
      </c>
    </row>
    <row r="14709" spans="1:5" x14ac:dyDescent="0.3">
      <c r="A14709" s="18" t="str">
        <f t="shared" si="230"/>
        <v>2024-25Buloke ShireC4</v>
      </c>
      <c r="B14709" s="18" t="s">
        <v>1274</v>
      </c>
      <c r="C14709" s="18" t="s">
        <v>1025</v>
      </c>
      <c r="D14709" s="18" t="s">
        <v>583</v>
      </c>
      <c r="E14709" s="18">
        <v>2998.8247145735395</v>
      </c>
    </row>
    <row r="14710" spans="1:5" x14ac:dyDescent="0.3">
      <c r="A14710" s="18" t="str">
        <f t="shared" si="230"/>
        <v>2024-25Buloke ShireC5</v>
      </c>
      <c r="B14710" s="18" t="s">
        <v>1274</v>
      </c>
      <c r="C14710" s="18" t="s">
        <v>1025</v>
      </c>
      <c r="D14710" s="18" t="s">
        <v>586</v>
      </c>
      <c r="E14710" s="18">
        <v>2439.304902619208</v>
      </c>
    </row>
    <row r="14711" spans="1:5" x14ac:dyDescent="0.3">
      <c r="A14711" s="18" t="str">
        <f t="shared" si="230"/>
        <v>2024-25Buloke ShireC6</v>
      </c>
      <c r="B14711" s="18" t="s">
        <v>1274</v>
      </c>
      <c r="C14711" s="18" t="s">
        <v>1025</v>
      </c>
      <c r="D14711" s="18" t="s">
        <v>590</v>
      </c>
      <c r="E14711" s="18">
        <v>3</v>
      </c>
    </row>
    <row r="14712" spans="1:5" x14ac:dyDescent="0.3">
      <c r="A14712" s="18" t="str">
        <f t="shared" si="230"/>
        <v>2024-25Buloke ShireC7</v>
      </c>
      <c r="B14712" s="18" t="s">
        <v>1274</v>
      </c>
      <c r="C14712" s="18" t="s">
        <v>1025</v>
      </c>
      <c r="D14712" s="18" t="s">
        <v>594</v>
      </c>
      <c r="E14712" s="18">
        <v>0.23529411764705882</v>
      </c>
    </row>
    <row r="14713" spans="1:5" x14ac:dyDescent="0.3">
      <c r="A14713" s="18" t="str">
        <f t="shared" si="230"/>
        <v>2024-25Campaspe ShireAF2</v>
      </c>
      <c r="B14713" s="18" t="s">
        <v>1274</v>
      </c>
      <c r="C14713" s="18" t="s">
        <v>1028</v>
      </c>
      <c r="D14713" s="18" t="s">
        <v>76</v>
      </c>
      <c r="E14713" s="18">
        <v>3</v>
      </c>
    </row>
    <row r="14714" spans="1:5" x14ac:dyDescent="0.3">
      <c r="A14714" s="18" t="str">
        <f t="shared" si="230"/>
        <v>2024-25Campaspe ShireAF6</v>
      </c>
      <c r="B14714" s="18" t="s">
        <v>1274</v>
      </c>
      <c r="C14714" s="18" t="s">
        <v>1028</v>
      </c>
      <c r="D14714" s="18" t="s">
        <v>85</v>
      </c>
      <c r="E14714" s="18">
        <v>4.0497470710035905</v>
      </c>
    </row>
    <row r="14715" spans="1:5" x14ac:dyDescent="0.3">
      <c r="A14715" s="18" t="str">
        <f t="shared" si="230"/>
        <v>2024-25Campaspe ShireAF7</v>
      </c>
      <c r="B14715" s="18" t="s">
        <v>1274</v>
      </c>
      <c r="C14715" s="18" t="s">
        <v>1028</v>
      </c>
      <c r="D14715" s="18" t="s">
        <v>90</v>
      </c>
      <c r="E14715" s="18">
        <v>11.678357387871335</v>
      </c>
    </row>
    <row r="14716" spans="1:5" x14ac:dyDescent="0.3">
      <c r="A14716" s="18" t="str">
        <f t="shared" si="230"/>
        <v>2024-25Campaspe ShireAM1</v>
      </c>
      <c r="B14716" s="18" t="s">
        <v>1274</v>
      </c>
      <c r="C14716" s="18" t="s">
        <v>1028</v>
      </c>
      <c r="D14716" s="18" t="s">
        <v>97</v>
      </c>
      <c r="E14716" s="18">
        <v>4.6855123674911665</v>
      </c>
    </row>
    <row r="14717" spans="1:5" x14ac:dyDescent="0.3">
      <c r="A14717" s="18" t="str">
        <f t="shared" si="230"/>
        <v>2024-25Campaspe ShireAM2</v>
      </c>
      <c r="B14717" s="18" t="s">
        <v>1274</v>
      </c>
      <c r="C14717" s="18" t="s">
        <v>1028</v>
      </c>
      <c r="D14717" s="18" t="s">
        <v>103</v>
      </c>
      <c r="E14717" s="18">
        <v>0.18985849056603774</v>
      </c>
    </row>
    <row r="14718" spans="1:5" x14ac:dyDescent="0.3">
      <c r="A14718" s="18" t="str">
        <f t="shared" si="230"/>
        <v>2024-25Campaspe ShireAM5</v>
      </c>
      <c r="B14718" s="18" t="s">
        <v>1274</v>
      </c>
      <c r="C14718" s="18" t="s">
        <v>1028</v>
      </c>
      <c r="D14718" s="18" t="s">
        <v>109</v>
      </c>
      <c r="E14718" s="18">
        <v>0.43959243085880639</v>
      </c>
    </row>
    <row r="14719" spans="1:5" x14ac:dyDescent="0.3">
      <c r="A14719" s="18" t="str">
        <f t="shared" si="230"/>
        <v>2024-25Campaspe ShireAM6</v>
      </c>
      <c r="B14719" s="18" t="s">
        <v>1274</v>
      </c>
      <c r="C14719" s="18" t="s">
        <v>1028</v>
      </c>
      <c r="D14719" s="18" t="s">
        <v>115</v>
      </c>
      <c r="E14719" s="18">
        <v>26.418237098000159</v>
      </c>
    </row>
    <row r="14720" spans="1:5" x14ac:dyDescent="0.3">
      <c r="A14720" s="18" t="str">
        <f t="shared" si="230"/>
        <v>2024-25Campaspe ShireAM7</v>
      </c>
      <c r="B14720" s="18" t="s">
        <v>1274</v>
      </c>
      <c r="C14720" s="18" t="s">
        <v>1028</v>
      </c>
      <c r="D14720" s="18" t="s">
        <v>118</v>
      </c>
      <c r="E14720" s="18">
        <v>0</v>
      </c>
    </row>
    <row r="14721" spans="1:5" x14ac:dyDescent="0.3">
      <c r="A14721" s="18" t="str">
        <f t="shared" si="230"/>
        <v>2024-25Campaspe ShireFS1</v>
      </c>
      <c r="B14721" s="18" t="s">
        <v>1274</v>
      </c>
      <c r="C14721" s="18" t="s">
        <v>1028</v>
      </c>
      <c r="D14721" s="18" t="s">
        <v>124</v>
      </c>
      <c r="E14721" s="18">
        <v>2.375</v>
      </c>
    </row>
    <row r="14722" spans="1:5" x14ac:dyDescent="0.3">
      <c r="A14722" s="18" t="str">
        <f t="shared" si="230"/>
        <v>2024-25Campaspe ShireFS2</v>
      </c>
      <c r="B14722" s="18" t="s">
        <v>1274</v>
      </c>
      <c r="C14722" s="18" t="s">
        <v>1028</v>
      </c>
      <c r="D14722" s="18" t="s">
        <v>130</v>
      </c>
      <c r="E14722" s="18">
        <v>0.83720930232558144</v>
      </c>
    </row>
    <row r="14723" spans="1:5" x14ac:dyDescent="0.3">
      <c r="A14723" s="18" t="str">
        <f t="shared" si="230"/>
        <v>2024-25Campaspe ShireFS3</v>
      </c>
      <c r="B14723" s="18" t="s">
        <v>1274</v>
      </c>
      <c r="C14723" s="18" t="s">
        <v>1028</v>
      </c>
      <c r="D14723" s="18" t="s">
        <v>135</v>
      </c>
      <c r="E14723" s="18">
        <v>493.03097345132744</v>
      </c>
    </row>
    <row r="14724" spans="1:5" x14ac:dyDescent="0.3">
      <c r="A14724" s="18" t="str">
        <f t="shared" si="230"/>
        <v>2024-25Campaspe ShireFS4</v>
      </c>
      <c r="B14724" s="18" t="s">
        <v>1274</v>
      </c>
      <c r="C14724" s="18" t="s">
        <v>1028</v>
      </c>
      <c r="D14724" s="18" t="s">
        <v>139</v>
      </c>
      <c r="E14724" s="18">
        <v>1</v>
      </c>
    </row>
    <row r="14725" spans="1:5" x14ac:dyDescent="0.3">
      <c r="A14725" s="18" t="str">
        <f t="shared" si="230"/>
        <v>2024-25Campaspe ShireFS5</v>
      </c>
      <c r="B14725" s="18" t="s">
        <v>1274</v>
      </c>
      <c r="C14725" s="18" t="s">
        <v>1028</v>
      </c>
      <c r="D14725" s="18" t="s">
        <v>144</v>
      </c>
      <c r="E14725" s="18">
        <v>1.146067415730337</v>
      </c>
    </row>
    <row r="14726" spans="1:5" x14ac:dyDescent="0.3">
      <c r="A14726" s="18" t="str">
        <f t="shared" si="230"/>
        <v>2024-25Campaspe ShireG1</v>
      </c>
      <c r="B14726" s="18" t="s">
        <v>1274</v>
      </c>
      <c r="C14726" s="18" t="s">
        <v>1028</v>
      </c>
      <c r="D14726" s="18" t="s">
        <v>149</v>
      </c>
      <c r="E14726" s="18">
        <v>0.11235955056179775</v>
      </c>
    </row>
    <row r="14727" spans="1:5" x14ac:dyDescent="0.3">
      <c r="A14727" s="18" t="str">
        <f t="shared" si="230"/>
        <v>2024-25Campaspe ShireG2</v>
      </c>
      <c r="B14727" s="18" t="s">
        <v>1274</v>
      </c>
      <c r="C14727" s="18" t="s">
        <v>1028</v>
      </c>
      <c r="D14727" s="18" t="s">
        <v>154</v>
      </c>
      <c r="E14727" s="18">
        <v>56</v>
      </c>
    </row>
    <row r="14728" spans="1:5" x14ac:dyDescent="0.3">
      <c r="A14728" s="18" t="str">
        <f t="shared" si="230"/>
        <v>2024-25Campaspe ShireG3</v>
      </c>
      <c r="B14728" s="18" t="s">
        <v>1274</v>
      </c>
      <c r="C14728" s="18" t="s">
        <v>1028</v>
      </c>
      <c r="D14728" s="18" t="s">
        <v>159</v>
      </c>
      <c r="E14728" s="18">
        <v>0.99206349206349209</v>
      </c>
    </row>
    <row r="14729" spans="1:5" x14ac:dyDescent="0.3">
      <c r="A14729" s="18" t="str">
        <f t="shared" si="230"/>
        <v>2024-25Campaspe ShireG4</v>
      </c>
      <c r="B14729" s="18" t="s">
        <v>1274</v>
      </c>
      <c r="C14729" s="18" t="s">
        <v>1028</v>
      </c>
      <c r="D14729" s="18" t="s">
        <v>166</v>
      </c>
      <c r="E14729" s="18">
        <v>75749.555555555562</v>
      </c>
    </row>
    <row r="14730" spans="1:5" x14ac:dyDescent="0.3">
      <c r="A14730" s="18" t="str">
        <f t="shared" si="230"/>
        <v>2024-25Campaspe ShireG5</v>
      </c>
      <c r="B14730" s="18" t="s">
        <v>1274</v>
      </c>
      <c r="C14730" s="18" t="s">
        <v>1028</v>
      </c>
      <c r="D14730" s="18" t="s">
        <v>169</v>
      </c>
      <c r="E14730" s="18">
        <v>52</v>
      </c>
    </row>
    <row r="14731" spans="1:5" x14ac:dyDescent="0.3">
      <c r="A14731" s="18" t="str">
        <f t="shared" si="230"/>
        <v>2024-25Campaspe ShireLB2</v>
      </c>
      <c r="B14731" s="18" t="s">
        <v>1274</v>
      </c>
      <c r="C14731" s="18" t="s">
        <v>1028</v>
      </c>
      <c r="D14731" s="18" t="s">
        <v>172</v>
      </c>
      <c r="E14731" s="18">
        <v>0.31350906773039439</v>
      </c>
    </row>
    <row r="14732" spans="1:5" x14ac:dyDescent="0.3">
      <c r="A14732" s="18" t="str">
        <f t="shared" si="230"/>
        <v>2024-25Campaspe ShireLB5</v>
      </c>
      <c r="B14732" s="18" t="s">
        <v>1274</v>
      </c>
      <c r="C14732" s="18" t="s">
        <v>1028</v>
      </c>
      <c r="D14732" s="18" t="s">
        <v>177</v>
      </c>
      <c r="E14732" s="18">
        <v>42.120200246376434</v>
      </c>
    </row>
    <row r="14733" spans="1:5" x14ac:dyDescent="0.3">
      <c r="A14733" s="18" t="str">
        <f t="shared" si="230"/>
        <v>2024-25Campaspe ShireLB6</v>
      </c>
      <c r="B14733" s="18" t="s">
        <v>1274</v>
      </c>
      <c r="C14733" s="18" t="s">
        <v>1028</v>
      </c>
      <c r="D14733" s="18" t="s">
        <v>180</v>
      </c>
      <c r="E14733" s="18">
        <v>5.2810001834718108</v>
      </c>
    </row>
    <row r="14734" spans="1:5" x14ac:dyDescent="0.3">
      <c r="A14734" s="18" t="str">
        <f t="shared" si="230"/>
        <v>2024-25Campaspe ShireLB7</v>
      </c>
      <c r="B14734" s="18" t="s">
        <v>1274</v>
      </c>
      <c r="C14734" s="18" t="s">
        <v>1028</v>
      </c>
      <c r="D14734" s="18" t="s">
        <v>184</v>
      </c>
      <c r="E14734" s="18">
        <v>0.24582601630278092</v>
      </c>
    </row>
    <row r="14735" spans="1:5" x14ac:dyDescent="0.3">
      <c r="A14735" s="18" t="str">
        <f t="shared" si="230"/>
        <v>2024-25Campaspe ShireLB8</v>
      </c>
      <c r="B14735" s="18" t="s">
        <v>1274</v>
      </c>
      <c r="C14735" s="18" t="s">
        <v>1028</v>
      </c>
      <c r="D14735" s="18" t="s">
        <v>188</v>
      </c>
      <c r="E14735" s="18">
        <v>3.4355096584803291</v>
      </c>
    </row>
    <row r="14736" spans="1:5" x14ac:dyDescent="0.3">
      <c r="A14736" s="18" t="str">
        <f t="shared" si="230"/>
        <v>2024-25Campaspe ShireMC2</v>
      </c>
      <c r="B14736" s="18" t="s">
        <v>1274</v>
      </c>
      <c r="C14736" s="18" t="s">
        <v>1028</v>
      </c>
      <c r="D14736" s="18" t="s">
        <v>192</v>
      </c>
      <c r="E14736" s="18">
        <v>1</v>
      </c>
    </row>
    <row r="14737" spans="1:5" x14ac:dyDescent="0.3">
      <c r="A14737" s="18" t="str">
        <f t="shared" si="230"/>
        <v>2024-25Campaspe ShireMC3</v>
      </c>
      <c r="B14737" s="18" t="s">
        <v>1274</v>
      </c>
      <c r="C14737" s="18" t="s">
        <v>1028</v>
      </c>
      <c r="D14737" s="18" t="s">
        <v>197</v>
      </c>
      <c r="E14737" s="18">
        <v>102.9185952634888</v>
      </c>
    </row>
    <row r="14738" spans="1:5" x14ac:dyDescent="0.3">
      <c r="A14738" s="18" t="str">
        <f t="shared" si="230"/>
        <v>2024-25Campaspe ShireMC4</v>
      </c>
      <c r="B14738" s="18" t="s">
        <v>1274</v>
      </c>
      <c r="C14738" s="18" t="s">
        <v>1028</v>
      </c>
      <c r="D14738" s="18" t="s">
        <v>202</v>
      </c>
      <c r="E14738" s="18">
        <v>0.70401284109149276</v>
      </c>
    </row>
    <row r="14739" spans="1:5" x14ac:dyDescent="0.3">
      <c r="A14739" s="18" t="str">
        <f t="shared" si="230"/>
        <v>2024-25Campaspe ShireMC5</v>
      </c>
      <c r="B14739" s="18" t="s">
        <v>1274</v>
      </c>
      <c r="C14739" s="18" t="s">
        <v>1028</v>
      </c>
      <c r="D14739" s="18" t="s">
        <v>207</v>
      </c>
      <c r="E14739" s="18">
        <v>0.81793478260869568</v>
      </c>
    </row>
    <row r="14740" spans="1:5" x14ac:dyDescent="0.3">
      <c r="A14740" s="18" t="str">
        <f t="shared" si="230"/>
        <v>2024-25Campaspe ShireMC6</v>
      </c>
      <c r="B14740" s="18" t="s">
        <v>1274</v>
      </c>
      <c r="C14740" s="18" t="s">
        <v>1028</v>
      </c>
      <c r="D14740" s="18" t="s">
        <v>211</v>
      </c>
      <c r="E14740" s="18">
        <v>0.91869918699186992</v>
      </c>
    </row>
    <row r="14741" spans="1:5" x14ac:dyDescent="0.3">
      <c r="A14741" s="18" t="str">
        <f t="shared" si="230"/>
        <v>2024-25Campaspe ShireR1</v>
      </c>
      <c r="B14741" s="18" t="s">
        <v>1274</v>
      </c>
      <c r="C14741" s="18" t="s">
        <v>1028</v>
      </c>
      <c r="D14741" s="18" t="s">
        <v>215</v>
      </c>
      <c r="E14741" s="18">
        <v>18.821709423746295</v>
      </c>
    </row>
    <row r="14742" spans="1:5" x14ac:dyDescent="0.3">
      <c r="A14742" s="18" t="str">
        <f t="shared" si="230"/>
        <v>2024-25Campaspe ShireR2</v>
      </c>
      <c r="B14742" s="18" t="s">
        <v>1274</v>
      </c>
      <c r="C14742" s="18" t="s">
        <v>1028</v>
      </c>
      <c r="D14742" s="18" t="s">
        <v>220</v>
      </c>
      <c r="E14742" s="18">
        <v>0.98758405730964938</v>
      </c>
    </row>
    <row r="14743" spans="1:5" x14ac:dyDescent="0.3">
      <c r="A14743" s="18" t="str">
        <f t="shared" si="230"/>
        <v>2024-25Campaspe ShireR3</v>
      </c>
      <c r="B14743" s="18" t="s">
        <v>1274</v>
      </c>
      <c r="C14743" s="18" t="s">
        <v>1028</v>
      </c>
      <c r="D14743" s="18" t="s">
        <v>223</v>
      </c>
      <c r="E14743" s="18">
        <v>469.28997938144335</v>
      </c>
    </row>
    <row r="14744" spans="1:5" x14ac:dyDescent="0.3">
      <c r="A14744" s="18" t="str">
        <f t="shared" ref="A14744:A14807" si="231">CONCATENATE(B14744,C14744,D14744)</f>
        <v>2024-25Campaspe ShireR4</v>
      </c>
      <c r="B14744" s="18" t="s">
        <v>1274</v>
      </c>
      <c r="C14744" s="18" t="s">
        <v>1028</v>
      </c>
      <c r="D14744" s="18" t="s">
        <v>228</v>
      </c>
      <c r="E14744" s="18">
        <v>7.0280283287898833</v>
      </c>
    </row>
    <row r="14745" spans="1:5" x14ac:dyDescent="0.3">
      <c r="A14745" s="18" t="str">
        <f t="shared" si="231"/>
        <v>2024-25Campaspe ShireR5</v>
      </c>
      <c r="B14745" s="18" t="s">
        <v>1274</v>
      </c>
      <c r="C14745" s="18" t="s">
        <v>1028</v>
      </c>
      <c r="D14745" s="18" t="s">
        <v>232</v>
      </c>
      <c r="E14745" s="18">
        <v>47</v>
      </c>
    </row>
    <row r="14746" spans="1:5" x14ac:dyDescent="0.3">
      <c r="A14746" s="18" t="str">
        <f t="shared" si="231"/>
        <v>2024-25Campaspe ShireSP1</v>
      </c>
      <c r="B14746" s="18" t="s">
        <v>1274</v>
      </c>
      <c r="C14746" s="18" t="s">
        <v>1028</v>
      </c>
      <c r="D14746" s="18" t="s">
        <v>236</v>
      </c>
      <c r="E14746" s="18">
        <v>65</v>
      </c>
    </row>
    <row r="14747" spans="1:5" x14ac:dyDescent="0.3">
      <c r="A14747" s="18" t="str">
        <f t="shared" si="231"/>
        <v>2024-25Campaspe ShireSP2</v>
      </c>
      <c r="B14747" s="18" t="s">
        <v>1274</v>
      </c>
      <c r="C14747" s="18" t="s">
        <v>1028</v>
      </c>
      <c r="D14747" s="18" t="s">
        <v>239</v>
      </c>
      <c r="E14747" s="18">
        <v>0.76696165191740417</v>
      </c>
    </row>
    <row r="14748" spans="1:5" x14ac:dyDescent="0.3">
      <c r="A14748" s="18" t="str">
        <f t="shared" si="231"/>
        <v>2024-25Campaspe ShireSP3</v>
      </c>
      <c r="B14748" s="18" t="s">
        <v>1274</v>
      </c>
      <c r="C14748" s="18" t="s">
        <v>1028</v>
      </c>
      <c r="D14748" s="18" t="s">
        <v>245</v>
      </c>
      <c r="E14748" s="18">
        <v>2645.5473728813558</v>
      </c>
    </row>
    <row r="14749" spans="1:5" x14ac:dyDescent="0.3">
      <c r="A14749" s="18" t="str">
        <f t="shared" si="231"/>
        <v>2024-25Campaspe ShireSP4</v>
      </c>
      <c r="B14749" s="18" t="s">
        <v>1274</v>
      </c>
      <c r="C14749" s="18" t="s">
        <v>1028</v>
      </c>
      <c r="D14749" s="18" t="s">
        <v>251</v>
      </c>
      <c r="E14749" s="18">
        <v>1</v>
      </c>
    </row>
    <row r="14750" spans="1:5" x14ac:dyDescent="0.3">
      <c r="A14750" s="18" t="str">
        <f t="shared" si="231"/>
        <v>2024-25Campaspe ShireWC2</v>
      </c>
      <c r="B14750" s="18" t="s">
        <v>1274</v>
      </c>
      <c r="C14750" s="18" t="s">
        <v>1028</v>
      </c>
      <c r="D14750" s="18" t="s">
        <v>256</v>
      </c>
      <c r="E14750" s="18">
        <v>0.66061353971717574</v>
      </c>
    </row>
    <row r="14751" spans="1:5" x14ac:dyDescent="0.3">
      <c r="A14751" s="18" t="str">
        <f t="shared" si="231"/>
        <v>2024-25Campaspe ShireWC3</v>
      </c>
      <c r="B14751" s="18" t="s">
        <v>1274</v>
      </c>
      <c r="C14751" s="18" t="s">
        <v>1028</v>
      </c>
      <c r="D14751" s="18" t="s">
        <v>262</v>
      </c>
      <c r="E14751" s="18">
        <v>144.11656441717793</v>
      </c>
    </row>
    <row r="14752" spans="1:5" x14ac:dyDescent="0.3">
      <c r="A14752" s="18" t="str">
        <f t="shared" si="231"/>
        <v>2024-25Campaspe ShireWC4</v>
      </c>
      <c r="B14752" s="18" t="s">
        <v>1274</v>
      </c>
      <c r="C14752" s="18" t="s">
        <v>1028</v>
      </c>
      <c r="D14752" s="18" t="s">
        <v>266</v>
      </c>
      <c r="E14752" s="18">
        <v>77.705398566005911</v>
      </c>
    </row>
    <row r="14753" spans="1:5" x14ac:dyDescent="0.3">
      <c r="A14753" s="18" t="str">
        <f t="shared" si="231"/>
        <v>2024-25Campaspe ShireWC5</v>
      </c>
      <c r="B14753" s="18" t="s">
        <v>1274</v>
      </c>
      <c r="C14753" s="18" t="s">
        <v>1028</v>
      </c>
      <c r="D14753" s="18" t="s">
        <v>270</v>
      </c>
      <c r="E14753" s="18">
        <v>0.46567033896428489</v>
      </c>
    </row>
    <row r="14754" spans="1:5" x14ac:dyDescent="0.3">
      <c r="A14754" s="18" t="str">
        <f t="shared" si="231"/>
        <v>2024-25Campaspe ShireE2</v>
      </c>
      <c r="B14754" s="18" t="s">
        <v>1274</v>
      </c>
      <c r="C14754" s="18" t="s">
        <v>1028</v>
      </c>
      <c r="D14754" s="18" t="s">
        <v>548</v>
      </c>
      <c r="E14754" s="18">
        <v>5181.0646527905692</v>
      </c>
    </row>
    <row r="14755" spans="1:5" x14ac:dyDescent="0.3">
      <c r="A14755" s="18" t="str">
        <f t="shared" si="231"/>
        <v>2024-25Campaspe ShireE4</v>
      </c>
      <c r="B14755" s="18" t="s">
        <v>1274</v>
      </c>
      <c r="C14755" s="18" t="s">
        <v>1028</v>
      </c>
      <c r="D14755" s="18" t="s">
        <v>550</v>
      </c>
      <c r="E14755" s="18">
        <v>2034.9051390679683</v>
      </c>
    </row>
    <row r="14756" spans="1:5" x14ac:dyDescent="0.3">
      <c r="A14756" s="18" t="str">
        <f t="shared" si="231"/>
        <v>2024-25Campaspe ShireL1</v>
      </c>
      <c r="B14756" s="18" t="s">
        <v>1274</v>
      </c>
      <c r="C14756" s="18" t="s">
        <v>1028</v>
      </c>
      <c r="D14756" s="18" t="s">
        <v>552</v>
      </c>
      <c r="E14756" s="18">
        <v>4.9473895380911781</v>
      </c>
    </row>
    <row r="14757" spans="1:5" x14ac:dyDescent="0.3">
      <c r="A14757" s="18" t="str">
        <f t="shared" si="231"/>
        <v>2024-25Campaspe ShireL2</v>
      </c>
      <c r="B14757" s="18" t="s">
        <v>1274</v>
      </c>
      <c r="C14757" s="18" t="s">
        <v>1028</v>
      </c>
      <c r="D14757" s="18" t="s">
        <v>554</v>
      </c>
      <c r="E14757" s="18">
        <v>3.3782035207382517</v>
      </c>
    </row>
    <row r="14758" spans="1:5" x14ac:dyDescent="0.3">
      <c r="A14758" s="18" t="str">
        <f t="shared" si="231"/>
        <v>2024-25Campaspe ShireO2</v>
      </c>
      <c r="B14758" s="18" t="s">
        <v>1274</v>
      </c>
      <c r="C14758" s="18" t="s">
        <v>1028</v>
      </c>
      <c r="D14758" s="18" t="s">
        <v>556</v>
      </c>
      <c r="E14758" s="18">
        <v>4.5277961229167475E-2</v>
      </c>
    </row>
    <row r="14759" spans="1:5" x14ac:dyDescent="0.3">
      <c r="A14759" s="18" t="str">
        <f t="shared" si="231"/>
        <v>2024-25Campaspe ShireO3</v>
      </c>
      <c r="B14759" s="18" t="s">
        <v>1274</v>
      </c>
      <c r="C14759" s="18" t="s">
        <v>1028</v>
      </c>
      <c r="D14759" s="18" t="s">
        <v>558</v>
      </c>
      <c r="E14759" s="18">
        <v>3.3817645002136666E-2</v>
      </c>
    </row>
    <row r="14760" spans="1:5" x14ac:dyDescent="0.3">
      <c r="A14760" s="18" t="str">
        <f t="shared" si="231"/>
        <v>2024-25Campaspe ShireO4</v>
      </c>
      <c r="B14760" s="18" t="s">
        <v>1274</v>
      </c>
      <c r="C14760" s="18" t="s">
        <v>1028</v>
      </c>
      <c r="D14760" s="18" t="s">
        <v>560</v>
      </c>
      <c r="E14760" s="18">
        <v>3.9864856050822475E-2</v>
      </c>
    </row>
    <row r="14761" spans="1:5" x14ac:dyDescent="0.3">
      <c r="A14761" s="18" t="str">
        <f t="shared" si="231"/>
        <v>2024-25Campaspe ShireO5</v>
      </c>
      <c r="B14761" s="18" t="s">
        <v>1274</v>
      </c>
      <c r="C14761" s="18" t="s">
        <v>1028</v>
      </c>
      <c r="D14761" s="18" t="s">
        <v>562</v>
      </c>
      <c r="E14761" s="18">
        <v>0.95301880828196617</v>
      </c>
    </row>
    <row r="14762" spans="1:5" x14ac:dyDescent="0.3">
      <c r="A14762" s="18" t="str">
        <f t="shared" si="231"/>
        <v>2024-25Campaspe ShireOP1</v>
      </c>
      <c r="B14762" s="18" t="s">
        <v>1274</v>
      </c>
      <c r="C14762" s="18" t="s">
        <v>1028</v>
      </c>
      <c r="D14762" s="18" t="s">
        <v>564</v>
      </c>
      <c r="E14762" s="18">
        <v>-5.4075323215289489E-2</v>
      </c>
    </row>
    <row r="14763" spans="1:5" x14ac:dyDescent="0.3">
      <c r="A14763" s="18" t="str">
        <f t="shared" si="231"/>
        <v>2024-25Campaspe ShireS1</v>
      </c>
      <c r="B14763" s="18" t="s">
        <v>1274</v>
      </c>
      <c r="C14763" s="18" t="s">
        <v>1028</v>
      </c>
      <c r="D14763" s="18" t="s">
        <v>567</v>
      </c>
      <c r="E14763" s="18">
        <v>0.48231216038973207</v>
      </c>
    </row>
    <row r="14764" spans="1:5" x14ac:dyDescent="0.3">
      <c r="A14764" s="18" t="str">
        <f t="shared" si="231"/>
        <v>2024-25Campaspe ShireS2</v>
      </c>
      <c r="B14764" s="18" t="s">
        <v>1274</v>
      </c>
      <c r="C14764" s="18" t="s">
        <v>1028</v>
      </c>
      <c r="D14764" s="18" t="s">
        <v>569</v>
      </c>
      <c r="E14764" s="18">
        <v>3.62648564434504E-3</v>
      </c>
    </row>
    <row r="14765" spans="1:5" x14ac:dyDescent="0.3">
      <c r="A14765" s="18" t="str">
        <f t="shared" si="231"/>
        <v>2024-25Campaspe ShireC1</v>
      </c>
      <c r="B14765" s="18" t="s">
        <v>1274</v>
      </c>
      <c r="C14765" s="18" t="s">
        <v>1028</v>
      </c>
      <c r="D14765" s="18" t="s">
        <v>572</v>
      </c>
      <c r="E14765" s="18">
        <v>2948.9686263203416</v>
      </c>
    </row>
    <row r="14766" spans="1:5" x14ac:dyDescent="0.3">
      <c r="A14766" s="18" t="str">
        <f t="shared" si="231"/>
        <v>2024-25Campaspe ShireC2</v>
      </c>
      <c r="B14766" s="18" t="s">
        <v>1274</v>
      </c>
      <c r="C14766" s="18" t="s">
        <v>1028</v>
      </c>
      <c r="D14766" s="18" t="s">
        <v>575</v>
      </c>
      <c r="E14766" s="18">
        <v>18881.45099992137</v>
      </c>
    </row>
    <row r="14767" spans="1:5" x14ac:dyDescent="0.3">
      <c r="A14767" s="18" t="str">
        <f t="shared" si="231"/>
        <v>2024-25Campaspe ShireC3</v>
      </c>
      <c r="B14767" s="18" t="s">
        <v>1274</v>
      </c>
      <c r="C14767" s="18" t="s">
        <v>1028</v>
      </c>
      <c r="D14767" s="18" t="s">
        <v>579</v>
      </c>
      <c r="E14767" s="18">
        <v>9.4884357125093253</v>
      </c>
    </row>
    <row r="14768" spans="1:5" x14ac:dyDescent="0.3">
      <c r="A14768" s="18" t="str">
        <f t="shared" si="231"/>
        <v>2024-25Campaspe ShireC4</v>
      </c>
      <c r="B14768" s="18" t="s">
        <v>1274</v>
      </c>
      <c r="C14768" s="18" t="s">
        <v>1028</v>
      </c>
      <c r="D14768" s="18" t="s">
        <v>583</v>
      </c>
      <c r="E14768" s="18">
        <v>2009.2522213194245</v>
      </c>
    </row>
    <row r="14769" spans="1:5" x14ac:dyDescent="0.3">
      <c r="A14769" s="18" t="str">
        <f t="shared" si="231"/>
        <v>2024-25Campaspe ShireC5</v>
      </c>
      <c r="B14769" s="18" t="s">
        <v>1274</v>
      </c>
      <c r="C14769" s="18" t="s">
        <v>1028</v>
      </c>
      <c r="D14769" s="18" t="s">
        <v>586</v>
      </c>
      <c r="E14769" s="18">
        <v>732.76020234319719</v>
      </c>
    </row>
    <row r="14770" spans="1:5" x14ac:dyDescent="0.3">
      <c r="A14770" s="18" t="str">
        <f t="shared" si="231"/>
        <v>2024-25Campaspe ShireC6</v>
      </c>
      <c r="B14770" s="18" t="s">
        <v>1274</v>
      </c>
      <c r="C14770" s="18" t="s">
        <v>1028</v>
      </c>
      <c r="D14770" s="18" t="s">
        <v>590</v>
      </c>
      <c r="E14770" s="18">
        <v>3</v>
      </c>
    </row>
    <row r="14771" spans="1:5" x14ac:dyDescent="0.3">
      <c r="A14771" s="18" t="str">
        <f t="shared" si="231"/>
        <v>2024-25Campaspe ShireC7</v>
      </c>
      <c r="B14771" s="18" t="s">
        <v>1274</v>
      </c>
      <c r="C14771" s="18" t="s">
        <v>1028</v>
      </c>
      <c r="D14771" s="18" t="s">
        <v>594</v>
      </c>
      <c r="E14771" s="18">
        <v>0.19435736677115986</v>
      </c>
    </row>
    <row r="14772" spans="1:5" x14ac:dyDescent="0.3">
      <c r="A14772" s="18" t="str">
        <f t="shared" si="231"/>
        <v>2024-25Cardinia ShireAF2</v>
      </c>
      <c r="B14772" s="18" t="s">
        <v>1274</v>
      </c>
      <c r="C14772" s="18" t="s">
        <v>1031</v>
      </c>
      <c r="D14772" s="18" t="s">
        <v>76</v>
      </c>
      <c r="E14772" s="18">
        <v>2.4</v>
      </c>
    </row>
    <row r="14773" spans="1:5" x14ac:dyDescent="0.3">
      <c r="A14773" s="18" t="str">
        <f t="shared" si="231"/>
        <v>2024-25Cardinia ShireAF6</v>
      </c>
      <c r="B14773" s="18" t="s">
        <v>1274</v>
      </c>
      <c r="C14773" s="18" t="s">
        <v>1031</v>
      </c>
      <c r="D14773" s="18" t="s">
        <v>85</v>
      </c>
      <c r="E14773" s="18">
        <v>5.5560080685365421</v>
      </c>
    </row>
    <row r="14774" spans="1:5" x14ac:dyDescent="0.3">
      <c r="A14774" s="18" t="str">
        <f t="shared" si="231"/>
        <v>2024-25Cardinia ShireAF7</v>
      </c>
      <c r="B14774" s="18" t="s">
        <v>1274</v>
      </c>
      <c r="C14774" s="18" t="s">
        <v>1031</v>
      </c>
      <c r="D14774" s="18" t="s">
        <v>90</v>
      </c>
      <c r="E14774" s="18">
        <v>0.5972748543985511</v>
      </c>
    </row>
    <row r="14775" spans="1:5" x14ac:dyDescent="0.3">
      <c r="A14775" s="18" t="str">
        <f t="shared" si="231"/>
        <v>2024-25Cardinia ShireAM1</v>
      </c>
      <c r="B14775" s="18" t="s">
        <v>1274</v>
      </c>
      <c r="C14775" s="18" t="s">
        <v>1031</v>
      </c>
      <c r="D14775" s="18" t="s">
        <v>97</v>
      </c>
      <c r="E14775" s="18">
        <v>3.9848111658456484</v>
      </c>
    </row>
    <row r="14776" spans="1:5" x14ac:dyDescent="0.3">
      <c r="A14776" s="18" t="str">
        <f t="shared" si="231"/>
        <v>2024-25Cardinia ShireAM2</v>
      </c>
      <c r="B14776" s="18" t="s">
        <v>1274</v>
      </c>
      <c r="C14776" s="18" t="s">
        <v>1031</v>
      </c>
      <c r="D14776" s="18" t="s">
        <v>103</v>
      </c>
      <c r="E14776" s="18">
        <v>0.45024875621890548</v>
      </c>
    </row>
    <row r="14777" spans="1:5" x14ac:dyDescent="0.3">
      <c r="A14777" s="18" t="str">
        <f t="shared" si="231"/>
        <v>2024-25Cardinia ShireAM5</v>
      </c>
      <c r="B14777" s="18" t="s">
        <v>1274</v>
      </c>
      <c r="C14777" s="18" t="s">
        <v>1031</v>
      </c>
      <c r="D14777" s="18" t="s">
        <v>109</v>
      </c>
      <c r="E14777" s="18">
        <v>0.58371040723981904</v>
      </c>
    </row>
    <row r="14778" spans="1:5" x14ac:dyDescent="0.3">
      <c r="A14778" s="18" t="str">
        <f t="shared" si="231"/>
        <v>2024-25Cardinia ShireAM6</v>
      </c>
      <c r="B14778" s="18" t="s">
        <v>1274</v>
      </c>
      <c r="C14778" s="18" t="s">
        <v>1031</v>
      </c>
      <c r="D14778" s="18" t="s">
        <v>115</v>
      </c>
      <c r="E14778" s="18">
        <v>5.1336523933334863</v>
      </c>
    </row>
    <row r="14779" spans="1:5" x14ac:dyDescent="0.3">
      <c r="A14779" s="18" t="str">
        <f t="shared" si="231"/>
        <v>2024-25Cardinia ShireAM7</v>
      </c>
      <c r="B14779" s="18" t="s">
        <v>1274</v>
      </c>
      <c r="C14779" s="18" t="s">
        <v>1031</v>
      </c>
      <c r="D14779" s="18" t="s">
        <v>118</v>
      </c>
      <c r="E14779" s="18">
        <v>1</v>
      </c>
    </row>
    <row r="14780" spans="1:5" x14ac:dyDescent="0.3">
      <c r="A14780" s="18" t="str">
        <f t="shared" si="231"/>
        <v>2024-25Cardinia ShireFS1</v>
      </c>
      <c r="B14780" s="18" t="s">
        <v>1274</v>
      </c>
      <c r="C14780" s="18" t="s">
        <v>1031</v>
      </c>
      <c r="D14780" s="18" t="s">
        <v>124</v>
      </c>
      <c r="E14780" s="18">
        <v>1.4929577464788732</v>
      </c>
    </row>
    <row r="14781" spans="1:5" x14ac:dyDescent="0.3">
      <c r="A14781" s="18" t="str">
        <f t="shared" si="231"/>
        <v>2024-25Cardinia ShireFS2</v>
      </c>
      <c r="B14781" s="18" t="s">
        <v>1274</v>
      </c>
      <c r="C14781" s="18" t="s">
        <v>1031</v>
      </c>
      <c r="D14781" s="18" t="s">
        <v>130</v>
      </c>
      <c r="E14781" s="18">
        <v>1</v>
      </c>
    </row>
    <row r="14782" spans="1:5" x14ac:dyDescent="0.3">
      <c r="A14782" s="18" t="str">
        <f t="shared" si="231"/>
        <v>2024-25Cardinia ShireFS3</v>
      </c>
      <c r="B14782" s="18" t="s">
        <v>1274</v>
      </c>
      <c r="C14782" s="18" t="s">
        <v>1031</v>
      </c>
      <c r="D14782" s="18" t="s">
        <v>135</v>
      </c>
      <c r="E14782" s="18">
        <v>460.79597197898426</v>
      </c>
    </row>
    <row r="14783" spans="1:5" x14ac:dyDescent="0.3">
      <c r="A14783" s="18" t="str">
        <f t="shared" si="231"/>
        <v>2024-25Cardinia ShireFS4</v>
      </c>
      <c r="B14783" s="18" t="s">
        <v>1274</v>
      </c>
      <c r="C14783" s="18" t="s">
        <v>1031</v>
      </c>
      <c r="D14783" s="18" t="s">
        <v>139</v>
      </c>
      <c r="E14783" s="18">
        <v>1</v>
      </c>
    </row>
    <row r="14784" spans="1:5" x14ac:dyDescent="0.3">
      <c r="A14784" s="18" t="str">
        <f t="shared" si="231"/>
        <v>2024-25Cardinia ShireFS5</v>
      </c>
      <c r="B14784" s="18" t="s">
        <v>1274</v>
      </c>
      <c r="C14784" s="18" t="s">
        <v>1031</v>
      </c>
      <c r="D14784" s="18" t="s">
        <v>144</v>
      </c>
      <c r="E14784" s="18">
        <v>1.0225563909774436</v>
      </c>
    </row>
    <row r="14785" spans="1:5" x14ac:dyDescent="0.3">
      <c r="A14785" s="18" t="str">
        <f t="shared" si="231"/>
        <v>2024-25Cardinia ShireG1</v>
      </c>
      <c r="B14785" s="18" t="s">
        <v>1274</v>
      </c>
      <c r="C14785" s="18" t="s">
        <v>1031</v>
      </c>
      <c r="D14785" s="18" t="s">
        <v>149</v>
      </c>
      <c r="E14785" s="18">
        <v>4.9450549450549448E-2</v>
      </c>
    </row>
    <row r="14786" spans="1:5" x14ac:dyDescent="0.3">
      <c r="A14786" s="18" t="str">
        <f t="shared" si="231"/>
        <v>2024-25Cardinia ShireG2</v>
      </c>
      <c r="B14786" s="18" t="s">
        <v>1274</v>
      </c>
      <c r="C14786" s="18" t="s">
        <v>1031</v>
      </c>
      <c r="D14786" s="18" t="s">
        <v>154</v>
      </c>
      <c r="E14786" s="18">
        <v>69</v>
      </c>
    </row>
    <row r="14787" spans="1:5" x14ac:dyDescent="0.3">
      <c r="A14787" s="18" t="str">
        <f t="shared" si="231"/>
        <v>2024-25Cardinia ShireG3</v>
      </c>
      <c r="B14787" s="18" t="s">
        <v>1274</v>
      </c>
      <c r="C14787" s="18" t="s">
        <v>1031</v>
      </c>
      <c r="D14787" s="18" t="s">
        <v>159</v>
      </c>
      <c r="E14787" s="18">
        <v>0.94444444444444442</v>
      </c>
    </row>
    <row r="14788" spans="1:5" x14ac:dyDescent="0.3">
      <c r="A14788" s="18" t="str">
        <f t="shared" si="231"/>
        <v>2024-25Cardinia ShireG4</v>
      </c>
      <c r="B14788" s="18" t="s">
        <v>1274</v>
      </c>
      <c r="C14788" s="18" t="s">
        <v>1031</v>
      </c>
      <c r="D14788" s="18" t="s">
        <v>166</v>
      </c>
      <c r="E14788" s="18">
        <v>60171.333333333336</v>
      </c>
    </row>
    <row r="14789" spans="1:5" x14ac:dyDescent="0.3">
      <c r="A14789" s="18" t="str">
        <f t="shared" si="231"/>
        <v>2024-25Cardinia ShireG5</v>
      </c>
      <c r="B14789" s="18" t="s">
        <v>1274</v>
      </c>
      <c r="C14789" s="18" t="s">
        <v>1031</v>
      </c>
      <c r="D14789" s="18" t="s">
        <v>169</v>
      </c>
      <c r="E14789" s="18">
        <v>65</v>
      </c>
    </row>
    <row r="14790" spans="1:5" x14ac:dyDescent="0.3">
      <c r="A14790" s="18" t="str">
        <f t="shared" si="231"/>
        <v>2024-25Cardinia ShireLB2</v>
      </c>
      <c r="B14790" s="18" t="s">
        <v>1274</v>
      </c>
      <c r="C14790" s="18" t="s">
        <v>1031</v>
      </c>
      <c r="D14790" s="18" t="s">
        <v>172</v>
      </c>
      <c r="E14790" s="18">
        <v>0.73234809408642421</v>
      </c>
    </row>
    <row r="14791" spans="1:5" x14ac:dyDescent="0.3">
      <c r="A14791" s="18" t="str">
        <f t="shared" si="231"/>
        <v>2024-25Cardinia ShireLB5</v>
      </c>
      <c r="B14791" s="18" t="s">
        <v>1274</v>
      </c>
      <c r="C14791" s="18" t="s">
        <v>1031</v>
      </c>
      <c r="D14791" s="18" t="s">
        <v>177</v>
      </c>
      <c r="E14791" s="18">
        <v>15.354477117415614</v>
      </c>
    </row>
    <row r="14792" spans="1:5" x14ac:dyDescent="0.3">
      <c r="A14792" s="18" t="str">
        <f t="shared" si="231"/>
        <v>2024-25Cardinia ShireLB6</v>
      </c>
      <c r="B14792" s="18" t="s">
        <v>1274</v>
      </c>
      <c r="C14792" s="18" t="s">
        <v>1031</v>
      </c>
      <c r="D14792" s="18" t="s">
        <v>180</v>
      </c>
      <c r="E14792" s="18">
        <v>2.4906544564858915</v>
      </c>
    </row>
    <row r="14793" spans="1:5" x14ac:dyDescent="0.3">
      <c r="A14793" s="18" t="str">
        <f t="shared" si="231"/>
        <v>2024-25Cardinia ShireLB7</v>
      </c>
      <c r="B14793" s="18" t="s">
        <v>1274</v>
      </c>
      <c r="C14793" s="18" t="s">
        <v>1031</v>
      </c>
      <c r="D14793" s="18" t="s">
        <v>184</v>
      </c>
      <c r="E14793" s="18">
        <v>0.22262104722241396</v>
      </c>
    </row>
    <row r="14794" spans="1:5" x14ac:dyDescent="0.3">
      <c r="A14794" s="18" t="str">
        <f t="shared" si="231"/>
        <v>2024-25Cardinia ShireLB8</v>
      </c>
      <c r="B14794" s="18" t="s">
        <v>1274</v>
      </c>
      <c r="C14794" s="18" t="s">
        <v>1031</v>
      </c>
      <c r="D14794" s="18" t="s">
        <v>188</v>
      </c>
      <c r="E14794" s="18">
        <v>2.3189602939033462</v>
      </c>
    </row>
    <row r="14795" spans="1:5" x14ac:dyDescent="0.3">
      <c r="A14795" s="18" t="str">
        <f t="shared" si="231"/>
        <v>2024-25Cardinia ShireMC2</v>
      </c>
      <c r="B14795" s="18" t="s">
        <v>1274</v>
      </c>
      <c r="C14795" s="18" t="s">
        <v>1031</v>
      </c>
      <c r="D14795" s="18" t="s">
        <v>192</v>
      </c>
      <c r="E14795" s="18">
        <v>1.0091250670960816</v>
      </c>
    </row>
    <row r="14796" spans="1:5" x14ac:dyDescent="0.3">
      <c r="A14796" s="18" t="str">
        <f t="shared" si="231"/>
        <v>2024-25Cardinia ShireMC3</v>
      </c>
      <c r="B14796" s="18" t="s">
        <v>1274</v>
      </c>
      <c r="C14796" s="18" t="s">
        <v>1031</v>
      </c>
      <c r="D14796" s="18" t="s">
        <v>197</v>
      </c>
      <c r="E14796" s="18">
        <v>69.545948064067204</v>
      </c>
    </row>
    <row r="14797" spans="1:5" x14ac:dyDescent="0.3">
      <c r="A14797" s="18" t="str">
        <f t="shared" si="231"/>
        <v>2024-25Cardinia ShireMC4</v>
      </c>
      <c r="B14797" s="18" t="s">
        <v>1274</v>
      </c>
      <c r="C14797" s="18" t="s">
        <v>1031</v>
      </c>
      <c r="D14797" s="18" t="s">
        <v>202</v>
      </c>
      <c r="E14797" s="18">
        <v>0.73118209189684513</v>
      </c>
    </row>
    <row r="14798" spans="1:5" x14ac:dyDescent="0.3">
      <c r="A14798" s="18" t="str">
        <f t="shared" si="231"/>
        <v>2024-25Cardinia ShireMC5</v>
      </c>
      <c r="B14798" s="18" t="s">
        <v>1274</v>
      </c>
      <c r="C14798" s="18" t="s">
        <v>1031</v>
      </c>
      <c r="D14798" s="18" t="s">
        <v>207</v>
      </c>
      <c r="E14798" s="18">
        <v>0.73578595317725748</v>
      </c>
    </row>
    <row r="14799" spans="1:5" x14ac:dyDescent="0.3">
      <c r="A14799" s="18" t="str">
        <f t="shared" si="231"/>
        <v>2024-25Cardinia ShireMC6</v>
      </c>
      <c r="B14799" s="18" t="s">
        <v>1274</v>
      </c>
      <c r="C14799" s="18" t="s">
        <v>1031</v>
      </c>
      <c r="D14799" s="18" t="s">
        <v>211</v>
      </c>
      <c r="E14799" s="18">
        <v>0.96725711218464838</v>
      </c>
    </row>
    <row r="14800" spans="1:5" x14ac:dyDescent="0.3">
      <c r="A14800" s="18" t="str">
        <f t="shared" si="231"/>
        <v>2024-25Cardinia ShireR1</v>
      </c>
      <c r="B14800" s="18" t="s">
        <v>1274</v>
      </c>
      <c r="C14800" s="18" t="s">
        <v>1031</v>
      </c>
      <c r="D14800" s="18" t="s">
        <v>215</v>
      </c>
      <c r="E14800" s="18">
        <v>58.412322274881511</v>
      </c>
    </row>
    <row r="14801" spans="1:5" x14ac:dyDescent="0.3">
      <c r="A14801" s="18" t="str">
        <f t="shared" si="231"/>
        <v>2024-25Cardinia ShireR2</v>
      </c>
      <c r="B14801" s="18" t="s">
        <v>1274</v>
      </c>
      <c r="C14801" s="18" t="s">
        <v>1031</v>
      </c>
      <c r="D14801" s="18" t="s">
        <v>220</v>
      </c>
      <c r="E14801" s="18">
        <v>0.99407582938388628</v>
      </c>
    </row>
    <row r="14802" spans="1:5" x14ac:dyDescent="0.3">
      <c r="A14802" s="18" t="str">
        <f t="shared" si="231"/>
        <v>2024-25Cardinia ShireR3</v>
      </c>
      <c r="B14802" s="18" t="s">
        <v>1274</v>
      </c>
      <c r="C14802" s="18" t="s">
        <v>1031</v>
      </c>
      <c r="D14802" s="18" t="s">
        <v>223</v>
      </c>
      <c r="E14802" s="18">
        <v>178.33870248302523</v>
      </c>
    </row>
    <row r="14803" spans="1:5" x14ac:dyDescent="0.3">
      <c r="A14803" s="18" t="str">
        <f t="shared" si="231"/>
        <v>2024-25Cardinia ShireR4</v>
      </c>
      <c r="B14803" s="18" t="s">
        <v>1274</v>
      </c>
      <c r="C14803" s="18" t="s">
        <v>1031</v>
      </c>
      <c r="D14803" s="18" t="s">
        <v>228</v>
      </c>
      <c r="E14803" s="18">
        <v>6.4597543839105356</v>
      </c>
    </row>
    <row r="14804" spans="1:5" x14ac:dyDescent="0.3">
      <c r="A14804" s="18" t="str">
        <f t="shared" si="231"/>
        <v>2024-25Cardinia ShireR5</v>
      </c>
      <c r="B14804" s="18" t="s">
        <v>1274</v>
      </c>
      <c r="C14804" s="18" t="s">
        <v>1031</v>
      </c>
      <c r="D14804" s="18" t="s">
        <v>232</v>
      </c>
      <c r="E14804" s="18">
        <v>63</v>
      </c>
    </row>
    <row r="14805" spans="1:5" x14ac:dyDescent="0.3">
      <c r="A14805" s="18" t="str">
        <f t="shared" si="231"/>
        <v>2024-25Cardinia ShireSP1</v>
      </c>
      <c r="B14805" s="18" t="s">
        <v>1274</v>
      </c>
      <c r="C14805" s="18" t="s">
        <v>1031</v>
      </c>
      <c r="D14805" s="18" t="s">
        <v>236</v>
      </c>
      <c r="E14805" s="18">
        <v>143</v>
      </c>
    </row>
    <row r="14806" spans="1:5" x14ac:dyDescent="0.3">
      <c r="A14806" s="18" t="str">
        <f t="shared" si="231"/>
        <v>2024-25Cardinia ShireSP2</v>
      </c>
      <c r="B14806" s="18" t="s">
        <v>1274</v>
      </c>
      <c r="C14806" s="18" t="s">
        <v>1031</v>
      </c>
      <c r="D14806" s="18" t="s">
        <v>239</v>
      </c>
      <c r="E14806" s="18">
        <v>0.5053254437869823</v>
      </c>
    </row>
    <row r="14807" spans="1:5" x14ac:dyDescent="0.3">
      <c r="A14807" s="18" t="str">
        <f t="shared" si="231"/>
        <v>2024-25Cardinia ShireSP3</v>
      </c>
      <c r="B14807" s="18" t="s">
        <v>1274</v>
      </c>
      <c r="C14807" s="18" t="s">
        <v>1031</v>
      </c>
      <c r="D14807" s="18" t="s">
        <v>245</v>
      </c>
      <c r="E14807" s="18">
        <v>3509.3089598108745</v>
      </c>
    </row>
    <row r="14808" spans="1:5" x14ac:dyDescent="0.3">
      <c r="A14808" s="18" t="str">
        <f t="shared" ref="A14808:A14871" si="232">CONCATENATE(B14808,C14808,D14808)</f>
        <v>2024-25Cardinia ShireSP4</v>
      </c>
      <c r="B14808" s="18" t="s">
        <v>1274</v>
      </c>
      <c r="C14808" s="18" t="s">
        <v>1031</v>
      </c>
      <c r="D14808" s="18" t="s">
        <v>251</v>
      </c>
      <c r="E14808" s="18">
        <v>0.875</v>
      </c>
    </row>
    <row r="14809" spans="1:5" x14ac:dyDescent="0.3">
      <c r="A14809" s="18" t="str">
        <f t="shared" si="232"/>
        <v>2024-25Cardinia ShireWC2</v>
      </c>
      <c r="B14809" s="18" t="s">
        <v>1274</v>
      </c>
      <c r="C14809" s="18" t="s">
        <v>1031</v>
      </c>
      <c r="D14809" s="18" t="s">
        <v>256</v>
      </c>
      <c r="E14809" s="18">
        <v>3.0874386489646888</v>
      </c>
    </row>
    <row r="14810" spans="1:5" x14ac:dyDescent="0.3">
      <c r="A14810" s="18" t="str">
        <f t="shared" si="232"/>
        <v>2024-25Cardinia ShireWC3</v>
      </c>
      <c r="B14810" s="18" t="s">
        <v>1274</v>
      </c>
      <c r="C14810" s="18" t="s">
        <v>1031</v>
      </c>
      <c r="D14810" s="18" t="s">
        <v>262</v>
      </c>
      <c r="E14810" s="18">
        <v>140.07622070768369</v>
      </c>
    </row>
    <row r="14811" spans="1:5" x14ac:dyDescent="0.3">
      <c r="A14811" s="18" t="str">
        <f t="shared" si="232"/>
        <v>2024-25Cardinia ShireWC4</v>
      </c>
      <c r="B14811" s="18" t="s">
        <v>1274</v>
      </c>
      <c r="C14811" s="18" t="s">
        <v>1031</v>
      </c>
      <c r="D14811" s="18" t="s">
        <v>266</v>
      </c>
      <c r="E14811" s="18">
        <v>67.941246882318225</v>
      </c>
    </row>
    <row r="14812" spans="1:5" x14ac:dyDescent="0.3">
      <c r="A14812" s="18" t="str">
        <f t="shared" si="232"/>
        <v>2024-25Cardinia ShireWC5</v>
      </c>
      <c r="B14812" s="18" t="s">
        <v>1274</v>
      </c>
      <c r="C14812" s="18" t="s">
        <v>1031</v>
      </c>
      <c r="D14812" s="18" t="s">
        <v>270</v>
      </c>
      <c r="E14812" s="18">
        <v>0.45843998769552008</v>
      </c>
    </row>
    <row r="14813" spans="1:5" x14ac:dyDescent="0.3">
      <c r="A14813" s="18" t="str">
        <f t="shared" si="232"/>
        <v>2024-25Cardinia ShireE2</v>
      </c>
      <c r="B14813" s="18" t="s">
        <v>1274</v>
      </c>
      <c r="C14813" s="18" t="s">
        <v>1031</v>
      </c>
      <c r="D14813" s="18" t="s">
        <v>548</v>
      </c>
      <c r="E14813" s="18">
        <v>3336.2807200044585</v>
      </c>
    </row>
    <row r="14814" spans="1:5" x14ac:dyDescent="0.3">
      <c r="A14814" s="18" t="str">
        <f t="shared" si="232"/>
        <v>2024-25Cardinia ShireE4</v>
      </c>
      <c r="B14814" s="18" t="s">
        <v>1274</v>
      </c>
      <c r="C14814" s="18" t="s">
        <v>1031</v>
      </c>
      <c r="D14814" s="18" t="s">
        <v>550</v>
      </c>
      <c r="E14814" s="18">
        <v>1880.1664406590753</v>
      </c>
    </row>
    <row r="14815" spans="1:5" x14ac:dyDescent="0.3">
      <c r="A14815" s="18" t="str">
        <f t="shared" si="232"/>
        <v>2024-25Cardinia ShireL1</v>
      </c>
      <c r="B14815" s="18" t="s">
        <v>1274</v>
      </c>
      <c r="C14815" s="18" t="s">
        <v>1031</v>
      </c>
      <c r="D14815" s="18" t="s">
        <v>552</v>
      </c>
      <c r="E14815" s="18">
        <v>3.2207306793059023</v>
      </c>
    </row>
    <row r="14816" spans="1:5" x14ac:dyDescent="0.3">
      <c r="A14816" s="18" t="str">
        <f t="shared" si="232"/>
        <v>2024-25Cardinia ShireL2</v>
      </c>
      <c r="B14816" s="18" t="s">
        <v>1274</v>
      </c>
      <c r="C14816" s="18" t="s">
        <v>1031</v>
      </c>
      <c r="D14816" s="18" t="s">
        <v>554</v>
      </c>
      <c r="E14816" s="18">
        <v>0.39881984317592606</v>
      </c>
    </row>
    <row r="14817" spans="1:5" x14ac:dyDescent="0.3">
      <c r="A14817" s="18" t="str">
        <f t="shared" si="232"/>
        <v>2024-25Cardinia ShireO2</v>
      </c>
      <c r="B14817" s="18" t="s">
        <v>1274</v>
      </c>
      <c r="C14817" s="18" t="s">
        <v>1031</v>
      </c>
      <c r="D14817" s="18" t="s">
        <v>556</v>
      </c>
      <c r="E14817" s="18">
        <v>0.14098796247836065</v>
      </c>
    </row>
    <row r="14818" spans="1:5" x14ac:dyDescent="0.3">
      <c r="A14818" s="18" t="str">
        <f t="shared" si="232"/>
        <v>2024-25Cardinia ShireO3</v>
      </c>
      <c r="B14818" s="18" t="s">
        <v>1274</v>
      </c>
      <c r="C14818" s="18" t="s">
        <v>1031</v>
      </c>
      <c r="D14818" s="18" t="s">
        <v>558</v>
      </c>
      <c r="E14818" s="18">
        <v>9.633238053061717E-2</v>
      </c>
    </row>
    <row r="14819" spans="1:5" x14ac:dyDescent="0.3">
      <c r="A14819" s="18" t="str">
        <f t="shared" si="232"/>
        <v>2024-25Cardinia ShireO4</v>
      </c>
      <c r="B14819" s="18" t="s">
        <v>1274</v>
      </c>
      <c r="C14819" s="18" t="s">
        <v>1031</v>
      </c>
      <c r="D14819" s="18" t="s">
        <v>560</v>
      </c>
      <c r="E14819" s="18">
        <v>0.16946863817432989</v>
      </c>
    </row>
    <row r="14820" spans="1:5" x14ac:dyDescent="0.3">
      <c r="A14820" s="18" t="str">
        <f t="shared" si="232"/>
        <v>2024-25Cardinia ShireO5</v>
      </c>
      <c r="B14820" s="18" t="s">
        <v>1274</v>
      </c>
      <c r="C14820" s="18" t="s">
        <v>1031</v>
      </c>
      <c r="D14820" s="18" t="s">
        <v>562</v>
      </c>
      <c r="E14820" s="18">
        <v>1.2940978531529712</v>
      </c>
    </row>
    <row r="14821" spans="1:5" x14ac:dyDescent="0.3">
      <c r="A14821" s="18" t="str">
        <f t="shared" si="232"/>
        <v>2024-25Cardinia ShireOP1</v>
      </c>
      <c r="B14821" s="18" t="s">
        <v>1274</v>
      </c>
      <c r="C14821" s="18" t="s">
        <v>1031</v>
      </c>
      <c r="D14821" s="18" t="s">
        <v>564</v>
      </c>
      <c r="E14821" s="18">
        <v>-5.0113311766048788E-5</v>
      </c>
    </row>
    <row r="14822" spans="1:5" x14ac:dyDescent="0.3">
      <c r="A14822" s="18" t="str">
        <f t="shared" si="232"/>
        <v>2024-25Cardinia ShireS1</v>
      </c>
      <c r="B14822" s="18" t="s">
        <v>1274</v>
      </c>
      <c r="C14822" s="18" t="s">
        <v>1031</v>
      </c>
      <c r="D14822" s="18" t="s">
        <v>567</v>
      </c>
      <c r="E14822" s="18">
        <v>0.69153586164271441</v>
      </c>
    </row>
    <row r="14823" spans="1:5" x14ac:dyDescent="0.3">
      <c r="A14823" s="18" t="str">
        <f t="shared" si="232"/>
        <v>2024-25Cardinia ShireS2</v>
      </c>
      <c r="B14823" s="18" t="s">
        <v>1274</v>
      </c>
      <c r="C14823" s="18" t="s">
        <v>1031</v>
      </c>
      <c r="D14823" s="18" t="s">
        <v>569</v>
      </c>
      <c r="E14823" s="18">
        <v>2.7555937433901812E-3</v>
      </c>
    </row>
    <row r="14824" spans="1:5" x14ac:dyDescent="0.3">
      <c r="A14824" s="18" t="str">
        <f t="shared" si="232"/>
        <v>2024-25Cardinia ShireC1</v>
      </c>
      <c r="B14824" s="18" t="s">
        <v>1274</v>
      </c>
      <c r="C14824" s="18" t="s">
        <v>1031</v>
      </c>
      <c r="D14824" s="18" t="s">
        <v>572</v>
      </c>
      <c r="E14824" s="18">
        <v>1377.4955323930267</v>
      </c>
    </row>
    <row r="14825" spans="1:5" x14ac:dyDescent="0.3">
      <c r="A14825" s="18" t="str">
        <f t="shared" si="232"/>
        <v>2024-25Cardinia ShireC2</v>
      </c>
      <c r="B14825" s="18" t="s">
        <v>1274</v>
      </c>
      <c r="C14825" s="18" t="s">
        <v>1031</v>
      </c>
      <c r="D14825" s="18" t="s">
        <v>575</v>
      </c>
      <c r="E14825" s="18">
        <v>17541.243873817904</v>
      </c>
    </row>
    <row r="14826" spans="1:5" x14ac:dyDescent="0.3">
      <c r="A14826" s="18" t="str">
        <f t="shared" si="232"/>
        <v>2024-25Cardinia ShireC3</v>
      </c>
      <c r="B14826" s="18" t="s">
        <v>1274</v>
      </c>
      <c r="C14826" s="18" t="s">
        <v>1031</v>
      </c>
      <c r="D14826" s="18" t="s">
        <v>579</v>
      </c>
      <c r="E14826" s="18">
        <v>78.214157168566288</v>
      </c>
    </row>
    <row r="14827" spans="1:5" x14ac:dyDescent="0.3">
      <c r="A14827" s="18" t="str">
        <f t="shared" si="232"/>
        <v>2024-25Cardinia ShireC4</v>
      </c>
      <c r="B14827" s="18" t="s">
        <v>1274</v>
      </c>
      <c r="C14827" s="18" t="s">
        <v>1031</v>
      </c>
      <c r="D14827" s="18" t="s">
        <v>583</v>
      </c>
      <c r="E14827" s="18">
        <v>1135.9609765076734</v>
      </c>
    </row>
    <row r="14828" spans="1:5" x14ac:dyDescent="0.3">
      <c r="A14828" s="18" t="str">
        <f t="shared" si="232"/>
        <v>2024-25Cardinia ShireC5</v>
      </c>
      <c r="B14828" s="18" t="s">
        <v>1274</v>
      </c>
      <c r="C14828" s="18" t="s">
        <v>1031</v>
      </c>
      <c r="D14828" s="18" t="s">
        <v>586</v>
      </c>
      <c r="E14828" s="18">
        <v>231.38752751509014</v>
      </c>
    </row>
    <row r="14829" spans="1:5" x14ac:dyDescent="0.3">
      <c r="A14829" s="18" t="str">
        <f t="shared" si="232"/>
        <v>2024-25Cardinia ShireC6</v>
      </c>
      <c r="B14829" s="18" t="s">
        <v>1274</v>
      </c>
      <c r="C14829" s="18" t="s">
        <v>1031</v>
      </c>
      <c r="D14829" s="18" t="s">
        <v>590</v>
      </c>
      <c r="E14829" s="18">
        <v>7</v>
      </c>
    </row>
    <row r="14830" spans="1:5" x14ac:dyDescent="0.3">
      <c r="A14830" s="18" t="str">
        <f t="shared" si="232"/>
        <v>2024-25Cardinia ShireC7</v>
      </c>
      <c r="B14830" s="18" t="s">
        <v>1274</v>
      </c>
      <c r="C14830" s="18" t="s">
        <v>1031</v>
      </c>
      <c r="D14830" s="18" t="s">
        <v>594</v>
      </c>
      <c r="E14830" s="18">
        <v>0.19385796545105566</v>
      </c>
    </row>
    <row r="14831" spans="1:5" x14ac:dyDescent="0.3">
      <c r="A14831" s="18" t="str">
        <f t="shared" si="232"/>
        <v>2024-25Casey CityAF2</v>
      </c>
      <c r="B14831" s="18" t="s">
        <v>1274</v>
      </c>
      <c r="C14831" s="18" t="s">
        <v>1034</v>
      </c>
      <c r="D14831" s="18" t="s">
        <v>76</v>
      </c>
      <c r="E14831" s="18">
        <v>3.6</v>
      </c>
    </row>
    <row r="14832" spans="1:5" x14ac:dyDescent="0.3">
      <c r="A14832" s="18" t="str">
        <f t="shared" si="232"/>
        <v>2024-25Casey CityAF6</v>
      </c>
      <c r="B14832" s="18" t="s">
        <v>1274</v>
      </c>
      <c r="C14832" s="18" t="s">
        <v>1034</v>
      </c>
      <c r="D14832" s="18" t="s">
        <v>85</v>
      </c>
      <c r="E14832" s="18">
        <v>4.5156247302147179</v>
      </c>
    </row>
    <row r="14833" spans="1:5" x14ac:dyDescent="0.3">
      <c r="A14833" s="18" t="str">
        <f t="shared" si="232"/>
        <v>2024-25Casey CityAF7</v>
      </c>
      <c r="B14833" s="18" t="s">
        <v>1274</v>
      </c>
      <c r="C14833" s="18" t="s">
        <v>1034</v>
      </c>
      <c r="D14833" s="18" t="s">
        <v>90</v>
      </c>
      <c r="E14833" s="18">
        <v>-7.5898819141509644E-2</v>
      </c>
    </row>
    <row r="14834" spans="1:5" x14ac:dyDescent="0.3">
      <c r="A14834" s="18" t="str">
        <f t="shared" si="232"/>
        <v>2024-25Casey CityAM1</v>
      </c>
      <c r="B14834" s="18" t="s">
        <v>1274</v>
      </c>
      <c r="C14834" s="18" t="s">
        <v>1034</v>
      </c>
      <c r="D14834" s="18" t="s">
        <v>97</v>
      </c>
      <c r="E14834" s="18">
        <v>1.5633031388245207</v>
      </c>
    </row>
    <row r="14835" spans="1:5" x14ac:dyDescent="0.3">
      <c r="A14835" s="18" t="str">
        <f t="shared" si="232"/>
        <v>2024-25Casey CityAM2</v>
      </c>
      <c r="B14835" s="18" t="s">
        <v>1274</v>
      </c>
      <c r="C14835" s="18" t="s">
        <v>1034</v>
      </c>
      <c r="D14835" s="18" t="s">
        <v>103</v>
      </c>
      <c r="E14835" s="18">
        <v>0.20066555740432612</v>
      </c>
    </row>
    <row r="14836" spans="1:5" x14ac:dyDescent="0.3">
      <c r="A14836" s="18" t="str">
        <f t="shared" si="232"/>
        <v>2024-25Casey CityAM5</v>
      </c>
      <c r="B14836" s="18" t="s">
        <v>1274</v>
      </c>
      <c r="C14836" s="18" t="s">
        <v>1034</v>
      </c>
      <c r="D14836" s="18" t="s">
        <v>109</v>
      </c>
      <c r="E14836" s="18">
        <v>0.3388842631140716</v>
      </c>
    </row>
    <row r="14837" spans="1:5" x14ac:dyDescent="0.3">
      <c r="A14837" s="18" t="str">
        <f t="shared" si="232"/>
        <v>2024-25Casey CityAM6</v>
      </c>
      <c r="B14837" s="18" t="s">
        <v>1274</v>
      </c>
      <c r="C14837" s="18" t="s">
        <v>1034</v>
      </c>
      <c r="D14837" s="18" t="s">
        <v>115</v>
      </c>
      <c r="E14837" s="18">
        <v>6.9033508873623326</v>
      </c>
    </row>
    <row r="14838" spans="1:5" x14ac:dyDescent="0.3">
      <c r="A14838" s="18" t="str">
        <f t="shared" si="232"/>
        <v>2024-25Casey CityAM7</v>
      </c>
      <c r="B14838" s="18" t="s">
        <v>1274</v>
      </c>
      <c r="C14838" s="18" t="s">
        <v>1034</v>
      </c>
      <c r="D14838" s="18" t="s">
        <v>118</v>
      </c>
      <c r="E14838" s="18">
        <v>1</v>
      </c>
    </row>
    <row r="14839" spans="1:5" x14ac:dyDescent="0.3">
      <c r="A14839" s="18" t="str">
        <f t="shared" si="232"/>
        <v>2024-25Casey CityFS1</v>
      </c>
      <c r="B14839" s="18" t="s">
        <v>1274</v>
      </c>
      <c r="C14839" s="18" t="s">
        <v>1034</v>
      </c>
      <c r="D14839" s="18" t="s">
        <v>124</v>
      </c>
      <c r="E14839" s="18">
        <v>1.6176470588235294</v>
      </c>
    </row>
    <row r="14840" spans="1:5" x14ac:dyDescent="0.3">
      <c r="A14840" s="18" t="str">
        <f t="shared" si="232"/>
        <v>2024-25Casey CityFS2</v>
      </c>
      <c r="B14840" s="18" t="s">
        <v>1274</v>
      </c>
      <c r="C14840" s="18" t="s">
        <v>1034</v>
      </c>
      <c r="D14840" s="18" t="s">
        <v>130</v>
      </c>
      <c r="E14840" s="18">
        <v>1</v>
      </c>
    </row>
    <row r="14841" spans="1:5" x14ac:dyDescent="0.3">
      <c r="A14841" s="18" t="str">
        <f t="shared" si="232"/>
        <v>2024-25Casey CityFS3</v>
      </c>
      <c r="B14841" s="18" t="s">
        <v>1274</v>
      </c>
      <c r="C14841" s="18" t="s">
        <v>1034</v>
      </c>
      <c r="D14841" s="18" t="s">
        <v>135</v>
      </c>
      <c r="E14841" s="18">
        <v>465.85650765076508</v>
      </c>
    </row>
    <row r="14842" spans="1:5" x14ac:dyDescent="0.3">
      <c r="A14842" s="18" t="str">
        <f t="shared" si="232"/>
        <v>2024-25Casey CityFS4</v>
      </c>
      <c r="B14842" s="18" t="s">
        <v>1274</v>
      </c>
      <c r="C14842" s="18" t="s">
        <v>1034</v>
      </c>
      <c r="D14842" s="18" t="s">
        <v>139</v>
      </c>
      <c r="E14842" s="18">
        <v>1</v>
      </c>
    </row>
    <row r="14843" spans="1:5" x14ac:dyDescent="0.3">
      <c r="A14843" s="18" t="str">
        <f t="shared" si="232"/>
        <v>2024-25Casey CityFS5</v>
      </c>
      <c r="B14843" s="18" t="s">
        <v>1274</v>
      </c>
      <c r="C14843" s="18" t="s">
        <v>1034</v>
      </c>
      <c r="D14843" s="18" t="s">
        <v>144</v>
      </c>
      <c r="E14843" s="18">
        <v>1.2776119402985076</v>
      </c>
    </row>
    <row r="14844" spans="1:5" x14ac:dyDescent="0.3">
      <c r="A14844" s="18" t="str">
        <f t="shared" si="232"/>
        <v>2024-25Casey CityG1</v>
      </c>
      <c r="B14844" s="18" t="s">
        <v>1274</v>
      </c>
      <c r="C14844" s="18" t="s">
        <v>1034</v>
      </c>
      <c r="D14844" s="18" t="s">
        <v>149</v>
      </c>
      <c r="E14844" s="18">
        <v>5.128205128205128E-2</v>
      </c>
    </row>
    <row r="14845" spans="1:5" x14ac:dyDescent="0.3">
      <c r="A14845" s="18" t="str">
        <f t="shared" si="232"/>
        <v>2024-25Casey CityG2</v>
      </c>
      <c r="B14845" s="18" t="s">
        <v>1274</v>
      </c>
      <c r="C14845" s="18" t="s">
        <v>1034</v>
      </c>
      <c r="D14845" s="18" t="s">
        <v>154</v>
      </c>
      <c r="E14845" s="18">
        <v>40</v>
      </c>
    </row>
    <row r="14846" spans="1:5" x14ac:dyDescent="0.3">
      <c r="A14846" s="18" t="str">
        <f t="shared" si="232"/>
        <v>2024-25Casey CityG3</v>
      </c>
      <c r="B14846" s="18" t="s">
        <v>1274</v>
      </c>
      <c r="C14846" s="18" t="s">
        <v>1034</v>
      </c>
      <c r="D14846" s="18" t="s">
        <v>159</v>
      </c>
      <c r="E14846" s="18">
        <v>1</v>
      </c>
    </row>
    <row r="14847" spans="1:5" x14ac:dyDescent="0.3">
      <c r="A14847" s="18" t="str">
        <f t="shared" si="232"/>
        <v>2024-25Casey CityG4</v>
      </c>
      <c r="B14847" s="18" t="s">
        <v>1274</v>
      </c>
      <c r="C14847" s="18" t="s">
        <v>1034</v>
      </c>
      <c r="D14847" s="18" t="s">
        <v>166</v>
      </c>
      <c r="E14847" s="18">
        <v>75630.464444444457</v>
      </c>
    </row>
    <row r="14848" spans="1:5" x14ac:dyDescent="0.3">
      <c r="A14848" s="18" t="str">
        <f t="shared" si="232"/>
        <v>2024-25Casey CityG5</v>
      </c>
      <c r="B14848" s="18" t="s">
        <v>1274</v>
      </c>
      <c r="C14848" s="18" t="s">
        <v>1034</v>
      </c>
      <c r="D14848" s="18" t="s">
        <v>169</v>
      </c>
      <c r="E14848" s="18">
        <v>42</v>
      </c>
    </row>
    <row r="14849" spans="1:5" x14ac:dyDescent="0.3">
      <c r="A14849" s="18" t="str">
        <f t="shared" si="232"/>
        <v>2024-25Casey CityLB2</v>
      </c>
      <c r="B14849" s="18" t="s">
        <v>1274</v>
      </c>
      <c r="C14849" s="18" t="s">
        <v>1034</v>
      </c>
      <c r="D14849" s="18" t="s">
        <v>172</v>
      </c>
      <c r="E14849" s="18">
        <v>0.70960593102555414</v>
      </c>
    </row>
    <row r="14850" spans="1:5" x14ac:dyDescent="0.3">
      <c r="A14850" s="18" t="str">
        <f t="shared" si="232"/>
        <v>2024-25Casey CityLB5</v>
      </c>
      <c r="B14850" s="18" t="s">
        <v>1274</v>
      </c>
      <c r="C14850" s="18" t="s">
        <v>1034</v>
      </c>
      <c r="D14850" s="18" t="s">
        <v>177</v>
      </c>
      <c r="E14850" s="18">
        <v>16.523976665885574</v>
      </c>
    </row>
    <row r="14851" spans="1:5" x14ac:dyDescent="0.3">
      <c r="A14851" s="18" t="str">
        <f t="shared" si="232"/>
        <v>2024-25Casey CityLB6</v>
      </c>
      <c r="B14851" s="18" t="s">
        <v>1274</v>
      </c>
      <c r="C14851" s="18" t="s">
        <v>1034</v>
      </c>
      <c r="D14851" s="18" t="s">
        <v>180</v>
      </c>
      <c r="E14851" s="18">
        <v>3.6529605466003972</v>
      </c>
    </row>
    <row r="14852" spans="1:5" x14ac:dyDescent="0.3">
      <c r="A14852" s="18" t="str">
        <f t="shared" si="232"/>
        <v>2024-25Casey CityLB7</v>
      </c>
      <c r="B14852" s="18" t="s">
        <v>1274</v>
      </c>
      <c r="C14852" s="18" t="s">
        <v>1034</v>
      </c>
      <c r="D14852" s="18" t="s">
        <v>184</v>
      </c>
      <c r="E14852" s="18">
        <v>0.23956439697593823</v>
      </c>
    </row>
    <row r="14853" spans="1:5" x14ac:dyDescent="0.3">
      <c r="A14853" s="18" t="str">
        <f t="shared" si="232"/>
        <v>2024-25Casey CityLB8</v>
      </c>
      <c r="B14853" s="18" t="s">
        <v>1274</v>
      </c>
      <c r="C14853" s="18" t="s">
        <v>1034</v>
      </c>
      <c r="D14853" s="18" t="s">
        <v>188</v>
      </c>
      <c r="E14853" s="18">
        <v>1.9148822811193469</v>
      </c>
    </row>
    <row r="14854" spans="1:5" x14ac:dyDescent="0.3">
      <c r="A14854" s="18" t="str">
        <f t="shared" si="232"/>
        <v>2024-25Casey CityMC2</v>
      </c>
      <c r="B14854" s="18" t="s">
        <v>1274</v>
      </c>
      <c r="C14854" s="18" t="s">
        <v>1034</v>
      </c>
      <c r="D14854" s="18" t="s">
        <v>192</v>
      </c>
      <c r="E14854" s="18">
        <v>1.0116422649497265</v>
      </c>
    </row>
    <row r="14855" spans="1:5" x14ac:dyDescent="0.3">
      <c r="A14855" s="18" t="str">
        <f t="shared" si="232"/>
        <v>2024-25Casey CityMC3</v>
      </c>
      <c r="B14855" s="18" t="s">
        <v>1274</v>
      </c>
      <c r="C14855" s="18" t="s">
        <v>1034</v>
      </c>
      <c r="D14855" s="18" t="s">
        <v>197</v>
      </c>
      <c r="E14855" s="18">
        <v>109.78136579712093</v>
      </c>
    </row>
    <row r="14856" spans="1:5" x14ac:dyDescent="0.3">
      <c r="A14856" s="18" t="str">
        <f t="shared" si="232"/>
        <v>2024-25Casey CityMC4</v>
      </c>
      <c r="B14856" s="18" t="s">
        <v>1274</v>
      </c>
      <c r="C14856" s="18" t="s">
        <v>1034</v>
      </c>
      <c r="D14856" s="18" t="s">
        <v>202</v>
      </c>
      <c r="E14856" s="18">
        <v>0.67085663162603448</v>
      </c>
    </row>
    <row r="14857" spans="1:5" x14ac:dyDescent="0.3">
      <c r="A14857" s="18" t="str">
        <f t="shared" si="232"/>
        <v>2024-25Casey CityMC5</v>
      </c>
      <c r="B14857" s="18" t="s">
        <v>1274</v>
      </c>
      <c r="C14857" s="18" t="s">
        <v>1034</v>
      </c>
      <c r="D14857" s="18" t="s">
        <v>207</v>
      </c>
      <c r="E14857" s="18">
        <v>0.94043887147335425</v>
      </c>
    </row>
    <row r="14858" spans="1:5" x14ac:dyDescent="0.3">
      <c r="A14858" s="18" t="str">
        <f t="shared" si="232"/>
        <v>2024-25Casey CityMC6</v>
      </c>
      <c r="B14858" s="18" t="s">
        <v>1274</v>
      </c>
      <c r="C14858" s="18" t="s">
        <v>1034</v>
      </c>
      <c r="D14858" s="18" t="s">
        <v>211</v>
      </c>
      <c r="E14858" s="18">
        <v>0.96207443993649677</v>
      </c>
    </row>
    <row r="14859" spans="1:5" x14ac:dyDescent="0.3">
      <c r="A14859" s="18" t="str">
        <f t="shared" si="232"/>
        <v>2024-25Casey CityR1</v>
      </c>
      <c r="B14859" s="18" t="s">
        <v>1274</v>
      </c>
      <c r="C14859" s="18" t="s">
        <v>1034</v>
      </c>
      <c r="D14859" s="18" t="s">
        <v>215</v>
      </c>
      <c r="E14859" s="18">
        <v>189.22908693275014</v>
      </c>
    </row>
    <row r="14860" spans="1:5" x14ac:dyDescent="0.3">
      <c r="A14860" s="18" t="str">
        <f t="shared" si="232"/>
        <v>2024-25Casey CityR2</v>
      </c>
      <c r="B14860" s="18" t="s">
        <v>1274</v>
      </c>
      <c r="C14860" s="18" t="s">
        <v>1034</v>
      </c>
      <c r="D14860" s="18" t="s">
        <v>220</v>
      </c>
      <c r="E14860" s="18">
        <v>0.95516675779114268</v>
      </c>
    </row>
    <row r="14861" spans="1:5" x14ac:dyDescent="0.3">
      <c r="A14861" s="18" t="str">
        <f t="shared" si="232"/>
        <v>2024-25Casey CityR3</v>
      </c>
      <c r="B14861" s="18" t="s">
        <v>1274</v>
      </c>
      <c r="C14861" s="18" t="s">
        <v>1034</v>
      </c>
      <c r="D14861" s="18" t="s">
        <v>223</v>
      </c>
      <c r="E14861" s="18">
        <v>67.88001908115028</v>
      </c>
    </row>
    <row r="14862" spans="1:5" x14ac:dyDescent="0.3">
      <c r="A14862" s="18" t="str">
        <f t="shared" si="232"/>
        <v>2024-25Casey CityR4</v>
      </c>
      <c r="B14862" s="18" t="s">
        <v>1274</v>
      </c>
      <c r="C14862" s="18" t="s">
        <v>1034</v>
      </c>
      <c r="D14862" s="18" t="s">
        <v>228</v>
      </c>
      <c r="E14862" s="18">
        <v>37.441603786884713</v>
      </c>
    </row>
    <row r="14863" spans="1:5" x14ac:dyDescent="0.3">
      <c r="A14863" s="18" t="str">
        <f t="shared" si="232"/>
        <v>2024-25Casey CityR5</v>
      </c>
      <c r="B14863" s="18" t="s">
        <v>1274</v>
      </c>
      <c r="C14863" s="18" t="s">
        <v>1034</v>
      </c>
      <c r="D14863" s="18" t="s">
        <v>232</v>
      </c>
      <c r="E14863" s="18">
        <v>46</v>
      </c>
    </row>
    <row r="14864" spans="1:5" x14ac:dyDescent="0.3">
      <c r="A14864" s="18" t="str">
        <f t="shared" si="232"/>
        <v>2024-25Casey CitySP1</v>
      </c>
      <c r="B14864" s="18" t="s">
        <v>1274</v>
      </c>
      <c r="C14864" s="18" t="s">
        <v>1034</v>
      </c>
      <c r="D14864" s="18" t="s">
        <v>236</v>
      </c>
      <c r="E14864" s="18">
        <v>102</v>
      </c>
    </row>
    <row r="14865" spans="1:5" x14ac:dyDescent="0.3">
      <c r="A14865" s="18" t="str">
        <f t="shared" si="232"/>
        <v>2024-25Casey CitySP2</v>
      </c>
      <c r="B14865" s="18" t="s">
        <v>1274</v>
      </c>
      <c r="C14865" s="18" t="s">
        <v>1034</v>
      </c>
      <c r="D14865" s="18" t="s">
        <v>239</v>
      </c>
      <c r="E14865" s="18">
        <v>0.52742123687281217</v>
      </c>
    </row>
    <row r="14866" spans="1:5" x14ac:dyDescent="0.3">
      <c r="A14866" s="18" t="str">
        <f t="shared" si="232"/>
        <v>2024-25Casey CitySP3</v>
      </c>
      <c r="B14866" s="18" t="s">
        <v>1274</v>
      </c>
      <c r="C14866" s="18" t="s">
        <v>1034</v>
      </c>
      <c r="D14866" s="18" t="s">
        <v>245</v>
      </c>
      <c r="E14866" s="18">
        <v>3758.5835996055225</v>
      </c>
    </row>
    <row r="14867" spans="1:5" x14ac:dyDescent="0.3">
      <c r="A14867" s="18" t="str">
        <f t="shared" si="232"/>
        <v>2024-25Casey CitySP4</v>
      </c>
      <c r="B14867" s="18" t="s">
        <v>1274</v>
      </c>
      <c r="C14867" s="18" t="s">
        <v>1034</v>
      </c>
      <c r="D14867" s="18" t="s">
        <v>251</v>
      </c>
      <c r="E14867" s="18">
        <v>0.5</v>
      </c>
    </row>
    <row r="14868" spans="1:5" x14ac:dyDescent="0.3">
      <c r="A14868" s="18" t="str">
        <f t="shared" si="232"/>
        <v>2024-25Casey CityWC2</v>
      </c>
      <c r="B14868" s="18" t="s">
        <v>1274</v>
      </c>
      <c r="C14868" s="18" t="s">
        <v>1034</v>
      </c>
      <c r="D14868" s="18" t="s">
        <v>256</v>
      </c>
      <c r="E14868" s="18">
        <v>8.6053005515545564</v>
      </c>
    </row>
    <row r="14869" spans="1:5" x14ac:dyDescent="0.3">
      <c r="A14869" s="18" t="str">
        <f t="shared" si="232"/>
        <v>2024-25Casey CityWC3</v>
      </c>
      <c r="B14869" s="18" t="s">
        <v>1274</v>
      </c>
      <c r="C14869" s="18" t="s">
        <v>1034</v>
      </c>
      <c r="D14869" s="18" t="s">
        <v>262</v>
      </c>
      <c r="E14869" s="18">
        <v>148.21868084543379</v>
      </c>
    </row>
    <row r="14870" spans="1:5" x14ac:dyDescent="0.3">
      <c r="A14870" s="18" t="str">
        <f t="shared" si="232"/>
        <v>2024-25Casey CityWC4</v>
      </c>
      <c r="B14870" s="18" t="s">
        <v>1274</v>
      </c>
      <c r="C14870" s="18" t="s">
        <v>1034</v>
      </c>
      <c r="D14870" s="18" t="s">
        <v>266</v>
      </c>
      <c r="E14870" s="18">
        <v>50.982994933698656</v>
      </c>
    </row>
    <row r="14871" spans="1:5" x14ac:dyDescent="0.3">
      <c r="A14871" s="18" t="str">
        <f t="shared" si="232"/>
        <v>2024-25Casey CityWC5</v>
      </c>
      <c r="B14871" s="18" t="s">
        <v>1274</v>
      </c>
      <c r="C14871" s="18" t="s">
        <v>1034</v>
      </c>
      <c r="D14871" s="18" t="s">
        <v>270</v>
      </c>
      <c r="E14871" s="18">
        <v>0.47343466151370905</v>
      </c>
    </row>
    <row r="14872" spans="1:5" x14ac:dyDescent="0.3">
      <c r="A14872" s="18" t="str">
        <f t="shared" ref="A14872:A14935" si="233">CONCATENATE(B14872,C14872,D14872)</f>
        <v>2024-25Casey CityE2</v>
      </c>
      <c r="B14872" s="18" t="s">
        <v>1274</v>
      </c>
      <c r="C14872" s="18" t="s">
        <v>1034</v>
      </c>
      <c r="D14872" s="18" t="s">
        <v>548</v>
      </c>
      <c r="E14872" s="18">
        <v>3413.2129025231934</v>
      </c>
    </row>
    <row r="14873" spans="1:5" x14ac:dyDescent="0.3">
      <c r="A14873" s="18" t="str">
        <f t="shared" si="233"/>
        <v>2024-25Casey CityE4</v>
      </c>
      <c r="B14873" s="18" t="s">
        <v>1274</v>
      </c>
      <c r="C14873" s="18" t="s">
        <v>1034</v>
      </c>
      <c r="D14873" s="18" t="s">
        <v>550</v>
      </c>
      <c r="E14873" s="18">
        <v>1767.3788601727506</v>
      </c>
    </row>
    <row r="14874" spans="1:5" x14ac:dyDescent="0.3">
      <c r="A14874" s="18" t="str">
        <f t="shared" si="233"/>
        <v>2024-25Casey CityL1</v>
      </c>
      <c r="B14874" s="18" t="s">
        <v>1274</v>
      </c>
      <c r="C14874" s="18" t="s">
        <v>1034</v>
      </c>
      <c r="D14874" s="18" t="s">
        <v>552</v>
      </c>
      <c r="E14874" s="18">
        <v>3.261467889908257</v>
      </c>
    </row>
    <row r="14875" spans="1:5" x14ac:dyDescent="0.3">
      <c r="A14875" s="18" t="str">
        <f t="shared" si="233"/>
        <v>2024-25Casey CityL2</v>
      </c>
      <c r="B14875" s="18" t="s">
        <v>1274</v>
      </c>
      <c r="C14875" s="18" t="s">
        <v>1034</v>
      </c>
      <c r="D14875" s="18" t="s">
        <v>554</v>
      </c>
      <c r="E14875" s="18">
        <v>-0.21537724222922086</v>
      </c>
    </row>
    <row r="14876" spans="1:5" x14ac:dyDescent="0.3">
      <c r="A14876" s="18" t="str">
        <f t="shared" si="233"/>
        <v>2024-25Casey CityO2</v>
      </c>
      <c r="B14876" s="18" t="s">
        <v>1274</v>
      </c>
      <c r="C14876" s="18" t="s">
        <v>1034</v>
      </c>
      <c r="D14876" s="18" t="s">
        <v>556</v>
      </c>
      <c r="E14876" s="18">
        <v>4.4019174338364477E-2</v>
      </c>
    </row>
    <row r="14877" spans="1:5" x14ac:dyDescent="0.3">
      <c r="A14877" s="18" t="str">
        <f t="shared" si="233"/>
        <v>2024-25Casey CityO3</v>
      </c>
      <c r="B14877" s="18" t="s">
        <v>1274</v>
      </c>
      <c r="C14877" s="18" t="s">
        <v>1034</v>
      </c>
      <c r="D14877" s="18" t="s">
        <v>558</v>
      </c>
      <c r="E14877" s="18">
        <v>2.8042624789680313E-2</v>
      </c>
    </row>
    <row r="14878" spans="1:5" x14ac:dyDescent="0.3">
      <c r="A14878" s="18" t="str">
        <f t="shared" si="233"/>
        <v>2024-25Casey CityO4</v>
      </c>
      <c r="B14878" s="18" t="s">
        <v>1274</v>
      </c>
      <c r="C14878" s="18" t="s">
        <v>1034</v>
      </c>
      <c r="D14878" s="18" t="s">
        <v>560</v>
      </c>
      <c r="E14878" s="18">
        <v>6.1967422481837404E-2</v>
      </c>
    </row>
    <row r="14879" spans="1:5" x14ac:dyDescent="0.3">
      <c r="A14879" s="18" t="str">
        <f t="shared" si="233"/>
        <v>2024-25Casey CityO5</v>
      </c>
      <c r="B14879" s="18" t="s">
        <v>1274</v>
      </c>
      <c r="C14879" s="18" t="s">
        <v>1034</v>
      </c>
      <c r="D14879" s="18" t="s">
        <v>562</v>
      </c>
      <c r="E14879" s="18">
        <v>0.68532743132404639</v>
      </c>
    </row>
    <row r="14880" spans="1:5" x14ac:dyDescent="0.3">
      <c r="A14880" s="18" t="str">
        <f t="shared" si="233"/>
        <v>2024-25Casey CityOP1</v>
      </c>
      <c r="B14880" s="18" t="s">
        <v>1274</v>
      </c>
      <c r="C14880" s="18" t="s">
        <v>1034</v>
      </c>
      <c r="D14880" s="18" t="s">
        <v>564</v>
      </c>
      <c r="E14880" s="18">
        <v>7.6269559659062798E-3</v>
      </c>
    </row>
    <row r="14881" spans="1:5" x14ac:dyDescent="0.3">
      <c r="A14881" s="18" t="str">
        <f t="shared" si="233"/>
        <v>2024-25Casey CityS1</v>
      </c>
      <c r="B14881" s="18" t="s">
        <v>1274</v>
      </c>
      <c r="C14881" s="18" t="s">
        <v>1034</v>
      </c>
      <c r="D14881" s="18" t="s">
        <v>567</v>
      </c>
      <c r="E14881" s="18">
        <v>0.6386596030579067</v>
      </c>
    </row>
    <row r="14882" spans="1:5" x14ac:dyDescent="0.3">
      <c r="A14882" s="18" t="str">
        <f t="shared" si="233"/>
        <v>2024-25Casey CityS2</v>
      </c>
      <c r="B14882" s="18" t="s">
        <v>1274</v>
      </c>
      <c r="C14882" s="18" t="s">
        <v>1034</v>
      </c>
      <c r="D14882" s="18" t="s">
        <v>569</v>
      </c>
      <c r="E14882" s="18">
        <v>2.7529521708351315E-3</v>
      </c>
    </row>
    <row r="14883" spans="1:5" x14ac:dyDescent="0.3">
      <c r="A14883" s="18" t="str">
        <f t="shared" si="233"/>
        <v>2024-25Casey CityC1</v>
      </c>
      <c r="B14883" s="18" t="s">
        <v>1274</v>
      </c>
      <c r="C14883" s="18" t="s">
        <v>1034</v>
      </c>
      <c r="D14883" s="18" t="s">
        <v>572</v>
      </c>
      <c r="E14883" s="18">
        <v>1236.9029266307364</v>
      </c>
    </row>
    <row r="14884" spans="1:5" x14ac:dyDescent="0.3">
      <c r="A14884" s="18" t="str">
        <f t="shared" si="233"/>
        <v>2024-25Casey CityC2</v>
      </c>
      <c r="B14884" s="18" t="s">
        <v>1274</v>
      </c>
      <c r="C14884" s="18" t="s">
        <v>1034</v>
      </c>
      <c r="D14884" s="18" t="s">
        <v>575</v>
      </c>
      <c r="E14884" s="18">
        <v>10599.622608931588</v>
      </c>
    </row>
    <row r="14885" spans="1:5" x14ac:dyDescent="0.3">
      <c r="A14885" s="18" t="str">
        <f t="shared" si="233"/>
        <v>2024-25Casey CityC3</v>
      </c>
      <c r="B14885" s="18" t="s">
        <v>1274</v>
      </c>
      <c r="C14885" s="18" t="s">
        <v>1034</v>
      </c>
      <c r="D14885" s="18" t="s">
        <v>579</v>
      </c>
      <c r="E14885" s="18">
        <v>202.8089044522261</v>
      </c>
    </row>
    <row r="14886" spans="1:5" x14ac:dyDescent="0.3">
      <c r="A14886" s="18" t="str">
        <f t="shared" si="233"/>
        <v>2024-25Casey CityC4</v>
      </c>
      <c r="B14886" s="18" t="s">
        <v>1274</v>
      </c>
      <c r="C14886" s="18" t="s">
        <v>1034</v>
      </c>
      <c r="D14886" s="18" t="s">
        <v>583</v>
      </c>
      <c r="E14886" s="18">
        <v>942.50089414550519</v>
      </c>
    </row>
    <row r="14887" spans="1:5" x14ac:dyDescent="0.3">
      <c r="A14887" s="18" t="str">
        <f t="shared" si="233"/>
        <v>2024-25Casey CityC5</v>
      </c>
      <c r="B14887" s="18" t="s">
        <v>1274</v>
      </c>
      <c r="C14887" s="18" t="s">
        <v>1034</v>
      </c>
      <c r="D14887" s="18" t="s">
        <v>586</v>
      </c>
      <c r="E14887" s="18">
        <v>233.36087712590802</v>
      </c>
    </row>
    <row r="14888" spans="1:5" x14ac:dyDescent="0.3">
      <c r="A14888" s="18" t="str">
        <f t="shared" si="233"/>
        <v>2024-25Casey CityC6</v>
      </c>
      <c r="B14888" s="18" t="s">
        <v>1274</v>
      </c>
      <c r="C14888" s="18" t="s">
        <v>1034</v>
      </c>
      <c r="D14888" s="18" t="s">
        <v>590</v>
      </c>
      <c r="E14888" s="18">
        <v>5</v>
      </c>
    </row>
    <row r="14889" spans="1:5" x14ac:dyDescent="0.3">
      <c r="A14889" s="18" t="str">
        <f t="shared" si="233"/>
        <v>2024-25Casey CityC7</v>
      </c>
      <c r="B14889" s="18" t="s">
        <v>1274</v>
      </c>
      <c r="C14889" s="18" t="s">
        <v>1034</v>
      </c>
      <c r="D14889" s="18" t="s">
        <v>594</v>
      </c>
      <c r="E14889" s="18">
        <v>0.18803418803418803</v>
      </c>
    </row>
    <row r="14890" spans="1:5" x14ac:dyDescent="0.3">
      <c r="A14890" s="18" t="str">
        <f t="shared" si="233"/>
        <v>2024-25Central Goldfields ShireAF2</v>
      </c>
      <c r="B14890" s="18" t="s">
        <v>1274</v>
      </c>
      <c r="C14890" s="18" t="s">
        <v>1037</v>
      </c>
      <c r="D14890" s="18" t="s">
        <v>76</v>
      </c>
      <c r="E14890" s="18">
        <v>1</v>
      </c>
    </row>
    <row r="14891" spans="1:5" x14ac:dyDescent="0.3">
      <c r="A14891" s="18" t="str">
        <f t="shared" si="233"/>
        <v>2024-25Central Goldfields ShireAF6</v>
      </c>
      <c r="B14891" s="18" t="s">
        <v>1274</v>
      </c>
      <c r="C14891" s="18" t="s">
        <v>1037</v>
      </c>
      <c r="D14891" s="18" t="s">
        <v>85</v>
      </c>
      <c r="E14891" s="18">
        <v>5.173419773095624</v>
      </c>
    </row>
    <row r="14892" spans="1:5" x14ac:dyDescent="0.3">
      <c r="A14892" s="18" t="str">
        <f t="shared" si="233"/>
        <v>2024-25Central Goldfields ShireAF7</v>
      </c>
      <c r="B14892" s="18" t="s">
        <v>1274</v>
      </c>
      <c r="C14892" s="18" t="s">
        <v>1037</v>
      </c>
      <c r="D14892" s="18" t="s">
        <v>90</v>
      </c>
      <c r="E14892" s="18">
        <v>11.061958874458874</v>
      </c>
    </row>
    <row r="14893" spans="1:5" x14ac:dyDescent="0.3">
      <c r="A14893" s="18" t="str">
        <f t="shared" si="233"/>
        <v>2024-25Central Goldfields ShireAM1</v>
      </c>
      <c r="B14893" s="18" t="s">
        <v>1274</v>
      </c>
      <c r="C14893" s="18" t="s">
        <v>1037</v>
      </c>
      <c r="D14893" s="18" t="s">
        <v>97</v>
      </c>
      <c r="E14893" s="18">
        <v>1</v>
      </c>
    </row>
    <row r="14894" spans="1:5" x14ac:dyDescent="0.3">
      <c r="A14894" s="18" t="str">
        <f t="shared" si="233"/>
        <v>2024-25Central Goldfields ShireAM2</v>
      </c>
      <c r="B14894" s="18" t="s">
        <v>1274</v>
      </c>
      <c r="C14894" s="18" t="s">
        <v>1037</v>
      </c>
      <c r="D14894" s="18" t="s">
        <v>103</v>
      </c>
      <c r="E14894" s="18">
        <v>0.36574074074074076</v>
      </c>
    </row>
    <row r="14895" spans="1:5" x14ac:dyDescent="0.3">
      <c r="A14895" s="18" t="str">
        <f t="shared" si="233"/>
        <v>2024-25Central Goldfields ShireAM5</v>
      </c>
      <c r="B14895" s="18" t="s">
        <v>1274</v>
      </c>
      <c r="C14895" s="18" t="s">
        <v>1037</v>
      </c>
      <c r="D14895" s="18" t="s">
        <v>109</v>
      </c>
      <c r="E14895" s="18">
        <v>0.37956204379562042</v>
      </c>
    </row>
    <row r="14896" spans="1:5" x14ac:dyDescent="0.3">
      <c r="A14896" s="18" t="str">
        <f t="shared" si="233"/>
        <v>2024-25Central Goldfields ShireAM6</v>
      </c>
      <c r="B14896" s="18" t="s">
        <v>1274</v>
      </c>
      <c r="C14896" s="18" t="s">
        <v>1037</v>
      </c>
      <c r="D14896" s="18" t="s">
        <v>115</v>
      </c>
      <c r="E14896" s="18">
        <v>21.016281125681449</v>
      </c>
    </row>
    <row r="14897" spans="1:5" x14ac:dyDescent="0.3">
      <c r="A14897" s="18" t="str">
        <f t="shared" si="233"/>
        <v>2024-25Central Goldfields ShireAM7</v>
      </c>
      <c r="B14897" s="18" t="s">
        <v>1274</v>
      </c>
      <c r="C14897" s="18" t="s">
        <v>1037</v>
      </c>
      <c r="D14897" s="18" t="s">
        <v>118</v>
      </c>
      <c r="E14897" s="18">
        <v>0</v>
      </c>
    </row>
    <row r="14898" spans="1:5" x14ac:dyDescent="0.3">
      <c r="A14898" s="18" t="str">
        <f t="shared" si="233"/>
        <v>2024-25Central Goldfields ShireFS1</v>
      </c>
      <c r="B14898" s="18" t="s">
        <v>1274</v>
      </c>
      <c r="C14898" s="18" t="s">
        <v>1037</v>
      </c>
      <c r="D14898" s="18" t="s">
        <v>124</v>
      </c>
      <c r="E14898" s="18">
        <v>5</v>
      </c>
    </row>
    <row r="14899" spans="1:5" x14ac:dyDescent="0.3">
      <c r="A14899" s="18" t="str">
        <f t="shared" si="233"/>
        <v>2024-25Central Goldfields ShireFS2</v>
      </c>
      <c r="B14899" s="18" t="s">
        <v>1274</v>
      </c>
      <c r="C14899" s="18" t="s">
        <v>1037</v>
      </c>
      <c r="D14899" s="18" t="s">
        <v>130</v>
      </c>
      <c r="E14899" s="18">
        <v>0.90099009900990101</v>
      </c>
    </row>
    <row r="14900" spans="1:5" x14ac:dyDescent="0.3">
      <c r="A14900" s="18" t="str">
        <f t="shared" si="233"/>
        <v>2024-25Central Goldfields ShireFS3</v>
      </c>
      <c r="B14900" s="18" t="s">
        <v>1274</v>
      </c>
      <c r="C14900" s="18" t="s">
        <v>1037</v>
      </c>
      <c r="D14900" s="18" t="s">
        <v>135</v>
      </c>
      <c r="E14900" s="18">
        <v>952.90769230769229</v>
      </c>
    </row>
    <row r="14901" spans="1:5" x14ac:dyDescent="0.3">
      <c r="A14901" s="18" t="str">
        <f t="shared" si="233"/>
        <v>2024-25Central Goldfields ShireFS4</v>
      </c>
      <c r="B14901" s="18" t="s">
        <v>1274</v>
      </c>
      <c r="C14901" s="18" t="s">
        <v>1037</v>
      </c>
      <c r="D14901" s="18" t="s">
        <v>139</v>
      </c>
      <c r="E14901" s="18">
        <v>1</v>
      </c>
    </row>
    <row r="14902" spans="1:5" x14ac:dyDescent="0.3">
      <c r="A14902" s="18" t="str">
        <f t="shared" si="233"/>
        <v>2024-25Central Goldfields ShireFS5</v>
      </c>
      <c r="B14902" s="18" t="s">
        <v>1274</v>
      </c>
      <c r="C14902" s="18" t="s">
        <v>1037</v>
      </c>
      <c r="D14902" s="18" t="s">
        <v>144</v>
      </c>
      <c r="E14902" s="18">
        <v>0.92307692307692313</v>
      </c>
    </row>
    <row r="14903" spans="1:5" x14ac:dyDescent="0.3">
      <c r="A14903" s="18" t="str">
        <f t="shared" si="233"/>
        <v>2024-25Central Goldfields ShireG1</v>
      </c>
      <c r="B14903" s="18" t="s">
        <v>1274</v>
      </c>
      <c r="C14903" s="18" t="s">
        <v>1037</v>
      </c>
      <c r="D14903" s="18" t="s">
        <v>149</v>
      </c>
      <c r="E14903" s="18">
        <v>2.8169014084507043E-2</v>
      </c>
    </row>
    <row r="14904" spans="1:5" x14ac:dyDescent="0.3">
      <c r="A14904" s="18" t="str">
        <f t="shared" si="233"/>
        <v>2024-25Central Goldfields ShireG2</v>
      </c>
      <c r="B14904" s="18" t="s">
        <v>1274</v>
      </c>
      <c r="C14904" s="18" t="s">
        <v>1037</v>
      </c>
      <c r="D14904" s="18" t="s">
        <v>154</v>
      </c>
      <c r="E14904" s="18">
        <v>46</v>
      </c>
    </row>
    <row r="14905" spans="1:5" x14ac:dyDescent="0.3">
      <c r="A14905" s="18" t="str">
        <f t="shared" si="233"/>
        <v>2024-25Central Goldfields ShireG3</v>
      </c>
      <c r="B14905" s="18" t="s">
        <v>1274</v>
      </c>
      <c r="C14905" s="18" t="s">
        <v>1037</v>
      </c>
      <c r="D14905" s="18" t="s">
        <v>159</v>
      </c>
      <c r="E14905" s="18">
        <v>0.9285714285714286</v>
      </c>
    </row>
    <row r="14906" spans="1:5" x14ac:dyDescent="0.3">
      <c r="A14906" s="18" t="str">
        <f t="shared" si="233"/>
        <v>2024-25Central Goldfields ShireG4</v>
      </c>
      <c r="B14906" s="18" t="s">
        <v>1274</v>
      </c>
      <c r="C14906" s="18" t="s">
        <v>1037</v>
      </c>
      <c r="D14906" s="18" t="s">
        <v>166</v>
      </c>
      <c r="E14906" s="18">
        <v>38919.505714285711</v>
      </c>
    </row>
    <row r="14907" spans="1:5" x14ac:dyDescent="0.3">
      <c r="A14907" s="18" t="str">
        <f t="shared" si="233"/>
        <v>2024-25Central Goldfields ShireG5</v>
      </c>
      <c r="B14907" s="18" t="s">
        <v>1274</v>
      </c>
      <c r="C14907" s="18" t="s">
        <v>1037</v>
      </c>
      <c r="D14907" s="18" t="s">
        <v>169</v>
      </c>
      <c r="E14907" s="18">
        <v>46</v>
      </c>
    </row>
    <row r="14908" spans="1:5" x14ac:dyDescent="0.3">
      <c r="A14908" s="18" t="str">
        <f t="shared" si="233"/>
        <v>2024-25Central Goldfields ShireLB2</v>
      </c>
      <c r="B14908" s="18" t="s">
        <v>1274</v>
      </c>
      <c r="C14908" s="18" t="s">
        <v>1037</v>
      </c>
      <c r="D14908" s="18" t="s">
        <v>172</v>
      </c>
      <c r="E14908" s="18">
        <v>0.59072122339326305</v>
      </c>
    </row>
    <row r="14909" spans="1:5" x14ac:dyDescent="0.3">
      <c r="A14909" s="18" t="str">
        <f t="shared" si="233"/>
        <v>2024-25Central Goldfields ShireLB5</v>
      </c>
      <c r="B14909" s="18" t="s">
        <v>1274</v>
      </c>
      <c r="C14909" s="18" t="s">
        <v>1037</v>
      </c>
      <c r="D14909" s="18" t="s">
        <v>177</v>
      </c>
      <c r="E14909" s="18">
        <v>41.625828790334459</v>
      </c>
    </row>
    <row r="14910" spans="1:5" x14ac:dyDescent="0.3">
      <c r="A14910" s="18" t="str">
        <f t="shared" si="233"/>
        <v>2024-25Central Goldfields ShireLB6</v>
      </c>
      <c r="B14910" s="18" t="s">
        <v>1274</v>
      </c>
      <c r="C14910" s="18" t="s">
        <v>1037</v>
      </c>
      <c r="D14910" s="18" t="s">
        <v>180</v>
      </c>
      <c r="E14910" s="18">
        <v>1.425961396787977</v>
      </c>
    </row>
    <row r="14911" spans="1:5" x14ac:dyDescent="0.3">
      <c r="A14911" s="18" t="str">
        <f t="shared" si="233"/>
        <v>2024-25Central Goldfields ShireLB7</v>
      </c>
      <c r="B14911" s="18" t="s">
        <v>1274</v>
      </c>
      <c r="C14911" s="18" t="s">
        <v>1037</v>
      </c>
      <c r="D14911" s="18" t="s">
        <v>184</v>
      </c>
      <c r="E14911" s="18">
        <v>0.19471047590982762</v>
      </c>
    </row>
    <row r="14912" spans="1:5" x14ac:dyDescent="0.3">
      <c r="A14912" s="18" t="str">
        <f t="shared" si="233"/>
        <v>2024-25Central Goldfields ShireLB8</v>
      </c>
      <c r="B14912" s="18" t="s">
        <v>1274</v>
      </c>
      <c r="C14912" s="18" t="s">
        <v>1037</v>
      </c>
      <c r="D14912" s="18" t="s">
        <v>188</v>
      </c>
      <c r="E14912" s="18">
        <v>3.3298217179902756</v>
      </c>
    </row>
    <row r="14913" spans="1:5" x14ac:dyDescent="0.3">
      <c r="A14913" s="18" t="str">
        <f t="shared" si="233"/>
        <v>2024-25Central Goldfields ShireMC2</v>
      </c>
      <c r="B14913" s="18" t="s">
        <v>1274</v>
      </c>
      <c r="C14913" s="18" t="s">
        <v>1037</v>
      </c>
      <c r="D14913" s="18" t="s">
        <v>192</v>
      </c>
      <c r="E14913" s="18">
        <v>0.98181818181818181</v>
      </c>
    </row>
    <row r="14914" spans="1:5" x14ac:dyDescent="0.3">
      <c r="A14914" s="18" t="str">
        <f t="shared" si="233"/>
        <v>2024-25Central Goldfields ShireMC3</v>
      </c>
      <c r="B14914" s="18" t="s">
        <v>1274</v>
      </c>
      <c r="C14914" s="18" t="s">
        <v>1037</v>
      </c>
      <c r="D14914" s="18" t="s">
        <v>197</v>
      </c>
      <c r="E14914" s="18">
        <v>102.01780888297716</v>
      </c>
    </row>
    <row r="14915" spans="1:5" x14ac:dyDescent="0.3">
      <c r="A14915" s="18" t="str">
        <f t="shared" si="233"/>
        <v>2024-25Central Goldfields ShireMC4</v>
      </c>
      <c r="B14915" s="18" t="s">
        <v>1274</v>
      </c>
      <c r="C14915" s="18" t="s">
        <v>1037</v>
      </c>
      <c r="D14915" s="18" t="s">
        <v>202</v>
      </c>
      <c r="E14915" s="18">
        <v>0.92537313432835822</v>
      </c>
    </row>
    <row r="14916" spans="1:5" x14ac:dyDescent="0.3">
      <c r="A14916" s="18" t="str">
        <f t="shared" si="233"/>
        <v>2024-25Central Goldfields ShireMC5</v>
      </c>
      <c r="B14916" s="18" t="s">
        <v>1274</v>
      </c>
      <c r="C14916" s="18" t="s">
        <v>1037</v>
      </c>
      <c r="D14916" s="18" t="s">
        <v>207</v>
      </c>
      <c r="E14916" s="18">
        <v>0.9642857142857143</v>
      </c>
    </row>
    <row r="14917" spans="1:5" x14ac:dyDescent="0.3">
      <c r="A14917" s="18" t="str">
        <f t="shared" si="233"/>
        <v>2024-25Central Goldfields ShireMC6</v>
      </c>
      <c r="B14917" s="18" t="s">
        <v>1274</v>
      </c>
      <c r="C14917" s="18" t="s">
        <v>1037</v>
      </c>
      <c r="D14917" s="18" t="s">
        <v>211</v>
      </c>
      <c r="E14917" s="18">
        <v>1.0454545454545454</v>
      </c>
    </row>
    <row r="14918" spans="1:5" x14ac:dyDescent="0.3">
      <c r="A14918" s="18" t="str">
        <f t="shared" si="233"/>
        <v>2024-25Central Goldfields ShireR1</v>
      </c>
      <c r="B14918" s="18" t="s">
        <v>1274</v>
      </c>
      <c r="C14918" s="18" t="s">
        <v>1037</v>
      </c>
      <c r="D14918" s="18" t="s">
        <v>215</v>
      </c>
      <c r="E14918" s="18">
        <v>17.310673912061773</v>
      </c>
    </row>
    <row r="14919" spans="1:5" x14ac:dyDescent="0.3">
      <c r="A14919" s="18" t="str">
        <f t="shared" si="233"/>
        <v>2024-25Central Goldfields ShireR2</v>
      </c>
      <c r="B14919" s="18" t="s">
        <v>1274</v>
      </c>
      <c r="C14919" s="18" t="s">
        <v>1037</v>
      </c>
      <c r="D14919" s="18" t="s">
        <v>220</v>
      </c>
      <c r="E14919" s="18">
        <v>0.9916569450193804</v>
      </c>
    </row>
    <row r="14920" spans="1:5" x14ac:dyDescent="0.3">
      <c r="A14920" s="18" t="str">
        <f t="shared" si="233"/>
        <v>2024-25Central Goldfields ShireR3</v>
      </c>
      <c r="B14920" s="18" t="s">
        <v>1274</v>
      </c>
      <c r="C14920" s="18" t="s">
        <v>1037</v>
      </c>
      <c r="D14920" s="18" t="s">
        <v>223</v>
      </c>
      <c r="E14920" s="18">
        <v>108.08467574578471</v>
      </c>
    </row>
    <row r="14921" spans="1:5" x14ac:dyDescent="0.3">
      <c r="A14921" s="18" t="str">
        <f t="shared" si="233"/>
        <v>2024-25Central Goldfields ShireR4</v>
      </c>
      <c r="B14921" s="18" t="s">
        <v>1274</v>
      </c>
      <c r="C14921" s="18" t="s">
        <v>1037</v>
      </c>
      <c r="D14921" s="18" t="s">
        <v>228</v>
      </c>
      <c r="E14921" s="18">
        <v>9.8916965172491942</v>
      </c>
    </row>
    <row r="14922" spans="1:5" x14ac:dyDescent="0.3">
      <c r="A14922" s="18" t="str">
        <f t="shared" si="233"/>
        <v>2024-25Central Goldfields ShireR5</v>
      </c>
      <c r="B14922" s="18" t="s">
        <v>1274</v>
      </c>
      <c r="C14922" s="18" t="s">
        <v>1037</v>
      </c>
      <c r="D14922" s="18" t="s">
        <v>232</v>
      </c>
      <c r="E14922" s="18">
        <v>38</v>
      </c>
    </row>
    <row r="14923" spans="1:5" x14ac:dyDescent="0.3">
      <c r="A14923" s="18" t="str">
        <f t="shared" si="233"/>
        <v>2024-25Central Goldfields ShireSP1</v>
      </c>
      <c r="B14923" s="18" t="s">
        <v>1274</v>
      </c>
      <c r="C14923" s="18" t="s">
        <v>1037</v>
      </c>
      <c r="D14923" s="18" t="s">
        <v>236</v>
      </c>
      <c r="E14923" s="18">
        <v>63</v>
      </c>
    </row>
    <row r="14924" spans="1:5" x14ac:dyDescent="0.3">
      <c r="A14924" s="18" t="str">
        <f t="shared" si="233"/>
        <v>2024-25Central Goldfields ShireSP2</v>
      </c>
      <c r="B14924" s="18" t="s">
        <v>1274</v>
      </c>
      <c r="C14924" s="18" t="s">
        <v>1037</v>
      </c>
      <c r="D14924" s="18" t="s">
        <v>239</v>
      </c>
      <c r="E14924" s="18">
        <v>0.71666666666666667</v>
      </c>
    </row>
    <row r="14925" spans="1:5" x14ac:dyDescent="0.3">
      <c r="A14925" s="18" t="str">
        <f t="shared" si="233"/>
        <v>2024-25Central Goldfields ShireSP3</v>
      </c>
      <c r="B14925" s="18" t="s">
        <v>1274</v>
      </c>
      <c r="C14925" s="18" t="s">
        <v>1037</v>
      </c>
      <c r="D14925" s="18" t="s">
        <v>245</v>
      </c>
      <c r="E14925" s="18">
        <v>6360.5338983050851</v>
      </c>
    </row>
    <row r="14926" spans="1:5" x14ac:dyDescent="0.3">
      <c r="A14926" s="18" t="str">
        <f t="shared" si="233"/>
        <v>2024-25Central Goldfields ShireSP4</v>
      </c>
      <c r="B14926" s="18" t="s">
        <v>1274</v>
      </c>
      <c r="C14926" s="18" t="s">
        <v>1037</v>
      </c>
      <c r="D14926" s="18" t="s">
        <v>251</v>
      </c>
      <c r="E14926" s="18">
        <v>0</v>
      </c>
    </row>
    <row r="14927" spans="1:5" x14ac:dyDescent="0.3">
      <c r="A14927" s="18" t="str">
        <f t="shared" si="233"/>
        <v>2024-25Central Goldfields ShireWC2</v>
      </c>
      <c r="B14927" s="18" t="s">
        <v>1274</v>
      </c>
      <c r="C14927" s="18" t="s">
        <v>1037</v>
      </c>
      <c r="D14927" s="18" t="s">
        <v>256</v>
      </c>
      <c r="E14927" s="18">
        <v>1.2344107424594861</v>
      </c>
    </row>
    <row r="14928" spans="1:5" x14ac:dyDescent="0.3">
      <c r="A14928" s="18" t="str">
        <f t="shared" si="233"/>
        <v>2024-25Central Goldfields ShireWC3</v>
      </c>
      <c r="B14928" s="18" t="s">
        <v>1274</v>
      </c>
      <c r="C14928" s="18" t="s">
        <v>1037</v>
      </c>
      <c r="D14928" s="18" t="s">
        <v>262</v>
      </c>
      <c r="E14928" s="18">
        <v>172.35614464774528</v>
      </c>
    </row>
    <row r="14929" spans="1:5" x14ac:dyDescent="0.3">
      <c r="A14929" s="18" t="str">
        <f t="shared" si="233"/>
        <v>2024-25Central Goldfields ShireWC4</v>
      </c>
      <c r="B14929" s="18" t="s">
        <v>1274</v>
      </c>
      <c r="C14929" s="18" t="s">
        <v>1037</v>
      </c>
      <c r="D14929" s="18" t="s">
        <v>266</v>
      </c>
      <c r="E14929" s="18">
        <v>72.892523996214678</v>
      </c>
    </row>
    <row r="14930" spans="1:5" x14ac:dyDescent="0.3">
      <c r="A14930" s="18" t="str">
        <f t="shared" si="233"/>
        <v>2024-25Central Goldfields ShireWC5</v>
      </c>
      <c r="B14930" s="18" t="s">
        <v>1274</v>
      </c>
      <c r="C14930" s="18" t="s">
        <v>1037</v>
      </c>
      <c r="D14930" s="18" t="s">
        <v>270</v>
      </c>
      <c r="E14930" s="18">
        <v>0.42215685891297122</v>
      </c>
    </row>
    <row r="14931" spans="1:5" x14ac:dyDescent="0.3">
      <c r="A14931" s="18" t="str">
        <f t="shared" si="233"/>
        <v>2024-25Central Goldfields ShireE2</v>
      </c>
      <c r="B14931" s="18" t="s">
        <v>1274</v>
      </c>
      <c r="C14931" s="18" t="s">
        <v>1037</v>
      </c>
      <c r="D14931" s="18" t="s">
        <v>548</v>
      </c>
      <c r="E14931" s="18">
        <v>4250.6758278891639</v>
      </c>
    </row>
    <row r="14932" spans="1:5" x14ac:dyDescent="0.3">
      <c r="A14932" s="18" t="str">
        <f t="shared" si="233"/>
        <v>2024-25Central Goldfields ShireE4</v>
      </c>
      <c r="B14932" s="18" t="s">
        <v>1274</v>
      </c>
      <c r="C14932" s="18" t="s">
        <v>1037</v>
      </c>
      <c r="D14932" s="18" t="s">
        <v>550</v>
      </c>
      <c r="E14932" s="18">
        <v>1554.7420590223023</v>
      </c>
    </row>
    <row r="14933" spans="1:5" x14ac:dyDescent="0.3">
      <c r="A14933" s="18" t="str">
        <f t="shared" si="233"/>
        <v>2024-25Central Goldfields ShireL1</v>
      </c>
      <c r="B14933" s="18" t="s">
        <v>1274</v>
      </c>
      <c r="C14933" s="18" t="s">
        <v>1037</v>
      </c>
      <c r="D14933" s="18" t="s">
        <v>552</v>
      </c>
      <c r="E14933" s="18">
        <v>0.59534915162576896</v>
      </c>
    </row>
    <row r="14934" spans="1:5" x14ac:dyDescent="0.3">
      <c r="A14934" s="18" t="str">
        <f t="shared" si="233"/>
        <v>2024-25Central Goldfields ShireL2</v>
      </c>
      <c r="B14934" s="18" t="s">
        <v>1274</v>
      </c>
      <c r="C14934" s="18" t="s">
        <v>1037</v>
      </c>
      <c r="D14934" s="18" t="s">
        <v>554</v>
      </c>
      <c r="E14934" s="18">
        <v>0.32427499493003448</v>
      </c>
    </row>
    <row r="14935" spans="1:5" x14ac:dyDescent="0.3">
      <c r="A14935" s="18" t="str">
        <f t="shared" si="233"/>
        <v>2024-25Central Goldfields ShireO2</v>
      </c>
      <c r="B14935" s="18" t="s">
        <v>1274</v>
      </c>
      <c r="C14935" s="18" t="s">
        <v>1037</v>
      </c>
      <c r="D14935" s="18" t="s">
        <v>556</v>
      </c>
      <c r="E14935" s="18">
        <v>0.11455363018205747</v>
      </c>
    </row>
    <row r="14936" spans="1:5" x14ac:dyDescent="0.3">
      <c r="A14936" s="18" t="str">
        <f t="shared" ref="A14936:A14999" si="234">CONCATENATE(B14936,C14936,D14936)</f>
        <v>2024-25Central Goldfields ShireO3</v>
      </c>
      <c r="B14936" s="18" t="s">
        <v>1274</v>
      </c>
      <c r="C14936" s="18" t="s">
        <v>1037</v>
      </c>
      <c r="D14936" s="18" t="s">
        <v>558</v>
      </c>
      <c r="E14936" s="18">
        <v>4.3869269576661551E-4</v>
      </c>
    </row>
    <row r="14937" spans="1:5" x14ac:dyDescent="0.3">
      <c r="A14937" s="18" t="str">
        <f t="shared" si="234"/>
        <v>2024-25Central Goldfields ShireO4</v>
      </c>
      <c r="B14937" s="18" t="s">
        <v>1274</v>
      </c>
      <c r="C14937" s="18" t="s">
        <v>1037</v>
      </c>
      <c r="D14937" s="18" t="s">
        <v>560</v>
      </c>
      <c r="E14937" s="18">
        <v>2.6149983419394569E-2</v>
      </c>
    </row>
    <row r="14938" spans="1:5" x14ac:dyDescent="0.3">
      <c r="A14938" s="18" t="str">
        <f t="shared" si="234"/>
        <v>2024-25Central Goldfields ShireO5</v>
      </c>
      <c r="B14938" s="18" t="s">
        <v>1274</v>
      </c>
      <c r="C14938" s="18" t="s">
        <v>1037</v>
      </c>
      <c r="D14938" s="18" t="s">
        <v>562</v>
      </c>
      <c r="E14938" s="18">
        <v>0.66027638929726551</v>
      </c>
    </row>
    <row r="14939" spans="1:5" x14ac:dyDescent="0.3">
      <c r="A14939" s="18" t="str">
        <f t="shared" si="234"/>
        <v>2024-25Central Goldfields ShireOP1</v>
      </c>
      <c r="B14939" s="18" t="s">
        <v>1274</v>
      </c>
      <c r="C14939" s="18" t="s">
        <v>1037</v>
      </c>
      <c r="D14939" s="18" t="s">
        <v>564</v>
      </c>
      <c r="E14939" s="18">
        <v>-7.0567375886524827E-2</v>
      </c>
    </row>
    <row r="14940" spans="1:5" x14ac:dyDescent="0.3">
      <c r="A14940" s="18" t="str">
        <f t="shared" si="234"/>
        <v>2024-25Central Goldfields ShireS1</v>
      </c>
      <c r="B14940" s="18" t="s">
        <v>1274</v>
      </c>
      <c r="C14940" s="18" t="s">
        <v>1037</v>
      </c>
      <c r="D14940" s="18" t="s">
        <v>567</v>
      </c>
      <c r="E14940" s="18">
        <v>0.51733333333333331</v>
      </c>
    </row>
    <row r="14941" spans="1:5" x14ac:dyDescent="0.3">
      <c r="A14941" s="18" t="str">
        <f t="shared" si="234"/>
        <v>2024-25Central Goldfields ShireS2</v>
      </c>
      <c r="B14941" s="18" t="s">
        <v>1274</v>
      </c>
      <c r="C14941" s="18" t="s">
        <v>1037</v>
      </c>
      <c r="D14941" s="18" t="s">
        <v>569</v>
      </c>
      <c r="E14941" s="18">
        <v>4.5025315011779764E-3</v>
      </c>
    </row>
    <row r="14942" spans="1:5" x14ac:dyDescent="0.3">
      <c r="A14942" s="18" t="str">
        <f t="shared" si="234"/>
        <v>2024-25Central Goldfields ShireC1</v>
      </c>
      <c r="B14942" s="18" t="s">
        <v>1274</v>
      </c>
      <c r="C14942" s="18" t="s">
        <v>1037</v>
      </c>
      <c r="D14942" s="18" t="s">
        <v>572</v>
      </c>
      <c r="E14942" s="18">
        <v>2780.131133048475</v>
      </c>
    </row>
    <row r="14943" spans="1:5" x14ac:dyDescent="0.3">
      <c r="A14943" s="18" t="str">
        <f t="shared" si="234"/>
        <v>2024-25Central Goldfields ShireC2</v>
      </c>
      <c r="B14943" s="18" t="s">
        <v>1274</v>
      </c>
      <c r="C14943" s="18" t="s">
        <v>1037</v>
      </c>
      <c r="D14943" s="18" t="s">
        <v>575</v>
      </c>
      <c r="E14943" s="18">
        <v>30324.149108589951</v>
      </c>
    </row>
    <row r="14944" spans="1:5" x14ac:dyDescent="0.3">
      <c r="A14944" s="18" t="str">
        <f t="shared" si="234"/>
        <v>2024-25Central Goldfields ShireC3</v>
      </c>
      <c r="B14944" s="18" t="s">
        <v>1274</v>
      </c>
      <c r="C14944" s="18" t="s">
        <v>1037</v>
      </c>
      <c r="D14944" s="18" t="s">
        <v>579</v>
      </c>
      <c r="E14944" s="18">
        <v>10.347613965543529</v>
      </c>
    </row>
    <row r="14945" spans="1:5" x14ac:dyDescent="0.3">
      <c r="A14945" s="18" t="str">
        <f t="shared" si="234"/>
        <v>2024-25Central Goldfields ShireC4</v>
      </c>
      <c r="B14945" s="18" t="s">
        <v>1274</v>
      </c>
      <c r="C14945" s="18" t="s">
        <v>1037</v>
      </c>
      <c r="D14945" s="18" t="s">
        <v>583</v>
      </c>
      <c r="E14945" s="18">
        <v>1555.1053484602917</v>
      </c>
    </row>
    <row r="14946" spans="1:5" x14ac:dyDescent="0.3">
      <c r="A14946" s="18" t="str">
        <f t="shared" si="234"/>
        <v>2024-25Central Goldfields ShireC5</v>
      </c>
      <c r="B14946" s="18" t="s">
        <v>1274</v>
      </c>
      <c r="C14946" s="18" t="s">
        <v>1037</v>
      </c>
      <c r="D14946" s="18" t="s">
        <v>586</v>
      </c>
      <c r="E14946" s="18">
        <v>894.28318844850446</v>
      </c>
    </row>
    <row r="14947" spans="1:5" x14ac:dyDescent="0.3">
      <c r="A14947" s="18" t="str">
        <f t="shared" si="234"/>
        <v>2024-25Central Goldfields ShireC6</v>
      </c>
      <c r="B14947" s="18" t="s">
        <v>1274</v>
      </c>
      <c r="C14947" s="18" t="s">
        <v>1037</v>
      </c>
      <c r="D14947" s="18" t="s">
        <v>590</v>
      </c>
      <c r="E14947" s="18">
        <v>1</v>
      </c>
    </row>
    <row r="14948" spans="1:5" x14ac:dyDescent="0.3">
      <c r="A14948" s="18" t="str">
        <f t="shared" si="234"/>
        <v>2024-25Central Goldfields ShireC7</v>
      </c>
      <c r="B14948" s="18" t="s">
        <v>1274</v>
      </c>
      <c r="C14948" s="18" t="s">
        <v>1037</v>
      </c>
      <c r="D14948" s="18" t="s">
        <v>594</v>
      </c>
      <c r="E14948" s="18">
        <v>0.15047021943573669</v>
      </c>
    </row>
    <row r="14949" spans="1:5" x14ac:dyDescent="0.3">
      <c r="A14949" s="18" t="str">
        <f t="shared" si="234"/>
        <v>2024-25Colac Otway ShireAF2</v>
      </c>
      <c r="B14949" s="18" t="s">
        <v>1274</v>
      </c>
      <c r="C14949" s="18" t="s">
        <v>1040</v>
      </c>
      <c r="D14949" s="18" t="s">
        <v>76</v>
      </c>
      <c r="E14949" s="18">
        <v>1</v>
      </c>
    </row>
    <row r="14950" spans="1:5" x14ac:dyDescent="0.3">
      <c r="A14950" s="18" t="str">
        <f t="shared" si="234"/>
        <v>2024-25Colac Otway ShireAF6</v>
      </c>
      <c r="B14950" s="18" t="s">
        <v>1274</v>
      </c>
      <c r="C14950" s="18" t="s">
        <v>1040</v>
      </c>
      <c r="D14950" s="18" t="s">
        <v>85</v>
      </c>
      <c r="E14950" s="18">
        <v>7.2735874439461883</v>
      </c>
    </row>
    <row r="14951" spans="1:5" x14ac:dyDescent="0.3">
      <c r="A14951" s="18" t="str">
        <f t="shared" si="234"/>
        <v>2024-25Colac Otway ShireAF7</v>
      </c>
      <c r="B14951" s="18" t="s">
        <v>1274</v>
      </c>
      <c r="C14951" s="18" t="s">
        <v>1040</v>
      </c>
      <c r="D14951" s="18" t="s">
        <v>90</v>
      </c>
      <c r="E14951" s="18">
        <v>4.6181657326403647</v>
      </c>
    </row>
    <row r="14952" spans="1:5" x14ac:dyDescent="0.3">
      <c r="A14952" s="18" t="str">
        <f t="shared" si="234"/>
        <v>2024-25Colac Otway ShireAM1</v>
      </c>
      <c r="B14952" s="18" t="s">
        <v>1274</v>
      </c>
      <c r="C14952" s="18" t="s">
        <v>1040</v>
      </c>
      <c r="D14952" s="18" t="s">
        <v>97</v>
      </c>
      <c r="E14952" s="18">
        <v>1</v>
      </c>
    </row>
    <row r="14953" spans="1:5" x14ac:dyDescent="0.3">
      <c r="A14953" s="18" t="str">
        <f t="shared" si="234"/>
        <v>2024-25Colac Otway ShireAM2</v>
      </c>
      <c r="B14953" s="18" t="s">
        <v>1274</v>
      </c>
      <c r="C14953" s="18" t="s">
        <v>1040</v>
      </c>
      <c r="D14953" s="18" t="s">
        <v>103</v>
      </c>
      <c r="E14953" s="18">
        <v>0.42447916666666669</v>
      </c>
    </row>
    <row r="14954" spans="1:5" x14ac:dyDescent="0.3">
      <c r="A14954" s="18" t="str">
        <f t="shared" si="234"/>
        <v>2024-25Colac Otway ShireAM5</v>
      </c>
      <c r="B14954" s="18" t="s">
        <v>1274</v>
      </c>
      <c r="C14954" s="18" t="s">
        <v>1040</v>
      </c>
      <c r="D14954" s="18" t="s">
        <v>109</v>
      </c>
      <c r="E14954" s="18">
        <v>0.31221719457013575</v>
      </c>
    </row>
    <row r="14955" spans="1:5" x14ac:dyDescent="0.3">
      <c r="A14955" s="18" t="str">
        <f t="shared" si="234"/>
        <v>2024-25Colac Otway ShireAM6</v>
      </c>
      <c r="B14955" s="18" t="s">
        <v>1274</v>
      </c>
      <c r="C14955" s="18" t="s">
        <v>1040</v>
      </c>
      <c r="D14955" s="18" t="s">
        <v>115</v>
      </c>
      <c r="E14955" s="18">
        <v>13.222192229596413</v>
      </c>
    </row>
    <row r="14956" spans="1:5" x14ac:dyDescent="0.3">
      <c r="A14956" s="18" t="str">
        <f t="shared" si="234"/>
        <v>2024-25Colac Otway ShireAM7</v>
      </c>
      <c r="B14956" s="18" t="s">
        <v>1274</v>
      </c>
      <c r="C14956" s="18" t="s">
        <v>1040</v>
      </c>
      <c r="D14956" s="18" t="s">
        <v>118</v>
      </c>
      <c r="E14956" s="18">
        <v>1</v>
      </c>
    </row>
    <row r="14957" spans="1:5" x14ac:dyDescent="0.3">
      <c r="A14957" s="18" t="str">
        <f t="shared" si="234"/>
        <v>2024-25Colac Otway ShireFS1</v>
      </c>
      <c r="B14957" s="18" t="s">
        <v>1274</v>
      </c>
      <c r="C14957" s="18" t="s">
        <v>1040</v>
      </c>
      <c r="D14957" s="18" t="s">
        <v>124</v>
      </c>
      <c r="E14957" s="18">
        <v>1.8181818181818181</v>
      </c>
    </row>
    <row r="14958" spans="1:5" x14ac:dyDescent="0.3">
      <c r="A14958" s="18" t="str">
        <f t="shared" si="234"/>
        <v>2024-25Colac Otway ShireFS2</v>
      </c>
      <c r="B14958" s="18" t="s">
        <v>1274</v>
      </c>
      <c r="C14958" s="18" t="s">
        <v>1040</v>
      </c>
      <c r="D14958" s="18" t="s">
        <v>130</v>
      </c>
      <c r="E14958" s="18">
        <v>1</v>
      </c>
    </row>
    <row r="14959" spans="1:5" x14ac:dyDescent="0.3">
      <c r="A14959" s="18" t="str">
        <f t="shared" si="234"/>
        <v>2024-25Colac Otway ShireFS3</v>
      </c>
      <c r="B14959" s="18" t="s">
        <v>1274</v>
      </c>
      <c r="C14959" s="18" t="s">
        <v>1040</v>
      </c>
      <c r="D14959" s="18" t="s">
        <v>135</v>
      </c>
      <c r="E14959" s="18">
        <v>513.44956137566146</v>
      </c>
    </row>
    <row r="14960" spans="1:5" x14ac:dyDescent="0.3">
      <c r="A14960" s="18" t="str">
        <f t="shared" si="234"/>
        <v>2024-25Colac Otway ShireFS4</v>
      </c>
      <c r="B14960" s="18" t="s">
        <v>1274</v>
      </c>
      <c r="C14960" s="18" t="s">
        <v>1040</v>
      </c>
      <c r="D14960" s="18" t="s">
        <v>139</v>
      </c>
      <c r="E14960" s="18">
        <v>0.90909090909090906</v>
      </c>
    </row>
    <row r="14961" spans="1:5" x14ac:dyDescent="0.3">
      <c r="A14961" s="18" t="str">
        <f t="shared" si="234"/>
        <v>2024-25Colac Otway ShireFS5</v>
      </c>
      <c r="B14961" s="18" t="s">
        <v>1274</v>
      </c>
      <c r="C14961" s="18" t="s">
        <v>1040</v>
      </c>
      <c r="D14961" s="18" t="s">
        <v>144</v>
      </c>
      <c r="E14961" s="18">
        <v>1</v>
      </c>
    </row>
    <row r="14962" spans="1:5" x14ac:dyDescent="0.3">
      <c r="A14962" s="18" t="str">
        <f t="shared" si="234"/>
        <v>2024-25Colac Otway ShireG1</v>
      </c>
      <c r="B14962" s="18" t="s">
        <v>1274</v>
      </c>
      <c r="C14962" s="18" t="s">
        <v>1040</v>
      </c>
      <c r="D14962" s="18" t="s">
        <v>149</v>
      </c>
      <c r="E14962" s="18">
        <v>7.2538860103626937E-2</v>
      </c>
    </row>
    <row r="14963" spans="1:5" x14ac:dyDescent="0.3">
      <c r="A14963" s="18" t="str">
        <f t="shared" si="234"/>
        <v>2024-25Colac Otway ShireG2</v>
      </c>
      <c r="B14963" s="18" t="s">
        <v>1274</v>
      </c>
      <c r="C14963" s="18" t="s">
        <v>1040</v>
      </c>
      <c r="D14963" s="18" t="s">
        <v>154</v>
      </c>
      <c r="E14963" s="18">
        <v>47</v>
      </c>
    </row>
    <row r="14964" spans="1:5" x14ac:dyDescent="0.3">
      <c r="A14964" s="18" t="str">
        <f t="shared" si="234"/>
        <v>2024-25Colac Otway ShireG3</v>
      </c>
      <c r="B14964" s="18" t="s">
        <v>1274</v>
      </c>
      <c r="C14964" s="18" t="s">
        <v>1040</v>
      </c>
      <c r="D14964" s="18" t="s">
        <v>159</v>
      </c>
      <c r="E14964" s="18">
        <v>0.95408163265306123</v>
      </c>
    </row>
    <row r="14965" spans="1:5" x14ac:dyDescent="0.3">
      <c r="A14965" s="18" t="str">
        <f t="shared" si="234"/>
        <v>2024-25Colac Otway ShireG4</v>
      </c>
      <c r="B14965" s="18" t="s">
        <v>1274</v>
      </c>
      <c r="C14965" s="18" t="s">
        <v>1040</v>
      </c>
      <c r="D14965" s="18" t="s">
        <v>166</v>
      </c>
      <c r="E14965" s="18">
        <v>67232.142857142855</v>
      </c>
    </row>
    <row r="14966" spans="1:5" x14ac:dyDescent="0.3">
      <c r="A14966" s="18" t="str">
        <f t="shared" si="234"/>
        <v>2024-25Colac Otway ShireG5</v>
      </c>
      <c r="B14966" s="18" t="s">
        <v>1274</v>
      </c>
      <c r="C14966" s="18" t="s">
        <v>1040</v>
      </c>
      <c r="D14966" s="18" t="s">
        <v>169</v>
      </c>
      <c r="E14966" s="18">
        <v>44</v>
      </c>
    </row>
    <row r="14967" spans="1:5" x14ac:dyDescent="0.3">
      <c r="A14967" s="18" t="str">
        <f t="shared" si="234"/>
        <v>2024-25Colac Otway ShireLB2</v>
      </c>
      <c r="B14967" s="18" t="s">
        <v>1274</v>
      </c>
      <c r="C14967" s="18" t="s">
        <v>1040</v>
      </c>
      <c r="D14967" s="18" t="s">
        <v>172</v>
      </c>
      <c r="E14967" s="18">
        <v>0.61481393554513619</v>
      </c>
    </row>
    <row r="14968" spans="1:5" x14ac:dyDescent="0.3">
      <c r="A14968" s="18" t="str">
        <f t="shared" si="234"/>
        <v>2024-25Colac Otway ShireLB5</v>
      </c>
      <c r="B14968" s="18" t="s">
        <v>1274</v>
      </c>
      <c r="C14968" s="18" t="s">
        <v>1040</v>
      </c>
      <c r="D14968" s="18" t="s">
        <v>177</v>
      </c>
      <c r="E14968" s="18">
        <v>33.506008968609862</v>
      </c>
    </row>
    <row r="14969" spans="1:5" x14ac:dyDescent="0.3">
      <c r="A14969" s="18" t="str">
        <f t="shared" si="234"/>
        <v>2024-25Colac Otway ShireLB6</v>
      </c>
      <c r="B14969" s="18" t="s">
        <v>1274</v>
      </c>
      <c r="C14969" s="18" t="s">
        <v>1040</v>
      </c>
      <c r="D14969" s="18" t="s">
        <v>180</v>
      </c>
      <c r="E14969" s="18">
        <v>7.24237668161435</v>
      </c>
    </row>
    <row r="14970" spans="1:5" x14ac:dyDescent="0.3">
      <c r="A14970" s="18" t="str">
        <f t="shared" si="234"/>
        <v>2024-25Colac Otway ShireLB7</v>
      </c>
      <c r="B14970" s="18" t="s">
        <v>1274</v>
      </c>
      <c r="C14970" s="18" t="s">
        <v>1040</v>
      </c>
      <c r="D14970" s="18" t="s">
        <v>184</v>
      </c>
      <c r="E14970" s="18">
        <v>0.26937219730941703</v>
      </c>
    </row>
    <row r="14971" spans="1:5" x14ac:dyDescent="0.3">
      <c r="A14971" s="18" t="str">
        <f t="shared" si="234"/>
        <v>2024-25Colac Otway ShireLB8</v>
      </c>
      <c r="B14971" s="18" t="s">
        <v>1274</v>
      </c>
      <c r="C14971" s="18" t="s">
        <v>1040</v>
      </c>
      <c r="D14971" s="18" t="s">
        <v>188</v>
      </c>
      <c r="E14971" s="18">
        <v>3.3908968609865471</v>
      </c>
    </row>
    <row r="14972" spans="1:5" x14ac:dyDescent="0.3">
      <c r="A14972" s="18" t="str">
        <f t="shared" si="234"/>
        <v>2024-25Colac Otway ShireMC2</v>
      </c>
      <c r="B14972" s="18" t="s">
        <v>1274</v>
      </c>
      <c r="C14972" s="18" t="s">
        <v>1040</v>
      </c>
      <c r="D14972" s="18" t="s">
        <v>192</v>
      </c>
      <c r="E14972" s="18">
        <v>1</v>
      </c>
    </row>
    <row r="14973" spans="1:5" x14ac:dyDescent="0.3">
      <c r="A14973" s="18" t="str">
        <f t="shared" si="234"/>
        <v>2024-25Colac Otway ShireMC3</v>
      </c>
      <c r="B14973" s="18" t="s">
        <v>1274</v>
      </c>
      <c r="C14973" s="18" t="s">
        <v>1040</v>
      </c>
      <c r="D14973" s="18" t="s">
        <v>197</v>
      </c>
      <c r="E14973" s="18">
        <v>66.953479538730434</v>
      </c>
    </row>
    <row r="14974" spans="1:5" x14ac:dyDescent="0.3">
      <c r="A14974" s="18" t="str">
        <f t="shared" si="234"/>
        <v>2024-25Colac Otway ShireMC4</v>
      </c>
      <c r="B14974" s="18" t="s">
        <v>1274</v>
      </c>
      <c r="C14974" s="18" t="s">
        <v>1040</v>
      </c>
      <c r="D14974" s="18" t="s">
        <v>202</v>
      </c>
      <c r="E14974" s="18">
        <v>0.78060941828254848</v>
      </c>
    </row>
    <row r="14975" spans="1:5" x14ac:dyDescent="0.3">
      <c r="A14975" s="18" t="str">
        <f t="shared" si="234"/>
        <v>2024-25Colac Otway ShireMC5</v>
      </c>
      <c r="B14975" s="18" t="s">
        <v>1274</v>
      </c>
      <c r="C14975" s="18" t="s">
        <v>1040</v>
      </c>
      <c r="D14975" s="18" t="s">
        <v>207</v>
      </c>
      <c r="E14975" s="18">
        <v>0.67500000000000004</v>
      </c>
    </row>
    <row r="14976" spans="1:5" x14ac:dyDescent="0.3">
      <c r="A14976" s="18" t="str">
        <f t="shared" si="234"/>
        <v>2024-25Colac Otway ShireMC6</v>
      </c>
      <c r="B14976" s="18" t="s">
        <v>1274</v>
      </c>
      <c r="C14976" s="18" t="s">
        <v>1040</v>
      </c>
      <c r="D14976" s="18" t="s">
        <v>211</v>
      </c>
      <c r="E14976" s="18">
        <v>0.88789237668161436</v>
      </c>
    </row>
    <row r="14977" spans="1:5" x14ac:dyDescent="0.3">
      <c r="A14977" s="18" t="str">
        <f t="shared" si="234"/>
        <v>2024-25Colac Otway ShireR1</v>
      </c>
      <c r="B14977" s="18" t="s">
        <v>1274</v>
      </c>
      <c r="C14977" s="18" t="s">
        <v>1040</v>
      </c>
      <c r="D14977" s="18" t="s">
        <v>215</v>
      </c>
      <c r="E14977" s="18">
        <v>20.840630472854642</v>
      </c>
    </row>
    <row r="14978" spans="1:5" x14ac:dyDescent="0.3">
      <c r="A14978" s="18" t="str">
        <f t="shared" si="234"/>
        <v>2024-25Colac Otway ShireR2</v>
      </c>
      <c r="B14978" s="18" t="s">
        <v>1274</v>
      </c>
      <c r="C14978" s="18" t="s">
        <v>1040</v>
      </c>
      <c r="D14978" s="18" t="s">
        <v>220</v>
      </c>
      <c r="E14978" s="18">
        <v>0.99297079909075014</v>
      </c>
    </row>
    <row r="14979" spans="1:5" x14ac:dyDescent="0.3">
      <c r="A14979" s="18" t="str">
        <f t="shared" si="234"/>
        <v>2024-25Colac Otway ShireR3</v>
      </c>
      <c r="B14979" s="18" t="s">
        <v>1274</v>
      </c>
      <c r="C14979" s="18" t="s">
        <v>1040</v>
      </c>
      <c r="D14979" s="18" t="s">
        <v>223</v>
      </c>
      <c r="E14979" s="18">
        <v>108.95817197583733</v>
      </c>
    </row>
    <row r="14980" spans="1:5" x14ac:dyDescent="0.3">
      <c r="A14980" s="18" t="str">
        <f t="shared" si="234"/>
        <v>2024-25Colac Otway ShireR4</v>
      </c>
      <c r="B14980" s="18" t="s">
        <v>1274</v>
      </c>
      <c r="C14980" s="18" t="s">
        <v>1040</v>
      </c>
      <c r="D14980" s="18" t="s">
        <v>228</v>
      </c>
      <c r="E14980" s="18">
        <v>6.9694712833527097</v>
      </c>
    </row>
    <row r="14981" spans="1:5" x14ac:dyDescent="0.3">
      <c r="A14981" s="18" t="str">
        <f t="shared" si="234"/>
        <v>2024-25Colac Otway ShireR5</v>
      </c>
      <c r="B14981" s="18" t="s">
        <v>1274</v>
      </c>
      <c r="C14981" s="18" t="s">
        <v>1040</v>
      </c>
      <c r="D14981" s="18" t="s">
        <v>232</v>
      </c>
      <c r="E14981" s="18">
        <v>38</v>
      </c>
    </row>
    <row r="14982" spans="1:5" x14ac:dyDescent="0.3">
      <c r="A14982" s="18" t="str">
        <f t="shared" si="234"/>
        <v>2024-25Colac Otway ShireSP1</v>
      </c>
      <c r="B14982" s="18" t="s">
        <v>1274</v>
      </c>
      <c r="C14982" s="18" t="s">
        <v>1040</v>
      </c>
      <c r="D14982" s="18" t="s">
        <v>236</v>
      </c>
      <c r="E14982" s="18">
        <v>81</v>
      </c>
    </row>
    <row r="14983" spans="1:5" x14ac:dyDescent="0.3">
      <c r="A14983" s="18" t="str">
        <f t="shared" si="234"/>
        <v>2024-25Colac Otway ShireSP2</v>
      </c>
      <c r="B14983" s="18" t="s">
        <v>1274</v>
      </c>
      <c r="C14983" s="18" t="s">
        <v>1040</v>
      </c>
      <c r="D14983" s="18" t="s">
        <v>239</v>
      </c>
      <c r="E14983" s="18">
        <v>0.56506849315068497</v>
      </c>
    </row>
    <row r="14984" spans="1:5" x14ac:dyDescent="0.3">
      <c r="A14984" s="18" t="str">
        <f t="shared" si="234"/>
        <v>2024-25Colac Otway ShireSP3</v>
      </c>
      <c r="B14984" s="18" t="s">
        <v>1274</v>
      </c>
      <c r="C14984" s="18" t="s">
        <v>1040</v>
      </c>
      <c r="D14984" s="18" t="s">
        <v>245</v>
      </c>
      <c r="E14984" s="18">
        <v>3874.8743708609272</v>
      </c>
    </row>
    <row r="14985" spans="1:5" x14ac:dyDescent="0.3">
      <c r="A14985" s="18" t="str">
        <f t="shared" si="234"/>
        <v>2024-25Colac Otway ShireSP4</v>
      </c>
      <c r="B14985" s="18" t="s">
        <v>1274</v>
      </c>
      <c r="C14985" s="18" t="s">
        <v>1040</v>
      </c>
      <c r="D14985" s="18" t="s">
        <v>251</v>
      </c>
      <c r="E14985" s="18">
        <v>1</v>
      </c>
    </row>
    <row r="14986" spans="1:5" x14ac:dyDescent="0.3">
      <c r="A14986" s="18" t="str">
        <f t="shared" si="234"/>
        <v>2024-25Colac Otway ShireWC2</v>
      </c>
      <c r="B14986" s="18" t="s">
        <v>1274</v>
      </c>
      <c r="C14986" s="18" t="s">
        <v>1040</v>
      </c>
      <c r="D14986" s="18" t="s">
        <v>256</v>
      </c>
      <c r="E14986" s="18">
        <v>5.3253877479656442</v>
      </c>
    </row>
    <row r="14987" spans="1:5" x14ac:dyDescent="0.3">
      <c r="A14987" s="18" t="str">
        <f t="shared" si="234"/>
        <v>2024-25Colac Otway ShireWC3</v>
      </c>
      <c r="B14987" s="18" t="s">
        <v>1274</v>
      </c>
      <c r="C14987" s="18" t="s">
        <v>1040</v>
      </c>
      <c r="D14987" s="18" t="s">
        <v>262</v>
      </c>
      <c r="E14987" s="18">
        <v>104.59528602073651</v>
      </c>
    </row>
    <row r="14988" spans="1:5" x14ac:dyDescent="0.3">
      <c r="A14988" s="18" t="str">
        <f t="shared" si="234"/>
        <v>2024-25Colac Otway ShireWC4</v>
      </c>
      <c r="B14988" s="18" t="s">
        <v>1274</v>
      </c>
      <c r="C14988" s="18" t="s">
        <v>1040</v>
      </c>
      <c r="D14988" s="18" t="s">
        <v>266</v>
      </c>
      <c r="E14988" s="18">
        <v>56.603257777577106</v>
      </c>
    </row>
    <row r="14989" spans="1:5" x14ac:dyDescent="0.3">
      <c r="A14989" s="18" t="str">
        <f t="shared" si="234"/>
        <v>2024-25Colac Otway ShireWC5</v>
      </c>
      <c r="B14989" s="18" t="s">
        <v>1274</v>
      </c>
      <c r="C14989" s="18" t="s">
        <v>1040</v>
      </c>
      <c r="D14989" s="18" t="s">
        <v>270</v>
      </c>
      <c r="E14989" s="18">
        <v>0.52360211889346675</v>
      </c>
    </row>
    <row r="14990" spans="1:5" x14ac:dyDescent="0.3">
      <c r="A14990" s="18" t="str">
        <f t="shared" si="234"/>
        <v>2024-25Colac Otway ShireE2</v>
      </c>
      <c r="B14990" s="18" t="s">
        <v>1274</v>
      </c>
      <c r="C14990" s="18" t="s">
        <v>1040</v>
      </c>
      <c r="D14990" s="18" t="s">
        <v>548</v>
      </c>
      <c r="E14990" s="18">
        <v>4381.8034624486236</v>
      </c>
    </row>
    <row r="14991" spans="1:5" x14ac:dyDescent="0.3">
      <c r="A14991" s="18" t="str">
        <f t="shared" si="234"/>
        <v>2024-25Colac Otway ShireE4</v>
      </c>
      <c r="B14991" s="18" t="s">
        <v>1274</v>
      </c>
      <c r="C14991" s="18" t="s">
        <v>1040</v>
      </c>
      <c r="D14991" s="18" t="s">
        <v>550</v>
      </c>
      <c r="E14991" s="18">
        <v>2022.7923776310872</v>
      </c>
    </row>
    <row r="14992" spans="1:5" x14ac:dyDescent="0.3">
      <c r="A14992" s="18" t="str">
        <f t="shared" si="234"/>
        <v>2024-25Colac Otway ShireL1</v>
      </c>
      <c r="B14992" s="18" t="s">
        <v>1274</v>
      </c>
      <c r="C14992" s="18" t="s">
        <v>1040</v>
      </c>
      <c r="D14992" s="18" t="s">
        <v>552</v>
      </c>
      <c r="E14992" s="18">
        <v>3.2020675173639153</v>
      </c>
    </row>
    <row r="14993" spans="1:5" x14ac:dyDescent="0.3">
      <c r="A14993" s="18" t="str">
        <f t="shared" si="234"/>
        <v>2024-25Colac Otway ShireL2</v>
      </c>
      <c r="B14993" s="18" t="s">
        <v>1274</v>
      </c>
      <c r="C14993" s="18" t="s">
        <v>1040</v>
      </c>
      <c r="D14993" s="18" t="s">
        <v>554</v>
      </c>
      <c r="E14993" s="18">
        <v>1.3542238733645615</v>
      </c>
    </row>
    <row r="14994" spans="1:5" x14ac:dyDescent="0.3">
      <c r="A14994" s="18" t="str">
        <f t="shared" si="234"/>
        <v>2024-25Colac Otway ShireO2</v>
      </c>
      <c r="B14994" s="18" t="s">
        <v>1274</v>
      </c>
      <c r="C14994" s="18" t="s">
        <v>1040</v>
      </c>
      <c r="D14994" s="18" t="s">
        <v>556</v>
      </c>
      <c r="E14994" s="18">
        <v>0</v>
      </c>
    </row>
    <row r="14995" spans="1:5" x14ac:dyDescent="0.3">
      <c r="A14995" s="18" t="str">
        <f t="shared" si="234"/>
        <v>2024-25Colac Otway ShireO3</v>
      </c>
      <c r="B14995" s="18" t="s">
        <v>1274</v>
      </c>
      <c r="C14995" s="18" t="s">
        <v>1040</v>
      </c>
      <c r="D14995" s="18" t="s">
        <v>558</v>
      </c>
      <c r="E14995" s="18">
        <v>0</v>
      </c>
    </row>
    <row r="14996" spans="1:5" x14ac:dyDescent="0.3">
      <c r="A14996" s="18" t="str">
        <f t="shared" si="234"/>
        <v>2024-25Colac Otway ShireO4</v>
      </c>
      <c r="B14996" s="18" t="s">
        <v>1274</v>
      </c>
      <c r="C14996" s="18" t="s">
        <v>1040</v>
      </c>
      <c r="D14996" s="18" t="s">
        <v>560</v>
      </c>
      <c r="E14996" s="18">
        <v>0.20155432734049086</v>
      </c>
    </row>
    <row r="14997" spans="1:5" x14ac:dyDescent="0.3">
      <c r="A14997" s="18" t="str">
        <f t="shared" si="234"/>
        <v>2024-25Colac Otway ShireO5</v>
      </c>
      <c r="B14997" s="18" t="s">
        <v>1274</v>
      </c>
      <c r="C14997" s="18" t="s">
        <v>1040</v>
      </c>
      <c r="D14997" s="18" t="s">
        <v>562</v>
      </c>
      <c r="E14997" s="18">
        <v>0.89527559055118111</v>
      </c>
    </row>
    <row r="14998" spans="1:5" x14ac:dyDescent="0.3">
      <c r="A14998" s="18" t="str">
        <f t="shared" si="234"/>
        <v>2024-25Colac Otway ShireOP1</v>
      </c>
      <c r="B14998" s="18" t="s">
        <v>1274</v>
      </c>
      <c r="C14998" s="18" t="s">
        <v>1040</v>
      </c>
      <c r="D14998" s="18" t="s">
        <v>564</v>
      </c>
      <c r="E14998" s="18">
        <v>-8.0380174425746229E-2</v>
      </c>
    </row>
    <row r="14999" spans="1:5" x14ac:dyDescent="0.3">
      <c r="A14999" s="18" t="str">
        <f t="shared" si="234"/>
        <v>2024-25Colac Otway ShireS1</v>
      </c>
      <c r="B14999" s="18" t="s">
        <v>1274</v>
      </c>
      <c r="C14999" s="18" t="s">
        <v>1040</v>
      </c>
      <c r="D14999" s="18" t="s">
        <v>567</v>
      </c>
      <c r="E14999" s="18">
        <v>0.57474511730745603</v>
      </c>
    </row>
    <row r="15000" spans="1:5" x14ac:dyDescent="0.3">
      <c r="A15000" s="18" t="str">
        <f t="shared" ref="A15000:A15063" si="235">CONCATENATE(B15000,C15000,D15000)</f>
        <v>2024-25Colac Otway ShireS2</v>
      </c>
      <c r="B15000" s="18" t="s">
        <v>1274</v>
      </c>
      <c r="C15000" s="18" t="s">
        <v>1040</v>
      </c>
      <c r="D15000" s="18" t="s">
        <v>569</v>
      </c>
      <c r="E15000" s="18">
        <v>3.0123191880193517E-3</v>
      </c>
    </row>
    <row r="15001" spans="1:5" x14ac:dyDescent="0.3">
      <c r="A15001" s="18" t="str">
        <f t="shared" si="235"/>
        <v>2024-25Colac Otway ShireC1</v>
      </c>
      <c r="B15001" s="18" t="s">
        <v>1274</v>
      </c>
      <c r="C15001" s="18" t="s">
        <v>1040</v>
      </c>
      <c r="D15001" s="18" t="s">
        <v>572</v>
      </c>
      <c r="E15001" s="18">
        <v>3155.291479820628</v>
      </c>
    </row>
    <row r="15002" spans="1:5" x14ac:dyDescent="0.3">
      <c r="A15002" s="18" t="str">
        <f t="shared" si="235"/>
        <v>2024-25Colac Otway ShireC2</v>
      </c>
      <c r="B15002" s="18" t="s">
        <v>1274</v>
      </c>
      <c r="C15002" s="18" t="s">
        <v>1040</v>
      </c>
      <c r="D15002" s="18" t="s">
        <v>575</v>
      </c>
      <c r="E15002" s="18">
        <v>22270.717488789236</v>
      </c>
    </row>
    <row r="15003" spans="1:5" x14ac:dyDescent="0.3">
      <c r="A15003" s="18" t="str">
        <f t="shared" si="235"/>
        <v>2024-25Colac Otway ShireC3</v>
      </c>
      <c r="B15003" s="18" t="s">
        <v>1274</v>
      </c>
      <c r="C15003" s="18" t="s">
        <v>1040</v>
      </c>
      <c r="D15003" s="18" t="s">
        <v>579</v>
      </c>
      <c r="E15003" s="18">
        <v>13.687959935402649</v>
      </c>
    </row>
    <row r="15004" spans="1:5" x14ac:dyDescent="0.3">
      <c r="A15004" s="18" t="str">
        <f t="shared" si="235"/>
        <v>2024-25Colac Otway ShireC4</v>
      </c>
      <c r="B15004" s="18" t="s">
        <v>1274</v>
      </c>
      <c r="C15004" s="18" t="s">
        <v>1040</v>
      </c>
      <c r="D15004" s="18" t="s">
        <v>583</v>
      </c>
      <c r="E15004" s="18">
        <v>2117.6233183856502</v>
      </c>
    </row>
    <row r="15005" spans="1:5" x14ac:dyDescent="0.3">
      <c r="A15005" s="18" t="str">
        <f t="shared" si="235"/>
        <v>2024-25Colac Otway ShireC5</v>
      </c>
      <c r="B15005" s="18" t="s">
        <v>1274</v>
      </c>
      <c r="C15005" s="18" t="s">
        <v>1040</v>
      </c>
      <c r="D15005" s="18" t="s">
        <v>586</v>
      </c>
      <c r="E15005" s="18">
        <v>769.50672645739917</v>
      </c>
    </row>
    <row r="15006" spans="1:5" x14ac:dyDescent="0.3">
      <c r="A15006" s="18" t="str">
        <f t="shared" si="235"/>
        <v>2024-25Colac Otway ShireC6</v>
      </c>
      <c r="B15006" s="18" t="s">
        <v>1274</v>
      </c>
      <c r="C15006" s="18" t="s">
        <v>1040</v>
      </c>
      <c r="D15006" s="18" t="s">
        <v>590</v>
      </c>
      <c r="E15006" s="18">
        <v>3</v>
      </c>
    </row>
    <row r="15007" spans="1:5" x14ac:dyDescent="0.3">
      <c r="A15007" s="18" t="str">
        <f t="shared" si="235"/>
        <v>2024-25Colac Otway ShireC7</v>
      </c>
      <c r="B15007" s="18" t="s">
        <v>1274</v>
      </c>
      <c r="C15007" s="18" t="s">
        <v>1040</v>
      </c>
      <c r="D15007" s="18" t="s">
        <v>594</v>
      </c>
      <c r="E15007" s="18">
        <v>0.1925343811394892</v>
      </c>
    </row>
    <row r="15008" spans="1:5" x14ac:dyDescent="0.3">
      <c r="A15008" s="18" t="str">
        <f t="shared" si="235"/>
        <v>2024-25Corangamite ShireAF2</v>
      </c>
      <c r="B15008" s="18" t="s">
        <v>1274</v>
      </c>
      <c r="C15008" s="18" t="s">
        <v>1043</v>
      </c>
      <c r="D15008" s="18" t="s">
        <v>76</v>
      </c>
      <c r="E15008" s="18">
        <v>1</v>
      </c>
    </row>
    <row r="15009" spans="1:5" x14ac:dyDescent="0.3">
      <c r="A15009" s="18" t="str">
        <f t="shared" si="235"/>
        <v>2024-25Corangamite ShireAF6</v>
      </c>
      <c r="B15009" s="18" t="s">
        <v>1274</v>
      </c>
      <c r="C15009" s="18" t="s">
        <v>1043</v>
      </c>
      <c r="D15009" s="18" t="s">
        <v>85</v>
      </c>
      <c r="E15009" s="18">
        <v>2.2598763094787326</v>
      </c>
    </row>
    <row r="15010" spans="1:5" x14ac:dyDescent="0.3">
      <c r="A15010" s="18" t="str">
        <f t="shared" si="235"/>
        <v>2024-25Corangamite ShireAF7</v>
      </c>
      <c r="B15010" s="18" t="s">
        <v>1274</v>
      </c>
      <c r="C15010" s="18" t="s">
        <v>1043</v>
      </c>
      <c r="D15010" s="18" t="s">
        <v>90</v>
      </c>
      <c r="E15010" s="18">
        <v>29.041838034068697</v>
      </c>
    </row>
    <row r="15011" spans="1:5" x14ac:dyDescent="0.3">
      <c r="A15011" s="18" t="str">
        <f t="shared" si="235"/>
        <v>2024-25Corangamite ShireAM1</v>
      </c>
      <c r="B15011" s="18" t="s">
        <v>1274</v>
      </c>
      <c r="C15011" s="18" t="s">
        <v>1043</v>
      </c>
      <c r="D15011" s="18" t="s">
        <v>97</v>
      </c>
      <c r="E15011" s="18">
        <v>1.0077319587628866</v>
      </c>
    </row>
    <row r="15012" spans="1:5" x14ac:dyDescent="0.3">
      <c r="A15012" s="18" t="str">
        <f t="shared" si="235"/>
        <v>2024-25Corangamite ShireAM2</v>
      </c>
      <c r="B15012" s="18" t="s">
        <v>1274</v>
      </c>
      <c r="C15012" s="18" t="s">
        <v>1043</v>
      </c>
      <c r="D15012" s="18" t="s">
        <v>103</v>
      </c>
      <c r="E15012" s="18">
        <v>0.25225225225225223</v>
      </c>
    </row>
    <row r="15013" spans="1:5" x14ac:dyDescent="0.3">
      <c r="A15013" s="18" t="str">
        <f t="shared" si="235"/>
        <v>2024-25Corangamite ShireAM5</v>
      </c>
      <c r="B15013" s="18" t="s">
        <v>1274</v>
      </c>
      <c r="C15013" s="18" t="s">
        <v>1043</v>
      </c>
      <c r="D15013" s="18" t="s">
        <v>109</v>
      </c>
      <c r="E15013" s="18">
        <v>0.90361445783132532</v>
      </c>
    </row>
    <row r="15014" spans="1:5" x14ac:dyDescent="0.3">
      <c r="A15014" s="18" t="str">
        <f t="shared" si="235"/>
        <v>2024-25Corangamite ShireAM6</v>
      </c>
      <c r="B15014" s="18" t="s">
        <v>1274</v>
      </c>
      <c r="C15014" s="18" t="s">
        <v>1043</v>
      </c>
      <c r="D15014" s="18" t="s">
        <v>115</v>
      </c>
      <c r="E15014" s="18">
        <v>19.443041687492109</v>
      </c>
    </row>
    <row r="15015" spans="1:5" x14ac:dyDescent="0.3">
      <c r="A15015" s="18" t="str">
        <f t="shared" si="235"/>
        <v>2024-25Corangamite ShireAM7</v>
      </c>
      <c r="B15015" s="18" t="s">
        <v>1274</v>
      </c>
      <c r="C15015" s="18" t="s">
        <v>1043</v>
      </c>
      <c r="D15015" s="18" t="s">
        <v>118</v>
      </c>
      <c r="E15015" s="18">
        <v>1</v>
      </c>
    </row>
    <row r="15016" spans="1:5" x14ac:dyDescent="0.3">
      <c r="A15016" s="18" t="str">
        <f t="shared" si="235"/>
        <v>2024-25Corangamite ShireFS1</v>
      </c>
      <c r="B15016" s="18" t="s">
        <v>1274</v>
      </c>
      <c r="C15016" s="18" t="s">
        <v>1043</v>
      </c>
      <c r="D15016" s="18" t="s">
        <v>124</v>
      </c>
      <c r="E15016" s="18">
        <v>1.2</v>
      </c>
    </row>
    <row r="15017" spans="1:5" x14ac:dyDescent="0.3">
      <c r="A15017" s="18" t="str">
        <f t="shared" si="235"/>
        <v>2024-25Corangamite ShireFS2</v>
      </c>
      <c r="B15017" s="18" t="s">
        <v>1274</v>
      </c>
      <c r="C15017" s="18" t="s">
        <v>1043</v>
      </c>
      <c r="D15017" s="18" t="s">
        <v>130</v>
      </c>
      <c r="E15017" s="18">
        <v>1</v>
      </c>
    </row>
    <row r="15018" spans="1:5" x14ac:dyDescent="0.3">
      <c r="A15018" s="18" t="str">
        <f t="shared" si="235"/>
        <v>2024-25Corangamite ShireFS3</v>
      </c>
      <c r="B15018" s="18" t="s">
        <v>1274</v>
      </c>
      <c r="C15018" s="18" t="s">
        <v>1043</v>
      </c>
      <c r="D15018" s="18" t="s">
        <v>135</v>
      </c>
      <c r="E15018" s="18">
        <v>264.59939759036143</v>
      </c>
    </row>
    <row r="15019" spans="1:5" x14ac:dyDescent="0.3">
      <c r="A15019" s="18" t="str">
        <f t="shared" si="235"/>
        <v>2024-25Corangamite ShireFS4</v>
      </c>
      <c r="B15019" s="18" t="s">
        <v>1274</v>
      </c>
      <c r="C15019" s="18" t="s">
        <v>1043</v>
      </c>
      <c r="D15019" s="18" t="s">
        <v>139</v>
      </c>
      <c r="E15019" s="18">
        <v>1</v>
      </c>
    </row>
    <row r="15020" spans="1:5" x14ac:dyDescent="0.3">
      <c r="A15020" s="18" t="str">
        <f t="shared" si="235"/>
        <v>2024-25Corangamite ShireFS5</v>
      </c>
      <c r="B15020" s="18" t="s">
        <v>1274</v>
      </c>
      <c r="C15020" s="18" t="s">
        <v>1043</v>
      </c>
      <c r="D15020" s="18" t="s">
        <v>144</v>
      </c>
      <c r="E15020" s="18">
        <v>1.0227272727272727</v>
      </c>
    </row>
    <row r="15021" spans="1:5" x14ac:dyDescent="0.3">
      <c r="A15021" s="18" t="str">
        <f t="shared" si="235"/>
        <v>2024-25Corangamite ShireG1</v>
      </c>
      <c r="B15021" s="18" t="s">
        <v>1274</v>
      </c>
      <c r="C15021" s="18" t="s">
        <v>1043</v>
      </c>
      <c r="D15021" s="18" t="s">
        <v>149</v>
      </c>
      <c r="E15021" s="18">
        <v>6.6298342541436461E-2</v>
      </c>
    </row>
    <row r="15022" spans="1:5" x14ac:dyDescent="0.3">
      <c r="A15022" s="18" t="str">
        <f t="shared" si="235"/>
        <v>2024-25Corangamite ShireG2</v>
      </c>
      <c r="B15022" s="18" t="s">
        <v>1274</v>
      </c>
      <c r="C15022" s="18" t="s">
        <v>1043</v>
      </c>
      <c r="D15022" s="18" t="s">
        <v>154</v>
      </c>
      <c r="E15022" s="18">
        <v>54</v>
      </c>
    </row>
    <row r="15023" spans="1:5" x14ac:dyDescent="0.3">
      <c r="A15023" s="18" t="str">
        <f t="shared" si="235"/>
        <v>2024-25Corangamite ShireG3</v>
      </c>
      <c r="B15023" s="18" t="s">
        <v>1274</v>
      </c>
      <c r="C15023" s="18" t="s">
        <v>1043</v>
      </c>
      <c r="D15023" s="18" t="s">
        <v>159</v>
      </c>
      <c r="E15023" s="18">
        <v>0.99047619047619051</v>
      </c>
    </row>
    <row r="15024" spans="1:5" x14ac:dyDescent="0.3">
      <c r="A15024" s="18" t="str">
        <f t="shared" si="235"/>
        <v>2024-25Corangamite ShireG4</v>
      </c>
      <c r="B15024" s="18" t="s">
        <v>1274</v>
      </c>
      <c r="C15024" s="18" t="s">
        <v>1043</v>
      </c>
      <c r="D15024" s="18" t="s">
        <v>166</v>
      </c>
      <c r="E15024" s="18">
        <v>103824.73000000001</v>
      </c>
    </row>
    <row r="15025" spans="1:5" x14ac:dyDescent="0.3">
      <c r="A15025" s="18" t="str">
        <f t="shared" si="235"/>
        <v>2024-25Corangamite ShireG5</v>
      </c>
      <c r="B15025" s="18" t="s">
        <v>1274</v>
      </c>
      <c r="C15025" s="18" t="s">
        <v>1043</v>
      </c>
      <c r="D15025" s="18" t="s">
        <v>169</v>
      </c>
      <c r="E15025" s="18">
        <v>52</v>
      </c>
    </row>
    <row r="15026" spans="1:5" x14ac:dyDescent="0.3">
      <c r="A15026" s="18" t="str">
        <f t="shared" si="235"/>
        <v>2024-25Corangamite ShireLB2</v>
      </c>
      <c r="B15026" s="18" t="s">
        <v>1274</v>
      </c>
      <c r="C15026" s="18" t="s">
        <v>1043</v>
      </c>
      <c r="D15026" s="18" t="s">
        <v>172</v>
      </c>
      <c r="E15026" s="18">
        <v>0.43855142824884275</v>
      </c>
    </row>
    <row r="15027" spans="1:5" x14ac:dyDescent="0.3">
      <c r="A15027" s="18" t="str">
        <f t="shared" si="235"/>
        <v>2024-25Corangamite ShireLB5</v>
      </c>
      <c r="B15027" s="18" t="s">
        <v>1274</v>
      </c>
      <c r="C15027" s="18" t="s">
        <v>1043</v>
      </c>
      <c r="D15027" s="18" t="s">
        <v>177</v>
      </c>
      <c r="E15027" s="18">
        <v>38.808216584627033</v>
      </c>
    </row>
    <row r="15028" spans="1:5" x14ac:dyDescent="0.3">
      <c r="A15028" s="18" t="str">
        <f t="shared" si="235"/>
        <v>2024-25Corangamite ShireLB6</v>
      </c>
      <c r="B15028" s="18" t="s">
        <v>1274</v>
      </c>
      <c r="C15028" s="18" t="s">
        <v>1043</v>
      </c>
      <c r="D15028" s="18" t="s">
        <v>180</v>
      </c>
      <c r="E15028" s="18">
        <v>2.8717026378896882</v>
      </c>
    </row>
    <row r="15029" spans="1:5" x14ac:dyDescent="0.3">
      <c r="A15029" s="18" t="str">
        <f t="shared" si="235"/>
        <v>2024-25Corangamite ShireLB7</v>
      </c>
      <c r="B15029" s="18" t="s">
        <v>1274</v>
      </c>
      <c r="C15029" s="18" t="s">
        <v>1043</v>
      </c>
      <c r="D15029" s="18" t="s">
        <v>184</v>
      </c>
      <c r="E15029" s="18">
        <v>0.38653287895998989</v>
      </c>
    </row>
    <row r="15030" spans="1:5" x14ac:dyDescent="0.3">
      <c r="A15030" s="18" t="str">
        <f t="shared" si="235"/>
        <v>2024-25Corangamite ShireLB8</v>
      </c>
      <c r="B15030" s="18" t="s">
        <v>1274</v>
      </c>
      <c r="C15030" s="18" t="s">
        <v>1043</v>
      </c>
      <c r="D15030" s="18" t="s">
        <v>188</v>
      </c>
      <c r="E15030" s="18">
        <v>1.6621860406411713</v>
      </c>
    </row>
    <row r="15031" spans="1:5" x14ac:dyDescent="0.3">
      <c r="A15031" s="18" t="str">
        <f t="shared" si="235"/>
        <v>2024-25Corangamite ShireMC2</v>
      </c>
      <c r="B15031" s="18" t="s">
        <v>1274</v>
      </c>
      <c r="C15031" s="18" t="s">
        <v>1043</v>
      </c>
      <c r="D15031" s="18" t="s">
        <v>192</v>
      </c>
      <c r="E15031" s="18">
        <v>0.98170731707317072</v>
      </c>
    </row>
    <row r="15032" spans="1:5" x14ac:dyDescent="0.3">
      <c r="A15032" s="18" t="str">
        <f t="shared" si="235"/>
        <v>2024-25Corangamite ShireMC3</v>
      </c>
      <c r="B15032" s="18" t="s">
        <v>1274</v>
      </c>
      <c r="C15032" s="18" t="s">
        <v>1043</v>
      </c>
      <c r="D15032" s="18" t="s">
        <v>197</v>
      </c>
      <c r="E15032" s="18">
        <v>81.745612599565533</v>
      </c>
    </row>
    <row r="15033" spans="1:5" x14ac:dyDescent="0.3">
      <c r="A15033" s="18" t="str">
        <f t="shared" si="235"/>
        <v>2024-25Corangamite ShireMC4</v>
      </c>
      <c r="B15033" s="18" t="s">
        <v>1274</v>
      </c>
      <c r="C15033" s="18" t="s">
        <v>1043</v>
      </c>
      <c r="D15033" s="18" t="s">
        <v>202</v>
      </c>
      <c r="E15033" s="18">
        <v>0.87650602409638556</v>
      </c>
    </row>
    <row r="15034" spans="1:5" x14ac:dyDescent="0.3">
      <c r="A15034" s="18" t="str">
        <f t="shared" si="235"/>
        <v>2024-25Corangamite ShireMC5</v>
      </c>
      <c r="B15034" s="18" t="s">
        <v>1274</v>
      </c>
      <c r="C15034" s="18" t="s">
        <v>1043</v>
      </c>
      <c r="D15034" s="18" t="s">
        <v>207</v>
      </c>
      <c r="E15034" s="18">
        <v>0.91176470588235292</v>
      </c>
    </row>
    <row r="15035" spans="1:5" x14ac:dyDescent="0.3">
      <c r="A15035" s="18" t="str">
        <f t="shared" si="235"/>
        <v>2024-25Corangamite ShireMC6</v>
      </c>
      <c r="B15035" s="18" t="s">
        <v>1274</v>
      </c>
      <c r="C15035" s="18" t="s">
        <v>1043</v>
      </c>
      <c r="D15035" s="18" t="s">
        <v>211</v>
      </c>
      <c r="E15035" s="18">
        <v>1.0182926829268293</v>
      </c>
    </row>
    <row r="15036" spans="1:5" x14ac:dyDescent="0.3">
      <c r="A15036" s="18" t="str">
        <f t="shared" si="235"/>
        <v>2024-25Corangamite ShireR1</v>
      </c>
      <c r="B15036" s="18" t="s">
        <v>1274</v>
      </c>
      <c r="C15036" s="18" t="s">
        <v>1043</v>
      </c>
      <c r="D15036" s="18" t="s">
        <v>215</v>
      </c>
      <c r="E15036" s="18">
        <v>3.1556039173014145</v>
      </c>
    </row>
    <row r="15037" spans="1:5" x14ac:dyDescent="0.3">
      <c r="A15037" s="18" t="str">
        <f t="shared" si="235"/>
        <v>2024-25Corangamite ShireR2</v>
      </c>
      <c r="B15037" s="18" t="s">
        <v>1274</v>
      </c>
      <c r="C15037" s="18" t="s">
        <v>1043</v>
      </c>
      <c r="D15037" s="18" t="s">
        <v>220</v>
      </c>
      <c r="E15037" s="18">
        <v>0.99129488574537539</v>
      </c>
    </row>
    <row r="15038" spans="1:5" x14ac:dyDescent="0.3">
      <c r="A15038" s="18" t="str">
        <f t="shared" si="235"/>
        <v>2024-25Corangamite ShireR3</v>
      </c>
      <c r="B15038" s="18" t="s">
        <v>1274</v>
      </c>
      <c r="C15038" s="18" t="s">
        <v>1043</v>
      </c>
      <c r="D15038" s="18" t="s">
        <v>223</v>
      </c>
      <c r="E15038" s="18">
        <v>58.299082016553797</v>
      </c>
    </row>
    <row r="15039" spans="1:5" x14ac:dyDescent="0.3">
      <c r="A15039" s="18" t="str">
        <f t="shared" si="235"/>
        <v>2024-25Corangamite ShireR4</v>
      </c>
      <c r="B15039" s="18" t="s">
        <v>1274</v>
      </c>
      <c r="C15039" s="18" t="s">
        <v>1043</v>
      </c>
      <c r="D15039" s="18" t="s">
        <v>228</v>
      </c>
      <c r="E15039" s="18">
        <v>5.6791885261057589</v>
      </c>
    </row>
    <row r="15040" spans="1:5" x14ac:dyDescent="0.3">
      <c r="A15040" s="18" t="str">
        <f t="shared" si="235"/>
        <v>2024-25Corangamite ShireR5</v>
      </c>
      <c r="B15040" s="18" t="s">
        <v>1274</v>
      </c>
      <c r="C15040" s="18" t="s">
        <v>1043</v>
      </c>
      <c r="D15040" s="18" t="s">
        <v>232</v>
      </c>
      <c r="E15040" s="18">
        <v>42</v>
      </c>
    </row>
    <row r="15041" spans="1:5" x14ac:dyDescent="0.3">
      <c r="A15041" s="18" t="str">
        <f t="shared" si="235"/>
        <v>2024-25Corangamite ShireSP1</v>
      </c>
      <c r="B15041" s="18" t="s">
        <v>1274</v>
      </c>
      <c r="C15041" s="18" t="s">
        <v>1043</v>
      </c>
      <c r="D15041" s="18" t="s">
        <v>236</v>
      </c>
      <c r="E15041" s="18">
        <v>73</v>
      </c>
    </row>
    <row r="15042" spans="1:5" x14ac:dyDescent="0.3">
      <c r="A15042" s="18" t="str">
        <f t="shared" si="235"/>
        <v>2024-25Corangamite ShireSP2</v>
      </c>
      <c r="B15042" s="18" t="s">
        <v>1274</v>
      </c>
      <c r="C15042" s="18" t="s">
        <v>1043</v>
      </c>
      <c r="D15042" s="18" t="s">
        <v>239</v>
      </c>
      <c r="E15042" s="18">
        <v>0.6171875</v>
      </c>
    </row>
    <row r="15043" spans="1:5" x14ac:dyDescent="0.3">
      <c r="A15043" s="18" t="str">
        <f t="shared" si="235"/>
        <v>2024-25Corangamite ShireSP3</v>
      </c>
      <c r="B15043" s="18" t="s">
        <v>1274</v>
      </c>
      <c r="C15043" s="18" t="s">
        <v>1043</v>
      </c>
      <c r="D15043" s="18" t="s">
        <v>245</v>
      </c>
      <c r="E15043" s="18">
        <v>2821.4039221556882</v>
      </c>
    </row>
    <row r="15044" spans="1:5" x14ac:dyDescent="0.3">
      <c r="A15044" s="18" t="str">
        <f t="shared" si="235"/>
        <v>2024-25Corangamite ShireSP4</v>
      </c>
      <c r="B15044" s="18" t="s">
        <v>1274</v>
      </c>
      <c r="C15044" s="18" t="s">
        <v>1043</v>
      </c>
      <c r="D15044" s="18" t="s">
        <v>251</v>
      </c>
      <c r="E15044" s="18">
        <v>1</v>
      </c>
    </row>
    <row r="15045" spans="1:5" x14ac:dyDescent="0.3">
      <c r="A15045" s="18" t="str">
        <f t="shared" si="235"/>
        <v>2024-25Corangamite ShireWC2</v>
      </c>
      <c r="B15045" s="18" t="s">
        <v>1274</v>
      </c>
      <c r="C15045" s="18" t="s">
        <v>1043</v>
      </c>
      <c r="D15045" s="18" t="s">
        <v>256</v>
      </c>
      <c r="E15045" s="18">
        <v>8.2485752460938571</v>
      </c>
    </row>
    <row r="15046" spans="1:5" x14ac:dyDescent="0.3">
      <c r="A15046" s="18" t="str">
        <f t="shared" si="235"/>
        <v>2024-25Corangamite ShireWC3</v>
      </c>
      <c r="B15046" s="18" t="s">
        <v>1274</v>
      </c>
      <c r="C15046" s="18" t="s">
        <v>1043</v>
      </c>
      <c r="D15046" s="18" t="s">
        <v>262</v>
      </c>
      <c r="E15046" s="18">
        <v>148.12543135412974</v>
      </c>
    </row>
    <row r="15047" spans="1:5" x14ac:dyDescent="0.3">
      <c r="A15047" s="18" t="str">
        <f t="shared" si="235"/>
        <v>2024-25Corangamite ShireWC4</v>
      </c>
      <c r="B15047" s="18" t="s">
        <v>1274</v>
      </c>
      <c r="C15047" s="18" t="s">
        <v>1043</v>
      </c>
      <c r="D15047" s="18" t="s">
        <v>266</v>
      </c>
      <c r="E15047" s="18">
        <v>73.937060209145699</v>
      </c>
    </row>
    <row r="15048" spans="1:5" x14ac:dyDescent="0.3">
      <c r="A15048" s="18" t="str">
        <f t="shared" si="235"/>
        <v>2024-25Corangamite ShireWC5</v>
      </c>
      <c r="B15048" s="18" t="s">
        <v>1274</v>
      </c>
      <c r="C15048" s="18" t="s">
        <v>1043</v>
      </c>
      <c r="D15048" s="18" t="s">
        <v>270</v>
      </c>
      <c r="E15048" s="18">
        <v>0.53833372893425113</v>
      </c>
    </row>
    <row r="15049" spans="1:5" x14ac:dyDescent="0.3">
      <c r="A15049" s="18" t="str">
        <f t="shared" si="235"/>
        <v>2024-25Corangamite ShireE2</v>
      </c>
      <c r="B15049" s="18" t="s">
        <v>1274</v>
      </c>
      <c r="C15049" s="18" t="s">
        <v>1043</v>
      </c>
      <c r="D15049" s="18" t="s">
        <v>548</v>
      </c>
      <c r="E15049" s="18">
        <v>7317.2129499296198</v>
      </c>
    </row>
    <row r="15050" spans="1:5" x14ac:dyDescent="0.3">
      <c r="A15050" s="18" t="str">
        <f t="shared" si="235"/>
        <v>2024-25Corangamite ShireE4</v>
      </c>
      <c r="B15050" s="18" t="s">
        <v>1274</v>
      </c>
      <c r="C15050" s="18" t="s">
        <v>1043</v>
      </c>
      <c r="D15050" s="18" t="s">
        <v>550</v>
      </c>
      <c r="E15050" s="18">
        <v>2335.1095917956968</v>
      </c>
    </row>
    <row r="15051" spans="1:5" x14ac:dyDescent="0.3">
      <c r="A15051" s="18" t="str">
        <f t="shared" si="235"/>
        <v>2024-25Corangamite ShireL1</v>
      </c>
      <c r="B15051" s="18" t="s">
        <v>1274</v>
      </c>
      <c r="C15051" s="18" t="s">
        <v>1043</v>
      </c>
      <c r="D15051" s="18" t="s">
        <v>552</v>
      </c>
      <c r="E15051" s="18">
        <v>4.385521582733813</v>
      </c>
    </row>
    <row r="15052" spans="1:5" x14ac:dyDescent="0.3">
      <c r="A15052" s="18" t="str">
        <f t="shared" si="235"/>
        <v>2024-25Corangamite ShireL2</v>
      </c>
      <c r="B15052" s="18" t="s">
        <v>1274</v>
      </c>
      <c r="C15052" s="18" t="s">
        <v>1043</v>
      </c>
      <c r="D15052" s="18" t="s">
        <v>554</v>
      </c>
      <c r="E15052" s="18">
        <v>0.36052158273381296</v>
      </c>
    </row>
    <row r="15053" spans="1:5" x14ac:dyDescent="0.3">
      <c r="A15053" s="18" t="str">
        <f t="shared" si="235"/>
        <v>2024-25Corangamite ShireO2</v>
      </c>
      <c r="B15053" s="18" t="s">
        <v>1274</v>
      </c>
      <c r="C15053" s="18" t="s">
        <v>1043</v>
      </c>
      <c r="D15053" s="18" t="s">
        <v>556</v>
      </c>
      <c r="E15053" s="18">
        <v>0</v>
      </c>
    </row>
    <row r="15054" spans="1:5" x14ac:dyDescent="0.3">
      <c r="A15054" s="18" t="str">
        <f t="shared" si="235"/>
        <v>2024-25Corangamite ShireO3</v>
      </c>
      <c r="B15054" s="18" t="s">
        <v>1274</v>
      </c>
      <c r="C15054" s="18" t="s">
        <v>1043</v>
      </c>
      <c r="D15054" s="18" t="s">
        <v>558</v>
      </c>
      <c r="E15054" s="18">
        <v>0</v>
      </c>
    </row>
    <row r="15055" spans="1:5" x14ac:dyDescent="0.3">
      <c r="A15055" s="18" t="str">
        <f t="shared" si="235"/>
        <v>2024-25Corangamite ShireO4</v>
      </c>
      <c r="B15055" s="18" t="s">
        <v>1274</v>
      </c>
      <c r="C15055" s="18" t="s">
        <v>1043</v>
      </c>
      <c r="D15055" s="18" t="s">
        <v>560</v>
      </c>
      <c r="E15055" s="18">
        <v>0.42120179931875501</v>
      </c>
    </row>
    <row r="15056" spans="1:5" x14ac:dyDescent="0.3">
      <c r="A15056" s="18" t="str">
        <f t="shared" si="235"/>
        <v>2024-25Corangamite ShireO5</v>
      </c>
      <c r="B15056" s="18" t="s">
        <v>1274</v>
      </c>
      <c r="C15056" s="18" t="s">
        <v>1043</v>
      </c>
      <c r="D15056" s="18" t="s">
        <v>562</v>
      </c>
      <c r="E15056" s="18">
        <v>0.9809005818365798</v>
      </c>
    </row>
    <row r="15057" spans="1:5" x14ac:dyDescent="0.3">
      <c r="A15057" s="18" t="str">
        <f t="shared" si="235"/>
        <v>2024-25Corangamite ShireOP1</v>
      </c>
      <c r="B15057" s="18" t="s">
        <v>1274</v>
      </c>
      <c r="C15057" s="18" t="s">
        <v>1043</v>
      </c>
      <c r="D15057" s="18" t="s">
        <v>564</v>
      </c>
      <c r="E15057" s="18">
        <v>-0.17836498761354252</v>
      </c>
    </row>
    <row r="15058" spans="1:5" x14ac:dyDescent="0.3">
      <c r="A15058" s="18" t="str">
        <f t="shared" si="235"/>
        <v>2024-25Corangamite ShireS1</v>
      </c>
      <c r="B15058" s="18" t="s">
        <v>1274</v>
      </c>
      <c r="C15058" s="18" t="s">
        <v>1043</v>
      </c>
      <c r="D15058" s="18" t="s">
        <v>567</v>
      </c>
      <c r="E15058" s="18">
        <v>0.42445880086138504</v>
      </c>
    </row>
    <row r="15059" spans="1:5" x14ac:dyDescent="0.3">
      <c r="A15059" s="18" t="str">
        <f t="shared" si="235"/>
        <v>2024-25Corangamite ShireS2</v>
      </c>
      <c r="B15059" s="18" t="s">
        <v>1274</v>
      </c>
      <c r="C15059" s="18" t="s">
        <v>1043</v>
      </c>
      <c r="D15059" s="18" t="s">
        <v>569</v>
      </c>
      <c r="E15059" s="18">
        <v>2.5565533194721302E-3</v>
      </c>
    </row>
    <row r="15060" spans="1:5" x14ac:dyDescent="0.3">
      <c r="A15060" s="18" t="str">
        <f t="shared" si="235"/>
        <v>2024-25Corangamite ShireC1</v>
      </c>
      <c r="B15060" s="18" t="s">
        <v>1274</v>
      </c>
      <c r="C15060" s="18" t="s">
        <v>1043</v>
      </c>
      <c r="D15060" s="18" t="s">
        <v>572</v>
      </c>
      <c r="E15060" s="18">
        <v>4592.7678909503975</v>
      </c>
    </row>
    <row r="15061" spans="1:5" x14ac:dyDescent="0.3">
      <c r="A15061" s="18" t="str">
        <f t="shared" si="235"/>
        <v>2024-25Corangamite ShireC2</v>
      </c>
      <c r="B15061" s="18" t="s">
        <v>1274</v>
      </c>
      <c r="C15061" s="18" t="s">
        <v>1043</v>
      </c>
      <c r="D15061" s="18" t="s">
        <v>575</v>
      </c>
      <c r="E15061" s="18">
        <v>36771.677394926162</v>
      </c>
    </row>
    <row r="15062" spans="1:5" x14ac:dyDescent="0.3">
      <c r="A15062" s="18" t="str">
        <f t="shared" si="235"/>
        <v>2024-25Corangamite ShireC3</v>
      </c>
      <c r="B15062" s="18" t="s">
        <v>1274</v>
      </c>
      <c r="C15062" s="18" t="s">
        <v>1043</v>
      </c>
      <c r="D15062" s="18" t="s">
        <v>579</v>
      </c>
      <c r="E15062" s="18">
        <v>6.8746203904555312</v>
      </c>
    </row>
    <row r="15063" spans="1:5" x14ac:dyDescent="0.3">
      <c r="A15063" s="18" t="str">
        <f t="shared" si="235"/>
        <v>2024-25Corangamite ShireC4</v>
      </c>
      <c r="B15063" s="18" t="s">
        <v>1274</v>
      </c>
      <c r="C15063" s="18" t="s">
        <v>1043</v>
      </c>
      <c r="D15063" s="18" t="s">
        <v>583</v>
      </c>
      <c r="E15063" s="18">
        <v>2427.0478354158777</v>
      </c>
    </row>
    <row r="15064" spans="1:5" x14ac:dyDescent="0.3">
      <c r="A15064" s="18" t="str">
        <f t="shared" ref="A15064:A15127" si="236">CONCATENATE(B15064,C15064,D15064)</f>
        <v>2024-25Corangamite ShireC5</v>
      </c>
      <c r="B15064" s="18" t="s">
        <v>1274</v>
      </c>
      <c r="C15064" s="18" t="s">
        <v>1043</v>
      </c>
      <c r="D15064" s="18" t="s">
        <v>586</v>
      </c>
      <c r="E15064" s="18">
        <v>1359.9646598510667</v>
      </c>
    </row>
    <row r="15065" spans="1:5" x14ac:dyDescent="0.3">
      <c r="A15065" s="18" t="str">
        <f t="shared" si="236"/>
        <v>2024-25Corangamite ShireC6</v>
      </c>
      <c r="B15065" s="18" t="s">
        <v>1274</v>
      </c>
      <c r="C15065" s="18" t="s">
        <v>1043</v>
      </c>
      <c r="D15065" s="18" t="s">
        <v>590</v>
      </c>
      <c r="E15065" s="18">
        <v>4</v>
      </c>
    </row>
    <row r="15066" spans="1:5" x14ac:dyDescent="0.3">
      <c r="A15066" s="18" t="str">
        <f t="shared" si="236"/>
        <v>2024-25Corangamite ShireC7</v>
      </c>
      <c r="B15066" s="18" t="s">
        <v>1274</v>
      </c>
      <c r="C15066" s="18" t="s">
        <v>1043</v>
      </c>
      <c r="D15066" s="18" t="s">
        <v>594</v>
      </c>
      <c r="E15066" s="18">
        <v>8.0870917573872478E-2</v>
      </c>
    </row>
    <row r="15067" spans="1:5" x14ac:dyDescent="0.3">
      <c r="A15067" s="18" t="str">
        <f t="shared" si="236"/>
        <v>2024-25Darebin CityAF2</v>
      </c>
      <c r="B15067" s="18" t="s">
        <v>1274</v>
      </c>
      <c r="C15067" s="18" t="s">
        <v>1046</v>
      </c>
      <c r="D15067" s="18" t="s">
        <v>76</v>
      </c>
      <c r="E15067" s="18">
        <v>2</v>
      </c>
    </row>
    <row r="15068" spans="1:5" x14ac:dyDescent="0.3">
      <c r="A15068" s="18" t="str">
        <f t="shared" si="236"/>
        <v>2024-25Darebin CityAF6</v>
      </c>
      <c r="B15068" s="18" t="s">
        <v>1274</v>
      </c>
      <c r="C15068" s="18" t="s">
        <v>1046</v>
      </c>
      <c r="D15068" s="18" t="s">
        <v>85</v>
      </c>
      <c r="E15068" s="18">
        <v>10.846033145164819</v>
      </c>
    </row>
    <row r="15069" spans="1:5" x14ac:dyDescent="0.3">
      <c r="A15069" s="18" t="str">
        <f t="shared" si="236"/>
        <v>2024-25Darebin CityAF7</v>
      </c>
      <c r="B15069" s="18" t="s">
        <v>1274</v>
      </c>
      <c r="C15069" s="18" t="s">
        <v>1046</v>
      </c>
      <c r="D15069" s="18" t="s">
        <v>90</v>
      </c>
      <c r="E15069" s="18">
        <v>0.99920558582195362</v>
      </c>
    </row>
    <row r="15070" spans="1:5" x14ac:dyDescent="0.3">
      <c r="A15070" s="18" t="str">
        <f t="shared" si="236"/>
        <v>2024-25Darebin CityAM1</v>
      </c>
      <c r="B15070" s="18" t="s">
        <v>1274</v>
      </c>
      <c r="C15070" s="18" t="s">
        <v>1046</v>
      </c>
      <c r="D15070" s="18" t="s">
        <v>97</v>
      </c>
      <c r="E15070" s="18">
        <v>2.6827906976744185</v>
      </c>
    </row>
    <row r="15071" spans="1:5" x14ac:dyDescent="0.3">
      <c r="A15071" s="18" t="str">
        <f t="shared" si="236"/>
        <v>2024-25Darebin CityAM2</v>
      </c>
      <c r="B15071" s="18" t="s">
        <v>1274</v>
      </c>
      <c r="C15071" s="18" t="s">
        <v>1046</v>
      </c>
      <c r="D15071" s="18" t="s">
        <v>103</v>
      </c>
      <c r="E15071" s="18">
        <v>0.23181257706535141</v>
      </c>
    </row>
    <row r="15072" spans="1:5" x14ac:dyDescent="0.3">
      <c r="A15072" s="18" t="str">
        <f t="shared" si="236"/>
        <v>2024-25Darebin CityAM5</v>
      </c>
      <c r="B15072" s="18" t="s">
        <v>1274</v>
      </c>
      <c r="C15072" s="18" t="s">
        <v>1046</v>
      </c>
      <c r="D15072" s="18" t="s">
        <v>109</v>
      </c>
      <c r="E15072" s="18">
        <v>0.36436597110754415</v>
      </c>
    </row>
    <row r="15073" spans="1:5" x14ac:dyDescent="0.3">
      <c r="A15073" s="18" t="str">
        <f t="shared" si="236"/>
        <v>2024-25Darebin CityAM6</v>
      </c>
      <c r="B15073" s="18" t="s">
        <v>1274</v>
      </c>
      <c r="C15073" s="18" t="s">
        <v>1046</v>
      </c>
      <c r="D15073" s="18" t="s">
        <v>115</v>
      </c>
      <c r="E15073" s="18">
        <v>11.587692153810568</v>
      </c>
    </row>
    <row r="15074" spans="1:5" x14ac:dyDescent="0.3">
      <c r="A15074" s="18" t="str">
        <f t="shared" si="236"/>
        <v>2024-25Darebin CityAM7</v>
      </c>
      <c r="B15074" s="18" t="s">
        <v>1274</v>
      </c>
      <c r="C15074" s="18" t="s">
        <v>1046</v>
      </c>
      <c r="D15074" s="18" t="s">
        <v>118</v>
      </c>
      <c r="E15074" s="18">
        <v>1</v>
      </c>
    </row>
    <row r="15075" spans="1:5" x14ac:dyDescent="0.3">
      <c r="A15075" s="18" t="str">
        <f t="shared" si="236"/>
        <v>2024-25Darebin CityFS1</v>
      </c>
      <c r="B15075" s="18" t="s">
        <v>1274</v>
      </c>
      <c r="C15075" s="18" t="s">
        <v>1046</v>
      </c>
      <c r="D15075" s="18" t="s">
        <v>124</v>
      </c>
      <c r="E15075" s="18">
        <v>1.3020114942528735</v>
      </c>
    </row>
    <row r="15076" spans="1:5" x14ac:dyDescent="0.3">
      <c r="A15076" s="18" t="str">
        <f t="shared" si="236"/>
        <v>2024-25Darebin CityFS2</v>
      </c>
      <c r="B15076" s="18" t="s">
        <v>1274</v>
      </c>
      <c r="C15076" s="18" t="s">
        <v>1046</v>
      </c>
      <c r="D15076" s="18" t="s">
        <v>130</v>
      </c>
      <c r="E15076" s="18">
        <v>0.96303317535545019</v>
      </c>
    </row>
    <row r="15077" spans="1:5" x14ac:dyDescent="0.3">
      <c r="A15077" s="18" t="str">
        <f t="shared" si="236"/>
        <v>2024-25Darebin CityFS3</v>
      </c>
      <c r="B15077" s="18" t="s">
        <v>1274</v>
      </c>
      <c r="C15077" s="18" t="s">
        <v>1046</v>
      </c>
      <c r="D15077" s="18" t="s">
        <v>135</v>
      </c>
      <c r="E15077" s="18">
        <v>466.76888604353394</v>
      </c>
    </row>
    <row r="15078" spans="1:5" x14ac:dyDescent="0.3">
      <c r="A15078" s="18" t="str">
        <f t="shared" si="236"/>
        <v>2024-25Darebin CityFS4</v>
      </c>
      <c r="B15078" s="18" t="s">
        <v>1274</v>
      </c>
      <c r="C15078" s="18" t="s">
        <v>1046</v>
      </c>
      <c r="D15078" s="18" t="s">
        <v>139</v>
      </c>
      <c r="E15078" s="18">
        <v>1</v>
      </c>
    </row>
    <row r="15079" spans="1:5" x14ac:dyDescent="0.3">
      <c r="A15079" s="18" t="str">
        <f t="shared" si="236"/>
        <v>2024-25Darebin CityFS5</v>
      </c>
      <c r="B15079" s="18" t="s">
        <v>1274</v>
      </c>
      <c r="C15079" s="18" t="s">
        <v>1046</v>
      </c>
      <c r="D15079" s="18" t="s">
        <v>144</v>
      </c>
      <c r="E15079" s="18">
        <v>1.0196850393700787</v>
      </c>
    </row>
    <row r="15080" spans="1:5" x14ac:dyDescent="0.3">
      <c r="A15080" s="18" t="str">
        <f t="shared" si="236"/>
        <v>2024-25Darebin CityG1</v>
      </c>
      <c r="B15080" s="18" t="s">
        <v>1274</v>
      </c>
      <c r="C15080" s="18" t="s">
        <v>1046</v>
      </c>
      <c r="D15080" s="18" t="s">
        <v>149</v>
      </c>
      <c r="E15080" s="18">
        <v>4.046242774566474E-2</v>
      </c>
    </row>
    <row r="15081" spans="1:5" x14ac:dyDescent="0.3">
      <c r="A15081" s="18" t="str">
        <f t="shared" si="236"/>
        <v>2024-25Darebin CityG2</v>
      </c>
      <c r="B15081" s="18" t="s">
        <v>1274</v>
      </c>
      <c r="C15081" s="18" t="s">
        <v>1046</v>
      </c>
      <c r="D15081" s="18" t="s">
        <v>154</v>
      </c>
      <c r="E15081" s="18">
        <v>68</v>
      </c>
    </row>
    <row r="15082" spans="1:5" x14ac:dyDescent="0.3">
      <c r="A15082" s="18" t="str">
        <f t="shared" si="236"/>
        <v>2024-25Darebin CityG3</v>
      </c>
      <c r="B15082" s="18" t="s">
        <v>1274</v>
      </c>
      <c r="C15082" s="18" t="s">
        <v>1046</v>
      </c>
      <c r="D15082" s="18" t="s">
        <v>159</v>
      </c>
      <c r="E15082" s="18">
        <v>0.94179894179894175</v>
      </c>
    </row>
    <row r="15083" spans="1:5" x14ac:dyDescent="0.3">
      <c r="A15083" s="18" t="str">
        <f t="shared" si="236"/>
        <v>2024-25Darebin CityG4</v>
      </c>
      <c r="B15083" s="18" t="s">
        <v>1274</v>
      </c>
      <c r="C15083" s="18" t="s">
        <v>1046</v>
      </c>
      <c r="D15083" s="18" t="s">
        <v>166</v>
      </c>
      <c r="E15083" s="18">
        <v>76129.444444444438</v>
      </c>
    </row>
    <row r="15084" spans="1:5" x14ac:dyDescent="0.3">
      <c r="A15084" s="18" t="str">
        <f t="shared" si="236"/>
        <v>2024-25Darebin CityG5</v>
      </c>
      <c r="B15084" s="18" t="s">
        <v>1274</v>
      </c>
      <c r="C15084" s="18" t="s">
        <v>1046</v>
      </c>
      <c r="D15084" s="18" t="s">
        <v>169</v>
      </c>
      <c r="E15084" s="18">
        <v>70</v>
      </c>
    </row>
    <row r="15085" spans="1:5" x14ac:dyDescent="0.3">
      <c r="A15085" s="18" t="str">
        <f t="shared" si="236"/>
        <v>2024-25Darebin CityLB2</v>
      </c>
      <c r="B15085" s="18" t="s">
        <v>1274</v>
      </c>
      <c r="C15085" s="18" t="s">
        <v>1046</v>
      </c>
      <c r="D15085" s="18" t="s">
        <v>172</v>
      </c>
      <c r="E15085" s="18">
        <v>0.5224380511842811</v>
      </c>
    </row>
    <row r="15086" spans="1:5" x14ac:dyDescent="0.3">
      <c r="A15086" s="18" t="str">
        <f t="shared" si="236"/>
        <v>2024-25Darebin CityLB5</v>
      </c>
      <c r="B15086" s="18" t="s">
        <v>1274</v>
      </c>
      <c r="C15086" s="18" t="s">
        <v>1046</v>
      </c>
      <c r="D15086" s="18" t="s">
        <v>177</v>
      </c>
      <c r="E15086" s="18">
        <v>43.018072929364912</v>
      </c>
    </row>
    <row r="15087" spans="1:5" x14ac:dyDescent="0.3">
      <c r="A15087" s="18" t="str">
        <f t="shared" si="236"/>
        <v>2024-25Darebin CityLB6</v>
      </c>
      <c r="B15087" s="18" t="s">
        <v>1274</v>
      </c>
      <c r="C15087" s="18" t="s">
        <v>1046</v>
      </c>
      <c r="D15087" s="18" t="s">
        <v>180</v>
      </c>
      <c r="E15087" s="18">
        <v>6.7435782024593189</v>
      </c>
    </row>
    <row r="15088" spans="1:5" x14ac:dyDescent="0.3">
      <c r="A15088" s="18" t="str">
        <f t="shared" si="236"/>
        <v>2024-25Darebin CityLB7</v>
      </c>
      <c r="B15088" s="18" t="s">
        <v>1274</v>
      </c>
      <c r="C15088" s="18" t="s">
        <v>1046</v>
      </c>
      <c r="D15088" s="18" t="s">
        <v>184</v>
      </c>
      <c r="E15088" s="18">
        <v>0.38405131186586899</v>
      </c>
    </row>
    <row r="15089" spans="1:5" x14ac:dyDescent="0.3">
      <c r="A15089" s="18" t="str">
        <f t="shared" si="236"/>
        <v>2024-25Darebin CityLB8</v>
      </c>
      <c r="B15089" s="18" t="s">
        <v>1274</v>
      </c>
      <c r="C15089" s="18" t="s">
        <v>1046</v>
      </c>
      <c r="D15089" s="18" t="s">
        <v>188</v>
      </c>
      <c r="E15089" s="18">
        <v>3.4156898782843532</v>
      </c>
    </row>
    <row r="15090" spans="1:5" x14ac:dyDescent="0.3">
      <c r="A15090" s="18" t="str">
        <f t="shared" si="236"/>
        <v>2024-25Darebin CityMC2</v>
      </c>
      <c r="B15090" s="18" t="s">
        <v>1274</v>
      </c>
      <c r="C15090" s="18" t="s">
        <v>1046</v>
      </c>
      <c r="D15090" s="18" t="s">
        <v>192</v>
      </c>
      <c r="E15090" s="18">
        <v>1.0086687306501547</v>
      </c>
    </row>
    <row r="15091" spans="1:5" x14ac:dyDescent="0.3">
      <c r="A15091" s="18" t="str">
        <f t="shared" si="236"/>
        <v>2024-25Darebin CityMC3</v>
      </c>
      <c r="B15091" s="18" t="s">
        <v>1274</v>
      </c>
      <c r="C15091" s="18" t="s">
        <v>1046</v>
      </c>
      <c r="D15091" s="18" t="s">
        <v>197</v>
      </c>
      <c r="E15091" s="18">
        <v>91.384319188836855</v>
      </c>
    </row>
    <row r="15092" spans="1:5" x14ac:dyDescent="0.3">
      <c r="A15092" s="18" t="str">
        <f t="shared" si="236"/>
        <v>2024-25Darebin CityMC4</v>
      </c>
      <c r="B15092" s="18" t="s">
        <v>1274</v>
      </c>
      <c r="C15092" s="18" t="s">
        <v>1046</v>
      </c>
      <c r="D15092" s="18" t="s">
        <v>202</v>
      </c>
      <c r="E15092" s="18">
        <v>0.73806658644203771</v>
      </c>
    </row>
    <row r="15093" spans="1:5" x14ac:dyDescent="0.3">
      <c r="A15093" s="18" t="str">
        <f t="shared" si="236"/>
        <v>2024-25Darebin CityMC5</v>
      </c>
      <c r="B15093" s="18" t="s">
        <v>1274</v>
      </c>
      <c r="C15093" s="18" t="s">
        <v>1046</v>
      </c>
      <c r="D15093" s="18" t="s">
        <v>207</v>
      </c>
      <c r="E15093" s="18">
        <v>0.81067961165048541</v>
      </c>
    </row>
    <row r="15094" spans="1:5" x14ac:dyDescent="0.3">
      <c r="A15094" s="18" t="str">
        <f t="shared" si="236"/>
        <v>2024-25Darebin CityMC6</v>
      </c>
      <c r="B15094" s="18" t="s">
        <v>1274</v>
      </c>
      <c r="C15094" s="18" t="s">
        <v>1046</v>
      </c>
      <c r="D15094" s="18" t="s">
        <v>211</v>
      </c>
      <c r="E15094" s="18">
        <v>0.9263157894736842</v>
      </c>
    </row>
    <row r="15095" spans="1:5" x14ac:dyDescent="0.3">
      <c r="A15095" s="18" t="str">
        <f t="shared" si="236"/>
        <v>2024-25Darebin CityR1</v>
      </c>
      <c r="B15095" s="18" t="s">
        <v>1274</v>
      </c>
      <c r="C15095" s="18" t="s">
        <v>1046</v>
      </c>
      <c r="D15095" s="18" t="s">
        <v>215</v>
      </c>
      <c r="E15095" s="18">
        <v>90.894039735099341</v>
      </c>
    </row>
    <row r="15096" spans="1:5" x14ac:dyDescent="0.3">
      <c r="A15096" s="18" t="str">
        <f t="shared" si="236"/>
        <v>2024-25Darebin CityR2</v>
      </c>
      <c r="B15096" s="18" t="s">
        <v>1274</v>
      </c>
      <c r="C15096" s="18" t="s">
        <v>1046</v>
      </c>
      <c r="D15096" s="18" t="s">
        <v>220</v>
      </c>
      <c r="E15096" s="18">
        <v>0.94133244945309913</v>
      </c>
    </row>
    <row r="15097" spans="1:5" x14ac:dyDescent="0.3">
      <c r="A15097" s="18" t="str">
        <f t="shared" si="236"/>
        <v>2024-25Darebin CityR3</v>
      </c>
      <c r="B15097" s="18" t="s">
        <v>1274</v>
      </c>
      <c r="C15097" s="18" t="s">
        <v>1046</v>
      </c>
      <c r="D15097" s="18" t="s">
        <v>223</v>
      </c>
      <c r="E15097" s="18">
        <v>63.992771489752215</v>
      </c>
    </row>
    <row r="15098" spans="1:5" x14ac:dyDescent="0.3">
      <c r="A15098" s="18" t="str">
        <f t="shared" si="236"/>
        <v>2024-25Darebin CityR4</v>
      </c>
      <c r="B15098" s="18" t="s">
        <v>1274</v>
      </c>
      <c r="C15098" s="18" t="s">
        <v>1046</v>
      </c>
      <c r="D15098" s="18" t="s">
        <v>228</v>
      </c>
      <c r="E15098" s="18">
        <v>24.055688441331</v>
      </c>
    </row>
    <row r="15099" spans="1:5" x14ac:dyDescent="0.3">
      <c r="A15099" s="18" t="str">
        <f t="shared" si="236"/>
        <v>2024-25Darebin CityR5</v>
      </c>
      <c r="B15099" s="18" t="s">
        <v>1274</v>
      </c>
      <c r="C15099" s="18" t="s">
        <v>1046</v>
      </c>
      <c r="D15099" s="18" t="s">
        <v>232</v>
      </c>
      <c r="E15099" s="18">
        <v>69</v>
      </c>
    </row>
    <row r="15100" spans="1:5" x14ac:dyDescent="0.3">
      <c r="A15100" s="18" t="str">
        <f t="shared" si="236"/>
        <v>2024-25Darebin CitySP1</v>
      </c>
      <c r="B15100" s="18" t="s">
        <v>1274</v>
      </c>
      <c r="C15100" s="18" t="s">
        <v>1046</v>
      </c>
      <c r="D15100" s="18" t="s">
        <v>236</v>
      </c>
      <c r="E15100" s="18">
        <v>104</v>
      </c>
    </row>
    <row r="15101" spans="1:5" x14ac:dyDescent="0.3">
      <c r="A15101" s="18" t="str">
        <f t="shared" si="236"/>
        <v>2024-25Darebin CitySP2</v>
      </c>
      <c r="B15101" s="18" t="s">
        <v>1274</v>
      </c>
      <c r="C15101" s="18" t="s">
        <v>1046</v>
      </c>
      <c r="D15101" s="18" t="s">
        <v>239</v>
      </c>
      <c r="E15101" s="18">
        <v>0.55769230769230771</v>
      </c>
    </row>
    <row r="15102" spans="1:5" x14ac:dyDescent="0.3">
      <c r="A15102" s="18" t="str">
        <f t="shared" si="236"/>
        <v>2024-25Darebin CitySP3</v>
      </c>
      <c r="B15102" s="18" t="s">
        <v>1274</v>
      </c>
      <c r="C15102" s="18" t="s">
        <v>1046</v>
      </c>
      <c r="D15102" s="18" t="s">
        <v>245</v>
      </c>
      <c r="E15102" s="18">
        <v>4472.7529411764708</v>
      </c>
    </row>
    <row r="15103" spans="1:5" x14ac:dyDescent="0.3">
      <c r="A15103" s="18" t="str">
        <f t="shared" si="236"/>
        <v>2024-25Darebin CitySP4</v>
      </c>
      <c r="B15103" s="18" t="s">
        <v>1274</v>
      </c>
      <c r="C15103" s="18" t="s">
        <v>1046</v>
      </c>
      <c r="D15103" s="18" t="s">
        <v>251</v>
      </c>
      <c r="E15103" s="18">
        <v>0.70833333333333337</v>
      </c>
    </row>
    <row r="15104" spans="1:5" x14ac:dyDescent="0.3">
      <c r="A15104" s="18" t="str">
        <f t="shared" si="236"/>
        <v>2024-25Darebin CityWC2</v>
      </c>
      <c r="B15104" s="18" t="s">
        <v>1274</v>
      </c>
      <c r="C15104" s="18" t="s">
        <v>1046</v>
      </c>
      <c r="D15104" s="18" t="s">
        <v>256</v>
      </c>
      <c r="E15104" s="18">
        <v>23.097220712482844</v>
      </c>
    </row>
    <row r="15105" spans="1:5" x14ac:dyDescent="0.3">
      <c r="A15105" s="18" t="str">
        <f t="shared" si="236"/>
        <v>2024-25Darebin CityWC3</v>
      </c>
      <c r="B15105" s="18" t="s">
        <v>1274</v>
      </c>
      <c r="C15105" s="18" t="s">
        <v>1046</v>
      </c>
      <c r="D15105" s="18" t="s">
        <v>262</v>
      </c>
      <c r="E15105" s="18">
        <v>131.7582484155586</v>
      </c>
    </row>
    <row r="15106" spans="1:5" x14ac:dyDescent="0.3">
      <c r="A15106" s="18" t="str">
        <f t="shared" si="236"/>
        <v>2024-25Darebin CityWC4</v>
      </c>
      <c r="B15106" s="18" t="s">
        <v>1274</v>
      </c>
      <c r="C15106" s="18" t="s">
        <v>1046</v>
      </c>
      <c r="D15106" s="18" t="s">
        <v>266</v>
      </c>
      <c r="E15106" s="18">
        <v>54.508838697651299</v>
      </c>
    </row>
    <row r="15107" spans="1:5" x14ac:dyDescent="0.3">
      <c r="A15107" s="18" t="str">
        <f t="shared" si="236"/>
        <v>2024-25Darebin CityWC5</v>
      </c>
      <c r="B15107" s="18" t="s">
        <v>1274</v>
      </c>
      <c r="C15107" s="18" t="s">
        <v>1046</v>
      </c>
      <c r="D15107" s="18" t="s">
        <v>270</v>
      </c>
      <c r="E15107" s="18">
        <v>0.50197352191431621</v>
      </c>
    </row>
    <row r="15108" spans="1:5" x14ac:dyDescent="0.3">
      <c r="A15108" s="18" t="str">
        <f t="shared" si="236"/>
        <v>2024-25Darebin CityE2</v>
      </c>
      <c r="B15108" s="18" t="s">
        <v>1274</v>
      </c>
      <c r="C15108" s="18" t="s">
        <v>1046</v>
      </c>
      <c r="D15108" s="18" t="s">
        <v>548</v>
      </c>
      <c r="E15108" s="18">
        <v>2813.14337259896</v>
      </c>
    </row>
    <row r="15109" spans="1:5" x14ac:dyDescent="0.3">
      <c r="A15109" s="18" t="str">
        <f t="shared" si="236"/>
        <v>2024-25Darebin CityE4</v>
      </c>
      <c r="B15109" s="18" t="s">
        <v>1274</v>
      </c>
      <c r="C15109" s="18" t="s">
        <v>1046</v>
      </c>
      <c r="D15109" s="18" t="s">
        <v>550</v>
      </c>
      <c r="E15109" s="18">
        <v>1764.0746046906506</v>
      </c>
    </row>
    <row r="15110" spans="1:5" x14ac:dyDescent="0.3">
      <c r="A15110" s="18" t="str">
        <f t="shared" si="236"/>
        <v>2024-25Darebin CityL1</v>
      </c>
      <c r="B15110" s="18" t="s">
        <v>1274</v>
      </c>
      <c r="C15110" s="18" t="s">
        <v>1046</v>
      </c>
      <c r="D15110" s="18" t="s">
        <v>552</v>
      </c>
      <c r="E15110" s="18">
        <v>1.8786323917902865</v>
      </c>
    </row>
    <row r="15111" spans="1:5" x14ac:dyDescent="0.3">
      <c r="A15111" s="18" t="str">
        <f t="shared" si="236"/>
        <v>2024-25Darebin CityL2</v>
      </c>
      <c r="B15111" s="18" t="s">
        <v>1274</v>
      </c>
      <c r="C15111" s="18" t="s">
        <v>1046</v>
      </c>
      <c r="D15111" s="18" t="s">
        <v>554</v>
      </c>
      <c r="E15111" s="18">
        <v>0.32493395651290385</v>
      </c>
    </row>
    <row r="15112" spans="1:5" x14ac:dyDescent="0.3">
      <c r="A15112" s="18" t="str">
        <f t="shared" si="236"/>
        <v>2024-25Darebin CityO2</v>
      </c>
      <c r="B15112" s="18" t="s">
        <v>1274</v>
      </c>
      <c r="C15112" s="18" t="s">
        <v>1046</v>
      </c>
      <c r="D15112" s="18" t="s">
        <v>556</v>
      </c>
      <c r="E15112" s="18">
        <v>0.25078969243557775</v>
      </c>
    </row>
    <row r="15113" spans="1:5" x14ac:dyDescent="0.3">
      <c r="A15113" s="18" t="str">
        <f t="shared" si="236"/>
        <v>2024-25Darebin CityO3</v>
      </c>
      <c r="B15113" s="18" t="s">
        <v>1274</v>
      </c>
      <c r="C15113" s="18" t="s">
        <v>1046</v>
      </c>
      <c r="D15113" s="18" t="s">
        <v>558</v>
      </c>
      <c r="E15113" s="18">
        <v>3.7566340558859261E-2</v>
      </c>
    </row>
    <row r="15114" spans="1:5" x14ac:dyDescent="0.3">
      <c r="A15114" s="18" t="str">
        <f t="shared" si="236"/>
        <v>2024-25Darebin CityO4</v>
      </c>
      <c r="B15114" s="18" t="s">
        <v>1274</v>
      </c>
      <c r="C15114" s="18" t="s">
        <v>1046</v>
      </c>
      <c r="D15114" s="18" t="s">
        <v>560</v>
      </c>
      <c r="E15114" s="18">
        <v>0.19914255878509921</v>
      </c>
    </row>
    <row r="15115" spans="1:5" x14ac:dyDescent="0.3">
      <c r="A15115" s="18" t="str">
        <f t="shared" si="236"/>
        <v>2024-25Darebin CityO5</v>
      </c>
      <c r="B15115" s="18" t="s">
        <v>1274</v>
      </c>
      <c r="C15115" s="18" t="s">
        <v>1046</v>
      </c>
      <c r="D15115" s="18" t="s">
        <v>562</v>
      </c>
      <c r="E15115" s="18">
        <v>0.72232807383149744</v>
      </c>
    </row>
    <row r="15116" spans="1:5" x14ac:dyDescent="0.3">
      <c r="A15116" s="18" t="str">
        <f t="shared" si="236"/>
        <v>2024-25Darebin CityOP1</v>
      </c>
      <c r="B15116" s="18" t="s">
        <v>1274</v>
      </c>
      <c r="C15116" s="18" t="s">
        <v>1046</v>
      </c>
      <c r="D15116" s="18" t="s">
        <v>564</v>
      </c>
      <c r="E15116" s="18">
        <v>2.8823960432313611E-2</v>
      </c>
    </row>
    <row r="15117" spans="1:5" x14ac:dyDescent="0.3">
      <c r="A15117" s="18" t="str">
        <f t="shared" si="236"/>
        <v>2024-25Darebin CityS1</v>
      </c>
      <c r="B15117" s="18" t="s">
        <v>1274</v>
      </c>
      <c r="C15117" s="18" t="s">
        <v>1046</v>
      </c>
      <c r="D15117" s="18" t="s">
        <v>567</v>
      </c>
      <c r="E15117" s="18">
        <v>0.71620260120901269</v>
      </c>
    </row>
    <row r="15118" spans="1:5" x14ac:dyDescent="0.3">
      <c r="A15118" s="18" t="str">
        <f t="shared" si="236"/>
        <v>2024-25Darebin CityS2</v>
      </c>
      <c r="B15118" s="18" t="s">
        <v>1274</v>
      </c>
      <c r="C15118" s="18" t="s">
        <v>1046</v>
      </c>
      <c r="D15118" s="18" t="s">
        <v>569</v>
      </c>
      <c r="E15118" s="18">
        <v>2.2219849806375158E-3</v>
      </c>
    </row>
    <row r="15119" spans="1:5" x14ac:dyDescent="0.3">
      <c r="A15119" s="18" t="str">
        <f t="shared" si="236"/>
        <v>2024-25Darebin CityC1</v>
      </c>
      <c r="B15119" s="18" t="s">
        <v>1274</v>
      </c>
      <c r="C15119" s="18" t="s">
        <v>1046</v>
      </c>
      <c r="D15119" s="18" t="s">
        <v>572</v>
      </c>
      <c r="E15119" s="18">
        <v>1325.719072535524</v>
      </c>
    </row>
    <row r="15120" spans="1:5" x14ac:dyDescent="0.3">
      <c r="A15120" s="18" t="str">
        <f t="shared" si="236"/>
        <v>2024-25Darebin CityC2</v>
      </c>
      <c r="B15120" s="18" t="s">
        <v>1274</v>
      </c>
      <c r="C15120" s="18" t="s">
        <v>1046</v>
      </c>
      <c r="D15120" s="18" t="s">
        <v>575</v>
      </c>
      <c r="E15120" s="18">
        <v>7469.9336721616874</v>
      </c>
    </row>
    <row r="15121" spans="1:5" x14ac:dyDescent="0.3">
      <c r="A15121" s="18" t="str">
        <f t="shared" si="236"/>
        <v>2024-25Darebin CityC3</v>
      </c>
      <c r="B15121" s="18" t="s">
        <v>1274</v>
      </c>
      <c r="C15121" s="18" t="s">
        <v>1046</v>
      </c>
      <c r="D15121" s="18" t="s">
        <v>579</v>
      </c>
      <c r="E15121" s="18">
        <v>255.53194888178913</v>
      </c>
    </row>
    <row r="15122" spans="1:5" x14ac:dyDescent="0.3">
      <c r="A15122" s="18" t="str">
        <f t="shared" si="236"/>
        <v>2024-25Darebin CityC4</v>
      </c>
      <c r="B15122" s="18" t="s">
        <v>1274</v>
      </c>
      <c r="C15122" s="18" t="s">
        <v>1046</v>
      </c>
      <c r="D15122" s="18" t="s">
        <v>583</v>
      </c>
      <c r="E15122" s="18">
        <v>1191.3192425748452</v>
      </c>
    </row>
    <row r="15123" spans="1:5" x14ac:dyDescent="0.3">
      <c r="A15123" s="18" t="str">
        <f t="shared" si="236"/>
        <v>2024-25Darebin CityC5</v>
      </c>
      <c r="B15123" s="18" t="s">
        <v>1274</v>
      </c>
      <c r="C15123" s="18" t="s">
        <v>1046</v>
      </c>
      <c r="D15123" s="18" t="s">
        <v>586</v>
      </c>
      <c r="E15123" s="18">
        <v>139.04465407625514</v>
      </c>
    </row>
    <row r="15124" spans="1:5" x14ac:dyDescent="0.3">
      <c r="A15124" s="18" t="str">
        <f t="shared" si="236"/>
        <v>2024-25Darebin CityC6</v>
      </c>
      <c r="B15124" s="18" t="s">
        <v>1274</v>
      </c>
      <c r="C15124" s="18" t="s">
        <v>1046</v>
      </c>
      <c r="D15124" s="18" t="s">
        <v>590</v>
      </c>
      <c r="E15124" s="18">
        <v>7</v>
      </c>
    </row>
    <row r="15125" spans="1:5" x14ac:dyDescent="0.3">
      <c r="A15125" s="18" t="str">
        <f t="shared" si="236"/>
        <v>2024-25Darebin CityC7</v>
      </c>
      <c r="B15125" s="18" t="s">
        <v>1274</v>
      </c>
      <c r="C15125" s="18" t="s">
        <v>1046</v>
      </c>
      <c r="D15125" s="18" t="s">
        <v>594</v>
      </c>
      <c r="E15125" s="18">
        <v>0.13275299238302501</v>
      </c>
    </row>
    <row r="15126" spans="1:5" x14ac:dyDescent="0.3">
      <c r="A15126" s="18" t="str">
        <f t="shared" si="236"/>
        <v>2024-25East Gippsland ShireAF2</v>
      </c>
      <c r="B15126" s="18" t="s">
        <v>1274</v>
      </c>
      <c r="C15126" s="18" t="s">
        <v>1049</v>
      </c>
      <c r="D15126" s="18" t="s">
        <v>76</v>
      </c>
      <c r="E15126" s="18">
        <v>1</v>
      </c>
    </row>
    <row r="15127" spans="1:5" x14ac:dyDescent="0.3">
      <c r="A15127" s="18" t="str">
        <f t="shared" si="236"/>
        <v>2024-25East Gippsland ShireAF6</v>
      </c>
      <c r="B15127" s="18" t="s">
        <v>1274</v>
      </c>
      <c r="C15127" s="18" t="s">
        <v>1049</v>
      </c>
      <c r="D15127" s="18" t="s">
        <v>85</v>
      </c>
      <c r="E15127" s="18">
        <v>10.63673519185018</v>
      </c>
    </row>
    <row r="15128" spans="1:5" x14ac:dyDescent="0.3">
      <c r="A15128" s="18" t="str">
        <f t="shared" ref="A15128:A15191" si="237">CONCATENATE(B15128,C15128,D15128)</f>
        <v>2024-25East Gippsland ShireAF7</v>
      </c>
      <c r="B15128" s="18" t="s">
        <v>1274</v>
      </c>
      <c r="C15128" s="18" t="s">
        <v>1049</v>
      </c>
      <c r="D15128" s="18" t="s">
        <v>90</v>
      </c>
      <c r="E15128" s="18">
        <v>5.079739401725087</v>
      </c>
    </row>
    <row r="15129" spans="1:5" x14ac:dyDescent="0.3">
      <c r="A15129" s="18" t="str">
        <f t="shared" si="237"/>
        <v>2024-25East Gippsland ShireAM1</v>
      </c>
      <c r="B15129" s="18" t="s">
        <v>1274</v>
      </c>
      <c r="C15129" s="18" t="s">
        <v>1049</v>
      </c>
      <c r="D15129" s="18" t="s">
        <v>97</v>
      </c>
      <c r="E15129" s="18">
        <v>3.0153166421207658</v>
      </c>
    </row>
    <row r="15130" spans="1:5" x14ac:dyDescent="0.3">
      <c r="A15130" s="18" t="str">
        <f t="shared" si="237"/>
        <v>2024-25East Gippsland ShireAM2</v>
      </c>
      <c r="B15130" s="18" t="s">
        <v>1274</v>
      </c>
      <c r="C15130" s="18" t="s">
        <v>1049</v>
      </c>
      <c r="D15130" s="18" t="s">
        <v>103</v>
      </c>
      <c r="E15130" s="18">
        <v>0.24456521739130435</v>
      </c>
    </row>
    <row r="15131" spans="1:5" x14ac:dyDescent="0.3">
      <c r="A15131" s="18" t="str">
        <f t="shared" si="237"/>
        <v>2024-25East Gippsland ShireAM5</v>
      </c>
      <c r="B15131" s="18" t="s">
        <v>1274</v>
      </c>
      <c r="C15131" s="18" t="s">
        <v>1049</v>
      </c>
      <c r="D15131" s="18" t="s">
        <v>109</v>
      </c>
      <c r="E15131" s="18">
        <v>0.40527577937649878</v>
      </c>
    </row>
    <row r="15132" spans="1:5" x14ac:dyDescent="0.3">
      <c r="A15132" s="18" t="str">
        <f t="shared" si="237"/>
        <v>2024-25East Gippsland ShireAM6</v>
      </c>
      <c r="B15132" s="18" t="s">
        <v>1274</v>
      </c>
      <c r="C15132" s="18" t="s">
        <v>1049</v>
      </c>
      <c r="D15132" s="18" t="s">
        <v>115</v>
      </c>
      <c r="E15132" s="18">
        <v>16.967648793184082</v>
      </c>
    </row>
    <row r="15133" spans="1:5" x14ac:dyDescent="0.3">
      <c r="A15133" s="18" t="str">
        <f t="shared" si="237"/>
        <v>2024-25East Gippsland ShireAM7</v>
      </c>
      <c r="B15133" s="18" t="s">
        <v>1274</v>
      </c>
      <c r="C15133" s="18" t="s">
        <v>1049</v>
      </c>
      <c r="D15133" s="18" t="s">
        <v>118</v>
      </c>
      <c r="E15133" s="18">
        <v>0</v>
      </c>
    </row>
    <row r="15134" spans="1:5" x14ac:dyDescent="0.3">
      <c r="A15134" s="18" t="str">
        <f t="shared" si="237"/>
        <v>2024-25East Gippsland ShireFS1</v>
      </c>
      <c r="B15134" s="18" t="s">
        <v>1274</v>
      </c>
      <c r="C15134" s="18" t="s">
        <v>1049</v>
      </c>
      <c r="D15134" s="18" t="s">
        <v>124</v>
      </c>
      <c r="E15134" s="18">
        <v>2.4838709677419355</v>
      </c>
    </row>
    <row r="15135" spans="1:5" x14ac:dyDescent="0.3">
      <c r="A15135" s="18" t="str">
        <f t="shared" si="237"/>
        <v>2024-25East Gippsland ShireFS2</v>
      </c>
      <c r="B15135" s="18" t="s">
        <v>1274</v>
      </c>
      <c r="C15135" s="18" t="s">
        <v>1049</v>
      </c>
      <c r="D15135" s="18" t="s">
        <v>130</v>
      </c>
      <c r="E15135" s="18">
        <v>0.99741602067183466</v>
      </c>
    </row>
    <row r="15136" spans="1:5" x14ac:dyDescent="0.3">
      <c r="A15136" s="18" t="str">
        <f t="shared" si="237"/>
        <v>2024-25East Gippsland ShireFS3</v>
      </c>
      <c r="B15136" s="18" t="s">
        <v>1274</v>
      </c>
      <c r="C15136" s="18" t="s">
        <v>1049</v>
      </c>
      <c r="D15136" s="18" t="s">
        <v>135</v>
      </c>
      <c r="E15136" s="18">
        <v>838.43346007604566</v>
      </c>
    </row>
    <row r="15137" spans="1:5" x14ac:dyDescent="0.3">
      <c r="A15137" s="18" t="str">
        <f t="shared" si="237"/>
        <v>2024-25East Gippsland ShireFS4</v>
      </c>
      <c r="B15137" s="18" t="s">
        <v>1274</v>
      </c>
      <c r="C15137" s="18" t="s">
        <v>1049</v>
      </c>
      <c r="D15137" s="18" t="s">
        <v>139</v>
      </c>
      <c r="E15137" s="18">
        <v>0.9</v>
      </c>
    </row>
    <row r="15138" spans="1:5" x14ac:dyDescent="0.3">
      <c r="A15138" s="18" t="str">
        <f t="shared" si="237"/>
        <v>2024-25East Gippsland ShireFS5</v>
      </c>
      <c r="B15138" s="18" t="s">
        <v>1274</v>
      </c>
      <c r="C15138" s="18" t="s">
        <v>1049</v>
      </c>
      <c r="D15138" s="18" t="s">
        <v>144</v>
      </c>
      <c r="E15138" s="18">
        <v>1.0192307692307692</v>
      </c>
    </row>
    <row r="15139" spans="1:5" x14ac:dyDescent="0.3">
      <c r="A15139" s="18" t="str">
        <f t="shared" si="237"/>
        <v>2024-25East Gippsland ShireG1</v>
      </c>
      <c r="B15139" s="18" t="s">
        <v>1274</v>
      </c>
      <c r="C15139" s="18" t="s">
        <v>1049</v>
      </c>
      <c r="D15139" s="18" t="s">
        <v>149</v>
      </c>
      <c r="E15139" s="18">
        <v>0.11538461538461539</v>
      </c>
    </row>
    <row r="15140" spans="1:5" x14ac:dyDescent="0.3">
      <c r="A15140" s="18" t="str">
        <f t="shared" si="237"/>
        <v>2024-25East Gippsland ShireG2</v>
      </c>
      <c r="B15140" s="18" t="s">
        <v>1274</v>
      </c>
      <c r="C15140" s="18" t="s">
        <v>1049</v>
      </c>
      <c r="D15140" s="18" t="s">
        <v>154</v>
      </c>
      <c r="E15140" s="18">
        <v>46</v>
      </c>
    </row>
    <row r="15141" spans="1:5" x14ac:dyDescent="0.3">
      <c r="A15141" s="18" t="str">
        <f t="shared" si="237"/>
        <v>2024-25East Gippsland ShireG3</v>
      </c>
      <c r="B15141" s="18" t="s">
        <v>1274</v>
      </c>
      <c r="C15141" s="18" t="s">
        <v>1049</v>
      </c>
      <c r="D15141" s="18" t="s">
        <v>159</v>
      </c>
      <c r="E15141" s="18">
        <v>0.99259259259259258</v>
      </c>
    </row>
    <row r="15142" spans="1:5" x14ac:dyDescent="0.3">
      <c r="A15142" s="18" t="str">
        <f t="shared" si="237"/>
        <v>2024-25East Gippsland ShireG4</v>
      </c>
      <c r="B15142" s="18" t="s">
        <v>1274</v>
      </c>
      <c r="C15142" s="18" t="s">
        <v>1049</v>
      </c>
      <c r="D15142" s="18" t="s">
        <v>166</v>
      </c>
      <c r="E15142" s="18">
        <v>53184.777777777781</v>
      </c>
    </row>
    <row r="15143" spans="1:5" x14ac:dyDescent="0.3">
      <c r="A15143" s="18" t="str">
        <f t="shared" si="237"/>
        <v>2024-25East Gippsland ShireG5</v>
      </c>
      <c r="B15143" s="18" t="s">
        <v>1274</v>
      </c>
      <c r="C15143" s="18" t="s">
        <v>1049</v>
      </c>
      <c r="D15143" s="18" t="s">
        <v>169</v>
      </c>
      <c r="E15143" s="18">
        <v>47</v>
      </c>
    </row>
    <row r="15144" spans="1:5" x14ac:dyDescent="0.3">
      <c r="A15144" s="18" t="str">
        <f t="shared" si="237"/>
        <v>2024-25East Gippsland ShireLB2</v>
      </c>
      <c r="B15144" s="18" t="s">
        <v>1274</v>
      </c>
      <c r="C15144" s="18" t="s">
        <v>1049</v>
      </c>
      <c r="D15144" s="18" t="s">
        <v>172</v>
      </c>
      <c r="E15144" s="18">
        <v>0.5169119024629264</v>
      </c>
    </row>
    <row r="15145" spans="1:5" x14ac:dyDescent="0.3">
      <c r="A15145" s="18" t="str">
        <f t="shared" si="237"/>
        <v>2024-25East Gippsland ShireLB5</v>
      </c>
      <c r="B15145" s="18" t="s">
        <v>1274</v>
      </c>
      <c r="C15145" s="18" t="s">
        <v>1049</v>
      </c>
      <c r="D15145" s="18" t="s">
        <v>177</v>
      </c>
      <c r="E15145" s="18">
        <v>25.130746863498647</v>
      </c>
    </row>
    <row r="15146" spans="1:5" x14ac:dyDescent="0.3">
      <c r="A15146" s="18" t="str">
        <f t="shared" si="237"/>
        <v>2024-25East Gippsland ShireLB6</v>
      </c>
      <c r="B15146" s="18" t="s">
        <v>1274</v>
      </c>
      <c r="C15146" s="18" t="s">
        <v>1049</v>
      </c>
      <c r="D15146" s="18" t="s">
        <v>180</v>
      </c>
      <c r="E15146" s="18">
        <v>5.6659143130197851</v>
      </c>
    </row>
    <row r="15147" spans="1:5" x14ac:dyDescent="0.3">
      <c r="A15147" s="18" t="str">
        <f t="shared" si="237"/>
        <v>2024-25East Gippsland ShireLB7</v>
      </c>
      <c r="B15147" s="18" t="s">
        <v>1274</v>
      </c>
      <c r="C15147" s="18" t="s">
        <v>1049</v>
      </c>
      <c r="D15147" s="18" t="s">
        <v>184</v>
      </c>
      <c r="E15147" s="18">
        <v>0.2674108867606092</v>
      </c>
    </row>
    <row r="15148" spans="1:5" x14ac:dyDescent="0.3">
      <c r="A15148" s="18" t="str">
        <f t="shared" si="237"/>
        <v>2024-25East Gippsland ShireLB8</v>
      </c>
      <c r="B15148" s="18" t="s">
        <v>1274</v>
      </c>
      <c r="C15148" s="18" t="s">
        <v>1049</v>
      </c>
      <c r="D15148" s="18" t="s">
        <v>188</v>
      </c>
      <c r="E15148" s="18">
        <v>5.1039061387990809</v>
      </c>
    </row>
    <row r="15149" spans="1:5" x14ac:dyDescent="0.3">
      <c r="A15149" s="18" t="str">
        <f t="shared" si="237"/>
        <v>2024-25East Gippsland ShireMC2</v>
      </c>
      <c r="B15149" s="18" t="s">
        <v>1274</v>
      </c>
      <c r="C15149" s="18" t="s">
        <v>1049</v>
      </c>
      <c r="D15149" s="18" t="s">
        <v>192</v>
      </c>
      <c r="E15149" s="18">
        <v>0</v>
      </c>
    </row>
    <row r="15150" spans="1:5" x14ac:dyDescent="0.3">
      <c r="A15150" s="18" t="str">
        <f t="shared" si="237"/>
        <v>2024-25East Gippsland ShireMC3</v>
      </c>
      <c r="B15150" s="18" t="s">
        <v>1274</v>
      </c>
      <c r="C15150" s="18" t="s">
        <v>1049</v>
      </c>
      <c r="D15150" s="18" t="s">
        <v>197</v>
      </c>
      <c r="E15150" s="18">
        <v>0</v>
      </c>
    </row>
    <row r="15151" spans="1:5" x14ac:dyDescent="0.3">
      <c r="A15151" s="18" t="str">
        <f t="shared" si="237"/>
        <v>2024-25East Gippsland ShireMC4</v>
      </c>
      <c r="B15151" s="18" t="s">
        <v>1274</v>
      </c>
      <c r="C15151" s="18" t="s">
        <v>1049</v>
      </c>
      <c r="D15151" s="18" t="s">
        <v>202</v>
      </c>
      <c r="E15151" s="18">
        <v>0</v>
      </c>
    </row>
    <row r="15152" spans="1:5" x14ac:dyDescent="0.3">
      <c r="A15152" s="18" t="str">
        <f t="shared" si="237"/>
        <v>2024-25East Gippsland ShireMC5</v>
      </c>
      <c r="B15152" s="18" t="s">
        <v>1274</v>
      </c>
      <c r="C15152" s="18" t="s">
        <v>1049</v>
      </c>
      <c r="D15152" s="18" t="s">
        <v>207</v>
      </c>
      <c r="E15152" s="18">
        <v>0</v>
      </c>
    </row>
    <row r="15153" spans="1:5" x14ac:dyDescent="0.3">
      <c r="A15153" s="18" t="str">
        <f t="shared" si="237"/>
        <v>2024-25East Gippsland ShireMC6</v>
      </c>
      <c r="B15153" s="18" t="s">
        <v>1274</v>
      </c>
      <c r="C15153" s="18" t="s">
        <v>1049</v>
      </c>
      <c r="D15153" s="18" t="s">
        <v>211</v>
      </c>
      <c r="E15153" s="18">
        <v>0</v>
      </c>
    </row>
    <row r="15154" spans="1:5" x14ac:dyDescent="0.3">
      <c r="A15154" s="18" t="str">
        <f t="shared" si="237"/>
        <v>2024-25East Gippsland ShireR1</v>
      </c>
      <c r="B15154" s="18" t="s">
        <v>1274</v>
      </c>
      <c r="C15154" s="18" t="s">
        <v>1049</v>
      </c>
      <c r="D15154" s="18" t="s">
        <v>215</v>
      </c>
      <c r="E15154" s="18">
        <v>49.323583729974025</v>
      </c>
    </row>
    <row r="15155" spans="1:5" x14ac:dyDescent="0.3">
      <c r="A15155" s="18" t="str">
        <f t="shared" si="237"/>
        <v>2024-25East Gippsland ShireR2</v>
      </c>
      <c r="B15155" s="18" t="s">
        <v>1274</v>
      </c>
      <c r="C15155" s="18" t="s">
        <v>1049</v>
      </c>
      <c r="D15155" s="18" t="s">
        <v>220</v>
      </c>
      <c r="E15155" s="18">
        <v>0.96237293734328322</v>
      </c>
    </row>
    <row r="15156" spans="1:5" x14ac:dyDescent="0.3">
      <c r="A15156" s="18" t="str">
        <f t="shared" si="237"/>
        <v>2024-25East Gippsland ShireR3</v>
      </c>
      <c r="B15156" s="18" t="s">
        <v>1274</v>
      </c>
      <c r="C15156" s="18" t="s">
        <v>1049</v>
      </c>
      <c r="D15156" s="18" t="s">
        <v>223</v>
      </c>
      <c r="E15156" s="18">
        <v>43.282237617101899</v>
      </c>
    </row>
    <row r="15157" spans="1:5" x14ac:dyDescent="0.3">
      <c r="A15157" s="18" t="str">
        <f t="shared" si="237"/>
        <v>2024-25East Gippsland ShireR4</v>
      </c>
      <c r="B15157" s="18" t="s">
        <v>1274</v>
      </c>
      <c r="C15157" s="18" t="s">
        <v>1049</v>
      </c>
      <c r="D15157" s="18" t="s">
        <v>228</v>
      </c>
      <c r="E15157" s="18">
        <v>9.6008014436965219</v>
      </c>
    </row>
    <row r="15158" spans="1:5" x14ac:dyDescent="0.3">
      <c r="A15158" s="18" t="str">
        <f t="shared" si="237"/>
        <v>2024-25East Gippsland ShireR5</v>
      </c>
      <c r="B15158" s="18" t="s">
        <v>1274</v>
      </c>
      <c r="C15158" s="18" t="s">
        <v>1049</v>
      </c>
      <c r="D15158" s="18" t="s">
        <v>232</v>
      </c>
      <c r="E15158" s="18">
        <v>40</v>
      </c>
    </row>
    <row r="15159" spans="1:5" x14ac:dyDescent="0.3">
      <c r="A15159" s="18" t="str">
        <f t="shared" si="237"/>
        <v>2024-25East Gippsland ShireSP1</v>
      </c>
      <c r="B15159" s="18" t="s">
        <v>1274</v>
      </c>
      <c r="C15159" s="18" t="s">
        <v>1049</v>
      </c>
      <c r="D15159" s="18" t="s">
        <v>236</v>
      </c>
      <c r="E15159" s="18">
        <v>64</v>
      </c>
    </row>
    <row r="15160" spans="1:5" x14ac:dyDescent="0.3">
      <c r="A15160" s="18" t="str">
        <f t="shared" si="237"/>
        <v>2024-25East Gippsland ShireSP2</v>
      </c>
      <c r="B15160" s="18" t="s">
        <v>1274</v>
      </c>
      <c r="C15160" s="18" t="s">
        <v>1049</v>
      </c>
      <c r="D15160" s="18" t="s">
        <v>239</v>
      </c>
      <c r="E15160" s="18">
        <v>0.56074766355140182</v>
      </c>
    </row>
    <row r="15161" spans="1:5" x14ac:dyDescent="0.3">
      <c r="A15161" s="18" t="str">
        <f t="shared" si="237"/>
        <v>2024-25East Gippsland ShireSP3</v>
      </c>
      <c r="B15161" s="18" t="s">
        <v>1274</v>
      </c>
      <c r="C15161" s="18" t="s">
        <v>1049</v>
      </c>
      <c r="D15161" s="18" t="s">
        <v>245</v>
      </c>
      <c r="E15161" s="18">
        <v>3553.6382113821137</v>
      </c>
    </row>
    <row r="15162" spans="1:5" x14ac:dyDescent="0.3">
      <c r="A15162" s="18" t="str">
        <f t="shared" si="237"/>
        <v>2024-25East Gippsland ShireSP4</v>
      </c>
      <c r="B15162" s="18" t="s">
        <v>1274</v>
      </c>
      <c r="C15162" s="18" t="s">
        <v>1049</v>
      </c>
      <c r="D15162" s="18" t="s">
        <v>251</v>
      </c>
      <c r="E15162" s="18">
        <v>0.61538461538461542</v>
      </c>
    </row>
    <row r="15163" spans="1:5" x14ac:dyDescent="0.3">
      <c r="A15163" s="18" t="str">
        <f t="shared" si="237"/>
        <v>2024-25East Gippsland ShireWC2</v>
      </c>
      <c r="B15163" s="18" t="s">
        <v>1274</v>
      </c>
      <c r="C15163" s="18" t="s">
        <v>1049</v>
      </c>
      <c r="D15163" s="18" t="s">
        <v>256</v>
      </c>
      <c r="E15163" s="18">
        <v>2.0182832719933517</v>
      </c>
    </row>
    <row r="15164" spans="1:5" x14ac:dyDescent="0.3">
      <c r="A15164" s="18" t="str">
        <f t="shared" si="237"/>
        <v>2024-25East Gippsland ShireWC3</v>
      </c>
      <c r="B15164" s="18" t="s">
        <v>1274</v>
      </c>
      <c r="C15164" s="18" t="s">
        <v>1049</v>
      </c>
      <c r="D15164" s="18" t="s">
        <v>262</v>
      </c>
      <c r="E15164" s="18">
        <v>74.401516495211069</v>
      </c>
    </row>
    <row r="15165" spans="1:5" x14ac:dyDescent="0.3">
      <c r="A15165" s="18" t="str">
        <f t="shared" si="237"/>
        <v>2024-25East Gippsland ShireWC4</v>
      </c>
      <c r="B15165" s="18" t="s">
        <v>1274</v>
      </c>
      <c r="C15165" s="18" t="s">
        <v>1049</v>
      </c>
      <c r="D15165" s="18" t="s">
        <v>266</v>
      </c>
      <c r="E15165" s="18">
        <v>79.782867180110799</v>
      </c>
    </row>
    <row r="15166" spans="1:5" x14ac:dyDescent="0.3">
      <c r="A15166" s="18" t="str">
        <f t="shared" si="237"/>
        <v>2024-25East Gippsland ShireWC5</v>
      </c>
      <c r="B15166" s="18" t="s">
        <v>1274</v>
      </c>
      <c r="C15166" s="18" t="s">
        <v>1049</v>
      </c>
      <c r="D15166" s="18" t="s">
        <v>270</v>
      </c>
      <c r="E15166" s="18">
        <v>0.49303060326185316</v>
      </c>
    </row>
    <row r="15167" spans="1:5" x14ac:dyDescent="0.3">
      <c r="A15167" s="18" t="str">
        <f t="shared" si="237"/>
        <v>2024-25East Gippsland ShireE2</v>
      </c>
      <c r="B15167" s="18" t="s">
        <v>1274</v>
      </c>
      <c r="C15167" s="18" t="s">
        <v>1049</v>
      </c>
      <c r="D15167" s="18" t="s">
        <v>548</v>
      </c>
      <c r="E15167" s="18">
        <v>4371.014492753623</v>
      </c>
    </row>
    <row r="15168" spans="1:5" x14ac:dyDescent="0.3">
      <c r="A15168" s="18" t="str">
        <f t="shared" si="237"/>
        <v>2024-25East Gippsland ShireE4</v>
      </c>
      <c r="B15168" s="18" t="s">
        <v>1274</v>
      </c>
      <c r="C15168" s="18" t="s">
        <v>1049</v>
      </c>
      <c r="D15168" s="18" t="s">
        <v>550</v>
      </c>
      <c r="E15168" s="18">
        <v>1806.8728522336769</v>
      </c>
    </row>
    <row r="15169" spans="1:5" x14ac:dyDescent="0.3">
      <c r="A15169" s="18" t="str">
        <f t="shared" si="237"/>
        <v>2024-25East Gippsland ShireL1</v>
      </c>
      <c r="B15169" s="18" t="s">
        <v>1274</v>
      </c>
      <c r="C15169" s="18" t="s">
        <v>1049</v>
      </c>
      <c r="D15169" s="18" t="s">
        <v>552</v>
      </c>
      <c r="E15169" s="18">
        <v>3.3337180226966723</v>
      </c>
    </row>
    <row r="15170" spans="1:5" x14ac:dyDescent="0.3">
      <c r="A15170" s="18" t="str">
        <f t="shared" si="237"/>
        <v>2024-25East Gippsland ShireL2</v>
      </c>
      <c r="B15170" s="18" t="s">
        <v>1274</v>
      </c>
      <c r="C15170" s="18" t="s">
        <v>1049</v>
      </c>
      <c r="D15170" s="18" t="s">
        <v>554</v>
      </c>
      <c r="E15170" s="18">
        <v>0.86261781111752256</v>
      </c>
    </row>
    <row r="15171" spans="1:5" x14ac:dyDescent="0.3">
      <c r="A15171" s="18" t="str">
        <f t="shared" si="237"/>
        <v>2024-25East Gippsland ShireO2</v>
      </c>
      <c r="B15171" s="18" t="s">
        <v>1274</v>
      </c>
      <c r="C15171" s="18" t="s">
        <v>1049</v>
      </c>
      <c r="D15171" s="18" t="s">
        <v>556</v>
      </c>
      <c r="E15171" s="18">
        <v>0.12645764576457647</v>
      </c>
    </row>
    <row r="15172" spans="1:5" x14ac:dyDescent="0.3">
      <c r="A15172" s="18" t="str">
        <f t="shared" si="237"/>
        <v>2024-25East Gippsland ShireO3</v>
      </c>
      <c r="B15172" s="18" t="s">
        <v>1274</v>
      </c>
      <c r="C15172" s="18" t="s">
        <v>1049</v>
      </c>
      <c r="D15172" s="18" t="s">
        <v>558</v>
      </c>
      <c r="E15172" s="18">
        <v>1.3998899889989E-2</v>
      </c>
    </row>
    <row r="15173" spans="1:5" x14ac:dyDescent="0.3">
      <c r="A15173" s="18" t="str">
        <f t="shared" si="237"/>
        <v>2024-25East Gippsland ShireO4</v>
      </c>
      <c r="B15173" s="18" t="s">
        <v>1274</v>
      </c>
      <c r="C15173" s="18" t="s">
        <v>1049</v>
      </c>
      <c r="D15173" s="18" t="s">
        <v>560</v>
      </c>
      <c r="E15173" s="18">
        <v>0.1696702266825468</v>
      </c>
    </row>
    <row r="15174" spans="1:5" x14ac:dyDescent="0.3">
      <c r="A15174" s="18" t="str">
        <f t="shared" si="237"/>
        <v>2024-25East Gippsland ShireO5</v>
      </c>
      <c r="B15174" s="18" t="s">
        <v>1274</v>
      </c>
      <c r="C15174" s="18" t="s">
        <v>1049</v>
      </c>
      <c r="D15174" s="18" t="s">
        <v>562</v>
      </c>
      <c r="E15174" s="18">
        <v>1.0778766086298259</v>
      </c>
    </row>
    <row r="15175" spans="1:5" x14ac:dyDescent="0.3">
      <c r="A15175" s="18" t="str">
        <f t="shared" si="237"/>
        <v>2024-25East Gippsland ShireOP1</v>
      </c>
      <c r="B15175" s="18" t="s">
        <v>1274</v>
      </c>
      <c r="C15175" s="18" t="s">
        <v>1049</v>
      </c>
      <c r="D15175" s="18" t="s">
        <v>564</v>
      </c>
      <c r="E15175" s="18">
        <v>-3.6382057658653405E-2</v>
      </c>
    </row>
    <row r="15176" spans="1:5" x14ac:dyDescent="0.3">
      <c r="A15176" s="18" t="str">
        <f t="shared" si="237"/>
        <v>2024-25East Gippsland ShireS1</v>
      </c>
      <c r="B15176" s="18" t="s">
        <v>1274</v>
      </c>
      <c r="C15176" s="18" t="s">
        <v>1049</v>
      </c>
      <c r="D15176" s="18" t="s">
        <v>567</v>
      </c>
      <c r="E15176" s="18">
        <v>0.51522945139966414</v>
      </c>
    </row>
    <row r="15177" spans="1:5" x14ac:dyDescent="0.3">
      <c r="A15177" s="18" t="str">
        <f t="shared" si="237"/>
        <v>2024-25East Gippsland ShireS2</v>
      </c>
      <c r="B15177" s="18" t="s">
        <v>1274</v>
      </c>
      <c r="C15177" s="18" t="s">
        <v>1049</v>
      </c>
      <c r="D15177" s="18" t="s">
        <v>569</v>
      </c>
      <c r="E15177" s="18">
        <v>3.7039966745526006E-3</v>
      </c>
    </row>
    <row r="15178" spans="1:5" x14ac:dyDescent="0.3">
      <c r="A15178" s="18" t="str">
        <f t="shared" si="237"/>
        <v>2024-25East Gippsland ShireC1</v>
      </c>
      <c r="B15178" s="18" t="s">
        <v>1274</v>
      </c>
      <c r="C15178" s="18" t="s">
        <v>1049</v>
      </c>
      <c r="D15178" s="18" t="s">
        <v>572</v>
      </c>
      <c r="E15178" s="18">
        <v>2974.3589743589746</v>
      </c>
    </row>
    <row r="15179" spans="1:5" x14ac:dyDescent="0.3">
      <c r="A15179" s="18" t="str">
        <f t="shared" si="237"/>
        <v>2024-25East Gippsland ShireC2</v>
      </c>
      <c r="B15179" s="18" t="s">
        <v>1274</v>
      </c>
      <c r="C15179" s="18" t="s">
        <v>1049</v>
      </c>
      <c r="D15179" s="18" t="s">
        <v>575</v>
      </c>
      <c r="E15179" s="18">
        <v>23900.424978141076</v>
      </c>
    </row>
    <row r="15180" spans="1:5" x14ac:dyDescent="0.3">
      <c r="A15180" s="18" t="str">
        <f t="shared" si="237"/>
        <v>2024-25East Gippsland ShireC3</v>
      </c>
      <c r="B15180" s="18" t="s">
        <v>1274</v>
      </c>
      <c r="C15180" s="18" t="s">
        <v>1049</v>
      </c>
      <c r="D15180" s="18" t="s">
        <v>579</v>
      </c>
      <c r="E15180" s="18">
        <v>16.387537487504165</v>
      </c>
    </row>
    <row r="15181" spans="1:5" x14ac:dyDescent="0.3">
      <c r="A15181" s="18" t="str">
        <f t="shared" si="237"/>
        <v>2024-25East Gippsland ShireC4</v>
      </c>
      <c r="B15181" s="18" t="s">
        <v>1274</v>
      </c>
      <c r="C15181" s="18" t="s">
        <v>1049</v>
      </c>
      <c r="D15181" s="18" t="s">
        <v>583</v>
      </c>
      <c r="E15181" s="18">
        <v>2082.8809044510867</v>
      </c>
    </row>
    <row r="15182" spans="1:5" x14ac:dyDescent="0.3">
      <c r="A15182" s="18" t="str">
        <f t="shared" si="237"/>
        <v>2024-25East Gippsland ShireC5</v>
      </c>
      <c r="B15182" s="18" t="s">
        <v>1274</v>
      </c>
      <c r="C15182" s="18" t="s">
        <v>1049</v>
      </c>
      <c r="D15182" s="18" t="s">
        <v>586</v>
      </c>
      <c r="E15182" s="18">
        <v>713.678602655605</v>
      </c>
    </row>
    <row r="15183" spans="1:5" x14ac:dyDescent="0.3">
      <c r="A15183" s="18" t="str">
        <f t="shared" si="237"/>
        <v>2024-25East Gippsland ShireC6</v>
      </c>
      <c r="B15183" s="18" t="s">
        <v>1274</v>
      </c>
      <c r="C15183" s="18" t="s">
        <v>1049</v>
      </c>
      <c r="D15183" s="18" t="s">
        <v>590</v>
      </c>
      <c r="E15183" s="18">
        <v>3</v>
      </c>
    </row>
    <row r="15184" spans="1:5" x14ac:dyDescent="0.3">
      <c r="A15184" s="18" t="str">
        <f t="shared" si="237"/>
        <v>2024-25East Gippsland ShireC7</v>
      </c>
      <c r="B15184" s="18" t="s">
        <v>1274</v>
      </c>
      <c r="C15184" s="18" t="s">
        <v>1049</v>
      </c>
      <c r="D15184" s="18" t="s">
        <v>594</v>
      </c>
      <c r="E15184" s="18">
        <v>0.13234269793359649</v>
      </c>
    </row>
    <row r="15185" spans="1:5" x14ac:dyDescent="0.3">
      <c r="A15185" s="18" t="str">
        <f t="shared" si="237"/>
        <v>2024-25Frankston CityAF2</v>
      </c>
      <c r="B15185" s="18" t="s">
        <v>1274</v>
      </c>
      <c r="C15185" s="18" t="s">
        <v>1052</v>
      </c>
      <c r="D15185" s="18" t="s">
        <v>76</v>
      </c>
      <c r="E15185" s="18">
        <v>1</v>
      </c>
    </row>
    <row r="15186" spans="1:5" x14ac:dyDescent="0.3">
      <c r="A15186" s="18" t="str">
        <f t="shared" si="237"/>
        <v>2024-25Frankston CityAF6</v>
      </c>
      <c r="B15186" s="18" t="s">
        <v>1274</v>
      </c>
      <c r="C15186" s="18" t="s">
        <v>1052</v>
      </c>
      <c r="D15186" s="18" t="s">
        <v>85</v>
      </c>
      <c r="E15186" s="18">
        <v>7.4389516993396256</v>
      </c>
    </row>
    <row r="15187" spans="1:5" x14ac:dyDescent="0.3">
      <c r="A15187" s="18" t="str">
        <f t="shared" si="237"/>
        <v>2024-25Frankston CityAF7</v>
      </c>
      <c r="B15187" s="18" t="s">
        <v>1274</v>
      </c>
      <c r="C15187" s="18" t="s">
        <v>1052</v>
      </c>
      <c r="D15187" s="18" t="s">
        <v>90</v>
      </c>
      <c r="E15187" s="18">
        <v>-0.48486127326675243</v>
      </c>
    </row>
    <row r="15188" spans="1:5" x14ac:dyDescent="0.3">
      <c r="A15188" s="18" t="str">
        <f t="shared" si="237"/>
        <v>2024-25Frankston CityAM1</v>
      </c>
      <c r="B15188" s="18" t="s">
        <v>1274</v>
      </c>
      <c r="C15188" s="18" t="s">
        <v>1052</v>
      </c>
      <c r="D15188" s="18" t="s">
        <v>97</v>
      </c>
      <c r="E15188" s="18">
        <v>3.0435424354243543</v>
      </c>
    </row>
    <row r="15189" spans="1:5" x14ac:dyDescent="0.3">
      <c r="A15189" s="18" t="str">
        <f t="shared" si="237"/>
        <v>2024-25Frankston CityAM2</v>
      </c>
      <c r="B15189" s="18" t="s">
        <v>1274</v>
      </c>
      <c r="C15189" s="18" t="s">
        <v>1052</v>
      </c>
      <c r="D15189" s="18" t="s">
        <v>103</v>
      </c>
      <c r="E15189" s="18">
        <v>0.4511002444987775</v>
      </c>
    </row>
    <row r="15190" spans="1:5" x14ac:dyDescent="0.3">
      <c r="A15190" s="18" t="str">
        <f t="shared" si="237"/>
        <v>2024-25Frankston CityAM5</v>
      </c>
      <c r="B15190" s="18" t="s">
        <v>1274</v>
      </c>
      <c r="C15190" s="18" t="s">
        <v>1052</v>
      </c>
      <c r="D15190" s="18" t="s">
        <v>109</v>
      </c>
      <c r="E15190" s="18">
        <v>0.49220489977728288</v>
      </c>
    </row>
    <row r="15191" spans="1:5" x14ac:dyDescent="0.3">
      <c r="A15191" s="18" t="str">
        <f t="shared" si="237"/>
        <v>2024-25Frankston CityAM6</v>
      </c>
      <c r="B15191" s="18" t="s">
        <v>1274</v>
      </c>
      <c r="C15191" s="18" t="s">
        <v>1052</v>
      </c>
      <c r="D15191" s="18" t="s">
        <v>115</v>
      </c>
      <c r="E15191" s="18">
        <v>13.630771358434464</v>
      </c>
    </row>
    <row r="15192" spans="1:5" x14ac:dyDescent="0.3">
      <c r="A15192" s="18" t="str">
        <f t="shared" ref="A15192:A15255" si="238">CONCATENATE(B15192,C15192,D15192)</f>
        <v>2024-25Frankston CityAM7</v>
      </c>
      <c r="B15192" s="18" t="s">
        <v>1274</v>
      </c>
      <c r="C15192" s="18" t="s">
        <v>1052</v>
      </c>
      <c r="D15192" s="18" t="s">
        <v>118</v>
      </c>
      <c r="E15192" s="18">
        <v>1</v>
      </c>
    </row>
    <row r="15193" spans="1:5" x14ac:dyDescent="0.3">
      <c r="A15193" s="18" t="str">
        <f t="shared" si="238"/>
        <v>2024-25Frankston CityFS1</v>
      </c>
      <c r="B15193" s="18" t="s">
        <v>1274</v>
      </c>
      <c r="C15193" s="18" t="s">
        <v>1052</v>
      </c>
      <c r="D15193" s="18" t="s">
        <v>124</v>
      </c>
      <c r="E15193" s="18">
        <v>1.9570552147239264</v>
      </c>
    </row>
    <row r="15194" spans="1:5" x14ac:dyDescent="0.3">
      <c r="A15194" s="18" t="str">
        <f t="shared" si="238"/>
        <v>2024-25Frankston CityFS2</v>
      </c>
      <c r="B15194" s="18" t="s">
        <v>1274</v>
      </c>
      <c r="C15194" s="18" t="s">
        <v>1052</v>
      </c>
      <c r="D15194" s="18" t="s">
        <v>130</v>
      </c>
      <c r="E15194" s="18">
        <v>1</v>
      </c>
    </row>
    <row r="15195" spans="1:5" x14ac:dyDescent="0.3">
      <c r="A15195" s="18" t="str">
        <f t="shared" si="238"/>
        <v>2024-25Frankston CityFS3</v>
      </c>
      <c r="B15195" s="18" t="s">
        <v>1274</v>
      </c>
      <c r="C15195" s="18" t="s">
        <v>1052</v>
      </c>
      <c r="D15195" s="18" t="s">
        <v>135</v>
      </c>
      <c r="E15195" s="18">
        <v>520.93914623069941</v>
      </c>
    </row>
    <row r="15196" spans="1:5" x14ac:dyDescent="0.3">
      <c r="A15196" s="18" t="str">
        <f t="shared" si="238"/>
        <v>2024-25Frankston CityFS4</v>
      </c>
      <c r="B15196" s="18" t="s">
        <v>1274</v>
      </c>
      <c r="C15196" s="18" t="s">
        <v>1052</v>
      </c>
      <c r="D15196" s="18" t="s">
        <v>139</v>
      </c>
      <c r="E15196" s="18">
        <v>1</v>
      </c>
    </row>
    <row r="15197" spans="1:5" x14ac:dyDescent="0.3">
      <c r="A15197" s="18" t="str">
        <f t="shared" si="238"/>
        <v>2024-25Frankston CityFS5</v>
      </c>
      <c r="B15197" s="18" t="s">
        <v>1274</v>
      </c>
      <c r="C15197" s="18" t="s">
        <v>1052</v>
      </c>
      <c r="D15197" s="18" t="s">
        <v>144</v>
      </c>
      <c r="E15197" s="18">
        <v>1.0481927710843373</v>
      </c>
    </row>
    <row r="15198" spans="1:5" x14ac:dyDescent="0.3">
      <c r="A15198" s="18" t="str">
        <f t="shared" si="238"/>
        <v>2024-25Frankston CityG1</v>
      </c>
      <c r="B15198" s="18" t="s">
        <v>1274</v>
      </c>
      <c r="C15198" s="18" t="s">
        <v>1052</v>
      </c>
      <c r="D15198" s="18" t="s">
        <v>149</v>
      </c>
      <c r="E15198" s="18">
        <v>1.8072289156626505E-2</v>
      </c>
    </row>
    <row r="15199" spans="1:5" x14ac:dyDescent="0.3">
      <c r="A15199" s="18" t="str">
        <f t="shared" si="238"/>
        <v>2024-25Frankston CityG2</v>
      </c>
      <c r="B15199" s="18" t="s">
        <v>1274</v>
      </c>
      <c r="C15199" s="18" t="s">
        <v>1052</v>
      </c>
      <c r="D15199" s="18" t="s">
        <v>154</v>
      </c>
      <c r="E15199" s="18">
        <v>70</v>
      </c>
    </row>
    <row r="15200" spans="1:5" x14ac:dyDescent="0.3">
      <c r="A15200" s="18" t="str">
        <f t="shared" si="238"/>
        <v>2024-25Frankston CityG3</v>
      </c>
      <c r="B15200" s="18" t="s">
        <v>1274</v>
      </c>
      <c r="C15200" s="18" t="s">
        <v>1052</v>
      </c>
      <c r="D15200" s="18" t="s">
        <v>159</v>
      </c>
      <c r="E15200" s="18">
        <v>0.95424836601307195</v>
      </c>
    </row>
    <row r="15201" spans="1:5" x14ac:dyDescent="0.3">
      <c r="A15201" s="18" t="str">
        <f t="shared" si="238"/>
        <v>2024-25Frankston CityG4</v>
      </c>
      <c r="B15201" s="18" t="s">
        <v>1274</v>
      </c>
      <c r="C15201" s="18" t="s">
        <v>1052</v>
      </c>
      <c r="D15201" s="18" t="s">
        <v>166</v>
      </c>
      <c r="E15201" s="18">
        <v>70204.222222222219</v>
      </c>
    </row>
    <row r="15202" spans="1:5" x14ac:dyDescent="0.3">
      <c r="A15202" s="18" t="str">
        <f t="shared" si="238"/>
        <v>2024-25Frankston CityG5</v>
      </c>
      <c r="B15202" s="18" t="s">
        <v>1274</v>
      </c>
      <c r="C15202" s="18" t="s">
        <v>1052</v>
      </c>
      <c r="D15202" s="18" t="s">
        <v>169</v>
      </c>
      <c r="E15202" s="18">
        <v>70</v>
      </c>
    </row>
    <row r="15203" spans="1:5" x14ac:dyDescent="0.3">
      <c r="A15203" s="18" t="str">
        <f t="shared" si="238"/>
        <v>2024-25Frankston CityLB2</v>
      </c>
      <c r="B15203" s="18" t="s">
        <v>1274</v>
      </c>
      <c r="C15203" s="18" t="s">
        <v>1052</v>
      </c>
      <c r="D15203" s="18" t="s">
        <v>172</v>
      </c>
      <c r="E15203" s="18">
        <v>0.59092314676526903</v>
      </c>
    </row>
    <row r="15204" spans="1:5" x14ac:dyDescent="0.3">
      <c r="A15204" s="18" t="str">
        <f t="shared" si="238"/>
        <v>2024-25Frankston CityLB5</v>
      </c>
      <c r="B15204" s="18" t="s">
        <v>1274</v>
      </c>
      <c r="C15204" s="18" t="s">
        <v>1052</v>
      </c>
      <c r="D15204" s="18" t="s">
        <v>177</v>
      </c>
      <c r="E15204" s="18">
        <v>31.650216091000242</v>
      </c>
    </row>
    <row r="15205" spans="1:5" x14ac:dyDescent="0.3">
      <c r="A15205" s="18" t="str">
        <f t="shared" si="238"/>
        <v>2024-25Frankston CityLB6</v>
      </c>
      <c r="B15205" s="18" t="s">
        <v>1274</v>
      </c>
      <c r="C15205" s="18" t="s">
        <v>1052</v>
      </c>
      <c r="D15205" s="18" t="s">
        <v>180</v>
      </c>
      <c r="E15205" s="18">
        <v>6.0742868996992012</v>
      </c>
    </row>
    <row r="15206" spans="1:5" x14ac:dyDescent="0.3">
      <c r="A15206" s="18" t="str">
        <f t="shared" si="238"/>
        <v>2024-25Frankston CityLB7</v>
      </c>
      <c r="B15206" s="18" t="s">
        <v>1274</v>
      </c>
      <c r="C15206" s="18" t="s">
        <v>1052</v>
      </c>
      <c r="D15206" s="18" t="s">
        <v>184</v>
      </c>
      <c r="E15206" s="18">
        <v>0.21191439338934412</v>
      </c>
    </row>
    <row r="15207" spans="1:5" x14ac:dyDescent="0.3">
      <c r="A15207" s="18" t="str">
        <f t="shared" si="238"/>
        <v>2024-25Frankston CityLB8</v>
      </c>
      <c r="B15207" s="18" t="s">
        <v>1274</v>
      </c>
      <c r="C15207" s="18" t="s">
        <v>1052</v>
      </c>
      <c r="D15207" s="18" t="s">
        <v>188</v>
      </c>
      <c r="E15207" s="18">
        <v>1.7911212529820557</v>
      </c>
    </row>
    <row r="15208" spans="1:5" x14ac:dyDescent="0.3">
      <c r="A15208" s="18" t="str">
        <f t="shared" si="238"/>
        <v>2024-25Frankston CityMC2</v>
      </c>
      <c r="B15208" s="18" t="s">
        <v>1274</v>
      </c>
      <c r="C15208" s="18" t="s">
        <v>1052</v>
      </c>
      <c r="D15208" s="18" t="s">
        <v>192</v>
      </c>
      <c r="E15208" s="18">
        <v>1.0036101083032491</v>
      </c>
    </row>
    <row r="15209" spans="1:5" x14ac:dyDescent="0.3">
      <c r="A15209" s="18" t="str">
        <f t="shared" si="238"/>
        <v>2024-25Frankston CityMC3</v>
      </c>
      <c r="B15209" s="18" t="s">
        <v>1274</v>
      </c>
      <c r="C15209" s="18" t="s">
        <v>1052</v>
      </c>
      <c r="D15209" s="18" t="s">
        <v>197</v>
      </c>
      <c r="E15209" s="18">
        <v>114.39493935568203</v>
      </c>
    </row>
    <row r="15210" spans="1:5" x14ac:dyDescent="0.3">
      <c r="A15210" s="18" t="str">
        <f t="shared" si="238"/>
        <v>2024-25Frankston CityMC4</v>
      </c>
      <c r="B15210" s="18" t="s">
        <v>1274</v>
      </c>
      <c r="C15210" s="18" t="s">
        <v>1052</v>
      </c>
      <c r="D15210" s="18" t="s">
        <v>202</v>
      </c>
      <c r="E15210" s="18">
        <v>0.73827544740751216</v>
      </c>
    </row>
    <row r="15211" spans="1:5" x14ac:dyDescent="0.3">
      <c r="A15211" s="18" t="str">
        <f t="shared" si="238"/>
        <v>2024-25Frankston CityMC5</v>
      </c>
      <c r="B15211" s="18" t="s">
        <v>1274</v>
      </c>
      <c r="C15211" s="18" t="s">
        <v>1052</v>
      </c>
      <c r="D15211" s="18" t="s">
        <v>207</v>
      </c>
      <c r="E15211" s="18">
        <v>0.80862533692722371</v>
      </c>
    </row>
    <row r="15212" spans="1:5" x14ac:dyDescent="0.3">
      <c r="A15212" s="18" t="str">
        <f t="shared" si="238"/>
        <v>2024-25Frankston CityMC6</v>
      </c>
      <c r="B15212" s="18" t="s">
        <v>1274</v>
      </c>
      <c r="C15212" s="18" t="s">
        <v>1052</v>
      </c>
      <c r="D15212" s="18" t="s">
        <v>211</v>
      </c>
      <c r="E15212" s="18">
        <v>0.95908543922984357</v>
      </c>
    </row>
    <row r="15213" spans="1:5" x14ac:dyDescent="0.3">
      <c r="A15213" s="18" t="str">
        <f t="shared" si="238"/>
        <v>2024-25Frankston CityR1</v>
      </c>
      <c r="B15213" s="18" t="s">
        <v>1274</v>
      </c>
      <c r="C15213" s="18" t="s">
        <v>1052</v>
      </c>
      <c r="D15213" s="18" t="s">
        <v>215</v>
      </c>
      <c r="E15213" s="18">
        <v>29.915771129828638</v>
      </c>
    </row>
    <row r="15214" spans="1:5" x14ac:dyDescent="0.3">
      <c r="A15214" s="18" t="str">
        <f t="shared" si="238"/>
        <v>2024-25Frankston CityR2</v>
      </c>
      <c r="B15214" s="18" t="s">
        <v>1274</v>
      </c>
      <c r="C15214" s="18" t="s">
        <v>1052</v>
      </c>
      <c r="D15214" s="18" t="s">
        <v>220</v>
      </c>
      <c r="E15214" s="18">
        <v>0.95309323264594825</v>
      </c>
    </row>
    <row r="15215" spans="1:5" x14ac:dyDescent="0.3">
      <c r="A15215" s="18" t="str">
        <f t="shared" si="238"/>
        <v>2024-25Frankston CityR3</v>
      </c>
      <c r="B15215" s="18" t="s">
        <v>1274</v>
      </c>
      <c r="C15215" s="18" t="s">
        <v>1052</v>
      </c>
      <c r="D15215" s="18" t="s">
        <v>223</v>
      </c>
      <c r="E15215" s="18">
        <v>130.90816831014453</v>
      </c>
    </row>
    <row r="15216" spans="1:5" x14ac:dyDescent="0.3">
      <c r="A15216" s="18" t="str">
        <f t="shared" si="238"/>
        <v>2024-25Frankston CityR4</v>
      </c>
      <c r="B15216" s="18" t="s">
        <v>1274</v>
      </c>
      <c r="C15216" s="18" t="s">
        <v>1052</v>
      </c>
      <c r="D15216" s="18" t="s">
        <v>228</v>
      </c>
      <c r="E15216" s="18">
        <v>42.470450867305544</v>
      </c>
    </row>
    <row r="15217" spans="1:5" x14ac:dyDescent="0.3">
      <c r="A15217" s="18" t="str">
        <f t="shared" si="238"/>
        <v>2024-25Frankston CityR5</v>
      </c>
      <c r="B15217" s="18" t="s">
        <v>1274</v>
      </c>
      <c r="C15217" s="18" t="s">
        <v>1052</v>
      </c>
      <c r="D15217" s="18" t="s">
        <v>232</v>
      </c>
      <c r="E15217" s="18">
        <v>70</v>
      </c>
    </row>
    <row r="15218" spans="1:5" x14ac:dyDescent="0.3">
      <c r="A15218" s="18" t="str">
        <f t="shared" si="238"/>
        <v>2024-25Frankston CitySP1</v>
      </c>
      <c r="B15218" s="18" t="s">
        <v>1274</v>
      </c>
      <c r="C15218" s="18" t="s">
        <v>1052</v>
      </c>
      <c r="D15218" s="18" t="s">
        <v>236</v>
      </c>
      <c r="E15218" s="18">
        <v>77</v>
      </c>
    </row>
    <row r="15219" spans="1:5" x14ac:dyDescent="0.3">
      <c r="A15219" s="18" t="str">
        <f t="shared" si="238"/>
        <v>2024-25Frankston CitySP2</v>
      </c>
      <c r="B15219" s="18" t="s">
        <v>1274</v>
      </c>
      <c r="C15219" s="18" t="s">
        <v>1052</v>
      </c>
      <c r="D15219" s="18" t="s">
        <v>239</v>
      </c>
      <c r="E15219" s="18">
        <v>0.76319758672699844</v>
      </c>
    </row>
    <row r="15220" spans="1:5" x14ac:dyDescent="0.3">
      <c r="A15220" s="18" t="str">
        <f t="shared" si="238"/>
        <v>2024-25Frankston CitySP3</v>
      </c>
      <c r="B15220" s="18" t="s">
        <v>1274</v>
      </c>
      <c r="C15220" s="18" t="s">
        <v>1052</v>
      </c>
      <c r="D15220" s="18" t="s">
        <v>245</v>
      </c>
      <c r="E15220" s="18">
        <v>3976.172195892575</v>
      </c>
    </row>
    <row r="15221" spans="1:5" x14ac:dyDescent="0.3">
      <c r="A15221" s="18" t="str">
        <f t="shared" si="238"/>
        <v>2024-25Frankston CitySP4</v>
      </c>
      <c r="B15221" s="18" t="s">
        <v>1274</v>
      </c>
      <c r="C15221" s="18" t="s">
        <v>1052</v>
      </c>
      <c r="D15221" s="18" t="s">
        <v>251</v>
      </c>
      <c r="E15221" s="18">
        <v>0.52380952380952384</v>
      </c>
    </row>
    <row r="15222" spans="1:5" x14ac:dyDescent="0.3">
      <c r="A15222" s="18" t="str">
        <f t="shared" si="238"/>
        <v>2024-25Frankston CityWC2</v>
      </c>
      <c r="B15222" s="18" t="s">
        <v>1274</v>
      </c>
      <c r="C15222" s="18" t="s">
        <v>1052</v>
      </c>
      <c r="D15222" s="18" t="s">
        <v>256</v>
      </c>
      <c r="E15222" s="18">
        <v>2.1181904047591606</v>
      </c>
    </row>
    <row r="15223" spans="1:5" x14ac:dyDescent="0.3">
      <c r="A15223" s="18" t="str">
        <f t="shared" si="238"/>
        <v>2024-25Frankston CityWC3</v>
      </c>
      <c r="B15223" s="18" t="s">
        <v>1274</v>
      </c>
      <c r="C15223" s="18" t="s">
        <v>1052</v>
      </c>
      <c r="D15223" s="18" t="s">
        <v>262</v>
      </c>
      <c r="E15223" s="18">
        <v>142.11417251639844</v>
      </c>
    </row>
    <row r="15224" spans="1:5" x14ac:dyDescent="0.3">
      <c r="A15224" s="18" t="str">
        <f t="shared" si="238"/>
        <v>2024-25Frankston CityWC4</v>
      </c>
      <c r="B15224" s="18" t="s">
        <v>1274</v>
      </c>
      <c r="C15224" s="18" t="s">
        <v>1052</v>
      </c>
      <c r="D15224" s="18" t="s">
        <v>266</v>
      </c>
      <c r="E15224" s="18">
        <v>31.135214670981661</v>
      </c>
    </row>
    <row r="15225" spans="1:5" x14ac:dyDescent="0.3">
      <c r="A15225" s="18" t="str">
        <f t="shared" si="238"/>
        <v>2024-25Frankston CityWC5</v>
      </c>
      <c r="B15225" s="18" t="s">
        <v>1274</v>
      </c>
      <c r="C15225" s="18" t="s">
        <v>1052</v>
      </c>
      <c r="D15225" s="18" t="s">
        <v>270</v>
      </c>
      <c r="E15225" s="18">
        <v>0.50467289719626163</v>
      </c>
    </row>
    <row r="15226" spans="1:5" x14ac:dyDescent="0.3">
      <c r="A15226" s="18" t="str">
        <f t="shared" si="238"/>
        <v>2024-25Frankston CityE2</v>
      </c>
      <c r="B15226" s="18" t="s">
        <v>1274</v>
      </c>
      <c r="C15226" s="18" t="s">
        <v>1052</v>
      </c>
      <c r="D15226" s="18" t="s">
        <v>548</v>
      </c>
      <c r="E15226" s="18">
        <v>3694.4795877433894</v>
      </c>
    </row>
    <row r="15227" spans="1:5" x14ac:dyDescent="0.3">
      <c r="A15227" s="18" t="str">
        <f t="shared" si="238"/>
        <v>2024-25Frankston CityE4</v>
      </c>
      <c r="B15227" s="18" t="s">
        <v>1274</v>
      </c>
      <c r="C15227" s="18" t="s">
        <v>1052</v>
      </c>
      <c r="D15227" s="18" t="s">
        <v>550</v>
      </c>
      <c r="E15227" s="18">
        <v>1795.0288517912797</v>
      </c>
    </row>
    <row r="15228" spans="1:5" x14ac:dyDescent="0.3">
      <c r="A15228" s="18" t="str">
        <f t="shared" si="238"/>
        <v>2024-25Frankston CityL1</v>
      </c>
      <c r="B15228" s="18" t="s">
        <v>1274</v>
      </c>
      <c r="C15228" s="18" t="s">
        <v>1052</v>
      </c>
      <c r="D15228" s="18" t="s">
        <v>552</v>
      </c>
      <c r="E15228" s="18">
        <v>1.4069293339070215</v>
      </c>
    </row>
    <row r="15229" spans="1:5" x14ac:dyDescent="0.3">
      <c r="A15229" s="18" t="str">
        <f t="shared" si="238"/>
        <v>2024-25Frankston CityL2</v>
      </c>
      <c r="B15229" s="18" t="s">
        <v>1274</v>
      </c>
      <c r="C15229" s="18" t="s">
        <v>1052</v>
      </c>
      <c r="D15229" s="18" t="s">
        <v>554</v>
      </c>
      <c r="E15229" s="18">
        <v>0.32740180711783146</v>
      </c>
    </row>
    <row r="15230" spans="1:5" x14ac:dyDescent="0.3">
      <c r="A15230" s="18" t="str">
        <f t="shared" si="238"/>
        <v>2024-25Frankston CityO2</v>
      </c>
      <c r="B15230" s="18" t="s">
        <v>1274</v>
      </c>
      <c r="C15230" s="18" t="s">
        <v>1052</v>
      </c>
      <c r="D15230" s="18" t="s">
        <v>556</v>
      </c>
      <c r="E15230" s="18">
        <v>0.30705437956926163</v>
      </c>
    </row>
    <row r="15231" spans="1:5" x14ac:dyDescent="0.3">
      <c r="A15231" s="18" t="str">
        <f t="shared" si="238"/>
        <v>2024-25Frankston CityO3</v>
      </c>
      <c r="B15231" s="18" t="s">
        <v>1274</v>
      </c>
      <c r="C15231" s="18" t="s">
        <v>1052</v>
      </c>
      <c r="D15231" s="18" t="s">
        <v>558</v>
      </c>
      <c r="E15231" s="18">
        <v>1.8590178848068139E-2</v>
      </c>
    </row>
    <row r="15232" spans="1:5" x14ac:dyDescent="0.3">
      <c r="A15232" s="18" t="str">
        <f t="shared" si="238"/>
        <v>2024-25Frankston CityO4</v>
      </c>
      <c r="B15232" s="18" t="s">
        <v>1274</v>
      </c>
      <c r="C15232" s="18" t="s">
        <v>1052</v>
      </c>
      <c r="D15232" s="18" t="s">
        <v>560</v>
      </c>
      <c r="E15232" s="18">
        <v>0.1561238155401137</v>
      </c>
    </row>
    <row r="15233" spans="1:5" x14ac:dyDescent="0.3">
      <c r="A15233" s="18" t="str">
        <f t="shared" si="238"/>
        <v>2024-25Frankston CityO5</v>
      </c>
      <c r="B15233" s="18" t="s">
        <v>1274</v>
      </c>
      <c r="C15233" s="18" t="s">
        <v>1052</v>
      </c>
      <c r="D15233" s="18" t="s">
        <v>562</v>
      </c>
      <c r="E15233" s="18">
        <v>0.79883895835291907</v>
      </c>
    </row>
    <row r="15234" spans="1:5" x14ac:dyDescent="0.3">
      <c r="A15234" s="18" t="str">
        <f t="shared" si="238"/>
        <v>2024-25Frankston CityOP1</v>
      </c>
      <c r="B15234" s="18" t="s">
        <v>1274</v>
      </c>
      <c r="C15234" s="18" t="s">
        <v>1052</v>
      </c>
      <c r="D15234" s="18" t="s">
        <v>564</v>
      </c>
      <c r="E15234" s="18">
        <v>-4.6226307924884434E-2</v>
      </c>
    </row>
    <row r="15235" spans="1:5" x14ac:dyDescent="0.3">
      <c r="A15235" s="18" t="str">
        <f t="shared" si="238"/>
        <v>2024-25Frankston CityS1</v>
      </c>
      <c r="B15235" s="18" t="s">
        <v>1274</v>
      </c>
      <c r="C15235" s="18" t="s">
        <v>1052</v>
      </c>
      <c r="D15235" s="18" t="s">
        <v>567</v>
      </c>
      <c r="E15235" s="18">
        <v>0.662779520609593</v>
      </c>
    </row>
    <row r="15236" spans="1:5" x14ac:dyDescent="0.3">
      <c r="A15236" s="18" t="str">
        <f t="shared" si="238"/>
        <v>2024-25Frankston CityS2</v>
      </c>
      <c r="B15236" s="18" t="s">
        <v>1274</v>
      </c>
      <c r="C15236" s="18" t="s">
        <v>1052</v>
      </c>
      <c r="D15236" s="18" t="s">
        <v>569</v>
      </c>
      <c r="E15236" s="18">
        <v>2.9645254418050287E-3</v>
      </c>
    </row>
    <row r="15237" spans="1:5" x14ac:dyDescent="0.3">
      <c r="A15237" s="18" t="str">
        <f t="shared" si="238"/>
        <v>2024-25Frankston CityC1</v>
      </c>
      <c r="B15237" s="18" t="s">
        <v>1274</v>
      </c>
      <c r="C15237" s="18" t="s">
        <v>1052</v>
      </c>
      <c r="D15237" s="18" t="s">
        <v>572</v>
      </c>
      <c r="E15237" s="18">
        <v>1655.8033399024998</v>
      </c>
    </row>
    <row r="15238" spans="1:5" x14ac:dyDescent="0.3">
      <c r="A15238" s="18" t="str">
        <f t="shared" si="238"/>
        <v>2024-25Frankston CityC2</v>
      </c>
      <c r="B15238" s="18" t="s">
        <v>1274</v>
      </c>
      <c r="C15238" s="18" t="s">
        <v>1052</v>
      </c>
      <c r="D15238" s="18" t="s">
        <v>575</v>
      </c>
      <c r="E15238" s="18">
        <v>8542.668464543789</v>
      </c>
    </row>
    <row r="15239" spans="1:5" x14ac:dyDescent="0.3">
      <c r="A15239" s="18" t="str">
        <f t="shared" si="238"/>
        <v>2024-25Frankston CityC3</v>
      </c>
      <c r="B15239" s="18" t="s">
        <v>1274</v>
      </c>
      <c r="C15239" s="18" t="s">
        <v>1052</v>
      </c>
      <c r="D15239" s="18" t="s">
        <v>579</v>
      </c>
      <c r="E15239" s="18">
        <v>210.01306999709556</v>
      </c>
    </row>
    <row r="15240" spans="1:5" x14ac:dyDescent="0.3">
      <c r="A15240" s="18" t="str">
        <f t="shared" si="238"/>
        <v>2024-25Frankston CityC4</v>
      </c>
      <c r="B15240" s="18" t="s">
        <v>1274</v>
      </c>
      <c r="C15240" s="18" t="s">
        <v>1052</v>
      </c>
      <c r="D15240" s="18" t="s">
        <v>583</v>
      </c>
      <c r="E15240" s="18">
        <v>1368.2882135324828</v>
      </c>
    </row>
    <row r="15241" spans="1:5" x14ac:dyDescent="0.3">
      <c r="A15241" s="18" t="str">
        <f t="shared" si="238"/>
        <v>2024-25Frankston CityC5</v>
      </c>
      <c r="B15241" s="18" t="s">
        <v>1274</v>
      </c>
      <c r="C15241" s="18" t="s">
        <v>1052</v>
      </c>
      <c r="D15241" s="18" t="s">
        <v>586</v>
      </c>
      <c r="E15241" s="18">
        <v>188.37603291498115</v>
      </c>
    </row>
    <row r="15242" spans="1:5" x14ac:dyDescent="0.3">
      <c r="A15242" s="18" t="str">
        <f t="shared" si="238"/>
        <v>2024-25Frankston CityC6</v>
      </c>
      <c r="B15242" s="18" t="s">
        <v>1274</v>
      </c>
      <c r="C15242" s="18" t="s">
        <v>1052</v>
      </c>
      <c r="D15242" s="18" t="s">
        <v>590</v>
      </c>
      <c r="E15242" s="18">
        <v>6</v>
      </c>
    </row>
    <row r="15243" spans="1:5" x14ac:dyDescent="0.3">
      <c r="A15243" s="18" t="str">
        <f t="shared" si="238"/>
        <v>2024-25Frankston CityC7</v>
      </c>
      <c r="B15243" s="18" t="s">
        <v>1274</v>
      </c>
      <c r="C15243" s="18" t="s">
        <v>1052</v>
      </c>
      <c r="D15243" s="18" t="s">
        <v>594</v>
      </c>
      <c r="E15243" s="18">
        <v>0.11271133375078271</v>
      </c>
    </row>
    <row r="15244" spans="1:5" x14ac:dyDescent="0.3">
      <c r="A15244" s="18" t="str">
        <f t="shared" si="238"/>
        <v>2024-25Gannawarra ShireAF2</v>
      </c>
      <c r="B15244" s="18" t="s">
        <v>1274</v>
      </c>
      <c r="C15244" s="18" t="s">
        <v>1055</v>
      </c>
      <c r="D15244" s="18" t="s">
        <v>76</v>
      </c>
      <c r="E15244" s="18">
        <v>1</v>
      </c>
    </row>
    <row r="15245" spans="1:5" x14ac:dyDescent="0.3">
      <c r="A15245" s="18" t="str">
        <f t="shared" si="238"/>
        <v>2024-25Gannawarra ShireAF6</v>
      </c>
      <c r="B15245" s="18" t="s">
        <v>1274</v>
      </c>
      <c r="C15245" s="18" t="s">
        <v>1055</v>
      </c>
      <c r="D15245" s="18" t="s">
        <v>85</v>
      </c>
      <c r="E15245" s="18">
        <v>3.8227604767397154</v>
      </c>
    </row>
    <row r="15246" spans="1:5" x14ac:dyDescent="0.3">
      <c r="A15246" s="18" t="str">
        <f t="shared" si="238"/>
        <v>2024-25Gannawarra ShireAF7</v>
      </c>
      <c r="B15246" s="18" t="s">
        <v>1274</v>
      </c>
      <c r="C15246" s="18" t="s">
        <v>1055</v>
      </c>
      <c r="D15246" s="18" t="s">
        <v>90</v>
      </c>
      <c r="E15246" s="18">
        <v>12.862891230011062</v>
      </c>
    </row>
    <row r="15247" spans="1:5" x14ac:dyDescent="0.3">
      <c r="A15247" s="18" t="str">
        <f t="shared" si="238"/>
        <v>2024-25Gannawarra ShireAM1</v>
      </c>
      <c r="B15247" s="18" t="s">
        <v>1274</v>
      </c>
      <c r="C15247" s="18" t="s">
        <v>1055</v>
      </c>
      <c r="D15247" s="18" t="s">
        <v>97</v>
      </c>
      <c r="E15247" s="18">
        <v>3.2910128388017119</v>
      </c>
    </row>
    <row r="15248" spans="1:5" x14ac:dyDescent="0.3">
      <c r="A15248" s="18" t="str">
        <f t="shared" si="238"/>
        <v>2024-25Gannawarra ShireAM2</v>
      </c>
      <c r="B15248" s="18" t="s">
        <v>1274</v>
      </c>
      <c r="C15248" s="18" t="s">
        <v>1055</v>
      </c>
      <c r="D15248" s="18" t="s">
        <v>103</v>
      </c>
      <c r="E15248" s="18">
        <v>0.48369565217391303</v>
      </c>
    </row>
    <row r="15249" spans="1:5" x14ac:dyDescent="0.3">
      <c r="A15249" s="18" t="str">
        <f t="shared" si="238"/>
        <v>2024-25Gannawarra ShireAM5</v>
      </c>
      <c r="B15249" s="18" t="s">
        <v>1274</v>
      </c>
      <c r="C15249" s="18" t="s">
        <v>1055</v>
      </c>
      <c r="D15249" s="18" t="s">
        <v>109</v>
      </c>
      <c r="E15249" s="18">
        <v>1.5684210526315789</v>
      </c>
    </row>
    <row r="15250" spans="1:5" x14ac:dyDescent="0.3">
      <c r="A15250" s="18" t="str">
        <f t="shared" si="238"/>
        <v>2024-25Gannawarra ShireAM6</v>
      </c>
      <c r="B15250" s="18" t="s">
        <v>1274</v>
      </c>
      <c r="C15250" s="18" t="s">
        <v>1055</v>
      </c>
      <c r="D15250" s="18" t="s">
        <v>115</v>
      </c>
      <c r="E15250" s="18">
        <v>7.6217685505574782</v>
      </c>
    </row>
    <row r="15251" spans="1:5" x14ac:dyDescent="0.3">
      <c r="A15251" s="18" t="str">
        <f t="shared" si="238"/>
        <v>2024-25Gannawarra ShireAM7</v>
      </c>
      <c r="B15251" s="18" t="s">
        <v>1274</v>
      </c>
      <c r="C15251" s="18" t="s">
        <v>1055</v>
      </c>
      <c r="D15251" s="18" t="s">
        <v>118</v>
      </c>
      <c r="E15251" s="18">
        <v>0</v>
      </c>
    </row>
    <row r="15252" spans="1:5" x14ac:dyDescent="0.3">
      <c r="A15252" s="18" t="str">
        <f t="shared" si="238"/>
        <v>2024-25Gannawarra ShireFS1</v>
      </c>
      <c r="B15252" s="18" t="s">
        <v>1274</v>
      </c>
      <c r="C15252" s="18" t="s">
        <v>1055</v>
      </c>
      <c r="D15252" s="18" t="s">
        <v>124</v>
      </c>
      <c r="E15252" s="18">
        <v>1</v>
      </c>
    </row>
    <row r="15253" spans="1:5" x14ac:dyDescent="0.3">
      <c r="A15253" s="18" t="str">
        <f t="shared" si="238"/>
        <v>2024-25Gannawarra ShireFS2</v>
      </c>
      <c r="B15253" s="18" t="s">
        <v>1274</v>
      </c>
      <c r="C15253" s="18" t="s">
        <v>1055</v>
      </c>
      <c r="D15253" s="18" t="s">
        <v>130</v>
      </c>
      <c r="E15253" s="18">
        <v>1</v>
      </c>
    </row>
    <row r="15254" spans="1:5" x14ac:dyDescent="0.3">
      <c r="A15254" s="18" t="str">
        <f t="shared" si="238"/>
        <v>2024-25Gannawarra ShireFS3</v>
      </c>
      <c r="B15254" s="18" t="s">
        <v>1274</v>
      </c>
      <c r="C15254" s="18" t="s">
        <v>1055</v>
      </c>
      <c r="D15254" s="18" t="s">
        <v>135</v>
      </c>
      <c r="E15254" s="18">
        <v>579.29660714285717</v>
      </c>
    </row>
    <row r="15255" spans="1:5" x14ac:dyDescent="0.3">
      <c r="A15255" s="18" t="str">
        <f t="shared" si="238"/>
        <v>2024-25Gannawarra ShireFS4</v>
      </c>
      <c r="B15255" s="18" t="s">
        <v>1274</v>
      </c>
      <c r="C15255" s="18" t="s">
        <v>1055</v>
      </c>
      <c r="D15255" s="18" t="s">
        <v>139</v>
      </c>
      <c r="E15255" s="18">
        <v>1</v>
      </c>
    </row>
    <row r="15256" spans="1:5" x14ac:dyDescent="0.3">
      <c r="A15256" s="18" t="str">
        <f t="shared" ref="A15256:A15319" si="239">CONCATENATE(B15256,C15256,D15256)</f>
        <v>2024-25Gannawarra ShireFS5</v>
      </c>
      <c r="B15256" s="18" t="s">
        <v>1274</v>
      </c>
      <c r="C15256" s="18" t="s">
        <v>1055</v>
      </c>
      <c r="D15256" s="18" t="s">
        <v>144</v>
      </c>
      <c r="E15256" s="18">
        <v>1.1599999999999999</v>
      </c>
    </row>
    <row r="15257" spans="1:5" x14ac:dyDescent="0.3">
      <c r="A15257" s="18" t="str">
        <f t="shared" si="239"/>
        <v>2024-25Gannawarra ShireG1</v>
      </c>
      <c r="B15257" s="18" t="s">
        <v>1274</v>
      </c>
      <c r="C15257" s="18" t="s">
        <v>1055</v>
      </c>
      <c r="D15257" s="18" t="s">
        <v>149</v>
      </c>
      <c r="E15257" s="18">
        <v>2.8846153846153848E-2</v>
      </c>
    </row>
    <row r="15258" spans="1:5" x14ac:dyDescent="0.3">
      <c r="A15258" s="18" t="str">
        <f t="shared" si="239"/>
        <v>2024-25Gannawarra ShireG2</v>
      </c>
      <c r="B15258" s="18" t="s">
        <v>1274</v>
      </c>
      <c r="C15258" s="18" t="s">
        <v>1055</v>
      </c>
      <c r="D15258" s="18" t="s">
        <v>154</v>
      </c>
      <c r="E15258" s="18">
        <v>51</v>
      </c>
    </row>
    <row r="15259" spans="1:5" x14ac:dyDescent="0.3">
      <c r="A15259" s="18" t="str">
        <f t="shared" si="239"/>
        <v>2024-25Gannawarra ShireG3</v>
      </c>
      <c r="B15259" s="18" t="s">
        <v>1274</v>
      </c>
      <c r="C15259" s="18" t="s">
        <v>1055</v>
      </c>
      <c r="D15259" s="18" t="s">
        <v>159</v>
      </c>
      <c r="E15259" s="18">
        <v>0.95238095238095233</v>
      </c>
    </row>
    <row r="15260" spans="1:5" x14ac:dyDescent="0.3">
      <c r="A15260" s="18" t="str">
        <f t="shared" si="239"/>
        <v>2024-25Gannawarra ShireG4</v>
      </c>
      <c r="B15260" s="18" t="s">
        <v>1274</v>
      </c>
      <c r="C15260" s="18" t="s">
        <v>1055</v>
      </c>
      <c r="D15260" s="18" t="s">
        <v>166</v>
      </c>
      <c r="E15260" s="18">
        <v>53155.464285714283</v>
      </c>
    </row>
    <row r="15261" spans="1:5" x14ac:dyDescent="0.3">
      <c r="A15261" s="18" t="str">
        <f t="shared" si="239"/>
        <v>2024-25Gannawarra ShireG5</v>
      </c>
      <c r="B15261" s="18" t="s">
        <v>1274</v>
      </c>
      <c r="C15261" s="18" t="s">
        <v>1055</v>
      </c>
      <c r="D15261" s="18" t="s">
        <v>169</v>
      </c>
      <c r="E15261" s="18">
        <v>51</v>
      </c>
    </row>
    <row r="15262" spans="1:5" x14ac:dyDescent="0.3">
      <c r="A15262" s="18" t="str">
        <f t="shared" si="239"/>
        <v>2024-25Gannawarra ShireLB2</v>
      </c>
      <c r="B15262" s="18" t="s">
        <v>1274</v>
      </c>
      <c r="C15262" s="18" t="s">
        <v>1055</v>
      </c>
      <c r="D15262" s="18" t="s">
        <v>172</v>
      </c>
      <c r="E15262" s="18">
        <v>0.35023912483175351</v>
      </c>
    </row>
    <row r="15263" spans="1:5" x14ac:dyDescent="0.3">
      <c r="A15263" s="18" t="str">
        <f t="shared" si="239"/>
        <v>2024-25Gannawarra ShireLB5</v>
      </c>
      <c r="B15263" s="18" t="s">
        <v>1274</v>
      </c>
      <c r="C15263" s="18" t="s">
        <v>1055</v>
      </c>
      <c r="D15263" s="18" t="s">
        <v>177</v>
      </c>
      <c r="E15263" s="18">
        <v>60.079200307574013</v>
      </c>
    </row>
    <row r="15264" spans="1:5" x14ac:dyDescent="0.3">
      <c r="A15264" s="18" t="str">
        <f t="shared" si="239"/>
        <v>2024-25Gannawarra ShireLB6</v>
      </c>
      <c r="B15264" s="18" t="s">
        <v>1274</v>
      </c>
      <c r="C15264" s="18" t="s">
        <v>1055</v>
      </c>
      <c r="D15264" s="18" t="s">
        <v>180</v>
      </c>
      <c r="E15264" s="18">
        <v>4.8438100730488269</v>
      </c>
    </row>
    <row r="15265" spans="1:5" x14ac:dyDescent="0.3">
      <c r="A15265" s="18" t="str">
        <f t="shared" si="239"/>
        <v>2024-25Gannawarra ShireLB7</v>
      </c>
      <c r="B15265" s="18" t="s">
        <v>1274</v>
      </c>
      <c r="C15265" s="18" t="s">
        <v>1055</v>
      </c>
      <c r="D15265" s="18" t="s">
        <v>184</v>
      </c>
      <c r="E15265" s="18">
        <v>0.22568242983467898</v>
      </c>
    </row>
    <row r="15266" spans="1:5" x14ac:dyDescent="0.3">
      <c r="A15266" s="18" t="str">
        <f t="shared" si="239"/>
        <v>2024-25Gannawarra ShireLB8</v>
      </c>
      <c r="B15266" s="18" t="s">
        <v>1274</v>
      </c>
      <c r="C15266" s="18" t="s">
        <v>1055</v>
      </c>
      <c r="D15266" s="18" t="s">
        <v>188</v>
      </c>
      <c r="E15266" s="18">
        <v>5.2126105344098423</v>
      </c>
    </row>
    <row r="15267" spans="1:5" x14ac:dyDescent="0.3">
      <c r="A15267" s="18" t="str">
        <f t="shared" si="239"/>
        <v>2024-25Gannawarra ShireMC2</v>
      </c>
      <c r="B15267" s="18" t="s">
        <v>1274</v>
      </c>
      <c r="C15267" s="18" t="s">
        <v>1055</v>
      </c>
      <c r="D15267" s="18" t="s">
        <v>192</v>
      </c>
      <c r="E15267" s="18">
        <v>1</v>
      </c>
    </row>
    <row r="15268" spans="1:5" x14ac:dyDescent="0.3">
      <c r="A15268" s="18" t="str">
        <f t="shared" si="239"/>
        <v>2024-25Gannawarra ShireMC3</v>
      </c>
      <c r="B15268" s="18" t="s">
        <v>1274</v>
      </c>
      <c r="C15268" s="18" t="s">
        <v>1055</v>
      </c>
      <c r="D15268" s="18" t="s">
        <v>197</v>
      </c>
      <c r="E15268" s="18">
        <v>105.81588536117621</v>
      </c>
    </row>
    <row r="15269" spans="1:5" x14ac:dyDescent="0.3">
      <c r="A15269" s="18" t="str">
        <f t="shared" si="239"/>
        <v>2024-25Gannawarra ShireMC4</v>
      </c>
      <c r="B15269" s="18" t="s">
        <v>1274</v>
      </c>
      <c r="C15269" s="18" t="s">
        <v>1055</v>
      </c>
      <c r="D15269" s="18" t="s">
        <v>202</v>
      </c>
      <c r="E15269" s="18">
        <v>0.8177215189873418</v>
      </c>
    </row>
    <row r="15270" spans="1:5" x14ac:dyDescent="0.3">
      <c r="A15270" s="18" t="str">
        <f t="shared" si="239"/>
        <v>2024-25Gannawarra ShireMC5</v>
      </c>
      <c r="B15270" s="18" t="s">
        <v>1274</v>
      </c>
      <c r="C15270" s="18" t="s">
        <v>1055</v>
      </c>
      <c r="D15270" s="18" t="s">
        <v>207</v>
      </c>
      <c r="E15270" s="18">
        <v>0.921875</v>
      </c>
    </row>
    <row r="15271" spans="1:5" x14ac:dyDescent="0.3">
      <c r="A15271" s="18" t="str">
        <f t="shared" si="239"/>
        <v>2024-25Gannawarra ShireMC6</v>
      </c>
      <c r="B15271" s="18" t="s">
        <v>1274</v>
      </c>
      <c r="C15271" s="18" t="s">
        <v>1055</v>
      </c>
      <c r="D15271" s="18" t="s">
        <v>211</v>
      </c>
      <c r="E15271" s="18">
        <v>0.9887640449438202</v>
      </c>
    </row>
    <row r="15272" spans="1:5" x14ac:dyDescent="0.3">
      <c r="A15272" s="18" t="str">
        <f t="shared" si="239"/>
        <v>2024-25Gannawarra ShireR1</v>
      </c>
      <c r="B15272" s="18" t="s">
        <v>1274</v>
      </c>
      <c r="C15272" s="18" t="s">
        <v>1055</v>
      </c>
      <c r="D15272" s="18" t="s">
        <v>215</v>
      </c>
      <c r="E15272" s="18">
        <v>38.739317487200445</v>
      </c>
    </row>
    <row r="15273" spans="1:5" x14ac:dyDescent="0.3">
      <c r="A15273" s="18" t="str">
        <f t="shared" si="239"/>
        <v>2024-25Gannawarra ShireR2</v>
      </c>
      <c r="B15273" s="18" t="s">
        <v>1274</v>
      </c>
      <c r="C15273" s="18" t="s">
        <v>1055</v>
      </c>
      <c r="D15273" s="18" t="s">
        <v>220</v>
      </c>
      <c r="E15273" s="18">
        <v>0.99924078724522547</v>
      </c>
    </row>
    <row r="15274" spans="1:5" x14ac:dyDescent="0.3">
      <c r="A15274" s="18" t="str">
        <f t="shared" si="239"/>
        <v>2024-25Gannawarra ShireR3</v>
      </c>
      <c r="B15274" s="18" t="s">
        <v>1274</v>
      </c>
      <c r="C15274" s="18" t="s">
        <v>1055</v>
      </c>
      <c r="D15274" s="18" t="s">
        <v>223</v>
      </c>
      <c r="E15274" s="18">
        <v>71.587440381558025</v>
      </c>
    </row>
    <row r="15275" spans="1:5" x14ac:dyDescent="0.3">
      <c r="A15275" s="18" t="str">
        <f t="shared" si="239"/>
        <v>2024-25Gannawarra ShireR4</v>
      </c>
      <c r="B15275" s="18" t="s">
        <v>1274</v>
      </c>
      <c r="C15275" s="18" t="s">
        <v>1055</v>
      </c>
      <c r="D15275" s="18" t="s">
        <v>228</v>
      </c>
      <c r="E15275" s="18">
        <v>5.7514357031890935</v>
      </c>
    </row>
    <row r="15276" spans="1:5" x14ac:dyDescent="0.3">
      <c r="A15276" s="18" t="str">
        <f t="shared" si="239"/>
        <v>2024-25Gannawarra ShireR5</v>
      </c>
      <c r="B15276" s="18" t="s">
        <v>1274</v>
      </c>
      <c r="C15276" s="18" t="s">
        <v>1055</v>
      </c>
      <c r="D15276" s="18" t="s">
        <v>232</v>
      </c>
      <c r="E15276" s="18">
        <v>41</v>
      </c>
    </row>
    <row r="15277" spans="1:5" x14ac:dyDescent="0.3">
      <c r="A15277" s="18" t="str">
        <f t="shared" si="239"/>
        <v>2024-25Gannawarra ShireSP1</v>
      </c>
      <c r="B15277" s="18" t="s">
        <v>1274</v>
      </c>
      <c r="C15277" s="18" t="s">
        <v>1055</v>
      </c>
      <c r="D15277" s="18" t="s">
        <v>236</v>
      </c>
      <c r="E15277" s="18">
        <v>58</v>
      </c>
    </row>
    <row r="15278" spans="1:5" x14ac:dyDescent="0.3">
      <c r="A15278" s="18" t="str">
        <f t="shared" si="239"/>
        <v>2024-25Gannawarra ShireSP2</v>
      </c>
      <c r="B15278" s="18" t="s">
        <v>1274</v>
      </c>
      <c r="C15278" s="18" t="s">
        <v>1055</v>
      </c>
      <c r="D15278" s="18" t="s">
        <v>239</v>
      </c>
      <c r="E15278" s="18">
        <v>0.56716417910447758</v>
      </c>
    </row>
    <row r="15279" spans="1:5" x14ac:dyDescent="0.3">
      <c r="A15279" s="18" t="str">
        <f t="shared" si="239"/>
        <v>2024-25Gannawarra ShireSP3</v>
      </c>
      <c r="B15279" s="18" t="s">
        <v>1274</v>
      </c>
      <c r="C15279" s="18" t="s">
        <v>1055</v>
      </c>
      <c r="D15279" s="18" t="s">
        <v>245</v>
      </c>
      <c r="E15279" s="18">
        <v>5578.041538461538</v>
      </c>
    </row>
    <row r="15280" spans="1:5" x14ac:dyDescent="0.3">
      <c r="A15280" s="18" t="str">
        <f t="shared" si="239"/>
        <v>2024-25Gannawarra ShireSP4</v>
      </c>
      <c r="B15280" s="18" t="s">
        <v>1274</v>
      </c>
      <c r="C15280" s="18" t="s">
        <v>1055</v>
      </c>
      <c r="D15280" s="18" t="s">
        <v>251</v>
      </c>
      <c r="E15280" s="18">
        <v>0</v>
      </c>
    </row>
    <row r="15281" spans="1:5" x14ac:dyDescent="0.3">
      <c r="A15281" s="18" t="str">
        <f t="shared" si="239"/>
        <v>2024-25Gannawarra ShireWC2</v>
      </c>
      <c r="B15281" s="18" t="s">
        <v>1274</v>
      </c>
      <c r="C15281" s="18" t="s">
        <v>1055</v>
      </c>
      <c r="D15281" s="18" t="s">
        <v>256</v>
      </c>
      <c r="E15281" s="18">
        <v>2.5601076708140411</v>
      </c>
    </row>
    <row r="15282" spans="1:5" x14ac:dyDescent="0.3">
      <c r="A15282" s="18" t="str">
        <f t="shared" si="239"/>
        <v>2024-25Gannawarra ShireWC3</v>
      </c>
      <c r="B15282" s="18" t="s">
        <v>1274</v>
      </c>
      <c r="C15282" s="18" t="s">
        <v>1055</v>
      </c>
      <c r="D15282" s="18" t="s">
        <v>262</v>
      </c>
      <c r="E15282" s="18">
        <v>149.07785467128028</v>
      </c>
    </row>
    <row r="15283" spans="1:5" x14ac:dyDescent="0.3">
      <c r="A15283" s="18" t="str">
        <f t="shared" si="239"/>
        <v>2024-25Gannawarra ShireWC4</v>
      </c>
      <c r="B15283" s="18" t="s">
        <v>1274</v>
      </c>
      <c r="C15283" s="18" t="s">
        <v>1055</v>
      </c>
      <c r="D15283" s="18" t="s">
        <v>266</v>
      </c>
      <c r="E15283" s="18">
        <v>89.769701464861853</v>
      </c>
    </row>
    <row r="15284" spans="1:5" x14ac:dyDescent="0.3">
      <c r="A15284" s="18" t="str">
        <f t="shared" si="239"/>
        <v>2024-25Gannawarra ShireWC5</v>
      </c>
      <c r="B15284" s="18" t="s">
        <v>1274</v>
      </c>
      <c r="C15284" s="18" t="s">
        <v>1055</v>
      </c>
      <c r="D15284" s="18" t="s">
        <v>270</v>
      </c>
      <c r="E15284" s="18">
        <v>0.39365268284160637</v>
      </c>
    </row>
    <row r="15285" spans="1:5" x14ac:dyDescent="0.3">
      <c r="A15285" s="18" t="str">
        <f t="shared" si="239"/>
        <v>2024-25Gannawarra ShireE2</v>
      </c>
      <c r="B15285" s="18" t="s">
        <v>1274</v>
      </c>
      <c r="C15285" s="18" t="s">
        <v>1055</v>
      </c>
      <c r="D15285" s="18" t="s">
        <v>548</v>
      </c>
      <c r="E15285" s="18">
        <v>4549.8160203792813</v>
      </c>
    </row>
    <row r="15286" spans="1:5" x14ac:dyDescent="0.3">
      <c r="A15286" s="18" t="str">
        <f t="shared" si="239"/>
        <v>2024-25Gannawarra ShireE4</v>
      </c>
      <c r="B15286" s="18" t="s">
        <v>1274</v>
      </c>
      <c r="C15286" s="18" t="s">
        <v>1055</v>
      </c>
      <c r="D15286" s="18" t="s">
        <v>550</v>
      </c>
      <c r="E15286" s="18">
        <v>1855.0806679875461</v>
      </c>
    </row>
    <row r="15287" spans="1:5" x14ac:dyDescent="0.3">
      <c r="A15287" s="18" t="str">
        <f t="shared" si="239"/>
        <v>2024-25Gannawarra ShireL1</v>
      </c>
      <c r="B15287" s="18" t="s">
        <v>1274</v>
      </c>
      <c r="C15287" s="18" t="s">
        <v>1055</v>
      </c>
      <c r="D15287" s="18" t="s">
        <v>552</v>
      </c>
      <c r="E15287" s="18">
        <v>2.8185737380995151</v>
      </c>
    </row>
    <row r="15288" spans="1:5" x14ac:dyDescent="0.3">
      <c r="A15288" s="18" t="str">
        <f t="shared" si="239"/>
        <v>2024-25Gannawarra ShireL2</v>
      </c>
      <c r="B15288" s="18" t="s">
        <v>1274</v>
      </c>
      <c r="C15288" s="18" t="s">
        <v>1055</v>
      </c>
      <c r="D15288" s="18" t="s">
        <v>554</v>
      </c>
      <c r="E15288" s="18">
        <v>0.28897601550876906</v>
      </c>
    </row>
    <row r="15289" spans="1:5" x14ac:dyDescent="0.3">
      <c r="A15289" s="18" t="str">
        <f t="shared" si="239"/>
        <v>2024-25Gannawarra ShireO2</v>
      </c>
      <c r="B15289" s="18" t="s">
        <v>1274</v>
      </c>
      <c r="C15289" s="18" t="s">
        <v>1055</v>
      </c>
      <c r="D15289" s="18" t="s">
        <v>556</v>
      </c>
      <c r="E15289" s="18">
        <v>0</v>
      </c>
    </row>
    <row r="15290" spans="1:5" x14ac:dyDescent="0.3">
      <c r="A15290" s="18" t="str">
        <f t="shared" si="239"/>
        <v>2024-25Gannawarra ShireO3</v>
      </c>
      <c r="B15290" s="18" t="s">
        <v>1274</v>
      </c>
      <c r="C15290" s="18" t="s">
        <v>1055</v>
      </c>
      <c r="D15290" s="18" t="s">
        <v>558</v>
      </c>
      <c r="E15290" s="18">
        <v>4.9889135254988911E-3</v>
      </c>
    </row>
    <row r="15291" spans="1:5" x14ac:dyDescent="0.3">
      <c r="A15291" s="18" t="str">
        <f t="shared" si="239"/>
        <v>2024-25Gannawarra ShireO4</v>
      </c>
      <c r="B15291" s="18" t="s">
        <v>1274</v>
      </c>
      <c r="C15291" s="18" t="s">
        <v>1055</v>
      </c>
      <c r="D15291" s="18" t="s">
        <v>560</v>
      </c>
      <c r="E15291" s="18">
        <v>0.10031976327972128</v>
      </c>
    </row>
    <row r="15292" spans="1:5" x14ac:dyDescent="0.3">
      <c r="A15292" s="18" t="str">
        <f t="shared" si="239"/>
        <v>2024-25Gannawarra ShireO5</v>
      </c>
      <c r="B15292" s="18" t="s">
        <v>1274</v>
      </c>
      <c r="C15292" s="18" t="s">
        <v>1055</v>
      </c>
      <c r="D15292" s="18" t="s">
        <v>562</v>
      </c>
      <c r="E15292" s="18">
        <v>1.5221366698748797</v>
      </c>
    </row>
    <row r="15293" spans="1:5" x14ac:dyDescent="0.3">
      <c r="A15293" s="18" t="str">
        <f t="shared" si="239"/>
        <v>2024-25Gannawarra ShireOP1</v>
      </c>
      <c r="B15293" s="18" t="s">
        <v>1274</v>
      </c>
      <c r="C15293" s="18" t="s">
        <v>1055</v>
      </c>
      <c r="D15293" s="18" t="s">
        <v>564</v>
      </c>
      <c r="E15293" s="18">
        <v>0.1301677489177489</v>
      </c>
    </row>
    <row r="15294" spans="1:5" x14ac:dyDescent="0.3">
      <c r="A15294" s="18" t="str">
        <f t="shared" si="239"/>
        <v>2024-25Gannawarra ShireS1</v>
      </c>
      <c r="B15294" s="18" t="s">
        <v>1274</v>
      </c>
      <c r="C15294" s="18" t="s">
        <v>1055</v>
      </c>
      <c r="D15294" s="18" t="s">
        <v>567</v>
      </c>
      <c r="E15294" s="18">
        <v>0.43928571428571428</v>
      </c>
    </row>
    <row r="15295" spans="1:5" x14ac:dyDescent="0.3">
      <c r="A15295" s="18" t="str">
        <f t="shared" si="239"/>
        <v>2024-25Gannawarra ShireS2</v>
      </c>
      <c r="B15295" s="18" t="s">
        <v>1274</v>
      </c>
      <c r="C15295" s="18" t="s">
        <v>1055</v>
      </c>
      <c r="D15295" s="18" t="s">
        <v>569</v>
      </c>
      <c r="E15295" s="18">
        <v>4.4284537152124584E-3</v>
      </c>
    </row>
    <row r="15296" spans="1:5" x14ac:dyDescent="0.3">
      <c r="A15296" s="18" t="str">
        <f t="shared" si="239"/>
        <v>2024-25Gannawarra ShireC1</v>
      </c>
      <c r="B15296" s="18" t="s">
        <v>1274</v>
      </c>
      <c r="C15296" s="18" t="s">
        <v>1055</v>
      </c>
      <c r="D15296" s="18" t="s">
        <v>572</v>
      </c>
      <c r="E15296" s="18">
        <v>3090.0615148019992</v>
      </c>
    </row>
    <row r="15297" spans="1:5" x14ac:dyDescent="0.3">
      <c r="A15297" s="18" t="str">
        <f t="shared" si="239"/>
        <v>2024-25Gannawarra ShireC2</v>
      </c>
      <c r="B15297" s="18" t="s">
        <v>1274</v>
      </c>
      <c r="C15297" s="18" t="s">
        <v>1055</v>
      </c>
      <c r="D15297" s="18" t="s">
        <v>575</v>
      </c>
      <c r="E15297" s="18">
        <v>30713.956170703575</v>
      </c>
    </row>
    <row r="15298" spans="1:5" x14ac:dyDescent="0.3">
      <c r="A15298" s="18" t="str">
        <f t="shared" si="239"/>
        <v>2024-25Gannawarra ShireC3</v>
      </c>
      <c r="B15298" s="18" t="s">
        <v>1274</v>
      </c>
      <c r="C15298" s="18" t="s">
        <v>1055</v>
      </c>
      <c r="D15298" s="18" t="s">
        <v>579</v>
      </c>
      <c r="E15298" s="18">
        <v>4.272689938398357</v>
      </c>
    </row>
    <row r="15299" spans="1:5" x14ac:dyDescent="0.3">
      <c r="A15299" s="18" t="str">
        <f t="shared" si="239"/>
        <v>2024-25Gannawarra ShireC4</v>
      </c>
      <c r="B15299" s="18" t="s">
        <v>1274</v>
      </c>
      <c r="C15299" s="18" t="s">
        <v>1055</v>
      </c>
      <c r="D15299" s="18" t="s">
        <v>583</v>
      </c>
      <c r="E15299" s="18">
        <v>2013.936947327951</v>
      </c>
    </row>
    <row r="15300" spans="1:5" x14ac:dyDescent="0.3">
      <c r="A15300" s="18" t="str">
        <f t="shared" si="239"/>
        <v>2024-25Gannawarra ShireC5</v>
      </c>
      <c r="B15300" s="18" t="s">
        <v>1274</v>
      </c>
      <c r="C15300" s="18" t="s">
        <v>1055</v>
      </c>
      <c r="D15300" s="18" t="s">
        <v>586</v>
      </c>
      <c r="E15300" s="18">
        <v>1489.8116109188772</v>
      </c>
    </row>
    <row r="15301" spans="1:5" x14ac:dyDescent="0.3">
      <c r="A15301" s="18" t="str">
        <f t="shared" si="239"/>
        <v>2024-25Gannawarra ShireC6</v>
      </c>
      <c r="B15301" s="18" t="s">
        <v>1274</v>
      </c>
      <c r="C15301" s="18" t="s">
        <v>1055</v>
      </c>
      <c r="D15301" s="18" t="s">
        <v>590</v>
      </c>
      <c r="E15301" s="18">
        <v>2</v>
      </c>
    </row>
    <row r="15302" spans="1:5" x14ac:dyDescent="0.3">
      <c r="A15302" s="18" t="str">
        <f t="shared" si="239"/>
        <v>2024-25Gannawarra ShireC7</v>
      </c>
      <c r="B15302" s="18" t="s">
        <v>1274</v>
      </c>
      <c r="C15302" s="18" t="s">
        <v>1055</v>
      </c>
      <c r="D15302" s="18" t="s">
        <v>594</v>
      </c>
      <c r="E15302" s="18">
        <v>0.15286624203821655</v>
      </c>
    </row>
    <row r="15303" spans="1:5" x14ac:dyDescent="0.3">
      <c r="A15303" s="18" t="str">
        <f t="shared" si="239"/>
        <v>2024-25Glen Eira CityAF2</v>
      </c>
      <c r="B15303" s="18" t="s">
        <v>1274</v>
      </c>
      <c r="C15303" s="18" t="s">
        <v>1058</v>
      </c>
      <c r="D15303" s="18" t="s">
        <v>76</v>
      </c>
      <c r="E15303" s="18">
        <v>4</v>
      </c>
    </row>
    <row r="15304" spans="1:5" x14ac:dyDescent="0.3">
      <c r="A15304" s="18" t="str">
        <f t="shared" si="239"/>
        <v>2024-25Glen Eira CityAF6</v>
      </c>
      <c r="B15304" s="18" t="s">
        <v>1274</v>
      </c>
      <c r="C15304" s="18" t="s">
        <v>1058</v>
      </c>
      <c r="D15304" s="18" t="s">
        <v>85</v>
      </c>
      <c r="E15304" s="18">
        <v>13.062574119721589</v>
      </c>
    </row>
    <row r="15305" spans="1:5" x14ac:dyDescent="0.3">
      <c r="A15305" s="18" t="str">
        <f t="shared" si="239"/>
        <v>2024-25Glen Eira CityAF7</v>
      </c>
      <c r="B15305" s="18" t="s">
        <v>1274</v>
      </c>
      <c r="C15305" s="18" t="s">
        <v>1058</v>
      </c>
      <c r="D15305" s="18" t="s">
        <v>90</v>
      </c>
      <c r="E15305" s="18">
        <v>0.22852393670748292</v>
      </c>
    </row>
    <row r="15306" spans="1:5" x14ac:dyDescent="0.3">
      <c r="A15306" s="18" t="str">
        <f t="shared" si="239"/>
        <v>2024-25Glen Eira CityAM1</v>
      </c>
      <c r="B15306" s="18" t="s">
        <v>1274</v>
      </c>
      <c r="C15306" s="18" t="s">
        <v>1058</v>
      </c>
      <c r="D15306" s="18" t="s">
        <v>97</v>
      </c>
      <c r="E15306" s="18">
        <v>3.4126637554585151</v>
      </c>
    </row>
    <row r="15307" spans="1:5" x14ac:dyDescent="0.3">
      <c r="A15307" s="18" t="str">
        <f t="shared" si="239"/>
        <v>2024-25Glen Eira CityAM2</v>
      </c>
      <c r="B15307" s="18" t="s">
        <v>1274</v>
      </c>
      <c r="C15307" s="18" t="s">
        <v>1058</v>
      </c>
      <c r="D15307" s="18" t="s">
        <v>103</v>
      </c>
      <c r="E15307" s="18">
        <v>0.52100840336134457</v>
      </c>
    </row>
    <row r="15308" spans="1:5" x14ac:dyDescent="0.3">
      <c r="A15308" s="18" t="str">
        <f t="shared" si="239"/>
        <v>2024-25Glen Eira CityAM5</v>
      </c>
      <c r="B15308" s="18" t="s">
        <v>1274</v>
      </c>
      <c r="C15308" s="18" t="s">
        <v>1058</v>
      </c>
      <c r="D15308" s="18" t="s">
        <v>109</v>
      </c>
      <c r="E15308" s="18">
        <v>0.98245614035087714</v>
      </c>
    </row>
    <row r="15309" spans="1:5" x14ac:dyDescent="0.3">
      <c r="A15309" s="18" t="str">
        <f t="shared" si="239"/>
        <v>2024-25Glen Eira CityAM6</v>
      </c>
      <c r="B15309" s="18" t="s">
        <v>1274</v>
      </c>
      <c r="C15309" s="18" t="s">
        <v>1058</v>
      </c>
      <c r="D15309" s="18" t="s">
        <v>115</v>
      </c>
      <c r="E15309" s="18">
        <v>6.9382082119994788</v>
      </c>
    </row>
    <row r="15310" spans="1:5" x14ac:dyDescent="0.3">
      <c r="A15310" s="18" t="str">
        <f t="shared" si="239"/>
        <v>2024-25Glen Eira CityAM7</v>
      </c>
      <c r="B15310" s="18" t="s">
        <v>1274</v>
      </c>
      <c r="C15310" s="18" t="s">
        <v>1058</v>
      </c>
      <c r="D15310" s="18" t="s">
        <v>118</v>
      </c>
      <c r="E15310" s="18">
        <v>1</v>
      </c>
    </row>
    <row r="15311" spans="1:5" x14ac:dyDescent="0.3">
      <c r="A15311" s="18" t="str">
        <f t="shared" si="239"/>
        <v>2024-25Glen Eira CityFS1</v>
      </c>
      <c r="B15311" s="18" t="s">
        <v>1274</v>
      </c>
      <c r="C15311" s="18" t="s">
        <v>1058</v>
      </c>
      <c r="D15311" s="18" t="s">
        <v>124</v>
      </c>
      <c r="E15311" s="18">
        <v>2.0787401574803148</v>
      </c>
    </row>
    <row r="15312" spans="1:5" x14ac:dyDescent="0.3">
      <c r="A15312" s="18" t="str">
        <f t="shared" si="239"/>
        <v>2024-25Glen Eira CityFS2</v>
      </c>
      <c r="B15312" s="18" t="s">
        <v>1274</v>
      </c>
      <c r="C15312" s="18" t="s">
        <v>1058</v>
      </c>
      <c r="D15312" s="18" t="s">
        <v>130</v>
      </c>
      <c r="E15312" s="18">
        <v>1</v>
      </c>
    </row>
    <row r="15313" spans="1:5" x14ac:dyDescent="0.3">
      <c r="A15313" s="18" t="str">
        <f t="shared" si="239"/>
        <v>2024-25Glen Eira CityFS3</v>
      </c>
      <c r="B15313" s="18" t="s">
        <v>1274</v>
      </c>
      <c r="C15313" s="18" t="s">
        <v>1058</v>
      </c>
      <c r="D15313" s="18" t="s">
        <v>135</v>
      </c>
      <c r="E15313" s="18">
        <v>714.29509493670889</v>
      </c>
    </row>
    <row r="15314" spans="1:5" x14ac:dyDescent="0.3">
      <c r="A15314" s="18" t="str">
        <f t="shared" si="239"/>
        <v>2024-25Glen Eira CityFS4</v>
      </c>
      <c r="B15314" s="18" t="s">
        <v>1274</v>
      </c>
      <c r="C15314" s="18" t="s">
        <v>1058</v>
      </c>
      <c r="D15314" s="18" t="s">
        <v>139</v>
      </c>
      <c r="E15314" s="18">
        <v>1</v>
      </c>
    </row>
    <row r="15315" spans="1:5" x14ac:dyDescent="0.3">
      <c r="A15315" s="18" t="str">
        <f t="shared" si="239"/>
        <v>2024-25Glen Eira CityFS5</v>
      </c>
      <c r="B15315" s="18" t="s">
        <v>1274</v>
      </c>
      <c r="C15315" s="18" t="s">
        <v>1058</v>
      </c>
      <c r="D15315" s="18" t="s">
        <v>144</v>
      </c>
      <c r="E15315" s="18">
        <v>1.4764397905759161</v>
      </c>
    </row>
    <row r="15316" spans="1:5" x14ac:dyDescent="0.3">
      <c r="A15316" s="18" t="str">
        <f t="shared" si="239"/>
        <v>2024-25Glen Eira CityG1</v>
      </c>
      <c r="B15316" s="18" t="s">
        <v>1274</v>
      </c>
      <c r="C15316" s="18" t="s">
        <v>1058</v>
      </c>
      <c r="D15316" s="18" t="s">
        <v>149</v>
      </c>
      <c r="E15316" s="18">
        <v>7.8431372549019607E-2</v>
      </c>
    </row>
    <row r="15317" spans="1:5" x14ac:dyDescent="0.3">
      <c r="A15317" s="18" t="str">
        <f t="shared" si="239"/>
        <v>2024-25Glen Eira CityG2</v>
      </c>
      <c r="B15317" s="18" t="s">
        <v>1274</v>
      </c>
      <c r="C15317" s="18" t="s">
        <v>1058</v>
      </c>
      <c r="D15317" s="18" t="s">
        <v>154</v>
      </c>
      <c r="E15317" s="18">
        <v>55</v>
      </c>
    </row>
    <row r="15318" spans="1:5" x14ac:dyDescent="0.3">
      <c r="A15318" s="18" t="str">
        <f t="shared" si="239"/>
        <v>2024-25Glen Eira CityG3</v>
      </c>
      <c r="B15318" s="18" t="s">
        <v>1274</v>
      </c>
      <c r="C15318" s="18" t="s">
        <v>1058</v>
      </c>
      <c r="D15318" s="18" t="s">
        <v>159</v>
      </c>
      <c r="E15318" s="18">
        <v>0.96491228070175439</v>
      </c>
    </row>
    <row r="15319" spans="1:5" x14ac:dyDescent="0.3">
      <c r="A15319" s="18" t="str">
        <f t="shared" si="239"/>
        <v>2024-25Glen Eira CityG4</v>
      </c>
      <c r="B15319" s="18" t="s">
        <v>1274</v>
      </c>
      <c r="C15319" s="18" t="s">
        <v>1058</v>
      </c>
      <c r="D15319" s="18" t="s">
        <v>166</v>
      </c>
      <c r="E15319" s="18">
        <v>53950.222222222219</v>
      </c>
    </row>
    <row r="15320" spans="1:5" x14ac:dyDescent="0.3">
      <c r="A15320" s="18" t="str">
        <f t="shared" ref="A15320:A15383" si="240">CONCATENATE(B15320,C15320,D15320)</f>
        <v>2024-25Glen Eira CityG5</v>
      </c>
      <c r="B15320" s="18" t="s">
        <v>1274</v>
      </c>
      <c r="C15320" s="18" t="s">
        <v>1058</v>
      </c>
      <c r="D15320" s="18" t="s">
        <v>169</v>
      </c>
      <c r="E15320" s="18">
        <v>55</v>
      </c>
    </row>
    <row r="15321" spans="1:5" x14ac:dyDescent="0.3">
      <c r="A15321" s="18" t="str">
        <f t="shared" si="240"/>
        <v>2024-25Glen Eira CityLB2</v>
      </c>
      <c r="B15321" s="18" t="s">
        <v>1274</v>
      </c>
      <c r="C15321" s="18" t="s">
        <v>1058</v>
      </c>
      <c r="D15321" s="18" t="s">
        <v>172</v>
      </c>
      <c r="E15321" s="18">
        <v>0.65863881028870497</v>
      </c>
    </row>
    <row r="15322" spans="1:5" x14ac:dyDescent="0.3">
      <c r="A15322" s="18" t="str">
        <f t="shared" si="240"/>
        <v>2024-25Glen Eira CityLB5</v>
      </c>
      <c r="B15322" s="18" t="s">
        <v>1274</v>
      </c>
      <c r="C15322" s="18" t="s">
        <v>1058</v>
      </c>
      <c r="D15322" s="18" t="s">
        <v>177</v>
      </c>
      <c r="E15322" s="18">
        <v>34.905840789285783</v>
      </c>
    </row>
    <row r="15323" spans="1:5" x14ac:dyDescent="0.3">
      <c r="A15323" s="18" t="str">
        <f t="shared" si="240"/>
        <v>2024-25Glen Eira CityLB6</v>
      </c>
      <c r="B15323" s="18" t="s">
        <v>1274</v>
      </c>
      <c r="C15323" s="18" t="s">
        <v>1058</v>
      </c>
      <c r="D15323" s="18" t="s">
        <v>180</v>
      </c>
      <c r="E15323" s="18">
        <v>6.8559392016491056</v>
      </c>
    </row>
    <row r="15324" spans="1:5" x14ac:dyDescent="0.3">
      <c r="A15324" s="18" t="str">
        <f t="shared" si="240"/>
        <v>2024-25Glen Eira CityLB7</v>
      </c>
      <c r="B15324" s="18" t="s">
        <v>1274</v>
      </c>
      <c r="C15324" s="18" t="s">
        <v>1058</v>
      </c>
      <c r="D15324" s="18" t="s">
        <v>184</v>
      </c>
      <c r="E15324" s="18">
        <v>0.24981217829712463</v>
      </c>
    </row>
    <row r="15325" spans="1:5" x14ac:dyDescent="0.3">
      <c r="A15325" s="18" t="str">
        <f t="shared" si="240"/>
        <v>2024-25Glen Eira CityLB8</v>
      </c>
      <c r="B15325" s="18" t="s">
        <v>1274</v>
      </c>
      <c r="C15325" s="18" t="s">
        <v>1058</v>
      </c>
      <c r="D15325" s="18" t="s">
        <v>188</v>
      </c>
      <c r="E15325" s="18">
        <v>3.6012095096766985</v>
      </c>
    </row>
    <row r="15326" spans="1:5" x14ac:dyDescent="0.3">
      <c r="A15326" s="18" t="str">
        <f t="shared" si="240"/>
        <v>2024-25Glen Eira CityMC2</v>
      </c>
      <c r="B15326" s="18" t="s">
        <v>1274</v>
      </c>
      <c r="C15326" s="18" t="s">
        <v>1058</v>
      </c>
      <c r="D15326" s="18" t="s">
        <v>192</v>
      </c>
      <c r="E15326" s="18">
        <v>1.0085653104925054</v>
      </c>
    </row>
    <row r="15327" spans="1:5" x14ac:dyDescent="0.3">
      <c r="A15327" s="18" t="str">
        <f t="shared" si="240"/>
        <v>2024-25Glen Eira CityMC3</v>
      </c>
      <c r="B15327" s="18" t="s">
        <v>1274</v>
      </c>
      <c r="C15327" s="18" t="s">
        <v>1058</v>
      </c>
      <c r="D15327" s="18" t="s">
        <v>197</v>
      </c>
      <c r="E15327" s="18">
        <v>77.560028028651516</v>
      </c>
    </row>
    <row r="15328" spans="1:5" x14ac:dyDescent="0.3">
      <c r="A15328" s="18" t="str">
        <f t="shared" si="240"/>
        <v>2024-25Glen Eira CityMC4</v>
      </c>
      <c r="B15328" s="18" t="s">
        <v>1274</v>
      </c>
      <c r="C15328" s="18" t="s">
        <v>1058</v>
      </c>
      <c r="D15328" s="18" t="s">
        <v>202</v>
      </c>
      <c r="E15328" s="18">
        <v>0.79095204760238014</v>
      </c>
    </row>
    <row r="15329" spans="1:5" x14ac:dyDescent="0.3">
      <c r="A15329" s="18" t="str">
        <f t="shared" si="240"/>
        <v>2024-25Glen Eira CityMC5</v>
      </c>
      <c r="B15329" s="18" t="s">
        <v>1274</v>
      </c>
      <c r="C15329" s="18" t="s">
        <v>1058</v>
      </c>
      <c r="D15329" s="18" t="s">
        <v>207</v>
      </c>
      <c r="E15329" s="18">
        <v>0.8545454545454545</v>
      </c>
    </row>
    <row r="15330" spans="1:5" x14ac:dyDescent="0.3">
      <c r="A15330" s="18" t="str">
        <f t="shared" si="240"/>
        <v>2024-25Glen Eira CityMC6</v>
      </c>
      <c r="B15330" s="18" t="s">
        <v>1274</v>
      </c>
      <c r="C15330" s="18" t="s">
        <v>1058</v>
      </c>
      <c r="D15330" s="18" t="s">
        <v>211</v>
      </c>
      <c r="E15330" s="18">
        <v>1.0149892933618843</v>
      </c>
    </row>
    <row r="15331" spans="1:5" x14ac:dyDescent="0.3">
      <c r="A15331" s="18" t="str">
        <f t="shared" si="240"/>
        <v>2024-25Glen Eira CityR1</v>
      </c>
      <c r="B15331" s="18" t="s">
        <v>1274</v>
      </c>
      <c r="C15331" s="18" t="s">
        <v>1058</v>
      </c>
      <c r="D15331" s="18" t="s">
        <v>215</v>
      </c>
      <c r="E15331" s="18">
        <v>54.709418837675351</v>
      </c>
    </row>
    <row r="15332" spans="1:5" x14ac:dyDescent="0.3">
      <c r="A15332" s="18" t="str">
        <f t="shared" si="240"/>
        <v>2024-25Glen Eira CityR2</v>
      </c>
      <c r="B15332" s="18" t="s">
        <v>1274</v>
      </c>
      <c r="C15332" s="18" t="s">
        <v>1058</v>
      </c>
      <c r="D15332" s="18" t="s">
        <v>220</v>
      </c>
      <c r="E15332" s="18">
        <v>0.8236472945891784</v>
      </c>
    </row>
    <row r="15333" spans="1:5" x14ac:dyDescent="0.3">
      <c r="A15333" s="18" t="str">
        <f t="shared" si="240"/>
        <v>2024-25Glen Eira CityR3</v>
      </c>
      <c r="B15333" s="18" t="s">
        <v>1274</v>
      </c>
      <c r="C15333" s="18" t="s">
        <v>1058</v>
      </c>
      <c r="D15333" s="18" t="s">
        <v>223</v>
      </c>
      <c r="E15333" s="18">
        <v>170.1944029053621</v>
      </c>
    </row>
    <row r="15334" spans="1:5" x14ac:dyDescent="0.3">
      <c r="A15334" s="18" t="str">
        <f t="shared" si="240"/>
        <v>2024-25Glen Eira CityR4</v>
      </c>
      <c r="B15334" s="18" t="s">
        <v>1274</v>
      </c>
      <c r="C15334" s="18" t="s">
        <v>1058</v>
      </c>
      <c r="D15334" s="18" t="s">
        <v>228</v>
      </c>
      <c r="E15334" s="18">
        <v>32.871358564255161</v>
      </c>
    </row>
    <row r="15335" spans="1:5" x14ac:dyDescent="0.3">
      <c r="A15335" s="18" t="str">
        <f t="shared" si="240"/>
        <v>2024-25Glen Eira CityR5</v>
      </c>
      <c r="B15335" s="18" t="s">
        <v>1274</v>
      </c>
      <c r="C15335" s="18" t="s">
        <v>1058</v>
      </c>
      <c r="D15335" s="18" t="s">
        <v>232</v>
      </c>
      <c r="E15335" s="18">
        <v>57</v>
      </c>
    </row>
    <row r="15336" spans="1:5" x14ac:dyDescent="0.3">
      <c r="A15336" s="18" t="str">
        <f t="shared" si="240"/>
        <v>2024-25Glen Eira CitySP1</v>
      </c>
      <c r="B15336" s="18" t="s">
        <v>1274</v>
      </c>
      <c r="C15336" s="18" t="s">
        <v>1058</v>
      </c>
      <c r="D15336" s="18" t="s">
        <v>236</v>
      </c>
      <c r="E15336" s="18">
        <v>70</v>
      </c>
    </row>
    <row r="15337" spans="1:5" x14ac:dyDescent="0.3">
      <c r="A15337" s="18" t="str">
        <f t="shared" si="240"/>
        <v>2024-25Glen Eira CitySP2</v>
      </c>
      <c r="B15337" s="18" t="s">
        <v>1274</v>
      </c>
      <c r="C15337" s="18" t="s">
        <v>1058</v>
      </c>
      <c r="D15337" s="18" t="s">
        <v>239</v>
      </c>
      <c r="E15337" s="18">
        <v>0.85071090047393361</v>
      </c>
    </row>
    <row r="15338" spans="1:5" x14ac:dyDescent="0.3">
      <c r="A15338" s="18" t="str">
        <f t="shared" si="240"/>
        <v>2024-25Glen Eira CitySP3</v>
      </c>
      <c r="B15338" s="18" t="s">
        <v>1274</v>
      </c>
      <c r="C15338" s="18" t="s">
        <v>1058</v>
      </c>
      <c r="D15338" s="18" t="s">
        <v>245</v>
      </c>
      <c r="E15338" s="18">
        <v>2251.135440180587</v>
      </c>
    </row>
    <row r="15339" spans="1:5" x14ac:dyDescent="0.3">
      <c r="A15339" s="18" t="str">
        <f t="shared" si="240"/>
        <v>2024-25Glen Eira CitySP4</v>
      </c>
      <c r="B15339" s="18" t="s">
        <v>1274</v>
      </c>
      <c r="C15339" s="18" t="s">
        <v>1058</v>
      </c>
      <c r="D15339" s="18" t="s">
        <v>251</v>
      </c>
      <c r="E15339" s="18">
        <v>1</v>
      </c>
    </row>
    <row r="15340" spans="1:5" x14ac:dyDescent="0.3">
      <c r="A15340" s="18" t="str">
        <f t="shared" si="240"/>
        <v>2024-25Glen Eira CityWC2</v>
      </c>
      <c r="B15340" s="18" t="s">
        <v>1274</v>
      </c>
      <c r="C15340" s="18" t="s">
        <v>1058</v>
      </c>
      <c r="D15340" s="18" t="s">
        <v>256</v>
      </c>
      <c r="E15340" s="18">
        <v>6.5081235495901764</v>
      </c>
    </row>
    <row r="15341" spans="1:5" x14ac:dyDescent="0.3">
      <c r="A15341" s="18" t="str">
        <f t="shared" si="240"/>
        <v>2024-25Glen Eira CityWC3</v>
      </c>
      <c r="B15341" s="18" t="s">
        <v>1274</v>
      </c>
      <c r="C15341" s="18" t="s">
        <v>1058</v>
      </c>
      <c r="D15341" s="18" t="s">
        <v>262</v>
      </c>
      <c r="E15341" s="18">
        <v>106.392305133625</v>
      </c>
    </row>
    <row r="15342" spans="1:5" x14ac:dyDescent="0.3">
      <c r="A15342" s="18" t="str">
        <f t="shared" si="240"/>
        <v>2024-25Glen Eira CityWC4</v>
      </c>
      <c r="B15342" s="18" t="s">
        <v>1274</v>
      </c>
      <c r="C15342" s="18" t="s">
        <v>1058</v>
      </c>
      <c r="D15342" s="18" t="s">
        <v>266</v>
      </c>
      <c r="E15342" s="18">
        <v>63.657810045376316</v>
      </c>
    </row>
    <row r="15343" spans="1:5" x14ac:dyDescent="0.3">
      <c r="A15343" s="18" t="str">
        <f t="shared" si="240"/>
        <v>2024-25Glen Eira CityWC5</v>
      </c>
      <c r="B15343" s="18" t="s">
        <v>1274</v>
      </c>
      <c r="C15343" s="18" t="s">
        <v>1058</v>
      </c>
      <c r="D15343" s="18" t="s">
        <v>270</v>
      </c>
      <c r="E15343" s="18">
        <v>0.59601283448688247</v>
      </c>
    </row>
    <row r="15344" spans="1:5" x14ac:dyDescent="0.3">
      <c r="A15344" s="18" t="str">
        <f t="shared" si="240"/>
        <v>2024-25Glen Eira CityE2</v>
      </c>
      <c r="B15344" s="18" t="s">
        <v>1274</v>
      </c>
      <c r="C15344" s="18" t="s">
        <v>1058</v>
      </c>
      <c r="D15344" s="18" t="s">
        <v>548</v>
      </c>
      <c r="E15344" s="18">
        <v>2956.9926684188681</v>
      </c>
    </row>
    <row r="15345" spans="1:5" x14ac:dyDescent="0.3">
      <c r="A15345" s="18" t="str">
        <f t="shared" si="240"/>
        <v>2024-25Glen Eira CityE4</v>
      </c>
      <c r="B15345" s="18" t="s">
        <v>1274</v>
      </c>
      <c r="C15345" s="18" t="s">
        <v>1058</v>
      </c>
      <c r="D15345" s="18" t="s">
        <v>550</v>
      </c>
      <c r="E15345" s="18">
        <v>1577.4657628994328</v>
      </c>
    </row>
    <row r="15346" spans="1:5" x14ac:dyDescent="0.3">
      <c r="A15346" s="18" t="str">
        <f t="shared" si="240"/>
        <v>2024-25Glen Eira CityL1</v>
      </c>
      <c r="B15346" s="18" t="s">
        <v>1274</v>
      </c>
      <c r="C15346" s="18" t="s">
        <v>1058</v>
      </c>
      <c r="D15346" s="18" t="s">
        <v>552</v>
      </c>
      <c r="E15346" s="18">
        <v>1.630448685842856</v>
      </c>
    </row>
    <row r="15347" spans="1:5" x14ac:dyDescent="0.3">
      <c r="A15347" s="18" t="str">
        <f t="shared" si="240"/>
        <v>2024-25Glen Eira CityL2</v>
      </c>
      <c r="B15347" s="18" t="s">
        <v>1274</v>
      </c>
      <c r="C15347" s="18" t="s">
        <v>1058</v>
      </c>
      <c r="D15347" s="18" t="s">
        <v>554</v>
      </c>
      <c r="E15347" s="18">
        <v>0.25947037656323441</v>
      </c>
    </row>
    <row r="15348" spans="1:5" x14ac:dyDescent="0.3">
      <c r="A15348" s="18" t="str">
        <f t="shared" si="240"/>
        <v>2024-25Glen Eira CityO2</v>
      </c>
      <c r="B15348" s="18" t="s">
        <v>1274</v>
      </c>
      <c r="C15348" s="18" t="s">
        <v>1058</v>
      </c>
      <c r="D15348" s="18" t="s">
        <v>556</v>
      </c>
      <c r="E15348" s="18">
        <v>0.42039222845587254</v>
      </c>
    </row>
    <row r="15349" spans="1:5" x14ac:dyDescent="0.3">
      <c r="A15349" s="18" t="str">
        <f t="shared" si="240"/>
        <v>2024-25Glen Eira CityO3</v>
      </c>
      <c r="B15349" s="18" t="s">
        <v>1274</v>
      </c>
      <c r="C15349" s="18" t="s">
        <v>1058</v>
      </c>
      <c r="D15349" s="18" t="s">
        <v>558</v>
      </c>
      <c r="E15349" s="18">
        <v>3.1162010153282262E-2</v>
      </c>
    </row>
    <row r="15350" spans="1:5" x14ac:dyDescent="0.3">
      <c r="A15350" s="18" t="str">
        <f t="shared" si="240"/>
        <v>2024-25Glen Eira CityO4</v>
      </c>
      <c r="B15350" s="18" t="s">
        <v>1274</v>
      </c>
      <c r="C15350" s="18" t="s">
        <v>1058</v>
      </c>
      <c r="D15350" s="18" t="s">
        <v>560</v>
      </c>
      <c r="E15350" s="18">
        <v>0.32924842148143119</v>
      </c>
    </row>
    <row r="15351" spans="1:5" x14ac:dyDescent="0.3">
      <c r="A15351" s="18" t="str">
        <f t="shared" si="240"/>
        <v>2024-25Glen Eira CityO5</v>
      </c>
      <c r="B15351" s="18" t="s">
        <v>1274</v>
      </c>
      <c r="C15351" s="18" t="s">
        <v>1058</v>
      </c>
      <c r="D15351" s="18" t="s">
        <v>562</v>
      </c>
      <c r="E15351" s="18">
        <v>1.0158242620873739</v>
      </c>
    </row>
    <row r="15352" spans="1:5" x14ac:dyDescent="0.3">
      <c r="A15352" s="18" t="str">
        <f t="shared" si="240"/>
        <v>2024-25Glen Eira CityOP1</v>
      </c>
      <c r="B15352" s="18" t="s">
        <v>1274</v>
      </c>
      <c r="C15352" s="18" t="s">
        <v>1058</v>
      </c>
      <c r="D15352" s="18" t="s">
        <v>564</v>
      </c>
      <c r="E15352" s="18">
        <v>4.814470127753559E-2</v>
      </c>
    </row>
    <row r="15353" spans="1:5" x14ac:dyDescent="0.3">
      <c r="A15353" s="18" t="str">
        <f t="shared" si="240"/>
        <v>2024-25Glen Eira CityS1</v>
      </c>
      <c r="B15353" s="18" t="s">
        <v>1274</v>
      </c>
      <c r="C15353" s="18" t="s">
        <v>1058</v>
      </c>
      <c r="D15353" s="18" t="s">
        <v>567</v>
      </c>
      <c r="E15353" s="18">
        <v>0.63416795429548523</v>
      </c>
    </row>
    <row r="15354" spans="1:5" x14ac:dyDescent="0.3">
      <c r="A15354" s="18" t="str">
        <f t="shared" si="240"/>
        <v>2024-25Glen Eira CityS2</v>
      </c>
      <c r="B15354" s="18" t="s">
        <v>1274</v>
      </c>
      <c r="C15354" s="18" t="s">
        <v>1058</v>
      </c>
      <c r="D15354" s="18" t="s">
        <v>569</v>
      </c>
      <c r="E15354" s="18">
        <v>1.6867736923944789E-3</v>
      </c>
    </row>
    <row r="15355" spans="1:5" x14ac:dyDescent="0.3">
      <c r="A15355" s="18" t="str">
        <f t="shared" si="240"/>
        <v>2024-25Glen Eira CityC1</v>
      </c>
      <c r="B15355" s="18" t="s">
        <v>1274</v>
      </c>
      <c r="C15355" s="18" t="s">
        <v>1058</v>
      </c>
      <c r="D15355" s="18" t="s">
        <v>572</v>
      </c>
      <c r="E15355" s="18">
        <v>1327.2381827551735</v>
      </c>
    </row>
    <row r="15356" spans="1:5" x14ac:dyDescent="0.3">
      <c r="A15356" s="18" t="str">
        <f t="shared" si="240"/>
        <v>2024-25Glen Eira CityC2</v>
      </c>
      <c r="B15356" s="18" t="s">
        <v>1274</v>
      </c>
      <c r="C15356" s="18" t="s">
        <v>1058</v>
      </c>
      <c r="D15356" s="18" t="s">
        <v>575</v>
      </c>
      <c r="E15356" s="18">
        <v>4639.9354514240295</v>
      </c>
    </row>
    <row r="15357" spans="1:5" x14ac:dyDescent="0.3">
      <c r="A15357" s="18" t="str">
        <f t="shared" si="240"/>
        <v>2024-25Glen Eira CityC3</v>
      </c>
      <c r="B15357" s="18" t="s">
        <v>1274</v>
      </c>
      <c r="C15357" s="18" t="s">
        <v>1058</v>
      </c>
      <c r="D15357" s="18" t="s">
        <v>579</v>
      </c>
      <c r="E15357" s="18">
        <v>322.75951903807618</v>
      </c>
    </row>
    <row r="15358" spans="1:5" x14ac:dyDescent="0.3">
      <c r="A15358" s="18" t="str">
        <f t="shared" si="240"/>
        <v>2024-25Glen Eira CityC4</v>
      </c>
      <c r="B15358" s="18" t="s">
        <v>1274</v>
      </c>
      <c r="C15358" s="18" t="s">
        <v>1058</v>
      </c>
      <c r="D15358" s="18" t="s">
        <v>583</v>
      </c>
      <c r="E15358" s="18">
        <v>1188.8772298006295</v>
      </c>
    </row>
    <row r="15359" spans="1:5" x14ac:dyDescent="0.3">
      <c r="A15359" s="18" t="str">
        <f t="shared" si="240"/>
        <v>2024-25Glen Eira CityC5</v>
      </c>
      <c r="B15359" s="18" t="s">
        <v>1274</v>
      </c>
      <c r="C15359" s="18" t="s">
        <v>1058</v>
      </c>
      <c r="D15359" s="18" t="s">
        <v>586</v>
      </c>
      <c r="E15359" s="18">
        <v>161.594963273872</v>
      </c>
    </row>
    <row r="15360" spans="1:5" x14ac:dyDescent="0.3">
      <c r="A15360" s="18" t="str">
        <f t="shared" si="240"/>
        <v>2024-25Glen Eira CityC6</v>
      </c>
      <c r="B15360" s="18" t="s">
        <v>1274</v>
      </c>
      <c r="C15360" s="18" t="s">
        <v>1058</v>
      </c>
      <c r="D15360" s="18" t="s">
        <v>590</v>
      </c>
      <c r="E15360" s="18">
        <v>10</v>
      </c>
    </row>
    <row r="15361" spans="1:5" x14ac:dyDescent="0.3">
      <c r="A15361" s="18" t="str">
        <f t="shared" si="240"/>
        <v>2024-25Glen Eira CityC7</v>
      </c>
      <c r="B15361" s="18" t="s">
        <v>1274</v>
      </c>
      <c r="C15361" s="18" t="s">
        <v>1058</v>
      </c>
      <c r="D15361" s="18" t="s">
        <v>594</v>
      </c>
      <c r="E15361" s="18">
        <v>0.20703384207033843</v>
      </c>
    </row>
    <row r="15362" spans="1:5" x14ac:dyDescent="0.3">
      <c r="A15362" s="18" t="str">
        <f t="shared" si="240"/>
        <v>2024-25Glenelg ShireAF2</v>
      </c>
      <c r="B15362" s="18" t="s">
        <v>1274</v>
      </c>
      <c r="C15362" s="18" t="s">
        <v>1061</v>
      </c>
      <c r="D15362" s="18" t="s">
        <v>76</v>
      </c>
      <c r="E15362" s="18">
        <v>1</v>
      </c>
    </row>
    <row r="15363" spans="1:5" x14ac:dyDescent="0.3">
      <c r="A15363" s="18" t="str">
        <f t="shared" si="240"/>
        <v>2024-25Glenelg ShireAF6</v>
      </c>
      <c r="B15363" s="18" t="s">
        <v>1274</v>
      </c>
      <c r="C15363" s="18" t="s">
        <v>1061</v>
      </c>
      <c r="D15363" s="18" t="s">
        <v>85</v>
      </c>
      <c r="E15363" s="18">
        <v>6.2813515269655618</v>
      </c>
    </row>
    <row r="15364" spans="1:5" x14ac:dyDescent="0.3">
      <c r="A15364" s="18" t="str">
        <f t="shared" si="240"/>
        <v>2024-25Glenelg ShireAF7</v>
      </c>
      <c r="B15364" s="18" t="s">
        <v>1274</v>
      </c>
      <c r="C15364" s="18" t="s">
        <v>1061</v>
      </c>
      <c r="D15364" s="18" t="s">
        <v>90</v>
      </c>
      <c r="E15364" s="18">
        <v>13.427465365915765</v>
      </c>
    </row>
    <row r="15365" spans="1:5" x14ac:dyDescent="0.3">
      <c r="A15365" s="18" t="str">
        <f t="shared" si="240"/>
        <v>2024-25Glenelg ShireAM1</v>
      </c>
      <c r="B15365" s="18" t="s">
        <v>1274</v>
      </c>
      <c r="C15365" s="18" t="s">
        <v>1061</v>
      </c>
      <c r="D15365" s="18" t="s">
        <v>97</v>
      </c>
      <c r="E15365" s="18">
        <v>1.25</v>
      </c>
    </row>
    <row r="15366" spans="1:5" x14ac:dyDescent="0.3">
      <c r="A15366" s="18" t="str">
        <f t="shared" si="240"/>
        <v>2024-25Glenelg ShireAM2</v>
      </c>
      <c r="B15366" s="18" t="s">
        <v>1274</v>
      </c>
      <c r="C15366" s="18" t="s">
        <v>1061</v>
      </c>
      <c r="D15366" s="18" t="s">
        <v>103</v>
      </c>
      <c r="E15366" s="18">
        <v>0.34061930783242261</v>
      </c>
    </row>
    <row r="15367" spans="1:5" x14ac:dyDescent="0.3">
      <c r="A15367" s="18" t="str">
        <f t="shared" si="240"/>
        <v>2024-25Glenelg ShireAM5</v>
      </c>
      <c r="B15367" s="18" t="s">
        <v>1274</v>
      </c>
      <c r="C15367" s="18" t="s">
        <v>1061</v>
      </c>
      <c r="D15367" s="18" t="s">
        <v>109</v>
      </c>
      <c r="E15367" s="18">
        <v>0</v>
      </c>
    </row>
    <row r="15368" spans="1:5" x14ac:dyDescent="0.3">
      <c r="A15368" s="18" t="str">
        <f t="shared" si="240"/>
        <v>2024-25Glenelg ShireAM6</v>
      </c>
      <c r="B15368" s="18" t="s">
        <v>1274</v>
      </c>
      <c r="C15368" s="18" t="s">
        <v>1061</v>
      </c>
      <c r="D15368" s="18" t="s">
        <v>115</v>
      </c>
      <c r="E15368" s="18">
        <v>39.420102963962613</v>
      </c>
    </row>
    <row r="15369" spans="1:5" x14ac:dyDescent="0.3">
      <c r="A15369" s="18" t="str">
        <f t="shared" si="240"/>
        <v>2024-25Glenelg ShireAM7</v>
      </c>
      <c r="B15369" s="18" t="s">
        <v>1274</v>
      </c>
      <c r="C15369" s="18" t="s">
        <v>1061</v>
      </c>
      <c r="D15369" s="18" t="s">
        <v>118</v>
      </c>
      <c r="E15369" s="18">
        <v>0.75</v>
      </c>
    </row>
    <row r="15370" spans="1:5" x14ac:dyDescent="0.3">
      <c r="A15370" s="18" t="str">
        <f t="shared" si="240"/>
        <v>2024-25Glenelg ShireFS1</v>
      </c>
      <c r="B15370" s="18" t="s">
        <v>1274</v>
      </c>
      <c r="C15370" s="18" t="s">
        <v>1061</v>
      </c>
      <c r="D15370" s="18" t="s">
        <v>124</v>
      </c>
      <c r="E15370" s="18">
        <v>1.9333333333333333</v>
      </c>
    </row>
    <row r="15371" spans="1:5" x14ac:dyDescent="0.3">
      <c r="A15371" s="18" t="str">
        <f t="shared" si="240"/>
        <v>2024-25Glenelg ShireFS2</v>
      </c>
      <c r="B15371" s="18" t="s">
        <v>1274</v>
      </c>
      <c r="C15371" s="18" t="s">
        <v>1061</v>
      </c>
      <c r="D15371" s="18" t="s">
        <v>130</v>
      </c>
      <c r="E15371" s="18">
        <v>1</v>
      </c>
    </row>
    <row r="15372" spans="1:5" x14ac:dyDescent="0.3">
      <c r="A15372" s="18" t="str">
        <f t="shared" si="240"/>
        <v>2024-25Glenelg ShireFS3</v>
      </c>
      <c r="B15372" s="18" t="s">
        <v>1274</v>
      </c>
      <c r="C15372" s="18" t="s">
        <v>1061</v>
      </c>
      <c r="D15372" s="18" t="s">
        <v>135</v>
      </c>
      <c r="E15372" s="18">
        <v>666.04444444444448</v>
      </c>
    </row>
    <row r="15373" spans="1:5" x14ac:dyDescent="0.3">
      <c r="A15373" s="18" t="str">
        <f t="shared" si="240"/>
        <v>2024-25Glenelg ShireFS4</v>
      </c>
      <c r="B15373" s="18" t="s">
        <v>1274</v>
      </c>
      <c r="C15373" s="18" t="s">
        <v>1061</v>
      </c>
      <c r="D15373" s="18" t="s">
        <v>139</v>
      </c>
      <c r="E15373" s="18">
        <v>0.91666666666666663</v>
      </c>
    </row>
    <row r="15374" spans="1:5" x14ac:dyDescent="0.3">
      <c r="A15374" s="18" t="str">
        <f t="shared" si="240"/>
        <v>2024-25Glenelg ShireFS5</v>
      </c>
      <c r="B15374" s="18" t="s">
        <v>1274</v>
      </c>
      <c r="C15374" s="18" t="s">
        <v>1061</v>
      </c>
      <c r="D15374" s="18" t="s">
        <v>144</v>
      </c>
      <c r="E15374" s="18">
        <v>1.1842105263157894</v>
      </c>
    </row>
    <row r="15375" spans="1:5" x14ac:dyDescent="0.3">
      <c r="A15375" s="18" t="str">
        <f t="shared" si="240"/>
        <v>2024-25Glenelg ShireG1</v>
      </c>
      <c r="B15375" s="18" t="s">
        <v>1274</v>
      </c>
      <c r="C15375" s="18" t="s">
        <v>1061</v>
      </c>
      <c r="D15375" s="18" t="s">
        <v>149</v>
      </c>
      <c r="E15375" s="18">
        <v>0.23529411764705882</v>
      </c>
    </row>
    <row r="15376" spans="1:5" x14ac:dyDescent="0.3">
      <c r="A15376" s="18" t="str">
        <f t="shared" si="240"/>
        <v>2024-25Glenelg ShireG2</v>
      </c>
      <c r="B15376" s="18" t="s">
        <v>1274</v>
      </c>
      <c r="C15376" s="18" t="s">
        <v>1061</v>
      </c>
      <c r="D15376" s="18" t="s">
        <v>154</v>
      </c>
      <c r="E15376" s="18">
        <v>43</v>
      </c>
    </row>
    <row r="15377" spans="1:5" x14ac:dyDescent="0.3">
      <c r="A15377" s="18" t="str">
        <f t="shared" si="240"/>
        <v>2024-25Glenelg ShireG3</v>
      </c>
      <c r="B15377" s="18" t="s">
        <v>1274</v>
      </c>
      <c r="C15377" s="18" t="s">
        <v>1061</v>
      </c>
      <c r="D15377" s="18" t="s">
        <v>159</v>
      </c>
      <c r="E15377" s="18">
        <v>0.90476190476190477</v>
      </c>
    </row>
    <row r="15378" spans="1:5" x14ac:dyDescent="0.3">
      <c r="A15378" s="18" t="str">
        <f t="shared" si="240"/>
        <v>2024-25Glenelg ShireG4</v>
      </c>
      <c r="B15378" s="18" t="s">
        <v>1274</v>
      </c>
      <c r="C15378" s="18" t="s">
        <v>1061</v>
      </c>
      <c r="D15378" s="18" t="s">
        <v>166</v>
      </c>
      <c r="E15378" s="18">
        <v>75445.71428571429</v>
      </c>
    </row>
    <row r="15379" spans="1:5" x14ac:dyDescent="0.3">
      <c r="A15379" s="18" t="str">
        <f t="shared" si="240"/>
        <v>2024-25Glenelg ShireG5</v>
      </c>
      <c r="B15379" s="18" t="s">
        <v>1274</v>
      </c>
      <c r="C15379" s="18" t="s">
        <v>1061</v>
      </c>
      <c r="D15379" s="18" t="s">
        <v>169</v>
      </c>
      <c r="E15379" s="18">
        <v>42</v>
      </c>
    </row>
    <row r="15380" spans="1:5" x14ac:dyDescent="0.3">
      <c r="A15380" s="18" t="str">
        <f t="shared" si="240"/>
        <v>2024-25Glenelg ShireLB2</v>
      </c>
      <c r="B15380" s="18" t="s">
        <v>1274</v>
      </c>
      <c r="C15380" s="18" t="s">
        <v>1061</v>
      </c>
      <c r="D15380" s="18" t="s">
        <v>172</v>
      </c>
      <c r="E15380" s="18">
        <v>0.46906389147768457</v>
      </c>
    </row>
    <row r="15381" spans="1:5" x14ac:dyDescent="0.3">
      <c r="A15381" s="18" t="str">
        <f t="shared" si="240"/>
        <v>2024-25Glenelg ShireLB5</v>
      </c>
      <c r="B15381" s="18" t="s">
        <v>1274</v>
      </c>
      <c r="C15381" s="18" t="s">
        <v>1061</v>
      </c>
      <c r="D15381" s="18" t="s">
        <v>177</v>
      </c>
      <c r="E15381" s="18">
        <v>40.476483230869199</v>
      </c>
    </row>
    <row r="15382" spans="1:5" x14ac:dyDescent="0.3">
      <c r="A15382" s="18" t="str">
        <f t="shared" si="240"/>
        <v>2024-25Glenelg ShireLB6</v>
      </c>
      <c r="B15382" s="18" t="s">
        <v>1274</v>
      </c>
      <c r="C15382" s="18" t="s">
        <v>1061</v>
      </c>
      <c r="D15382" s="18" t="s">
        <v>180</v>
      </c>
      <c r="E15382" s="18">
        <v>5.304393462288199</v>
      </c>
    </row>
    <row r="15383" spans="1:5" x14ac:dyDescent="0.3">
      <c r="A15383" s="18" t="str">
        <f t="shared" si="240"/>
        <v>2024-25Glenelg ShireLB7</v>
      </c>
      <c r="B15383" s="18" t="s">
        <v>1274</v>
      </c>
      <c r="C15383" s="18" t="s">
        <v>1061</v>
      </c>
      <c r="D15383" s="18" t="s">
        <v>184</v>
      </c>
      <c r="E15383" s="18">
        <v>0.24861298545509072</v>
      </c>
    </row>
    <row r="15384" spans="1:5" x14ac:dyDescent="0.3">
      <c r="A15384" s="18" t="str">
        <f t="shared" ref="A15384:A15447" si="241">CONCATENATE(B15384,C15384,D15384)</f>
        <v>2024-25Glenelg ShireLB8</v>
      </c>
      <c r="B15384" s="18" t="s">
        <v>1274</v>
      </c>
      <c r="C15384" s="18" t="s">
        <v>1061</v>
      </c>
      <c r="D15384" s="18" t="s">
        <v>188</v>
      </c>
      <c r="E15384" s="18">
        <v>4.9473184385465085</v>
      </c>
    </row>
    <row r="15385" spans="1:5" x14ac:dyDescent="0.3">
      <c r="A15385" s="18" t="str">
        <f t="shared" si="241"/>
        <v>2024-25Glenelg ShireMC2</v>
      </c>
      <c r="B15385" s="18" t="s">
        <v>1274</v>
      </c>
      <c r="C15385" s="18" t="s">
        <v>1061</v>
      </c>
      <c r="D15385" s="18" t="s">
        <v>192</v>
      </c>
      <c r="E15385" s="18">
        <v>1</v>
      </c>
    </row>
    <row r="15386" spans="1:5" x14ac:dyDescent="0.3">
      <c r="A15386" s="18" t="str">
        <f t="shared" si="241"/>
        <v>2024-25Glenelg ShireMC3</v>
      </c>
      <c r="B15386" s="18" t="s">
        <v>1274</v>
      </c>
      <c r="C15386" s="18" t="s">
        <v>1061</v>
      </c>
      <c r="D15386" s="18" t="s">
        <v>197</v>
      </c>
      <c r="E15386" s="18">
        <v>71.003544072253348</v>
      </c>
    </row>
    <row r="15387" spans="1:5" x14ac:dyDescent="0.3">
      <c r="A15387" s="18" t="str">
        <f t="shared" si="241"/>
        <v>2024-25Glenelg ShireMC4</v>
      </c>
      <c r="B15387" s="18" t="s">
        <v>1274</v>
      </c>
      <c r="C15387" s="18" t="s">
        <v>1061</v>
      </c>
      <c r="D15387" s="18" t="s">
        <v>202</v>
      </c>
      <c r="E15387" s="18">
        <v>0.89665427509293683</v>
      </c>
    </row>
    <row r="15388" spans="1:5" x14ac:dyDescent="0.3">
      <c r="A15388" s="18" t="str">
        <f t="shared" si="241"/>
        <v>2024-25Glenelg ShireMC5</v>
      </c>
      <c r="B15388" s="18" t="s">
        <v>1274</v>
      </c>
      <c r="C15388" s="18" t="s">
        <v>1061</v>
      </c>
      <c r="D15388" s="18" t="s">
        <v>207</v>
      </c>
      <c r="E15388" s="18">
        <v>0.90344827586206899</v>
      </c>
    </row>
    <row r="15389" spans="1:5" x14ac:dyDescent="0.3">
      <c r="A15389" s="18" t="str">
        <f t="shared" si="241"/>
        <v>2024-25Glenelg ShireMC6</v>
      </c>
      <c r="B15389" s="18" t="s">
        <v>1274</v>
      </c>
      <c r="C15389" s="18" t="s">
        <v>1061</v>
      </c>
      <c r="D15389" s="18" t="s">
        <v>211</v>
      </c>
      <c r="E15389" s="18">
        <v>0.98148148148148151</v>
      </c>
    </row>
    <row r="15390" spans="1:5" x14ac:dyDescent="0.3">
      <c r="A15390" s="18" t="str">
        <f t="shared" si="241"/>
        <v>2024-25Glenelg ShireR1</v>
      </c>
      <c r="B15390" s="18" t="s">
        <v>1274</v>
      </c>
      <c r="C15390" s="18" t="s">
        <v>1061</v>
      </c>
      <c r="D15390" s="18" t="s">
        <v>215</v>
      </c>
      <c r="E15390" s="18">
        <v>4.1191936897458366</v>
      </c>
    </row>
    <row r="15391" spans="1:5" x14ac:dyDescent="0.3">
      <c r="A15391" s="18" t="str">
        <f t="shared" si="241"/>
        <v>2024-25Glenelg ShireR2</v>
      </c>
      <c r="B15391" s="18" t="s">
        <v>1274</v>
      </c>
      <c r="C15391" s="18" t="s">
        <v>1061</v>
      </c>
      <c r="D15391" s="18" t="s">
        <v>220</v>
      </c>
      <c r="E15391" s="18">
        <v>0.92999999999999994</v>
      </c>
    </row>
    <row r="15392" spans="1:5" x14ac:dyDescent="0.3">
      <c r="A15392" s="18" t="str">
        <f t="shared" si="241"/>
        <v>2024-25Glenelg ShireR3</v>
      </c>
      <c r="B15392" s="18" t="s">
        <v>1274</v>
      </c>
      <c r="C15392" s="18" t="s">
        <v>1061</v>
      </c>
      <c r="D15392" s="18" t="s">
        <v>223</v>
      </c>
      <c r="E15392" s="18">
        <v>48.78</v>
      </c>
    </row>
    <row r="15393" spans="1:5" x14ac:dyDescent="0.3">
      <c r="A15393" s="18" t="str">
        <f t="shared" si="241"/>
        <v>2024-25Glenelg ShireR4</v>
      </c>
      <c r="B15393" s="18" t="s">
        <v>1274</v>
      </c>
      <c r="C15393" s="18" t="s">
        <v>1061</v>
      </c>
      <c r="D15393" s="18" t="s">
        <v>228</v>
      </c>
      <c r="E15393" s="18">
        <v>6.29</v>
      </c>
    </row>
    <row r="15394" spans="1:5" x14ac:dyDescent="0.3">
      <c r="A15394" s="18" t="str">
        <f t="shared" si="241"/>
        <v>2024-25Glenelg ShireR5</v>
      </c>
      <c r="B15394" s="18" t="s">
        <v>1274</v>
      </c>
      <c r="C15394" s="18" t="s">
        <v>1061</v>
      </c>
      <c r="D15394" s="18" t="s">
        <v>232</v>
      </c>
      <c r="E15394" s="18">
        <v>34</v>
      </c>
    </row>
    <row r="15395" spans="1:5" x14ac:dyDescent="0.3">
      <c r="A15395" s="18" t="str">
        <f t="shared" si="241"/>
        <v>2024-25Glenelg ShireSP1</v>
      </c>
      <c r="B15395" s="18" t="s">
        <v>1274</v>
      </c>
      <c r="C15395" s="18" t="s">
        <v>1061</v>
      </c>
      <c r="D15395" s="18" t="s">
        <v>236</v>
      </c>
      <c r="E15395" s="18">
        <v>36</v>
      </c>
    </row>
    <row r="15396" spans="1:5" x14ac:dyDescent="0.3">
      <c r="A15396" s="18" t="str">
        <f t="shared" si="241"/>
        <v>2024-25Glenelg ShireSP2</v>
      </c>
      <c r="B15396" s="18" t="s">
        <v>1274</v>
      </c>
      <c r="C15396" s="18" t="s">
        <v>1061</v>
      </c>
      <c r="D15396" s="18" t="s">
        <v>239</v>
      </c>
      <c r="E15396" s="18">
        <v>0.88304093567251463</v>
      </c>
    </row>
    <row r="15397" spans="1:5" x14ac:dyDescent="0.3">
      <c r="A15397" s="18" t="str">
        <f t="shared" si="241"/>
        <v>2024-25Glenelg ShireSP3</v>
      </c>
      <c r="B15397" s="18" t="s">
        <v>1274</v>
      </c>
      <c r="C15397" s="18" t="s">
        <v>1061</v>
      </c>
      <c r="D15397" s="18" t="s">
        <v>245</v>
      </c>
      <c r="E15397" s="18">
        <v>2741.7562499999999</v>
      </c>
    </row>
    <row r="15398" spans="1:5" x14ac:dyDescent="0.3">
      <c r="A15398" s="18" t="str">
        <f t="shared" si="241"/>
        <v>2024-25Glenelg ShireSP4</v>
      </c>
      <c r="B15398" s="18" t="s">
        <v>1274</v>
      </c>
      <c r="C15398" s="18" t="s">
        <v>1061</v>
      </c>
      <c r="D15398" s="18" t="s">
        <v>251</v>
      </c>
      <c r="E15398" s="18">
        <v>1</v>
      </c>
    </row>
    <row r="15399" spans="1:5" x14ac:dyDescent="0.3">
      <c r="A15399" s="18" t="str">
        <f t="shared" si="241"/>
        <v>2024-25Glenelg ShireWC2</v>
      </c>
      <c r="B15399" s="18" t="s">
        <v>1274</v>
      </c>
      <c r="C15399" s="18" t="s">
        <v>1061</v>
      </c>
      <c r="D15399" s="18" t="s">
        <v>256</v>
      </c>
      <c r="E15399" s="18">
        <v>3.333766723007324E-2</v>
      </c>
    </row>
    <row r="15400" spans="1:5" x14ac:dyDescent="0.3">
      <c r="A15400" s="18" t="str">
        <f t="shared" si="241"/>
        <v>2024-25Glenelg ShireWC3</v>
      </c>
      <c r="B15400" s="18" t="s">
        <v>1274</v>
      </c>
      <c r="C15400" s="18" t="s">
        <v>1061</v>
      </c>
      <c r="D15400" s="18" t="s">
        <v>262</v>
      </c>
      <c r="E15400" s="18">
        <v>199.0978223297615</v>
      </c>
    </row>
    <row r="15401" spans="1:5" x14ac:dyDescent="0.3">
      <c r="A15401" s="18" t="str">
        <f t="shared" si="241"/>
        <v>2024-25Glenelg ShireWC4</v>
      </c>
      <c r="B15401" s="18" t="s">
        <v>1274</v>
      </c>
      <c r="C15401" s="18" t="s">
        <v>1061</v>
      </c>
      <c r="D15401" s="18" t="s">
        <v>266</v>
      </c>
      <c r="E15401" s="18">
        <v>110.52106790481717</v>
      </c>
    </row>
    <row r="15402" spans="1:5" x14ac:dyDescent="0.3">
      <c r="A15402" s="18" t="str">
        <f t="shared" si="241"/>
        <v>2024-25Glenelg ShireWC5</v>
      </c>
      <c r="B15402" s="18" t="s">
        <v>1274</v>
      </c>
      <c r="C15402" s="18" t="s">
        <v>1061</v>
      </c>
      <c r="D15402" s="18" t="s">
        <v>270</v>
      </c>
      <c r="E15402" s="18">
        <v>0.27278213639106819</v>
      </c>
    </row>
    <row r="15403" spans="1:5" x14ac:dyDescent="0.3">
      <c r="A15403" s="18" t="str">
        <f t="shared" si="241"/>
        <v>2024-25Glenelg ShireE2</v>
      </c>
      <c r="B15403" s="18" t="s">
        <v>1274</v>
      </c>
      <c r="C15403" s="18" t="s">
        <v>1061</v>
      </c>
      <c r="D15403" s="18" t="s">
        <v>548</v>
      </c>
      <c r="E15403" s="18">
        <v>4683.7019540476704</v>
      </c>
    </row>
    <row r="15404" spans="1:5" x14ac:dyDescent="0.3">
      <c r="A15404" s="18" t="str">
        <f t="shared" si="241"/>
        <v>2024-25Glenelg ShireE4</v>
      </c>
      <c r="B15404" s="18" t="s">
        <v>1274</v>
      </c>
      <c r="C15404" s="18" t="s">
        <v>1061</v>
      </c>
      <c r="D15404" s="18" t="s">
        <v>550</v>
      </c>
      <c r="E15404" s="18">
        <v>1851.5496385369695</v>
      </c>
    </row>
    <row r="15405" spans="1:5" x14ac:dyDescent="0.3">
      <c r="A15405" s="18" t="str">
        <f t="shared" si="241"/>
        <v>2024-25Glenelg ShireL1</v>
      </c>
      <c r="B15405" s="18" t="s">
        <v>1274</v>
      </c>
      <c r="C15405" s="18" t="s">
        <v>1061</v>
      </c>
      <c r="D15405" s="18" t="s">
        <v>552</v>
      </c>
      <c r="E15405" s="18">
        <v>1.1735860783095091</v>
      </c>
    </row>
    <row r="15406" spans="1:5" x14ac:dyDescent="0.3">
      <c r="A15406" s="18" t="str">
        <f t="shared" si="241"/>
        <v>2024-25Glenelg ShireL2</v>
      </c>
      <c r="B15406" s="18" t="s">
        <v>1274</v>
      </c>
      <c r="C15406" s="18" t="s">
        <v>1061</v>
      </c>
      <c r="D15406" s="18" t="s">
        <v>554</v>
      </c>
      <c r="E15406" s="18">
        <v>0.865941578620261</v>
      </c>
    </row>
    <row r="15407" spans="1:5" x14ac:dyDescent="0.3">
      <c r="A15407" s="18" t="str">
        <f t="shared" si="241"/>
        <v>2024-25Glenelg ShireO2</v>
      </c>
      <c r="B15407" s="18" t="s">
        <v>1274</v>
      </c>
      <c r="C15407" s="18" t="s">
        <v>1061</v>
      </c>
      <c r="D15407" s="18" t="s">
        <v>556</v>
      </c>
      <c r="E15407" s="18">
        <v>0.13932005016023408</v>
      </c>
    </row>
    <row r="15408" spans="1:5" x14ac:dyDescent="0.3">
      <c r="A15408" s="18" t="str">
        <f t="shared" si="241"/>
        <v>2024-25Glenelg ShireO3</v>
      </c>
      <c r="B15408" s="18" t="s">
        <v>1274</v>
      </c>
      <c r="C15408" s="18" t="s">
        <v>1061</v>
      </c>
      <c r="D15408" s="18" t="s">
        <v>558</v>
      </c>
      <c r="E15408" s="18">
        <v>1.0171380799777066E-2</v>
      </c>
    </row>
    <row r="15409" spans="1:5" x14ac:dyDescent="0.3">
      <c r="A15409" s="18" t="str">
        <f t="shared" si="241"/>
        <v>2024-25Glenelg ShireO4</v>
      </c>
      <c r="B15409" s="18" t="s">
        <v>1274</v>
      </c>
      <c r="C15409" s="18" t="s">
        <v>1061</v>
      </c>
      <c r="D15409" s="18" t="s">
        <v>560</v>
      </c>
      <c r="E15409" s="18">
        <v>0.23902231646665345</v>
      </c>
    </row>
    <row r="15410" spans="1:5" x14ac:dyDescent="0.3">
      <c r="A15410" s="18" t="str">
        <f t="shared" si="241"/>
        <v>2024-25Glenelg ShireO5</v>
      </c>
      <c r="B15410" s="18" t="s">
        <v>1274</v>
      </c>
      <c r="C15410" s="18" t="s">
        <v>1061</v>
      </c>
      <c r="D15410" s="18" t="s">
        <v>562</v>
      </c>
      <c r="E15410" s="18">
        <v>0.87893995647164247</v>
      </c>
    </row>
    <row r="15411" spans="1:5" x14ac:dyDescent="0.3">
      <c r="A15411" s="18" t="str">
        <f t="shared" si="241"/>
        <v>2024-25Glenelg ShireOP1</v>
      </c>
      <c r="B15411" s="18" t="s">
        <v>1274</v>
      </c>
      <c r="C15411" s="18" t="s">
        <v>1061</v>
      </c>
      <c r="D15411" s="18" t="s">
        <v>564</v>
      </c>
      <c r="E15411" s="18">
        <v>-1.3185846736983108E-2</v>
      </c>
    </row>
    <row r="15412" spans="1:5" x14ac:dyDescent="0.3">
      <c r="A15412" s="18" t="str">
        <f t="shared" si="241"/>
        <v>2024-25Glenelg ShireS1</v>
      </c>
      <c r="B15412" s="18" t="s">
        <v>1274</v>
      </c>
      <c r="C15412" s="18" t="s">
        <v>1061</v>
      </c>
      <c r="D15412" s="18" t="s">
        <v>567</v>
      </c>
      <c r="E15412" s="18">
        <v>0.44450362626268891</v>
      </c>
    </row>
    <row r="15413" spans="1:5" x14ac:dyDescent="0.3">
      <c r="A15413" s="18" t="str">
        <f t="shared" si="241"/>
        <v>2024-25Glenelg ShireS2</v>
      </c>
      <c r="B15413" s="18" t="s">
        <v>1274</v>
      </c>
      <c r="C15413" s="18" t="s">
        <v>1061</v>
      </c>
      <c r="D15413" s="18" t="s">
        <v>569</v>
      </c>
      <c r="E15413" s="18">
        <v>3.2720379012956507E-3</v>
      </c>
    </row>
    <row r="15414" spans="1:5" x14ac:dyDescent="0.3">
      <c r="A15414" s="18" t="str">
        <f t="shared" si="241"/>
        <v>2024-25Glenelg ShireC1</v>
      </c>
      <c r="B15414" s="18" t="s">
        <v>1274</v>
      </c>
      <c r="C15414" s="18" t="s">
        <v>1061</v>
      </c>
      <c r="D15414" s="18" t="s">
        <v>572</v>
      </c>
      <c r="E15414" s="18">
        <v>3270.6552706552707</v>
      </c>
    </row>
    <row r="15415" spans="1:5" x14ac:dyDescent="0.3">
      <c r="A15415" s="18" t="str">
        <f t="shared" si="241"/>
        <v>2024-25Glenelg ShireC2</v>
      </c>
      <c r="B15415" s="18" t="s">
        <v>1274</v>
      </c>
      <c r="C15415" s="18" t="s">
        <v>1061</v>
      </c>
      <c r="D15415" s="18" t="s">
        <v>575</v>
      </c>
      <c r="E15415" s="18">
        <v>26637.876743139903</v>
      </c>
    </row>
    <row r="15416" spans="1:5" x14ac:dyDescent="0.3">
      <c r="A15416" s="18" t="str">
        <f t="shared" si="241"/>
        <v>2024-25Glenelg ShireC3</v>
      </c>
      <c r="B15416" s="18" t="s">
        <v>1274</v>
      </c>
      <c r="C15416" s="18" t="s">
        <v>1061</v>
      </c>
      <c r="D15416" s="18" t="s">
        <v>579</v>
      </c>
      <c r="E15416" s="18">
        <v>7.6118840811295128</v>
      </c>
    </row>
    <row r="15417" spans="1:5" x14ac:dyDescent="0.3">
      <c r="A15417" s="18" t="str">
        <f t="shared" si="241"/>
        <v>2024-25Glenelg ShireC4</v>
      </c>
      <c r="B15417" s="18" t="s">
        <v>1274</v>
      </c>
      <c r="C15417" s="18" t="s">
        <v>1061</v>
      </c>
      <c r="D15417" s="18" t="s">
        <v>583</v>
      </c>
      <c r="E15417" s="18">
        <v>1951.6869095816458</v>
      </c>
    </row>
    <row r="15418" spans="1:5" x14ac:dyDescent="0.3">
      <c r="A15418" s="18" t="str">
        <f t="shared" si="241"/>
        <v>2024-25Glenelg ShireC5</v>
      </c>
      <c r="B15418" s="18" t="s">
        <v>1274</v>
      </c>
      <c r="C15418" s="18" t="s">
        <v>1061</v>
      </c>
      <c r="D15418" s="18" t="s">
        <v>586</v>
      </c>
      <c r="E15418" s="18">
        <v>1107.2124756335281</v>
      </c>
    </row>
    <row r="15419" spans="1:5" x14ac:dyDescent="0.3">
      <c r="A15419" s="18" t="str">
        <f t="shared" si="241"/>
        <v>2024-25Glenelg ShireC6</v>
      </c>
      <c r="B15419" s="18" t="s">
        <v>1274</v>
      </c>
      <c r="C15419" s="18" t="s">
        <v>1061</v>
      </c>
      <c r="D15419" s="18" t="s">
        <v>590</v>
      </c>
      <c r="E15419" s="18">
        <v>2</v>
      </c>
    </row>
    <row r="15420" spans="1:5" x14ac:dyDescent="0.3">
      <c r="A15420" s="18" t="str">
        <f t="shared" si="241"/>
        <v>2024-25Glenelg ShireC7</v>
      </c>
      <c r="B15420" s="18" t="s">
        <v>1274</v>
      </c>
      <c r="C15420" s="18" t="s">
        <v>1061</v>
      </c>
      <c r="D15420" s="18" t="s">
        <v>594</v>
      </c>
      <c r="E15420" s="18">
        <v>0.12244897959183673</v>
      </c>
    </row>
    <row r="15421" spans="1:5" x14ac:dyDescent="0.3">
      <c r="A15421" s="18" t="str">
        <f t="shared" si="241"/>
        <v>2024-25Golden Plains ShireAF2</v>
      </c>
      <c r="B15421" s="18" t="s">
        <v>1274</v>
      </c>
      <c r="C15421" s="18" t="s">
        <v>1064</v>
      </c>
      <c r="D15421" s="18" t="s">
        <v>76</v>
      </c>
      <c r="E15421" s="18">
        <v>0</v>
      </c>
    </row>
    <row r="15422" spans="1:5" x14ac:dyDescent="0.3">
      <c r="A15422" s="18" t="str">
        <f t="shared" si="241"/>
        <v>2024-25Golden Plains ShireAF6</v>
      </c>
      <c r="B15422" s="18" t="s">
        <v>1274</v>
      </c>
      <c r="C15422" s="18" t="s">
        <v>1064</v>
      </c>
      <c r="D15422" s="18" t="s">
        <v>85</v>
      </c>
      <c r="E15422" s="18">
        <v>0</v>
      </c>
    </row>
    <row r="15423" spans="1:5" x14ac:dyDescent="0.3">
      <c r="A15423" s="18" t="str">
        <f t="shared" si="241"/>
        <v>2024-25Golden Plains ShireAF7</v>
      </c>
      <c r="B15423" s="18" t="s">
        <v>1274</v>
      </c>
      <c r="C15423" s="18" t="s">
        <v>1064</v>
      </c>
      <c r="D15423" s="18" t="s">
        <v>90</v>
      </c>
      <c r="E15423" s="18">
        <v>0</v>
      </c>
    </row>
    <row r="15424" spans="1:5" x14ac:dyDescent="0.3">
      <c r="A15424" s="18" t="str">
        <f t="shared" si="241"/>
        <v>2024-25Golden Plains ShireAM1</v>
      </c>
      <c r="B15424" s="18" t="s">
        <v>1274</v>
      </c>
      <c r="C15424" s="18" t="s">
        <v>1064</v>
      </c>
      <c r="D15424" s="18" t="s">
        <v>97</v>
      </c>
      <c r="E15424" s="18">
        <v>1</v>
      </c>
    </row>
    <row r="15425" spans="1:5" x14ac:dyDescent="0.3">
      <c r="A15425" s="18" t="str">
        <f t="shared" si="241"/>
        <v>2024-25Golden Plains ShireAM2</v>
      </c>
      <c r="B15425" s="18" t="s">
        <v>1274</v>
      </c>
      <c r="C15425" s="18" t="s">
        <v>1064</v>
      </c>
      <c r="D15425" s="18" t="s">
        <v>103</v>
      </c>
      <c r="E15425" s="18">
        <v>0.29213483146067415</v>
      </c>
    </row>
    <row r="15426" spans="1:5" x14ac:dyDescent="0.3">
      <c r="A15426" s="18" t="str">
        <f t="shared" si="241"/>
        <v>2024-25Golden Plains ShireAM5</v>
      </c>
      <c r="B15426" s="18" t="s">
        <v>1274</v>
      </c>
      <c r="C15426" s="18" t="s">
        <v>1064</v>
      </c>
      <c r="D15426" s="18" t="s">
        <v>109</v>
      </c>
      <c r="E15426" s="18">
        <v>0.37301587301587302</v>
      </c>
    </row>
    <row r="15427" spans="1:5" x14ac:dyDescent="0.3">
      <c r="A15427" s="18" t="str">
        <f t="shared" si="241"/>
        <v>2024-25Golden Plains ShireAM6</v>
      </c>
      <c r="B15427" s="18" t="s">
        <v>1274</v>
      </c>
      <c r="C15427" s="18" t="s">
        <v>1064</v>
      </c>
      <c r="D15427" s="18" t="s">
        <v>115</v>
      </c>
      <c r="E15427" s="18">
        <v>24.581417777271522</v>
      </c>
    </row>
    <row r="15428" spans="1:5" x14ac:dyDescent="0.3">
      <c r="A15428" s="18" t="str">
        <f t="shared" si="241"/>
        <v>2024-25Golden Plains ShireAM7</v>
      </c>
      <c r="B15428" s="18" t="s">
        <v>1274</v>
      </c>
      <c r="C15428" s="18" t="s">
        <v>1064</v>
      </c>
      <c r="D15428" s="18" t="s">
        <v>118</v>
      </c>
      <c r="E15428" s="18">
        <v>0.5</v>
      </c>
    </row>
    <row r="15429" spans="1:5" x14ac:dyDescent="0.3">
      <c r="A15429" s="18" t="str">
        <f t="shared" si="241"/>
        <v>2024-25Golden Plains ShireFS1</v>
      </c>
      <c r="B15429" s="18" t="s">
        <v>1274</v>
      </c>
      <c r="C15429" s="18" t="s">
        <v>1064</v>
      </c>
      <c r="D15429" s="18" t="s">
        <v>124</v>
      </c>
      <c r="E15429" s="18">
        <v>1.75</v>
      </c>
    </row>
    <row r="15430" spans="1:5" x14ac:dyDescent="0.3">
      <c r="A15430" s="18" t="str">
        <f t="shared" si="241"/>
        <v>2024-25Golden Plains ShireFS2</v>
      </c>
      <c r="B15430" s="18" t="s">
        <v>1274</v>
      </c>
      <c r="C15430" s="18" t="s">
        <v>1064</v>
      </c>
      <c r="D15430" s="18" t="s">
        <v>130</v>
      </c>
      <c r="E15430" s="18">
        <v>0.86206896551724133</v>
      </c>
    </row>
    <row r="15431" spans="1:5" x14ac:dyDescent="0.3">
      <c r="A15431" s="18" t="str">
        <f t="shared" si="241"/>
        <v>2024-25Golden Plains ShireFS3</v>
      </c>
      <c r="B15431" s="18" t="s">
        <v>1274</v>
      </c>
      <c r="C15431" s="18" t="s">
        <v>1064</v>
      </c>
      <c r="D15431" s="18" t="s">
        <v>135</v>
      </c>
      <c r="E15431" s="18">
        <v>421.64890909090911</v>
      </c>
    </row>
    <row r="15432" spans="1:5" x14ac:dyDescent="0.3">
      <c r="A15432" s="18" t="str">
        <f t="shared" si="241"/>
        <v>2024-25Golden Plains ShireFS4</v>
      </c>
      <c r="B15432" s="18" t="s">
        <v>1274</v>
      </c>
      <c r="C15432" s="18" t="s">
        <v>1064</v>
      </c>
      <c r="D15432" s="18" t="s">
        <v>139</v>
      </c>
      <c r="E15432" s="18">
        <v>1</v>
      </c>
    </row>
    <row r="15433" spans="1:5" x14ac:dyDescent="0.3">
      <c r="A15433" s="18" t="str">
        <f t="shared" si="241"/>
        <v>2024-25Golden Plains ShireFS5</v>
      </c>
      <c r="B15433" s="18" t="s">
        <v>1274</v>
      </c>
      <c r="C15433" s="18" t="s">
        <v>1064</v>
      </c>
      <c r="D15433" s="18" t="s">
        <v>144</v>
      </c>
      <c r="E15433" s="18">
        <v>1.032258064516129</v>
      </c>
    </row>
    <row r="15434" spans="1:5" x14ac:dyDescent="0.3">
      <c r="A15434" s="18" t="str">
        <f t="shared" si="241"/>
        <v>2024-25Golden Plains ShireG1</v>
      </c>
      <c r="B15434" s="18" t="s">
        <v>1274</v>
      </c>
      <c r="C15434" s="18" t="s">
        <v>1064</v>
      </c>
      <c r="D15434" s="18" t="s">
        <v>149</v>
      </c>
      <c r="E15434" s="18">
        <v>5.0420168067226892E-2</v>
      </c>
    </row>
    <row r="15435" spans="1:5" x14ac:dyDescent="0.3">
      <c r="A15435" s="18" t="str">
        <f t="shared" si="241"/>
        <v>2024-25Golden Plains ShireG2</v>
      </c>
      <c r="B15435" s="18" t="s">
        <v>1274</v>
      </c>
      <c r="C15435" s="18" t="s">
        <v>1064</v>
      </c>
      <c r="D15435" s="18" t="s">
        <v>154</v>
      </c>
      <c r="E15435" s="18">
        <v>39</v>
      </c>
    </row>
    <row r="15436" spans="1:5" x14ac:dyDescent="0.3">
      <c r="A15436" s="18" t="str">
        <f t="shared" si="241"/>
        <v>2024-25Golden Plains ShireG3</v>
      </c>
      <c r="B15436" s="18" t="s">
        <v>1274</v>
      </c>
      <c r="C15436" s="18" t="s">
        <v>1064</v>
      </c>
      <c r="D15436" s="18" t="s">
        <v>159</v>
      </c>
      <c r="E15436" s="18">
        <v>0.94117647058823528</v>
      </c>
    </row>
    <row r="15437" spans="1:5" x14ac:dyDescent="0.3">
      <c r="A15437" s="18" t="str">
        <f t="shared" si="241"/>
        <v>2024-25Golden Plains ShireG4</v>
      </c>
      <c r="B15437" s="18" t="s">
        <v>1274</v>
      </c>
      <c r="C15437" s="18" t="s">
        <v>1064</v>
      </c>
      <c r="D15437" s="18" t="s">
        <v>166</v>
      </c>
      <c r="E15437" s="18">
        <v>45514.141428571427</v>
      </c>
    </row>
    <row r="15438" spans="1:5" x14ac:dyDescent="0.3">
      <c r="A15438" s="18" t="str">
        <f t="shared" si="241"/>
        <v>2024-25Golden Plains ShireG5</v>
      </c>
      <c r="B15438" s="18" t="s">
        <v>1274</v>
      </c>
      <c r="C15438" s="18" t="s">
        <v>1064</v>
      </c>
      <c r="D15438" s="18" t="s">
        <v>169</v>
      </c>
      <c r="E15438" s="18">
        <v>41</v>
      </c>
    </row>
    <row r="15439" spans="1:5" x14ac:dyDescent="0.3">
      <c r="A15439" s="18" t="str">
        <f t="shared" si="241"/>
        <v>2024-25Golden Plains ShireLB2</v>
      </c>
      <c r="B15439" s="18" t="s">
        <v>1274</v>
      </c>
      <c r="C15439" s="18" t="s">
        <v>1064</v>
      </c>
      <c r="D15439" s="18" t="s">
        <v>172</v>
      </c>
      <c r="E15439" s="18">
        <v>0.71291892799194312</v>
      </c>
    </row>
    <row r="15440" spans="1:5" x14ac:dyDescent="0.3">
      <c r="A15440" s="18" t="str">
        <f t="shared" si="241"/>
        <v>2024-25Golden Plains ShireLB5</v>
      </c>
      <c r="B15440" s="18" t="s">
        <v>1274</v>
      </c>
      <c r="C15440" s="18" t="s">
        <v>1064</v>
      </c>
      <c r="D15440" s="18" t="s">
        <v>177</v>
      </c>
      <c r="E15440" s="18">
        <v>14.830011011125034</v>
      </c>
    </row>
    <row r="15441" spans="1:5" x14ac:dyDescent="0.3">
      <c r="A15441" s="18" t="str">
        <f t="shared" si="241"/>
        <v>2024-25Golden Plains ShireLB6</v>
      </c>
      <c r="B15441" s="18" t="s">
        <v>1274</v>
      </c>
      <c r="C15441" s="18" t="s">
        <v>1064</v>
      </c>
      <c r="D15441" s="18" t="s">
        <v>180</v>
      </c>
      <c r="E15441" s="18">
        <v>3.5107643239548922</v>
      </c>
    </row>
    <row r="15442" spans="1:5" x14ac:dyDescent="0.3">
      <c r="A15442" s="18" t="str">
        <f t="shared" si="241"/>
        <v>2024-25Golden Plains ShireLB7</v>
      </c>
      <c r="B15442" s="18" t="s">
        <v>1274</v>
      </c>
      <c r="C15442" s="18" t="s">
        <v>1064</v>
      </c>
      <c r="D15442" s="18" t="s">
        <v>184</v>
      </c>
      <c r="E15442" s="18">
        <v>0.16304058928503626</v>
      </c>
    </row>
    <row r="15443" spans="1:5" x14ac:dyDescent="0.3">
      <c r="A15443" s="18" t="str">
        <f t="shared" si="241"/>
        <v>2024-25Golden Plains ShireLB8</v>
      </c>
      <c r="B15443" s="18" t="s">
        <v>1274</v>
      </c>
      <c r="C15443" s="18" t="s">
        <v>1064</v>
      </c>
      <c r="D15443" s="18" t="s">
        <v>188</v>
      </c>
      <c r="E15443" s="18">
        <v>1.6558074192201087</v>
      </c>
    </row>
    <row r="15444" spans="1:5" x14ac:dyDescent="0.3">
      <c r="A15444" s="18" t="str">
        <f t="shared" si="241"/>
        <v>2024-25Golden Plains ShireMC2</v>
      </c>
      <c r="B15444" s="18" t="s">
        <v>1274</v>
      </c>
      <c r="C15444" s="18" t="s">
        <v>1064</v>
      </c>
      <c r="D15444" s="18" t="s">
        <v>192</v>
      </c>
      <c r="E15444" s="18">
        <v>1.0106382978723405</v>
      </c>
    </row>
    <row r="15445" spans="1:5" x14ac:dyDescent="0.3">
      <c r="A15445" s="18" t="str">
        <f t="shared" si="241"/>
        <v>2024-25Golden Plains ShireMC3</v>
      </c>
      <c r="B15445" s="18" t="s">
        <v>1274</v>
      </c>
      <c r="C15445" s="18" t="s">
        <v>1064</v>
      </c>
      <c r="D15445" s="18" t="s">
        <v>197</v>
      </c>
      <c r="E15445" s="18">
        <v>85.26009482207543</v>
      </c>
    </row>
    <row r="15446" spans="1:5" x14ac:dyDescent="0.3">
      <c r="A15446" s="18" t="str">
        <f t="shared" si="241"/>
        <v>2024-25Golden Plains ShireMC4</v>
      </c>
      <c r="B15446" s="18" t="s">
        <v>1274</v>
      </c>
      <c r="C15446" s="18" t="s">
        <v>1064</v>
      </c>
      <c r="D15446" s="18" t="s">
        <v>202</v>
      </c>
      <c r="E15446" s="18">
        <v>0.78897090751194099</v>
      </c>
    </row>
    <row r="15447" spans="1:5" x14ac:dyDescent="0.3">
      <c r="A15447" s="18" t="str">
        <f t="shared" si="241"/>
        <v>2024-25Golden Plains ShireMC5</v>
      </c>
      <c r="B15447" s="18" t="s">
        <v>1274</v>
      </c>
      <c r="C15447" s="18" t="s">
        <v>1064</v>
      </c>
      <c r="D15447" s="18" t="s">
        <v>207</v>
      </c>
      <c r="E15447" s="18">
        <v>0.75</v>
      </c>
    </row>
    <row r="15448" spans="1:5" x14ac:dyDescent="0.3">
      <c r="A15448" s="18" t="str">
        <f t="shared" ref="A15448:A15511" si="242">CONCATENATE(B15448,C15448,D15448)</f>
        <v>2024-25Golden Plains ShireMC6</v>
      </c>
      <c r="B15448" s="18" t="s">
        <v>1274</v>
      </c>
      <c r="C15448" s="18" t="s">
        <v>1064</v>
      </c>
      <c r="D15448" s="18" t="s">
        <v>211</v>
      </c>
      <c r="E15448" s="18">
        <v>0.93971631205673756</v>
      </c>
    </row>
    <row r="15449" spans="1:5" x14ac:dyDescent="0.3">
      <c r="A15449" s="18" t="str">
        <f t="shared" si="242"/>
        <v>2024-25Golden Plains ShireR1</v>
      </c>
      <c r="B15449" s="18" t="s">
        <v>1274</v>
      </c>
      <c r="C15449" s="18" t="s">
        <v>1064</v>
      </c>
      <c r="D15449" s="18" t="s">
        <v>215</v>
      </c>
      <c r="E15449" s="18">
        <v>92.955130721144187</v>
      </c>
    </row>
    <row r="15450" spans="1:5" x14ac:dyDescent="0.3">
      <c r="A15450" s="18" t="str">
        <f t="shared" si="242"/>
        <v>2024-25Golden Plains ShireR2</v>
      </c>
      <c r="B15450" s="18" t="s">
        <v>1274</v>
      </c>
      <c r="C15450" s="18" t="s">
        <v>1064</v>
      </c>
      <c r="D15450" s="18" t="s">
        <v>220</v>
      </c>
      <c r="E15450" s="18">
        <v>0.97755100087115521</v>
      </c>
    </row>
    <row r="15451" spans="1:5" x14ac:dyDescent="0.3">
      <c r="A15451" s="18" t="str">
        <f t="shared" si="242"/>
        <v>2024-25Golden Plains ShireR3</v>
      </c>
      <c r="B15451" s="18" t="s">
        <v>1274</v>
      </c>
      <c r="C15451" s="18" t="s">
        <v>1064</v>
      </c>
      <c r="D15451" s="18" t="s">
        <v>223</v>
      </c>
      <c r="E15451" s="18">
        <v>127.93958535688006</v>
      </c>
    </row>
    <row r="15452" spans="1:5" x14ac:dyDescent="0.3">
      <c r="A15452" s="18" t="str">
        <f t="shared" si="242"/>
        <v>2024-25Golden Plains ShireR4</v>
      </c>
      <c r="B15452" s="18" t="s">
        <v>1274</v>
      </c>
      <c r="C15452" s="18" t="s">
        <v>1064</v>
      </c>
      <c r="D15452" s="18" t="s">
        <v>228</v>
      </c>
      <c r="E15452" s="18">
        <v>10.706874009959932</v>
      </c>
    </row>
    <row r="15453" spans="1:5" x14ac:dyDescent="0.3">
      <c r="A15453" s="18" t="str">
        <f t="shared" si="242"/>
        <v>2024-25Golden Plains ShireR5</v>
      </c>
      <c r="B15453" s="18" t="s">
        <v>1274</v>
      </c>
      <c r="C15453" s="18" t="s">
        <v>1064</v>
      </c>
      <c r="D15453" s="18" t="s">
        <v>232</v>
      </c>
      <c r="E15453" s="18">
        <v>34</v>
      </c>
    </row>
    <row r="15454" spans="1:5" x14ac:dyDescent="0.3">
      <c r="A15454" s="18" t="str">
        <f t="shared" si="242"/>
        <v>2024-25Golden Plains ShireSP1</v>
      </c>
      <c r="B15454" s="18" t="s">
        <v>1274</v>
      </c>
      <c r="C15454" s="18" t="s">
        <v>1064</v>
      </c>
      <c r="D15454" s="18" t="s">
        <v>236</v>
      </c>
      <c r="E15454" s="18">
        <v>56.95</v>
      </c>
    </row>
    <row r="15455" spans="1:5" x14ac:dyDescent="0.3">
      <c r="A15455" s="18" t="str">
        <f t="shared" si="242"/>
        <v>2024-25Golden Plains ShireSP2</v>
      </c>
      <c r="B15455" s="18" t="s">
        <v>1274</v>
      </c>
      <c r="C15455" s="18" t="s">
        <v>1064</v>
      </c>
      <c r="D15455" s="18" t="s">
        <v>239</v>
      </c>
      <c r="E15455" s="18">
        <v>0.77619047619047621</v>
      </c>
    </row>
    <row r="15456" spans="1:5" x14ac:dyDescent="0.3">
      <c r="A15456" s="18" t="str">
        <f t="shared" si="242"/>
        <v>2024-25Golden Plains ShireSP3</v>
      </c>
      <c r="B15456" s="18" t="s">
        <v>1274</v>
      </c>
      <c r="C15456" s="18" t="s">
        <v>1064</v>
      </c>
      <c r="D15456" s="18" t="s">
        <v>245</v>
      </c>
      <c r="E15456" s="18">
        <v>2953.5671563981045</v>
      </c>
    </row>
    <row r="15457" spans="1:5" x14ac:dyDescent="0.3">
      <c r="A15457" s="18" t="str">
        <f t="shared" si="242"/>
        <v>2024-25Golden Plains ShireSP4</v>
      </c>
      <c r="B15457" s="18" t="s">
        <v>1274</v>
      </c>
      <c r="C15457" s="18" t="s">
        <v>1064</v>
      </c>
      <c r="D15457" s="18" t="s">
        <v>251</v>
      </c>
      <c r="E15457" s="18">
        <v>0.9</v>
      </c>
    </row>
    <row r="15458" spans="1:5" x14ac:dyDescent="0.3">
      <c r="A15458" s="18" t="str">
        <f t="shared" si="242"/>
        <v>2024-25Golden Plains ShireWC2</v>
      </c>
      <c r="B15458" s="18" t="s">
        <v>1274</v>
      </c>
      <c r="C15458" s="18" t="s">
        <v>1064</v>
      </c>
      <c r="D15458" s="18" t="s">
        <v>256</v>
      </c>
      <c r="E15458" s="18">
        <v>3.8710398512648352</v>
      </c>
    </row>
    <row r="15459" spans="1:5" x14ac:dyDescent="0.3">
      <c r="A15459" s="18" t="str">
        <f t="shared" si="242"/>
        <v>2024-25Golden Plains ShireWC3</v>
      </c>
      <c r="B15459" s="18" t="s">
        <v>1274</v>
      </c>
      <c r="C15459" s="18" t="s">
        <v>1064</v>
      </c>
      <c r="D15459" s="18" t="s">
        <v>262</v>
      </c>
      <c r="E15459" s="18">
        <v>166.58181255357653</v>
      </c>
    </row>
    <row r="15460" spans="1:5" x14ac:dyDescent="0.3">
      <c r="A15460" s="18" t="str">
        <f t="shared" si="242"/>
        <v>2024-25Golden Plains ShireWC4</v>
      </c>
      <c r="B15460" s="18" t="s">
        <v>1274</v>
      </c>
      <c r="C15460" s="18" t="s">
        <v>1064</v>
      </c>
      <c r="D15460" s="18" t="s">
        <v>266</v>
      </c>
      <c r="E15460" s="18">
        <v>135.26737843762453</v>
      </c>
    </row>
    <row r="15461" spans="1:5" x14ac:dyDescent="0.3">
      <c r="A15461" s="18" t="str">
        <f t="shared" si="242"/>
        <v>2024-25Golden Plains ShireWC5</v>
      </c>
      <c r="B15461" s="18" t="s">
        <v>1274</v>
      </c>
      <c r="C15461" s="18" t="s">
        <v>1064</v>
      </c>
      <c r="D15461" s="18" t="s">
        <v>270</v>
      </c>
      <c r="E15461" s="18">
        <v>0.29626855679592962</v>
      </c>
    </row>
    <row r="15462" spans="1:5" x14ac:dyDescent="0.3">
      <c r="A15462" s="18" t="str">
        <f t="shared" si="242"/>
        <v>2024-25Golden Plains ShireE2</v>
      </c>
      <c r="B15462" s="18" t="s">
        <v>1274</v>
      </c>
      <c r="C15462" s="18" t="s">
        <v>1064</v>
      </c>
      <c r="D15462" s="18" t="s">
        <v>548</v>
      </c>
      <c r="E15462" s="18">
        <v>4539.4058433587043</v>
      </c>
    </row>
    <row r="15463" spans="1:5" x14ac:dyDescent="0.3">
      <c r="A15463" s="18" t="str">
        <f t="shared" si="242"/>
        <v>2024-25Golden Plains ShireE4</v>
      </c>
      <c r="B15463" s="18" t="s">
        <v>1274</v>
      </c>
      <c r="C15463" s="18" t="s">
        <v>1064</v>
      </c>
      <c r="D15463" s="18" t="s">
        <v>550</v>
      </c>
      <c r="E15463" s="18">
        <v>2051.9682461739912</v>
      </c>
    </row>
    <row r="15464" spans="1:5" x14ac:dyDescent="0.3">
      <c r="A15464" s="18" t="str">
        <f t="shared" si="242"/>
        <v>2024-25Golden Plains ShireL1</v>
      </c>
      <c r="B15464" s="18" t="s">
        <v>1274</v>
      </c>
      <c r="C15464" s="18" t="s">
        <v>1064</v>
      </c>
      <c r="D15464" s="18" t="s">
        <v>552</v>
      </c>
      <c r="E15464" s="18">
        <v>0.98648563309125359</v>
      </c>
    </row>
    <row r="15465" spans="1:5" x14ac:dyDescent="0.3">
      <c r="A15465" s="18" t="str">
        <f t="shared" si="242"/>
        <v>2024-25Golden Plains ShireL2</v>
      </c>
      <c r="B15465" s="18" t="s">
        <v>1274</v>
      </c>
      <c r="C15465" s="18" t="s">
        <v>1064</v>
      </c>
      <c r="D15465" s="18" t="s">
        <v>554</v>
      </c>
      <c r="E15465" s="18">
        <v>-0.11133564887906536</v>
      </c>
    </row>
    <row r="15466" spans="1:5" x14ac:dyDescent="0.3">
      <c r="A15466" s="18" t="str">
        <f t="shared" si="242"/>
        <v>2024-25Golden Plains ShireO2</v>
      </c>
      <c r="B15466" s="18" t="s">
        <v>1274</v>
      </c>
      <c r="C15466" s="18" t="s">
        <v>1064</v>
      </c>
      <c r="D15466" s="18" t="s">
        <v>556</v>
      </c>
      <c r="E15466" s="18">
        <v>0.21929106798023107</v>
      </c>
    </row>
    <row r="15467" spans="1:5" x14ac:dyDescent="0.3">
      <c r="A15467" s="18" t="str">
        <f t="shared" si="242"/>
        <v>2024-25Golden Plains ShireO3</v>
      </c>
      <c r="B15467" s="18" t="s">
        <v>1274</v>
      </c>
      <c r="C15467" s="18" t="s">
        <v>1064</v>
      </c>
      <c r="D15467" s="18" t="s">
        <v>558</v>
      </c>
      <c r="E15467" s="18">
        <v>5.7637547867639839E-2</v>
      </c>
    </row>
    <row r="15468" spans="1:5" x14ac:dyDescent="0.3">
      <c r="A15468" s="18" t="str">
        <f t="shared" si="242"/>
        <v>2024-25Golden Plains ShireO4</v>
      </c>
      <c r="B15468" s="18" t="s">
        <v>1274</v>
      </c>
      <c r="C15468" s="18" t="s">
        <v>1064</v>
      </c>
      <c r="D15468" s="18" t="s">
        <v>560</v>
      </c>
      <c r="E15468" s="18">
        <v>0.25065502183406113</v>
      </c>
    </row>
    <row r="15469" spans="1:5" x14ac:dyDescent="0.3">
      <c r="A15469" s="18" t="str">
        <f t="shared" si="242"/>
        <v>2024-25Golden Plains ShireO5</v>
      </c>
      <c r="B15469" s="18" t="s">
        <v>1274</v>
      </c>
      <c r="C15469" s="18" t="s">
        <v>1064</v>
      </c>
      <c r="D15469" s="18" t="s">
        <v>562</v>
      </c>
      <c r="E15469" s="18">
        <v>1.7293971766501335</v>
      </c>
    </row>
    <row r="15470" spans="1:5" x14ac:dyDescent="0.3">
      <c r="A15470" s="18" t="str">
        <f t="shared" si="242"/>
        <v>2024-25Golden Plains ShireOP1</v>
      </c>
      <c r="B15470" s="18" t="s">
        <v>1274</v>
      </c>
      <c r="C15470" s="18" t="s">
        <v>1064</v>
      </c>
      <c r="D15470" s="18" t="s">
        <v>564</v>
      </c>
      <c r="E15470" s="18">
        <v>5.2368227550709306E-3</v>
      </c>
    </row>
    <row r="15471" spans="1:5" x14ac:dyDescent="0.3">
      <c r="A15471" s="18" t="str">
        <f t="shared" si="242"/>
        <v>2024-25Golden Plains ShireS1</v>
      </c>
      <c r="B15471" s="18" t="s">
        <v>1274</v>
      </c>
      <c r="C15471" s="18" t="s">
        <v>1064</v>
      </c>
      <c r="D15471" s="18" t="s">
        <v>567</v>
      </c>
      <c r="E15471" s="18">
        <v>0.54794741656055523</v>
      </c>
    </row>
    <row r="15472" spans="1:5" x14ac:dyDescent="0.3">
      <c r="A15472" s="18" t="str">
        <f t="shared" si="242"/>
        <v>2024-25Golden Plains ShireS2</v>
      </c>
      <c r="B15472" s="18" t="s">
        <v>1274</v>
      </c>
      <c r="C15472" s="18" t="s">
        <v>1064</v>
      </c>
      <c r="D15472" s="18" t="s">
        <v>569</v>
      </c>
      <c r="E15472" s="18">
        <v>2.5999300513042198E-3</v>
      </c>
    </row>
    <row r="15473" spans="1:5" x14ac:dyDescent="0.3">
      <c r="A15473" s="18" t="str">
        <f t="shared" si="242"/>
        <v>2024-25Golden Plains ShireC1</v>
      </c>
      <c r="B15473" s="18" t="s">
        <v>1274</v>
      </c>
      <c r="C15473" s="18" t="s">
        <v>1064</v>
      </c>
      <c r="D15473" s="18" t="s">
        <v>572</v>
      </c>
      <c r="E15473" s="18">
        <v>2106.0485248889395</v>
      </c>
    </row>
    <row r="15474" spans="1:5" x14ac:dyDescent="0.3">
      <c r="A15474" s="18" t="str">
        <f t="shared" si="242"/>
        <v>2024-25Golden Plains ShireC2</v>
      </c>
      <c r="B15474" s="18" t="s">
        <v>1274</v>
      </c>
      <c r="C15474" s="18" t="s">
        <v>1064</v>
      </c>
      <c r="D15474" s="18" t="s">
        <v>575</v>
      </c>
      <c r="E15474" s="18">
        <v>26936.780954550632</v>
      </c>
    </row>
    <row r="15475" spans="1:5" x14ac:dyDescent="0.3">
      <c r="A15475" s="18" t="str">
        <f t="shared" si="242"/>
        <v>2024-25Golden Plains ShireC3</v>
      </c>
      <c r="B15475" s="18" t="s">
        <v>1274</v>
      </c>
      <c r="C15475" s="18" t="s">
        <v>1064</v>
      </c>
      <c r="D15475" s="18" t="s">
        <v>579</v>
      </c>
      <c r="E15475" s="18">
        <v>15.100841420237089</v>
      </c>
    </row>
    <row r="15476" spans="1:5" x14ac:dyDescent="0.3">
      <c r="A15476" s="18" t="str">
        <f t="shared" si="242"/>
        <v>2024-25Golden Plains ShireC4</v>
      </c>
      <c r="B15476" s="18" t="s">
        <v>1274</v>
      </c>
      <c r="C15476" s="18" t="s">
        <v>1064</v>
      </c>
      <c r="D15476" s="18" t="s">
        <v>583</v>
      </c>
      <c r="E15476" s="18">
        <v>1304.2487754869576</v>
      </c>
    </row>
    <row r="15477" spans="1:5" x14ac:dyDescent="0.3">
      <c r="A15477" s="18" t="str">
        <f t="shared" si="242"/>
        <v>2024-25Golden Plains ShireC5</v>
      </c>
      <c r="B15477" s="18" t="s">
        <v>1274</v>
      </c>
      <c r="C15477" s="18" t="s">
        <v>1064</v>
      </c>
      <c r="D15477" s="18" t="s">
        <v>586</v>
      </c>
      <c r="E15477" s="18">
        <v>603.1058966473023</v>
      </c>
    </row>
    <row r="15478" spans="1:5" x14ac:dyDescent="0.3">
      <c r="A15478" s="18" t="str">
        <f t="shared" si="242"/>
        <v>2024-25Golden Plains ShireC6</v>
      </c>
      <c r="B15478" s="18" t="s">
        <v>1274</v>
      </c>
      <c r="C15478" s="18" t="s">
        <v>1064</v>
      </c>
      <c r="D15478" s="18" t="s">
        <v>590</v>
      </c>
      <c r="E15478" s="18">
        <v>8</v>
      </c>
    </row>
    <row r="15479" spans="1:5" x14ac:dyDescent="0.3">
      <c r="A15479" s="18" t="str">
        <f t="shared" si="242"/>
        <v>2024-25Golden Plains ShireC7</v>
      </c>
      <c r="B15479" s="18" t="s">
        <v>1274</v>
      </c>
      <c r="C15479" s="18" t="s">
        <v>1064</v>
      </c>
      <c r="D15479" s="18" t="s">
        <v>594</v>
      </c>
      <c r="E15479" s="18">
        <v>0.17114914425427874</v>
      </c>
    </row>
    <row r="15480" spans="1:5" x14ac:dyDescent="0.3">
      <c r="A15480" s="18" t="str">
        <f t="shared" si="242"/>
        <v>2024-25Greater Bendigo CityAF2</v>
      </c>
      <c r="B15480" s="18" t="s">
        <v>1274</v>
      </c>
      <c r="C15480" s="18" t="s">
        <v>1067</v>
      </c>
      <c r="D15480" s="18" t="s">
        <v>76</v>
      </c>
      <c r="E15480" s="18">
        <v>1</v>
      </c>
    </row>
    <row r="15481" spans="1:5" x14ac:dyDescent="0.3">
      <c r="A15481" s="18" t="str">
        <f t="shared" si="242"/>
        <v>2024-25Greater Bendigo CityAF6</v>
      </c>
      <c r="B15481" s="18" t="s">
        <v>1274</v>
      </c>
      <c r="C15481" s="18" t="s">
        <v>1067</v>
      </c>
      <c r="D15481" s="18" t="s">
        <v>85</v>
      </c>
      <c r="E15481" s="18">
        <v>6.3582608004451338</v>
      </c>
    </row>
    <row r="15482" spans="1:5" x14ac:dyDescent="0.3">
      <c r="A15482" s="18" t="str">
        <f t="shared" si="242"/>
        <v>2024-25Greater Bendigo CityAF7</v>
      </c>
      <c r="B15482" s="18" t="s">
        <v>1274</v>
      </c>
      <c r="C15482" s="18" t="s">
        <v>1067</v>
      </c>
      <c r="D15482" s="18" t="s">
        <v>90</v>
      </c>
      <c r="E15482" s="18">
        <v>3.8226643047077076</v>
      </c>
    </row>
    <row r="15483" spans="1:5" x14ac:dyDescent="0.3">
      <c r="A15483" s="18" t="str">
        <f t="shared" si="242"/>
        <v>2024-25Greater Bendigo CityAM1</v>
      </c>
      <c r="B15483" s="18" t="s">
        <v>1274</v>
      </c>
      <c r="C15483" s="18" t="s">
        <v>1067</v>
      </c>
      <c r="D15483" s="18" t="s">
        <v>97</v>
      </c>
      <c r="E15483" s="18">
        <v>1.1116895409370564</v>
      </c>
    </row>
    <row r="15484" spans="1:5" x14ac:dyDescent="0.3">
      <c r="A15484" s="18" t="str">
        <f t="shared" si="242"/>
        <v>2024-25Greater Bendigo CityAM2</v>
      </c>
      <c r="B15484" s="18" t="s">
        <v>1274</v>
      </c>
      <c r="C15484" s="18" t="s">
        <v>1067</v>
      </c>
      <c r="D15484" s="18" t="s">
        <v>103</v>
      </c>
      <c r="E15484" s="18">
        <v>0.35914260717410323</v>
      </c>
    </row>
    <row r="15485" spans="1:5" x14ac:dyDescent="0.3">
      <c r="A15485" s="18" t="str">
        <f t="shared" si="242"/>
        <v>2024-25Greater Bendigo CityAM5</v>
      </c>
      <c r="B15485" s="18" t="s">
        <v>1274</v>
      </c>
      <c r="C15485" s="18" t="s">
        <v>1067</v>
      </c>
      <c r="D15485" s="18" t="s">
        <v>109</v>
      </c>
      <c r="E15485" s="18">
        <v>0.67303754266211602</v>
      </c>
    </row>
    <row r="15486" spans="1:5" x14ac:dyDescent="0.3">
      <c r="A15486" s="18" t="str">
        <f t="shared" si="242"/>
        <v>2024-25Greater Bendigo CityAM6</v>
      </c>
      <c r="B15486" s="18" t="s">
        <v>1274</v>
      </c>
      <c r="C15486" s="18" t="s">
        <v>1067</v>
      </c>
      <c r="D15486" s="18" t="s">
        <v>115</v>
      </c>
      <c r="E15486" s="18">
        <v>20.678065259727354</v>
      </c>
    </row>
    <row r="15487" spans="1:5" x14ac:dyDescent="0.3">
      <c r="A15487" s="18" t="str">
        <f t="shared" si="242"/>
        <v>2024-25Greater Bendigo CityAM7</v>
      </c>
      <c r="B15487" s="18" t="s">
        <v>1274</v>
      </c>
      <c r="C15487" s="18" t="s">
        <v>1067</v>
      </c>
      <c r="D15487" s="18" t="s">
        <v>118</v>
      </c>
      <c r="E15487" s="18">
        <v>1</v>
      </c>
    </row>
    <row r="15488" spans="1:5" x14ac:dyDescent="0.3">
      <c r="A15488" s="18" t="str">
        <f t="shared" si="242"/>
        <v>2024-25Greater Bendigo CityFS1</v>
      </c>
      <c r="B15488" s="18" t="s">
        <v>1274</v>
      </c>
      <c r="C15488" s="18" t="s">
        <v>1067</v>
      </c>
      <c r="D15488" s="18" t="s">
        <v>124</v>
      </c>
      <c r="E15488" s="18">
        <v>6.2589285714285712</v>
      </c>
    </row>
    <row r="15489" spans="1:5" x14ac:dyDescent="0.3">
      <c r="A15489" s="18" t="str">
        <f t="shared" si="242"/>
        <v>2024-25Greater Bendigo CityFS2</v>
      </c>
      <c r="B15489" s="18" t="s">
        <v>1274</v>
      </c>
      <c r="C15489" s="18" t="s">
        <v>1067</v>
      </c>
      <c r="D15489" s="18" t="s">
        <v>130</v>
      </c>
      <c r="E15489" s="18">
        <v>0.98067632850241548</v>
      </c>
    </row>
    <row r="15490" spans="1:5" x14ac:dyDescent="0.3">
      <c r="A15490" s="18" t="str">
        <f t="shared" si="242"/>
        <v>2024-25Greater Bendigo CityFS3</v>
      </c>
      <c r="B15490" s="18" t="s">
        <v>1274</v>
      </c>
      <c r="C15490" s="18" t="s">
        <v>1067</v>
      </c>
      <c r="D15490" s="18" t="s">
        <v>135</v>
      </c>
      <c r="E15490" s="18">
        <v>649.71477551020405</v>
      </c>
    </row>
    <row r="15491" spans="1:5" x14ac:dyDescent="0.3">
      <c r="A15491" s="18" t="str">
        <f t="shared" si="242"/>
        <v>2024-25Greater Bendigo CityFS4</v>
      </c>
      <c r="B15491" s="18" t="s">
        <v>1274</v>
      </c>
      <c r="C15491" s="18" t="s">
        <v>1067</v>
      </c>
      <c r="D15491" s="18" t="s">
        <v>139</v>
      </c>
      <c r="E15491" s="18">
        <v>0.90163934426229508</v>
      </c>
    </row>
    <row r="15492" spans="1:5" x14ac:dyDescent="0.3">
      <c r="A15492" s="18" t="str">
        <f t="shared" si="242"/>
        <v>2024-25Greater Bendigo CityFS5</v>
      </c>
      <c r="B15492" s="18" t="s">
        <v>1274</v>
      </c>
      <c r="C15492" s="18" t="s">
        <v>1067</v>
      </c>
      <c r="D15492" s="18" t="s">
        <v>144</v>
      </c>
      <c r="E15492" s="18">
        <v>1.1190476190476191</v>
      </c>
    </row>
    <row r="15493" spans="1:5" x14ac:dyDescent="0.3">
      <c r="A15493" s="18" t="str">
        <f t="shared" si="242"/>
        <v>2024-25Greater Bendigo CityG1</v>
      </c>
      <c r="B15493" s="18" t="s">
        <v>1274</v>
      </c>
      <c r="C15493" s="18" t="s">
        <v>1067</v>
      </c>
      <c r="D15493" s="18" t="s">
        <v>149</v>
      </c>
      <c r="E15493" s="18">
        <v>9.2307692307692313E-2</v>
      </c>
    </row>
    <row r="15494" spans="1:5" x14ac:dyDescent="0.3">
      <c r="A15494" s="18" t="str">
        <f t="shared" si="242"/>
        <v>2024-25Greater Bendigo CityG2</v>
      </c>
      <c r="B15494" s="18" t="s">
        <v>1274</v>
      </c>
      <c r="C15494" s="18" t="s">
        <v>1067</v>
      </c>
      <c r="D15494" s="18" t="s">
        <v>154</v>
      </c>
      <c r="E15494" s="18">
        <v>47</v>
      </c>
    </row>
    <row r="15495" spans="1:5" x14ac:dyDescent="0.3">
      <c r="A15495" s="18" t="str">
        <f t="shared" si="242"/>
        <v>2024-25Greater Bendigo CityG3</v>
      </c>
      <c r="B15495" s="18" t="s">
        <v>1274</v>
      </c>
      <c r="C15495" s="18" t="s">
        <v>1067</v>
      </c>
      <c r="D15495" s="18" t="s">
        <v>159</v>
      </c>
      <c r="E15495" s="18">
        <v>0.88888888888888884</v>
      </c>
    </row>
    <row r="15496" spans="1:5" x14ac:dyDescent="0.3">
      <c r="A15496" s="18" t="str">
        <f t="shared" si="242"/>
        <v>2024-25Greater Bendigo CityG4</v>
      </c>
      <c r="B15496" s="18" t="s">
        <v>1274</v>
      </c>
      <c r="C15496" s="18" t="s">
        <v>1067</v>
      </c>
      <c r="D15496" s="18" t="s">
        <v>166</v>
      </c>
      <c r="E15496" s="18">
        <v>77089.906666666677</v>
      </c>
    </row>
    <row r="15497" spans="1:5" x14ac:dyDescent="0.3">
      <c r="A15497" s="18" t="str">
        <f t="shared" si="242"/>
        <v>2024-25Greater Bendigo CityG5</v>
      </c>
      <c r="B15497" s="18" t="s">
        <v>1274</v>
      </c>
      <c r="C15497" s="18" t="s">
        <v>1067</v>
      </c>
      <c r="D15497" s="18" t="s">
        <v>169</v>
      </c>
      <c r="E15497" s="18">
        <v>48</v>
      </c>
    </row>
    <row r="15498" spans="1:5" x14ac:dyDescent="0.3">
      <c r="A15498" s="18" t="str">
        <f t="shared" si="242"/>
        <v>2024-25Greater Bendigo CityLB2</v>
      </c>
      <c r="B15498" s="18" t="s">
        <v>1274</v>
      </c>
      <c r="C15498" s="18" t="s">
        <v>1067</v>
      </c>
      <c r="D15498" s="18" t="s">
        <v>172</v>
      </c>
      <c r="E15498" s="18">
        <v>0.5358292626954726</v>
      </c>
    </row>
    <row r="15499" spans="1:5" x14ac:dyDescent="0.3">
      <c r="A15499" s="18" t="str">
        <f t="shared" si="242"/>
        <v>2024-25Greater Bendigo CityLB5</v>
      </c>
      <c r="B15499" s="18" t="s">
        <v>1274</v>
      </c>
      <c r="C15499" s="18" t="s">
        <v>1067</v>
      </c>
      <c r="D15499" s="18" t="s">
        <v>177</v>
      </c>
      <c r="E15499" s="18">
        <v>28.429841977663845</v>
      </c>
    </row>
    <row r="15500" spans="1:5" x14ac:dyDescent="0.3">
      <c r="A15500" s="18" t="str">
        <f t="shared" si="242"/>
        <v>2024-25Greater Bendigo CityLB6</v>
      </c>
      <c r="B15500" s="18" t="s">
        <v>1274</v>
      </c>
      <c r="C15500" s="18" t="s">
        <v>1067</v>
      </c>
      <c r="D15500" s="18" t="s">
        <v>180</v>
      </c>
      <c r="E15500" s="18">
        <v>6.13910416915067</v>
      </c>
    </row>
    <row r="15501" spans="1:5" x14ac:dyDescent="0.3">
      <c r="A15501" s="18" t="str">
        <f t="shared" si="242"/>
        <v>2024-25Greater Bendigo CityLB7</v>
      </c>
      <c r="B15501" s="18" t="s">
        <v>1274</v>
      </c>
      <c r="C15501" s="18" t="s">
        <v>1067</v>
      </c>
      <c r="D15501" s="18" t="s">
        <v>184</v>
      </c>
      <c r="E15501" s="18">
        <v>0.19786177019991255</v>
      </c>
    </row>
    <row r="15502" spans="1:5" x14ac:dyDescent="0.3">
      <c r="A15502" s="18" t="str">
        <f t="shared" si="242"/>
        <v>2024-25Greater Bendigo CityLB8</v>
      </c>
      <c r="B15502" s="18" t="s">
        <v>1274</v>
      </c>
      <c r="C15502" s="18" t="s">
        <v>1067</v>
      </c>
      <c r="D15502" s="18" t="s">
        <v>188</v>
      </c>
      <c r="E15502" s="18">
        <v>3.2134970788124479</v>
      </c>
    </row>
    <row r="15503" spans="1:5" x14ac:dyDescent="0.3">
      <c r="A15503" s="18" t="str">
        <f t="shared" si="242"/>
        <v>2024-25Greater Bendigo CityMC2</v>
      </c>
      <c r="B15503" s="18" t="s">
        <v>1274</v>
      </c>
      <c r="C15503" s="18" t="s">
        <v>1067</v>
      </c>
      <c r="D15503" s="18" t="s">
        <v>192</v>
      </c>
      <c r="E15503" s="18">
        <v>1.005965697240865</v>
      </c>
    </row>
    <row r="15504" spans="1:5" x14ac:dyDescent="0.3">
      <c r="A15504" s="18" t="str">
        <f t="shared" si="242"/>
        <v>2024-25Greater Bendigo CityMC3</v>
      </c>
      <c r="B15504" s="18" t="s">
        <v>1274</v>
      </c>
      <c r="C15504" s="18" t="s">
        <v>1067</v>
      </c>
      <c r="D15504" s="18" t="s">
        <v>197</v>
      </c>
      <c r="E15504" s="18">
        <v>81.892140054331421</v>
      </c>
    </row>
    <row r="15505" spans="1:5" x14ac:dyDescent="0.3">
      <c r="A15505" s="18" t="str">
        <f t="shared" si="242"/>
        <v>2024-25Greater Bendigo CityMC4</v>
      </c>
      <c r="B15505" s="18" t="s">
        <v>1274</v>
      </c>
      <c r="C15505" s="18" t="s">
        <v>1067</v>
      </c>
      <c r="D15505" s="18" t="s">
        <v>202</v>
      </c>
      <c r="E15505" s="18">
        <v>0.81323027143627535</v>
      </c>
    </row>
    <row r="15506" spans="1:5" x14ac:dyDescent="0.3">
      <c r="A15506" s="18" t="str">
        <f t="shared" si="242"/>
        <v>2024-25Greater Bendigo CityMC5</v>
      </c>
      <c r="B15506" s="18" t="s">
        <v>1274</v>
      </c>
      <c r="C15506" s="18" t="s">
        <v>1067</v>
      </c>
      <c r="D15506" s="18" t="s">
        <v>207</v>
      </c>
      <c r="E15506" s="18">
        <v>0.87074829931972786</v>
      </c>
    </row>
    <row r="15507" spans="1:5" x14ac:dyDescent="0.3">
      <c r="A15507" s="18" t="str">
        <f t="shared" si="242"/>
        <v>2024-25Greater Bendigo CityMC6</v>
      </c>
      <c r="B15507" s="18" t="s">
        <v>1274</v>
      </c>
      <c r="C15507" s="18" t="s">
        <v>1067</v>
      </c>
      <c r="D15507" s="18" t="s">
        <v>211</v>
      </c>
      <c r="E15507" s="18">
        <v>0.94183445190156601</v>
      </c>
    </row>
    <row r="15508" spans="1:5" x14ac:dyDescent="0.3">
      <c r="A15508" s="18" t="str">
        <f t="shared" si="242"/>
        <v>2024-25Greater Bendigo CityR1</v>
      </c>
      <c r="B15508" s="18" t="s">
        <v>1274</v>
      </c>
      <c r="C15508" s="18" t="s">
        <v>1067</v>
      </c>
      <c r="D15508" s="18" t="s">
        <v>215</v>
      </c>
      <c r="E15508" s="18">
        <v>60.183880963966494</v>
      </c>
    </row>
    <row r="15509" spans="1:5" x14ac:dyDescent="0.3">
      <c r="A15509" s="18" t="str">
        <f t="shared" si="242"/>
        <v>2024-25Greater Bendigo CityR2</v>
      </c>
      <c r="B15509" s="18" t="s">
        <v>1274</v>
      </c>
      <c r="C15509" s="18" t="s">
        <v>1067</v>
      </c>
      <c r="D15509" s="18" t="s">
        <v>220</v>
      </c>
      <c r="E15509" s="18">
        <v>0.97278920275565339</v>
      </c>
    </row>
    <row r="15510" spans="1:5" x14ac:dyDescent="0.3">
      <c r="A15510" s="18" t="str">
        <f t="shared" si="242"/>
        <v>2024-25Greater Bendigo CityR3</v>
      </c>
      <c r="B15510" s="18" t="s">
        <v>1274</v>
      </c>
      <c r="C15510" s="18" t="s">
        <v>1067</v>
      </c>
      <c r="D15510" s="18" t="s">
        <v>223</v>
      </c>
      <c r="E15510" s="18">
        <v>123.16203235591506</v>
      </c>
    </row>
    <row r="15511" spans="1:5" x14ac:dyDescent="0.3">
      <c r="A15511" s="18" t="str">
        <f t="shared" si="242"/>
        <v>2024-25Greater Bendigo CityR4</v>
      </c>
      <c r="B15511" s="18" t="s">
        <v>1274</v>
      </c>
      <c r="C15511" s="18" t="s">
        <v>1067</v>
      </c>
      <c r="D15511" s="18" t="s">
        <v>228</v>
      </c>
      <c r="E15511" s="18">
        <v>10.792031722223969</v>
      </c>
    </row>
    <row r="15512" spans="1:5" x14ac:dyDescent="0.3">
      <c r="A15512" s="18" t="str">
        <f t="shared" ref="A15512:A15575" si="243">CONCATENATE(B15512,C15512,D15512)</f>
        <v>2024-25Greater Bendigo CityR5</v>
      </c>
      <c r="B15512" s="18" t="s">
        <v>1274</v>
      </c>
      <c r="C15512" s="18" t="s">
        <v>1067</v>
      </c>
      <c r="D15512" s="18" t="s">
        <v>232</v>
      </c>
      <c r="E15512" s="18">
        <v>45</v>
      </c>
    </row>
    <row r="15513" spans="1:5" x14ac:dyDescent="0.3">
      <c r="A15513" s="18" t="str">
        <f t="shared" si="243"/>
        <v>2024-25Greater Bendigo CitySP1</v>
      </c>
      <c r="B15513" s="18" t="s">
        <v>1274</v>
      </c>
      <c r="C15513" s="18" t="s">
        <v>1067</v>
      </c>
      <c r="D15513" s="18" t="s">
        <v>236</v>
      </c>
      <c r="E15513" s="18">
        <v>73</v>
      </c>
    </row>
    <row r="15514" spans="1:5" x14ac:dyDescent="0.3">
      <c r="A15514" s="18" t="str">
        <f t="shared" si="243"/>
        <v>2024-25Greater Bendigo CitySP2</v>
      </c>
      <c r="B15514" s="18" t="s">
        <v>1274</v>
      </c>
      <c r="C15514" s="18" t="s">
        <v>1067</v>
      </c>
      <c r="D15514" s="18" t="s">
        <v>239</v>
      </c>
      <c r="E15514" s="18">
        <v>0.56872509960159368</v>
      </c>
    </row>
    <row r="15515" spans="1:5" x14ac:dyDescent="0.3">
      <c r="A15515" s="18" t="str">
        <f t="shared" si="243"/>
        <v>2024-25Greater Bendigo CitySP3</v>
      </c>
      <c r="B15515" s="18" t="s">
        <v>1274</v>
      </c>
      <c r="C15515" s="18" t="s">
        <v>1067</v>
      </c>
      <c r="D15515" s="18" t="s">
        <v>245</v>
      </c>
      <c r="E15515" s="18">
        <v>2977.1287200832467</v>
      </c>
    </row>
    <row r="15516" spans="1:5" x14ac:dyDescent="0.3">
      <c r="A15516" s="18" t="str">
        <f t="shared" si="243"/>
        <v>2024-25Greater Bendigo CitySP4</v>
      </c>
      <c r="B15516" s="18" t="s">
        <v>1274</v>
      </c>
      <c r="C15516" s="18" t="s">
        <v>1067</v>
      </c>
      <c r="D15516" s="18" t="s">
        <v>251</v>
      </c>
      <c r="E15516" s="18">
        <v>0.66666666666666663</v>
      </c>
    </row>
    <row r="15517" spans="1:5" x14ac:dyDescent="0.3">
      <c r="A15517" s="18" t="str">
        <f t="shared" si="243"/>
        <v>2024-25Greater Bendigo CityWC2</v>
      </c>
      <c r="B15517" s="18" t="s">
        <v>1274</v>
      </c>
      <c r="C15517" s="18" t="s">
        <v>1067</v>
      </c>
      <c r="D15517" s="18" t="s">
        <v>256</v>
      </c>
      <c r="E15517" s="18">
        <v>8.3034702460011012</v>
      </c>
    </row>
    <row r="15518" spans="1:5" x14ac:dyDescent="0.3">
      <c r="A15518" s="18" t="str">
        <f t="shared" si="243"/>
        <v>2024-25Greater Bendigo CityWC3</v>
      </c>
      <c r="B15518" s="18" t="s">
        <v>1274</v>
      </c>
      <c r="C15518" s="18" t="s">
        <v>1067</v>
      </c>
      <c r="D15518" s="18" t="s">
        <v>262</v>
      </c>
      <c r="E15518" s="18">
        <v>134.71352177344519</v>
      </c>
    </row>
    <row r="15519" spans="1:5" x14ac:dyDescent="0.3">
      <c r="A15519" s="18" t="str">
        <f t="shared" si="243"/>
        <v>2024-25Greater Bendigo CityWC4</v>
      </c>
      <c r="B15519" s="18" t="s">
        <v>1274</v>
      </c>
      <c r="C15519" s="18" t="s">
        <v>1067</v>
      </c>
      <c r="D15519" s="18" t="s">
        <v>266</v>
      </c>
      <c r="E15519" s="18">
        <v>66.894718323500925</v>
      </c>
    </row>
    <row r="15520" spans="1:5" x14ac:dyDescent="0.3">
      <c r="A15520" s="18" t="str">
        <f t="shared" si="243"/>
        <v>2024-25Greater Bendigo CityWC5</v>
      </c>
      <c r="B15520" s="18" t="s">
        <v>1274</v>
      </c>
      <c r="C15520" s="18" t="s">
        <v>1067</v>
      </c>
      <c r="D15520" s="18" t="s">
        <v>270</v>
      </c>
      <c r="E15520" s="18">
        <v>0.64287133857400425</v>
      </c>
    </row>
    <row r="15521" spans="1:5" x14ac:dyDescent="0.3">
      <c r="A15521" s="18" t="str">
        <f t="shared" si="243"/>
        <v>2024-25Greater Bendigo CityE2</v>
      </c>
      <c r="B15521" s="18" t="s">
        <v>1274</v>
      </c>
      <c r="C15521" s="18" t="s">
        <v>1067</v>
      </c>
      <c r="D15521" s="18" t="s">
        <v>548</v>
      </c>
      <c r="E15521" s="18">
        <v>3979.5481382350627</v>
      </c>
    </row>
    <row r="15522" spans="1:5" x14ac:dyDescent="0.3">
      <c r="A15522" s="18" t="str">
        <f t="shared" si="243"/>
        <v>2024-25Greater Bendigo CityE4</v>
      </c>
      <c r="B15522" s="18" t="s">
        <v>1274</v>
      </c>
      <c r="C15522" s="18" t="s">
        <v>1067</v>
      </c>
      <c r="D15522" s="18" t="s">
        <v>550</v>
      </c>
      <c r="E15522" s="18">
        <v>1949.0893332283713</v>
      </c>
    </row>
    <row r="15523" spans="1:5" x14ac:dyDescent="0.3">
      <c r="A15523" s="18" t="str">
        <f t="shared" si="243"/>
        <v>2024-25Greater Bendigo CityL1</v>
      </c>
      <c r="B15523" s="18" t="s">
        <v>1274</v>
      </c>
      <c r="C15523" s="18" t="s">
        <v>1067</v>
      </c>
      <c r="D15523" s="18" t="s">
        <v>552</v>
      </c>
      <c r="E15523" s="18">
        <v>1.8843441466854725</v>
      </c>
    </row>
    <row r="15524" spans="1:5" x14ac:dyDescent="0.3">
      <c r="A15524" s="18" t="str">
        <f t="shared" si="243"/>
        <v>2024-25Greater Bendigo CityL2</v>
      </c>
      <c r="B15524" s="18" t="s">
        <v>1274</v>
      </c>
      <c r="C15524" s="18" t="s">
        <v>1067</v>
      </c>
      <c r="D15524" s="18" t="s">
        <v>554</v>
      </c>
      <c r="E15524" s="18">
        <v>-0.29310545092508089</v>
      </c>
    </row>
    <row r="15525" spans="1:5" x14ac:dyDescent="0.3">
      <c r="A15525" s="18" t="str">
        <f t="shared" si="243"/>
        <v>2024-25Greater Bendigo CityO2</v>
      </c>
      <c r="B15525" s="18" t="s">
        <v>1274</v>
      </c>
      <c r="C15525" s="18" t="s">
        <v>1067</v>
      </c>
      <c r="D15525" s="18" t="s">
        <v>556</v>
      </c>
      <c r="E15525" s="18">
        <v>6.6274179983179138E-2</v>
      </c>
    </row>
    <row r="15526" spans="1:5" x14ac:dyDescent="0.3">
      <c r="A15526" s="18" t="str">
        <f t="shared" si="243"/>
        <v>2024-25Greater Bendigo CityO3</v>
      </c>
      <c r="B15526" s="18" t="s">
        <v>1274</v>
      </c>
      <c r="C15526" s="18" t="s">
        <v>1067</v>
      </c>
      <c r="D15526" s="18" t="s">
        <v>558</v>
      </c>
      <c r="E15526" s="18">
        <v>3.5453192728213755E-2</v>
      </c>
    </row>
    <row r="15527" spans="1:5" x14ac:dyDescent="0.3">
      <c r="A15527" s="18" t="str">
        <f t="shared" si="243"/>
        <v>2024-25Greater Bendigo CityO4</v>
      </c>
      <c r="B15527" s="18" t="s">
        <v>1274</v>
      </c>
      <c r="C15527" s="18" t="s">
        <v>1067</v>
      </c>
      <c r="D15527" s="18" t="s">
        <v>560</v>
      </c>
      <c r="E15527" s="18">
        <v>0.32939267380596982</v>
      </c>
    </row>
    <row r="15528" spans="1:5" x14ac:dyDescent="0.3">
      <c r="A15528" s="18" t="str">
        <f t="shared" si="243"/>
        <v>2024-25Greater Bendigo CityO5</v>
      </c>
      <c r="B15528" s="18" t="s">
        <v>1274</v>
      </c>
      <c r="C15528" s="18" t="s">
        <v>1067</v>
      </c>
      <c r="D15528" s="18" t="s">
        <v>562</v>
      </c>
      <c r="E15528" s="18">
        <v>0.67966514577372206</v>
      </c>
    </row>
    <row r="15529" spans="1:5" x14ac:dyDescent="0.3">
      <c r="A15529" s="18" t="str">
        <f t="shared" si="243"/>
        <v>2024-25Greater Bendigo CityOP1</v>
      </c>
      <c r="B15529" s="18" t="s">
        <v>1274</v>
      </c>
      <c r="C15529" s="18" t="s">
        <v>1067</v>
      </c>
      <c r="D15529" s="18" t="s">
        <v>564</v>
      </c>
      <c r="E15529" s="18">
        <v>-7.0445854814248643E-2</v>
      </c>
    </row>
    <row r="15530" spans="1:5" x14ac:dyDescent="0.3">
      <c r="A15530" s="18" t="str">
        <f t="shared" si="243"/>
        <v>2024-25Greater Bendigo CityS1</v>
      </c>
      <c r="B15530" s="18" t="s">
        <v>1274</v>
      </c>
      <c r="C15530" s="18" t="s">
        <v>1067</v>
      </c>
      <c r="D15530" s="18" t="s">
        <v>567</v>
      </c>
      <c r="E15530" s="18">
        <v>0.65460579669584473</v>
      </c>
    </row>
    <row r="15531" spans="1:5" x14ac:dyDescent="0.3">
      <c r="A15531" s="18" t="str">
        <f t="shared" si="243"/>
        <v>2024-25Greater Bendigo CityS2</v>
      </c>
      <c r="B15531" s="18" t="s">
        <v>1274</v>
      </c>
      <c r="C15531" s="18" t="s">
        <v>1067</v>
      </c>
      <c r="D15531" s="18" t="s">
        <v>569</v>
      </c>
      <c r="E15531" s="18">
        <v>3.9468841370801861E-3</v>
      </c>
    </row>
    <row r="15532" spans="1:5" x14ac:dyDescent="0.3">
      <c r="A15532" s="18" t="str">
        <f t="shared" si="243"/>
        <v>2024-25Greater Bendigo CityC1</v>
      </c>
      <c r="B15532" s="18" t="s">
        <v>1274</v>
      </c>
      <c r="C15532" s="18" t="s">
        <v>1067</v>
      </c>
      <c r="D15532" s="18" t="s">
        <v>572</v>
      </c>
      <c r="E15532" s="18">
        <v>2009.1490799252813</v>
      </c>
    </row>
    <row r="15533" spans="1:5" x14ac:dyDescent="0.3">
      <c r="A15533" s="18" t="str">
        <f t="shared" si="243"/>
        <v>2024-25Greater Bendigo CityC2</v>
      </c>
      <c r="B15533" s="18" t="s">
        <v>1274</v>
      </c>
      <c r="C15533" s="18" t="s">
        <v>1067</v>
      </c>
      <c r="D15533" s="18" t="s">
        <v>575</v>
      </c>
      <c r="E15533" s="18">
        <v>16644.092047215927</v>
      </c>
    </row>
    <row r="15534" spans="1:5" x14ac:dyDescent="0.3">
      <c r="A15534" s="18" t="str">
        <f t="shared" si="243"/>
        <v>2024-25Greater Bendigo CityC3</v>
      </c>
      <c r="B15534" s="18" t="s">
        <v>1274</v>
      </c>
      <c r="C15534" s="18" t="s">
        <v>1067</v>
      </c>
      <c r="D15534" s="18" t="s">
        <v>579</v>
      </c>
      <c r="E15534" s="18">
        <v>39.54677052782467</v>
      </c>
    </row>
    <row r="15535" spans="1:5" x14ac:dyDescent="0.3">
      <c r="A15535" s="18" t="str">
        <f t="shared" si="243"/>
        <v>2024-25Greater Bendigo CityC4</v>
      </c>
      <c r="B15535" s="18" t="s">
        <v>1274</v>
      </c>
      <c r="C15535" s="18" t="s">
        <v>1067</v>
      </c>
      <c r="D15535" s="18" t="s">
        <v>583</v>
      </c>
      <c r="E15535" s="18">
        <v>1528.3096856245775</v>
      </c>
    </row>
    <row r="15536" spans="1:5" x14ac:dyDescent="0.3">
      <c r="A15536" s="18" t="str">
        <f t="shared" si="243"/>
        <v>2024-25Greater Bendigo CityC5</v>
      </c>
      <c r="B15536" s="18" t="s">
        <v>1274</v>
      </c>
      <c r="C15536" s="18" t="s">
        <v>1067</v>
      </c>
      <c r="D15536" s="18" t="s">
        <v>586</v>
      </c>
      <c r="E15536" s="18">
        <v>323.98002368745279</v>
      </c>
    </row>
    <row r="15537" spans="1:5" x14ac:dyDescent="0.3">
      <c r="A15537" s="18" t="str">
        <f t="shared" si="243"/>
        <v>2024-25Greater Bendigo CityC6</v>
      </c>
      <c r="B15537" s="18" t="s">
        <v>1274</v>
      </c>
      <c r="C15537" s="18" t="s">
        <v>1067</v>
      </c>
      <c r="D15537" s="18" t="s">
        <v>590</v>
      </c>
      <c r="E15537" s="18">
        <v>4</v>
      </c>
    </row>
    <row r="15538" spans="1:5" x14ac:dyDescent="0.3">
      <c r="A15538" s="18" t="str">
        <f t="shared" si="243"/>
        <v>2024-25Greater Bendigo CityC7</v>
      </c>
      <c r="B15538" s="18" t="s">
        <v>1274</v>
      </c>
      <c r="C15538" s="18" t="s">
        <v>1067</v>
      </c>
      <c r="D15538" s="18" t="s">
        <v>594</v>
      </c>
      <c r="E15538" s="18">
        <v>0.1273176761433869</v>
      </c>
    </row>
    <row r="15539" spans="1:5" x14ac:dyDescent="0.3">
      <c r="A15539" s="18" t="str">
        <f t="shared" si="243"/>
        <v>2024-25Greater Dandenong CityAF2</v>
      </c>
      <c r="B15539" s="18" t="s">
        <v>1274</v>
      </c>
      <c r="C15539" s="18" t="s">
        <v>1070</v>
      </c>
      <c r="D15539" s="18" t="s">
        <v>76</v>
      </c>
      <c r="E15539" s="18">
        <v>1.5</v>
      </c>
    </row>
    <row r="15540" spans="1:5" x14ac:dyDescent="0.3">
      <c r="A15540" s="18" t="str">
        <f t="shared" si="243"/>
        <v>2024-25Greater Dandenong CityAF6</v>
      </c>
      <c r="B15540" s="18" t="s">
        <v>1274</v>
      </c>
      <c r="C15540" s="18" t="s">
        <v>1070</v>
      </c>
      <c r="D15540" s="18" t="s">
        <v>85</v>
      </c>
      <c r="E15540" s="18">
        <v>4.8928857487836073</v>
      </c>
    </row>
    <row r="15541" spans="1:5" x14ac:dyDescent="0.3">
      <c r="A15541" s="18" t="str">
        <f t="shared" si="243"/>
        <v>2024-25Greater Dandenong CityAF7</v>
      </c>
      <c r="B15541" s="18" t="s">
        <v>1274</v>
      </c>
      <c r="C15541" s="18" t="s">
        <v>1070</v>
      </c>
      <c r="D15541" s="18" t="s">
        <v>90</v>
      </c>
      <c r="E15541" s="18">
        <v>4.4316576468719839</v>
      </c>
    </row>
    <row r="15542" spans="1:5" x14ac:dyDescent="0.3">
      <c r="A15542" s="18" t="str">
        <f t="shared" si="243"/>
        <v>2024-25Greater Dandenong CityAM1</v>
      </c>
      <c r="B15542" s="18" t="s">
        <v>1274</v>
      </c>
      <c r="C15542" s="18" t="s">
        <v>1070</v>
      </c>
      <c r="D15542" s="18" t="s">
        <v>97</v>
      </c>
      <c r="E15542" s="18">
        <v>1.1560767590618337</v>
      </c>
    </row>
    <row r="15543" spans="1:5" x14ac:dyDescent="0.3">
      <c r="A15543" s="18" t="str">
        <f t="shared" si="243"/>
        <v>2024-25Greater Dandenong CityAM2</v>
      </c>
      <c r="B15543" s="18" t="s">
        <v>1274</v>
      </c>
      <c r="C15543" s="18" t="s">
        <v>1070</v>
      </c>
      <c r="D15543" s="18" t="s">
        <v>103</v>
      </c>
      <c r="E15543" s="18">
        <v>0.21601941747572814</v>
      </c>
    </row>
    <row r="15544" spans="1:5" x14ac:dyDescent="0.3">
      <c r="A15544" s="18" t="str">
        <f t="shared" si="243"/>
        <v>2024-25Greater Dandenong CityAM5</v>
      </c>
      <c r="B15544" s="18" t="s">
        <v>1274</v>
      </c>
      <c r="C15544" s="18" t="s">
        <v>1070</v>
      </c>
      <c r="D15544" s="18" t="s">
        <v>109</v>
      </c>
      <c r="E15544" s="18">
        <v>0.42827657378740969</v>
      </c>
    </row>
    <row r="15545" spans="1:5" x14ac:dyDescent="0.3">
      <c r="A15545" s="18" t="str">
        <f t="shared" si="243"/>
        <v>2024-25Greater Dandenong CityAM6</v>
      </c>
      <c r="B15545" s="18" t="s">
        <v>1274</v>
      </c>
      <c r="C15545" s="18" t="s">
        <v>1070</v>
      </c>
      <c r="D15545" s="18" t="s">
        <v>115</v>
      </c>
      <c r="E15545" s="18">
        <v>8.460866238687851</v>
      </c>
    </row>
    <row r="15546" spans="1:5" x14ac:dyDescent="0.3">
      <c r="A15546" s="18" t="str">
        <f t="shared" si="243"/>
        <v>2024-25Greater Dandenong CityAM7</v>
      </c>
      <c r="B15546" s="18" t="s">
        <v>1274</v>
      </c>
      <c r="C15546" s="18" t="s">
        <v>1070</v>
      </c>
      <c r="D15546" s="18" t="s">
        <v>118</v>
      </c>
      <c r="E15546" s="18">
        <v>1</v>
      </c>
    </row>
    <row r="15547" spans="1:5" x14ac:dyDescent="0.3">
      <c r="A15547" s="18" t="str">
        <f t="shared" si="243"/>
        <v>2024-25Greater Dandenong CityFS1</v>
      </c>
      <c r="B15547" s="18" t="s">
        <v>1274</v>
      </c>
      <c r="C15547" s="18" t="s">
        <v>1070</v>
      </c>
      <c r="D15547" s="18" t="s">
        <v>124</v>
      </c>
      <c r="E15547" s="18">
        <v>2.8680203045685277</v>
      </c>
    </row>
    <row r="15548" spans="1:5" x14ac:dyDescent="0.3">
      <c r="A15548" s="18" t="str">
        <f t="shared" si="243"/>
        <v>2024-25Greater Dandenong CityFS2</v>
      </c>
      <c r="B15548" s="18" t="s">
        <v>1274</v>
      </c>
      <c r="C15548" s="18" t="s">
        <v>1070</v>
      </c>
      <c r="D15548" s="18" t="s">
        <v>130</v>
      </c>
      <c r="E15548" s="18">
        <v>1</v>
      </c>
    </row>
    <row r="15549" spans="1:5" x14ac:dyDescent="0.3">
      <c r="A15549" s="18" t="str">
        <f t="shared" si="243"/>
        <v>2024-25Greater Dandenong CityFS3</v>
      </c>
      <c r="B15549" s="18" t="s">
        <v>1274</v>
      </c>
      <c r="C15549" s="18" t="s">
        <v>1070</v>
      </c>
      <c r="D15549" s="18" t="s">
        <v>135</v>
      </c>
      <c r="E15549" s="18">
        <v>483.89139987445071</v>
      </c>
    </row>
    <row r="15550" spans="1:5" x14ac:dyDescent="0.3">
      <c r="A15550" s="18" t="str">
        <f t="shared" si="243"/>
        <v>2024-25Greater Dandenong CityFS4</v>
      </c>
      <c r="B15550" s="18" t="s">
        <v>1274</v>
      </c>
      <c r="C15550" s="18" t="s">
        <v>1070</v>
      </c>
      <c r="D15550" s="18" t="s">
        <v>139</v>
      </c>
      <c r="E15550" s="18">
        <v>1</v>
      </c>
    </row>
    <row r="15551" spans="1:5" x14ac:dyDescent="0.3">
      <c r="A15551" s="18" t="str">
        <f t="shared" si="243"/>
        <v>2024-25Greater Dandenong CityFS5</v>
      </c>
      <c r="B15551" s="18" t="s">
        <v>1274</v>
      </c>
      <c r="C15551" s="18" t="s">
        <v>1070</v>
      </c>
      <c r="D15551" s="18" t="s">
        <v>144</v>
      </c>
      <c r="E15551" s="18">
        <v>1.036764705882353</v>
      </c>
    </row>
    <row r="15552" spans="1:5" x14ac:dyDescent="0.3">
      <c r="A15552" s="18" t="str">
        <f t="shared" si="243"/>
        <v>2024-25Greater Dandenong CityG1</v>
      </c>
      <c r="B15552" s="18" t="s">
        <v>1274</v>
      </c>
      <c r="C15552" s="18" t="s">
        <v>1070</v>
      </c>
      <c r="D15552" s="18" t="s">
        <v>149</v>
      </c>
      <c r="E15552" s="18">
        <v>2.100840336134454E-2</v>
      </c>
    </row>
    <row r="15553" spans="1:5" x14ac:dyDescent="0.3">
      <c r="A15553" s="18" t="str">
        <f t="shared" si="243"/>
        <v>2024-25Greater Dandenong CityG2</v>
      </c>
      <c r="B15553" s="18" t="s">
        <v>1274</v>
      </c>
      <c r="C15553" s="18" t="s">
        <v>1070</v>
      </c>
      <c r="D15553" s="18" t="s">
        <v>154</v>
      </c>
      <c r="E15553" s="18">
        <v>77</v>
      </c>
    </row>
    <row r="15554" spans="1:5" x14ac:dyDescent="0.3">
      <c r="A15554" s="18" t="str">
        <f t="shared" si="243"/>
        <v>2024-25Greater Dandenong CityG3</v>
      </c>
      <c r="B15554" s="18" t="s">
        <v>1274</v>
      </c>
      <c r="C15554" s="18" t="s">
        <v>1070</v>
      </c>
      <c r="D15554" s="18" t="s">
        <v>159</v>
      </c>
      <c r="E15554" s="18">
        <v>0.86776859504132231</v>
      </c>
    </row>
    <row r="15555" spans="1:5" x14ac:dyDescent="0.3">
      <c r="A15555" s="18" t="str">
        <f t="shared" si="243"/>
        <v>2024-25Greater Dandenong CityG4</v>
      </c>
      <c r="B15555" s="18" t="s">
        <v>1274</v>
      </c>
      <c r="C15555" s="18" t="s">
        <v>1070</v>
      </c>
      <c r="D15555" s="18" t="s">
        <v>166</v>
      </c>
      <c r="E15555" s="18">
        <v>64635.909090909088</v>
      </c>
    </row>
    <row r="15556" spans="1:5" x14ac:dyDescent="0.3">
      <c r="A15556" s="18" t="str">
        <f t="shared" si="243"/>
        <v>2024-25Greater Dandenong CityG5</v>
      </c>
      <c r="B15556" s="18" t="s">
        <v>1274</v>
      </c>
      <c r="C15556" s="18" t="s">
        <v>1070</v>
      </c>
      <c r="D15556" s="18" t="s">
        <v>169</v>
      </c>
      <c r="E15556" s="18">
        <v>75</v>
      </c>
    </row>
    <row r="15557" spans="1:5" x14ac:dyDescent="0.3">
      <c r="A15557" s="18" t="str">
        <f t="shared" si="243"/>
        <v>2024-25Greater Dandenong CityLB2</v>
      </c>
      <c r="B15557" s="18" t="s">
        <v>1274</v>
      </c>
      <c r="C15557" s="18" t="s">
        <v>1070</v>
      </c>
      <c r="D15557" s="18" t="s">
        <v>172</v>
      </c>
      <c r="E15557" s="18">
        <v>0.86507389834301274</v>
      </c>
    </row>
    <row r="15558" spans="1:5" x14ac:dyDescent="0.3">
      <c r="A15558" s="18" t="str">
        <f t="shared" si="243"/>
        <v>2024-25Greater Dandenong CityLB5</v>
      </c>
      <c r="B15558" s="18" t="s">
        <v>1274</v>
      </c>
      <c r="C15558" s="18" t="s">
        <v>1070</v>
      </c>
      <c r="D15558" s="18" t="s">
        <v>177</v>
      </c>
      <c r="E15558" s="18">
        <v>58.82521608148334</v>
      </c>
    </row>
    <row r="15559" spans="1:5" x14ac:dyDescent="0.3">
      <c r="A15559" s="18" t="str">
        <f t="shared" si="243"/>
        <v>2024-25Greater Dandenong CityLB6</v>
      </c>
      <c r="B15559" s="18" t="s">
        <v>1274</v>
      </c>
      <c r="C15559" s="18" t="s">
        <v>1070</v>
      </c>
      <c r="D15559" s="18" t="s">
        <v>180</v>
      </c>
      <c r="E15559" s="18">
        <v>4.361923035541369</v>
      </c>
    </row>
    <row r="15560" spans="1:5" x14ac:dyDescent="0.3">
      <c r="A15560" s="18" t="str">
        <f t="shared" si="243"/>
        <v>2024-25Greater Dandenong CityLB7</v>
      </c>
      <c r="B15560" s="18" t="s">
        <v>1274</v>
      </c>
      <c r="C15560" s="18" t="s">
        <v>1070</v>
      </c>
      <c r="D15560" s="18" t="s">
        <v>184</v>
      </c>
      <c r="E15560" s="18">
        <v>0.35639995696302407</v>
      </c>
    </row>
    <row r="15561" spans="1:5" x14ac:dyDescent="0.3">
      <c r="A15561" s="18" t="str">
        <f t="shared" si="243"/>
        <v>2024-25Greater Dandenong CityLB8</v>
      </c>
      <c r="B15561" s="18" t="s">
        <v>1274</v>
      </c>
      <c r="C15561" s="18" t="s">
        <v>1070</v>
      </c>
      <c r="D15561" s="18" t="s">
        <v>188</v>
      </c>
      <c r="E15561" s="18">
        <v>4.9090425468325982</v>
      </c>
    </row>
    <row r="15562" spans="1:5" x14ac:dyDescent="0.3">
      <c r="A15562" s="18" t="str">
        <f t="shared" si="243"/>
        <v>2024-25Greater Dandenong CityMC2</v>
      </c>
      <c r="B15562" s="18" t="s">
        <v>1274</v>
      </c>
      <c r="C15562" s="18" t="s">
        <v>1070</v>
      </c>
      <c r="D15562" s="18" t="s">
        <v>192</v>
      </c>
      <c r="E15562" s="18">
        <v>1.0089379600420609</v>
      </c>
    </row>
    <row r="15563" spans="1:5" x14ac:dyDescent="0.3">
      <c r="A15563" s="18" t="str">
        <f t="shared" si="243"/>
        <v>2024-25Greater Dandenong CityMC3</v>
      </c>
      <c r="B15563" s="18" t="s">
        <v>1274</v>
      </c>
      <c r="C15563" s="18" t="s">
        <v>1070</v>
      </c>
      <c r="D15563" s="18" t="s">
        <v>197</v>
      </c>
      <c r="E15563" s="18">
        <v>92.20758554244955</v>
      </c>
    </row>
    <row r="15564" spans="1:5" x14ac:dyDescent="0.3">
      <c r="A15564" s="18" t="str">
        <f t="shared" si="243"/>
        <v>2024-25Greater Dandenong CityMC4</v>
      </c>
      <c r="B15564" s="18" t="s">
        <v>1274</v>
      </c>
      <c r="C15564" s="18" t="s">
        <v>1070</v>
      </c>
      <c r="D15564" s="18" t="s">
        <v>202</v>
      </c>
      <c r="E15564" s="18">
        <v>0.72220326257593337</v>
      </c>
    </row>
    <row r="15565" spans="1:5" x14ac:dyDescent="0.3">
      <c r="A15565" s="18" t="str">
        <f t="shared" si="243"/>
        <v>2024-25Greater Dandenong CityMC5</v>
      </c>
      <c r="B15565" s="18" t="s">
        <v>1274</v>
      </c>
      <c r="C15565" s="18" t="s">
        <v>1070</v>
      </c>
      <c r="D15565" s="18" t="s">
        <v>207</v>
      </c>
      <c r="E15565" s="18">
        <v>0.82399999999999995</v>
      </c>
    </row>
    <row r="15566" spans="1:5" x14ac:dyDescent="0.3">
      <c r="A15566" s="18" t="str">
        <f t="shared" si="243"/>
        <v>2024-25Greater Dandenong CityMC6</v>
      </c>
      <c r="B15566" s="18" t="s">
        <v>1274</v>
      </c>
      <c r="C15566" s="18" t="s">
        <v>1070</v>
      </c>
      <c r="D15566" s="18" t="s">
        <v>211</v>
      </c>
      <c r="E15566" s="18">
        <v>0.96845425867507884</v>
      </c>
    </row>
    <row r="15567" spans="1:5" x14ac:dyDescent="0.3">
      <c r="A15567" s="18" t="str">
        <f t="shared" si="243"/>
        <v>2024-25Greater Dandenong CityR1</v>
      </c>
      <c r="B15567" s="18" t="s">
        <v>1274</v>
      </c>
      <c r="C15567" s="18" t="s">
        <v>1070</v>
      </c>
      <c r="D15567" s="18" t="s">
        <v>215</v>
      </c>
      <c r="E15567" s="18">
        <v>87.613202049656564</v>
      </c>
    </row>
    <row r="15568" spans="1:5" x14ac:dyDescent="0.3">
      <c r="A15568" s="18" t="str">
        <f t="shared" si="243"/>
        <v>2024-25Greater Dandenong CityR2</v>
      </c>
      <c r="B15568" s="18" t="s">
        <v>1274</v>
      </c>
      <c r="C15568" s="18" t="s">
        <v>1070</v>
      </c>
      <c r="D15568" s="18" t="s">
        <v>220</v>
      </c>
      <c r="E15568" s="18">
        <v>0.99943015214865216</v>
      </c>
    </row>
    <row r="15569" spans="1:5" x14ac:dyDescent="0.3">
      <c r="A15569" s="18" t="str">
        <f t="shared" si="243"/>
        <v>2024-25Greater Dandenong CityR3</v>
      </c>
      <c r="B15569" s="18" t="s">
        <v>1274</v>
      </c>
      <c r="C15569" s="18" t="s">
        <v>1070</v>
      </c>
      <c r="D15569" s="18" t="s">
        <v>223</v>
      </c>
      <c r="E15569" s="18">
        <v>77.288479444943434</v>
      </c>
    </row>
    <row r="15570" spans="1:5" x14ac:dyDescent="0.3">
      <c r="A15570" s="18" t="str">
        <f t="shared" si="243"/>
        <v>2024-25Greater Dandenong CityR4</v>
      </c>
      <c r="B15570" s="18" t="s">
        <v>1274</v>
      </c>
      <c r="C15570" s="18" t="s">
        <v>1070</v>
      </c>
      <c r="D15570" s="18" t="s">
        <v>228</v>
      </c>
      <c r="E15570" s="18">
        <v>31.487884845086903</v>
      </c>
    </row>
    <row r="15571" spans="1:5" x14ac:dyDescent="0.3">
      <c r="A15571" s="18" t="str">
        <f t="shared" si="243"/>
        <v>2024-25Greater Dandenong CityR5</v>
      </c>
      <c r="B15571" s="18" t="s">
        <v>1274</v>
      </c>
      <c r="C15571" s="18" t="s">
        <v>1070</v>
      </c>
      <c r="D15571" s="18" t="s">
        <v>232</v>
      </c>
      <c r="E15571" s="18">
        <v>76</v>
      </c>
    </row>
    <row r="15572" spans="1:5" x14ac:dyDescent="0.3">
      <c r="A15572" s="18" t="str">
        <f t="shared" si="243"/>
        <v>2024-25Greater Dandenong CitySP1</v>
      </c>
      <c r="B15572" s="18" t="s">
        <v>1274</v>
      </c>
      <c r="C15572" s="18" t="s">
        <v>1070</v>
      </c>
      <c r="D15572" s="18" t="s">
        <v>236</v>
      </c>
      <c r="E15572" s="18">
        <v>122</v>
      </c>
    </row>
    <row r="15573" spans="1:5" x14ac:dyDescent="0.3">
      <c r="A15573" s="18" t="str">
        <f t="shared" si="243"/>
        <v>2024-25Greater Dandenong CitySP2</v>
      </c>
      <c r="B15573" s="18" t="s">
        <v>1274</v>
      </c>
      <c r="C15573" s="18" t="s">
        <v>1070</v>
      </c>
      <c r="D15573" s="18" t="s">
        <v>239</v>
      </c>
      <c r="E15573" s="18">
        <v>0.84276729559748431</v>
      </c>
    </row>
    <row r="15574" spans="1:5" x14ac:dyDescent="0.3">
      <c r="A15574" s="18" t="str">
        <f t="shared" si="243"/>
        <v>2024-25Greater Dandenong CitySP3</v>
      </c>
      <c r="B15574" s="18" t="s">
        <v>1274</v>
      </c>
      <c r="C15574" s="18" t="s">
        <v>1070</v>
      </c>
      <c r="D15574" s="18" t="s">
        <v>245</v>
      </c>
      <c r="E15574" s="18">
        <v>5120.2381756756758</v>
      </c>
    </row>
    <row r="15575" spans="1:5" x14ac:dyDescent="0.3">
      <c r="A15575" s="18" t="str">
        <f t="shared" si="243"/>
        <v>2024-25Greater Dandenong CitySP4</v>
      </c>
      <c r="B15575" s="18" t="s">
        <v>1274</v>
      </c>
      <c r="C15575" s="18" t="s">
        <v>1070</v>
      </c>
      <c r="D15575" s="18" t="s">
        <v>251</v>
      </c>
      <c r="E15575" s="18">
        <v>0.61538461538461542</v>
      </c>
    </row>
    <row r="15576" spans="1:5" x14ac:dyDescent="0.3">
      <c r="A15576" s="18" t="str">
        <f t="shared" ref="A15576:A15639" si="244">CONCATENATE(B15576,C15576,D15576)</f>
        <v>2024-25Greater Dandenong CityWC2</v>
      </c>
      <c r="B15576" s="18" t="s">
        <v>1274</v>
      </c>
      <c r="C15576" s="18" t="s">
        <v>1070</v>
      </c>
      <c r="D15576" s="18" t="s">
        <v>256</v>
      </c>
      <c r="E15576" s="18">
        <v>3.7247719029244886</v>
      </c>
    </row>
    <row r="15577" spans="1:5" x14ac:dyDescent="0.3">
      <c r="A15577" s="18" t="str">
        <f t="shared" si="244"/>
        <v>2024-25Greater Dandenong CityWC3</v>
      </c>
      <c r="B15577" s="18" t="s">
        <v>1274</v>
      </c>
      <c r="C15577" s="18" t="s">
        <v>1070</v>
      </c>
      <c r="D15577" s="18" t="s">
        <v>262</v>
      </c>
      <c r="E15577" s="18">
        <v>166.8953714438598</v>
      </c>
    </row>
    <row r="15578" spans="1:5" x14ac:dyDescent="0.3">
      <c r="A15578" s="18" t="str">
        <f t="shared" si="244"/>
        <v>2024-25Greater Dandenong CityWC4</v>
      </c>
      <c r="B15578" s="18" t="s">
        <v>1274</v>
      </c>
      <c r="C15578" s="18" t="s">
        <v>1070</v>
      </c>
      <c r="D15578" s="18" t="s">
        <v>266</v>
      </c>
      <c r="E15578" s="18">
        <v>54.89349861767591</v>
      </c>
    </row>
    <row r="15579" spans="1:5" x14ac:dyDescent="0.3">
      <c r="A15579" s="18" t="str">
        <f t="shared" si="244"/>
        <v>2024-25Greater Dandenong CityWC5</v>
      </c>
      <c r="B15579" s="18" t="s">
        <v>1274</v>
      </c>
      <c r="C15579" s="18" t="s">
        <v>1070</v>
      </c>
      <c r="D15579" s="18" t="s">
        <v>270</v>
      </c>
      <c r="E15579" s="18">
        <v>0.46456979532907205</v>
      </c>
    </row>
    <row r="15580" spans="1:5" x14ac:dyDescent="0.3">
      <c r="A15580" s="18" t="str">
        <f t="shared" si="244"/>
        <v>2024-25Greater Dandenong CityE2</v>
      </c>
      <c r="B15580" s="18" t="s">
        <v>1274</v>
      </c>
      <c r="C15580" s="18" t="s">
        <v>1070</v>
      </c>
      <c r="D15580" s="18" t="s">
        <v>548</v>
      </c>
      <c r="E15580" s="18">
        <v>3711.999193234697</v>
      </c>
    </row>
    <row r="15581" spans="1:5" x14ac:dyDescent="0.3">
      <c r="A15581" s="18" t="str">
        <f t="shared" si="244"/>
        <v>2024-25Greater Dandenong CityE4</v>
      </c>
      <c r="B15581" s="18" t="s">
        <v>1274</v>
      </c>
      <c r="C15581" s="18" t="s">
        <v>1070</v>
      </c>
      <c r="D15581" s="18" t="s">
        <v>550</v>
      </c>
      <c r="E15581" s="18">
        <v>2122.9740826646307</v>
      </c>
    </row>
    <row r="15582" spans="1:5" x14ac:dyDescent="0.3">
      <c r="A15582" s="18" t="str">
        <f t="shared" si="244"/>
        <v>2024-25Greater Dandenong CityL1</v>
      </c>
      <c r="B15582" s="18" t="s">
        <v>1274</v>
      </c>
      <c r="C15582" s="18" t="s">
        <v>1070</v>
      </c>
      <c r="D15582" s="18" t="s">
        <v>552</v>
      </c>
      <c r="E15582" s="18">
        <v>2.2934648356373684</v>
      </c>
    </row>
    <row r="15583" spans="1:5" x14ac:dyDescent="0.3">
      <c r="A15583" s="18" t="str">
        <f t="shared" si="244"/>
        <v>2024-25Greater Dandenong CityL2</v>
      </c>
      <c r="B15583" s="18" t="s">
        <v>1274</v>
      </c>
      <c r="C15583" s="18" t="s">
        <v>1070</v>
      </c>
      <c r="D15583" s="18" t="s">
        <v>554</v>
      </c>
      <c r="E15583" s="18">
        <v>-0.29061948198095167</v>
      </c>
    </row>
    <row r="15584" spans="1:5" x14ac:dyDescent="0.3">
      <c r="A15584" s="18" t="str">
        <f t="shared" si="244"/>
        <v>2024-25Greater Dandenong CityO2</v>
      </c>
      <c r="B15584" s="18" t="s">
        <v>1274</v>
      </c>
      <c r="C15584" s="18" t="s">
        <v>1070</v>
      </c>
      <c r="D15584" s="18" t="s">
        <v>556</v>
      </c>
      <c r="E15584" s="18">
        <v>0.27414674510604053</v>
      </c>
    </row>
    <row r="15585" spans="1:5" x14ac:dyDescent="0.3">
      <c r="A15585" s="18" t="str">
        <f t="shared" si="244"/>
        <v>2024-25Greater Dandenong CityO3</v>
      </c>
      <c r="B15585" s="18" t="s">
        <v>1274</v>
      </c>
      <c r="C15585" s="18" t="s">
        <v>1070</v>
      </c>
      <c r="D15585" s="18" t="s">
        <v>558</v>
      </c>
      <c r="E15585" s="18">
        <v>3.7145350880175919E-2</v>
      </c>
    </row>
    <row r="15586" spans="1:5" x14ac:dyDescent="0.3">
      <c r="A15586" s="18" t="str">
        <f t="shared" si="244"/>
        <v>2024-25Greater Dandenong CityO4</v>
      </c>
      <c r="B15586" s="18" t="s">
        <v>1274</v>
      </c>
      <c r="C15586" s="18" t="s">
        <v>1070</v>
      </c>
      <c r="D15586" s="18" t="s">
        <v>560</v>
      </c>
      <c r="E15586" s="18">
        <v>0.22642196758351971</v>
      </c>
    </row>
    <row r="15587" spans="1:5" x14ac:dyDescent="0.3">
      <c r="A15587" s="18" t="str">
        <f t="shared" si="244"/>
        <v>2024-25Greater Dandenong CityO5</v>
      </c>
      <c r="B15587" s="18" t="s">
        <v>1274</v>
      </c>
      <c r="C15587" s="18" t="s">
        <v>1070</v>
      </c>
      <c r="D15587" s="18" t="s">
        <v>562</v>
      </c>
      <c r="E15587" s="18">
        <v>0.6699399431039933</v>
      </c>
    </row>
    <row r="15588" spans="1:5" x14ac:dyDescent="0.3">
      <c r="A15588" s="18" t="str">
        <f t="shared" si="244"/>
        <v>2024-25Greater Dandenong CityOP1</v>
      </c>
      <c r="B15588" s="18" t="s">
        <v>1274</v>
      </c>
      <c r="C15588" s="18" t="s">
        <v>1070</v>
      </c>
      <c r="D15588" s="18" t="s">
        <v>564</v>
      </c>
      <c r="E15588" s="18">
        <v>3.7601595649315721E-2</v>
      </c>
    </row>
    <row r="15589" spans="1:5" x14ac:dyDescent="0.3">
      <c r="A15589" s="18" t="str">
        <f t="shared" si="244"/>
        <v>2024-25Greater Dandenong CityS1</v>
      </c>
      <c r="B15589" s="18" t="s">
        <v>1274</v>
      </c>
      <c r="C15589" s="18" t="s">
        <v>1070</v>
      </c>
      <c r="D15589" s="18" t="s">
        <v>567</v>
      </c>
      <c r="E15589" s="18">
        <v>0.65903454252076732</v>
      </c>
    </row>
    <row r="15590" spans="1:5" x14ac:dyDescent="0.3">
      <c r="A15590" s="18" t="str">
        <f t="shared" si="244"/>
        <v>2024-25Greater Dandenong CityS2</v>
      </c>
      <c r="B15590" s="18" t="s">
        <v>1274</v>
      </c>
      <c r="C15590" s="18" t="s">
        <v>1070</v>
      </c>
      <c r="D15590" s="18" t="s">
        <v>569</v>
      </c>
      <c r="E15590" s="18">
        <v>2.598422455582118E-3</v>
      </c>
    </row>
    <row r="15591" spans="1:5" x14ac:dyDescent="0.3">
      <c r="A15591" s="18" t="str">
        <f t="shared" si="244"/>
        <v>2024-25Greater Dandenong CityC1</v>
      </c>
      <c r="B15591" s="18" t="s">
        <v>1274</v>
      </c>
      <c r="C15591" s="18" t="s">
        <v>1070</v>
      </c>
      <c r="D15591" s="18" t="s">
        <v>572</v>
      </c>
      <c r="E15591" s="18">
        <v>1540.1319800595345</v>
      </c>
    </row>
    <row r="15592" spans="1:5" x14ac:dyDescent="0.3">
      <c r="A15592" s="18" t="str">
        <f t="shared" si="244"/>
        <v>2024-25Greater Dandenong CityC2</v>
      </c>
      <c r="B15592" s="18" t="s">
        <v>1274</v>
      </c>
      <c r="C15592" s="18" t="s">
        <v>1070</v>
      </c>
      <c r="D15592" s="18" t="s">
        <v>575</v>
      </c>
      <c r="E15592" s="18">
        <v>9670.6177001518245</v>
      </c>
    </row>
    <row r="15593" spans="1:5" x14ac:dyDescent="0.3">
      <c r="A15593" s="18" t="str">
        <f t="shared" si="244"/>
        <v>2024-25Greater Dandenong CityC3</v>
      </c>
      <c r="B15593" s="18" t="s">
        <v>1274</v>
      </c>
      <c r="C15593" s="18" t="s">
        <v>1070</v>
      </c>
      <c r="D15593" s="18" t="s">
        <v>579</v>
      </c>
      <c r="E15593" s="18">
        <v>240.19813352476669</v>
      </c>
    </row>
    <row r="15594" spans="1:5" x14ac:dyDescent="0.3">
      <c r="A15594" s="18" t="str">
        <f t="shared" si="244"/>
        <v>2024-25Greater Dandenong CityC4</v>
      </c>
      <c r="B15594" s="18" t="s">
        <v>1274</v>
      </c>
      <c r="C15594" s="18" t="s">
        <v>1070</v>
      </c>
      <c r="D15594" s="18" t="s">
        <v>583</v>
      </c>
      <c r="E15594" s="18">
        <v>1296.2796925247164</v>
      </c>
    </row>
    <row r="15595" spans="1:5" x14ac:dyDescent="0.3">
      <c r="A15595" s="18" t="str">
        <f t="shared" si="244"/>
        <v>2024-25Greater Dandenong CityC5</v>
      </c>
      <c r="B15595" s="18" t="s">
        <v>1274</v>
      </c>
      <c r="C15595" s="18" t="s">
        <v>1070</v>
      </c>
      <c r="D15595" s="18" t="s">
        <v>586</v>
      </c>
      <c r="E15595" s="18">
        <v>294.14577580126485</v>
      </c>
    </row>
    <row r="15596" spans="1:5" x14ac:dyDescent="0.3">
      <c r="A15596" s="18" t="str">
        <f t="shared" si="244"/>
        <v>2024-25Greater Dandenong CityC6</v>
      </c>
      <c r="B15596" s="18" t="s">
        <v>1274</v>
      </c>
      <c r="C15596" s="18" t="s">
        <v>1070</v>
      </c>
      <c r="D15596" s="18" t="s">
        <v>590</v>
      </c>
      <c r="E15596" s="18">
        <v>1</v>
      </c>
    </row>
    <row r="15597" spans="1:5" x14ac:dyDescent="0.3">
      <c r="A15597" s="18" t="str">
        <f t="shared" si="244"/>
        <v>2024-25Greater Dandenong CityC7</v>
      </c>
      <c r="B15597" s="18" t="s">
        <v>1274</v>
      </c>
      <c r="C15597" s="18" t="s">
        <v>1070</v>
      </c>
      <c r="D15597" s="18" t="s">
        <v>594</v>
      </c>
      <c r="E15597" s="18">
        <v>0.12253164556962025</v>
      </c>
    </row>
    <row r="15598" spans="1:5" x14ac:dyDescent="0.3">
      <c r="A15598" s="18" t="str">
        <f t="shared" si="244"/>
        <v>2024-25Greater Geelong CityAF2</v>
      </c>
      <c r="B15598" s="18" t="s">
        <v>1274</v>
      </c>
      <c r="C15598" s="18" t="s">
        <v>1073</v>
      </c>
      <c r="D15598" s="18" t="s">
        <v>76</v>
      </c>
      <c r="E15598" s="18">
        <v>0</v>
      </c>
    </row>
    <row r="15599" spans="1:5" x14ac:dyDescent="0.3">
      <c r="A15599" s="18" t="str">
        <f t="shared" si="244"/>
        <v>2024-25Greater Geelong CityAF6</v>
      </c>
      <c r="B15599" s="18" t="s">
        <v>1274</v>
      </c>
      <c r="C15599" s="18" t="s">
        <v>1073</v>
      </c>
      <c r="D15599" s="18" t="s">
        <v>85</v>
      </c>
      <c r="E15599" s="18">
        <v>7.7190095488059676</v>
      </c>
    </row>
    <row r="15600" spans="1:5" x14ac:dyDescent="0.3">
      <c r="A15600" s="18" t="str">
        <f t="shared" si="244"/>
        <v>2024-25Greater Geelong CityAF7</v>
      </c>
      <c r="B15600" s="18" t="s">
        <v>1274</v>
      </c>
      <c r="C15600" s="18" t="s">
        <v>1073</v>
      </c>
      <c r="D15600" s="18" t="s">
        <v>90</v>
      </c>
      <c r="E15600" s="18">
        <v>2.4055955850936512</v>
      </c>
    </row>
    <row r="15601" spans="1:5" x14ac:dyDescent="0.3">
      <c r="A15601" s="18" t="str">
        <f t="shared" si="244"/>
        <v>2024-25Greater Geelong CityAM1</v>
      </c>
      <c r="B15601" s="18" t="s">
        <v>1274</v>
      </c>
      <c r="C15601" s="18" t="s">
        <v>1073</v>
      </c>
      <c r="D15601" s="18" t="s">
        <v>97</v>
      </c>
      <c r="E15601" s="18">
        <v>1.573142943946529</v>
      </c>
    </row>
    <row r="15602" spans="1:5" x14ac:dyDescent="0.3">
      <c r="A15602" s="18" t="str">
        <f t="shared" si="244"/>
        <v>2024-25Greater Geelong CityAM2</v>
      </c>
      <c r="B15602" s="18" t="s">
        <v>1274</v>
      </c>
      <c r="C15602" s="18" t="s">
        <v>1073</v>
      </c>
      <c r="D15602" s="18" t="s">
        <v>103</v>
      </c>
      <c r="E15602" s="18">
        <v>0.35286458333333331</v>
      </c>
    </row>
    <row r="15603" spans="1:5" x14ac:dyDescent="0.3">
      <c r="A15603" s="18" t="str">
        <f t="shared" si="244"/>
        <v>2024-25Greater Geelong CityAM5</v>
      </c>
      <c r="B15603" s="18" t="s">
        <v>1274</v>
      </c>
      <c r="C15603" s="18" t="s">
        <v>1073</v>
      </c>
      <c r="D15603" s="18" t="s">
        <v>109</v>
      </c>
      <c r="E15603" s="18">
        <v>0.58450704225352113</v>
      </c>
    </row>
    <row r="15604" spans="1:5" x14ac:dyDescent="0.3">
      <c r="A15604" s="18" t="str">
        <f t="shared" si="244"/>
        <v>2024-25Greater Geelong CityAM6</v>
      </c>
      <c r="B15604" s="18" t="s">
        <v>1274</v>
      </c>
      <c r="C15604" s="18" t="s">
        <v>1073</v>
      </c>
      <c r="D15604" s="18" t="s">
        <v>115</v>
      </c>
      <c r="E15604" s="18">
        <v>14.843793276121078</v>
      </c>
    </row>
    <row r="15605" spans="1:5" x14ac:dyDescent="0.3">
      <c r="A15605" s="18" t="str">
        <f t="shared" si="244"/>
        <v>2024-25Greater Geelong CityAM7</v>
      </c>
      <c r="B15605" s="18" t="s">
        <v>1274</v>
      </c>
      <c r="C15605" s="18" t="s">
        <v>1073</v>
      </c>
      <c r="D15605" s="18" t="s">
        <v>118</v>
      </c>
      <c r="E15605" s="18">
        <v>1</v>
      </c>
    </row>
    <row r="15606" spans="1:5" x14ac:dyDescent="0.3">
      <c r="A15606" s="18" t="str">
        <f t="shared" si="244"/>
        <v>2024-25Greater Geelong CityFS1</v>
      </c>
      <c r="B15606" s="18" t="s">
        <v>1274</v>
      </c>
      <c r="C15606" s="18" t="s">
        <v>1073</v>
      </c>
      <c r="D15606" s="18" t="s">
        <v>124</v>
      </c>
      <c r="E15606" s="18">
        <v>1.7980295566502462</v>
      </c>
    </row>
    <row r="15607" spans="1:5" x14ac:dyDescent="0.3">
      <c r="A15607" s="18" t="str">
        <f t="shared" si="244"/>
        <v>2024-25Greater Geelong CityFS2</v>
      </c>
      <c r="B15607" s="18" t="s">
        <v>1274</v>
      </c>
      <c r="C15607" s="18" t="s">
        <v>1073</v>
      </c>
      <c r="D15607" s="18" t="s">
        <v>130</v>
      </c>
      <c r="E15607" s="18">
        <v>0.73947895791583163</v>
      </c>
    </row>
    <row r="15608" spans="1:5" x14ac:dyDescent="0.3">
      <c r="A15608" s="18" t="str">
        <f t="shared" si="244"/>
        <v>2024-25Greater Geelong CityFS3</v>
      </c>
      <c r="B15608" s="18" t="s">
        <v>1274</v>
      </c>
      <c r="C15608" s="18" t="s">
        <v>1073</v>
      </c>
      <c r="D15608" s="18" t="s">
        <v>135</v>
      </c>
      <c r="E15608" s="18">
        <v>535.37513751375138</v>
      </c>
    </row>
    <row r="15609" spans="1:5" x14ac:dyDescent="0.3">
      <c r="A15609" s="18" t="str">
        <f t="shared" si="244"/>
        <v>2024-25Greater Geelong CityFS4</v>
      </c>
      <c r="B15609" s="18" t="s">
        <v>1274</v>
      </c>
      <c r="C15609" s="18" t="s">
        <v>1073</v>
      </c>
      <c r="D15609" s="18" t="s">
        <v>139</v>
      </c>
      <c r="E15609" s="18">
        <v>1</v>
      </c>
    </row>
    <row r="15610" spans="1:5" x14ac:dyDescent="0.3">
      <c r="A15610" s="18" t="str">
        <f t="shared" si="244"/>
        <v>2024-25Greater Geelong CityFS5</v>
      </c>
      <c r="B15610" s="18" t="s">
        <v>1274</v>
      </c>
      <c r="C15610" s="18" t="s">
        <v>1073</v>
      </c>
      <c r="D15610" s="18" t="s">
        <v>144</v>
      </c>
      <c r="E15610" s="18">
        <v>1.0394088669950738</v>
      </c>
    </row>
    <row r="15611" spans="1:5" x14ac:dyDescent="0.3">
      <c r="A15611" s="18" t="str">
        <f t="shared" si="244"/>
        <v>2024-25Greater Geelong CityG1</v>
      </c>
      <c r="B15611" s="18" t="s">
        <v>1274</v>
      </c>
      <c r="C15611" s="18" t="s">
        <v>1073</v>
      </c>
      <c r="D15611" s="18" t="s">
        <v>149</v>
      </c>
      <c r="E15611" s="18">
        <v>0.1125</v>
      </c>
    </row>
    <row r="15612" spans="1:5" x14ac:dyDescent="0.3">
      <c r="A15612" s="18" t="str">
        <f t="shared" si="244"/>
        <v>2024-25Greater Geelong CityG2</v>
      </c>
      <c r="B15612" s="18" t="s">
        <v>1274</v>
      </c>
      <c r="C15612" s="18" t="s">
        <v>1073</v>
      </c>
      <c r="D15612" s="18" t="s">
        <v>154</v>
      </c>
      <c r="E15612" s="18">
        <v>48</v>
      </c>
    </row>
    <row r="15613" spans="1:5" x14ac:dyDescent="0.3">
      <c r="A15613" s="18" t="str">
        <f t="shared" si="244"/>
        <v>2024-25Greater Geelong CityG3</v>
      </c>
      <c r="B15613" s="18" t="s">
        <v>1274</v>
      </c>
      <c r="C15613" s="18" t="s">
        <v>1073</v>
      </c>
      <c r="D15613" s="18" t="s">
        <v>159</v>
      </c>
      <c r="E15613" s="18">
        <v>0.98484848484848486</v>
      </c>
    </row>
    <row r="15614" spans="1:5" x14ac:dyDescent="0.3">
      <c r="A15614" s="18" t="str">
        <f t="shared" si="244"/>
        <v>2024-25Greater Geelong CityG4</v>
      </c>
      <c r="B15614" s="18" t="s">
        <v>1274</v>
      </c>
      <c r="C15614" s="18" t="s">
        <v>1073</v>
      </c>
      <c r="D15614" s="18" t="s">
        <v>166</v>
      </c>
      <c r="E15614" s="18">
        <v>53488.818181818184</v>
      </c>
    </row>
    <row r="15615" spans="1:5" x14ac:dyDescent="0.3">
      <c r="A15615" s="18" t="str">
        <f t="shared" si="244"/>
        <v>2024-25Greater Geelong CityG5</v>
      </c>
      <c r="B15615" s="18" t="s">
        <v>1274</v>
      </c>
      <c r="C15615" s="18" t="s">
        <v>1073</v>
      </c>
      <c r="D15615" s="18" t="s">
        <v>169</v>
      </c>
      <c r="E15615" s="18">
        <v>48</v>
      </c>
    </row>
    <row r="15616" spans="1:5" x14ac:dyDescent="0.3">
      <c r="A15616" s="18" t="str">
        <f t="shared" si="244"/>
        <v>2024-25Greater Geelong CityLB2</v>
      </c>
      <c r="B15616" s="18" t="s">
        <v>1274</v>
      </c>
      <c r="C15616" s="18" t="s">
        <v>1073</v>
      </c>
      <c r="D15616" s="18" t="s">
        <v>172</v>
      </c>
      <c r="E15616" s="18">
        <v>0.70026768062610445</v>
      </c>
    </row>
    <row r="15617" spans="1:5" x14ac:dyDescent="0.3">
      <c r="A15617" s="18" t="str">
        <f t="shared" si="244"/>
        <v>2024-25Greater Geelong CityLB5</v>
      </c>
      <c r="B15617" s="18" t="s">
        <v>1274</v>
      </c>
      <c r="C15617" s="18" t="s">
        <v>1073</v>
      </c>
      <c r="D15617" s="18" t="s">
        <v>177</v>
      </c>
      <c r="E15617" s="18">
        <v>46.211644017750764</v>
      </c>
    </row>
    <row r="15618" spans="1:5" x14ac:dyDescent="0.3">
      <c r="A15618" s="18" t="str">
        <f t="shared" si="244"/>
        <v>2024-25Greater Geelong CityLB6</v>
      </c>
      <c r="B15618" s="18" t="s">
        <v>1274</v>
      </c>
      <c r="C15618" s="18" t="s">
        <v>1073</v>
      </c>
      <c r="D15618" s="18" t="s">
        <v>180</v>
      </c>
      <c r="E15618" s="18">
        <v>8.1741128934781475</v>
      </c>
    </row>
    <row r="15619" spans="1:5" x14ac:dyDescent="0.3">
      <c r="A15619" s="18" t="str">
        <f t="shared" si="244"/>
        <v>2024-25Greater Geelong CityLB7</v>
      </c>
      <c r="B15619" s="18" t="s">
        <v>1274</v>
      </c>
      <c r="C15619" s="18" t="s">
        <v>1073</v>
      </c>
      <c r="D15619" s="18" t="s">
        <v>184</v>
      </c>
      <c r="E15619" s="18">
        <v>0.31323882375287071</v>
      </c>
    </row>
    <row r="15620" spans="1:5" x14ac:dyDescent="0.3">
      <c r="A15620" s="18" t="str">
        <f t="shared" si="244"/>
        <v>2024-25Greater Geelong CityLB8</v>
      </c>
      <c r="B15620" s="18" t="s">
        <v>1274</v>
      </c>
      <c r="C15620" s="18" t="s">
        <v>1073</v>
      </c>
      <c r="D15620" s="18" t="s">
        <v>188</v>
      </c>
      <c r="E15620" s="18">
        <v>4.2533351751765576</v>
      </c>
    </row>
    <row r="15621" spans="1:5" x14ac:dyDescent="0.3">
      <c r="A15621" s="18" t="str">
        <f t="shared" si="244"/>
        <v>2024-25Greater Geelong CityMC2</v>
      </c>
      <c r="B15621" s="18" t="s">
        <v>1274</v>
      </c>
      <c r="C15621" s="18" t="s">
        <v>1073</v>
      </c>
      <c r="D15621" s="18" t="s">
        <v>192</v>
      </c>
      <c r="E15621" s="18">
        <v>1.0092325447201385</v>
      </c>
    </row>
    <row r="15622" spans="1:5" x14ac:dyDescent="0.3">
      <c r="A15622" s="18" t="str">
        <f t="shared" si="244"/>
        <v>2024-25Greater Geelong CityMC3</v>
      </c>
      <c r="B15622" s="18" t="s">
        <v>1274</v>
      </c>
      <c r="C15622" s="18" t="s">
        <v>1073</v>
      </c>
      <c r="D15622" s="18" t="s">
        <v>197</v>
      </c>
      <c r="E15622" s="18">
        <v>82.264222389427999</v>
      </c>
    </row>
    <row r="15623" spans="1:5" x14ac:dyDescent="0.3">
      <c r="A15623" s="18" t="str">
        <f t="shared" si="244"/>
        <v>2024-25Greater Geelong CityMC4</v>
      </c>
      <c r="B15623" s="18" t="s">
        <v>1274</v>
      </c>
      <c r="C15623" s="18" t="s">
        <v>1073</v>
      </c>
      <c r="D15623" s="18" t="s">
        <v>202</v>
      </c>
      <c r="E15623" s="18">
        <v>0.73388020544655064</v>
      </c>
    </row>
    <row r="15624" spans="1:5" x14ac:dyDescent="0.3">
      <c r="A15624" s="18" t="str">
        <f t="shared" si="244"/>
        <v>2024-25Greater Geelong CityMC5</v>
      </c>
      <c r="B15624" s="18" t="s">
        <v>1274</v>
      </c>
      <c r="C15624" s="18" t="s">
        <v>1073</v>
      </c>
      <c r="D15624" s="18" t="s">
        <v>207</v>
      </c>
      <c r="E15624" s="18">
        <v>0.7378435517970402</v>
      </c>
    </row>
    <row r="15625" spans="1:5" x14ac:dyDescent="0.3">
      <c r="A15625" s="18" t="str">
        <f t="shared" si="244"/>
        <v>2024-25Greater Geelong CityMC6</v>
      </c>
      <c r="B15625" s="18" t="s">
        <v>1274</v>
      </c>
      <c r="C15625" s="18" t="s">
        <v>1073</v>
      </c>
      <c r="D15625" s="18" t="s">
        <v>211</v>
      </c>
      <c r="E15625" s="18">
        <v>0.93479515291402193</v>
      </c>
    </row>
    <row r="15626" spans="1:5" x14ac:dyDescent="0.3">
      <c r="A15626" s="18" t="str">
        <f t="shared" si="244"/>
        <v>2024-25Greater Geelong CityR1</v>
      </c>
      <c r="B15626" s="18" t="s">
        <v>1274</v>
      </c>
      <c r="C15626" s="18" t="s">
        <v>1073</v>
      </c>
      <c r="D15626" s="18" t="s">
        <v>215</v>
      </c>
      <c r="E15626" s="18">
        <v>109.15410357192441</v>
      </c>
    </row>
    <row r="15627" spans="1:5" x14ac:dyDescent="0.3">
      <c r="A15627" s="18" t="str">
        <f t="shared" si="244"/>
        <v>2024-25Greater Geelong CityR2</v>
      </c>
      <c r="B15627" s="18" t="s">
        <v>1274</v>
      </c>
      <c r="C15627" s="18" t="s">
        <v>1073</v>
      </c>
      <c r="D15627" s="18" t="s">
        <v>220</v>
      </c>
      <c r="E15627" s="18">
        <v>0.93250159183067705</v>
      </c>
    </row>
    <row r="15628" spans="1:5" x14ac:dyDescent="0.3">
      <c r="A15628" s="18" t="str">
        <f t="shared" si="244"/>
        <v>2024-25Greater Geelong CityR3</v>
      </c>
      <c r="B15628" s="18" t="s">
        <v>1274</v>
      </c>
      <c r="C15628" s="18" t="s">
        <v>1073</v>
      </c>
      <c r="D15628" s="18" t="s">
        <v>223</v>
      </c>
      <c r="E15628" s="18">
        <v>183.15121576993894</v>
      </c>
    </row>
    <row r="15629" spans="1:5" x14ac:dyDescent="0.3">
      <c r="A15629" s="18" t="str">
        <f t="shared" si="244"/>
        <v>2024-25Greater Geelong CityR4</v>
      </c>
      <c r="B15629" s="18" t="s">
        <v>1274</v>
      </c>
      <c r="C15629" s="18" t="s">
        <v>1073</v>
      </c>
      <c r="D15629" s="18" t="s">
        <v>228</v>
      </c>
      <c r="E15629" s="18">
        <v>26.446356916640937</v>
      </c>
    </row>
    <row r="15630" spans="1:5" x14ac:dyDescent="0.3">
      <c r="A15630" s="18" t="str">
        <f t="shared" si="244"/>
        <v>2024-25Greater Geelong CityR5</v>
      </c>
      <c r="B15630" s="18" t="s">
        <v>1274</v>
      </c>
      <c r="C15630" s="18" t="s">
        <v>1073</v>
      </c>
      <c r="D15630" s="18" t="s">
        <v>232</v>
      </c>
      <c r="E15630" s="18">
        <v>45</v>
      </c>
    </row>
    <row r="15631" spans="1:5" x14ac:dyDescent="0.3">
      <c r="A15631" s="18" t="str">
        <f t="shared" si="244"/>
        <v>2024-25Greater Geelong CitySP1</v>
      </c>
      <c r="B15631" s="18" t="s">
        <v>1274</v>
      </c>
      <c r="C15631" s="18" t="s">
        <v>1073</v>
      </c>
      <c r="D15631" s="18" t="s">
        <v>236</v>
      </c>
      <c r="E15631" s="18">
        <v>92</v>
      </c>
    </row>
    <row r="15632" spans="1:5" x14ac:dyDescent="0.3">
      <c r="A15632" s="18" t="str">
        <f t="shared" si="244"/>
        <v>2024-25Greater Geelong CitySP2</v>
      </c>
      <c r="B15632" s="18" t="s">
        <v>1274</v>
      </c>
      <c r="C15632" s="18" t="s">
        <v>1073</v>
      </c>
      <c r="D15632" s="18" t="s">
        <v>239</v>
      </c>
      <c r="E15632" s="18">
        <v>0.7401340282948623</v>
      </c>
    </row>
    <row r="15633" spans="1:5" x14ac:dyDescent="0.3">
      <c r="A15633" s="18" t="str">
        <f t="shared" si="244"/>
        <v>2024-25Greater Geelong CitySP3</v>
      </c>
      <c r="B15633" s="18" t="s">
        <v>1274</v>
      </c>
      <c r="C15633" s="18" t="s">
        <v>1073</v>
      </c>
      <c r="D15633" s="18" t="s">
        <v>245</v>
      </c>
      <c r="E15633" s="18">
        <v>3092.8375279225611</v>
      </c>
    </row>
    <row r="15634" spans="1:5" x14ac:dyDescent="0.3">
      <c r="A15634" s="18" t="str">
        <f t="shared" si="244"/>
        <v>2024-25Greater Geelong CitySP4</v>
      </c>
      <c r="B15634" s="18" t="s">
        <v>1274</v>
      </c>
      <c r="C15634" s="18" t="s">
        <v>1073</v>
      </c>
      <c r="D15634" s="18" t="s">
        <v>251</v>
      </c>
      <c r="E15634" s="18">
        <v>0.44444444444444442</v>
      </c>
    </row>
    <row r="15635" spans="1:5" x14ac:dyDescent="0.3">
      <c r="A15635" s="18" t="str">
        <f t="shared" si="244"/>
        <v>2024-25Greater Geelong CityWC2</v>
      </c>
      <c r="B15635" s="18" t="s">
        <v>1274</v>
      </c>
      <c r="C15635" s="18" t="s">
        <v>1073</v>
      </c>
      <c r="D15635" s="18" t="s">
        <v>256</v>
      </c>
      <c r="E15635" s="18">
        <v>10.783467310267426</v>
      </c>
    </row>
    <row r="15636" spans="1:5" x14ac:dyDescent="0.3">
      <c r="A15636" s="18" t="str">
        <f t="shared" si="244"/>
        <v>2024-25Greater Geelong CityWC3</v>
      </c>
      <c r="B15636" s="18" t="s">
        <v>1274</v>
      </c>
      <c r="C15636" s="18" t="s">
        <v>1073</v>
      </c>
      <c r="D15636" s="18" t="s">
        <v>262</v>
      </c>
      <c r="E15636" s="18">
        <v>150.01306525910275</v>
      </c>
    </row>
    <row r="15637" spans="1:5" x14ac:dyDescent="0.3">
      <c r="A15637" s="18" t="str">
        <f t="shared" si="244"/>
        <v>2024-25Greater Geelong CityWC4</v>
      </c>
      <c r="B15637" s="18" t="s">
        <v>1274</v>
      </c>
      <c r="C15637" s="18" t="s">
        <v>1073</v>
      </c>
      <c r="D15637" s="18" t="s">
        <v>266</v>
      </c>
      <c r="E15637" s="18">
        <v>65.244404275121298</v>
      </c>
    </row>
    <row r="15638" spans="1:5" x14ac:dyDescent="0.3">
      <c r="A15638" s="18" t="str">
        <f t="shared" si="244"/>
        <v>2024-25Greater Geelong CityWC5</v>
      </c>
      <c r="B15638" s="18" t="s">
        <v>1274</v>
      </c>
      <c r="C15638" s="18" t="s">
        <v>1073</v>
      </c>
      <c r="D15638" s="18" t="s">
        <v>270</v>
      </c>
      <c r="E15638" s="18">
        <v>0.49081959528088132</v>
      </c>
    </row>
    <row r="15639" spans="1:5" x14ac:dyDescent="0.3">
      <c r="A15639" s="18" t="str">
        <f t="shared" si="244"/>
        <v>2024-25Greater Geelong CityE2</v>
      </c>
      <c r="B15639" s="18" t="s">
        <v>1274</v>
      </c>
      <c r="C15639" s="18" t="s">
        <v>1073</v>
      </c>
      <c r="D15639" s="18" t="s">
        <v>548</v>
      </c>
      <c r="E15639" s="18">
        <v>3567.9529615508163</v>
      </c>
    </row>
    <row r="15640" spans="1:5" x14ac:dyDescent="0.3">
      <c r="A15640" s="18" t="str">
        <f t="shared" ref="A15640:A15703" si="245">CONCATENATE(B15640,C15640,D15640)</f>
        <v>2024-25Greater Geelong CityE4</v>
      </c>
      <c r="B15640" s="18" t="s">
        <v>1274</v>
      </c>
      <c r="C15640" s="18" t="s">
        <v>1073</v>
      </c>
      <c r="D15640" s="18" t="s">
        <v>550</v>
      </c>
      <c r="E15640" s="18">
        <v>1802.3351629167191</v>
      </c>
    </row>
    <row r="15641" spans="1:5" x14ac:dyDescent="0.3">
      <c r="A15641" s="18" t="str">
        <f t="shared" si="245"/>
        <v>2024-25Greater Geelong CityL1</v>
      </c>
      <c r="B15641" s="18" t="s">
        <v>1274</v>
      </c>
      <c r="C15641" s="18" t="s">
        <v>1073</v>
      </c>
      <c r="D15641" s="18" t="s">
        <v>552</v>
      </c>
      <c r="E15641" s="18">
        <v>1.6820302000158116</v>
      </c>
    </row>
    <row r="15642" spans="1:5" x14ac:dyDescent="0.3">
      <c r="A15642" s="18" t="str">
        <f t="shared" si="245"/>
        <v>2024-25Greater Geelong CityL2</v>
      </c>
      <c r="B15642" s="18" t="s">
        <v>1274</v>
      </c>
      <c r="C15642" s="18" t="s">
        <v>1073</v>
      </c>
      <c r="D15642" s="18" t="s">
        <v>554</v>
      </c>
      <c r="E15642" s="18">
        <v>0.15427019024141325</v>
      </c>
    </row>
    <row r="15643" spans="1:5" x14ac:dyDescent="0.3">
      <c r="A15643" s="18" t="str">
        <f t="shared" si="245"/>
        <v>2024-25Greater Geelong CityO2</v>
      </c>
      <c r="B15643" s="18" t="s">
        <v>1274</v>
      </c>
      <c r="C15643" s="18" t="s">
        <v>1073</v>
      </c>
      <c r="D15643" s="18" t="s">
        <v>556</v>
      </c>
      <c r="E15643" s="18">
        <v>0.50859450857279354</v>
      </c>
    </row>
    <row r="15644" spans="1:5" x14ac:dyDescent="0.3">
      <c r="A15644" s="18" t="str">
        <f t="shared" si="245"/>
        <v>2024-25Greater Geelong CityO3</v>
      </c>
      <c r="B15644" s="18" t="s">
        <v>1274</v>
      </c>
      <c r="C15644" s="18" t="s">
        <v>1073</v>
      </c>
      <c r="D15644" s="18" t="s">
        <v>558</v>
      </c>
      <c r="E15644" s="18">
        <v>8.320278449048725E-2</v>
      </c>
    </row>
    <row r="15645" spans="1:5" x14ac:dyDescent="0.3">
      <c r="A15645" s="18" t="str">
        <f t="shared" si="245"/>
        <v>2024-25Greater Geelong CityO4</v>
      </c>
      <c r="B15645" s="18" t="s">
        <v>1274</v>
      </c>
      <c r="C15645" s="18" t="s">
        <v>1073</v>
      </c>
      <c r="D15645" s="18" t="s">
        <v>560</v>
      </c>
      <c r="E15645" s="18">
        <v>0.45911294018746185</v>
      </c>
    </row>
    <row r="15646" spans="1:5" x14ac:dyDescent="0.3">
      <c r="A15646" s="18" t="str">
        <f t="shared" si="245"/>
        <v>2024-25Greater Geelong CityO5</v>
      </c>
      <c r="B15646" s="18" t="s">
        <v>1274</v>
      </c>
      <c r="C15646" s="18" t="s">
        <v>1073</v>
      </c>
      <c r="D15646" s="18" t="s">
        <v>562</v>
      </c>
      <c r="E15646" s="18">
        <v>0.62979162982885539</v>
      </c>
    </row>
    <row r="15647" spans="1:5" x14ac:dyDescent="0.3">
      <c r="A15647" s="18" t="str">
        <f t="shared" si="245"/>
        <v>2024-25Greater Geelong CityOP1</v>
      </c>
      <c r="B15647" s="18" t="s">
        <v>1274</v>
      </c>
      <c r="C15647" s="18" t="s">
        <v>1073</v>
      </c>
      <c r="D15647" s="18" t="s">
        <v>564</v>
      </c>
      <c r="E15647" s="18">
        <v>3.5669222083324396E-3</v>
      </c>
    </row>
    <row r="15648" spans="1:5" x14ac:dyDescent="0.3">
      <c r="A15648" s="18" t="str">
        <f t="shared" si="245"/>
        <v>2024-25Greater Geelong CityS1</v>
      </c>
      <c r="B15648" s="18" t="s">
        <v>1274</v>
      </c>
      <c r="C15648" s="18" t="s">
        <v>1073</v>
      </c>
      <c r="D15648" s="18" t="s">
        <v>567</v>
      </c>
      <c r="E15648" s="18">
        <v>0.62866175085370157</v>
      </c>
    </row>
    <row r="15649" spans="1:5" x14ac:dyDescent="0.3">
      <c r="A15649" s="18" t="str">
        <f t="shared" si="245"/>
        <v>2024-25Greater Geelong CityS2</v>
      </c>
      <c r="B15649" s="18" t="s">
        <v>1274</v>
      </c>
      <c r="C15649" s="18" t="s">
        <v>1073</v>
      </c>
      <c r="D15649" s="18" t="s">
        <v>569</v>
      </c>
      <c r="E15649" s="18">
        <v>2.7860812701316147E-3</v>
      </c>
    </row>
    <row r="15650" spans="1:5" x14ac:dyDescent="0.3">
      <c r="A15650" s="18" t="str">
        <f t="shared" si="245"/>
        <v>2024-25Greater Geelong CityC1</v>
      </c>
      <c r="B15650" s="18" t="s">
        <v>1274</v>
      </c>
      <c r="C15650" s="18" t="s">
        <v>1073</v>
      </c>
      <c r="D15650" s="18" t="s">
        <v>572</v>
      </c>
      <c r="E15650" s="18">
        <v>1764.5019253017458</v>
      </c>
    </row>
    <row r="15651" spans="1:5" x14ac:dyDescent="0.3">
      <c r="A15651" s="18" t="str">
        <f t="shared" si="245"/>
        <v>2024-25Greater Geelong CityC2</v>
      </c>
      <c r="B15651" s="18" t="s">
        <v>1274</v>
      </c>
      <c r="C15651" s="18" t="s">
        <v>1073</v>
      </c>
      <c r="D15651" s="18" t="s">
        <v>575</v>
      </c>
      <c r="E15651" s="18">
        <v>14358.237356034051</v>
      </c>
    </row>
    <row r="15652" spans="1:5" x14ac:dyDescent="0.3">
      <c r="A15652" s="18" t="str">
        <f t="shared" si="245"/>
        <v>2024-25Greater Geelong CityC3</v>
      </c>
      <c r="B15652" s="18" t="s">
        <v>1274</v>
      </c>
      <c r="C15652" s="18" t="s">
        <v>1073</v>
      </c>
      <c r="D15652" s="18" t="s">
        <v>579</v>
      </c>
      <c r="E15652" s="18">
        <v>118.04525071341214</v>
      </c>
    </row>
    <row r="15653" spans="1:5" x14ac:dyDescent="0.3">
      <c r="A15653" s="18" t="str">
        <f t="shared" si="245"/>
        <v>2024-25Greater Geelong CityC4</v>
      </c>
      <c r="B15653" s="18" t="s">
        <v>1274</v>
      </c>
      <c r="C15653" s="18" t="s">
        <v>1073</v>
      </c>
      <c r="D15653" s="18" t="s">
        <v>583</v>
      </c>
      <c r="E15653" s="18">
        <v>1454.2468875727384</v>
      </c>
    </row>
    <row r="15654" spans="1:5" x14ac:dyDescent="0.3">
      <c r="A15654" s="18" t="str">
        <f t="shared" si="245"/>
        <v>2024-25Greater Geelong CityC5</v>
      </c>
      <c r="B15654" s="18" t="s">
        <v>1274</v>
      </c>
      <c r="C15654" s="18" t="s">
        <v>1073</v>
      </c>
      <c r="D15654" s="18" t="s">
        <v>586</v>
      </c>
      <c r="E15654" s="18">
        <v>310.47260545991401</v>
      </c>
    </row>
    <row r="15655" spans="1:5" x14ac:dyDescent="0.3">
      <c r="A15655" s="18" t="str">
        <f t="shared" si="245"/>
        <v>2024-25Greater Geelong CityC6</v>
      </c>
      <c r="B15655" s="18" t="s">
        <v>1274</v>
      </c>
      <c r="C15655" s="18" t="s">
        <v>1073</v>
      </c>
      <c r="D15655" s="18" t="s">
        <v>590</v>
      </c>
      <c r="E15655" s="18">
        <v>6</v>
      </c>
    </row>
    <row r="15656" spans="1:5" x14ac:dyDescent="0.3">
      <c r="A15656" s="18" t="str">
        <f t="shared" si="245"/>
        <v>2024-25Greater Geelong CityC7</v>
      </c>
      <c r="B15656" s="18" t="s">
        <v>1274</v>
      </c>
      <c r="C15656" s="18" t="s">
        <v>1073</v>
      </c>
      <c r="D15656" s="18" t="s">
        <v>594</v>
      </c>
      <c r="E15656" s="18">
        <v>0.13444145685651429</v>
      </c>
    </row>
    <row r="15657" spans="1:5" x14ac:dyDescent="0.3">
      <c r="A15657" s="18" t="str">
        <f t="shared" si="245"/>
        <v>2024-25Greater SheppartonAF2</v>
      </c>
      <c r="B15657" s="18" t="s">
        <v>1274</v>
      </c>
      <c r="C15657" s="18" t="s">
        <v>1076</v>
      </c>
      <c r="D15657" s="18" t="s">
        <v>76</v>
      </c>
      <c r="E15657" s="18">
        <v>0</v>
      </c>
    </row>
    <row r="15658" spans="1:5" x14ac:dyDescent="0.3">
      <c r="A15658" s="18" t="str">
        <f t="shared" si="245"/>
        <v>2024-25Greater SheppartonAF6</v>
      </c>
      <c r="B15658" s="18" t="s">
        <v>1274</v>
      </c>
      <c r="C15658" s="18" t="s">
        <v>1076</v>
      </c>
      <c r="D15658" s="18" t="s">
        <v>85</v>
      </c>
      <c r="E15658" s="18">
        <v>6.8837908234822685</v>
      </c>
    </row>
    <row r="15659" spans="1:5" x14ac:dyDescent="0.3">
      <c r="A15659" s="18" t="str">
        <f t="shared" si="245"/>
        <v>2024-25Greater SheppartonAF7</v>
      </c>
      <c r="B15659" s="18" t="s">
        <v>1274</v>
      </c>
      <c r="C15659" s="18" t="s">
        <v>1076</v>
      </c>
      <c r="D15659" s="18" t="s">
        <v>90</v>
      </c>
      <c r="E15659" s="18">
        <v>3.3209888606605431</v>
      </c>
    </row>
    <row r="15660" spans="1:5" x14ac:dyDescent="0.3">
      <c r="A15660" s="18" t="str">
        <f t="shared" si="245"/>
        <v>2024-25Greater SheppartonAM1</v>
      </c>
      <c r="B15660" s="18" t="s">
        <v>1274</v>
      </c>
      <c r="C15660" s="18" t="s">
        <v>1076</v>
      </c>
      <c r="D15660" s="18" t="s">
        <v>97</v>
      </c>
      <c r="E15660" s="18">
        <v>1</v>
      </c>
    </row>
    <row r="15661" spans="1:5" x14ac:dyDescent="0.3">
      <c r="A15661" s="18" t="str">
        <f t="shared" si="245"/>
        <v>2024-25Greater SheppartonAM2</v>
      </c>
      <c r="B15661" s="18" t="s">
        <v>1274</v>
      </c>
      <c r="C15661" s="18" t="s">
        <v>1076</v>
      </c>
      <c r="D15661" s="18" t="s">
        <v>103</v>
      </c>
      <c r="E15661" s="18">
        <v>0.30426229508196723</v>
      </c>
    </row>
    <row r="15662" spans="1:5" x14ac:dyDescent="0.3">
      <c r="A15662" s="18" t="str">
        <f t="shared" si="245"/>
        <v>2024-25Greater SheppartonAM5</v>
      </c>
      <c r="B15662" s="18" t="s">
        <v>1274</v>
      </c>
      <c r="C15662" s="18" t="s">
        <v>1076</v>
      </c>
      <c r="D15662" s="18" t="s">
        <v>109</v>
      </c>
      <c r="E15662" s="18">
        <v>0.56550424128180965</v>
      </c>
    </row>
    <row r="15663" spans="1:5" x14ac:dyDescent="0.3">
      <c r="A15663" s="18" t="str">
        <f t="shared" si="245"/>
        <v>2024-25Greater SheppartonAM6</v>
      </c>
      <c r="B15663" s="18" t="s">
        <v>1274</v>
      </c>
      <c r="C15663" s="18" t="s">
        <v>1076</v>
      </c>
      <c r="D15663" s="18" t="s">
        <v>115</v>
      </c>
      <c r="E15663" s="18">
        <v>25.739116123307667</v>
      </c>
    </row>
    <row r="15664" spans="1:5" x14ac:dyDescent="0.3">
      <c r="A15664" s="18" t="str">
        <f t="shared" si="245"/>
        <v>2024-25Greater SheppartonAM7</v>
      </c>
      <c r="B15664" s="18" t="s">
        <v>1274</v>
      </c>
      <c r="C15664" s="18" t="s">
        <v>1076</v>
      </c>
      <c r="D15664" s="18" t="s">
        <v>118</v>
      </c>
      <c r="E15664" s="18">
        <v>1</v>
      </c>
    </row>
    <row r="15665" spans="1:5" x14ac:dyDescent="0.3">
      <c r="A15665" s="18" t="str">
        <f t="shared" si="245"/>
        <v>2024-25Greater SheppartonFS1</v>
      </c>
      <c r="B15665" s="18" t="s">
        <v>1274</v>
      </c>
      <c r="C15665" s="18" t="s">
        <v>1076</v>
      </c>
      <c r="D15665" s="18" t="s">
        <v>124</v>
      </c>
      <c r="E15665" s="18">
        <v>1.4313725490196079</v>
      </c>
    </row>
    <row r="15666" spans="1:5" x14ac:dyDescent="0.3">
      <c r="A15666" s="18" t="str">
        <f t="shared" si="245"/>
        <v>2024-25Greater SheppartonFS2</v>
      </c>
      <c r="B15666" s="18" t="s">
        <v>1274</v>
      </c>
      <c r="C15666" s="18" t="s">
        <v>1076</v>
      </c>
      <c r="D15666" s="18" t="s">
        <v>130</v>
      </c>
      <c r="E15666" s="18">
        <v>0.74576271186440679</v>
      </c>
    </row>
    <row r="15667" spans="1:5" x14ac:dyDescent="0.3">
      <c r="A15667" s="18" t="str">
        <f t="shared" si="245"/>
        <v>2024-25Greater SheppartonFS3</v>
      </c>
      <c r="B15667" s="18" t="s">
        <v>1274</v>
      </c>
      <c r="C15667" s="18" t="s">
        <v>1076</v>
      </c>
      <c r="D15667" s="18" t="s">
        <v>135</v>
      </c>
      <c r="E15667" s="18">
        <v>669.32574679943104</v>
      </c>
    </row>
    <row r="15668" spans="1:5" x14ac:dyDescent="0.3">
      <c r="A15668" s="18" t="str">
        <f t="shared" si="245"/>
        <v>2024-25Greater SheppartonFS4</v>
      </c>
      <c r="B15668" s="18" t="s">
        <v>1274</v>
      </c>
      <c r="C15668" s="18" t="s">
        <v>1076</v>
      </c>
      <c r="D15668" s="18" t="s">
        <v>139</v>
      </c>
      <c r="E15668" s="18">
        <v>1</v>
      </c>
    </row>
    <row r="15669" spans="1:5" x14ac:dyDescent="0.3">
      <c r="A15669" s="18" t="str">
        <f t="shared" si="245"/>
        <v>2024-25Greater SheppartonFS5</v>
      </c>
      <c r="B15669" s="18" t="s">
        <v>1274</v>
      </c>
      <c r="C15669" s="18" t="s">
        <v>1076</v>
      </c>
      <c r="D15669" s="18" t="s">
        <v>144</v>
      </c>
      <c r="E15669" s="18">
        <v>1.0095238095238095</v>
      </c>
    </row>
    <row r="15670" spans="1:5" x14ac:dyDescent="0.3">
      <c r="A15670" s="18" t="str">
        <f t="shared" si="245"/>
        <v>2024-25Greater SheppartonG1</v>
      </c>
      <c r="B15670" s="18" t="s">
        <v>1274</v>
      </c>
      <c r="C15670" s="18" t="s">
        <v>1076</v>
      </c>
      <c r="D15670" s="18" t="s">
        <v>149</v>
      </c>
      <c r="E15670" s="18">
        <v>2.3622047244094488E-2</v>
      </c>
    </row>
    <row r="15671" spans="1:5" x14ac:dyDescent="0.3">
      <c r="A15671" s="18" t="str">
        <f t="shared" si="245"/>
        <v>2024-25Greater SheppartonG2</v>
      </c>
      <c r="B15671" s="18" t="s">
        <v>1274</v>
      </c>
      <c r="C15671" s="18" t="s">
        <v>1076</v>
      </c>
      <c r="D15671" s="18" t="s">
        <v>154</v>
      </c>
      <c r="E15671" s="18">
        <v>54</v>
      </c>
    </row>
    <row r="15672" spans="1:5" x14ac:dyDescent="0.3">
      <c r="A15672" s="18" t="str">
        <f t="shared" si="245"/>
        <v>2024-25Greater SheppartonG3</v>
      </c>
      <c r="B15672" s="18" t="s">
        <v>1274</v>
      </c>
      <c r="C15672" s="18" t="s">
        <v>1076</v>
      </c>
      <c r="D15672" s="18" t="s">
        <v>159</v>
      </c>
      <c r="E15672" s="18">
        <v>0.95726495726495731</v>
      </c>
    </row>
    <row r="15673" spans="1:5" x14ac:dyDescent="0.3">
      <c r="A15673" s="18" t="str">
        <f t="shared" si="245"/>
        <v>2024-25Greater SheppartonG4</v>
      </c>
      <c r="B15673" s="18" t="s">
        <v>1274</v>
      </c>
      <c r="C15673" s="18" t="s">
        <v>1076</v>
      </c>
      <c r="D15673" s="18" t="s">
        <v>166</v>
      </c>
      <c r="E15673" s="18">
        <v>55641.444444444445</v>
      </c>
    </row>
    <row r="15674" spans="1:5" x14ac:dyDescent="0.3">
      <c r="A15674" s="18" t="str">
        <f t="shared" si="245"/>
        <v>2024-25Greater SheppartonG5</v>
      </c>
      <c r="B15674" s="18" t="s">
        <v>1274</v>
      </c>
      <c r="C15674" s="18" t="s">
        <v>1076</v>
      </c>
      <c r="D15674" s="18" t="s">
        <v>169</v>
      </c>
      <c r="E15674" s="18">
        <v>55</v>
      </c>
    </row>
    <row r="15675" spans="1:5" x14ac:dyDescent="0.3">
      <c r="A15675" s="18" t="str">
        <f t="shared" si="245"/>
        <v>2024-25Greater SheppartonLB2</v>
      </c>
      <c r="B15675" s="18" t="s">
        <v>1274</v>
      </c>
      <c r="C15675" s="18" t="s">
        <v>1076</v>
      </c>
      <c r="D15675" s="18" t="s">
        <v>172</v>
      </c>
      <c r="E15675" s="18">
        <v>0.51640139402867102</v>
      </c>
    </row>
    <row r="15676" spans="1:5" x14ac:dyDescent="0.3">
      <c r="A15676" s="18" t="str">
        <f t="shared" si="245"/>
        <v>2024-25Greater SheppartonLB5</v>
      </c>
      <c r="B15676" s="18" t="s">
        <v>1274</v>
      </c>
      <c r="C15676" s="18" t="s">
        <v>1076</v>
      </c>
      <c r="D15676" s="18" t="s">
        <v>177</v>
      </c>
      <c r="E15676" s="18">
        <v>22.253470532673099</v>
      </c>
    </row>
    <row r="15677" spans="1:5" x14ac:dyDescent="0.3">
      <c r="A15677" s="18" t="str">
        <f t="shared" si="245"/>
        <v>2024-25Greater SheppartonLB6</v>
      </c>
      <c r="B15677" s="18" t="s">
        <v>1274</v>
      </c>
      <c r="C15677" s="18" t="s">
        <v>1076</v>
      </c>
      <c r="D15677" s="18" t="s">
        <v>180</v>
      </c>
      <c r="E15677" s="18">
        <v>3.0133526061195868</v>
      </c>
    </row>
    <row r="15678" spans="1:5" x14ac:dyDescent="0.3">
      <c r="A15678" s="18" t="str">
        <f t="shared" si="245"/>
        <v>2024-25Greater SheppartonLB7</v>
      </c>
      <c r="B15678" s="18" t="s">
        <v>1274</v>
      </c>
      <c r="C15678" s="18" t="s">
        <v>1076</v>
      </c>
      <c r="D15678" s="18" t="s">
        <v>184</v>
      </c>
      <c r="E15678" s="18">
        <v>0.23432177920256461</v>
      </c>
    </row>
    <row r="15679" spans="1:5" x14ac:dyDescent="0.3">
      <c r="A15679" s="18" t="str">
        <f t="shared" si="245"/>
        <v>2024-25Greater SheppartonLB8</v>
      </c>
      <c r="B15679" s="18" t="s">
        <v>1274</v>
      </c>
      <c r="C15679" s="18" t="s">
        <v>1076</v>
      </c>
      <c r="D15679" s="18" t="s">
        <v>188</v>
      </c>
      <c r="E15679" s="18">
        <v>1.5805879153905602</v>
      </c>
    </row>
    <row r="15680" spans="1:5" x14ac:dyDescent="0.3">
      <c r="A15680" s="18" t="str">
        <f t="shared" si="245"/>
        <v>2024-25Greater SheppartonMC2</v>
      </c>
      <c r="B15680" s="18" t="s">
        <v>1274</v>
      </c>
      <c r="C15680" s="18" t="s">
        <v>1076</v>
      </c>
      <c r="D15680" s="18" t="s">
        <v>192</v>
      </c>
      <c r="E15680" s="18">
        <v>0.99882491186839018</v>
      </c>
    </row>
    <row r="15681" spans="1:5" x14ac:dyDescent="0.3">
      <c r="A15681" s="18" t="str">
        <f t="shared" si="245"/>
        <v>2024-25Greater SheppartonMC3</v>
      </c>
      <c r="B15681" s="18" t="s">
        <v>1274</v>
      </c>
      <c r="C15681" s="18" t="s">
        <v>1076</v>
      </c>
      <c r="D15681" s="18" t="s">
        <v>197</v>
      </c>
      <c r="E15681" s="18">
        <v>97.097727183204</v>
      </c>
    </row>
    <row r="15682" spans="1:5" x14ac:dyDescent="0.3">
      <c r="A15682" s="18" t="str">
        <f t="shared" si="245"/>
        <v>2024-25Greater SheppartonMC4</v>
      </c>
      <c r="B15682" s="18" t="s">
        <v>1274</v>
      </c>
      <c r="C15682" s="18" t="s">
        <v>1076</v>
      </c>
      <c r="D15682" s="18" t="s">
        <v>202</v>
      </c>
      <c r="E15682" s="18">
        <v>0.68413105843273436</v>
      </c>
    </row>
    <row r="15683" spans="1:5" x14ac:dyDescent="0.3">
      <c r="A15683" s="18" t="str">
        <f t="shared" si="245"/>
        <v>2024-25Greater SheppartonMC5</v>
      </c>
      <c r="B15683" s="18" t="s">
        <v>1274</v>
      </c>
      <c r="C15683" s="18" t="s">
        <v>1076</v>
      </c>
      <c r="D15683" s="18" t="s">
        <v>207</v>
      </c>
      <c r="E15683" s="18">
        <v>0.80555555555555558</v>
      </c>
    </row>
    <row r="15684" spans="1:5" x14ac:dyDescent="0.3">
      <c r="A15684" s="18" t="str">
        <f t="shared" si="245"/>
        <v>2024-25Greater SheppartonMC6</v>
      </c>
      <c r="B15684" s="18" t="s">
        <v>1274</v>
      </c>
      <c r="C15684" s="18" t="s">
        <v>1076</v>
      </c>
      <c r="D15684" s="18" t="s">
        <v>211</v>
      </c>
      <c r="E15684" s="18">
        <v>0.90951821386603993</v>
      </c>
    </row>
    <row r="15685" spans="1:5" x14ac:dyDescent="0.3">
      <c r="A15685" s="18" t="str">
        <f t="shared" si="245"/>
        <v>2024-25Greater SheppartonR1</v>
      </c>
      <c r="B15685" s="18" t="s">
        <v>1274</v>
      </c>
      <c r="C15685" s="18" t="s">
        <v>1076</v>
      </c>
      <c r="D15685" s="18" t="s">
        <v>215</v>
      </c>
      <c r="E15685" s="18">
        <v>14.760746147607462</v>
      </c>
    </row>
    <row r="15686" spans="1:5" x14ac:dyDescent="0.3">
      <c r="A15686" s="18" t="str">
        <f t="shared" si="245"/>
        <v>2024-25Greater SheppartonR2</v>
      </c>
      <c r="B15686" s="18" t="s">
        <v>1274</v>
      </c>
      <c r="C15686" s="18" t="s">
        <v>1076</v>
      </c>
      <c r="D15686" s="18" t="s">
        <v>220</v>
      </c>
      <c r="E15686" s="18">
        <v>0.99026763990267641</v>
      </c>
    </row>
    <row r="15687" spans="1:5" x14ac:dyDescent="0.3">
      <c r="A15687" s="18" t="str">
        <f t="shared" si="245"/>
        <v>2024-25Greater SheppartonR3</v>
      </c>
      <c r="B15687" s="18" t="s">
        <v>1274</v>
      </c>
      <c r="C15687" s="18" t="s">
        <v>1076</v>
      </c>
      <c r="D15687" s="18" t="s">
        <v>223</v>
      </c>
      <c r="E15687" s="18">
        <v>50.732247167325426</v>
      </c>
    </row>
    <row r="15688" spans="1:5" x14ac:dyDescent="0.3">
      <c r="A15688" s="18" t="str">
        <f t="shared" si="245"/>
        <v>2024-25Greater SheppartonR4</v>
      </c>
      <c r="B15688" s="18" t="s">
        <v>1274</v>
      </c>
      <c r="C15688" s="18" t="s">
        <v>1076</v>
      </c>
      <c r="D15688" s="18" t="s">
        <v>228</v>
      </c>
      <c r="E15688" s="18">
        <v>7.7267542578168671</v>
      </c>
    </row>
    <row r="15689" spans="1:5" x14ac:dyDescent="0.3">
      <c r="A15689" s="18" t="str">
        <f t="shared" si="245"/>
        <v>2024-25Greater SheppartonR5</v>
      </c>
      <c r="B15689" s="18" t="s">
        <v>1274</v>
      </c>
      <c r="C15689" s="18" t="s">
        <v>1076</v>
      </c>
      <c r="D15689" s="18" t="s">
        <v>232</v>
      </c>
      <c r="E15689" s="18">
        <v>49</v>
      </c>
    </row>
    <row r="15690" spans="1:5" x14ac:dyDescent="0.3">
      <c r="A15690" s="18" t="str">
        <f t="shared" si="245"/>
        <v>2024-25Greater SheppartonSP1</v>
      </c>
      <c r="B15690" s="18" t="s">
        <v>1274</v>
      </c>
      <c r="C15690" s="18" t="s">
        <v>1076</v>
      </c>
      <c r="D15690" s="18" t="s">
        <v>236</v>
      </c>
      <c r="E15690" s="18">
        <v>47</v>
      </c>
    </row>
    <row r="15691" spans="1:5" x14ac:dyDescent="0.3">
      <c r="A15691" s="18" t="str">
        <f t="shared" si="245"/>
        <v>2024-25Greater SheppartonSP2</v>
      </c>
      <c r="B15691" s="18" t="s">
        <v>1274</v>
      </c>
      <c r="C15691" s="18" t="s">
        <v>1076</v>
      </c>
      <c r="D15691" s="18" t="s">
        <v>239</v>
      </c>
      <c r="E15691" s="18">
        <v>0.87016574585635365</v>
      </c>
    </row>
    <row r="15692" spans="1:5" x14ac:dyDescent="0.3">
      <c r="A15692" s="18" t="str">
        <f t="shared" si="245"/>
        <v>2024-25Greater SheppartonSP3</v>
      </c>
      <c r="B15692" s="18" t="s">
        <v>1274</v>
      </c>
      <c r="C15692" s="18" t="s">
        <v>1076</v>
      </c>
      <c r="D15692" s="18" t="s">
        <v>245</v>
      </c>
      <c r="E15692" s="18">
        <v>4137.6767955801106</v>
      </c>
    </row>
    <row r="15693" spans="1:5" x14ac:dyDescent="0.3">
      <c r="A15693" s="18" t="str">
        <f t="shared" si="245"/>
        <v>2024-25Greater SheppartonSP4</v>
      </c>
      <c r="B15693" s="18" t="s">
        <v>1274</v>
      </c>
      <c r="C15693" s="18" t="s">
        <v>1076</v>
      </c>
      <c r="D15693" s="18" t="s">
        <v>251</v>
      </c>
      <c r="E15693" s="18">
        <v>0.6</v>
      </c>
    </row>
    <row r="15694" spans="1:5" x14ac:dyDescent="0.3">
      <c r="A15694" s="18" t="str">
        <f t="shared" si="245"/>
        <v>2024-25Greater SheppartonWC2</v>
      </c>
      <c r="B15694" s="18" t="s">
        <v>1274</v>
      </c>
      <c r="C15694" s="18" t="s">
        <v>1076</v>
      </c>
      <c r="D15694" s="18" t="s">
        <v>256</v>
      </c>
      <c r="E15694" s="18">
        <v>13.836720885898595</v>
      </c>
    </row>
    <row r="15695" spans="1:5" x14ac:dyDescent="0.3">
      <c r="A15695" s="18" t="str">
        <f t="shared" si="245"/>
        <v>2024-25Greater SheppartonWC3</v>
      </c>
      <c r="B15695" s="18" t="s">
        <v>1274</v>
      </c>
      <c r="C15695" s="18" t="s">
        <v>1076</v>
      </c>
      <c r="D15695" s="18" t="s">
        <v>262</v>
      </c>
      <c r="E15695" s="18">
        <v>101.22129890053695</v>
      </c>
    </row>
    <row r="15696" spans="1:5" x14ac:dyDescent="0.3">
      <c r="A15696" s="18" t="str">
        <f t="shared" si="245"/>
        <v>2024-25Greater SheppartonWC4</v>
      </c>
      <c r="B15696" s="18" t="s">
        <v>1274</v>
      </c>
      <c r="C15696" s="18" t="s">
        <v>1076</v>
      </c>
      <c r="D15696" s="18" t="s">
        <v>266</v>
      </c>
      <c r="E15696" s="18">
        <v>54.594381927405024</v>
      </c>
    </row>
    <row r="15697" spans="1:5" x14ac:dyDescent="0.3">
      <c r="A15697" s="18" t="str">
        <f t="shared" si="245"/>
        <v>2024-25Greater SheppartonWC5</v>
      </c>
      <c r="B15697" s="18" t="s">
        <v>1274</v>
      </c>
      <c r="C15697" s="18" t="s">
        <v>1076</v>
      </c>
      <c r="D15697" s="18" t="s">
        <v>270</v>
      </c>
      <c r="E15697" s="18">
        <v>0.52673137662737846</v>
      </c>
    </row>
    <row r="15698" spans="1:5" x14ac:dyDescent="0.3">
      <c r="A15698" s="18" t="str">
        <f t="shared" si="245"/>
        <v>2024-25Greater SheppartonE2</v>
      </c>
      <c r="B15698" s="18" t="s">
        <v>1274</v>
      </c>
      <c r="C15698" s="18" t="s">
        <v>1076</v>
      </c>
      <c r="D15698" s="18" t="s">
        <v>548</v>
      </c>
      <c r="E15698" s="18">
        <v>4765.3779335119698</v>
      </c>
    </row>
    <row r="15699" spans="1:5" x14ac:dyDescent="0.3">
      <c r="A15699" s="18" t="str">
        <f t="shared" si="245"/>
        <v>2024-25Greater SheppartonE4</v>
      </c>
      <c r="B15699" s="18" t="s">
        <v>1274</v>
      </c>
      <c r="C15699" s="18" t="s">
        <v>1076</v>
      </c>
      <c r="D15699" s="18" t="s">
        <v>550</v>
      </c>
      <c r="E15699" s="18">
        <v>2449.2800565354378</v>
      </c>
    </row>
    <row r="15700" spans="1:5" x14ac:dyDescent="0.3">
      <c r="A15700" s="18" t="str">
        <f t="shared" si="245"/>
        <v>2024-25Greater SheppartonL1</v>
      </c>
      <c r="B15700" s="18" t="s">
        <v>1274</v>
      </c>
      <c r="C15700" s="18" t="s">
        <v>1076</v>
      </c>
      <c r="D15700" s="18" t="s">
        <v>552</v>
      </c>
      <c r="E15700" s="18">
        <v>2.0413324826831936</v>
      </c>
    </row>
    <row r="15701" spans="1:5" x14ac:dyDescent="0.3">
      <c r="A15701" s="18" t="str">
        <f t="shared" si="245"/>
        <v>2024-25Greater SheppartonL2</v>
      </c>
      <c r="B15701" s="18" t="s">
        <v>1274</v>
      </c>
      <c r="C15701" s="18" t="s">
        <v>1076</v>
      </c>
      <c r="D15701" s="18" t="s">
        <v>554</v>
      </c>
      <c r="E15701" s="18">
        <v>-0.42321363470652568</v>
      </c>
    </row>
    <row r="15702" spans="1:5" x14ac:dyDescent="0.3">
      <c r="A15702" s="18" t="str">
        <f t="shared" si="245"/>
        <v>2024-25Greater SheppartonO2</v>
      </c>
      <c r="B15702" s="18" t="s">
        <v>1274</v>
      </c>
      <c r="C15702" s="18" t="s">
        <v>1076</v>
      </c>
      <c r="D15702" s="18" t="s">
        <v>556</v>
      </c>
      <c r="E15702" s="18">
        <v>0.13057371096586784</v>
      </c>
    </row>
    <row r="15703" spans="1:5" x14ac:dyDescent="0.3">
      <c r="A15703" s="18" t="str">
        <f t="shared" si="245"/>
        <v>2024-25Greater SheppartonO3</v>
      </c>
      <c r="B15703" s="18" t="s">
        <v>1274</v>
      </c>
      <c r="C15703" s="18" t="s">
        <v>1076</v>
      </c>
      <c r="D15703" s="18" t="s">
        <v>558</v>
      </c>
      <c r="E15703" s="18">
        <v>3.6310820624546117E-2</v>
      </c>
    </row>
    <row r="15704" spans="1:5" x14ac:dyDescent="0.3">
      <c r="A15704" s="18" t="str">
        <f t="shared" ref="A15704:A15767" si="246">CONCATENATE(B15704,C15704,D15704)</f>
        <v>2024-25Greater SheppartonO4</v>
      </c>
      <c r="B15704" s="18" t="s">
        <v>1274</v>
      </c>
      <c r="C15704" s="18" t="s">
        <v>1076</v>
      </c>
      <c r="D15704" s="18" t="s">
        <v>560</v>
      </c>
      <c r="E15704" s="18">
        <v>0.26162809232338691</v>
      </c>
    </row>
    <row r="15705" spans="1:5" x14ac:dyDescent="0.3">
      <c r="A15705" s="18" t="str">
        <f t="shared" si="246"/>
        <v>2024-25Greater SheppartonO5</v>
      </c>
      <c r="B15705" s="18" t="s">
        <v>1274</v>
      </c>
      <c r="C15705" s="18" t="s">
        <v>1076</v>
      </c>
      <c r="D15705" s="18" t="s">
        <v>562</v>
      </c>
      <c r="E15705" s="18">
        <v>0.86318609117557865</v>
      </c>
    </row>
    <row r="15706" spans="1:5" x14ac:dyDescent="0.3">
      <c r="A15706" s="18" t="str">
        <f t="shared" si="246"/>
        <v>2024-25Greater SheppartonOP1</v>
      </c>
      <c r="B15706" s="18" t="s">
        <v>1274</v>
      </c>
      <c r="C15706" s="18" t="s">
        <v>1076</v>
      </c>
      <c r="D15706" s="18" t="s">
        <v>564</v>
      </c>
      <c r="E15706" s="18">
        <v>4.5192540280948927E-2</v>
      </c>
    </row>
    <row r="15707" spans="1:5" x14ac:dyDescent="0.3">
      <c r="A15707" s="18" t="str">
        <f t="shared" si="246"/>
        <v>2024-25Greater SheppartonS1</v>
      </c>
      <c r="B15707" s="18" t="s">
        <v>1274</v>
      </c>
      <c r="C15707" s="18" t="s">
        <v>1076</v>
      </c>
      <c r="D15707" s="18" t="s">
        <v>567</v>
      </c>
      <c r="E15707" s="18">
        <v>0.56868263155100085</v>
      </c>
    </row>
    <row r="15708" spans="1:5" x14ac:dyDescent="0.3">
      <c r="A15708" s="18" t="str">
        <f t="shared" si="246"/>
        <v>2024-25Greater SheppartonS2</v>
      </c>
      <c r="B15708" s="18" t="s">
        <v>1274</v>
      </c>
      <c r="C15708" s="18" t="s">
        <v>1076</v>
      </c>
      <c r="D15708" s="18" t="s">
        <v>569</v>
      </c>
      <c r="E15708" s="18">
        <v>4.8865862320749765E-3</v>
      </c>
    </row>
    <row r="15709" spans="1:5" x14ac:dyDescent="0.3">
      <c r="A15709" s="18" t="str">
        <f t="shared" si="246"/>
        <v>2024-25Greater SheppartonC1</v>
      </c>
      <c r="B15709" s="18" t="s">
        <v>1274</v>
      </c>
      <c r="C15709" s="18" t="s">
        <v>1076</v>
      </c>
      <c r="D15709" s="18" t="s">
        <v>572</v>
      </c>
      <c r="E15709" s="18">
        <v>2316.1261699630763</v>
      </c>
    </row>
    <row r="15710" spans="1:5" x14ac:dyDescent="0.3">
      <c r="A15710" s="18" t="str">
        <f t="shared" si="246"/>
        <v>2024-25Greater SheppartonC2</v>
      </c>
      <c r="B15710" s="18" t="s">
        <v>1274</v>
      </c>
      <c r="C15710" s="18" t="s">
        <v>1076</v>
      </c>
      <c r="D15710" s="18" t="s">
        <v>575</v>
      </c>
      <c r="E15710" s="18">
        <v>17902.266937630593</v>
      </c>
    </row>
    <row r="15711" spans="1:5" x14ac:dyDescent="0.3">
      <c r="A15711" s="18" t="str">
        <f t="shared" si="246"/>
        <v>2024-25Greater SheppartonC3</v>
      </c>
      <c r="B15711" s="18" t="s">
        <v>1274</v>
      </c>
      <c r="C15711" s="18" t="s">
        <v>1076</v>
      </c>
      <c r="D15711" s="18" t="s">
        <v>579</v>
      </c>
      <c r="E15711" s="18">
        <v>29.284995808885164</v>
      </c>
    </row>
    <row r="15712" spans="1:5" x14ac:dyDescent="0.3">
      <c r="A15712" s="18" t="str">
        <f t="shared" si="246"/>
        <v>2024-25Greater SheppartonC4</v>
      </c>
      <c r="B15712" s="18" t="s">
        <v>1274</v>
      </c>
      <c r="C15712" s="18" t="s">
        <v>1076</v>
      </c>
      <c r="D15712" s="18" t="s">
        <v>583</v>
      </c>
      <c r="E15712" s="18">
        <v>1795.6893837478892</v>
      </c>
    </row>
    <row r="15713" spans="1:5" x14ac:dyDescent="0.3">
      <c r="A15713" s="18" t="str">
        <f t="shared" si="246"/>
        <v>2024-25Greater SheppartonC5</v>
      </c>
      <c r="B15713" s="18" t="s">
        <v>1274</v>
      </c>
      <c r="C15713" s="18" t="s">
        <v>1076</v>
      </c>
      <c r="D15713" s="18" t="s">
        <v>586</v>
      </c>
      <c r="E15713" s="18">
        <v>571.37132552880894</v>
      </c>
    </row>
    <row r="15714" spans="1:5" x14ac:dyDescent="0.3">
      <c r="A15714" s="18" t="str">
        <f t="shared" si="246"/>
        <v>2024-25Greater SheppartonC6</v>
      </c>
      <c r="B15714" s="18" t="s">
        <v>1274</v>
      </c>
      <c r="C15714" s="18" t="s">
        <v>1076</v>
      </c>
      <c r="D15714" s="18" t="s">
        <v>590</v>
      </c>
      <c r="E15714" s="18">
        <v>2</v>
      </c>
    </row>
    <row r="15715" spans="1:5" x14ac:dyDescent="0.3">
      <c r="A15715" s="18" t="str">
        <f t="shared" si="246"/>
        <v>2024-25Greater SheppartonC7</v>
      </c>
      <c r="B15715" s="18" t="s">
        <v>1274</v>
      </c>
      <c r="C15715" s="18" t="s">
        <v>1076</v>
      </c>
      <c r="D15715" s="18" t="s">
        <v>594</v>
      </c>
      <c r="E15715" s="18">
        <v>0.12029535022949511</v>
      </c>
    </row>
    <row r="15716" spans="1:5" x14ac:dyDescent="0.3">
      <c r="A15716" s="18" t="str">
        <f t="shared" si="246"/>
        <v>2024-25Hepburn ShireAF2</v>
      </c>
      <c r="B15716" s="18" t="s">
        <v>1274</v>
      </c>
      <c r="C15716" s="18" t="s">
        <v>1078</v>
      </c>
      <c r="D15716" s="18" t="s">
        <v>76</v>
      </c>
      <c r="E15716" s="18">
        <v>1</v>
      </c>
    </row>
    <row r="15717" spans="1:5" x14ac:dyDescent="0.3">
      <c r="A15717" s="18" t="str">
        <f t="shared" si="246"/>
        <v>2024-25Hepburn ShireAF6</v>
      </c>
      <c r="B15717" s="18" t="s">
        <v>1274</v>
      </c>
      <c r="C15717" s="18" t="s">
        <v>1078</v>
      </c>
      <c r="D15717" s="18" t="s">
        <v>85</v>
      </c>
      <c r="E15717" s="18">
        <v>0.93711364717070855</v>
      </c>
    </row>
    <row r="15718" spans="1:5" x14ac:dyDescent="0.3">
      <c r="A15718" s="18" t="str">
        <f t="shared" si="246"/>
        <v>2024-25Hepburn ShireAF7</v>
      </c>
      <c r="B15718" s="18" t="s">
        <v>1274</v>
      </c>
      <c r="C15718" s="18" t="s">
        <v>1078</v>
      </c>
      <c r="D15718" s="18" t="s">
        <v>90</v>
      </c>
      <c r="E15718" s="18">
        <v>25.188950907015094</v>
      </c>
    </row>
    <row r="15719" spans="1:5" x14ac:dyDescent="0.3">
      <c r="A15719" s="18" t="str">
        <f t="shared" si="246"/>
        <v>2024-25Hepburn ShireAM1</v>
      </c>
      <c r="B15719" s="18" t="s">
        <v>1274</v>
      </c>
      <c r="C15719" s="18" t="s">
        <v>1078</v>
      </c>
      <c r="D15719" s="18" t="s">
        <v>97</v>
      </c>
      <c r="E15719" s="18">
        <v>4.0039370078740157</v>
      </c>
    </row>
    <row r="15720" spans="1:5" x14ac:dyDescent="0.3">
      <c r="A15720" s="18" t="str">
        <f t="shared" si="246"/>
        <v>2024-25Hepburn ShireAM2</v>
      </c>
      <c r="B15720" s="18" t="s">
        <v>1274</v>
      </c>
      <c r="C15720" s="18" t="s">
        <v>1078</v>
      </c>
      <c r="D15720" s="18" t="s">
        <v>103</v>
      </c>
      <c r="E15720" s="18">
        <v>0.44247787610619471</v>
      </c>
    </row>
    <row r="15721" spans="1:5" x14ac:dyDescent="0.3">
      <c r="A15721" s="18" t="str">
        <f t="shared" si="246"/>
        <v>2024-25Hepburn ShireAM5</v>
      </c>
      <c r="B15721" s="18" t="s">
        <v>1274</v>
      </c>
      <c r="C15721" s="18" t="s">
        <v>1078</v>
      </c>
      <c r="D15721" s="18" t="s">
        <v>109</v>
      </c>
      <c r="E15721" s="18">
        <v>0.58730158730158732</v>
      </c>
    </row>
    <row r="15722" spans="1:5" x14ac:dyDescent="0.3">
      <c r="A15722" s="18" t="str">
        <f t="shared" si="246"/>
        <v>2024-25Hepburn ShireAM6</v>
      </c>
      <c r="B15722" s="18" t="s">
        <v>1274</v>
      </c>
      <c r="C15722" s="18" t="s">
        <v>1078</v>
      </c>
      <c r="D15722" s="18" t="s">
        <v>115</v>
      </c>
      <c r="E15722" s="18">
        <v>13.667409652876843</v>
      </c>
    </row>
    <row r="15723" spans="1:5" x14ac:dyDescent="0.3">
      <c r="A15723" s="18" t="str">
        <f t="shared" si="246"/>
        <v>2024-25Hepburn ShireAM7</v>
      </c>
      <c r="B15723" s="18" t="s">
        <v>1274</v>
      </c>
      <c r="C15723" s="18" t="s">
        <v>1078</v>
      </c>
      <c r="D15723" s="18" t="s">
        <v>118</v>
      </c>
      <c r="E15723" s="18">
        <v>1</v>
      </c>
    </row>
    <row r="15724" spans="1:5" x14ac:dyDescent="0.3">
      <c r="A15724" s="18" t="str">
        <f t="shared" si="246"/>
        <v>2024-25Hepburn ShireFS1</v>
      </c>
      <c r="B15724" s="18" t="s">
        <v>1274</v>
      </c>
      <c r="C15724" s="18" t="s">
        <v>1078</v>
      </c>
      <c r="D15724" s="18" t="s">
        <v>124</v>
      </c>
      <c r="E15724" s="18">
        <v>1</v>
      </c>
    </row>
    <row r="15725" spans="1:5" x14ac:dyDescent="0.3">
      <c r="A15725" s="18" t="str">
        <f t="shared" si="246"/>
        <v>2024-25Hepburn ShireFS2</v>
      </c>
      <c r="B15725" s="18" t="s">
        <v>1274</v>
      </c>
      <c r="C15725" s="18" t="s">
        <v>1078</v>
      </c>
      <c r="D15725" s="18" t="s">
        <v>130</v>
      </c>
      <c r="E15725" s="18">
        <v>0.84782608695652173</v>
      </c>
    </row>
    <row r="15726" spans="1:5" x14ac:dyDescent="0.3">
      <c r="A15726" s="18" t="str">
        <f t="shared" si="246"/>
        <v>2024-25Hepburn ShireFS3</v>
      </c>
      <c r="B15726" s="18" t="s">
        <v>1274</v>
      </c>
      <c r="C15726" s="18" t="s">
        <v>1078</v>
      </c>
      <c r="D15726" s="18" t="s">
        <v>135</v>
      </c>
      <c r="E15726" s="18">
        <v>928.32506887052341</v>
      </c>
    </row>
    <row r="15727" spans="1:5" x14ac:dyDescent="0.3">
      <c r="A15727" s="18" t="str">
        <f t="shared" si="246"/>
        <v>2024-25Hepburn ShireFS4</v>
      </c>
      <c r="B15727" s="18" t="s">
        <v>1274</v>
      </c>
      <c r="C15727" s="18" t="s">
        <v>1078</v>
      </c>
      <c r="D15727" s="18" t="s">
        <v>139</v>
      </c>
      <c r="E15727" s="18">
        <v>0.90909090909090906</v>
      </c>
    </row>
    <row r="15728" spans="1:5" x14ac:dyDescent="0.3">
      <c r="A15728" s="18" t="str">
        <f t="shared" si="246"/>
        <v>2024-25Hepburn ShireFS5</v>
      </c>
      <c r="B15728" s="18" t="s">
        <v>1274</v>
      </c>
      <c r="C15728" s="18" t="s">
        <v>1078</v>
      </c>
      <c r="D15728" s="18" t="s">
        <v>144</v>
      </c>
      <c r="E15728" s="18">
        <v>1</v>
      </c>
    </row>
    <row r="15729" spans="1:5" x14ac:dyDescent="0.3">
      <c r="A15729" s="18" t="str">
        <f t="shared" si="246"/>
        <v>2024-25Hepburn ShireG1</v>
      </c>
      <c r="B15729" s="18" t="s">
        <v>1274</v>
      </c>
      <c r="C15729" s="18" t="s">
        <v>1078</v>
      </c>
      <c r="D15729" s="18" t="s">
        <v>149</v>
      </c>
      <c r="E15729" s="18">
        <v>0.12096774193548387</v>
      </c>
    </row>
    <row r="15730" spans="1:5" x14ac:dyDescent="0.3">
      <c r="A15730" s="18" t="str">
        <f t="shared" si="246"/>
        <v>2024-25Hepburn ShireG2</v>
      </c>
      <c r="B15730" s="18" t="s">
        <v>1274</v>
      </c>
      <c r="C15730" s="18" t="s">
        <v>1078</v>
      </c>
      <c r="D15730" s="18" t="s">
        <v>154</v>
      </c>
      <c r="E15730" s="18">
        <v>47</v>
      </c>
    </row>
    <row r="15731" spans="1:5" x14ac:dyDescent="0.3">
      <c r="A15731" s="18" t="str">
        <f t="shared" si="246"/>
        <v>2024-25Hepburn ShireG3</v>
      </c>
      <c r="B15731" s="18" t="s">
        <v>1274</v>
      </c>
      <c r="C15731" s="18" t="s">
        <v>1078</v>
      </c>
      <c r="D15731" s="18" t="s">
        <v>159</v>
      </c>
      <c r="E15731" s="18">
        <v>0.9285714285714286</v>
      </c>
    </row>
    <row r="15732" spans="1:5" x14ac:dyDescent="0.3">
      <c r="A15732" s="18" t="str">
        <f t="shared" si="246"/>
        <v>2024-25Hepburn ShireG4</v>
      </c>
      <c r="B15732" s="18" t="s">
        <v>1274</v>
      </c>
      <c r="C15732" s="18" t="s">
        <v>1078</v>
      </c>
      <c r="D15732" s="18" t="s">
        <v>166</v>
      </c>
      <c r="E15732" s="18">
        <v>40034.428571428572</v>
      </c>
    </row>
    <row r="15733" spans="1:5" x14ac:dyDescent="0.3">
      <c r="A15733" s="18" t="str">
        <f t="shared" si="246"/>
        <v>2024-25Hepburn ShireG5</v>
      </c>
      <c r="B15733" s="18" t="s">
        <v>1274</v>
      </c>
      <c r="C15733" s="18" t="s">
        <v>1078</v>
      </c>
      <c r="D15733" s="18" t="s">
        <v>169</v>
      </c>
      <c r="E15733" s="18">
        <v>42</v>
      </c>
    </row>
    <row r="15734" spans="1:5" x14ac:dyDescent="0.3">
      <c r="A15734" s="18" t="str">
        <f t="shared" si="246"/>
        <v>2024-25Hepburn ShireLB2</v>
      </c>
      <c r="B15734" s="18" t="s">
        <v>1274</v>
      </c>
      <c r="C15734" s="18" t="s">
        <v>1078</v>
      </c>
      <c r="D15734" s="18" t="s">
        <v>172</v>
      </c>
      <c r="E15734" s="18">
        <v>0.62655483687539981</v>
      </c>
    </row>
    <row r="15735" spans="1:5" x14ac:dyDescent="0.3">
      <c r="A15735" s="18" t="str">
        <f t="shared" si="246"/>
        <v>2024-25Hepburn ShireLB5</v>
      </c>
      <c r="B15735" s="18" t="s">
        <v>1274</v>
      </c>
      <c r="C15735" s="18" t="s">
        <v>1078</v>
      </c>
      <c r="D15735" s="18" t="s">
        <v>177</v>
      </c>
      <c r="E15735" s="18">
        <v>32.705450546837852</v>
      </c>
    </row>
    <row r="15736" spans="1:5" x14ac:dyDescent="0.3">
      <c r="A15736" s="18" t="str">
        <f t="shared" si="246"/>
        <v>2024-25Hepburn ShireLB6</v>
      </c>
      <c r="B15736" s="18" t="s">
        <v>1274</v>
      </c>
      <c r="C15736" s="18" t="s">
        <v>1078</v>
      </c>
      <c r="D15736" s="18" t="s">
        <v>180</v>
      </c>
      <c r="E15736" s="18">
        <v>5.758499762244413</v>
      </c>
    </row>
    <row r="15737" spans="1:5" x14ac:dyDescent="0.3">
      <c r="A15737" s="18" t="str">
        <f t="shared" si="246"/>
        <v>2024-25Hepburn ShireLB7</v>
      </c>
      <c r="B15737" s="18" t="s">
        <v>1274</v>
      </c>
      <c r="C15737" s="18" t="s">
        <v>1078</v>
      </c>
      <c r="D15737" s="18" t="s">
        <v>184</v>
      </c>
      <c r="E15737" s="18">
        <v>0.27906562054208273</v>
      </c>
    </row>
    <row r="15738" spans="1:5" x14ac:dyDescent="0.3">
      <c r="A15738" s="18" t="str">
        <f t="shared" si="246"/>
        <v>2024-25Hepburn ShireLB8</v>
      </c>
      <c r="B15738" s="18" t="s">
        <v>1274</v>
      </c>
      <c r="C15738" s="18" t="s">
        <v>1078</v>
      </c>
      <c r="D15738" s="18" t="s">
        <v>188</v>
      </c>
      <c r="E15738" s="18">
        <v>3.8109248692344271</v>
      </c>
    </row>
    <row r="15739" spans="1:5" x14ac:dyDescent="0.3">
      <c r="A15739" s="18" t="str">
        <f t="shared" si="246"/>
        <v>2024-25Hepburn ShireMC2</v>
      </c>
      <c r="B15739" s="18" t="s">
        <v>1274</v>
      </c>
      <c r="C15739" s="18" t="s">
        <v>1078</v>
      </c>
      <c r="D15739" s="18" t="s">
        <v>192</v>
      </c>
      <c r="E15739" s="18">
        <v>1</v>
      </c>
    </row>
    <row r="15740" spans="1:5" x14ac:dyDescent="0.3">
      <c r="A15740" s="18" t="str">
        <f t="shared" si="246"/>
        <v>2024-25Hepburn ShireMC3</v>
      </c>
      <c r="B15740" s="18" t="s">
        <v>1274</v>
      </c>
      <c r="C15740" s="18" t="s">
        <v>1078</v>
      </c>
      <c r="D15740" s="18" t="s">
        <v>197</v>
      </c>
      <c r="E15740" s="18">
        <v>137.94431500940763</v>
      </c>
    </row>
    <row r="15741" spans="1:5" x14ac:dyDescent="0.3">
      <c r="A15741" s="18" t="str">
        <f t="shared" si="246"/>
        <v>2024-25Hepburn ShireMC4</v>
      </c>
      <c r="B15741" s="18" t="s">
        <v>1274</v>
      </c>
      <c r="C15741" s="18" t="s">
        <v>1078</v>
      </c>
      <c r="D15741" s="18" t="s">
        <v>202</v>
      </c>
      <c r="E15741" s="18">
        <v>0.75444096133751304</v>
      </c>
    </row>
    <row r="15742" spans="1:5" x14ac:dyDescent="0.3">
      <c r="A15742" s="18" t="str">
        <f t="shared" si="246"/>
        <v>2024-25Hepburn ShireMC5</v>
      </c>
      <c r="B15742" s="18" t="s">
        <v>1274</v>
      </c>
      <c r="C15742" s="18" t="s">
        <v>1078</v>
      </c>
      <c r="D15742" s="18" t="s">
        <v>207</v>
      </c>
      <c r="E15742" s="18">
        <v>0.73333333333333328</v>
      </c>
    </row>
    <row r="15743" spans="1:5" x14ac:dyDescent="0.3">
      <c r="A15743" s="18" t="str">
        <f t="shared" si="246"/>
        <v>2024-25Hepburn ShireMC6</v>
      </c>
      <c r="B15743" s="18" t="s">
        <v>1274</v>
      </c>
      <c r="C15743" s="18" t="s">
        <v>1078</v>
      </c>
      <c r="D15743" s="18" t="s">
        <v>211</v>
      </c>
      <c r="E15743" s="18">
        <v>1</v>
      </c>
    </row>
    <row r="15744" spans="1:5" x14ac:dyDescent="0.3">
      <c r="A15744" s="18" t="str">
        <f t="shared" si="246"/>
        <v>2024-25Hepburn ShireR1</v>
      </c>
      <c r="B15744" s="18" t="s">
        <v>1274</v>
      </c>
      <c r="C15744" s="18" t="s">
        <v>1078</v>
      </c>
      <c r="D15744" s="18" t="s">
        <v>215</v>
      </c>
      <c r="E15744" s="18">
        <v>26.103383135840634</v>
      </c>
    </row>
    <row r="15745" spans="1:5" x14ac:dyDescent="0.3">
      <c r="A15745" s="18" t="str">
        <f t="shared" si="246"/>
        <v>2024-25Hepburn ShireR2</v>
      </c>
      <c r="B15745" s="18" t="s">
        <v>1274</v>
      </c>
      <c r="C15745" s="18" t="s">
        <v>1078</v>
      </c>
      <c r="D15745" s="18" t="s">
        <v>220</v>
      </c>
      <c r="E15745" s="18">
        <v>0.98363386570496314</v>
      </c>
    </row>
    <row r="15746" spans="1:5" x14ac:dyDescent="0.3">
      <c r="A15746" s="18" t="str">
        <f t="shared" si="246"/>
        <v>2024-25Hepburn ShireR3</v>
      </c>
      <c r="B15746" s="18" t="s">
        <v>1274</v>
      </c>
      <c r="C15746" s="18" t="s">
        <v>1078</v>
      </c>
      <c r="D15746" s="18" t="s">
        <v>223</v>
      </c>
      <c r="E15746" s="18">
        <v>70.76586066554944</v>
      </c>
    </row>
    <row r="15747" spans="1:5" x14ac:dyDescent="0.3">
      <c r="A15747" s="18" t="str">
        <f t="shared" si="246"/>
        <v>2024-25Hepburn ShireR4</v>
      </c>
      <c r="B15747" s="18" t="s">
        <v>1274</v>
      </c>
      <c r="C15747" s="18" t="s">
        <v>1078</v>
      </c>
      <c r="D15747" s="18" t="s">
        <v>228</v>
      </c>
      <c r="E15747" s="18">
        <v>7.1536769906863817</v>
      </c>
    </row>
    <row r="15748" spans="1:5" x14ac:dyDescent="0.3">
      <c r="A15748" s="18" t="str">
        <f t="shared" si="246"/>
        <v>2024-25Hepburn ShireR5</v>
      </c>
      <c r="B15748" s="18" t="s">
        <v>1274</v>
      </c>
      <c r="C15748" s="18" t="s">
        <v>1078</v>
      </c>
      <c r="D15748" s="18" t="s">
        <v>232</v>
      </c>
      <c r="E15748" s="18">
        <v>33</v>
      </c>
    </row>
    <row r="15749" spans="1:5" x14ac:dyDescent="0.3">
      <c r="A15749" s="18" t="str">
        <f t="shared" si="246"/>
        <v>2024-25Hepburn ShireSP1</v>
      </c>
      <c r="B15749" s="18" t="s">
        <v>1274</v>
      </c>
      <c r="C15749" s="18" t="s">
        <v>1078</v>
      </c>
      <c r="D15749" s="18" t="s">
        <v>236</v>
      </c>
      <c r="E15749" s="18">
        <v>102</v>
      </c>
    </row>
    <row r="15750" spans="1:5" x14ac:dyDescent="0.3">
      <c r="A15750" s="18" t="str">
        <f t="shared" si="246"/>
        <v>2024-25Hepburn ShireSP2</v>
      </c>
      <c r="B15750" s="18" t="s">
        <v>1274</v>
      </c>
      <c r="C15750" s="18" t="s">
        <v>1078</v>
      </c>
      <c r="D15750" s="18" t="s">
        <v>239</v>
      </c>
      <c r="E15750" s="18">
        <v>0.26470588235294118</v>
      </c>
    </row>
    <row r="15751" spans="1:5" x14ac:dyDescent="0.3">
      <c r="A15751" s="18" t="str">
        <f t="shared" si="246"/>
        <v>2024-25Hepburn ShireSP3</v>
      </c>
      <c r="B15751" s="18" t="s">
        <v>1274</v>
      </c>
      <c r="C15751" s="18" t="s">
        <v>1078</v>
      </c>
      <c r="D15751" s="18" t="s">
        <v>245</v>
      </c>
      <c r="E15751" s="18">
        <v>2975.121107266436</v>
      </c>
    </row>
    <row r="15752" spans="1:5" x14ac:dyDescent="0.3">
      <c r="A15752" s="18" t="str">
        <f t="shared" si="246"/>
        <v>2024-25Hepburn ShireSP4</v>
      </c>
      <c r="B15752" s="18" t="s">
        <v>1274</v>
      </c>
      <c r="C15752" s="18" t="s">
        <v>1078</v>
      </c>
      <c r="D15752" s="18" t="s">
        <v>251</v>
      </c>
      <c r="E15752" s="18">
        <v>1</v>
      </c>
    </row>
    <row r="15753" spans="1:5" x14ac:dyDescent="0.3">
      <c r="A15753" s="18" t="str">
        <f t="shared" si="246"/>
        <v>2024-25Hepburn ShireWC2</v>
      </c>
      <c r="B15753" s="18" t="s">
        <v>1274</v>
      </c>
      <c r="C15753" s="18" t="s">
        <v>1078</v>
      </c>
      <c r="D15753" s="18" t="s">
        <v>256</v>
      </c>
      <c r="E15753" s="18">
        <v>11.607110969475357</v>
      </c>
    </row>
    <row r="15754" spans="1:5" x14ac:dyDescent="0.3">
      <c r="A15754" s="18" t="str">
        <f t="shared" si="246"/>
        <v>2024-25Hepburn ShireWC3</v>
      </c>
      <c r="B15754" s="18" t="s">
        <v>1274</v>
      </c>
      <c r="C15754" s="18" t="s">
        <v>1078</v>
      </c>
      <c r="D15754" s="18" t="s">
        <v>262</v>
      </c>
      <c r="E15754" s="18">
        <v>129.24340975968613</v>
      </c>
    </row>
    <row r="15755" spans="1:5" x14ac:dyDescent="0.3">
      <c r="A15755" s="18" t="str">
        <f t="shared" si="246"/>
        <v>2024-25Hepburn ShireWC4</v>
      </c>
      <c r="B15755" s="18" t="s">
        <v>1274</v>
      </c>
      <c r="C15755" s="18" t="s">
        <v>1078</v>
      </c>
      <c r="D15755" s="18" t="s">
        <v>266</v>
      </c>
      <c r="E15755" s="18">
        <v>87.447475224706153</v>
      </c>
    </row>
    <row r="15756" spans="1:5" x14ac:dyDescent="0.3">
      <c r="A15756" s="18" t="str">
        <f t="shared" si="246"/>
        <v>2024-25Hepburn ShireWC5</v>
      </c>
      <c r="B15756" s="18" t="s">
        <v>1274</v>
      </c>
      <c r="C15756" s="18" t="s">
        <v>1078</v>
      </c>
      <c r="D15756" s="18" t="s">
        <v>270</v>
      </c>
      <c r="E15756" s="18">
        <v>0.5199315892979085</v>
      </c>
    </row>
    <row r="15757" spans="1:5" x14ac:dyDescent="0.3">
      <c r="A15757" s="18" t="str">
        <f t="shared" si="246"/>
        <v>2024-25Hepburn ShireE2</v>
      </c>
      <c r="B15757" s="18" t="s">
        <v>1274</v>
      </c>
      <c r="C15757" s="18" t="s">
        <v>1078</v>
      </c>
      <c r="D15757" s="18" t="s">
        <v>548</v>
      </c>
      <c r="E15757" s="18">
        <v>3799.1124111993304</v>
      </c>
    </row>
    <row r="15758" spans="1:5" x14ac:dyDescent="0.3">
      <c r="A15758" s="18" t="str">
        <f t="shared" si="246"/>
        <v>2024-25Hepburn ShireE4</v>
      </c>
      <c r="B15758" s="18" t="s">
        <v>1274</v>
      </c>
      <c r="C15758" s="18" t="s">
        <v>1078</v>
      </c>
      <c r="D15758" s="18" t="s">
        <v>550</v>
      </c>
      <c r="E15758" s="18">
        <v>1747.630505641454</v>
      </c>
    </row>
    <row r="15759" spans="1:5" x14ac:dyDescent="0.3">
      <c r="A15759" s="18" t="str">
        <f t="shared" si="246"/>
        <v>2024-25Hepburn ShireL1</v>
      </c>
      <c r="B15759" s="18" t="s">
        <v>1274</v>
      </c>
      <c r="C15759" s="18" t="s">
        <v>1078</v>
      </c>
      <c r="D15759" s="18" t="s">
        <v>552</v>
      </c>
      <c r="E15759" s="18">
        <v>1.732829871080048</v>
      </c>
    </row>
    <row r="15760" spans="1:5" x14ac:dyDescent="0.3">
      <c r="A15760" s="18" t="str">
        <f t="shared" si="246"/>
        <v>2024-25Hepburn ShireL2</v>
      </c>
      <c r="B15760" s="18" t="s">
        <v>1274</v>
      </c>
      <c r="C15760" s="18" t="s">
        <v>1078</v>
      </c>
      <c r="D15760" s="18" t="s">
        <v>554</v>
      </c>
      <c r="E15760" s="18">
        <v>0.41242067139022398</v>
      </c>
    </row>
    <row r="15761" spans="1:5" x14ac:dyDescent="0.3">
      <c r="A15761" s="18" t="str">
        <f t="shared" si="246"/>
        <v>2024-25Hepburn ShireO2</v>
      </c>
      <c r="B15761" s="18" t="s">
        <v>1274</v>
      </c>
      <c r="C15761" s="18" t="s">
        <v>1078</v>
      </c>
      <c r="D15761" s="18" t="s">
        <v>556</v>
      </c>
      <c r="E15761" s="18">
        <v>0.50724774063489608</v>
      </c>
    </row>
    <row r="15762" spans="1:5" x14ac:dyDescent="0.3">
      <c r="A15762" s="18" t="str">
        <f t="shared" si="246"/>
        <v>2024-25Hepburn ShireO3</v>
      </c>
      <c r="B15762" s="18" t="s">
        <v>1274</v>
      </c>
      <c r="C15762" s="18" t="s">
        <v>1078</v>
      </c>
      <c r="D15762" s="18" t="s">
        <v>558</v>
      </c>
      <c r="E15762" s="18">
        <v>5.6432854265979826E-2</v>
      </c>
    </row>
    <row r="15763" spans="1:5" x14ac:dyDescent="0.3">
      <c r="A15763" s="18" t="str">
        <f t="shared" si="246"/>
        <v>2024-25Hepburn ShireO4</v>
      </c>
      <c r="B15763" s="18" t="s">
        <v>1274</v>
      </c>
      <c r="C15763" s="18" t="s">
        <v>1078</v>
      </c>
      <c r="D15763" s="18" t="s">
        <v>560</v>
      </c>
      <c r="E15763" s="18">
        <v>0.42443537447485907</v>
      </c>
    </row>
    <row r="15764" spans="1:5" x14ac:dyDescent="0.3">
      <c r="A15764" s="18" t="str">
        <f t="shared" si="246"/>
        <v>2024-25Hepburn ShireO5</v>
      </c>
      <c r="B15764" s="18" t="s">
        <v>1274</v>
      </c>
      <c r="C15764" s="18" t="s">
        <v>1078</v>
      </c>
      <c r="D15764" s="18" t="s">
        <v>562</v>
      </c>
      <c r="E15764" s="18">
        <v>0.78846964705811518</v>
      </c>
    </row>
    <row r="15765" spans="1:5" x14ac:dyDescent="0.3">
      <c r="A15765" s="18" t="str">
        <f t="shared" si="246"/>
        <v>2024-25Hepburn ShireOP1</v>
      </c>
      <c r="B15765" s="18" t="s">
        <v>1274</v>
      </c>
      <c r="C15765" s="18" t="s">
        <v>1078</v>
      </c>
      <c r="D15765" s="18" t="s">
        <v>564</v>
      </c>
      <c r="E15765" s="18">
        <v>-6.0809356514213674E-2</v>
      </c>
    </row>
    <row r="15766" spans="1:5" x14ac:dyDescent="0.3">
      <c r="A15766" s="18" t="str">
        <f t="shared" si="246"/>
        <v>2024-25Hepburn ShireS1</v>
      </c>
      <c r="B15766" s="18" t="s">
        <v>1274</v>
      </c>
      <c r="C15766" s="18" t="s">
        <v>1078</v>
      </c>
      <c r="D15766" s="18" t="s">
        <v>567</v>
      </c>
      <c r="E15766" s="18">
        <v>0.63436006900150588</v>
      </c>
    </row>
    <row r="15767" spans="1:5" x14ac:dyDescent="0.3">
      <c r="A15767" s="18" t="str">
        <f t="shared" si="246"/>
        <v>2024-25Hepburn ShireS2</v>
      </c>
      <c r="B15767" s="18" t="s">
        <v>1274</v>
      </c>
      <c r="C15767" s="18" t="s">
        <v>1078</v>
      </c>
      <c r="D15767" s="18" t="s">
        <v>569</v>
      </c>
      <c r="E15767" s="18">
        <v>2.7671063797039103E-3</v>
      </c>
    </row>
    <row r="15768" spans="1:5" x14ac:dyDescent="0.3">
      <c r="A15768" s="18" t="str">
        <f t="shared" ref="A15768:A15831" si="247">CONCATENATE(B15768,C15768,D15768)</f>
        <v>2024-25Hepburn ShireC1</v>
      </c>
      <c r="B15768" s="18" t="s">
        <v>1274</v>
      </c>
      <c r="C15768" s="18" t="s">
        <v>1078</v>
      </c>
      <c r="D15768" s="18" t="s">
        <v>572</v>
      </c>
      <c r="E15768" s="18">
        <v>2701.8770803613879</v>
      </c>
    </row>
    <row r="15769" spans="1:5" x14ac:dyDescent="0.3">
      <c r="A15769" s="18" t="str">
        <f t="shared" si="247"/>
        <v>2024-25Hepburn ShireC2</v>
      </c>
      <c r="B15769" s="18" t="s">
        <v>1274</v>
      </c>
      <c r="C15769" s="18" t="s">
        <v>1078</v>
      </c>
      <c r="D15769" s="18" t="s">
        <v>575</v>
      </c>
      <c r="E15769" s="18">
        <v>25206.042677127913</v>
      </c>
    </row>
    <row r="15770" spans="1:5" x14ac:dyDescent="0.3">
      <c r="A15770" s="18" t="str">
        <f t="shared" si="247"/>
        <v>2024-25Hepburn ShireC3</v>
      </c>
      <c r="B15770" s="18" t="s">
        <v>1274</v>
      </c>
      <c r="C15770" s="18" t="s">
        <v>1078</v>
      </c>
      <c r="D15770" s="18" t="s">
        <v>579</v>
      </c>
      <c r="E15770" s="18">
        <v>11.554945054945055</v>
      </c>
    </row>
    <row r="15771" spans="1:5" x14ac:dyDescent="0.3">
      <c r="A15771" s="18" t="str">
        <f t="shared" si="247"/>
        <v>2024-25Hepburn ShireC4</v>
      </c>
      <c r="B15771" s="18" t="s">
        <v>1274</v>
      </c>
      <c r="C15771" s="18" t="s">
        <v>1078</v>
      </c>
      <c r="D15771" s="18" t="s">
        <v>583</v>
      </c>
      <c r="E15771" s="18">
        <v>1810.3621017593912</v>
      </c>
    </row>
    <row r="15772" spans="1:5" x14ac:dyDescent="0.3">
      <c r="A15772" s="18" t="str">
        <f t="shared" si="247"/>
        <v>2024-25Hepburn ShireC5</v>
      </c>
      <c r="B15772" s="18" t="s">
        <v>1274</v>
      </c>
      <c r="C15772" s="18" t="s">
        <v>1078</v>
      </c>
      <c r="D15772" s="18" t="s">
        <v>586</v>
      </c>
      <c r="E15772" s="18">
        <v>665.16315977175464</v>
      </c>
    </row>
    <row r="15773" spans="1:5" x14ac:dyDescent="0.3">
      <c r="A15773" s="18" t="str">
        <f t="shared" si="247"/>
        <v>2024-25Hepburn ShireC6</v>
      </c>
      <c r="B15773" s="18" t="s">
        <v>1274</v>
      </c>
      <c r="C15773" s="18" t="s">
        <v>1078</v>
      </c>
      <c r="D15773" s="18" t="s">
        <v>590</v>
      </c>
      <c r="E15773" s="18">
        <v>6</v>
      </c>
    </row>
    <row r="15774" spans="1:5" x14ac:dyDescent="0.3">
      <c r="A15774" s="18" t="str">
        <f t="shared" si="247"/>
        <v>2024-25Hepburn ShireC7</v>
      </c>
      <c r="B15774" s="18" t="s">
        <v>1274</v>
      </c>
      <c r="C15774" s="18" t="s">
        <v>1078</v>
      </c>
      <c r="D15774" s="18" t="s">
        <v>594</v>
      </c>
      <c r="E15774" s="18">
        <v>0.22413793103448276</v>
      </c>
    </row>
    <row r="15775" spans="1:5" x14ac:dyDescent="0.3">
      <c r="A15775" s="18" t="str">
        <f t="shared" si="247"/>
        <v>2024-25Hindmarsh ShireAF2</v>
      </c>
      <c r="B15775" s="18" t="s">
        <v>1274</v>
      </c>
      <c r="C15775" s="18" t="s">
        <v>1081</v>
      </c>
      <c r="D15775" s="18" t="s">
        <v>76</v>
      </c>
      <c r="E15775" s="18">
        <v>1</v>
      </c>
    </row>
    <row r="15776" spans="1:5" x14ac:dyDescent="0.3">
      <c r="A15776" s="18" t="str">
        <f t="shared" si="247"/>
        <v>2024-25Hindmarsh ShireAF6</v>
      </c>
      <c r="B15776" s="18" t="s">
        <v>1274</v>
      </c>
      <c r="C15776" s="18" t="s">
        <v>1081</v>
      </c>
      <c r="D15776" s="18" t="s">
        <v>85</v>
      </c>
      <c r="E15776" s="18">
        <v>2.1354319180087846</v>
      </c>
    </row>
    <row r="15777" spans="1:5" x14ac:dyDescent="0.3">
      <c r="A15777" s="18" t="str">
        <f t="shared" si="247"/>
        <v>2024-25Hindmarsh ShireAF7</v>
      </c>
      <c r="B15777" s="18" t="s">
        <v>1274</v>
      </c>
      <c r="C15777" s="18" t="s">
        <v>1081</v>
      </c>
      <c r="D15777" s="18" t="s">
        <v>90</v>
      </c>
      <c r="E15777" s="18">
        <v>59.13652725402811</v>
      </c>
    </row>
    <row r="15778" spans="1:5" x14ac:dyDescent="0.3">
      <c r="A15778" s="18" t="str">
        <f t="shared" si="247"/>
        <v>2024-25Hindmarsh ShireAM1</v>
      </c>
      <c r="B15778" s="18" t="s">
        <v>1274</v>
      </c>
      <c r="C15778" s="18" t="s">
        <v>1081</v>
      </c>
      <c r="D15778" s="18" t="s">
        <v>97</v>
      </c>
      <c r="E15778" s="18">
        <v>1.0021186440677967</v>
      </c>
    </row>
    <row r="15779" spans="1:5" x14ac:dyDescent="0.3">
      <c r="A15779" s="18" t="str">
        <f t="shared" si="247"/>
        <v>2024-25Hindmarsh ShireAM2</v>
      </c>
      <c r="B15779" s="18" t="s">
        <v>1274</v>
      </c>
      <c r="C15779" s="18" t="s">
        <v>1081</v>
      </c>
      <c r="D15779" s="18" t="s">
        <v>103</v>
      </c>
      <c r="E15779" s="18">
        <v>0.78260869565217395</v>
      </c>
    </row>
    <row r="15780" spans="1:5" x14ac:dyDescent="0.3">
      <c r="A15780" s="18" t="str">
        <f t="shared" si="247"/>
        <v>2024-25Hindmarsh ShireAM5</v>
      </c>
      <c r="B15780" s="18" t="s">
        <v>1274</v>
      </c>
      <c r="C15780" s="18" t="s">
        <v>1081</v>
      </c>
      <c r="D15780" s="18" t="s">
        <v>109</v>
      </c>
      <c r="E15780" s="18">
        <v>1</v>
      </c>
    </row>
    <row r="15781" spans="1:5" x14ac:dyDescent="0.3">
      <c r="A15781" s="18" t="str">
        <f t="shared" si="247"/>
        <v>2024-25Hindmarsh ShireAM6</v>
      </c>
      <c r="B15781" s="18" t="s">
        <v>1274</v>
      </c>
      <c r="C15781" s="18" t="s">
        <v>1081</v>
      </c>
      <c r="D15781" s="18" t="s">
        <v>115</v>
      </c>
      <c r="E15781" s="18">
        <v>25.421897877013176</v>
      </c>
    </row>
    <row r="15782" spans="1:5" x14ac:dyDescent="0.3">
      <c r="A15782" s="18" t="str">
        <f t="shared" si="247"/>
        <v>2024-25Hindmarsh ShireAM7</v>
      </c>
      <c r="B15782" s="18" t="s">
        <v>1274</v>
      </c>
      <c r="C15782" s="18" t="s">
        <v>1081</v>
      </c>
      <c r="D15782" s="18" t="s">
        <v>118</v>
      </c>
      <c r="E15782" s="18">
        <v>1</v>
      </c>
    </row>
    <row r="15783" spans="1:5" x14ac:dyDescent="0.3">
      <c r="A15783" s="18" t="str">
        <f t="shared" si="247"/>
        <v>2024-25Hindmarsh ShireFS1</v>
      </c>
      <c r="B15783" s="18" t="s">
        <v>1274</v>
      </c>
      <c r="C15783" s="18" t="s">
        <v>1081</v>
      </c>
      <c r="D15783" s="18" t="s">
        <v>124</v>
      </c>
      <c r="E15783" s="18">
        <v>3</v>
      </c>
    </row>
    <row r="15784" spans="1:5" x14ac:dyDescent="0.3">
      <c r="A15784" s="18" t="str">
        <f t="shared" si="247"/>
        <v>2024-25Hindmarsh ShireFS2</v>
      </c>
      <c r="B15784" s="18" t="s">
        <v>1274</v>
      </c>
      <c r="C15784" s="18" t="s">
        <v>1081</v>
      </c>
      <c r="D15784" s="18" t="s">
        <v>130</v>
      </c>
      <c r="E15784" s="18">
        <v>1.211111111111111</v>
      </c>
    </row>
    <row r="15785" spans="1:5" x14ac:dyDescent="0.3">
      <c r="A15785" s="18" t="str">
        <f t="shared" si="247"/>
        <v>2024-25Hindmarsh ShireFS3</v>
      </c>
      <c r="B15785" s="18" t="s">
        <v>1274</v>
      </c>
      <c r="C15785" s="18" t="s">
        <v>1081</v>
      </c>
      <c r="D15785" s="18" t="s">
        <v>135</v>
      </c>
      <c r="E15785" s="18">
        <v>1448.3147787610619</v>
      </c>
    </row>
    <row r="15786" spans="1:5" x14ac:dyDescent="0.3">
      <c r="A15786" s="18" t="str">
        <f t="shared" si="247"/>
        <v>2024-25Hindmarsh ShireFS4</v>
      </c>
      <c r="B15786" s="18" t="s">
        <v>1274</v>
      </c>
      <c r="C15786" s="18" t="s">
        <v>1081</v>
      </c>
      <c r="D15786" s="18" t="s">
        <v>139</v>
      </c>
      <c r="E15786" s="18">
        <v>1</v>
      </c>
    </row>
    <row r="15787" spans="1:5" x14ac:dyDescent="0.3">
      <c r="A15787" s="18" t="str">
        <f t="shared" si="247"/>
        <v>2024-25Hindmarsh ShireFS5</v>
      </c>
      <c r="B15787" s="18" t="s">
        <v>1274</v>
      </c>
      <c r="C15787" s="18" t="s">
        <v>1081</v>
      </c>
      <c r="D15787" s="18" t="s">
        <v>144</v>
      </c>
      <c r="E15787" s="18">
        <v>1.1071428571428572</v>
      </c>
    </row>
    <row r="15788" spans="1:5" x14ac:dyDescent="0.3">
      <c r="A15788" s="18" t="str">
        <f t="shared" si="247"/>
        <v>2024-25Hindmarsh ShireG1</v>
      </c>
      <c r="B15788" s="18" t="s">
        <v>1274</v>
      </c>
      <c r="C15788" s="18" t="s">
        <v>1081</v>
      </c>
      <c r="D15788" s="18" t="s">
        <v>149</v>
      </c>
      <c r="E15788" s="18">
        <v>0.14285714285714285</v>
      </c>
    </row>
    <row r="15789" spans="1:5" x14ac:dyDescent="0.3">
      <c r="A15789" s="18" t="str">
        <f t="shared" si="247"/>
        <v>2024-25Hindmarsh ShireG2</v>
      </c>
      <c r="B15789" s="18" t="s">
        <v>1274</v>
      </c>
      <c r="C15789" s="18" t="s">
        <v>1081</v>
      </c>
      <c r="D15789" s="18" t="s">
        <v>154</v>
      </c>
      <c r="E15789" s="18">
        <v>59</v>
      </c>
    </row>
    <row r="15790" spans="1:5" x14ac:dyDescent="0.3">
      <c r="A15790" s="18" t="str">
        <f t="shared" si="247"/>
        <v>2024-25Hindmarsh ShireG3</v>
      </c>
      <c r="B15790" s="18" t="s">
        <v>1274</v>
      </c>
      <c r="C15790" s="18" t="s">
        <v>1081</v>
      </c>
      <c r="D15790" s="18" t="s">
        <v>159</v>
      </c>
      <c r="E15790" s="18">
        <v>0.94871794871794868</v>
      </c>
    </row>
    <row r="15791" spans="1:5" x14ac:dyDescent="0.3">
      <c r="A15791" s="18" t="str">
        <f t="shared" si="247"/>
        <v>2024-25Hindmarsh ShireG4</v>
      </c>
      <c r="B15791" s="18" t="s">
        <v>1274</v>
      </c>
      <c r="C15791" s="18" t="s">
        <v>1081</v>
      </c>
      <c r="D15791" s="18" t="s">
        <v>166</v>
      </c>
      <c r="E15791" s="18">
        <v>46566.833333333336</v>
      </c>
    </row>
    <row r="15792" spans="1:5" x14ac:dyDescent="0.3">
      <c r="A15792" s="18" t="str">
        <f t="shared" si="247"/>
        <v>2024-25Hindmarsh ShireG5</v>
      </c>
      <c r="B15792" s="18" t="s">
        <v>1274</v>
      </c>
      <c r="C15792" s="18" t="s">
        <v>1081</v>
      </c>
      <c r="D15792" s="18" t="s">
        <v>169</v>
      </c>
      <c r="E15792" s="18">
        <v>58</v>
      </c>
    </row>
    <row r="15793" spans="1:5" x14ac:dyDescent="0.3">
      <c r="A15793" s="18" t="str">
        <f t="shared" si="247"/>
        <v>2024-25Hindmarsh ShireLB2</v>
      </c>
      <c r="B15793" s="18" t="s">
        <v>1274</v>
      </c>
      <c r="C15793" s="18" t="s">
        <v>1081</v>
      </c>
      <c r="D15793" s="18" t="s">
        <v>172</v>
      </c>
      <c r="E15793" s="18">
        <v>0.34417200821457467</v>
      </c>
    </row>
    <row r="15794" spans="1:5" x14ac:dyDescent="0.3">
      <c r="A15794" s="18" t="str">
        <f t="shared" si="247"/>
        <v>2024-25Hindmarsh ShireLB5</v>
      </c>
      <c r="B15794" s="18" t="s">
        <v>1274</v>
      </c>
      <c r="C15794" s="18" t="s">
        <v>1081</v>
      </c>
      <c r="D15794" s="18" t="s">
        <v>177</v>
      </c>
      <c r="E15794" s="18">
        <v>41.161484260614934</v>
      </c>
    </row>
    <row r="15795" spans="1:5" x14ac:dyDescent="0.3">
      <c r="A15795" s="18" t="str">
        <f t="shared" si="247"/>
        <v>2024-25Hindmarsh ShireLB6</v>
      </c>
      <c r="B15795" s="18" t="s">
        <v>1274</v>
      </c>
      <c r="C15795" s="18" t="s">
        <v>1081</v>
      </c>
      <c r="D15795" s="18" t="s">
        <v>180</v>
      </c>
      <c r="E15795" s="18">
        <v>1.6896046852122988</v>
      </c>
    </row>
    <row r="15796" spans="1:5" x14ac:dyDescent="0.3">
      <c r="A15796" s="18" t="str">
        <f t="shared" si="247"/>
        <v>2024-25Hindmarsh ShireLB7</v>
      </c>
      <c r="B15796" s="18" t="s">
        <v>1274</v>
      </c>
      <c r="C15796" s="18" t="s">
        <v>1081</v>
      </c>
      <c r="D15796" s="18" t="s">
        <v>184</v>
      </c>
      <c r="E15796" s="18">
        <v>0.36401903367496341</v>
      </c>
    </row>
    <row r="15797" spans="1:5" x14ac:dyDescent="0.3">
      <c r="A15797" s="18" t="str">
        <f t="shared" si="247"/>
        <v>2024-25Hindmarsh ShireLB8</v>
      </c>
      <c r="B15797" s="18" t="s">
        <v>1274</v>
      </c>
      <c r="C15797" s="18" t="s">
        <v>1081</v>
      </c>
      <c r="D15797" s="18" t="s">
        <v>188</v>
      </c>
      <c r="E15797" s="18">
        <v>2.2251098096632504</v>
      </c>
    </row>
    <row r="15798" spans="1:5" x14ac:dyDescent="0.3">
      <c r="A15798" s="18" t="str">
        <f t="shared" si="247"/>
        <v>2024-25Hindmarsh ShireMC2</v>
      </c>
      <c r="B15798" s="18" t="s">
        <v>1274</v>
      </c>
      <c r="C15798" s="18" t="s">
        <v>1081</v>
      </c>
      <c r="D15798" s="18" t="s">
        <v>192</v>
      </c>
      <c r="E15798" s="18">
        <v>0</v>
      </c>
    </row>
    <row r="15799" spans="1:5" x14ac:dyDescent="0.3">
      <c r="A15799" s="18" t="str">
        <f t="shared" si="247"/>
        <v>2024-25Hindmarsh ShireMC3</v>
      </c>
      <c r="B15799" s="18" t="s">
        <v>1274</v>
      </c>
      <c r="C15799" s="18" t="s">
        <v>1081</v>
      </c>
      <c r="D15799" s="18" t="s">
        <v>197</v>
      </c>
      <c r="E15799" s="18">
        <v>0</v>
      </c>
    </row>
    <row r="15800" spans="1:5" x14ac:dyDescent="0.3">
      <c r="A15800" s="18" t="str">
        <f t="shared" si="247"/>
        <v>2024-25Hindmarsh ShireMC4</v>
      </c>
      <c r="B15800" s="18" t="s">
        <v>1274</v>
      </c>
      <c r="C15800" s="18" t="s">
        <v>1081</v>
      </c>
      <c r="D15800" s="18" t="s">
        <v>202</v>
      </c>
      <c r="E15800" s="18">
        <v>0</v>
      </c>
    </row>
    <row r="15801" spans="1:5" x14ac:dyDescent="0.3">
      <c r="A15801" s="18" t="str">
        <f t="shared" si="247"/>
        <v>2024-25Hindmarsh ShireMC5</v>
      </c>
      <c r="B15801" s="18" t="s">
        <v>1274</v>
      </c>
      <c r="C15801" s="18" t="s">
        <v>1081</v>
      </c>
      <c r="D15801" s="18" t="s">
        <v>207</v>
      </c>
      <c r="E15801" s="18">
        <v>0</v>
      </c>
    </row>
    <row r="15802" spans="1:5" x14ac:dyDescent="0.3">
      <c r="A15802" s="18" t="str">
        <f t="shared" si="247"/>
        <v>2024-25Hindmarsh ShireMC6</v>
      </c>
      <c r="B15802" s="18" t="s">
        <v>1274</v>
      </c>
      <c r="C15802" s="18" t="s">
        <v>1081</v>
      </c>
      <c r="D15802" s="18" t="s">
        <v>211</v>
      </c>
      <c r="E15802" s="18">
        <v>0</v>
      </c>
    </row>
    <row r="15803" spans="1:5" x14ac:dyDescent="0.3">
      <c r="A15803" s="18" t="str">
        <f t="shared" si="247"/>
        <v>2024-25Hindmarsh ShireR1</v>
      </c>
      <c r="B15803" s="18" t="s">
        <v>1274</v>
      </c>
      <c r="C15803" s="18" t="s">
        <v>1081</v>
      </c>
      <c r="D15803" s="18" t="s">
        <v>215</v>
      </c>
      <c r="E15803" s="18">
        <v>4.7945205479452051</v>
      </c>
    </row>
    <row r="15804" spans="1:5" x14ac:dyDescent="0.3">
      <c r="A15804" s="18" t="str">
        <f t="shared" si="247"/>
        <v>2024-25Hindmarsh ShireR2</v>
      </c>
      <c r="B15804" s="18" t="s">
        <v>1274</v>
      </c>
      <c r="C15804" s="18" t="s">
        <v>1081</v>
      </c>
      <c r="D15804" s="18" t="s">
        <v>220</v>
      </c>
      <c r="E15804" s="18">
        <v>0.98116438356164382</v>
      </c>
    </row>
    <row r="15805" spans="1:5" x14ac:dyDescent="0.3">
      <c r="A15805" s="18" t="str">
        <f t="shared" si="247"/>
        <v>2024-25Hindmarsh ShireR3</v>
      </c>
      <c r="B15805" s="18" t="s">
        <v>1274</v>
      </c>
      <c r="C15805" s="18" t="s">
        <v>1081</v>
      </c>
      <c r="D15805" s="18" t="s">
        <v>223</v>
      </c>
      <c r="E15805" s="18">
        <v>57.377832808044424</v>
      </c>
    </row>
    <row r="15806" spans="1:5" x14ac:dyDescent="0.3">
      <c r="A15806" s="18" t="str">
        <f t="shared" si="247"/>
        <v>2024-25Hindmarsh ShireR4</v>
      </c>
      <c r="B15806" s="18" t="s">
        <v>1274</v>
      </c>
      <c r="C15806" s="18" t="s">
        <v>1081</v>
      </c>
      <c r="D15806" s="18" t="s">
        <v>228</v>
      </c>
      <c r="E15806" s="18">
        <v>10.893535615030267</v>
      </c>
    </row>
    <row r="15807" spans="1:5" x14ac:dyDescent="0.3">
      <c r="A15807" s="18" t="str">
        <f t="shared" si="247"/>
        <v>2024-25Hindmarsh ShireR5</v>
      </c>
      <c r="B15807" s="18" t="s">
        <v>1274</v>
      </c>
      <c r="C15807" s="18" t="s">
        <v>1081</v>
      </c>
      <c r="D15807" s="18" t="s">
        <v>232</v>
      </c>
      <c r="E15807" s="18">
        <v>47</v>
      </c>
    </row>
    <row r="15808" spans="1:5" x14ac:dyDescent="0.3">
      <c r="A15808" s="18" t="str">
        <f t="shared" si="247"/>
        <v>2024-25Hindmarsh ShireSP1</v>
      </c>
      <c r="B15808" s="18" t="s">
        <v>1274</v>
      </c>
      <c r="C15808" s="18" t="s">
        <v>1081</v>
      </c>
      <c r="D15808" s="18" t="s">
        <v>236</v>
      </c>
      <c r="E15808" s="18">
        <v>120</v>
      </c>
    </row>
    <row r="15809" spans="1:5" x14ac:dyDescent="0.3">
      <c r="A15809" s="18" t="str">
        <f t="shared" si="247"/>
        <v>2024-25Hindmarsh ShireSP2</v>
      </c>
      <c r="B15809" s="18" t="s">
        <v>1274</v>
      </c>
      <c r="C15809" s="18" t="s">
        <v>1081</v>
      </c>
      <c r="D15809" s="18" t="s">
        <v>239</v>
      </c>
      <c r="E15809" s="18">
        <v>0.7142857142857143</v>
      </c>
    </row>
    <row r="15810" spans="1:5" x14ac:dyDescent="0.3">
      <c r="A15810" s="18" t="str">
        <f t="shared" si="247"/>
        <v>2024-25Hindmarsh ShireSP3</v>
      </c>
      <c r="B15810" s="18" t="s">
        <v>1274</v>
      </c>
      <c r="C15810" s="18" t="s">
        <v>1081</v>
      </c>
      <c r="D15810" s="18" t="s">
        <v>245</v>
      </c>
      <c r="E15810" s="18">
        <v>4894.2349999999997</v>
      </c>
    </row>
    <row r="15811" spans="1:5" x14ac:dyDescent="0.3">
      <c r="A15811" s="18" t="str">
        <f t="shared" si="247"/>
        <v>2024-25Hindmarsh ShireSP4</v>
      </c>
      <c r="B15811" s="18" t="s">
        <v>1274</v>
      </c>
      <c r="C15811" s="18" t="s">
        <v>1081</v>
      </c>
      <c r="D15811" s="18" t="s">
        <v>251</v>
      </c>
      <c r="E15811" s="18">
        <v>0</v>
      </c>
    </row>
    <row r="15812" spans="1:5" x14ac:dyDescent="0.3">
      <c r="A15812" s="18" t="str">
        <f t="shared" si="247"/>
        <v>2024-25Hindmarsh ShireWC2</v>
      </c>
      <c r="B15812" s="18" t="s">
        <v>1274</v>
      </c>
      <c r="C15812" s="18" t="s">
        <v>1081</v>
      </c>
      <c r="D15812" s="18" t="s">
        <v>256</v>
      </c>
      <c r="E15812" s="18">
        <v>0.1434569294478821</v>
      </c>
    </row>
    <row r="15813" spans="1:5" x14ac:dyDescent="0.3">
      <c r="A15813" s="18" t="str">
        <f t="shared" si="247"/>
        <v>2024-25Hindmarsh ShireWC3</v>
      </c>
      <c r="B15813" s="18" t="s">
        <v>1274</v>
      </c>
      <c r="C15813" s="18" t="s">
        <v>1081</v>
      </c>
      <c r="D15813" s="18" t="s">
        <v>262</v>
      </c>
      <c r="E15813" s="18">
        <v>294.88540925266904</v>
      </c>
    </row>
    <row r="15814" spans="1:5" x14ac:dyDescent="0.3">
      <c r="A15814" s="18" t="str">
        <f t="shared" si="247"/>
        <v>2024-25Hindmarsh ShireWC4</v>
      </c>
      <c r="B15814" s="18" t="s">
        <v>1274</v>
      </c>
      <c r="C15814" s="18" t="s">
        <v>1081</v>
      </c>
      <c r="D15814" s="18" t="s">
        <v>266</v>
      </c>
      <c r="E15814" s="18">
        <v>163.75215011727911</v>
      </c>
    </row>
    <row r="15815" spans="1:5" x14ac:dyDescent="0.3">
      <c r="A15815" s="18" t="str">
        <f t="shared" si="247"/>
        <v>2024-25Hindmarsh ShireWC5</v>
      </c>
      <c r="B15815" s="18" t="s">
        <v>1274</v>
      </c>
      <c r="C15815" s="18" t="s">
        <v>1081</v>
      </c>
      <c r="D15815" s="18" t="s">
        <v>270</v>
      </c>
      <c r="E15815" s="18">
        <v>0.22924611581920903</v>
      </c>
    </row>
    <row r="15816" spans="1:5" x14ac:dyDescent="0.3">
      <c r="A15816" s="18" t="str">
        <f t="shared" si="247"/>
        <v>2024-25Hindmarsh ShireE2</v>
      </c>
      <c r="B15816" s="18" t="s">
        <v>1274</v>
      </c>
      <c r="C15816" s="18" t="s">
        <v>1081</v>
      </c>
      <c r="D15816" s="18" t="s">
        <v>548</v>
      </c>
      <c r="E15816" s="18">
        <v>5282.7718960538978</v>
      </c>
    </row>
    <row r="15817" spans="1:5" x14ac:dyDescent="0.3">
      <c r="A15817" s="18" t="str">
        <f t="shared" si="247"/>
        <v>2024-25Hindmarsh ShireE4</v>
      </c>
      <c r="B15817" s="18" t="s">
        <v>1274</v>
      </c>
      <c r="C15817" s="18" t="s">
        <v>1081</v>
      </c>
      <c r="D15817" s="18" t="s">
        <v>550</v>
      </c>
      <c r="E15817" s="18">
        <v>1660.0577478344562</v>
      </c>
    </row>
    <row r="15818" spans="1:5" x14ac:dyDescent="0.3">
      <c r="A15818" s="18" t="str">
        <f t="shared" si="247"/>
        <v>2024-25Hindmarsh ShireL1</v>
      </c>
      <c r="B15818" s="18" t="s">
        <v>1274</v>
      </c>
      <c r="C15818" s="18" t="s">
        <v>1081</v>
      </c>
      <c r="D15818" s="18" t="s">
        <v>552</v>
      </c>
      <c r="E15818" s="18">
        <v>4.6091303410335724</v>
      </c>
    </row>
    <row r="15819" spans="1:5" x14ac:dyDescent="0.3">
      <c r="A15819" s="18" t="str">
        <f t="shared" si="247"/>
        <v>2024-25Hindmarsh ShireL2</v>
      </c>
      <c r="B15819" s="18" t="s">
        <v>1274</v>
      </c>
      <c r="C15819" s="18" t="s">
        <v>1081</v>
      </c>
      <c r="D15819" s="18" t="s">
        <v>554</v>
      </c>
      <c r="E15819" s="18">
        <v>4.0776526629413725</v>
      </c>
    </row>
    <row r="15820" spans="1:5" x14ac:dyDescent="0.3">
      <c r="A15820" s="18" t="str">
        <f t="shared" si="247"/>
        <v>2024-25Hindmarsh ShireO2</v>
      </c>
      <c r="B15820" s="18" t="s">
        <v>1274</v>
      </c>
      <c r="C15820" s="18" t="s">
        <v>1081</v>
      </c>
      <c r="D15820" s="18" t="s">
        <v>556</v>
      </c>
      <c r="E15820" s="18">
        <v>0</v>
      </c>
    </row>
    <row r="15821" spans="1:5" x14ac:dyDescent="0.3">
      <c r="A15821" s="18" t="str">
        <f t="shared" si="247"/>
        <v>2024-25Hindmarsh ShireO3</v>
      </c>
      <c r="B15821" s="18" t="s">
        <v>1274</v>
      </c>
      <c r="C15821" s="18" t="s">
        <v>1081</v>
      </c>
      <c r="D15821" s="18" t="s">
        <v>558</v>
      </c>
      <c r="E15821" s="18">
        <v>0</v>
      </c>
    </row>
    <row r="15822" spans="1:5" x14ac:dyDescent="0.3">
      <c r="A15822" s="18" t="str">
        <f t="shared" si="247"/>
        <v>2024-25Hindmarsh ShireO4</v>
      </c>
      <c r="B15822" s="18" t="s">
        <v>1274</v>
      </c>
      <c r="C15822" s="18" t="s">
        <v>1081</v>
      </c>
      <c r="D15822" s="18" t="s">
        <v>560</v>
      </c>
      <c r="E15822" s="18">
        <v>3.7157069641242088E-2</v>
      </c>
    </row>
    <row r="15823" spans="1:5" x14ac:dyDescent="0.3">
      <c r="A15823" s="18" t="str">
        <f t="shared" si="247"/>
        <v>2024-25Hindmarsh ShireO5</v>
      </c>
      <c r="B15823" s="18" t="s">
        <v>1274</v>
      </c>
      <c r="C15823" s="18" t="s">
        <v>1081</v>
      </c>
      <c r="D15823" s="18" t="s">
        <v>562</v>
      </c>
      <c r="E15823" s="18">
        <v>0.71246273106738223</v>
      </c>
    </row>
    <row r="15824" spans="1:5" x14ac:dyDescent="0.3">
      <c r="A15824" s="18" t="str">
        <f t="shared" si="247"/>
        <v>2024-25Hindmarsh ShireOP1</v>
      </c>
      <c r="B15824" s="18" t="s">
        <v>1274</v>
      </c>
      <c r="C15824" s="18" t="s">
        <v>1081</v>
      </c>
      <c r="D15824" s="18" t="s">
        <v>564</v>
      </c>
      <c r="E15824" s="18">
        <v>-0.12231628021101705</v>
      </c>
    </row>
    <row r="15825" spans="1:5" x14ac:dyDescent="0.3">
      <c r="A15825" s="18" t="str">
        <f t="shared" si="247"/>
        <v>2024-25Hindmarsh ShireS1</v>
      </c>
      <c r="B15825" s="18" t="s">
        <v>1274</v>
      </c>
      <c r="C15825" s="18" t="s">
        <v>1081</v>
      </c>
      <c r="D15825" s="18" t="s">
        <v>567</v>
      </c>
      <c r="E15825" s="18">
        <v>0.41033819981188402</v>
      </c>
    </row>
    <row r="15826" spans="1:5" x14ac:dyDescent="0.3">
      <c r="A15826" s="18" t="str">
        <f t="shared" si="247"/>
        <v>2024-25Hindmarsh ShireS2</v>
      </c>
      <c r="B15826" s="18" t="s">
        <v>1274</v>
      </c>
      <c r="C15826" s="18" t="s">
        <v>1081</v>
      </c>
      <c r="D15826" s="18" t="s">
        <v>569</v>
      </c>
      <c r="E15826" s="18">
        <v>2.2530275197633893E-3</v>
      </c>
    </row>
    <row r="15827" spans="1:5" x14ac:dyDescent="0.3">
      <c r="A15827" s="18" t="str">
        <f t="shared" si="247"/>
        <v>2024-25Hindmarsh ShireC1</v>
      </c>
      <c r="B15827" s="18" t="s">
        <v>1274</v>
      </c>
      <c r="C15827" s="18" t="s">
        <v>1081</v>
      </c>
      <c r="D15827" s="18" t="s">
        <v>572</v>
      </c>
      <c r="E15827" s="18">
        <v>5022.6939970717422</v>
      </c>
    </row>
    <row r="15828" spans="1:5" x14ac:dyDescent="0.3">
      <c r="A15828" s="18" t="str">
        <f t="shared" si="247"/>
        <v>2024-25Hindmarsh ShireC2</v>
      </c>
      <c r="B15828" s="18" t="s">
        <v>1274</v>
      </c>
      <c r="C15828" s="18" t="s">
        <v>1081</v>
      </c>
      <c r="D15828" s="18" t="s">
        <v>575</v>
      </c>
      <c r="E15828" s="18">
        <v>50953.056368960468</v>
      </c>
    </row>
    <row r="15829" spans="1:5" x14ac:dyDescent="0.3">
      <c r="A15829" s="18" t="str">
        <f t="shared" si="247"/>
        <v>2024-25Hindmarsh ShireC3</v>
      </c>
      <c r="B15829" s="18" t="s">
        <v>1274</v>
      </c>
      <c r="C15829" s="18" t="s">
        <v>1081</v>
      </c>
      <c r="D15829" s="18" t="s">
        <v>579</v>
      </c>
      <c r="E15829" s="18">
        <v>1.8062809917355371</v>
      </c>
    </row>
    <row r="15830" spans="1:5" x14ac:dyDescent="0.3">
      <c r="A15830" s="18" t="str">
        <f t="shared" si="247"/>
        <v>2024-25Hindmarsh ShireC4</v>
      </c>
      <c r="B15830" s="18" t="s">
        <v>1274</v>
      </c>
      <c r="C15830" s="18" t="s">
        <v>1081</v>
      </c>
      <c r="D15830" s="18" t="s">
        <v>583</v>
      </c>
      <c r="E15830" s="18">
        <v>2428.2576866764275</v>
      </c>
    </row>
    <row r="15831" spans="1:5" x14ac:dyDescent="0.3">
      <c r="A15831" s="18" t="str">
        <f t="shared" si="247"/>
        <v>2024-25Hindmarsh ShireC5</v>
      </c>
      <c r="B15831" s="18" t="s">
        <v>1274</v>
      </c>
      <c r="C15831" s="18" t="s">
        <v>1081</v>
      </c>
      <c r="D15831" s="18" t="s">
        <v>586</v>
      </c>
      <c r="E15831" s="18">
        <v>2000.7320644216691</v>
      </c>
    </row>
    <row r="15832" spans="1:5" x14ac:dyDescent="0.3">
      <c r="A15832" s="18" t="str">
        <f t="shared" ref="A15832:A15895" si="248">CONCATENATE(B15832,C15832,D15832)</f>
        <v>2024-25Hindmarsh ShireC6</v>
      </c>
      <c r="B15832" s="18" t="s">
        <v>1274</v>
      </c>
      <c r="C15832" s="18" t="s">
        <v>1081</v>
      </c>
      <c r="D15832" s="18" t="s">
        <v>590</v>
      </c>
      <c r="E15832" s="18">
        <v>1</v>
      </c>
    </row>
    <row r="15833" spans="1:5" x14ac:dyDescent="0.3">
      <c r="A15833" s="18" t="str">
        <f t="shared" si="248"/>
        <v>2024-25Hindmarsh ShireC7</v>
      </c>
      <c r="B15833" s="18" t="s">
        <v>1274</v>
      </c>
      <c r="C15833" s="18" t="s">
        <v>1081</v>
      </c>
      <c r="D15833" s="18" t="s">
        <v>594</v>
      </c>
      <c r="E15833" s="18">
        <v>0.12087912087912088</v>
      </c>
    </row>
    <row r="15834" spans="1:5" x14ac:dyDescent="0.3">
      <c r="A15834" s="18" t="str">
        <f t="shared" si="248"/>
        <v>2024-25Hobsons Bay CityAF2</v>
      </c>
      <c r="B15834" s="18" t="s">
        <v>1274</v>
      </c>
      <c r="C15834" s="18" t="s">
        <v>1084</v>
      </c>
      <c r="D15834" s="18" t="s">
        <v>76</v>
      </c>
      <c r="E15834" s="18">
        <v>0</v>
      </c>
    </row>
    <row r="15835" spans="1:5" x14ac:dyDescent="0.3">
      <c r="A15835" s="18" t="str">
        <f t="shared" si="248"/>
        <v>2024-25Hobsons Bay CityAF6</v>
      </c>
      <c r="B15835" s="18" t="s">
        <v>1274</v>
      </c>
      <c r="C15835" s="18" t="s">
        <v>1084</v>
      </c>
      <c r="D15835" s="18" t="s">
        <v>85</v>
      </c>
      <c r="E15835" s="18">
        <v>0</v>
      </c>
    </row>
    <row r="15836" spans="1:5" x14ac:dyDescent="0.3">
      <c r="A15836" s="18" t="str">
        <f t="shared" si="248"/>
        <v>2024-25Hobsons Bay CityAF7</v>
      </c>
      <c r="B15836" s="18" t="s">
        <v>1274</v>
      </c>
      <c r="C15836" s="18" t="s">
        <v>1084</v>
      </c>
      <c r="D15836" s="18" t="s">
        <v>90</v>
      </c>
      <c r="E15836" s="18">
        <v>0</v>
      </c>
    </row>
    <row r="15837" spans="1:5" x14ac:dyDescent="0.3">
      <c r="A15837" s="18" t="str">
        <f t="shared" si="248"/>
        <v>2024-25Hobsons Bay CityAM1</v>
      </c>
      <c r="B15837" s="18" t="s">
        <v>1274</v>
      </c>
      <c r="C15837" s="18" t="s">
        <v>1084</v>
      </c>
      <c r="D15837" s="18" t="s">
        <v>97</v>
      </c>
      <c r="E15837" s="18">
        <v>7.3878831764421919</v>
      </c>
    </row>
    <row r="15838" spans="1:5" x14ac:dyDescent="0.3">
      <c r="A15838" s="18" t="str">
        <f t="shared" si="248"/>
        <v>2024-25Hobsons Bay CityAM2</v>
      </c>
      <c r="B15838" s="18" t="s">
        <v>1274</v>
      </c>
      <c r="C15838" s="18" t="s">
        <v>1084</v>
      </c>
      <c r="D15838" s="18" t="s">
        <v>103</v>
      </c>
      <c r="E15838" s="18">
        <v>0.26510721247563351</v>
      </c>
    </row>
    <row r="15839" spans="1:5" x14ac:dyDescent="0.3">
      <c r="A15839" s="18" t="str">
        <f t="shared" si="248"/>
        <v>2024-25Hobsons Bay CityAM5</v>
      </c>
      <c r="B15839" s="18" t="s">
        <v>1274</v>
      </c>
      <c r="C15839" s="18" t="s">
        <v>1084</v>
      </c>
      <c r="D15839" s="18" t="s">
        <v>109</v>
      </c>
      <c r="E15839" s="18">
        <v>8.7533156498673742E-2</v>
      </c>
    </row>
    <row r="15840" spans="1:5" x14ac:dyDescent="0.3">
      <c r="A15840" s="18" t="str">
        <f t="shared" si="248"/>
        <v>2024-25Hobsons Bay CityAM6</v>
      </c>
      <c r="B15840" s="18" t="s">
        <v>1274</v>
      </c>
      <c r="C15840" s="18" t="s">
        <v>1084</v>
      </c>
      <c r="D15840" s="18" t="s">
        <v>115</v>
      </c>
      <c r="E15840" s="18">
        <v>7.202894293810715</v>
      </c>
    </row>
    <row r="15841" spans="1:5" x14ac:dyDescent="0.3">
      <c r="A15841" s="18" t="str">
        <f t="shared" si="248"/>
        <v>2024-25Hobsons Bay CityAM7</v>
      </c>
      <c r="B15841" s="18" t="s">
        <v>1274</v>
      </c>
      <c r="C15841" s="18" t="s">
        <v>1084</v>
      </c>
      <c r="D15841" s="18" t="s">
        <v>118</v>
      </c>
      <c r="E15841" s="18">
        <v>1</v>
      </c>
    </row>
    <row r="15842" spans="1:5" x14ac:dyDescent="0.3">
      <c r="A15842" s="18" t="str">
        <f t="shared" si="248"/>
        <v>2024-25Hobsons Bay CityFS1</v>
      </c>
      <c r="B15842" s="18" t="s">
        <v>1274</v>
      </c>
      <c r="C15842" s="18" t="s">
        <v>1084</v>
      </c>
      <c r="D15842" s="18" t="s">
        <v>124</v>
      </c>
      <c r="E15842" s="18">
        <v>1.3955555555555554</v>
      </c>
    </row>
    <row r="15843" spans="1:5" x14ac:dyDescent="0.3">
      <c r="A15843" s="18" t="str">
        <f t="shared" si="248"/>
        <v>2024-25Hobsons Bay CityFS2</v>
      </c>
      <c r="B15843" s="18" t="s">
        <v>1274</v>
      </c>
      <c r="C15843" s="18" t="s">
        <v>1084</v>
      </c>
      <c r="D15843" s="18" t="s">
        <v>130</v>
      </c>
      <c r="E15843" s="18">
        <v>0.94428571428571428</v>
      </c>
    </row>
    <row r="15844" spans="1:5" x14ac:dyDescent="0.3">
      <c r="A15844" s="18" t="str">
        <f t="shared" si="248"/>
        <v>2024-25Hobsons Bay CityFS3</v>
      </c>
      <c r="B15844" s="18" t="s">
        <v>1274</v>
      </c>
      <c r="C15844" s="18" t="s">
        <v>1084</v>
      </c>
      <c r="D15844" s="18" t="s">
        <v>135</v>
      </c>
      <c r="E15844" s="18">
        <v>373.38334960937499</v>
      </c>
    </row>
    <row r="15845" spans="1:5" x14ac:dyDescent="0.3">
      <c r="A15845" s="18" t="str">
        <f t="shared" si="248"/>
        <v>2024-25Hobsons Bay CityFS4</v>
      </c>
      <c r="B15845" s="18" t="s">
        <v>1274</v>
      </c>
      <c r="C15845" s="18" t="s">
        <v>1084</v>
      </c>
      <c r="D15845" s="18" t="s">
        <v>139</v>
      </c>
      <c r="E15845" s="18">
        <v>1</v>
      </c>
    </row>
    <row r="15846" spans="1:5" x14ac:dyDescent="0.3">
      <c r="A15846" s="18" t="str">
        <f t="shared" si="248"/>
        <v>2024-25Hobsons Bay CityFS5</v>
      </c>
      <c r="B15846" s="18" t="s">
        <v>1274</v>
      </c>
      <c r="C15846" s="18" t="s">
        <v>1084</v>
      </c>
      <c r="D15846" s="18" t="s">
        <v>144</v>
      </c>
      <c r="E15846" s="18">
        <v>1.0072992700729928</v>
      </c>
    </row>
    <row r="15847" spans="1:5" x14ac:dyDescent="0.3">
      <c r="A15847" s="18" t="str">
        <f t="shared" si="248"/>
        <v>2024-25Hobsons Bay CityG1</v>
      </c>
      <c r="B15847" s="18" t="s">
        <v>1274</v>
      </c>
      <c r="C15847" s="18" t="s">
        <v>1084</v>
      </c>
      <c r="D15847" s="18" t="s">
        <v>149</v>
      </c>
      <c r="E15847" s="18">
        <v>4.6357615894039736E-2</v>
      </c>
    </row>
    <row r="15848" spans="1:5" x14ac:dyDescent="0.3">
      <c r="A15848" s="18" t="str">
        <f t="shared" si="248"/>
        <v>2024-25Hobsons Bay CityG2</v>
      </c>
      <c r="B15848" s="18" t="s">
        <v>1274</v>
      </c>
      <c r="C15848" s="18" t="s">
        <v>1084</v>
      </c>
      <c r="D15848" s="18" t="s">
        <v>154</v>
      </c>
      <c r="E15848" s="18">
        <v>55</v>
      </c>
    </row>
    <row r="15849" spans="1:5" x14ac:dyDescent="0.3">
      <c r="A15849" s="18" t="str">
        <f t="shared" si="248"/>
        <v>2024-25Hobsons Bay CityG3</v>
      </c>
      <c r="B15849" s="18" t="s">
        <v>1274</v>
      </c>
      <c r="C15849" s="18" t="s">
        <v>1084</v>
      </c>
      <c r="D15849" s="18" t="s">
        <v>159</v>
      </c>
      <c r="E15849" s="18">
        <v>0.96703296703296704</v>
      </c>
    </row>
    <row r="15850" spans="1:5" x14ac:dyDescent="0.3">
      <c r="A15850" s="18" t="str">
        <f t="shared" si="248"/>
        <v>2024-25Hobsons Bay CityG4</v>
      </c>
      <c r="B15850" s="18" t="s">
        <v>1274</v>
      </c>
      <c r="C15850" s="18" t="s">
        <v>1084</v>
      </c>
      <c r="D15850" s="18" t="s">
        <v>166</v>
      </c>
      <c r="E15850" s="18">
        <v>47913.477142857148</v>
      </c>
    </row>
    <row r="15851" spans="1:5" x14ac:dyDescent="0.3">
      <c r="A15851" s="18" t="str">
        <f t="shared" si="248"/>
        <v>2024-25Hobsons Bay CityG5</v>
      </c>
      <c r="B15851" s="18" t="s">
        <v>1274</v>
      </c>
      <c r="C15851" s="18" t="s">
        <v>1084</v>
      </c>
      <c r="D15851" s="18" t="s">
        <v>169</v>
      </c>
      <c r="E15851" s="18">
        <v>54</v>
      </c>
    </row>
    <row r="15852" spans="1:5" x14ac:dyDescent="0.3">
      <c r="A15852" s="18" t="str">
        <f t="shared" si="248"/>
        <v>2024-25Hobsons Bay CityLB2</v>
      </c>
      <c r="B15852" s="18" t="s">
        <v>1274</v>
      </c>
      <c r="C15852" s="18" t="s">
        <v>1084</v>
      </c>
      <c r="D15852" s="18" t="s">
        <v>172</v>
      </c>
      <c r="E15852" s="18">
        <v>0.829728569993883</v>
      </c>
    </row>
    <row r="15853" spans="1:5" x14ac:dyDescent="0.3">
      <c r="A15853" s="18" t="str">
        <f t="shared" si="248"/>
        <v>2024-25Hobsons Bay CityLB5</v>
      </c>
      <c r="B15853" s="18" t="s">
        <v>1274</v>
      </c>
      <c r="C15853" s="18" t="s">
        <v>1084</v>
      </c>
      <c r="D15853" s="18" t="s">
        <v>177</v>
      </c>
      <c r="E15853" s="18">
        <v>63.490271379374953</v>
      </c>
    </row>
    <row r="15854" spans="1:5" x14ac:dyDescent="0.3">
      <c r="A15854" s="18" t="str">
        <f t="shared" si="248"/>
        <v>2024-25Hobsons Bay CityLB6</v>
      </c>
      <c r="B15854" s="18" t="s">
        <v>1274</v>
      </c>
      <c r="C15854" s="18" t="s">
        <v>1084</v>
      </c>
      <c r="D15854" s="18" t="s">
        <v>180</v>
      </c>
      <c r="E15854" s="18">
        <v>4.7622787113234972</v>
      </c>
    </row>
    <row r="15855" spans="1:5" x14ac:dyDescent="0.3">
      <c r="A15855" s="18" t="str">
        <f t="shared" si="248"/>
        <v>2024-25Hobsons Bay CityLB7</v>
      </c>
      <c r="B15855" s="18" t="s">
        <v>1274</v>
      </c>
      <c r="C15855" s="18" t="s">
        <v>1084</v>
      </c>
      <c r="D15855" s="18" t="s">
        <v>184</v>
      </c>
      <c r="E15855" s="18">
        <v>0.3461357481204187</v>
      </c>
    </row>
    <row r="15856" spans="1:5" x14ac:dyDescent="0.3">
      <c r="A15856" s="18" t="str">
        <f t="shared" si="248"/>
        <v>2024-25Hobsons Bay CityLB8</v>
      </c>
      <c r="B15856" s="18" t="s">
        <v>1274</v>
      </c>
      <c r="C15856" s="18" t="s">
        <v>1084</v>
      </c>
      <c r="D15856" s="18" t="s">
        <v>188</v>
      </c>
      <c r="E15856" s="18">
        <v>6.305428042621271</v>
      </c>
    </row>
    <row r="15857" spans="1:5" x14ac:dyDescent="0.3">
      <c r="A15857" s="18" t="str">
        <f t="shared" si="248"/>
        <v>2024-25Hobsons Bay CityMC2</v>
      </c>
      <c r="B15857" s="18" t="s">
        <v>1274</v>
      </c>
      <c r="C15857" s="18" t="s">
        <v>1084</v>
      </c>
      <c r="D15857" s="18" t="s">
        <v>192</v>
      </c>
      <c r="E15857" s="18">
        <v>1.0124003542958371</v>
      </c>
    </row>
    <row r="15858" spans="1:5" x14ac:dyDescent="0.3">
      <c r="A15858" s="18" t="str">
        <f t="shared" si="248"/>
        <v>2024-25Hobsons Bay CityMC3</v>
      </c>
      <c r="B15858" s="18" t="s">
        <v>1274</v>
      </c>
      <c r="C15858" s="18" t="s">
        <v>1084</v>
      </c>
      <c r="D15858" s="18" t="s">
        <v>197</v>
      </c>
      <c r="E15858" s="18">
        <v>87.959698693101913</v>
      </c>
    </row>
    <row r="15859" spans="1:5" x14ac:dyDescent="0.3">
      <c r="A15859" s="18" t="str">
        <f t="shared" si="248"/>
        <v>2024-25Hobsons Bay CityMC4</v>
      </c>
      <c r="B15859" s="18" t="s">
        <v>1274</v>
      </c>
      <c r="C15859" s="18" t="s">
        <v>1084</v>
      </c>
      <c r="D15859" s="18" t="s">
        <v>202</v>
      </c>
      <c r="E15859" s="18">
        <v>0.73302027259191382</v>
      </c>
    </row>
    <row r="15860" spans="1:5" x14ac:dyDescent="0.3">
      <c r="A15860" s="18" t="str">
        <f t="shared" si="248"/>
        <v>2024-25Hobsons Bay CityMC5</v>
      </c>
      <c r="B15860" s="18" t="s">
        <v>1274</v>
      </c>
      <c r="C15860" s="18" t="s">
        <v>1084</v>
      </c>
      <c r="D15860" s="18" t="s">
        <v>207</v>
      </c>
      <c r="E15860" s="18">
        <v>0.82258064516129037</v>
      </c>
    </row>
    <row r="15861" spans="1:5" x14ac:dyDescent="0.3">
      <c r="A15861" s="18" t="str">
        <f t="shared" si="248"/>
        <v>2024-25Hobsons Bay CityMC6</v>
      </c>
      <c r="B15861" s="18" t="s">
        <v>1274</v>
      </c>
      <c r="C15861" s="18" t="s">
        <v>1084</v>
      </c>
      <c r="D15861" s="18" t="s">
        <v>211</v>
      </c>
      <c r="E15861" s="18">
        <v>0.93268379096545617</v>
      </c>
    </row>
    <row r="15862" spans="1:5" x14ac:dyDescent="0.3">
      <c r="A15862" s="18" t="str">
        <f t="shared" si="248"/>
        <v>2024-25Hobsons Bay CityR1</v>
      </c>
      <c r="B15862" s="18" t="s">
        <v>1274</v>
      </c>
      <c r="C15862" s="18" t="s">
        <v>1084</v>
      </c>
      <c r="D15862" s="18" t="s">
        <v>215</v>
      </c>
      <c r="E15862" s="18">
        <v>190.18264840182647</v>
      </c>
    </row>
    <row r="15863" spans="1:5" x14ac:dyDescent="0.3">
      <c r="A15863" s="18" t="str">
        <f t="shared" si="248"/>
        <v>2024-25Hobsons Bay CityR2</v>
      </c>
      <c r="B15863" s="18" t="s">
        <v>1274</v>
      </c>
      <c r="C15863" s="18" t="s">
        <v>1084</v>
      </c>
      <c r="D15863" s="18" t="s">
        <v>220</v>
      </c>
      <c r="E15863" s="18">
        <v>0.95890410958904104</v>
      </c>
    </row>
    <row r="15864" spans="1:5" x14ac:dyDescent="0.3">
      <c r="A15864" s="18" t="str">
        <f t="shared" si="248"/>
        <v>2024-25Hobsons Bay CityR3</v>
      </c>
      <c r="B15864" s="18" t="s">
        <v>1274</v>
      </c>
      <c r="C15864" s="18" t="s">
        <v>1084</v>
      </c>
      <c r="D15864" s="18" t="s">
        <v>223</v>
      </c>
      <c r="E15864" s="18">
        <v>106.22733528968759</v>
      </c>
    </row>
    <row r="15865" spans="1:5" x14ac:dyDescent="0.3">
      <c r="A15865" s="18" t="str">
        <f t="shared" si="248"/>
        <v>2024-25Hobsons Bay CityR4</v>
      </c>
      <c r="B15865" s="18" t="s">
        <v>1274</v>
      </c>
      <c r="C15865" s="18" t="s">
        <v>1084</v>
      </c>
      <c r="D15865" s="18" t="s">
        <v>228</v>
      </c>
      <c r="E15865" s="18">
        <v>45.719011295291182</v>
      </c>
    </row>
    <row r="15866" spans="1:5" x14ac:dyDescent="0.3">
      <c r="A15866" s="18" t="str">
        <f t="shared" si="248"/>
        <v>2024-25Hobsons Bay CityR5</v>
      </c>
      <c r="B15866" s="18" t="s">
        <v>1274</v>
      </c>
      <c r="C15866" s="18" t="s">
        <v>1084</v>
      </c>
      <c r="D15866" s="18" t="s">
        <v>232</v>
      </c>
      <c r="E15866" s="18">
        <v>53</v>
      </c>
    </row>
    <row r="15867" spans="1:5" x14ac:dyDescent="0.3">
      <c r="A15867" s="18" t="str">
        <f t="shared" si="248"/>
        <v>2024-25Hobsons Bay CitySP1</v>
      </c>
      <c r="B15867" s="18" t="s">
        <v>1274</v>
      </c>
      <c r="C15867" s="18" t="s">
        <v>1084</v>
      </c>
      <c r="D15867" s="18" t="s">
        <v>236</v>
      </c>
      <c r="E15867" s="18">
        <v>57</v>
      </c>
    </row>
    <row r="15868" spans="1:5" x14ac:dyDescent="0.3">
      <c r="A15868" s="18" t="str">
        <f t="shared" si="248"/>
        <v>2024-25Hobsons Bay CitySP2</v>
      </c>
      <c r="B15868" s="18" t="s">
        <v>1274</v>
      </c>
      <c r="C15868" s="18" t="s">
        <v>1084</v>
      </c>
      <c r="D15868" s="18" t="s">
        <v>239</v>
      </c>
      <c r="E15868" s="18">
        <v>0.72701149425287359</v>
      </c>
    </row>
    <row r="15869" spans="1:5" x14ac:dyDescent="0.3">
      <c r="A15869" s="18" t="str">
        <f t="shared" si="248"/>
        <v>2024-25Hobsons Bay CitySP3</v>
      </c>
      <c r="B15869" s="18" t="s">
        <v>1274</v>
      </c>
      <c r="C15869" s="18" t="s">
        <v>1084</v>
      </c>
      <c r="D15869" s="18" t="s">
        <v>245</v>
      </c>
      <c r="E15869" s="18">
        <v>4177.8008312020465</v>
      </c>
    </row>
    <row r="15870" spans="1:5" x14ac:dyDescent="0.3">
      <c r="A15870" s="18" t="str">
        <f t="shared" si="248"/>
        <v>2024-25Hobsons Bay CitySP4</v>
      </c>
      <c r="B15870" s="18" t="s">
        <v>1274</v>
      </c>
      <c r="C15870" s="18" t="s">
        <v>1084</v>
      </c>
      <c r="D15870" s="18" t="s">
        <v>251</v>
      </c>
      <c r="E15870" s="18">
        <v>0.5</v>
      </c>
    </row>
    <row r="15871" spans="1:5" x14ac:dyDescent="0.3">
      <c r="A15871" s="18" t="str">
        <f t="shared" si="248"/>
        <v>2024-25Hobsons Bay CityWC2</v>
      </c>
      <c r="B15871" s="18" t="s">
        <v>1274</v>
      </c>
      <c r="C15871" s="18" t="s">
        <v>1084</v>
      </c>
      <c r="D15871" s="18" t="s">
        <v>256</v>
      </c>
      <c r="E15871" s="18">
        <v>11.02688797520034</v>
      </c>
    </row>
    <row r="15872" spans="1:5" x14ac:dyDescent="0.3">
      <c r="A15872" s="18" t="str">
        <f t="shared" si="248"/>
        <v>2024-25Hobsons Bay CityWC3</v>
      </c>
      <c r="B15872" s="18" t="s">
        <v>1274</v>
      </c>
      <c r="C15872" s="18" t="s">
        <v>1084</v>
      </c>
      <c r="D15872" s="18" t="s">
        <v>262</v>
      </c>
      <c r="E15872" s="18">
        <v>138.16011342837879</v>
      </c>
    </row>
    <row r="15873" spans="1:5" x14ac:dyDescent="0.3">
      <c r="A15873" s="18" t="str">
        <f t="shared" si="248"/>
        <v>2024-25Hobsons Bay CityWC4</v>
      </c>
      <c r="B15873" s="18" t="s">
        <v>1274</v>
      </c>
      <c r="C15873" s="18" t="s">
        <v>1084</v>
      </c>
      <c r="D15873" s="18" t="s">
        <v>266</v>
      </c>
      <c r="E15873" s="18">
        <v>33.712534350392481</v>
      </c>
    </row>
    <row r="15874" spans="1:5" x14ac:dyDescent="0.3">
      <c r="A15874" s="18" t="str">
        <f t="shared" si="248"/>
        <v>2024-25Hobsons Bay CityWC5</v>
      </c>
      <c r="B15874" s="18" t="s">
        <v>1274</v>
      </c>
      <c r="C15874" s="18" t="s">
        <v>1084</v>
      </c>
      <c r="D15874" s="18" t="s">
        <v>270</v>
      </c>
      <c r="E15874" s="18">
        <v>0.48561328272145116</v>
      </c>
    </row>
    <row r="15875" spans="1:5" x14ac:dyDescent="0.3">
      <c r="A15875" s="18" t="str">
        <f t="shared" si="248"/>
        <v>2024-25Hobsons Bay CityE2</v>
      </c>
      <c r="B15875" s="18" t="s">
        <v>1274</v>
      </c>
      <c r="C15875" s="18" t="s">
        <v>1084</v>
      </c>
      <c r="D15875" s="18" t="s">
        <v>548</v>
      </c>
      <c r="E15875" s="18">
        <v>3585.6519884403842</v>
      </c>
    </row>
    <row r="15876" spans="1:5" x14ac:dyDescent="0.3">
      <c r="A15876" s="18" t="str">
        <f t="shared" si="248"/>
        <v>2024-25Hobsons Bay CityE4</v>
      </c>
      <c r="B15876" s="18" t="s">
        <v>1274</v>
      </c>
      <c r="C15876" s="18" t="s">
        <v>1084</v>
      </c>
      <c r="D15876" s="18" t="s">
        <v>550</v>
      </c>
      <c r="E15876" s="18">
        <v>2676.9745883573191</v>
      </c>
    </row>
    <row r="15877" spans="1:5" x14ac:dyDescent="0.3">
      <c r="A15877" s="18" t="str">
        <f t="shared" si="248"/>
        <v>2024-25Hobsons Bay CityL1</v>
      </c>
      <c r="B15877" s="18" t="s">
        <v>1274</v>
      </c>
      <c r="C15877" s="18" t="s">
        <v>1084</v>
      </c>
      <c r="D15877" s="18" t="s">
        <v>552</v>
      </c>
      <c r="E15877" s="18">
        <v>1.4164989608440628</v>
      </c>
    </row>
    <row r="15878" spans="1:5" x14ac:dyDescent="0.3">
      <c r="A15878" s="18" t="str">
        <f t="shared" si="248"/>
        <v>2024-25Hobsons Bay CityL2</v>
      </c>
      <c r="B15878" s="18" t="s">
        <v>1274</v>
      </c>
      <c r="C15878" s="18" t="s">
        <v>1084</v>
      </c>
      <c r="D15878" s="18" t="s">
        <v>554</v>
      </c>
      <c r="E15878" s="18">
        <v>-0.12905822605415504</v>
      </c>
    </row>
    <row r="15879" spans="1:5" x14ac:dyDescent="0.3">
      <c r="A15879" s="18" t="str">
        <f t="shared" si="248"/>
        <v>2024-25Hobsons Bay CityO2</v>
      </c>
      <c r="B15879" s="18" t="s">
        <v>1274</v>
      </c>
      <c r="C15879" s="18" t="s">
        <v>1084</v>
      </c>
      <c r="D15879" s="18" t="s">
        <v>556</v>
      </c>
      <c r="E15879" s="18">
        <v>0.1597293341671856</v>
      </c>
    </row>
    <row r="15880" spans="1:5" x14ac:dyDescent="0.3">
      <c r="A15880" s="18" t="str">
        <f t="shared" si="248"/>
        <v>2024-25Hobsons Bay CityO3</v>
      </c>
      <c r="B15880" s="18" t="s">
        <v>1274</v>
      </c>
      <c r="C15880" s="18" t="s">
        <v>1084</v>
      </c>
      <c r="D15880" s="18" t="s">
        <v>558</v>
      </c>
      <c r="E15880" s="18">
        <v>2.4005006938326284E-2</v>
      </c>
    </row>
    <row r="15881" spans="1:5" x14ac:dyDescent="0.3">
      <c r="A15881" s="18" t="str">
        <f t="shared" si="248"/>
        <v>2024-25Hobsons Bay CityO4</v>
      </c>
      <c r="B15881" s="18" t="s">
        <v>1274</v>
      </c>
      <c r="C15881" s="18" t="s">
        <v>1084</v>
      </c>
      <c r="D15881" s="18" t="s">
        <v>560</v>
      </c>
      <c r="E15881" s="18">
        <v>0.10387662018471633</v>
      </c>
    </row>
    <row r="15882" spans="1:5" x14ac:dyDescent="0.3">
      <c r="A15882" s="18" t="str">
        <f t="shared" si="248"/>
        <v>2024-25Hobsons Bay CityO5</v>
      </c>
      <c r="B15882" s="18" t="s">
        <v>1274</v>
      </c>
      <c r="C15882" s="18" t="s">
        <v>1084</v>
      </c>
      <c r="D15882" s="18" t="s">
        <v>562</v>
      </c>
      <c r="E15882" s="18">
        <v>1.3066959109276794</v>
      </c>
    </row>
    <row r="15883" spans="1:5" x14ac:dyDescent="0.3">
      <c r="A15883" s="18" t="str">
        <f t="shared" si="248"/>
        <v>2024-25Hobsons Bay CityOP1</v>
      </c>
      <c r="B15883" s="18" t="s">
        <v>1274</v>
      </c>
      <c r="C15883" s="18" t="s">
        <v>1084</v>
      </c>
      <c r="D15883" s="18" t="s">
        <v>564</v>
      </c>
      <c r="E15883" s="18">
        <v>4.8386680566482869E-2</v>
      </c>
    </row>
    <row r="15884" spans="1:5" x14ac:dyDescent="0.3">
      <c r="A15884" s="18" t="str">
        <f t="shared" si="248"/>
        <v>2024-25Hobsons Bay CityS1</v>
      </c>
      <c r="B15884" s="18" t="s">
        <v>1274</v>
      </c>
      <c r="C15884" s="18" t="s">
        <v>1084</v>
      </c>
      <c r="D15884" s="18" t="s">
        <v>567</v>
      </c>
      <c r="E15884" s="18">
        <v>0.80222584659905338</v>
      </c>
    </row>
    <row r="15885" spans="1:5" x14ac:dyDescent="0.3">
      <c r="A15885" s="18" t="str">
        <f t="shared" si="248"/>
        <v>2024-25Hobsons Bay CityS2</v>
      </c>
      <c r="B15885" s="18" t="s">
        <v>1274</v>
      </c>
      <c r="C15885" s="18" t="s">
        <v>1084</v>
      </c>
      <c r="D15885" s="18" t="s">
        <v>569</v>
      </c>
      <c r="E15885" s="18">
        <v>3.0858897046026415E-3</v>
      </c>
    </row>
    <row r="15886" spans="1:5" x14ac:dyDescent="0.3">
      <c r="A15886" s="18" t="str">
        <f t="shared" si="248"/>
        <v>2024-25Hobsons Bay CityC1</v>
      </c>
      <c r="B15886" s="18" t="s">
        <v>1274</v>
      </c>
      <c r="C15886" s="18" t="s">
        <v>1084</v>
      </c>
      <c r="D15886" s="18" t="s">
        <v>572</v>
      </c>
      <c r="E15886" s="18">
        <v>1735.1416636625863</v>
      </c>
    </row>
    <row r="15887" spans="1:5" x14ac:dyDescent="0.3">
      <c r="A15887" s="18" t="str">
        <f t="shared" si="248"/>
        <v>2024-25Hobsons Bay CityC2</v>
      </c>
      <c r="B15887" s="18" t="s">
        <v>1274</v>
      </c>
      <c r="C15887" s="18" t="s">
        <v>1084</v>
      </c>
      <c r="D15887" s="18" t="s">
        <v>575</v>
      </c>
      <c r="E15887" s="18">
        <v>11737.204307090642</v>
      </c>
    </row>
    <row r="15888" spans="1:5" x14ac:dyDescent="0.3">
      <c r="A15888" s="18" t="str">
        <f t="shared" si="248"/>
        <v>2024-25Hobsons Bay CityC3</v>
      </c>
      <c r="B15888" s="18" t="s">
        <v>1274</v>
      </c>
      <c r="C15888" s="18" t="s">
        <v>1084</v>
      </c>
      <c r="D15888" s="18" t="s">
        <v>579</v>
      </c>
      <c r="E15888" s="18">
        <v>218.34018264840182</v>
      </c>
    </row>
    <row r="15889" spans="1:5" x14ac:dyDescent="0.3">
      <c r="A15889" s="18" t="str">
        <f t="shared" si="248"/>
        <v>2024-25Hobsons Bay CityC4</v>
      </c>
      <c r="B15889" s="18" t="s">
        <v>1274</v>
      </c>
      <c r="C15889" s="18" t="s">
        <v>1084</v>
      </c>
      <c r="D15889" s="18" t="s">
        <v>583</v>
      </c>
      <c r="E15889" s="18">
        <v>1633.3640166051466</v>
      </c>
    </row>
    <row r="15890" spans="1:5" x14ac:dyDescent="0.3">
      <c r="A15890" s="18" t="str">
        <f t="shared" si="248"/>
        <v>2024-25Hobsons Bay CityC5</v>
      </c>
      <c r="B15890" s="18" t="s">
        <v>1274</v>
      </c>
      <c r="C15890" s="18" t="s">
        <v>1084</v>
      </c>
      <c r="D15890" s="18" t="s">
        <v>586</v>
      </c>
      <c r="E15890" s="18">
        <v>127.21014712494639</v>
      </c>
    </row>
    <row r="15891" spans="1:5" x14ac:dyDescent="0.3">
      <c r="A15891" s="18" t="str">
        <f t="shared" si="248"/>
        <v>2024-25Hobsons Bay CityC6</v>
      </c>
      <c r="B15891" s="18" t="s">
        <v>1274</v>
      </c>
      <c r="C15891" s="18" t="s">
        <v>1084</v>
      </c>
      <c r="D15891" s="18" t="s">
        <v>590</v>
      </c>
      <c r="E15891" s="18">
        <v>7</v>
      </c>
    </row>
    <row r="15892" spans="1:5" x14ac:dyDescent="0.3">
      <c r="A15892" s="18" t="str">
        <f t="shared" si="248"/>
        <v>2024-25Hobsons Bay CityC7</v>
      </c>
      <c r="B15892" s="18" t="s">
        <v>1274</v>
      </c>
      <c r="C15892" s="18" t="s">
        <v>1084</v>
      </c>
      <c r="D15892" s="18" t="s">
        <v>594</v>
      </c>
      <c r="E15892" s="18">
        <v>0.18343195266272189</v>
      </c>
    </row>
    <row r="15893" spans="1:5" x14ac:dyDescent="0.3">
      <c r="A15893" s="18" t="str">
        <f t="shared" si="248"/>
        <v>2024-25Horsham Rural CityAF2</v>
      </c>
      <c r="B15893" s="18" t="s">
        <v>1274</v>
      </c>
      <c r="C15893" s="18" t="s">
        <v>1087</v>
      </c>
      <c r="D15893" s="18" t="s">
        <v>76</v>
      </c>
      <c r="E15893" s="18">
        <v>1</v>
      </c>
    </row>
    <row r="15894" spans="1:5" x14ac:dyDescent="0.3">
      <c r="A15894" s="18" t="str">
        <f t="shared" si="248"/>
        <v>2024-25Horsham Rural CityAF6</v>
      </c>
      <c r="B15894" s="18" t="s">
        <v>1274</v>
      </c>
      <c r="C15894" s="18" t="s">
        <v>1087</v>
      </c>
      <c r="D15894" s="18" t="s">
        <v>85</v>
      </c>
      <c r="E15894" s="18">
        <v>6.1353553199842956</v>
      </c>
    </row>
    <row r="15895" spans="1:5" x14ac:dyDescent="0.3">
      <c r="A15895" s="18" t="str">
        <f t="shared" si="248"/>
        <v>2024-25Horsham Rural CityAF7</v>
      </c>
      <c r="B15895" s="18" t="s">
        <v>1274</v>
      </c>
      <c r="C15895" s="18" t="s">
        <v>1087</v>
      </c>
      <c r="D15895" s="18" t="s">
        <v>90</v>
      </c>
      <c r="E15895" s="18">
        <v>9.3290418673108615</v>
      </c>
    </row>
    <row r="15896" spans="1:5" x14ac:dyDescent="0.3">
      <c r="A15896" s="18" t="str">
        <f t="shared" ref="A15896:A15959" si="249">CONCATENATE(B15896,C15896,D15896)</f>
        <v>2024-25Horsham Rural CityAM1</v>
      </c>
      <c r="B15896" s="18" t="s">
        <v>1274</v>
      </c>
      <c r="C15896" s="18" t="s">
        <v>1087</v>
      </c>
      <c r="D15896" s="18" t="s">
        <v>97</v>
      </c>
      <c r="E15896" s="18">
        <v>2.4497568881685576</v>
      </c>
    </row>
    <row r="15897" spans="1:5" x14ac:dyDescent="0.3">
      <c r="A15897" s="18" t="str">
        <f t="shared" si="249"/>
        <v>2024-25Horsham Rural CityAM2</v>
      </c>
      <c r="B15897" s="18" t="s">
        <v>1274</v>
      </c>
      <c r="C15897" s="18" t="s">
        <v>1087</v>
      </c>
      <c r="D15897" s="18" t="s">
        <v>103</v>
      </c>
      <c r="E15897" s="18">
        <v>0.57107843137254899</v>
      </c>
    </row>
    <row r="15898" spans="1:5" x14ac:dyDescent="0.3">
      <c r="A15898" s="18" t="str">
        <f t="shared" si="249"/>
        <v>2024-25Horsham Rural CityAM5</v>
      </c>
      <c r="B15898" s="18" t="s">
        <v>1274</v>
      </c>
      <c r="C15898" s="18" t="s">
        <v>1087</v>
      </c>
      <c r="D15898" s="18" t="s">
        <v>109</v>
      </c>
      <c r="E15898" s="18">
        <v>0.70857142857142852</v>
      </c>
    </row>
    <row r="15899" spans="1:5" x14ac:dyDescent="0.3">
      <c r="A15899" s="18" t="str">
        <f t="shared" si="249"/>
        <v>2024-25Horsham Rural CityAM6</v>
      </c>
      <c r="B15899" s="18" t="s">
        <v>1274</v>
      </c>
      <c r="C15899" s="18" t="s">
        <v>1087</v>
      </c>
      <c r="D15899" s="18" t="s">
        <v>115</v>
      </c>
      <c r="E15899" s="18">
        <v>16.612871024734982</v>
      </c>
    </row>
    <row r="15900" spans="1:5" x14ac:dyDescent="0.3">
      <c r="A15900" s="18" t="str">
        <f t="shared" si="249"/>
        <v>2024-25Horsham Rural CityAM7</v>
      </c>
      <c r="B15900" s="18" t="s">
        <v>1274</v>
      </c>
      <c r="C15900" s="18" t="s">
        <v>1087</v>
      </c>
      <c r="D15900" s="18" t="s">
        <v>118</v>
      </c>
      <c r="E15900" s="18">
        <v>1</v>
      </c>
    </row>
    <row r="15901" spans="1:5" x14ac:dyDescent="0.3">
      <c r="A15901" s="18" t="str">
        <f t="shared" si="249"/>
        <v>2024-25Horsham Rural CityFS1</v>
      </c>
      <c r="B15901" s="18" t="s">
        <v>1274</v>
      </c>
      <c r="C15901" s="18" t="s">
        <v>1087</v>
      </c>
      <c r="D15901" s="18" t="s">
        <v>124</v>
      </c>
      <c r="E15901" s="18">
        <v>3.3333333333333335</v>
      </c>
    </row>
    <row r="15902" spans="1:5" x14ac:dyDescent="0.3">
      <c r="A15902" s="18" t="str">
        <f t="shared" si="249"/>
        <v>2024-25Horsham Rural CityFS2</v>
      </c>
      <c r="B15902" s="18" t="s">
        <v>1274</v>
      </c>
      <c r="C15902" s="18" t="s">
        <v>1087</v>
      </c>
      <c r="D15902" s="18" t="s">
        <v>130</v>
      </c>
      <c r="E15902" s="18">
        <v>0.45714285714285713</v>
      </c>
    </row>
    <row r="15903" spans="1:5" x14ac:dyDescent="0.3">
      <c r="A15903" s="18" t="str">
        <f t="shared" si="249"/>
        <v>2024-25Horsham Rural CityFS3</v>
      </c>
      <c r="B15903" s="18" t="s">
        <v>1274</v>
      </c>
      <c r="C15903" s="18" t="s">
        <v>1087</v>
      </c>
      <c r="D15903" s="18" t="s">
        <v>135</v>
      </c>
      <c r="E15903" s="18">
        <v>845.14866906474811</v>
      </c>
    </row>
    <row r="15904" spans="1:5" x14ac:dyDescent="0.3">
      <c r="A15904" s="18" t="str">
        <f t="shared" si="249"/>
        <v>2024-25Horsham Rural CityFS4</v>
      </c>
      <c r="B15904" s="18" t="s">
        <v>1274</v>
      </c>
      <c r="C15904" s="18" t="s">
        <v>1087</v>
      </c>
      <c r="D15904" s="18" t="s">
        <v>139</v>
      </c>
      <c r="E15904" s="18">
        <v>0.57446808510638303</v>
      </c>
    </row>
    <row r="15905" spans="1:5" x14ac:dyDescent="0.3">
      <c r="A15905" s="18" t="str">
        <f t="shared" si="249"/>
        <v>2024-25Horsham Rural CityFS5</v>
      </c>
      <c r="B15905" s="18" t="s">
        <v>1274</v>
      </c>
      <c r="C15905" s="18" t="s">
        <v>1087</v>
      </c>
      <c r="D15905" s="18" t="s">
        <v>144</v>
      </c>
      <c r="E15905" s="18">
        <v>1.0384615384615385</v>
      </c>
    </row>
    <row r="15906" spans="1:5" x14ac:dyDescent="0.3">
      <c r="A15906" s="18" t="str">
        <f t="shared" si="249"/>
        <v>2024-25Horsham Rural CityG1</v>
      </c>
      <c r="B15906" s="18" t="s">
        <v>1274</v>
      </c>
      <c r="C15906" s="18" t="s">
        <v>1087</v>
      </c>
      <c r="D15906" s="18" t="s">
        <v>149</v>
      </c>
      <c r="E15906" s="18">
        <v>0.3</v>
      </c>
    </row>
    <row r="15907" spans="1:5" x14ac:dyDescent="0.3">
      <c r="A15907" s="18" t="str">
        <f t="shared" si="249"/>
        <v>2024-25Horsham Rural CityG2</v>
      </c>
      <c r="B15907" s="18" t="s">
        <v>1274</v>
      </c>
      <c r="C15907" s="18" t="s">
        <v>1087</v>
      </c>
      <c r="D15907" s="18" t="s">
        <v>154</v>
      </c>
      <c r="E15907" s="18">
        <v>48</v>
      </c>
    </row>
    <row r="15908" spans="1:5" x14ac:dyDescent="0.3">
      <c r="A15908" s="18" t="str">
        <f t="shared" si="249"/>
        <v>2024-25Horsham Rural CityG3</v>
      </c>
      <c r="B15908" s="18" t="s">
        <v>1274</v>
      </c>
      <c r="C15908" s="18" t="s">
        <v>1087</v>
      </c>
      <c r="D15908" s="18" t="s">
        <v>159</v>
      </c>
      <c r="E15908" s="18">
        <v>0.9327731092436975</v>
      </c>
    </row>
    <row r="15909" spans="1:5" x14ac:dyDescent="0.3">
      <c r="A15909" s="18" t="str">
        <f t="shared" si="249"/>
        <v>2024-25Horsham Rural CityG4</v>
      </c>
      <c r="B15909" s="18" t="s">
        <v>1274</v>
      </c>
      <c r="C15909" s="18" t="s">
        <v>1087</v>
      </c>
      <c r="D15909" s="18" t="s">
        <v>166</v>
      </c>
      <c r="E15909" s="18">
        <v>58894.037142857145</v>
      </c>
    </row>
    <row r="15910" spans="1:5" x14ac:dyDescent="0.3">
      <c r="A15910" s="18" t="str">
        <f t="shared" si="249"/>
        <v>2024-25Horsham Rural CityG5</v>
      </c>
      <c r="B15910" s="18" t="s">
        <v>1274</v>
      </c>
      <c r="C15910" s="18" t="s">
        <v>1087</v>
      </c>
      <c r="D15910" s="18" t="s">
        <v>169</v>
      </c>
      <c r="E15910" s="18">
        <v>47</v>
      </c>
    </row>
    <row r="15911" spans="1:5" x14ac:dyDescent="0.3">
      <c r="A15911" s="18" t="str">
        <f t="shared" si="249"/>
        <v>2024-25Horsham Rural CityLB2</v>
      </c>
      <c r="B15911" s="18" t="s">
        <v>1274</v>
      </c>
      <c r="C15911" s="18" t="s">
        <v>1087</v>
      </c>
      <c r="D15911" s="18" t="s">
        <v>172</v>
      </c>
      <c r="E15911" s="18">
        <v>0.3670521278909592</v>
      </c>
    </row>
    <row r="15912" spans="1:5" x14ac:dyDescent="0.3">
      <c r="A15912" s="18" t="str">
        <f t="shared" si="249"/>
        <v>2024-25Horsham Rural CityLB5</v>
      </c>
      <c r="B15912" s="18" t="s">
        <v>1274</v>
      </c>
      <c r="C15912" s="18" t="s">
        <v>1087</v>
      </c>
      <c r="D15912" s="18" t="s">
        <v>177</v>
      </c>
      <c r="E15912" s="18">
        <v>37.371501766784448</v>
      </c>
    </row>
    <row r="15913" spans="1:5" x14ac:dyDescent="0.3">
      <c r="A15913" s="18" t="str">
        <f t="shared" si="249"/>
        <v>2024-25Horsham Rural CityLB6</v>
      </c>
      <c r="B15913" s="18" t="s">
        <v>1274</v>
      </c>
      <c r="C15913" s="18" t="s">
        <v>1087</v>
      </c>
      <c r="D15913" s="18" t="s">
        <v>180</v>
      </c>
      <c r="E15913" s="18">
        <v>3.4171574401256382</v>
      </c>
    </row>
    <row r="15914" spans="1:5" x14ac:dyDescent="0.3">
      <c r="A15914" s="18" t="str">
        <f t="shared" si="249"/>
        <v>2024-25Horsham Rural CityLB7</v>
      </c>
      <c r="B15914" s="18" t="s">
        <v>1274</v>
      </c>
      <c r="C15914" s="18" t="s">
        <v>1087</v>
      </c>
      <c r="D15914" s="18" t="s">
        <v>184</v>
      </c>
      <c r="E15914" s="18">
        <v>0.1988614055751865</v>
      </c>
    </row>
    <row r="15915" spans="1:5" x14ac:dyDescent="0.3">
      <c r="A15915" s="18" t="str">
        <f t="shared" si="249"/>
        <v>2024-25Horsham Rural CityLB8</v>
      </c>
      <c r="B15915" s="18" t="s">
        <v>1274</v>
      </c>
      <c r="C15915" s="18" t="s">
        <v>1087</v>
      </c>
      <c r="D15915" s="18" t="s">
        <v>188</v>
      </c>
      <c r="E15915" s="18">
        <v>2.7807224185316057</v>
      </c>
    </row>
    <row r="15916" spans="1:5" x14ac:dyDescent="0.3">
      <c r="A15916" s="18" t="str">
        <f t="shared" si="249"/>
        <v>2024-25Horsham Rural CityMC2</v>
      </c>
      <c r="B15916" s="18" t="s">
        <v>1274</v>
      </c>
      <c r="C15916" s="18" t="s">
        <v>1087</v>
      </c>
      <c r="D15916" s="18" t="s">
        <v>192</v>
      </c>
      <c r="E15916" s="18">
        <v>1.0135746606334841</v>
      </c>
    </row>
    <row r="15917" spans="1:5" x14ac:dyDescent="0.3">
      <c r="A15917" s="18" t="str">
        <f t="shared" si="249"/>
        <v>2024-25Horsham Rural CityMC3</v>
      </c>
      <c r="B15917" s="18" t="s">
        <v>1274</v>
      </c>
      <c r="C15917" s="18" t="s">
        <v>1087</v>
      </c>
      <c r="D15917" s="18" t="s">
        <v>197</v>
      </c>
      <c r="E15917" s="18">
        <v>90.043898282694855</v>
      </c>
    </row>
    <row r="15918" spans="1:5" x14ac:dyDescent="0.3">
      <c r="A15918" s="18" t="str">
        <f t="shared" si="249"/>
        <v>2024-25Horsham Rural CityMC4</v>
      </c>
      <c r="B15918" s="18" t="s">
        <v>1274</v>
      </c>
      <c r="C15918" s="18" t="s">
        <v>1087</v>
      </c>
      <c r="D15918" s="18" t="s">
        <v>202</v>
      </c>
      <c r="E15918" s="18">
        <v>0.86953883495145634</v>
      </c>
    </row>
    <row r="15919" spans="1:5" x14ac:dyDescent="0.3">
      <c r="A15919" s="18" t="str">
        <f t="shared" si="249"/>
        <v>2024-25Horsham Rural CityMC5</v>
      </c>
      <c r="B15919" s="18" t="s">
        <v>1274</v>
      </c>
      <c r="C15919" s="18" t="s">
        <v>1087</v>
      </c>
      <c r="D15919" s="18" t="s">
        <v>207</v>
      </c>
      <c r="E15919" s="18">
        <v>0.91666666666666663</v>
      </c>
    </row>
    <row r="15920" spans="1:5" x14ac:dyDescent="0.3">
      <c r="A15920" s="18" t="str">
        <f t="shared" si="249"/>
        <v>2024-25Horsham Rural CityMC6</v>
      </c>
      <c r="B15920" s="18" t="s">
        <v>1274</v>
      </c>
      <c r="C15920" s="18" t="s">
        <v>1087</v>
      </c>
      <c r="D15920" s="18" t="s">
        <v>211</v>
      </c>
      <c r="E15920" s="18">
        <v>0.94117647058823528</v>
      </c>
    </row>
    <row r="15921" spans="1:5" x14ac:dyDescent="0.3">
      <c r="A15921" s="18" t="str">
        <f t="shared" si="249"/>
        <v>2024-25Horsham Rural CityR1</v>
      </c>
      <c r="B15921" s="18" t="s">
        <v>1274</v>
      </c>
      <c r="C15921" s="18" t="s">
        <v>1087</v>
      </c>
      <c r="D15921" s="18" t="s">
        <v>215</v>
      </c>
      <c r="E15921" s="18">
        <v>11.949537690017237</v>
      </c>
    </row>
    <row r="15922" spans="1:5" x14ac:dyDescent="0.3">
      <c r="A15922" s="18" t="str">
        <f t="shared" si="249"/>
        <v>2024-25Horsham Rural CityR2</v>
      </c>
      <c r="B15922" s="18" t="s">
        <v>1274</v>
      </c>
      <c r="C15922" s="18" t="s">
        <v>1087</v>
      </c>
      <c r="D15922" s="18" t="s">
        <v>220</v>
      </c>
      <c r="E15922" s="18">
        <v>0.99828592697069429</v>
      </c>
    </row>
    <row r="15923" spans="1:5" x14ac:dyDescent="0.3">
      <c r="A15923" s="18" t="str">
        <f t="shared" si="249"/>
        <v>2024-25Horsham Rural CityR3</v>
      </c>
      <c r="B15923" s="18" t="s">
        <v>1274</v>
      </c>
      <c r="C15923" s="18" t="s">
        <v>1087</v>
      </c>
      <c r="D15923" s="18" t="s">
        <v>223</v>
      </c>
      <c r="E15923" s="18">
        <v>45.253971114414732</v>
      </c>
    </row>
    <row r="15924" spans="1:5" x14ac:dyDescent="0.3">
      <c r="A15924" s="18" t="str">
        <f t="shared" si="249"/>
        <v>2024-25Horsham Rural CityR4</v>
      </c>
      <c r="B15924" s="18" t="s">
        <v>1274</v>
      </c>
      <c r="C15924" s="18" t="s">
        <v>1087</v>
      </c>
      <c r="D15924" s="18" t="s">
        <v>228</v>
      </c>
      <c r="E15924" s="18">
        <v>7.4932505446958553</v>
      </c>
    </row>
    <row r="15925" spans="1:5" x14ac:dyDescent="0.3">
      <c r="A15925" s="18" t="str">
        <f t="shared" si="249"/>
        <v>2024-25Horsham Rural CityR5</v>
      </c>
      <c r="B15925" s="18" t="s">
        <v>1274</v>
      </c>
      <c r="C15925" s="18" t="s">
        <v>1087</v>
      </c>
      <c r="D15925" s="18" t="s">
        <v>232</v>
      </c>
      <c r="E15925" s="18">
        <v>46</v>
      </c>
    </row>
    <row r="15926" spans="1:5" x14ac:dyDescent="0.3">
      <c r="A15926" s="18" t="str">
        <f t="shared" si="249"/>
        <v>2024-25Horsham Rural CitySP1</v>
      </c>
      <c r="B15926" s="18" t="s">
        <v>1274</v>
      </c>
      <c r="C15926" s="18" t="s">
        <v>1087</v>
      </c>
      <c r="D15926" s="18" t="s">
        <v>236</v>
      </c>
      <c r="E15926" s="18">
        <v>49</v>
      </c>
    </row>
    <row r="15927" spans="1:5" x14ac:dyDescent="0.3">
      <c r="A15927" s="18" t="str">
        <f t="shared" si="249"/>
        <v>2024-25Horsham Rural CitySP2</v>
      </c>
      <c r="B15927" s="18" t="s">
        <v>1274</v>
      </c>
      <c r="C15927" s="18" t="s">
        <v>1087</v>
      </c>
      <c r="D15927" s="18" t="s">
        <v>239</v>
      </c>
      <c r="E15927" s="18">
        <v>0.898876404494382</v>
      </c>
    </row>
    <row r="15928" spans="1:5" x14ac:dyDescent="0.3">
      <c r="A15928" s="18" t="str">
        <f t="shared" si="249"/>
        <v>2024-25Horsham Rural CitySP3</v>
      </c>
      <c r="B15928" s="18" t="s">
        <v>1274</v>
      </c>
      <c r="C15928" s="18" t="s">
        <v>1087</v>
      </c>
      <c r="D15928" s="18" t="s">
        <v>245</v>
      </c>
      <c r="E15928" s="18">
        <v>4391.3495575221241</v>
      </c>
    </row>
    <row r="15929" spans="1:5" x14ac:dyDescent="0.3">
      <c r="A15929" s="18" t="str">
        <f t="shared" si="249"/>
        <v>2024-25Horsham Rural CitySP4</v>
      </c>
      <c r="B15929" s="18" t="s">
        <v>1274</v>
      </c>
      <c r="C15929" s="18" t="s">
        <v>1087</v>
      </c>
      <c r="D15929" s="18" t="s">
        <v>251</v>
      </c>
      <c r="E15929" s="18">
        <v>0.33333333333333331</v>
      </c>
    </row>
    <row r="15930" spans="1:5" x14ac:dyDescent="0.3">
      <c r="A15930" s="18" t="str">
        <f t="shared" si="249"/>
        <v>2024-25Horsham Rural CityWC2</v>
      </c>
      <c r="B15930" s="18" t="s">
        <v>1274</v>
      </c>
      <c r="C15930" s="18" t="s">
        <v>1087</v>
      </c>
      <c r="D15930" s="18" t="s">
        <v>256</v>
      </c>
      <c r="E15930" s="18">
        <v>4.1626230628849052</v>
      </c>
    </row>
    <row r="15931" spans="1:5" x14ac:dyDescent="0.3">
      <c r="A15931" s="18" t="str">
        <f t="shared" si="249"/>
        <v>2024-25Horsham Rural CityWC3</v>
      </c>
      <c r="B15931" s="18" t="s">
        <v>1274</v>
      </c>
      <c r="C15931" s="18" t="s">
        <v>1087</v>
      </c>
      <c r="D15931" s="18" t="s">
        <v>262</v>
      </c>
      <c r="E15931" s="18">
        <v>105.30143086333099</v>
      </c>
    </row>
    <row r="15932" spans="1:5" x14ac:dyDescent="0.3">
      <c r="A15932" s="18" t="str">
        <f t="shared" si="249"/>
        <v>2024-25Horsham Rural CityWC4</v>
      </c>
      <c r="B15932" s="18" t="s">
        <v>1274</v>
      </c>
      <c r="C15932" s="18" t="s">
        <v>1087</v>
      </c>
      <c r="D15932" s="18" t="s">
        <v>266</v>
      </c>
      <c r="E15932" s="18">
        <v>57.652964412950709</v>
      </c>
    </row>
    <row r="15933" spans="1:5" x14ac:dyDescent="0.3">
      <c r="A15933" s="18" t="str">
        <f t="shared" si="249"/>
        <v>2024-25Horsham Rural CityWC5</v>
      </c>
      <c r="B15933" s="18" t="s">
        <v>1274</v>
      </c>
      <c r="C15933" s="18" t="s">
        <v>1087</v>
      </c>
      <c r="D15933" s="18" t="s">
        <v>270</v>
      </c>
      <c r="E15933" s="18">
        <v>0.43622575165693078</v>
      </c>
    </row>
    <row r="15934" spans="1:5" x14ac:dyDescent="0.3">
      <c r="A15934" s="18" t="str">
        <f t="shared" si="249"/>
        <v>2024-25Horsham Rural CityE2</v>
      </c>
      <c r="B15934" s="18" t="s">
        <v>1274</v>
      </c>
      <c r="C15934" s="18" t="s">
        <v>1087</v>
      </c>
      <c r="D15934" s="18" t="s">
        <v>548</v>
      </c>
      <c r="E15934" s="18">
        <v>4965.8665835411466</v>
      </c>
    </row>
    <row r="15935" spans="1:5" x14ac:dyDescent="0.3">
      <c r="A15935" s="18" t="str">
        <f t="shared" si="249"/>
        <v>2024-25Horsham Rural CityE4</v>
      </c>
      <c r="B15935" s="18" t="s">
        <v>1274</v>
      </c>
      <c r="C15935" s="18" t="s">
        <v>1087</v>
      </c>
      <c r="D15935" s="18" t="s">
        <v>550</v>
      </c>
      <c r="E15935" s="18">
        <v>2228.1016209476306</v>
      </c>
    </row>
    <row r="15936" spans="1:5" x14ac:dyDescent="0.3">
      <c r="A15936" s="18" t="str">
        <f t="shared" si="249"/>
        <v>2024-25Horsham Rural CityL1</v>
      </c>
      <c r="B15936" s="18" t="s">
        <v>1274</v>
      </c>
      <c r="C15936" s="18" t="s">
        <v>1087</v>
      </c>
      <c r="D15936" s="18" t="s">
        <v>552</v>
      </c>
      <c r="E15936" s="18">
        <v>2.5419779733244785</v>
      </c>
    </row>
    <row r="15937" spans="1:5" x14ac:dyDescent="0.3">
      <c r="A15937" s="18" t="str">
        <f t="shared" si="249"/>
        <v>2024-25Horsham Rural CityL2</v>
      </c>
      <c r="B15937" s="18" t="s">
        <v>1274</v>
      </c>
      <c r="C15937" s="18" t="s">
        <v>1087</v>
      </c>
      <c r="D15937" s="18" t="s">
        <v>554</v>
      </c>
      <c r="E15937" s="18">
        <v>0.7326913498256683</v>
      </c>
    </row>
    <row r="15938" spans="1:5" x14ac:dyDescent="0.3">
      <c r="A15938" s="18" t="str">
        <f t="shared" si="249"/>
        <v>2024-25Horsham Rural CityO2</v>
      </c>
      <c r="B15938" s="18" t="s">
        <v>1274</v>
      </c>
      <c r="C15938" s="18" t="s">
        <v>1087</v>
      </c>
      <c r="D15938" s="18" t="s">
        <v>556</v>
      </c>
      <c r="E15938" s="18">
        <v>0.12687512893813915</v>
      </c>
    </row>
    <row r="15939" spans="1:5" x14ac:dyDescent="0.3">
      <c r="A15939" s="18" t="str">
        <f t="shared" si="249"/>
        <v>2024-25Horsham Rural CityO3</v>
      </c>
      <c r="B15939" s="18" t="s">
        <v>1274</v>
      </c>
      <c r="C15939" s="18" t="s">
        <v>1087</v>
      </c>
      <c r="D15939" s="18" t="s">
        <v>558</v>
      </c>
      <c r="E15939" s="18">
        <v>5.0101676932598508E-3</v>
      </c>
    </row>
    <row r="15940" spans="1:5" x14ac:dyDescent="0.3">
      <c r="A15940" s="18" t="str">
        <f t="shared" si="249"/>
        <v>2024-25Horsham Rural CityO4</v>
      </c>
      <c r="B15940" s="18" t="s">
        <v>1274</v>
      </c>
      <c r="C15940" s="18" t="s">
        <v>1087</v>
      </c>
      <c r="D15940" s="18" t="s">
        <v>560</v>
      </c>
      <c r="E15940" s="18">
        <v>0.11053837342497136</v>
      </c>
    </row>
    <row r="15941" spans="1:5" x14ac:dyDescent="0.3">
      <c r="A15941" s="18" t="str">
        <f t="shared" si="249"/>
        <v>2024-25Horsham Rural CityO5</v>
      </c>
      <c r="B15941" s="18" t="s">
        <v>1274</v>
      </c>
      <c r="C15941" s="18" t="s">
        <v>1087</v>
      </c>
      <c r="D15941" s="18" t="s">
        <v>562</v>
      </c>
      <c r="E15941" s="18">
        <v>0.63241764775835418</v>
      </c>
    </row>
    <row r="15942" spans="1:5" x14ac:dyDescent="0.3">
      <c r="A15942" s="18" t="str">
        <f t="shared" si="249"/>
        <v>2024-25Horsham Rural CityOP1</v>
      </c>
      <c r="B15942" s="18" t="s">
        <v>1274</v>
      </c>
      <c r="C15942" s="18" t="s">
        <v>1087</v>
      </c>
      <c r="D15942" s="18" t="s">
        <v>564</v>
      </c>
      <c r="E15942" s="18">
        <v>5.6488359028774729E-3</v>
      </c>
    </row>
    <row r="15943" spans="1:5" x14ac:dyDescent="0.3">
      <c r="A15943" s="18" t="str">
        <f t="shared" si="249"/>
        <v>2024-25Horsham Rural CityS1</v>
      </c>
      <c r="B15943" s="18" t="s">
        <v>1274</v>
      </c>
      <c r="C15943" s="18" t="s">
        <v>1087</v>
      </c>
      <c r="D15943" s="18" t="s">
        <v>567</v>
      </c>
      <c r="E15943" s="18">
        <v>0.5294769365208164</v>
      </c>
    </row>
    <row r="15944" spans="1:5" x14ac:dyDescent="0.3">
      <c r="A15944" s="18" t="str">
        <f t="shared" si="249"/>
        <v>2024-25Horsham Rural CityS2</v>
      </c>
      <c r="B15944" s="18" t="s">
        <v>1274</v>
      </c>
      <c r="C15944" s="18" t="s">
        <v>1087</v>
      </c>
      <c r="D15944" s="18" t="s">
        <v>569</v>
      </c>
      <c r="E15944" s="18">
        <v>3.6758245770109679E-3</v>
      </c>
    </row>
    <row r="15945" spans="1:5" x14ac:dyDescent="0.3">
      <c r="A15945" s="18" t="str">
        <f t="shared" si="249"/>
        <v>2024-25Horsham Rural CityC1</v>
      </c>
      <c r="B15945" s="18" t="s">
        <v>1274</v>
      </c>
      <c r="C15945" s="18" t="s">
        <v>1087</v>
      </c>
      <c r="D15945" s="18" t="s">
        <v>572</v>
      </c>
      <c r="E15945" s="18">
        <v>3127.3066352571655</v>
      </c>
    </row>
    <row r="15946" spans="1:5" x14ac:dyDescent="0.3">
      <c r="A15946" s="18" t="str">
        <f t="shared" si="249"/>
        <v>2024-25Horsham Rural CityC2</v>
      </c>
      <c r="B15946" s="18" t="s">
        <v>1274</v>
      </c>
      <c r="C15946" s="18" t="s">
        <v>1087</v>
      </c>
      <c r="D15946" s="18" t="s">
        <v>575</v>
      </c>
      <c r="E15946" s="18">
        <v>32709.609344326658</v>
      </c>
    </row>
    <row r="15947" spans="1:5" x14ac:dyDescent="0.3">
      <c r="A15947" s="18" t="str">
        <f t="shared" si="249"/>
        <v>2024-25Horsham Rural CityC3</v>
      </c>
      <c r="B15947" s="18" t="s">
        <v>1274</v>
      </c>
      <c r="C15947" s="18" t="s">
        <v>1087</v>
      </c>
      <c r="D15947" s="18" t="s">
        <v>579</v>
      </c>
      <c r="E15947" s="18">
        <v>6.8136446779268818</v>
      </c>
    </row>
    <row r="15948" spans="1:5" x14ac:dyDescent="0.3">
      <c r="A15948" s="18" t="str">
        <f t="shared" si="249"/>
        <v>2024-25Horsham Rural CityC4</v>
      </c>
      <c r="B15948" s="18" t="s">
        <v>1274</v>
      </c>
      <c r="C15948" s="18" t="s">
        <v>1087</v>
      </c>
      <c r="D15948" s="18" t="s">
        <v>583</v>
      </c>
      <c r="E15948" s="18">
        <v>2313.6042402826856</v>
      </c>
    </row>
    <row r="15949" spans="1:5" x14ac:dyDescent="0.3">
      <c r="A15949" s="18" t="str">
        <f t="shared" si="249"/>
        <v>2024-25Horsham Rural CityC5</v>
      </c>
      <c r="B15949" s="18" t="s">
        <v>1274</v>
      </c>
      <c r="C15949" s="18" t="s">
        <v>1087</v>
      </c>
      <c r="D15949" s="18" t="s">
        <v>586</v>
      </c>
      <c r="E15949" s="18">
        <v>757.31252453867296</v>
      </c>
    </row>
    <row r="15950" spans="1:5" x14ac:dyDescent="0.3">
      <c r="A15950" s="18" t="str">
        <f t="shared" si="249"/>
        <v>2024-25Horsham Rural CityC6</v>
      </c>
      <c r="B15950" s="18" t="s">
        <v>1274</v>
      </c>
      <c r="C15950" s="18" t="s">
        <v>1087</v>
      </c>
      <c r="D15950" s="18" t="s">
        <v>590</v>
      </c>
      <c r="E15950" s="18">
        <v>4</v>
      </c>
    </row>
    <row r="15951" spans="1:5" x14ac:dyDescent="0.3">
      <c r="A15951" s="18" t="str">
        <f t="shared" si="249"/>
        <v>2024-25Horsham Rural CityC7</v>
      </c>
      <c r="B15951" s="18" t="s">
        <v>1274</v>
      </c>
      <c r="C15951" s="18" t="s">
        <v>1087</v>
      </c>
      <c r="D15951" s="18" t="s">
        <v>594</v>
      </c>
      <c r="E15951" s="18">
        <v>0.17094017094017094</v>
      </c>
    </row>
    <row r="15952" spans="1:5" x14ac:dyDescent="0.3">
      <c r="A15952" s="18" t="str">
        <f t="shared" si="249"/>
        <v>2024-25Hume CityAF2</v>
      </c>
      <c r="B15952" s="18" t="s">
        <v>1274</v>
      </c>
      <c r="C15952" s="18" t="s">
        <v>1090</v>
      </c>
      <c r="D15952" s="18" t="s">
        <v>76</v>
      </c>
      <c r="E15952" s="18">
        <v>2</v>
      </c>
    </row>
    <row r="15953" spans="1:5" x14ac:dyDescent="0.3">
      <c r="A15953" s="18" t="str">
        <f t="shared" si="249"/>
        <v>2024-25Hume CityAF6</v>
      </c>
      <c r="B15953" s="18" t="s">
        <v>1274</v>
      </c>
      <c r="C15953" s="18" t="s">
        <v>1090</v>
      </c>
      <c r="D15953" s="18" t="s">
        <v>85</v>
      </c>
      <c r="E15953" s="18">
        <v>3.3489505316349475</v>
      </c>
    </row>
    <row r="15954" spans="1:5" x14ac:dyDescent="0.3">
      <c r="A15954" s="18" t="str">
        <f t="shared" si="249"/>
        <v>2024-25Hume CityAF7</v>
      </c>
      <c r="B15954" s="18" t="s">
        <v>1274</v>
      </c>
      <c r="C15954" s="18" t="s">
        <v>1090</v>
      </c>
      <c r="D15954" s="18" t="s">
        <v>90</v>
      </c>
      <c r="E15954" s="18">
        <v>3.9167120909070929</v>
      </c>
    </row>
    <row r="15955" spans="1:5" x14ac:dyDescent="0.3">
      <c r="A15955" s="18" t="str">
        <f t="shared" si="249"/>
        <v>2024-25Hume CityAM1</v>
      </c>
      <c r="B15955" s="18" t="s">
        <v>1274</v>
      </c>
      <c r="C15955" s="18" t="s">
        <v>1090</v>
      </c>
      <c r="D15955" s="18" t="s">
        <v>97</v>
      </c>
      <c r="E15955" s="18">
        <v>9.5712703101920233</v>
      </c>
    </row>
    <row r="15956" spans="1:5" x14ac:dyDescent="0.3">
      <c r="A15956" s="18" t="str">
        <f t="shared" si="249"/>
        <v>2024-25Hume CityAM2</v>
      </c>
      <c r="B15956" s="18" t="s">
        <v>1274</v>
      </c>
      <c r="C15956" s="18" t="s">
        <v>1090</v>
      </c>
      <c r="D15956" s="18" t="s">
        <v>103</v>
      </c>
      <c r="E15956" s="18">
        <v>0.19545745361484326</v>
      </c>
    </row>
    <row r="15957" spans="1:5" x14ac:dyDescent="0.3">
      <c r="A15957" s="18" t="str">
        <f t="shared" si="249"/>
        <v>2024-25Hume CityAM5</v>
      </c>
      <c r="B15957" s="18" t="s">
        <v>1274</v>
      </c>
      <c r="C15957" s="18" t="s">
        <v>1090</v>
      </c>
      <c r="D15957" s="18" t="s">
        <v>109</v>
      </c>
      <c r="E15957" s="18">
        <v>7.7932405566600402E-2</v>
      </c>
    </row>
    <row r="15958" spans="1:5" x14ac:dyDescent="0.3">
      <c r="A15958" s="18" t="str">
        <f t="shared" si="249"/>
        <v>2024-25Hume CityAM6</v>
      </c>
      <c r="B15958" s="18" t="s">
        <v>1274</v>
      </c>
      <c r="C15958" s="18" t="s">
        <v>1090</v>
      </c>
      <c r="D15958" s="18" t="s">
        <v>115</v>
      </c>
      <c r="E15958" s="18">
        <v>12.487922740873508</v>
      </c>
    </row>
    <row r="15959" spans="1:5" x14ac:dyDescent="0.3">
      <c r="A15959" s="18" t="str">
        <f t="shared" si="249"/>
        <v>2024-25Hume CityAM7</v>
      </c>
      <c r="B15959" s="18" t="s">
        <v>1274</v>
      </c>
      <c r="C15959" s="18" t="s">
        <v>1090</v>
      </c>
      <c r="D15959" s="18" t="s">
        <v>118</v>
      </c>
      <c r="E15959" s="18">
        <v>1</v>
      </c>
    </row>
    <row r="15960" spans="1:5" x14ac:dyDescent="0.3">
      <c r="A15960" s="18" t="str">
        <f t="shared" ref="A15960:A16023" si="250">CONCATENATE(B15960,C15960,D15960)</f>
        <v>2024-25Hume CityFS1</v>
      </c>
      <c r="B15960" s="18" t="s">
        <v>1274</v>
      </c>
      <c r="C15960" s="18" t="s">
        <v>1090</v>
      </c>
      <c r="D15960" s="18" t="s">
        <v>124</v>
      </c>
      <c r="E15960" s="18">
        <v>1.2328767123287672</v>
      </c>
    </row>
    <row r="15961" spans="1:5" x14ac:dyDescent="0.3">
      <c r="A15961" s="18" t="str">
        <f t="shared" si="250"/>
        <v>2024-25Hume CityFS2</v>
      </c>
      <c r="B15961" s="18" t="s">
        <v>1274</v>
      </c>
      <c r="C15961" s="18" t="s">
        <v>1090</v>
      </c>
      <c r="D15961" s="18" t="s">
        <v>130</v>
      </c>
      <c r="E15961" s="18">
        <v>1</v>
      </c>
    </row>
    <row r="15962" spans="1:5" x14ac:dyDescent="0.3">
      <c r="A15962" s="18" t="str">
        <f t="shared" si="250"/>
        <v>2024-25Hume CityFS3</v>
      </c>
      <c r="B15962" s="18" t="s">
        <v>1274</v>
      </c>
      <c r="C15962" s="18" t="s">
        <v>1090</v>
      </c>
      <c r="D15962" s="18" t="s">
        <v>135</v>
      </c>
      <c r="E15962" s="18">
        <v>332.76536822884964</v>
      </c>
    </row>
    <row r="15963" spans="1:5" x14ac:dyDescent="0.3">
      <c r="A15963" s="18" t="str">
        <f t="shared" si="250"/>
        <v>2024-25Hume CityFS4</v>
      </c>
      <c r="B15963" s="18" t="s">
        <v>1274</v>
      </c>
      <c r="C15963" s="18" t="s">
        <v>1090</v>
      </c>
      <c r="D15963" s="18" t="s">
        <v>139</v>
      </c>
      <c r="E15963" s="18">
        <v>1</v>
      </c>
    </row>
    <row r="15964" spans="1:5" x14ac:dyDescent="0.3">
      <c r="A15964" s="18" t="str">
        <f t="shared" si="250"/>
        <v>2024-25Hume CityFS5</v>
      </c>
      <c r="B15964" s="18" t="s">
        <v>1274</v>
      </c>
      <c r="C15964" s="18" t="s">
        <v>1090</v>
      </c>
      <c r="D15964" s="18" t="s">
        <v>144</v>
      </c>
      <c r="E15964" s="18">
        <v>1.0921985815602837</v>
      </c>
    </row>
    <row r="15965" spans="1:5" x14ac:dyDescent="0.3">
      <c r="A15965" s="18" t="str">
        <f t="shared" si="250"/>
        <v>2024-25Hume CityG1</v>
      </c>
      <c r="B15965" s="18" t="s">
        <v>1274</v>
      </c>
      <c r="C15965" s="18" t="s">
        <v>1090</v>
      </c>
      <c r="D15965" s="18" t="s">
        <v>149</v>
      </c>
      <c r="E15965" s="18">
        <v>7.3863636363636367E-2</v>
      </c>
    </row>
    <row r="15966" spans="1:5" x14ac:dyDescent="0.3">
      <c r="A15966" s="18" t="str">
        <f t="shared" si="250"/>
        <v>2024-25Hume CityG2</v>
      </c>
      <c r="B15966" s="18" t="s">
        <v>1274</v>
      </c>
      <c r="C15966" s="18" t="s">
        <v>1090</v>
      </c>
      <c r="D15966" s="18" t="s">
        <v>154</v>
      </c>
      <c r="E15966" s="18">
        <v>48</v>
      </c>
    </row>
    <row r="15967" spans="1:5" x14ac:dyDescent="0.3">
      <c r="A15967" s="18" t="str">
        <f t="shared" si="250"/>
        <v>2024-25Hume CityG3</v>
      </c>
      <c r="B15967" s="18" t="s">
        <v>1274</v>
      </c>
      <c r="C15967" s="18" t="s">
        <v>1090</v>
      </c>
      <c r="D15967" s="18" t="s">
        <v>159</v>
      </c>
      <c r="E15967" s="18">
        <v>0.94545454545454544</v>
      </c>
    </row>
    <row r="15968" spans="1:5" x14ac:dyDescent="0.3">
      <c r="A15968" s="18" t="str">
        <f t="shared" si="250"/>
        <v>2024-25Hume CityG4</v>
      </c>
      <c r="B15968" s="18" t="s">
        <v>1274</v>
      </c>
      <c r="C15968" s="18" t="s">
        <v>1090</v>
      </c>
      <c r="D15968" s="18" t="s">
        <v>166</v>
      </c>
      <c r="E15968" s="18">
        <v>105525</v>
      </c>
    </row>
    <row r="15969" spans="1:5" x14ac:dyDescent="0.3">
      <c r="A15969" s="18" t="str">
        <f t="shared" si="250"/>
        <v>2024-25Hume CityG5</v>
      </c>
      <c r="B15969" s="18" t="s">
        <v>1274</v>
      </c>
      <c r="C15969" s="18" t="s">
        <v>1090</v>
      </c>
      <c r="D15969" s="18" t="s">
        <v>169</v>
      </c>
      <c r="E15969" s="18">
        <v>48</v>
      </c>
    </row>
    <row r="15970" spans="1:5" x14ac:dyDescent="0.3">
      <c r="A15970" s="18" t="str">
        <f t="shared" si="250"/>
        <v>2024-25Hume CityLB2</v>
      </c>
      <c r="B15970" s="18" t="s">
        <v>1274</v>
      </c>
      <c r="C15970" s="18" t="s">
        <v>1090</v>
      </c>
      <c r="D15970" s="18" t="s">
        <v>172</v>
      </c>
      <c r="E15970" s="18">
        <v>0.81217113550049191</v>
      </c>
    </row>
    <row r="15971" spans="1:5" x14ac:dyDescent="0.3">
      <c r="A15971" s="18" t="str">
        <f t="shared" si="250"/>
        <v>2024-25Hume CityLB5</v>
      </c>
      <c r="B15971" s="18" t="s">
        <v>1274</v>
      </c>
      <c r="C15971" s="18" t="s">
        <v>1090</v>
      </c>
      <c r="D15971" s="18" t="s">
        <v>177</v>
      </c>
      <c r="E15971" s="18">
        <v>28.300778553526015</v>
      </c>
    </row>
    <row r="15972" spans="1:5" x14ac:dyDescent="0.3">
      <c r="A15972" s="18" t="str">
        <f t="shared" si="250"/>
        <v>2024-25Hume CityLB6</v>
      </c>
      <c r="B15972" s="18" t="s">
        <v>1274</v>
      </c>
      <c r="C15972" s="18" t="s">
        <v>1090</v>
      </c>
      <c r="D15972" s="18" t="s">
        <v>180</v>
      </c>
      <c r="E15972" s="18">
        <v>4.113566352237136</v>
      </c>
    </row>
    <row r="15973" spans="1:5" x14ac:dyDescent="0.3">
      <c r="A15973" s="18" t="str">
        <f t="shared" si="250"/>
        <v>2024-25Hume CityLB7</v>
      </c>
      <c r="B15973" s="18" t="s">
        <v>1274</v>
      </c>
      <c r="C15973" s="18" t="s">
        <v>1090</v>
      </c>
      <c r="D15973" s="18" t="s">
        <v>184</v>
      </c>
      <c r="E15973" s="18">
        <v>0.23737896057914901</v>
      </c>
    </row>
    <row r="15974" spans="1:5" x14ac:dyDescent="0.3">
      <c r="A15974" s="18" t="str">
        <f t="shared" si="250"/>
        <v>2024-25Hume CityLB8</v>
      </c>
      <c r="B15974" s="18" t="s">
        <v>1274</v>
      </c>
      <c r="C15974" s="18" t="s">
        <v>1090</v>
      </c>
      <c r="D15974" s="18" t="s">
        <v>188</v>
      </c>
      <c r="E15974" s="18">
        <v>3.0442642680220384</v>
      </c>
    </row>
    <row r="15975" spans="1:5" x14ac:dyDescent="0.3">
      <c r="A15975" s="18" t="str">
        <f t="shared" si="250"/>
        <v>2024-25Hume CityMC2</v>
      </c>
      <c r="B15975" s="18" t="s">
        <v>1274</v>
      </c>
      <c r="C15975" s="18" t="s">
        <v>1090</v>
      </c>
      <c r="D15975" s="18" t="s">
        <v>192</v>
      </c>
      <c r="E15975" s="18">
        <v>1.0121580547112461</v>
      </c>
    </row>
    <row r="15976" spans="1:5" x14ac:dyDescent="0.3">
      <c r="A15976" s="18" t="str">
        <f t="shared" si="250"/>
        <v>2024-25Hume CityMC3</v>
      </c>
      <c r="B15976" s="18" t="s">
        <v>1274</v>
      </c>
      <c r="C15976" s="18" t="s">
        <v>1090</v>
      </c>
      <c r="D15976" s="18" t="s">
        <v>197</v>
      </c>
      <c r="E15976" s="18">
        <v>77.576794619986785</v>
      </c>
    </row>
    <row r="15977" spans="1:5" x14ac:dyDescent="0.3">
      <c r="A15977" s="18" t="str">
        <f t="shared" si="250"/>
        <v>2024-25Hume CityMC4</v>
      </c>
      <c r="B15977" s="18" t="s">
        <v>1274</v>
      </c>
      <c r="C15977" s="18" t="s">
        <v>1090</v>
      </c>
      <c r="D15977" s="18" t="s">
        <v>202</v>
      </c>
      <c r="E15977" s="18">
        <v>0.71479751775318279</v>
      </c>
    </row>
    <row r="15978" spans="1:5" x14ac:dyDescent="0.3">
      <c r="A15978" s="18" t="str">
        <f t="shared" si="250"/>
        <v>2024-25Hume CityMC5</v>
      </c>
      <c r="B15978" s="18" t="s">
        <v>1274</v>
      </c>
      <c r="C15978" s="18" t="s">
        <v>1090</v>
      </c>
      <c r="D15978" s="18" t="s">
        <v>207</v>
      </c>
      <c r="E15978" s="18">
        <v>0.8041666666666667</v>
      </c>
    </row>
    <row r="15979" spans="1:5" x14ac:dyDescent="0.3">
      <c r="A15979" s="18" t="str">
        <f t="shared" si="250"/>
        <v>2024-25Hume CityMC6</v>
      </c>
      <c r="B15979" s="18" t="s">
        <v>1274</v>
      </c>
      <c r="C15979" s="18" t="s">
        <v>1090</v>
      </c>
      <c r="D15979" s="18" t="s">
        <v>211</v>
      </c>
      <c r="E15979" s="18">
        <v>1.0455927051671732</v>
      </c>
    </row>
    <row r="15980" spans="1:5" x14ac:dyDescent="0.3">
      <c r="A15980" s="18" t="str">
        <f t="shared" si="250"/>
        <v>2024-25Hume CityR1</v>
      </c>
      <c r="B15980" s="18" t="s">
        <v>1274</v>
      </c>
      <c r="C15980" s="18" t="s">
        <v>1090</v>
      </c>
      <c r="D15980" s="18" t="s">
        <v>215</v>
      </c>
      <c r="E15980" s="18">
        <v>48.616600790513836</v>
      </c>
    </row>
    <row r="15981" spans="1:5" x14ac:dyDescent="0.3">
      <c r="A15981" s="18" t="str">
        <f t="shared" si="250"/>
        <v>2024-25Hume CityR2</v>
      </c>
      <c r="B15981" s="18" t="s">
        <v>1274</v>
      </c>
      <c r="C15981" s="18" t="s">
        <v>1090</v>
      </c>
      <c r="D15981" s="18" t="s">
        <v>220</v>
      </c>
      <c r="E15981" s="18">
        <v>0.99143610013175232</v>
      </c>
    </row>
    <row r="15982" spans="1:5" x14ac:dyDescent="0.3">
      <c r="A15982" s="18" t="str">
        <f t="shared" si="250"/>
        <v>2024-25Hume CityR3</v>
      </c>
      <c r="B15982" s="18" t="s">
        <v>1274</v>
      </c>
      <c r="C15982" s="18" t="s">
        <v>1090</v>
      </c>
      <c r="D15982" s="18" t="s">
        <v>223</v>
      </c>
      <c r="E15982" s="18">
        <v>258.91397557730687</v>
      </c>
    </row>
    <row r="15983" spans="1:5" x14ac:dyDescent="0.3">
      <c r="A15983" s="18" t="str">
        <f t="shared" si="250"/>
        <v>2024-25Hume CityR4</v>
      </c>
      <c r="B15983" s="18" t="s">
        <v>1274</v>
      </c>
      <c r="C15983" s="18" t="s">
        <v>1090</v>
      </c>
      <c r="D15983" s="18" t="s">
        <v>228</v>
      </c>
      <c r="E15983" s="18">
        <v>56.455087797318242</v>
      </c>
    </row>
    <row r="15984" spans="1:5" x14ac:dyDescent="0.3">
      <c r="A15984" s="18" t="str">
        <f t="shared" si="250"/>
        <v>2024-25Hume CityR5</v>
      </c>
      <c r="B15984" s="18" t="s">
        <v>1274</v>
      </c>
      <c r="C15984" s="18" t="s">
        <v>1090</v>
      </c>
      <c r="D15984" s="18" t="s">
        <v>232</v>
      </c>
      <c r="E15984" s="18">
        <v>47</v>
      </c>
    </row>
    <row r="15985" spans="1:5" x14ac:dyDescent="0.3">
      <c r="A15985" s="18" t="str">
        <f t="shared" si="250"/>
        <v>2024-25Hume CitySP1</v>
      </c>
      <c r="B15985" s="18" t="s">
        <v>1274</v>
      </c>
      <c r="C15985" s="18" t="s">
        <v>1090</v>
      </c>
      <c r="D15985" s="18" t="s">
        <v>236</v>
      </c>
      <c r="E15985" s="18">
        <v>103</v>
      </c>
    </row>
    <row r="15986" spans="1:5" x14ac:dyDescent="0.3">
      <c r="A15986" s="18" t="str">
        <f t="shared" si="250"/>
        <v>2024-25Hume CitySP2</v>
      </c>
      <c r="B15986" s="18" t="s">
        <v>1274</v>
      </c>
      <c r="C15986" s="18" t="s">
        <v>1090</v>
      </c>
      <c r="D15986" s="18" t="s">
        <v>239</v>
      </c>
      <c r="E15986" s="18">
        <v>0.56978233034571057</v>
      </c>
    </row>
    <row r="15987" spans="1:5" x14ac:dyDescent="0.3">
      <c r="A15987" s="18" t="str">
        <f t="shared" si="250"/>
        <v>2024-25Hume CitySP3</v>
      </c>
      <c r="B15987" s="18" t="s">
        <v>1274</v>
      </c>
      <c r="C15987" s="18" t="s">
        <v>1090</v>
      </c>
      <c r="D15987" s="18" t="s">
        <v>245</v>
      </c>
      <c r="E15987" s="18">
        <v>5935.6915032679735</v>
      </c>
    </row>
    <row r="15988" spans="1:5" x14ac:dyDescent="0.3">
      <c r="A15988" s="18" t="str">
        <f t="shared" si="250"/>
        <v>2024-25Hume CitySP4</v>
      </c>
      <c r="B15988" s="18" t="s">
        <v>1274</v>
      </c>
      <c r="C15988" s="18" t="s">
        <v>1090</v>
      </c>
      <c r="D15988" s="18" t="s">
        <v>251</v>
      </c>
      <c r="E15988" s="18">
        <v>0</v>
      </c>
    </row>
    <row r="15989" spans="1:5" x14ac:dyDescent="0.3">
      <c r="A15989" s="18" t="str">
        <f t="shared" si="250"/>
        <v>2024-25Hume CityWC2</v>
      </c>
      <c r="B15989" s="18" t="s">
        <v>1274</v>
      </c>
      <c r="C15989" s="18" t="s">
        <v>1090</v>
      </c>
      <c r="D15989" s="18" t="s">
        <v>256</v>
      </c>
      <c r="E15989" s="18">
        <v>13.401836945117276</v>
      </c>
    </row>
    <row r="15990" spans="1:5" x14ac:dyDescent="0.3">
      <c r="A15990" s="18" t="str">
        <f t="shared" si="250"/>
        <v>2024-25Hume CityWC3</v>
      </c>
      <c r="B15990" s="18" t="s">
        <v>1274</v>
      </c>
      <c r="C15990" s="18" t="s">
        <v>1090</v>
      </c>
      <c r="D15990" s="18" t="s">
        <v>262</v>
      </c>
      <c r="E15990" s="18">
        <v>202.77121379339067</v>
      </c>
    </row>
    <row r="15991" spans="1:5" x14ac:dyDescent="0.3">
      <c r="A15991" s="18" t="str">
        <f t="shared" si="250"/>
        <v>2024-25Hume CityWC4</v>
      </c>
      <c r="B15991" s="18" t="s">
        <v>1274</v>
      </c>
      <c r="C15991" s="18" t="s">
        <v>1090</v>
      </c>
      <c r="D15991" s="18" t="s">
        <v>266</v>
      </c>
      <c r="E15991" s="18">
        <v>61.481106612685558</v>
      </c>
    </row>
    <row r="15992" spans="1:5" x14ac:dyDescent="0.3">
      <c r="A15992" s="18" t="str">
        <f t="shared" si="250"/>
        <v>2024-25Hume CityWC5</v>
      </c>
      <c r="B15992" s="18" t="s">
        <v>1274</v>
      </c>
      <c r="C15992" s="18" t="s">
        <v>1090</v>
      </c>
      <c r="D15992" s="18" t="s">
        <v>270</v>
      </c>
      <c r="E15992" s="18">
        <v>0.40479459048569905</v>
      </c>
    </row>
    <row r="15993" spans="1:5" x14ac:dyDescent="0.3">
      <c r="A15993" s="18" t="str">
        <f t="shared" si="250"/>
        <v>2024-25Hume CityE2</v>
      </c>
      <c r="B15993" s="18" t="s">
        <v>1274</v>
      </c>
      <c r="C15993" s="18" t="s">
        <v>1090</v>
      </c>
      <c r="D15993" s="18" t="s">
        <v>548</v>
      </c>
      <c r="E15993" s="18">
        <v>4320.6329180022658</v>
      </c>
    </row>
    <row r="15994" spans="1:5" x14ac:dyDescent="0.3">
      <c r="A15994" s="18" t="str">
        <f t="shared" si="250"/>
        <v>2024-25Hume CityE4</v>
      </c>
      <c r="B15994" s="18" t="s">
        <v>1274</v>
      </c>
      <c r="C15994" s="18" t="s">
        <v>1090</v>
      </c>
      <c r="D15994" s="18" t="s">
        <v>550</v>
      </c>
      <c r="E15994" s="18">
        <v>1715.1132806771727</v>
      </c>
    </row>
    <row r="15995" spans="1:5" x14ac:dyDescent="0.3">
      <c r="A15995" s="18" t="str">
        <f t="shared" si="250"/>
        <v>2024-25Hume CityL1</v>
      </c>
      <c r="B15995" s="18" t="s">
        <v>1274</v>
      </c>
      <c r="C15995" s="18" t="s">
        <v>1090</v>
      </c>
      <c r="D15995" s="18" t="s">
        <v>552</v>
      </c>
      <c r="E15995" s="18">
        <v>4.4600448572091054</v>
      </c>
    </row>
    <row r="15996" spans="1:5" x14ac:dyDescent="0.3">
      <c r="A15996" s="18" t="str">
        <f t="shared" si="250"/>
        <v>2024-25Hume CityL2</v>
      </c>
      <c r="B15996" s="18" t="s">
        <v>1274</v>
      </c>
      <c r="C15996" s="18" t="s">
        <v>1090</v>
      </c>
      <c r="D15996" s="18" t="s">
        <v>554</v>
      </c>
      <c r="E15996" s="18">
        <v>0.808320123777721</v>
      </c>
    </row>
    <row r="15997" spans="1:5" x14ac:dyDescent="0.3">
      <c r="A15997" s="18" t="str">
        <f t="shared" si="250"/>
        <v>2024-25Hume CityO2</v>
      </c>
      <c r="B15997" s="18" t="s">
        <v>1274</v>
      </c>
      <c r="C15997" s="18" t="s">
        <v>1090</v>
      </c>
      <c r="D15997" s="18" t="s">
        <v>556</v>
      </c>
      <c r="E15997" s="18">
        <v>0</v>
      </c>
    </row>
    <row r="15998" spans="1:5" x14ac:dyDescent="0.3">
      <c r="A15998" s="18" t="str">
        <f t="shared" si="250"/>
        <v>2024-25Hume CityO3</v>
      </c>
      <c r="B15998" s="18" t="s">
        <v>1274</v>
      </c>
      <c r="C15998" s="18" t="s">
        <v>1090</v>
      </c>
      <c r="D15998" s="18" t="s">
        <v>558</v>
      </c>
      <c r="E15998" s="18">
        <v>0</v>
      </c>
    </row>
    <row r="15999" spans="1:5" x14ac:dyDescent="0.3">
      <c r="A15999" s="18" t="str">
        <f t="shared" si="250"/>
        <v>2024-25Hume CityO4</v>
      </c>
      <c r="B15999" s="18" t="s">
        <v>1274</v>
      </c>
      <c r="C15999" s="18" t="s">
        <v>1090</v>
      </c>
      <c r="D15999" s="18" t="s">
        <v>560</v>
      </c>
      <c r="E15999" s="18">
        <v>0.27446126647931507</v>
      </c>
    </row>
    <row r="16000" spans="1:5" x14ac:dyDescent="0.3">
      <c r="A16000" s="18" t="str">
        <f t="shared" si="250"/>
        <v>2024-25Hume CityO5</v>
      </c>
      <c r="B16000" s="18" t="s">
        <v>1274</v>
      </c>
      <c r="C16000" s="18" t="s">
        <v>1090</v>
      </c>
      <c r="D16000" s="18" t="s">
        <v>562</v>
      </c>
      <c r="E16000" s="18">
        <v>0.72960291324215742</v>
      </c>
    </row>
    <row r="16001" spans="1:5" x14ac:dyDescent="0.3">
      <c r="A16001" s="18" t="str">
        <f t="shared" si="250"/>
        <v>2024-25Hume CityOP1</v>
      </c>
      <c r="B16001" s="18" t="s">
        <v>1274</v>
      </c>
      <c r="C16001" s="18" t="s">
        <v>1090</v>
      </c>
      <c r="D16001" s="18" t="s">
        <v>564</v>
      </c>
      <c r="E16001" s="18">
        <v>2.3406168560570827E-2</v>
      </c>
    </row>
    <row r="16002" spans="1:5" x14ac:dyDescent="0.3">
      <c r="A16002" s="18" t="str">
        <f t="shared" si="250"/>
        <v>2024-25Hume CityS1</v>
      </c>
      <c r="B16002" s="18" t="s">
        <v>1274</v>
      </c>
      <c r="C16002" s="18" t="s">
        <v>1090</v>
      </c>
      <c r="D16002" s="18" t="s">
        <v>567</v>
      </c>
      <c r="E16002" s="18">
        <v>0.56710571055356929</v>
      </c>
    </row>
    <row r="16003" spans="1:5" x14ac:dyDescent="0.3">
      <c r="A16003" s="18" t="str">
        <f t="shared" si="250"/>
        <v>2024-25Hume CityS2</v>
      </c>
      <c r="B16003" s="18" t="s">
        <v>1274</v>
      </c>
      <c r="C16003" s="18" t="s">
        <v>1090</v>
      </c>
      <c r="D16003" s="18" t="s">
        <v>569</v>
      </c>
      <c r="E16003" s="18">
        <v>3.4588846465289209E-3</v>
      </c>
    </row>
    <row r="16004" spans="1:5" x14ac:dyDescent="0.3">
      <c r="A16004" s="18" t="str">
        <f t="shared" si="250"/>
        <v>2024-25Hume CityC1</v>
      </c>
      <c r="B16004" s="18" t="s">
        <v>1274</v>
      </c>
      <c r="C16004" s="18" t="s">
        <v>1090</v>
      </c>
      <c r="D16004" s="18" t="s">
        <v>572</v>
      </c>
      <c r="E16004" s="18">
        <v>1656.9245361397673</v>
      </c>
    </row>
    <row r="16005" spans="1:5" x14ac:dyDescent="0.3">
      <c r="A16005" s="18" t="str">
        <f t="shared" si="250"/>
        <v>2024-25Hume CityC2</v>
      </c>
      <c r="B16005" s="18" t="s">
        <v>1274</v>
      </c>
      <c r="C16005" s="18" t="s">
        <v>1090</v>
      </c>
      <c r="D16005" s="18" t="s">
        <v>575</v>
      </c>
      <c r="E16005" s="18">
        <v>14952.757533050004</v>
      </c>
    </row>
    <row r="16006" spans="1:5" x14ac:dyDescent="0.3">
      <c r="A16006" s="18" t="str">
        <f t="shared" si="250"/>
        <v>2024-25Hume CityC3</v>
      </c>
      <c r="B16006" s="18" t="s">
        <v>1274</v>
      </c>
      <c r="C16006" s="18" t="s">
        <v>1090</v>
      </c>
      <c r="D16006" s="18" t="s">
        <v>579</v>
      </c>
      <c r="E16006" s="18">
        <v>176.319922128488</v>
      </c>
    </row>
    <row r="16007" spans="1:5" x14ac:dyDescent="0.3">
      <c r="A16007" s="18" t="str">
        <f t="shared" si="250"/>
        <v>2024-25Hume CityC4</v>
      </c>
      <c r="B16007" s="18" t="s">
        <v>1274</v>
      </c>
      <c r="C16007" s="18" t="s">
        <v>1090</v>
      </c>
      <c r="D16007" s="18" t="s">
        <v>583</v>
      </c>
      <c r="E16007" s="18">
        <v>1231.1536098178567</v>
      </c>
    </row>
    <row r="16008" spans="1:5" x14ac:dyDescent="0.3">
      <c r="A16008" s="18" t="str">
        <f t="shared" si="250"/>
        <v>2024-25Hume CityC5</v>
      </c>
      <c r="B16008" s="18" t="s">
        <v>1274</v>
      </c>
      <c r="C16008" s="18" t="s">
        <v>1090</v>
      </c>
      <c r="D16008" s="18" t="s">
        <v>586</v>
      </c>
      <c r="E16008" s="18">
        <v>346.74211698492729</v>
      </c>
    </row>
    <row r="16009" spans="1:5" x14ac:dyDescent="0.3">
      <c r="A16009" s="18" t="str">
        <f t="shared" si="250"/>
        <v>2024-25Hume CityC6</v>
      </c>
      <c r="B16009" s="18" t="s">
        <v>1274</v>
      </c>
      <c r="C16009" s="18" t="s">
        <v>1090</v>
      </c>
      <c r="D16009" s="18" t="s">
        <v>590</v>
      </c>
      <c r="E16009" s="18">
        <v>1</v>
      </c>
    </row>
    <row r="16010" spans="1:5" x14ac:dyDescent="0.3">
      <c r="A16010" s="18" t="str">
        <f t="shared" si="250"/>
        <v>2024-25Hume CityC7</v>
      </c>
      <c r="B16010" s="18" t="s">
        <v>1274</v>
      </c>
      <c r="C16010" s="18" t="s">
        <v>1090</v>
      </c>
      <c r="D16010" s="18" t="s">
        <v>594</v>
      </c>
      <c r="E16010" s="18">
        <v>9.6999302163293791E-2</v>
      </c>
    </row>
    <row r="16011" spans="1:5" x14ac:dyDescent="0.3">
      <c r="A16011" s="18" t="str">
        <f t="shared" si="250"/>
        <v>2024-25Indigo ShireAF2</v>
      </c>
      <c r="B16011" s="18" t="s">
        <v>1274</v>
      </c>
      <c r="C16011" s="18" t="s">
        <v>1093</v>
      </c>
      <c r="D16011" s="18" t="s">
        <v>76</v>
      </c>
      <c r="E16011" s="18">
        <v>1</v>
      </c>
    </row>
    <row r="16012" spans="1:5" x14ac:dyDescent="0.3">
      <c r="A16012" s="18" t="str">
        <f t="shared" si="250"/>
        <v>2024-25Indigo ShireAF6</v>
      </c>
      <c r="B16012" s="18" t="s">
        <v>1274</v>
      </c>
      <c r="C16012" s="18" t="s">
        <v>1093</v>
      </c>
      <c r="D16012" s="18" t="s">
        <v>85</v>
      </c>
      <c r="E16012" s="18">
        <v>1.3455138295480098</v>
      </c>
    </row>
    <row r="16013" spans="1:5" x14ac:dyDescent="0.3">
      <c r="A16013" s="18" t="str">
        <f t="shared" si="250"/>
        <v>2024-25Indigo ShireAF7</v>
      </c>
      <c r="B16013" s="18" t="s">
        <v>1274</v>
      </c>
      <c r="C16013" s="18" t="s">
        <v>1093</v>
      </c>
      <c r="D16013" s="18" t="s">
        <v>90</v>
      </c>
      <c r="E16013" s="18">
        <v>29.998161611097185</v>
      </c>
    </row>
    <row r="16014" spans="1:5" x14ac:dyDescent="0.3">
      <c r="A16014" s="18" t="str">
        <f t="shared" si="250"/>
        <v>2024-25Indigo ShireAM1</v>
      </c>
      <c r="B16014" s="18" t="s">
        <v>1274</v>
      </c>
      <c r="C16014" s="18" t="s">
        <v>1093</v>
      </c>
      <c r="D16014" s="18" t="s">
        <v>97</v>
      </c>
      <c r="E16014" s="18">
        <v>1</v>
      </c>
    </row>
    <row r="16015" spans="1:5" x14ac:dyDescent="0.3">
      <c r="A16015" s="18" t="str">
        <f t="shared" si="250"/>
        <v>2024-25Indigo ShireAM2</v>
      </c>
      <c r="B16015" s="18" t="s">
        <v>1274</v>
      </c>
      <c r="C16015" s="18" t="s">
        <v>1093</v>
      </c>
      <c r="D16015" s="18" t="s">
        <v>103</v>
      </c>
      <c r="E16015" s="18">
        <v>0.50943396226415094</v>
      </c>
    </row>
    <row r="16016" spans="1:5" x14ac:dyDescent="0.3">
      <c r="A16016" s="18" t="str">
        <f t="shared" si="250"/>
        <v>2024-25Indigo ShireAM5</v>
      </c>
      <c r="B16016" s="18" t="s">
        <v>1274</v>
      </c>
      <c r="C16016" s="18" t="s">
        <v>1093</v>
      </c>
      <c r="D16016" s="18" t="s">
        <v>109</v>
      </c>
      <c r="E16016" s="18">
        <v>0.53846153846153844</v>
      </c>
    </row>
    <row r="16017" spans="1:5" x14ac:dyDescent="0.3">
      <c r="A16017" s="18" t="str">
        <f t="shared" si="250"/>
        <v>2024-25Indigo ShireAM6</v>
      </c>
      <c r="B16017" s="18" t="s">
        <v>1274</v>
      </c>
      <c r="C16017" s="18" t="s">
        <v>1093</v>
      </c>
      <c r="D16017" s="18" t="s">
        <v>115</v>
      </c>
      <c r="E16017" s="18">
        <v>16.944625590285586</v>
      </c>
    </row>
    <row r="16018" spans="1:5" x14ac:dyDescent="0.3">
      <c r="A16018" s="18" t="str">
        <f t="shared" si="250"/>
        <v>2024-25Indigo ShireAM7</v>
      </c>
      <c r="B16018" s="18" t="s">
        <v>1274</v>
      </c>
      <c r="C16018" s="18" t="s">
        <v>1093</v>
      </c>
      <c r="D16018" s="18" t="s">
        <v>118</v>
      </c>
      <c r="E16018" s="18">
        <v>0</v>
      </c>
    </row>
    <row r="16019" spans="1:5" x14ac:dyDescent="0.3">
      <c r="A16019" s="18" t="str">
        <f t="shared" si="250"/>
        <v>2024-25Indigo ShireFS1</v>
      </c>
      <c r="B16019" s="18" t="s">
        <v>1274</v>
      </c>
      <c r="C16019" s="18" t="s">
        <v>1093</v>
      </c>
      <c r="D16019" s="18" t="s">
        <v>124</v>
      </c>
      <c r="E16019" s="18">
        <v>1</v>
      </c>
    </row>
    <row r="16020" spans="1:5" x14ac:dyDescent="0.3">
      <c r="A16020" s="18" t="str">
        <f t="shared" si="250"/>
        <v>2024-25Indigo ShireFS2</v>
      </c>
      <c r="B16020" s="18" t="s">
        <v>1274</v>
      </c>
      <c r="C16020" s="18" t="s">
        <v>1093</v>
      </c>
      <c r="D16020" s="18" t="s">
        <v>130</v>
      </c>
      <c r="E16020" s="18">
        <v>1</v>
      </c>
    </row>
    <row r="16021" spans="1:5" x14ac:dyDescent="0.3">
      <c r="A16021" s="18" t="str">
        <f t="shared" si="250"/>
        <v>2024-25Indigo ShireFS3</v>
      </c>
      <c r="B16021" s="18" t="s">
        <v>1274</v>
      </c>
      <c r="C16021" s="18" t="s">
        <v>1093</v>
      </c>
      <c r="D16021" s="18" t="s">
        <v>135</v>
      </c>
      <c r="E16021" s="18">
        <v>686.04166666666663</v>
      </c>
    </row>
    <row r="16022" spans="1:5" x14ac:dyDescent="0.3">
      <c r="A16022" s="18" t="str">
        <f t="shared" si="250"/>
        <v>2024-25Indigo ShireFS4</v>
      </c>
      <c r="B16022" s="18" t="s">
        <v>1274</v>
      </c>
      <c r="C16022" s="18" t="s">
        <v>1093</v>
      </c>
      <c r="D16022" s="18" t="s">
        <v>139</v>
      </c>
      <c r="E16022" s="18">
        <v>1</v>
      </c>
    </row>
    <row r="16023" spans="1:5" x14ac:dyDescent="0.3">
      <c r="A16023" s="18" t="str">
        <f t="shared" si="250"/>
        <v>2024-25Indigo ShireFS5</v>
      </c>
      <c r="B16023" s="18" t="s">
        <v>1274</v>
      </c>
      <c r="C16023" s="18" t="s">
        <v>1093</v>
      </c>
      <c r="D16023" s="18" t="s">
        <v>144</v>
      </c>
      <c r="E16023" s="18">
        <v>1.0172413793103448</v>
      </c>
    </row>
    <row r="16024" spans="1:5" x14ac:dyDescent="0.3">
      <c r="A16024" s="18" t="str">
        <f t="shared" ref="A16024:A16087" si="251">CONCATENATE(B16024,C16024,D16024)</f>
        <v>2024-25Indigo ShireG1</v>
      </c>
      <c r="B16024" s="18" t="s">
        <v>1274</v>
      </c>
      <c r="C16024" s="18" t="s">
        <v>1093</v>
      </c>
      <c r="D16024" s="18" t="s">
        <v>149</v>
      </c>
      <c r="E16024" s="18">
        <v>4.6979865771812082E-2</v>
      </c>
    </row>
    <row r="16025" spans="1:5" x14ac:dyDescent="0.3">
      <c r="A16025" s="18" t="str">
        <f t="shared" si="251"/>
        <v>2024-25Indigo ShireG2</v>
      </c>
      <c r="B16025" s="18" t="s">
        <v>1274</v>
      </c>
      <c r="C16025" s="18" t="s">
        <v>1093</v>
      </c>
      <c r="D16025" s="18" t="s">
        <v>154</v>
      </c>
      <c r="E16025" s="18">
        <v>50</v>
      </c>
    </row>
    <row r="16026" spans="1:5" x14ac:dyDescent="0.3">
      <c r="A16026" s="18" t="str">
        <f t="shared" si="251"/>
        <v>2024-25Indigo ShireG3</v>
      </c>
      <c r="B16026" s="18" t="s">
        <v>1274</v>
      </c>
      <c r="C16026" s="18" t="s">
        <v>1093</v>
      </c>
      <c r="D16026" s="18" t="s">
        <v>159</v>
      </c>
      <c r="E16026" s="18">
        <v>0.93506493506493504</v>
      </c>
    </row>
    <row r="16027" spans="1:5" x14ac:dyDescent="0.3">
      <c r="A16027" s="18" t="str">
        <f t="shared" si="251"/>
        <v>2024-25Indigo ShireG4</v>
      </c>
      <c r="B16027" s="18" t="s">
        <v>1274</v>
      </c>
      <c r="C16027" s="18" t="s">
        <v>1093</v>
      </c>
      <c r="D16027" s="18" t="s">
        <v>166</v>
      </c>
      <c r="E16027" s="18">
        <v>45747.142857142855</v>
      </c>
    </row>
    <row r="16028" spans="1:5" x14ac:dyDescent="0.3">
      <c r="A16028" s="18" t="str">
        <f t="shared" si="251"/>
        <v>2024-25Indigo ShireG5</v>
      </c>
      <c r="B16028" s="18" t="s">
        <v>1274</v>
      </c>
      <c r="C16028" s="18" t="s">
        <v>1093</v>
      </c>
      <c r="D16028" s="18" t="s">
        <v>169</v>
      </c>
      <c r="E16028" s="18">
        <v>48</v>
      </c>
    </row>
    <row r="16029" spans="1:5" x14ac:dyDescent="0.3">
      <c r="A16029" s="18" t="str">
        <f t="shared" si="251"/>
        <v>2024-25Indigo ShireLB2</v>
      </c>
      <c r="B16029" s="18" t="s">
        <v>1274</v>
      </c>
      <c r="C16029" s="18" t="s">
        <v>1093</v>
      </c>
      <c r="D16029" s="18" t="s">
        <v>172</v>
      </c>
      <c r="E16029" s="18">
        <v>0.58077527127355799</v>
      </c>
    </row>
    <row r="16030" spans="1:5" x14ac:dyDescent="0.3">
      <c r="A16030" s="18" t="str">
        <f t="shared" si="251"/>
        <v>2024-25Indigo ShireLB5</v>
      </c>
      <c r="B16030" s="18" t="s">
        <v>1274</v>
      </c>
      <c r="C16030" s="18" t="s">
        <v>1093</v>
      </c>
      <c r="D16030" s="18" t="s">
        <v>177</v>
      </c>
      <c r="E16030" s="18">
        <v>48.402349898808183</v>
      </c>
    </row>
    <row r="16031" spans="1:5" x14ac:dyDescent="0.3">
      <c r="A16031" s="18" t="str">
        <f t="shared" si="251"/>
        <v>2024-25Indigo ShireLB6</v>
      </c>
      <c r="B16031" s="18" t="s">
        <v>1274</v>
      </c>
      <c r="C16031" s="18" t="s">
        <v>1093</v>
      </c>
      <c r="D16031" s="18" t="s">
        <v>180</v>
      </c>
      <c r="E16031" s="18">
        <v>4.3027883966719136</v>
      </c>
    </row>
    <row r="16032" spans="1:5" x14ac:dyDescent="0.3">
      <c r="A16032" s="18" t="str">
        <f t="shared" si="251"/>
        <v>2024-25Indigo ShireLB7</v>
      </c>
      <c r="B16032" s="18" t="s">
        <v>1274</v>
      </c>
      <c r="C16032" s="18" t="s">
        <v>1093</v>
      </c>
      <c r="D16032" s="18" t="s">
        <v>184</v>
      </c>
      <c r="E16032" s="18">
        <v>0.22470204632336407</v>
      </c>
    </row>
    <row r="16033" spans="1:5" x14ac:dyDescent="0.3">
      <c r="A16033" s="18" t="str">
        <f t="shared" si="251"/>
        <v>2024-25Indigo ShireLB8</v>
      </c>
      <c r="B16033" s="18" t="s">
        <v>1274</v>
      </c>
      <c r="C16033" s="18" t="s">
        <v>1093</v>
      </c>
      <c r="D16033" s="18" t="s">
        <v>188</v>
      </c>
      <c r="E16033" s="18">
        <v>5.130537440971441</v>
      </c>
    </row>
    <row r="16034" spans="1:5" x14ac:dyDescent="0.3">
      <c r="A16034" s="18" t="str">
        <f t="shared" si="251"/>
        <v>2024-25Indigo ShireMC2</v>
      </c>
      <c r="B16034" s="18" t="s">
        <v>1274</v>
      </c>
      <c r="C16034" s="18" t="s">
        <v>1093</v>
      </c>
      <c r="D16034" s="18" t="s">
        <v>192</v>
      </c>
      <c r="E16034" s="18">
        <v>1.0111111111111111</v>
      </c>
    </row>
    <row r="16035" spans="1:5" x14ac:dyDescent="0.3">
      <c r="A16035" s="18" t="str">
        <f t="shared" si="251"/>
        <v>2024-25Indigo ShireMC3</v>
      </c>
      <c r="B16035" s="18" t="s">
        <v>1274</v>
      </c>
      <c r="C16035" s="18" t="s">
        <v>1093</v>
      </c>
      <c r="D16035" s="18" t="s">
        <v>197</v>
      </c>
      <c r="E16035" s="18">
        <v>86.944564315352693</v>
      </c>
    </row>
    <row r="16036" spans="1:5" x14ac:dyDescent="0.3">
      <c r="A16036" s="18" t="str">
        <f t="shared" si="251"/>
        <v>2024-25Indigo ShireMC4</v>
      </c>
      <c r="B16036" s="18" t="s">
        <v>1274</v>
      </c>
      <c r="C16036" s="18" t="s">
        <v>1093</v>
      </c>
      <c r="D16036" s="18" t="s">
        <v>202</v>
      </c>
      <c r="E16036" s="18">
        <v>0.86199575371549897</v>
      </c>
    </row>
    <row r="16037" spans="1:5" x14ac:dyDescent="0.3">
      <c r="A16037" s="18" t="str">
        <f t="shared" si="251"/>
        <v>2024-25Indigo ShireMC5</v>
      </c>
      <c r="B16037" s="18" t="s">
        <v>1274</v>
      </c>
      <c r="C16037" s="18" t="s">
        <v>1093</v>
      </c>
      <c r="D16037" s="18" t="s">
        <v>207</v>
      </c>
      <c r="E16037" s="18">
        <v>0.90243902439024393</v>
      </c>
    </row>
    <row r="16038" spans="1:5" x14ac:dyDescent="0.3">
      <c r="A16038" s="18" t="str">
        <f t="shared" si="251"/>
        <v>2024-25Indigo ShireMC6</v>
      </c>
      <c r="B16038" s="18" t="s">
        <v>1274</v>
      </c>
      <c r="C16038" s="18" t="s">
        <v>1093</v>
      </c>
      <c r="D16038" s="18" t="s">
        <v>211</v>
      </c>
      <c r="E16038" s="18">
        <v>0.99444444444444446</v>
      </c>
    </row>
    <row r="16039" spans="1:5" x14ac:dyDescent="0.3">
      <c r="A16039" s="18" t="str">
        <f t="shared" si="251"/>
        <v>2024-25Indigo ShireR1</v>
      </c>
      <c r="B16039" s="18" t="s">
        <v>1274</v>
      </c>
      <c r="C16039" s="18" t="s">
        <v>1093</v>
      </c>
      <c r="D16039" s="18" t="s">
        <v>215</v>
      </c>
      <c r="E16039" s="18">
        <v>32.562814070351756</v>
      </c>
    </row>
    <row r="16040" spans="1:5" x14ac:dyDescent="0.3">
      <c r="A16040" s="18" t="str">
        <f t="shared" si="251"/>
        <v>2024-25Indigo ShireR2</v>
      </c>
      <c r="B16040" s="18" t="s">
        <v>1274</v>
      </c>
      <c r="C16040" s="18" t="s">
        <v>1093</v>
      </c>
      <c r="D16040" s="18" t="s">
        <v>220</v>
      </c>
      <c r="E16040" s="18">
        <v>0.9995979899497488</v>
      </c>
    </row>
    <row r="16041" spans="1:5" x14ac:dyDescent="0.3">
      <c r="A16041" s="18" t="str">
        <f t="shared" si="251"/>
        <v>2024-25Indigo ShireR3</v>
      </c>
      <c r="B16041" s="18" t="s">
        <v>1274</v>
      </c>
      <c r="C16041" s="18" t="s">
        <v>1093</v>
      </c>
      <c r="D16041" s="18" t="s">
        <v>223</v>
      </c>
      <c r="E16041" s="18">
        <v>61.221314019658564</v>
      </c>
    </row>
    <row r="16042" spans="1:5" x14ac:dyDescent="0.3">
      <c r="A16042" s="18" t="str">
        <f t="shared" si="251"/>
        <v>2024-25Indigo ShireR4</v>
      </c>
      <c r="B16042" s="18" t="s">
        <v>1274</v>
      </c>
      <c r="C16042" s="18" t="s">
        <v>1093</v>
      </c>
      <c r="D16042" s="18" t="s">
        <v>228</v>
      </c>
      <c r="E16042" s="18">
        <v>6.5193445200950695</v>
      </c>
    </row>
    <row r="16043" spans="1:5" x14ac:dyDescent="0.3">
      <c r="A16043" s="18" t="str">
        <f t="shared" si="251"/>
        <v>2024-25Indigo ShireR5</v>
      </c>
      <c r="B16043" s="18" t="s">
        <v>1274</v>
      </c>
      <c r="C16043" s="18" t="s">
        <v>1093</v>
      </c>
      <c r="D16043" s="18" t="s">
        <v>232</v>
      </c>
      <c r="E16043" s="18">
        <v>40</v>
      </c>
    </row>
    <row r="16044" spans="1:5" x14ac:dyDescent="0.3">
      <c r="A16044" s="18" t="str">
        <f t="shared" si="251"/>
        <v>2024-25Indigo ShireSP1</v>
      </c>
      <c r="B16044" s="18" t="s">
        <v>1274</v>
      </c>
      <c r="C16044" s="18" t="s">
        <v>1093</v>
      </c>
      <c r="D16044" s="18" t="s">
        <v>236</v>
      </c>
      <c r="E16044" s="18">
        <v>53</v>
      </c>
    </row>
    <row r="16045" spans="1:5" x14ac:dyDescent="0.3">
      <c r="A16045" s="18" t="str">
        <f t="shared" si="251"/>
        <v>2024-25Indigo ShireSP2</v>
      </c>
      <c r="B16045" s="18" t="s">
        <v>1274</v>
      </c>
      <c r="C16045" s="18" t="s">
        <v>1093</v>
      </c>
      <c r="D16045" s="18" t="s">
        <v>239</v>
      </c>
      <c r="E16045" s="18">
        <v>0.36094674556213019</v>
      </c>
    </row>
    <row r="16046" spans="1:5" x14ac:dyDescent="0.3">
      <c r="A16046" s="18" t="str">
        <f t="shared" si="251"/>
        <v>2024-25Indigo ShireSP3</v>
      </c>
      <c r="B16046" s="18" t="s">
        <v>1274</v>
      </c>
      <c r="C16046" s="18" t="s">
        <v>1093</v>
      </c>
      <c r="D16046" s="18" t="s">
        <v>245</v>
      </c>
      <c r="E16046" s="18">
        <v>4498.3476821192053</v>
      </c>
    </row>
    <row r="16047" spans="1:5" x14ac:dyDescent="0.3">
      <c r="A16047" s="18" t="str">
        <f t="shared" si="251"/>
        <v>2024-25Indigo ShireSP4</v>
      </c>
      <c r="B16047" s="18" t="s">
        <v>1274</v>
      </c>
      <c r="C16047" s="18" t="s">
        <v>1093</v>
      </c>
      <c r="D16047" s="18" t="s">
        <v>251</v>
      </c>
      <c r="E16047" s="18">
        <v>0</v>
      </c>
    </row>
    <row r="16048" spans="1:5" x14ac:dyDescent="0.3">
      <c r="A16048" s="18" t="str">
        <f t="shared" si="251"/>
        <v>2024-25Indigo ShireWC2</v>
      </c>
      <c r="B16048" s="18" t="s">
        <v>1274</v>
      </c>
      <c r="C16048" s="18" t="s">
        <v>1093</v>
      </c>
      <c r="D16048" s="18" t="s">
        <v>256</v>
      </c>
      <c r="E16048" s="18">
        <v>3.7045355091305225</v>
      </c>
    </row>
    <row r="16049" spans="1:5" x14ac:dyDescent="0.3">
      <c r="A16049" s="18" t="str">
        <f t="shared" si="251"/>
        <v>2024-25Indigo ShireWC3</v>
      </c>
      <c r="B16049" s="18" t="s">
        <v>1274</v>
      </c>
      <c r="C16049" s="18" t="s">
        <v>1093</v>
      </c>
      <c r="D16049" s="18" t="s">
        <v>262</v>
      </c>
      <c r="E16049" s="18">
        <v>131.76983337478239</v>
      </c>
    </row>
    <row r="16050" spans="1:5" x14ac:dyDescent="0.3">
      <c r="A16050" s="18" t="str">
        <f t="shared" si="251"/>
        <v>2024-25Indigo ShireWC4</v>
      </c>
      <c r="B16050" s="18" t="s">
        <v>1274</v>
      </c>
      <c r="C16050" s="18" t="s">
        <v>1093</v>
      </c>
      <c r="D16050" s="18" t="s">
        <v>266</v>
      </c>
      <c r="E16050" s="18">
        <v>91.037912912912915</v>
      </c>
    </row>
    <row r="16051" spans="1:5" x14ac:dyDescent="0.3">
      <c r="A16051" s="18" t="str">
        <f t="shared" si="251"/>
        <v>2024-25Indigo ShireWC5</v>
      </c>
      <c r="B16051" s="18" t="s">
        <v>1274</v>
      </c>
      <c r="C16051" s="18" t="s">
        <v>1093</v>
      </c>
      <c r="D16051" s="18" t="s">
        <v>270</v>
      </c>
      <c r="E16051" s="18">
        <v>0.65052768005924833</v>
      </c>
    </row>
    <row r="16052" spans="1:5" x14ac:dyDescent="0.3">
      <c r="A16052" s="18" t="str">
        <f t="shared" si="251"/>
        <v>2024-25Indigo ShireE2</v>
      </c>
      <c r="B16052" s="18" t="s">
        <v>1274</v>
      </c>
      <c r="C16052" s="18" t="s">
        <v>1093</v>
      </c>
      <c r="D16052" s="18" t="s">
        <v>548</v>
      </c>
      <c r="E16052" s="18">
        <v>4902.9549319727894</v>
      </c>
    </row>
    <row r="16053" spans="1:5" x14ac:dyDescent="0.3">
      <c r="A16053" s="18" t="str">
        <f t="shared" si="251"/>
        <v>2024-25Indigo ShireE4</v>
      </c>
      <c r="B16053" s="18" t="s">
        <v>1274</v>
      </c>
      <c r="C16053" s="18" t="s">
        <v>1093</v>
      </c>
      <c r="D16053" s="18" t="s">
        <v>550</v>
      </c>
      <c r="E16053" s="18">
        <v>1828.125</v>
      </c>
    </row>
    <row r="16054" spans="1:5" x14ac:dyDescent="0.3">
      <c r="A16054" s="18" t="str">
        <f t="shared" si="251"/>
        <v>2024-25Indigo ShireL1</v>
      </c>
      <c r="B16054" s="18" t="s">
        <v>1274</v>
      </c>
      <c r="C16054" s="18" t="s">
        <v>1093</v>
      </c>
      <c r="D16054" s="18" t="s">
        <v>552</v>
      </c>
      <c r="E16054" s="18">
        <v>1.1146359048305696</v>
      </c>
    </row>
    <row r="16055" spans="1:5" x14ac:dyDescent="0.3">
      <c r="A16055" s="18" t="str">
        <f t="shared" si="251"/>
        <v>2024-25Indigo ShireL2</v>
      </c>
      <c r="B16055" s="18" t="s">
        <v>1274</v>
      </c>
      <c r="C16055" s="18" t="s">
        <v>1093</v>
      </c>
      <c r="D16055" s="18" t="s">
        <v>554</v>
      </c>
      <c r="E16055" s="18">
        <v>-0.26552683077556904</v>
      </c>
    </row>
    <row r="16056" spans="1:5" x14ac:dyDescent="0.3">
      <c r="A16056" s="18" t="str">
        <f t="shared" si="251"/>
        <v>2024-25Indigo ShireO2</v>
      </c>
      <c r="B16056" s="18" t="s">
        <v>1274</v>
      </c>
      <c r="C16056" s="18" t="s">
        <v>1093</v>
      </c>
      <c r="D16056" s="18" t="s">
        <v>556</v>
      </c>
      <c r="E16056" s="18">
        <v>2.5793946622931267E-2</v>
      </c>
    </row>
    <row r="16057" spans="1:5" x14ac:dyDescent="0.3">
      <c r="A16057" s="18" t="str">
        <f t="shared" si="251"/>
        <v>2024-25Indigo ShireO3</v>
      </c>
      <c r="B16057" s="18" t="s">
        <v>1274</v>
      </c>
      <c r="C16057" s="18" t="s">
        <v>1093</v>
      </c>
      <c r="D16057" s="18" t="s">
        <v>558</v>
      </c>
      <c r="E16057" s="18">
        <v>2.23149942845783E-2</v>
      </c>
    </row>
    <row r="16058" spans="1:5" x14ac:dyDescent="0.3">
      <c r="A16058" s="18" t="str">
        <f t="shared" si="251"/>
        <v>2024-25Indigo ShireO4</v>
      </c>
      <c r="B16058" s="18" t="s">
        <v>1274</v>
      </c>
      <c r="C16058" s="18" t="s">
        <v>1093</v>
      </c>
      <c r="D16058" s="18" t="s">
        <v>560</v>
      </c>
      <c r="E16058" s="18">
        <v>0.27163325937347221</v>
      </c>
    </row>
    <row r="16059" spans="1:5" x14ac:dyDescent="0.3">
      <c r="A16059" s="18" t="str">
        <f t="shared" si="251"/>
        <v>2024-25Indigo ShireO5</v>
      </c>
      <c r="B16059" s="18" t="s">
        <v>1274</v>
      </c>
      <c r="C16059" s="18" t="s">
        <v>1093</v>
      </c>
      <c r="D16059" s="18" t="s">
        <v>562</v>
      </c>
      <c r="E16059" s="18">
        <v>0.59455587392550147</v>
      </c>
    </row>
    <row r="16060" spans="1:5" x14ac:dyDescent="0.3">
      <c r="A16060" s="18" t="str">
        <f t="shared" si="251"/>
        <v>2024-25Indigo ShireOP1</v>
      </c>
      <c r="B16060" s="18" t="s">
        <v>1274</v>
      </c>
      <c r="C16060" s="18" t="s">
        <v>1093</v>
      </c>
      <c r="D16060" s="18" t="s">
        <v>564</v>
      </c>
      <c r="E16060" s="18">
        <v>-0.1259550369809847</v>
      </c>
    </row>
    <row r="16061" spans="1:5" x14ac:dyDescent="0.3">
      <c r="A16061" s="18" t="str">
        <f t="shared" si="251"/>
        <v>2024-25Indigo ShireS1</v>
      </c>
      <c r="B16061" s="18" t="s">
        <v>1274</v>
      </c>
      <c r="C16061" s="18" t="s">
        <v>1093</v>
      </c>
      <c r="D16061" s="18" t="s">
        <v>567</v>
      </c>
      <c r="E16061" s="18">
        <v>0.49115141455317696</v>
      </c>
    </row>
    <row r="16062" spans="1:5" x14ac:dyDescent="0.3">
      <c r="A16062" s="18" t="str">
        <f t="shared" si="251"/>
        <v>2024-25Indigo ShireS2</v>
      </c>
      <c r="B16062" s="18" t="s">
        <v>1274</v>
      </c>
      <c r="C16062" s="18" t="s">
        <v>1093</v>
      </c>
      <c r="D16062" s="18" t="s">
        <v>569</v>
      </c>
      <c r="E16062" s="18">
        <v>2.798088327587015E-3</v>
      </c>
    </row>
    <row r="16063" spans="1:5" x14ac:dyDescent="0.3">
      <c r="A16063" s="18" t="str">
        <f t="shared" si="251"/>
        <v>2024-25Indigo ShireC1</v>
      </c>
      <c r="B16063" s="18" t="s">
        <v>1274</v>
      </c>
      <c r="C16063" s="18" t="s">
        <v>1093</v>
      </c>
      <c r="D16063" s="18" t="s">
        <v>572</v>
      </c>
      <c r="E16063" s="18">
        <v>2593.1526872048576</v>
      </c>
    </row>
    <row r="16064" spans="1:5" x14ac:dyDescent="0.3">
      <c r="A16064" s="18" t="str">
        <f t="shared" si="251"/>
        <v>2024-25Indigo ShireC2</v>
      </c>
      <c r="B16064" s="18" t="s">
        <v>1274</v>
      </c>
      <c r="C16064" s="18" t="s">
        <v>1093</v>
      </c>
      <c r="D16064" s="18" t="s">
        <v>575</v>
      </c>
      <c r="E16064" s="18">
        <v>17013.660894985383</v>
      </c>
    </row>
    <row r="16065" spans="1:5" x14ac:dyDescent="0.3">
      <c r="A16065" s="18" t="str">
        <f t="shared" si="251"/>
        <v>2024-25Indigo ShireC3</v>
      </c>
      <c r="B16065" s="18" t="s">
        <v>1274</v>
      </c>
      <c r="C16065" s="18" t="s">
        <v>1093</v>
      </c>
      <c r="D16065" s="18" t="s">
        <v>579</v>
      </c>
      <c r="E16065" s="18">
        <v>11.656618610747051</v>
      </c>
    </row>
    <row r="16066" spans="1:5" x14ac:dyDescent="0.3">
      <c r="A16066" s="18" t="str">
        <f t="shared" si="251"/>
        <v>2024-25Indigo ShireC4</v>
      </c>
      <c r="B16066" s="18" t="s">
        <v>1274</v>
      </c>
      <c r="C16066" s="18" t="s">
        <v>1093</v>
      </c>
      <c r="D16066" s="18" t="s">
        <v>583</v>
      </c>
      <c r="E16066" s="18">
        <v>1494.8841915898358</v>
      </c>
    </row>
    <row r="16067" spans="1:5" x14ac:dyDescent="0.3">
      <c r="A16067" s="18" t="str">
        <f t="shared" si="251"/>
        <v>2024-25Indigo ShireC5</v>
      </c>
      <c r="B16067" s="18" t="s">
        <v>1274</v>
      </c>
      <c r="C16067" s="18" t="s">
        <v>1093</v>
      </c>
      <c r="D16067" s="18" t="s">
        <v>586</v>
      </c>
      <c r="E16067" s="18">
        <v>662.13177422981789</v>
      </c>
    </row>
    <row r="16068" spans="1:5" x14ac:dyDescent="0.3">
      <c r="A16068" s="18" t="str">
        <f t="shared" si="251"/>
        <v>2024-25Indigo ShireC6</v>
      </c>
      <c r="B16068" s="18" t="s">
        <v>1274</v>
      </c>
      <c r="C16068" s="18" t="s">
        <v>1093</v>
      </c>
      <c r="D16068" s="18" t="s">
        <v>590</v>
      </c>
      <c r="E16068" s="18">
        <v>8</v>
      </c>
    </row>
    <row r="16069" spans="1:5" x14ac:dyDescent="0.3">
      <c r="A16069" s="18" t="str">
        <f t="shared" si="251"/>
        <v>2024-25Indigo ShireC7</v>
      </c>
      <c r="B16069" s="18" t="s">
        <v>1274</v>
      </c>
      <c r="C16069" s="18" t="s">
        <v>1093</v>
      </c>
      <c r="D16069" s="18" t="s">
        <v>594</v>
      </c>
      <c r="E16069" s="18">
        <v>0.15772870662460567</v>
      </c>
    </row>
    <row r="16070" spans="1:5" x14ac:dyDescent="0.3">
      <c r="A16070" s="18" t="str">
        <f t="shared" si="251"/>
        <v>2024-25Kingston CityAF2</v>
      </c>
      <c r="B16070" s="18" t="s">
        <v>1274</v>
      </c>
      <c r="C16070" s="18" t="s">
        <v>1096</v>
      </c>
      <c r="D16070" s="18" t="s">
        <v>76</v>
      </c>
      <c r="E16070" s="18">
        <v>1</v>
      </c>
    </row>
    <row r="16071" spans="1:5" x14ac:dyDescent="0.3">
      <c r="A16071" s="18" t="str">
        <f t="shared" si="251"/>
        <v>2024-25Kingston CityAF6</v>
      </c>
      <c r="B16071" s="18" t="s">
        <v>1274</v>
      </c>
      <c r="C16071" s="18" t="s">
        <v>1096</v>
      </c>
      <c r="D16071" s="18" t="s">
        <v>85</v>
      </c>
      <c r="E16071" s="18">
        <v>4.0331249512073555</v>
      </c>
    </row>
    <row r="16072" spans="1:5" x14ac:dyDescent="0.3">
      <c r="A16072" s="18" t="str">
        <f t="shared" si="251"/>
        <v>2024-25Kingston CityAF7</v>
      </c>
      <c r="B16072" s="18" t="s">
        <v>1274</v>
      </c>
      <c r="C16072" s="18" t="s">
        <v>1096</v>
      </c>
      <c r="D16072" s="18" t="s">
        <v>90</v>
      </c>
      <c r="E16072" s="18">
        <v>1.0477412150089338</v>
      </c>
    </row>
    <row r="16073" spans="1:5" x14ac:dyDescent="0.3">
      <c r="A16073" s="18" t="str">
        <f t="shared" si="251"/>
        <v>2024-25Kingston CityAM1</v>
      </c>
      <c r="B16073" s="18" t="s">
        <v>1274</v>
      </c>
      <c r="C16073" s="18" t="s">
        <v>1096</v>
      </c>
      <c r="D16073" s="18" t="s">
        <v>97</v>
      </c>
      <c r="E16073" s="18">
        <v>6.3673110720562391</v>
      </c>
    </row>
    <row r="16074" spans="1:5" x14ac:dyDescent="0.3">
      <c r="A16074" s="18" t="str">
        <f t="shared" si="251"/>
        <v>2024-25Kingston CityAM2</v>
      </c>
      <c r="B16074" s="18" t="s">
        <v>1274</v>
      </c>
      <c r="C16074" s="18" t="s">
        <v>1096</v>
      </c>
      <c r="D16074" s="18" t="s">
        <v>103</v>
      </c>
      <c r="E16074" s="18">
        <v>0.45370370370370372</v>
      </c>
    </row>
    <row r="16075" spans="1:5" x14ac:dyDescent="0.3">
      <c r="A16075" s="18" t="str">
        <f t="shared" si="251"/>
        <v>2024-25Kingston CityAM5</v>
      </c>
      <c r="B16075" s="18" t="s">
        <v>1274</v>
      </c>
      <c r="C16075" s="18" t="s">
        <v>1096</v>
      </c>
      <c r="D16075" s="18" t="s">
        <v>109</v>
      </c>
      <c r="E16075" s="18">
        <v>0.38418079096045199</v>
      </c>
    </row>
    <row r="16076" spans="1:5" x14ac:dyDescent="0.3">
      <c r="A16076" s="18" t="str">
        <f t="shared" si="251"/>
        <v>2024-25Kingston CityAM6</v>
      </c>
      <c r="B16076" s="18" t="s">
        <v>1274</v>
      </c>
      <c r="C16076" s="18" t="s">
        <v>1096</v>
      </c>
      <c r="D16076" s="18" t="s">
        <v>115</v>
      </c>
      <c r="E16076" s="18">
        <v>12.805117672846068</v>
      </c>
    </row>
    <row r="16077" spans="1:5" x14ac:dyDescent="0.3">
      <c r="A16077" s="18" t="str">
        <f t="shared" si="251"/>
        <v>2024-25Kingston CityAM7</v>
      </c>
      <c r="B16077" s="18" t="s">
        <v>1274</v>
      </c>
      <c r="C16077" s="18" t="s">
        <v>1096</v>
      </c>
      <c r="D16077" s="18" t="s">
        <v>118</v>
      </c>
      <c r="E16077" s="18">
        <v>1</v>
      </c>
    </row>
    <row r="16078" spans="1:5" x14ac:dyDescent="0.3">
      <c r="A16078" s="18" t="str">
        <f t="shared" si="251"/>
        <v>2024-25Kingston CityFS1</v>
      </c>
      <c r="B16078" s="18" t="s">
        <v>1274</v>
      </c>
      <c r="C16078" s="18" t="s">
        <v>1096</v>
      </c>
      <c r="D16078" s="18" t="s">
        <v>124</v>
      </c>
      <c r="E16078" s="18">
        <v>1.9821428571428572</v>
      </c>
    </row>
    <row r="16079" spans="1:5" x14ac:dyDescent="0.3">
      <c r="A16079" s="18" t="str">
        <f t="shared" si="251"/>
        <v>2024-25Kingston CityFS2</v>
      </c>
      <c r="B16079" s="18" t="s">
        <v>1274</v>
      </c>
      <c r="C16079" s="18" t="s">
        <v>1096</v>
      </c>
      <c r="D16079" s="18" t="s">
        <v>130</v>
      </c>
      <c r="E16079" s="18">
        <v>0.9991783073130649</v>
      </c>
    </row>
    <row r="16080" spans="1:5" x14ac:dyDescent="0.3">
      <c r="A16080" s="18" t="str">
        <f t="shared" si="251"/>
        <v>2024-25Kingston CityFS3</v>
      </c>
      <c r="B16080" s="18" t="s">
        <v>1274</v>
      </c>
      <c r="C16080" s="18" t="s">
        <v>1096</v>
      </c>
      <c r="D16080" s="18" t="s">
        <v>135</v>
      </c>
      <c r="E16080" s="18">
        <v>350.1776208582292</v>
      </c>
    </row>
    <row r="16081" spans="1:5" x14ac:dyDescent="0.3">
      <c r="A16081" s="18" t="str">
        <f t="shared" si="251"/>
        <v>2024-25Kingston CityFS4</v>
      </c>
      <c r="B16081" s="18" t="s">
        <v>1274</v>
      </c>
      <c r="C16081" s="18" t="s">
        <v>1096</v>
      </c>
      <c r="D16081" s="18" t="s">
        <v>139</v>
      </c>
      <c r="E16081" s="18">
        <v>1</v>
      </c>
    </row>
    <row r="16082" spans="1:5" x14ac:dyDescent="0.3">
      <c r="A16082" s="18" t="str">
        <f t="shared" si="251"/>
        <v>2024-25Kingston CityFS5</v>
      </c>
      <c r="B16082" s="18" t="s">
        <v>1274</v>
      </c>
      <c r="C16082" s="18" t="s">
        <v>1096</v>
      </c>
      <c r="D16082" s="18" t="s">
        <v>144</v>
      </c>
      <c r="E16082" s="18">
        <v>1.0553745928338762</v>
      </c>
    </row>
    <row r="16083" spans="1:5" x14ac:dyDescent="0.3">
      <c r="A16083" s="18" t="str">
        <f t="shared" si="251"/>
        <v>2024-25Kingston CityG1</v>
      </c>
      <c r="B16083" s="18" t="s">
        <v>1274</v>
      </c>
      <c r="C16083" s="18" t="s">
        <v>1096</v>
      </c>
      <c r="D16083" s="18" t="s">
        <v>149</v>
      </c>
      <c r="E16083" s="18">
        <v>2.6515151515151516E-2</v>
      </c>
    </row>
    <row r="16084" spans="1:5" x14ac:dyDescent="0.3">
      <c r="A16084" s="18" t="str">
        <f t="shared" si="251"/>
        <v>2024-25Kingston CityG2</v>
      </c>
      <c r="B16084" s="18" t="s">
        <v>1274</v>
      </c>
      <c r="C16084" s="18" t="s">
        <v>1096</v>
      </c>
      <c r="D16084" s="18" t="s">
        <v>154</v>
      </c>
      <c r="E16084" s="18">
        <v>74</v>
      </c>
    </row>
    <row r="16085" spans="1:5" x14ac:dyDescent="0.3">
      <c r="A16085" s="18" t="str">
        <f t="shared" si="251"/>
        <v>2024-25Kingston CityG3</v>
      </c>
      <c r="B16085" s="18" t="s">
        <v>1274</v>
      </c>
      <c r="C16085" s="18" t="s">
        <v>1096</v>
      </c>
      <c r="D16085" s="18" t="s">
        <v>159</v>
      </c>
      <c r="E16085" s="18">
        <v>0.87878787878787878</v>
      </c>
    </row>
    <row r="16086" spans="1:5" x14ac:dyDescent="0.3">
      <c r="A16086" s="18" t="str">
        <f t="shared" si="251"/>
        <v>2024-25Kingston CityG4</v>
      </c>
      <c r="B16086" s="18" t="s">
        <v>1274</v>
      </c>
      <c r="C16086" s="18" t="s">
        <v>1096</v>
      </c>
      <c r="D16086" s="18" t="s">
        <v>166</v>
      </c>
      <c r="E16086" s="18">
        <v>60161.640909090915</v>
      </c>
    </row>
    <row r="16087" spans="1:5" x14ac:dyDescent="0.3">
      <c r="A16087" s="18" t="str">
        <f t="shared" si="251"/>
        <v>2024-25Kingston CityG5</v>
      </c>
      <c r="B16087" s="18" t="s">
        <v>1274</v>
      </c>
      <c r="C16087" s="18" t="s">
        <v>1096</v>
      </c>
      <c r="D16087" s="18" t="s">
        <v>169</v>
      </c>
      <c r="E16087" s="18">
        <v>72</v>
      </c>
    </row>
    <row r="16088" spans="1:5" x14ac:dyDescent="0.3">
      <c r="A16088" s="18" t="str">
        <f t="shared" ref="A16088:A16151" si="252">CONCATENATE(B16088,C16088,D16088)</f>
        <v>2024-25Kingston CityLB2</v>
      </c>
      <c r="B16088" s="18" t="s">
        <v>1274</v>
      </c>
      <c r="C16088" s="18" t="s">
        <v>1096</v>
      </c>
      <c r="D16088" s="18" t="s">
        <v>172</v>
      </c>
      <c r="E16088" s="18">
        <v>0.61458248389464243</v>
      </c>
    </row>
    <row r="16089" spans="1:5" x14ac:dyDescent="0.3">
      <c r="A16089" s="18" t="str">
        <f t="shared" si="252"/>
        <v>2024-25Kingston CityLB5</v>
      </c>
      <c r="B16089" s="18" t="s">
        <v>1274</v>
      </c>
      <c r="C16089" s="18" t="s">
        <v>1096</v>
      </c>
      <c r="D16089" s="18" t="s">
        <v>177</v>
      </c>
      <c r="E16089" s="18">
        <v>46.195110526600246</v>
      </c>
    </row>
    <row r="16090" spans="1:5" x14ac:dyDescent="0.3">
      <c r="A16090" s="18" t="str">
        <f t="shared" si="252"/>
        <v>2024-25Kingston CityLB6</v>
      </c>
      <c r="B16090" s="18" t="s">
        <v>1274</v>
      </c>
      <c r="C16090" s="18" t="s">
        <v>1096</v>
      </c>
      <c r="D16090" s="18" t="s">
        <v>180</v>
      </c>
      <c r="E16090" s="18">
        <v>6.3904252316524639</v>
      </c>
    </row>
    <row r="16091" spans="1:5" x14ac:dyDescent="0.3">
      <c r="A16091" s="18" t="str">
        <f t="shared" si="252"/>
        <v>2024-25Kingston CityLB7</v>
      </c>
      <c r="B16091" s="18" t="s">
        <v>1274</v>
      </c>
      <c r="C16091" s="18" t="s">
        <v>1096</v>
      </c>
      <c r="D16091" s="18" t="s">
        <v>184</v>
      </c>
      <c r="E16091" s="18">
        <v>0.26906516295242039</v>
      </c>
    </row>
    <row r="16092" spans="1:5" x14ac:dyDescent="0.3">
      <c r="A16092" s="18" t="str">
        <f t="shared" si="252"/>
        <v>2024-25Kingston CityLB8</v>
      </c>
      <c r="B16092" s="18" t="s">
        <v>1274</v>
      </c>
      <c r="C16092" s="18" t="s">
        <v>1096</v>
      </c>
      <c r="D16092" s="18" t="s">
        <v>188</v>
      </c>
      <c r="E16092" s="18">
        <v>2.3548801652644413</v>
      </c>
    </row>
    <row r="16093" spans="1:5" x14ac:dyDescent="0.3">
      <c r="A16093" s="18" t="str">
        <f t="shared" si="252"/>
        <v>2024-25Kingston CityMC2</v>
      </c>
      <c r="B16093" s="18" t="s">
        <v>1274</v>
      </c>
      <c r="C16093" s="18" t="s">
        <v>1096</v>
      </c>
      <c r="D16093" s="18" t="s">
        <v>192</v>
      </c>
      <c r="E16093" s="18">
        <v>1.0094102885821832</v>
      </c>
    </row>
    <row r="16094" spans="1:5" x14ac:dyDescent="0.3">
      <c r="A16094" s="18" t="str">
        <f t="shared" si="252"/>
        <v>2024-25Kingston CityMC3</v>
      </c>
      <c r="B16094" s="18" t="s">
        <v>1274</v>
      </c>
      <c r="C16094" s="18" t="s">
        <v>1096</v>
      </c>
      <c r="D16094" s="18" t="s">
        <v>197</v>
      </c>
      <c r="E16094" s="18">
        <v>120.61437653395146</v>
      </c>
    </row>
    <row r="16095" spans="1:5" x14ac:dyDescent="0.3">
      <c r="A16095" s="18" t="str">
        <f t="shared" si="252"/>
        <v>2024-25Kingston CityMC4</v>
      </c>
      <c r="B16095" s="18" t="s">
        <v>1274</v>
      </c>
      <c r="C16095" s="18" t="s">
        <v>1096</v>
      </c>
      <c r="D16095" s="18" t="s">
        <v>202</v>
      </c>
      <c r="E16095" s="18">
        <v>0.7835076045627376</v>
      </c>
    </row>
    <row r="16096" spans="1:5" x14ac:dyDescent="0.3">
      <c r="A16096" s="18" t="str">
        <f t="shared" si="252"/>
        <v>2024-25Kingston CityMC5</v>
      </c>
      <c r="B16096" s="18" t="s">
        <v>1274</v>
      </c>
      <c r="C16096" s="18" t="s">
        <v>1096</v>
      </c>
      <c r="D16096" s="18" t="s">
        <v>207</v>
      </c>
      <c r="E16096" s="18">
        <v>0.83185840707964598</v>
      </c>
    </row>
    <row r="16097" spans="1:5" x14ac:dyDescent="0.3">
      <c r="A16097" s="18" t="str">
        <f t="shared" si="252"/>
        <v>2024-25Kingston CityMC6</v>
      </c>
      <c r="B16097" s="18" t="s">
        <v>1274</v>
      </c>
      <c r="C16097" s="18" t="s">
        <v>1096</v>
      </c>
      <c r="D16097" s="18" t="s">
        <v>211</v>
      </c>
      <c r="E16097" s="18">
        <v>0.94730238393977417</v>
      </c>
    </row>
    <row r="16098" spans="1:5" x14ac:dyDescent="0.3">
      <c r="A16098" s="18" t="str">
        <f t="shared" si="252"/>
        <v>2024-25Kingston CityR1</v>
      </c>
      <c r="B16098" s="18" t="s">
        <v>1274</v>
      </c>
      <c r="C16098" s="18" t="s">
        <v>1096</v>
      </c>
      <c r="D16098" s="18" t="s">
        <v>215</v>
      </c>
      <c r="E16098" s="18">
        <v>35.613005341950803</v>
      </c>
    </row>
    <row r="16099" spans="1:5" x14ac:dyDescent="0.3">
      <c r="A16099" s="18" t="str">
        <f t="shared" si="252"/>
        <v>2024-25Kingston CityR2</v>
      </c>
      <c r="B16099" s="18" t="s">
        <v>1274</v>
      </c>
      <c r="C16099" s="18" t="s">
        <v>1096</v>
      </c>
      <c r="D16099" s="18" t="s">
        <v>220</v>
      </c>
      <c r="E16099" s="18">
        <v>0.99703224955483749</v>
      </c>
    </row>
    <row r="16100" spans="1:5" x14ac:dyDescent="0.3">
      <c r="A16100" s="18" t="str">
        <f t="shared" si="252"/>
        <v>2024-25Kingston CityR3</v>
      </c>
      <c r="B16100" s="18" t="s">
        <v>1274</v>
      </c>
      <c r="C16100" s="18" t="s">
        <v>1096</v>
      </c>
      <c r="D16100" s="18" t="s">
        <v>223</v>
      </c>
      <c r="E16100" s="18">
        <v>140.43413117685307</v>
      </c>
    </row>
    <row r="16101" spans="1:5" x14ac:dyDescent="0.3">
      <c r="A16101" s="18" t="str">
        <f t="shared" si="252"/>
        <v>2024-25Kingston CityR4</v>
      </c>
      <c r="B16101" s="18" t="s">
        <v>1274</v>
      </c>
      <c r="C16101" s="18" t="s">
        <v>1096</v>
      </c>
      <c r="D16101" s="18" t="s">
        <v>228</v>
      </c>
      <c r="E16101" s="18">
        <v>29.527915275290777</v>
      </c>
    </row>
    <row r="16102" spans="1:5" x14ac:dyDescent="0.3">
      <c r="A16102" s="18" t="str">
        <f t="shared" si="252"/>
        <v>2024-25Kingston CityR5</v>
      </c>
      <c r="B16102" s="18" t="s">
        <v>1274</v>
      </c>
      <c r="C16102" s="18" t="s">
        <v>1096</v>
      </c>
      <c r="D16102" s="18" t="s">
        <v>232</v>
      </c>
      <c r="E16102" s="18">
        <v>70</v>
      </c>
    </row>
    <row r="16103" spans="1:5" x14ac:dyDescent="0.3">
      <c r="A16103" s="18" t="str">
        <f t="shared" si="252"/>
        <v>2024-25Kingston CitySP1</v>
      </c>
      <c r="B16103" s="18" t="s">
        <v>1274</v>
      </c>
      <c r="C16103" s="18" t="s">
        <v>1096</v>
      </c>
      <c r="D16103" s="18" t="s">
        <v>236</v>
      </c>
      <c r="E16103" s="18">
        <v>84</v>
      </c>
    </row>
    <row r="16104" spans="1:5" x14ac:dyDescent="0.3">
      <c r="A16104" s="18" t="str">
        <f t="shared" si="252"/>
        <v>2024-25Kingston CitySP2</v>
      </c>
      <c r="B16104" s="18" t="s">
        <v>1274</v>
      </c>
      <c r="C16104" s="18" t="s">
        <v>1096</v>
      </c>
      <c r="D16104" s="18" t="s">
        <v>239</v>
      </c>
      <c r="E16104" s="18">
        <v>0.67041198501872656</v>
      </c>
    </row>
    <row r="16105" spans="1:5" x14ac:dyDescent="0.3">
      <c r="A16105" s="18" t="str">
        <f t="shared" si="252"/>
        <v>2024-25Kingston CitySP3</v>
      </c>
      <c r="B16105" s="18" t="s">
        <v>1274</v>
      </c>
      <c r="C16105" s="18" t="s">
        <v>1096</v>
      </c>
      <c r="D16105" s="18" t="s">
        <v>245</v>
      </c>
      <c r="E16105" s="18">
        <v>3937.8184367245658</v>
      </c>
    </row>
    <row r="16106" spans="1:5" x14ac:dyDescent="0.3">
      <c r="A16106" s="18" t="str">
        <f t="shared" si="252"/>
        <v>2024-25Kingston CitySP4</v>
      </c>
      <c r="B16106" s="18" t="s">
        <v>1274</v>
      </c>
      <c r="C16106" s="18" t="s">
        <v>1096</v>
      </c>
      <c r="D16106" s="18" t="s">
        <v>251</v>
      </c>
      <c r="E16106" s="18">
        <v>0.5</v>
      </c>
    </row>
    <row r="16107" spans="1:5" x14ac:dyDescent="0.3">
      <c r="A16107" s="18" t="str">
        <f t="shared" si="252"/>
        <v>2024-25Kingston CityWC2</v>
      </c>
      <c r="B16107" s="18" t="s">
        <v>1274</v>
      </c>
      <c r="C16107" s="18" t="s">
        <v>1096</v>
      </c>
      <c r="D16107" s="18" t="s">
        <v>256</v>
      </c>
      <c r="E16107" s="18">
        <v>0.20196748006759177</v>
      </c>
    </row>
    <row r="16108" spans="1:5" x14ac:dyDescent="0.3">
      <c r="A16108" s="18" t="str">
        <f t="shared" si="252"/>
        <v>2024-25Kingston CityWC3</v>
      </c>
      <c r="B16108" s="18" t="s">
        <v>1274</v>
      </c>
      <c r="C16108" s="18" t="s">
        <v>1096</v>
      </c>
      <c r="D16108" s="18" t="s">
        <v>262</v>
      </c>
      <c r="E16108" s="18">
        <v>145.04756012731929</v>
      </c>
    </row>
    <row r="16109" spans="1:5" x14ac:dyDescent="0.3">
      <c r="A16109" s="18" t="str">
        <f t="shared" si="252"/>
        <v>2024-25Kingston CityWC4</v>
      </c>
      <c r="B16109" s="18" t="s">
        <v>1274</v>
      </c>
      <c r="C16109" s="18" t="s">
        <v>1096</v>
      </c>
      <c r="D16109" s="18" t="s">
        <v>266</v>
      </c>
      <c r="E16109" s="18">
        <v>67.006406858924393</v>
      </c>
    </row>
    <row r="16110" spans="1:5" x14ac:dyDescent="0.3">
      <c r="A16110" s="18" t="str">
        <f t="shared" si="252"/>
        <v>2024-25Kingston CityWC5</v>
      </c>
      <c r="B16110" s="18" t="s">
        <v>1274</v>
      </c>
      <c r="C16110" s="18" t="s">
        <v>1096</v>
      </c>
      <c r="D16110" s="18" t="s">
        <v>270</v>
      </c>
      <c r="E16110" s="18">
        <v>0.52534945197299132</v>
      </c>
    </row>
    <row r="16111" spans="1:5" x14ac:dyDescent="0.3">
      <c r="A16111" s="18" t="str">
        <f t="shared" si="252"/>
        <v>2024-25Kingston CityE2</v>
      </c>
      <c r="B16111" s="18" t="s">
        <v>1274</v>
      </c>
      <c r="C16111" s="18" t="s">
        <v>1096</v>
      </c>
      <c r="D16111" s="18" t="s">
        <v>548</v>
      </c>
      <c r="E16111" s="18">
        <v>3698.406929890235</v>
      </c>
    </row>
    <row r="16112" spans="1:5" x14ac:dyDescent="0.3">
      <c r="A16112" s="18" t="str">
        <f t="shared" si="252"/>
        <v>2024-25Kingston CityE4</v>
      </c>
      <c r="B16112" s="18" t="s">
        <v>1274</v>
      </c>
      <c r="C16112" s="18" t="s">
        <v>1096</v>
      </c>
      <c r="D16112" s="18" t="s">
        <v>550</v>
      </c>
      <c r="E16112" s="18">
        <v>1940.1401965611319</v>
      </c>
    </row>
    <row r="16113" spans="1:5" x14ac:dyDescent="0.3">
      <c r="A16113" s="18" t="str">
        <f t="shared" si="252"/>
        <v>2024-25Kingston CityL1</v>
      </c>
      <c r="B16113" s="18" t="s">
        <v>1274</v>
      </c>
      <c r="C16113" s="18" t="s">
        <v>1096</v>
      </c>
      <c r="D16113" s="18" t="s">
        <v>552</v>
      </c>
      <c r="E16113" s="18">
        <v>2.1016575310996184</v>
      </c>
    </row>
    <row r="16114" spans="1:5" x14ac:dyDescent="0.3">
      <c r="A16114" s="18" t="str">
        <f t="shared" si="252"/>
        <v>2024-25Kingston CityL2</v>
      </c>
      <c r="B16114" s="18" t="s">
        <v>1274</v>
      </c>
      <c r="C16114" s="18" t="s">
        <v>1096</v>
      </c>
      <c r="D16114" s="18" t="s">
        <v>554</v>
      </c>
      <c r="E16114" s="18">
        <v>0.92358837831407503</v>
      </c>
    </row>
    <row r="16115" spans="1:5" x14ac:dyDescent="0.3">
      <c r="A16115" s="18" t="str">
        <f t="shared" si="252"/>
        <v>2024-25Kingston CityO2</v>
      </c>
      <c r="B16115" s="18" t="s">
        <v>1274</v>
      </c>
      <c r="C16115" s="18" t="s">
        <v>1096</v>
      </c>
      <c r="D16115" s="18" t="s">
        <v>556</v>
      </c>
      <c r="E16115" s="18">
        <v>9.772573826699682E-2</v>
      </c>
    </row>
    <row r="16116" spans="1:5" x14ac:dyDescent="0.3">
      <c r="A16116" s="18" t="str">
        <f t="shared" si="252"/>
        <v>2024-25Kingston CityO3</v>
      </c>
      <c r="B16116" s="18" t="s">
        <v>1274</v>
      </c>
      <c r="C16116" s="18" t="s">
        <v>1096</v>
      </c>
      <c r="D16116" s="18" t="s">
        <v>558</v>
      </c>
      <c r="E16116" s="18">
        <v>0</v>
      </c>
    </row>
    <row r="16117" spans="1:5" x14ac:dyDescent="0.3">
      <c r="A16117" s="18" t="str">
        <f t="shared" si="252"/>
        <v>2024-25Kingston CityO4</v>
      </c>
      <c r="B16117" s="18" t="s">
        <v>1274</v>
      </c>
      <c r="C16117" s="18" t="s">
        <v>1096</v>
      </c>
      <c r="D16117" s="18" t="s">
        <v>560</v>
      </c>
      <c r="E16117" s="18">
        <v>0.1238878641083478</v>
      </c>
    </row>
    <row r="16118" spans="1:5" x14ac:dyDescent="0.3">
      <c r="A16118" s="18" t="str">
        <f t="shared" si="252"/>
        <v>2024-25Kingston CityO5</v>
      </c>
      <c r="B16118" s="18" t="s">
        <v>1274</v>
      </c>
      <c r="C16118" s="18" t="s">
        <v>1096</v>
      </c>
      <c r="D16118" s="18" t="s">
        <v>562</v>
      </c>
      <c r="E16118" s="18">
        <v>0.86461149974646823</v>
      </c>
    </row>
    <row r="16119" spans="1:5" x14ac:dyDescent="0.3">
      <c r="A16119" s="18" t="str">
        <f t="shared" si="252"/>
        <v>2024-25Kingston CityOP1</v>
      </c>
      <c r="B16119" s="18" t="s">
        <v>1274</v>
      </c>
      <c r="C16119" s="18" t="s">
        <v>1096</v>
      </c>
      <c r="D16119" s="18" t="s">
        <v>564</v>
      </c>
      <c r="E16119" s="18">
        <v>1.5559213254609064E-2</v>
      </c>
    </row>
    <row r="16120" spans="1:5" x14ac:dyDescent="0.3">
      <c r="A16120" s="18" t="str">
        <f t="shared" si="252"/>
        <v>2024-25Kingston CityS1</v>
      </c>
      <c r="B16120" s="18" t="s">
        <v>1274</v>
      </c>
      <c r="C16120" s="18" t="s">
        <v>1096</v>
      </c>
      <c r="D16120" s="18" t="s">
        <v>567</v>
      </c>
      <c r="E16120" s="18">
        <v>0.58757200142710808</v>
      </c>
    </row>
    <row r="16121" spans="1:5" x14ac:dyDescent="0.3">
      <c r="A16121" s="18" t="str">
        <f t="shared" si="252"/>
        <v>2024-25Kingston CityS2</v>
      </c>
      <c r="B16121" s="18" t="s">
        <v>1274</v>
      </c>
      <c r="C16121" s="18" t="s">
        <v>1096</v>
      </c>
      <c r="D16121" s="18" t="s">
        <v>569</v>
      </c>
      <c r="E16121" s="18">
        <v>2.1292423455799838E-3</v>
      </c>
    </row>
    <row r="16122" spans="1:5" x14ac:dyDescent="0.3">
      <c r="A16122" s="18" t="str">
        <f t="shared" si="252"/>
        <v>2024-25Kingston CityC1</v>
      </c>
      <c r="B16122" s="18" t="s">
        <v>1274</v>
      </c>
      <c r="C16122" s="18" t="s">
        <v>1096</v>
      </c>
      <c r="D16122" s="18" t="s">
        <v>572</v>
      </c>
      <c r="E16122" s="18">
        <v>1750.2474649443614</v>
      </c>
    </row>
    <row r="16123" spans="1:5" x14ac:dyDescent="0.3">
      <c r="A16123" s="18" t="str">
        <f t="shared" si="252"/>
        <v>2024-25Kingston CityC2</v>
      </c>
      <c r="B16123" s="18" t="s">
        <v>1274</v>
      </c>
      <c r="C16123" s="18" t="s">
        <v>1096</v>
      </c>
      <c r="D16123" s="18" t="s">
        <v>575</v>
      </c>
      <c r="E16123" s="18">
        <v>11002.831108328679</v>
      </c>
    </row>
    <row r="16124" spans="1:5" x14ac:dyDescent="0.3">
      <c r="A16124" s="18" t="str">
        <f t="shared" si="252"/>
        <v>2024-25Kingston CityC3</v>
      </c>
      <c r="B16124" s="18" t="s">
        <v>1274</v>
      </c>
      <c r="C16124" s="18" t="s">
        <v>1096</v>
      </c>
      <c r="D16124" s="18" t="s">
        <v>579</v>
      </c>
      <c r="E16124" s="18">
        <v>269.36428340342928</v>
      </c>
    </row>
    <row r="16125" spans="1:5" x14ac:dyDescent="0.3">
      <c r="A16125" s="18" t="str">
        <f t="shared" si="252"/>
        <v>2024-25Kingston CityC4</v>
      </c>
      <c r="B16125" s="18" t="s">
        <v>1274</v>
      </c>
      <c r="C16125" s="18" t="s">
        <v>1096</v>
      </c>
      <c r="D16125" s="18" t="s">
        <v>583</v>
      </c>
      <c r="E16125" s="18">
        <v>1385.8696979359963</v>
      </c>
    </row>
    <row r="16126" spans="1:5" x14ac:dyDescent="0.3">
      <c r="A16126" s="18" t="str">
        <f t="shared" si="252"/>
        <v>2024-25Kingston CityC5</v>
      </c>
      <c r="B16126" s="18" t="s">
        <v>1274</v>
      </c>
      <c r="C16126" s="18" t="s">
        <v>1096</v>
      </c>
      <c r="D16126" s="18" t="s">
        <v>586</v>
      </c>
      <c r="E16126" s="18">
        <v>392.04065331099378</v>
      </c>
    </row>
    <row r="16127" spans="1:5" x14ac:dyDescent="0.3">
      <c r="A16127" s="18" t="str">
        <f t="shared" si="252"/>
        <v>2024-25Kingston CityC6</v>
      </c>
      <c r="B16127" s="18" t="s">
        <v>1274</v>
      </c>
      <c r="C16127" s="18" t="s">
        <v>1096</v>
      </c>
      <c r="D16127" s="18" t="s">
        <v>590</v>
      </c>
      <c r="E16127" s="18">
        <v>9</v>
      </c>
    </row>
    <row r="16128" spans="1:5" x14ac:dyDescent="0.3">
      <c r="A16128" s="18" t="str">
        <f t="shared" si="252"/>
        <v>2024-25Kingston CityC7</v>
      </c>
      <c r="B16128" s="18" t="s">
        <v>1274</v>
      </c>
      <c r="C16128" s="18" t="s">
        <v>1096</v>
      </c>
      <c r="D16128" s="18" t="s">
        <v>594</v>
      </c>
      <c r="E16128" s="18">
        <v>0.16357171078625049</v>
      </c>
    </row>
    <row r="16129" spans="1:5" x14ac:dyDescent="0.3">
      <c r="A16129" s="18" t="str">
        <f t="shared" si="252"/>
        <v>2024-25Knox CityAF2</v>
      </c>
      <c r="B16129" s="18" t="s">
        <v>1274</v>
      </c>
      <c r="C16129" s="18" t="s">
        <v>1099</v>
      </c>
      <c r="D16129" s="18" t="s">
        <v>76</v>
      </c>
      <c r="E16129" s="18">
        <v>2</v>
      </c>
    </row>
    <row r="16130" spans="1:5" x14ac:dyDescent="0.3">
      <c r="A16130" s="18" t="str">
        <f t="shared" si="252"/>
        <v>2024-25Knox CityAF6</v>
      </c>
      <c r="B16130" s="18" t="s">
        <v>1274</v>
      </c>
      <c r="C16130" s="18" t="s">
        <v>1099</v>
      </c>
      <c r="D16130" s="18" t="s">
        <v>85</v>
      </c>
      <c r="E16130" s="18">
        <v>2.2227100709115626</v>
      </c>
    </row>
    <row r="16131" spans="1:5" x14ac:dyDescent="0.3">
      <c r="A16131" s="18" t="str">
        <f t="shared" si="252"/>
        <v>2024-25Knox CityAF7</v>
      </c>
      <c r="B16131" s="18" t="s">
        <v>1274</v>
      </c>
      <c r="C16131" s="18" t="s">
        <v>1099</v>
      </c>
      <c r="D16131" s="18" t="s">
        <v>90</v>
      </c>
      <c r="E16131" s="18">
        <v>0.71090962688684833</v>
      </c>
    </row>
    <row r="16132" spans="1:5" x14ac:dyDescent="0.3">
      <c r="A16132" s="18" t="str">
        <f t="shared" si="252"/>
        <v>2024-25Knox CityAM1</v>
      </c>
      <c r="B16132" s="18" t="s">
        <v>1274</v>
      </c>
      <c r="C16132" s="18" t="s">
        <v>1099</v>
      </c>
      <c r="D16132" s="18" t="s">
        <v>97</v>
      </c>
      <c r="E16132" s="18">
        <v>3.8873370577281192</v>
      </c>
    </row>
    <row r="16133" spans="1:5" x14ac:dyDescent="0.3">
      <c r="A16133" s="18" t="str">
        <f t="shared" si="252"/>
        <v>2024-25Knox CityAM2</v>
      </c>
      <c r="B16133" s="18" t="s">
        <v>1274</v>
      </c>
      <c r="C16133" s="18" t="s">
        <v>1099</v>
      </c>
      <c r="D16133" s="18" t="s">
        <v>103</v>
      </c>
      <c r="E16133" s="18">
        <v>0.49190938511326859</v>
      </c>
    </row>
    <row r="16134" spans="1:5" x14ac:dyDescent="0.3">
      <c r="A16134" s="18" t="str">
        <f t="shared" si="252"/>
        <v>2024-25Knox CityAM5</v>
      </c>
      <c r="B16134" s="18" t="s">
        <v>1274</v>
      </c>
      <c r="C16134" s="18" t="s">
        <v>1099</v>
      </c>
      <c r="D16134" s="18" t="s">
        <v>109</v>
      </c>
      <c r="E16134" s="18">
        <v>0.61783439490445857</v>
      </c>
    </row>
    <row r="16135" spans="1:5" x14ac:dyDescent="0.3">
      <c r="A16135" s="18" t="str">
        <f t="shared" si="252"/>
        <v>2024-25Knox CityAM6</v>
      </c>
      <c r="B16135" s="18" t="s">
        <v>1274</v>
      </c>
      <c r="C16135" s="18" t="s">
        <v>1099</v>
      </c>
      <c r="D16135" s="18" t="s">
        <v>115</v>
      </c>
      <c r="E16135" s="18">
        <v>9.2158883540924172</v>
      </c>
    </row>
    <row r="16136" spans="1:5" x14ac:dyDescent="0.3">
      <c r="A16136" s="18" t="str">
        <f t="shared" si="252"/>
        <v>2024-25Knox CityAM7</v>
      </c>
      <c r="B16136" s="18" t="s">
        <v>1274</v>
      </c>
      <c r="C16136" s="18" t="s">
        <v>1099</v>
      </c>
      <c r="D16136" s="18" t="s">
        <v>118</v>
      </c>
      <c r="E16136" s="18">
        <v>1</v>
      </c>
    </row>
    <row r="16137" spans="1:5" x14ac:dyDescent="0.3">
      <c r="A16137" s="18" t="str">
        <f t="shared" si="252"/>
        <v>2024-25Knox CityFS1</v>
      </c>
      <c r="B16137" s="18" t="s">
        <v>1274</v>
      </c>
      <c r="C16137" s="18" t="s">
        <v>1099</v>
      </c>
      <c r="D16137" s="18" t="s">
        <v>124</v>
      </c>
      <c r="E16137" s="18">
        <v>1.4761904761904763</v>
      </c>
    </row>
    <row r="16138" spans="1:5" x14ac:dyDescent="0.3">
      <c r="A16138" s="18" t="str">
        <f t="shared" si="252"/>
        <v>2024-25Knox CityFS2</v>
      </c>
      <c r="B16138" s="18" t="s">
        <v>1274</v>
      </c>
      <c r="C16138" s="18" t="s">
        <v>1099</v>
      </c>
      <c r="D16138" s="18" t="s">
        <v>130</v>
      </c>
      <c r="E16138" s="18">
        <v>0.95393939393939398</v>
      </c>
    </row>
    <row r="16139" spans="1:5" x14ac:dyDescent="0.3">
      <c r="A16139" s="18" t="str">
        <f t="shared" si="252"/>
        <v>2024-25Knox CityFS3</v>
      </c>
      <c r="B16139" s="18" t="s">
        <v>1274</v>
      </c>
      <c r="C16139" s="18" t="s">
        <v>1099</v>
      </c>
      <c r="D16139" s="18" t="s">
        <v>135</v>
      </c>
      <c r="E16139" s="18">
        <v>367.92838874680308</v>
      </c>
    </row>
    <row r="16140" spans="1:5" x14ac:dyDescent="0.3">
      <c r="A16140" s="18" t="str">
        <f t="shared" si="252"/>
        <v>2024-25Knox CityFS4</v>
      </c>
      <c r="B16140" s="18" t="s">
        <v>1274</v>
      </c>
      <c r="C16140" s="18" t="s">
        <v>1099</v>
      </c>
      <c r="D16140" s="18" t="s">
        <v>139</v>
      </c>
      <c r="E16140" s="18">
        <v>1</v>
      </c>
    </row>
    <row r="16141" spans="1:5" x14ac:dyDescent="0.3">
      <c r="A16141" s="18" t="str">
        <f t="shared" si="252"/>
        <v>2024-25Knox CityFS5</v>
      </c>
      <c r="B16141" s="18" t="s">
        <v>1274</v>
      </c>
      <c r="C16141" s="18" t="s">
        <v>1099</v>
      </c>
      <c r="D16141" s="18" t="s">
        <v>144</v>
      </c>
      <c r="E16141" s="18">
        <v>1.0610328638497653</v>
      </c>
    </row>
    <row r="16142" spans="1:5" x14ac:dyDescent="0.3">
      <c r="A16142" s="18" t="str">
        <f t="shared" si="252"/>
        <v>2024-25Knox CityG1</v>
      </c>
      <c r="B16142" s="18" t="s">
        <v>1274</v>
      </c>
      <c r="C16142" s="18" t="s">
        <v>1099</v>
      </c>
      <c r="D16142" s="18" t="s">
        <v>149</v>
      </c>
      <c r="E16142" s="18">
        <v>2.4390243902439025E-2</v>
      </c>
    </row>
    <row r="16143" spans="1:5" x14ac:dyDescent="0.3">
      <c r="A16143" s="18" t="str">
        <f t="shared" si="252"/>
        <v>2024-25Knox CityG2</v>
      </c>
      <c r="B16143" s="18" t="s">
        <v>1274</v>
      </c>
      <c r="C16143" s="18" t="s">
        <v>1099</v>
      </c>
      <c r="D16143" s="18" t="s">
        <v>154</v>
      </c>
      <c r="E16143" s="18">
        <v>69</v>
      </c>
    </row>
    <row r="16144" spans="1:5" x14ac:dyDescent="0.3">
      <c r="A16144" s="18" t="str">
        <f t="shared" si="252"/>
        <v>2024-25Knox CityG3</v>
      </c>
      <c r="B16144" s="18" t="s">
        <v>1274</v>
      </c>
      <c r="C16144" s="18" t="s">
        <v>1099</v>
      </c>
      <c r="D16144" s="18" t="s">
        <v>159</v>
      </c>
      <c r="E16144" s="18">
        <v>0.9242424242424242</v>
      </c>
    </row>
    <row r="16145" spans="1:5" x14ac:dyDescent="0.3">
      <c r="A16145" s="18" t="str">
        <f t="shared" si="252"/>
        <v>2024-25Knox CityG4</v>
      </c>
      <c r="B16145" s="18" t="s">
        <v>1274</v>
      </c>
      <c r="C16145" s="18" t="s">
        <v>1099</v>
      </c>
      <c r="D16145" s="18" t="s">
        <v>166</v>
      </c>
      <c r="E16145" s="18">
        <v>66598.259999999995</v>
      </c>
    </row>
    <row r="16146" spans="1:5" x14ac:dyDescent="0.3">
      <c r="A16146" s="18" t="str">
        <f t="shared" si="252"/>
        <v>2024-25Knox CityG5</v>
      </c>
      <c r="B16146" s="18" t="s">
        <v>1274</v>
      </c>
      <c r="C16146" s="18" t="s">
        <v>1099</v>
      </c>
      <c r="D16146" s="18" t="s">
        <v>169</v>
      </c>
      <c r="E16146" s="18">
        <v>66</v>
      </c>
    </row>
    <row r="16147" spans="1:5" x14ac:dyDescent="0.3">
      <c r="A16147" s="18" t="str">
        <f t="shared" si="252"/>
        <v>2024-25Knox CityLB2</v>
      </c>
      <c r="B16147" s="18" t="s">
        <v>1274</v>
      </c>
      <c r="C16147" s="18" t="s">
        <v>1099</v>
      </c>
      <c r="D16147" s="18" t="s">
        <v>172</v>
      </c>
      <c r="E16147" s="18">
        <v>0.74643678454076712</v>
      </c>
    </row>
    <row r="16148" spans="1:5" x14ac:dyDescent="0.3">
      <c r="A16148" s="18" t="str">
        <f t="shared" si="252"/>
        <v>2024-25Knox CityLB5</v>
      </c>
      <c r="B16148" s="18" t="s">
        <v>1274</v>
      </c>
      <c r="C16148" s="18" t="s">
        <v>1099</v>
      </c>
      <c r="D16148" s="18" t="s">
        <v>177</v>
      </c>
      <c r="E16148" s="18">
        <v>22.853920956265078</v>
      </c>
    </row>
    <row r="16149" spans="1:5" x14ac:dyDescent="0.3">
      <c r="A16149" s="18" t="str">
        <f t="shared" si="252"/>
        <v>2024-25Knox CityLB6</v>
      </c>
      <c r="B16149" s="18" t="s">
        <v>1274</v>
      </c>
      <c r="C16149" s="18" t="s">
        <v>1099</v>
      </c>
      <c r="D16149" s="18" t="s">
        <v>180</v>
      </c>
      <c r="E16149" s="18">
        <v>9.4056961947802229</v>
      </c>
    </row>
    <row r="16150" spans="1:5" x14ac:dyDescent="0.3">
      <c r="A16150" s="18" t="str">
        <f t="shared" si="252"/>
        <v>2024-25Knox CityLB7</v>
      </c>
      <c r="B16150" s="18" t="s">
        <v>1274</v>
      </c>
      <c r="C16150" s="18" t="s">
        <v>1099</v>
      </c>
      <c r="D16150" s="18" t="s">
        <v>184</v>
      </c>
      <c r="E16150" s="18">
        <v>0.36992198503386364</v>
      </c>
    </row>
    <row r="16151" spans="1:5" x14ac:dyDescent="0.3">
      <c r="A16151" s="18" t="str">
        <f t="shared" si="252"/>
        <v>2024-25Knox CityLB8</v>
      </c>
      <c r="B16151" s="18" t="s">
        <v>1274</v>
      </c>
      <c r="C16151" s="18" t="s">
        <v>1099</v>
      </c>
      <c r="D16151" s="18" t="s">
        <v>188</v>
      </c>
      <c r="E16151" s="18">
        <v>4.6929676305250396</v>
      </c>
    </row>
    <row r="16152" spans="1:5" x14ac:dyDescent="0.3">
      <c r="A16152" s="18" t="str">
        <f t="shared" ref="A16152:A16215" si="253">CONCATENATE(B16152,C16152,D16152)</f>
        <v>2024-25Knox CityMC2</v>
      </c>
      <c r="B16152" s="18" t="s">
        <v>1274</v>
      </c>
      <c r="C16152" s="18" t="s">
        <v>1099</v>
      </c>
      <c r="D16152" s="18" t="s">
        <v>192</v>
      </c>
      <c r="E16152" s="18">
        <v>1.0057388809182211</v>
      </c>
    </row>
    <row r="16153" spans="1:5" x14ac:dyDescent="0.3">
      <c r="A16153" s="18" t="str">
        <f t="shared" si="253"/>
        <v>2024-25Knox CityMC3</v>
      </c>
      <c r="B16153" s="18" t="s">
        <v>1274</v>
      </c>
      <c r="C16153" s="18" t="s">
        <v>1099</v>
      </c>
      <c r="D16153" s="18" t="s">
        <v>197</v>
      </c>
      <c r="E16153" s="18">
        <v>104.2282060746099</v>
      </c>
    </row>
    <row r="16154" spans="1:5" x14ac:dyDescent="0.3">
      <c r="A16154" s="18" t="str">
        <f t="shared" si="253"/>
        <v>2024-25Knox CityMC4</v>
      </c>
      <c r="B16154" s="18" t="s">
        <v>1274</v>
      </c>
      <c r="C16154" s="18" t="s">
        <v>1099</v>
      </c>
      <c r="D16154" s="18" t="s">
        <v>202</v>
      </c>
      <c r="E16154" s="18">
        <v>0.75362916529198287</v>
      </c>
    </row>
    <row r="16155" spans="1:5" x14ac:dyDescent="0.3">
      <c r="A16155" s="18" t="str">
        <f t="shared" si="253"/>
        <v>2024-25Knox CityMC5</v>
      </c>
      <c r="B16155" s="18" t="s">
        <v>1274</v>
      </c>
      <c r="C16155" s="18" t="s">
        <v>1099</v>
      </c>
      <c r="D16155" s="18" t="s">
        <v>207</v>
      </c>
      <c r="E16155" s="18">
        <v>0.78082191780821919</v>
      </c>
    </row>
    <row r="16156" spans="1:5" x14ac:dyDescent="0.3">
      <c r="A16156" s="18" t="str">
        <f t="shared" si="253"/>
        <v>2024-25Knox CityMC6</v>
      </c>
      <c r="B16156" s="18" t="s">
        <v>1274</v>
      </c>
      <c r="C16156" s="18" t="s">
        <v>1099</v>
      </c>
      <c r="D16156" s="18" t="s">
        <v>211</v>
      </c>
      <c r="E16156" s="18">
        <v>1.0236728837876614</v>
      </c>
    </row>
    <row r="16157" spans="1:5" x14ac:dyDescent="0.3">
      <c r="A16157" s="18" t="str">
        <f t="shared" si="253"/>
        <v>2024-25Knox CityR1</v>
      </c>
      <c r="B16157" s="18" t="s">
        <v>1274</v>
      </c>
      <c r="C16157" s="18" t="s">
        <v>1099</v>
      </c>
      <c r="D16157" s="18" t="s">
        <v>215</v>
      </c>
      <c r="E16157" s="18">
        <v>36.732456140350877</v>
      </c>
    </row>
    <row r="16158" spans="1:5" x14ac:dyDescent="0.3">
      <c r="A16158" s="18" t="str">
        <f t="shared" si="253"/>
        <v>2024-25Knox CityR2</v>
      </c>
      <c r="B16158" s="18" t="s">
        <v>1274</v>
      </c>
      <c r="C16158" s="18" t="s">
        <v>1099</v>
      </c>
      <c r="D16158" s="18" t="s">
        <v>220</v>
      </c>
      <c r="E16158" s="18">
        <v>0.90916802148865483</v>
      </c>
    </row>
    <row r="16159" spans="1:5" x14ac:dyDescent="0.3">
      <c r="A16159" s="18" t="str">
        <f t="shared" si="253"/>
        <v>2024-25Knox CityR3</v>
      </c>
      <c r="B16159" s="18" t="s">
        <v>1274</v>
      </c>
      <c r="C16159" s="18" t="s">
        <v>1099</v>
      </c>
      <c r="D16159" s="18" t="s">
        <v>223</v>
      </c>
      <c r="E16159" s="18">
        <v>150.27214137214136</v>
      </c>
    </row>
    <row r="16160" spans="1:5" x14ac:dyDescent="0.3">
      <c r="A16160" s="18" t="str">
        <f t="shared" si="253"/>
        <v>2024-25Knox CityR4</v>
      </c>
      <c r="B16160" s="18" t="s">
        <v>1274</v>
      </c>
      <c r="C16160" s="18" t="s">
        <v>1099</v>
      </c>
      <c r="D16160" s="18" t="s">
        <v>228</v>
      </c>
      <c r="E16160" s="18">
        <v>32.37525511139355</v>
      </c>
    </row>
    <row r="16161" spans="1:5" x14ac:dyDescent="0.3">
      <c r="A16161" s="18" t="str">
        <f t="shared" si="253"/>
        <v>2024-25Knox CityR5</v>
      </c>
      <c r="B16161" s="18" t="s">
        <v>1274</v>
      </c>
      <c r="C16161" s="18" t="s">
        <v>1099</v>
      </c>
      <c r="D16161" s="18" t="s">
        <v>232</v>
      </c>
      <c r="E16161" s="18">
        <v>68</v>
      </c>
    </row>
    <row r="16162" spans="1:5" x14ac:dyDescent="0.3">
      <c r="A16162" s="18" t="str">
        <f t="shared" si="253"/>
        <v>2024-25Knox CitySP1</v>
      </c>
      <c r="B16162" s="18" t="s">
        <v>1274</v>
      </c>
      <c r="C16162" s="18" t="s">
        <v>1099</v>
      </c>
      <c r="D16162" s="18" t="s">
        <v>236</v>
      </c>
      <c r="E16162" s="18">
        <v>47</v>
      </c>
    </row>
    <row r="16163" spans="1:5" x14ac:dyDescent="0.3">
      <c r="A16163" s="18" t="str">
        <f t="shared" si="253"/>
        <v>2024-25Knox CitySP2</v>
      </c>
      <c r="B16163" s="18" t="s">
        <v>1274</v>
      </c>
      <c r="C16163" s="18" t="s">
        <v>1099</v>
      </c>
      <c r="D16163" s="18" t="s">
        <v>239</v>
      </c>
      <c r="E16163" s="18">
        <v>0.76725146198830407</v>
      </c>
    </row>
    <row r="16164" spans="1:5" x14ac:dyDescent="0.3">
      <c r="A16164" s="18" t="str">
        <f t="shared" si="253"/>
        <v>2024-25Knox CitySP3</v>
      </c>
      <c r="B16164" s="18" t="s">
        <v>1274</v>
      </c>
      <c r="C16164" s="18" t="s">
        <v>1099</v>
      </c>
      <c r="D16164" s="18" t="s">
        <v>245</v>
      </c>
      <c r="E16164" s="18">
        <v>2698.3228155339807</v>
      </c>
    </row>
    <row r="16165" spans="1:5" x14ac:dyDescent="0.3">
      <c r="A16165" s="18" t="str">
        <f t="shared" si="253"/>
        <v>2024-25Knox CitySP4</v>
      </c>
      <c r="B16165" s="18" t="s">
        <v>1274</v>
      </c>
      <c r="C16165" s="18" t="s">
        <v>1099</v>
      </c>
      <c r="D16165" s="18" t="s">
        <v>251</v>
      </c>
      <c r="E16165" s="18">
        <v>0.33333333333333331</v>
      </c>
    </row>
    <row r="16166" spans="1:5" x14ac:dyDescent="0.3">
      <c r="A16166" s="18" t="str">
        <f t="shared" si="253"/>
        <v>2024-25Knox CityWC2</v>
      </c>
      <c r="B16166" s="18" t="s">
        <v>1274</v>
      </c>
      <c r="C16166" s="18" t="s">
        <v>1099</v>
      </c>
      <c r="D16166" s="18" t="s">
        <v>256</v>
      </c>
      <c r="E16166" s="18">
        <v>0.2595678226290617</v>
      </c>
    </row>
    <row r="16167" spans="1:5" x14ac:dyDescent="0.3">
      <c r="A16167" s="18" t="str">
        <f t="shared" si="253"/>
        <v>2024-25Knox CityWC3</v>
      </c>
      <c r="B16167" s="18" t="s">
        <v>1274</v>
      </c>
      <c r="C16167" s="18" t="s">
        <v>1099</v>
      </c>
      <c r="D16167" s="18" t="s">
        <v>262</v>
      </c>
      <c r="E16167" s="18">
        <v>91.324771276762974</v>
      </c>
    </row>
    <row r="16168" spans="1:5" x14ac:dyDescent="0.3">
      <c r="A16168" s="18" t="str">
        <f t="shared" si="253"/>
        <v>2024-25Knox CityWC4</v>
      </c>
      <c r="B16168" s="18" t="s">
        <v>1274</v>
      </c>
      <c r="C16168" s="18" t="s">
        <v>1099</v>
      </c>
      <c r="D16168" s="18" t="s">
        <v>266</v>
      </c>
      <c r="E16168" s="18">
        <v>64.400577339427471</v>
      </c>
    </row>
    <row r="16169" spans="1:5" x14ac:dyDescent="0.3">
      <c r="A16169" s="18" t="str">
        <f t="shared" si="253"/>
        <v>2024-25Knox CityWC5</v>
      </c>
      <c r="B16169" s="18" t="s">
        <v>1274</v>
      </c>
      <c r="C16169" s="18" t="s">
        <v>1099</v>
      </c>
      <c r="D16169" s="18" t="s">
        <v>270</v>
      </c>
      <c r="E16169" s="18">
        <v>0.71205775189838938</v>
      </c>
    </row>
    <row r="16170" spans="1:5" x14ac:dyDescent="0.3">
      <c r="A16170" s="18" t="str">
        <f t="shared" si="253"/>
        <v>2024-25Knox CityE2</v>
      </c>
      <c r="B16170" s="18" t="s">
        <v>1274</v>
      </c>
      <c r="C16170" s="18" t="s">
        <v>1099</v>
      </c>
      <c r="D16170" s="18" t="s">
        <v>548</v>
      </c>
      <c r="E16170" s="18">
        <v>2918.6901504787961</v>
      </c>
    </row>
    <row r="16171" spans="1:5" x14ac:dyDescent="0.3">
      <c r="A16171" s="18" t="str">
        <f t="shared" si="253"/>
        <v>2024-25Knox CityE4</v>
      </c>
      <c r="B16171" s="18" t="s">
        <v>1274</v>
      </c>
      <c r="C16171" s="18" t="s">
        <v>1099</v>
      </c>
      <c r="D16171" s="18" t="s">
        <v>550</v>
      </c>
      <c r="E16171" s="18">
        <v>1732.4583903328773</v>
      </c>
    </row>
    <row r="16172" spans="1:5" x14ac:dyDescent="0.3">
      <c r="A16172" s="18" t="str">
        <f t="shared" si="253"/>
        <v>2024-25Knox CityL1</v>
      </c>
      <c r="B16172" s="18" t="s">
        <v>1274</v>
      </c>
      <c r="C16172" s="18" t="s">
        <v>1099</v>
      </c>
      <c r="D16172" s="18" t="s">
        <v>552</v>
      </c>
      <c r="E16172" s="18">
        <v>1.5144836044875727</v>
      </c>
    </row>
    <row r="16173" spans="1:5" x14ac:dyDescent="0.3">
      <c r="A16173" s="18" t="str">
        <f t="shared" si="253"/>
        <v>2024-25Knox CityL2</v>
      </c>
      <c r="B16173" s="18" t="s">
        <v>1274</v>
      </c>
      <c r="C16173" s="18" t="s">
        <v>1099</v>
      </c>
      <c r="D16173" s="18" t="s">
        <v>554</v>
      </c>
      <c r="E16173" s="18">
        <v>0.76321200533891276</v>
      </c>
    </row>
    <row r="16174" spans="1:5" x14ac:dyDescent="0.3">
      <c r="A16174" s="18" t="str">
        <f t="shared" si="253"/>
        <v>2024-25Knox CityO2</v>
      </c>
      <c r="B16174" s="18" t="s">
        <v>1274</v>
      </c>
      <c r="C16174" s="18" t="s">
        <v>1099</v>
      </c>
      <c r="D16174" s="18" t="s">
        <v>556</v>
      </c>
      <c r="E16174" s="18">
        <v>0.55494487302585838</v>
      </c>
    </row>
    <row r="16175" spans="1:5" x14ac:dyDescent="0.3">
      <c r="A16175" s="18" t="str">
        <f t="shared" si="253"/>
        <v>2024-25Knox CityO3</v>
      </c>
      <c r="B16175" s="18" t="s">
        <v>1274</v>
      </c>
      <c r="C16175" s="18" t="s">
        <v>1099</v>
      </c>
      <c r="D16175" s="18" t="s">
        <v>558</v>
      </c>
      <c r="E16175" s="18">
        <v>8.3455285898751785E-2</v>
      </c>
    </row>
    <row r="16176" spans="1:5" x14ac:dyDescent="0.3">
      <c r="A16176" s="18" t="str">
        <f t="shared" si="253"/>
        <v>2024-25Knox CityO4</v>
      </c>
      <c r="B16176" s="18" t="s">
        <v>1274</v>
      </c>
      <c r="C16176" s="18" t="s">
        <v>1099</v>
      </c>
      <c r="D16176" s="18" t="s">
        <v>560</v>
      </c>
      <c r="E16176" s="18">
        <v>0.47051326945929034</v>
      </c>
    </row>
    <row r="16177" spans="1:5" x14ac:dyDescent="0.3">
      <c r="A16177" s="18" t="str">
        <f t="shared" si="253"/>
        <v>2024-25Knox CityO5</v>
      </c>
      <c r="B16177" s="18" t="s">
        <v>1274</v>
      </c>
      <c r="C16177" s="18" t="s">
        <v>1099</v>
      </c>
      <c r="D16177" s="18" t="s">
        <v>562</v>
      </c>
      <c r="E16177" s="18">
        <v>1.8378346778907986</v>
      </c>
    </row>
    <row r="16178" spans="1:5" x14ac:dyDescent="0.3">
      <c r="A16178" s="18" t="str">
        <f t="shared" si="253"/>
        <v>2024-25Knox CityOP1</v>
      </c>
      <c r="B16178" s="18" t="s">
        <v>1274</v>
      </c>
      <c r="C16178" s="18" t="s">
        <v>1099</v>
      </c>
      <c r="D16178" s="18" t="s">
        <v>564</v>
      </c>
      <c r="E16178" s="18">
        <v>2.3922760934417323E-2</v>
      </c>
    </row>
    <row r="16179" spans="1:5" x14ac:dyDescent="0.3">
      <c r="A16179" s="18" t="str">
        <f t="shared" si="253"/>
        <v>2024-25Knox CityS1</v>
      </c>
      <c r="B16179" s="18" t="s">
        <v>1274</v>
      </c>
      <c r="C16179" s="18" t="s">
        <v>1099</v>
      </c>
      <c r="D16179" s="18" t="s">
        <v>567</v>
      </c>
      <c r="E16179" s="18">
        <v>0.7196605064763012</v>
      </c>
    </row>
    <row r="16180" spans="1:5" x14ac:dyDescent="0.3">
      <c r="A16180" s="18" t="str">
        <f t="shared" si="253"/>
        <v>2024-25Knox CityS2</v>
      </c>
      <c r="B16180" s="18" t="s">
        <v>1274</v>
      </c>
      <c r="C16180" s="18" t="s">
        <v>1099</v>
      </c>
      <c r="D16180" s="18" t="s">
        <v>569</v>
      </c>
      <c r="E16180" s="18">
        <v>2.2427843168908771E-3</v>
      </c>
    </row>
    <row r="16181" spans="1:5" x14ac:dyDescent="0.3">
      <c r="A16181" s="18" t="str">
        <f t="shared" si="253"/>
        <v>2024-25Knox CityC1</v>
      </c>
      <c r="B16181" s="18" t="s">
        <v>1274</v>
      </c>
      <c r="C16181" s="18" t="s">
        <v>1099</v>
      </c>
      <c r="D16181" s="18" t="s">
        <v>572</v>
      </c>
      <c r="E16181" s="18">
        <v>1254.2528566704634</v>
      </c>
    </row>
    <row r="16182" spans="1:5" x14ac:dyDescent="0.3">
      <c r="A16182" s="18" t="str">
        <f t="shared" si="253"/>
        <v>2024-25Knox CityC2</v>
      </c>
      <c r="B16182" s="18" t="s">
        <v>1274</v>
      </c>
      <c r="C16182" s="18" t="s">
        <v>1099</v>
      </c>
      <c r="D16182" s="18" t="s">
        <v>575</v>
      </c>
      <c r="E16182" s="18">
        <v>8893.8286120194498</v>
      </c>
    </row>
    <row r="16183" spans="1:5" x14ac:dyDescent="0.3">
      <c r="A16183" s="18" t="str">
        <f t="shared" si="253"/>
        <v>2024-25Knox CityC3</v>
      </c>
      <c r="B16183" s="18" t="s">
        <v>1274</v>
      </c>
      <c r="C16183" s="18" t="s">
        <v>1099</v>
      </c>
      <c r="D16183" s="18" t="s">
        <v>579</v>
      </c>
      <c r="E16183" s="18">
        <v>223.82401315789474</v>
      </c>
    </row>
    <row r="16184" spans="1:5" x14ac:dyDescent="0.3">
      <c r="A16184" s="18" t="str">
        <f t="shared" si="253"/>
        <v>2024-25Knox CityC4</v>
      </c>
      <c r="B16184" s="18" t="s">
        <v>1274</v>
      </c>
      <c r="C16184" s="18" t="s">
        <v>1099</v>
      </c>
      <c r="D16184" s="18" t="s">
        <v>583</v>
      </c>
      <c r="E16184" s="18">
        <v>1066.7168803811344</v>
      </c>
    </row>
    <row r="16185" spans="1:5" x14ac:dyDescent="0.3">
      <c r="A16185" s="18" t="str">
        <f t="shared" si="253"/>
        <v>2024-25Knox CityC5</v>
      </c>
      <c r="B16185" s="18" t="s">
        <v>1274</v>
      </c>
      <c r="C16185" s="18" t="s">
        <v>1099</v>
      </c>
      <c r="D16185" s="18" t="s">
        <v>586</v>
      </c>
      <c r="E16185" s="18">
        <v>186.53782562369108</v>
      </c>
    </row>
    <row r="16186" spans="1:5" x14ac:dyDescent="0.3">
      <c r="A16186" s="18" t="str">
        <f t="shared" si="253"/>
        <v>2024-25Knox CityC6</v>
      </c>
      <c r="B16186" s="18" t="s">
        <v>1274</v>
      </c>
      <c r="C16186" s="18" t="s">
        <v>1099</v>
      </c>
      <c r="D16186" s="18" t="s">
        <v>590</v>
      </c>
      <c r="E16186" s="18">
        <v>9</v>
      </c>
    </row>
    <row r="16187" spans="1:5" x14ac:dyDescent="0.3">
      <c r="A16187" s="18" t="str">
        <f t="shared" si="253"/>
        <v>2024-25Knox CityC7</v>
      </c>
      <c r="B16187" s="18" t="s">
        <v>1274</v>
      </c>
      <c r="C16187" s="18" t="s">
        <v>1099</v>
      </c>
      <c r="D16187" s="18" t="s">
        <v>594</v>
      </c>
      <c r="E16187" s="18">
        <v>0.21686746987951808</v>
      </c>
    </row>
    <row r="16188" spans="1:5" x14ac:dyDescent="0.3">
      <c r="A16188" s="18" t="str">
        <f t="shared" si="253"/>
        <v>2024-25Latrobe CityAF2</v>
      </c>
      <c r="B16188" s="18" t="s">
        <v>1274</v>
      </c>
      <c r="C16188" s="18" t="s">
        <v>1102</v>
      </c>
      <c r="D16188" s="18" t="s">
        <v>76</v>
      </c>
      <c r="E16188" s="18">
        <v>1.8</v>
      </c>
    </row>
    <row r="16189" spans="1:5" x14ac:dyDescent="0.3">
      <c r="A16189" s="18" t="str">
        <f t="shared" si="253"/>
        <v>2024-25Latrobe CityAF6</v>
      </c>
      <c r="B16189" s="18" t="s">
        <v>1274</v>
      </c>
      <c r="C16189" s="18" t="s">
        <v>1102</v>
      </c>
      <c r="D16189" s="18" t="s">
        <v>85</v>
      </c>
      <c r="E16189" s="18">
        <v>4.1303443465026319</v>
      </c>
    </row>
    <row r="16190" spans="1:5" x14ac:dyDescent="0.3">
      <c r="A16190" s="18" t="str">
        <f t="shared" si="253"/>
        <v>2024-25Latrobe CityAF7</v>
      </c>
      <c r="B16190" s="18" t="s">
        <v>1274</v>
      </c>
      <c r="C16190" s="18" t="s">
        <v>1102</v>
      </c>
      <c r="D16190" s="18" t="s">
        <v>90</v>
      </c>
      <c r="E16190" s="18">
        <v>8.8104536982162216</v>
      </c>
    </row>
    <row r="16191" spans="1:5" x14ac:dyDescent="0.3">
      <c r="A16191" s="18" t="str">
        <f t="shared" si="253"/>
        <v>2024-25Latrobe CityAM1</v>
      </c>
      <c r="B16191" s="18" t="s">
        <v>1274</v>
      </c>
      <c r="C16191" s="18" t="s">
        <v>1102</v>
      </c>
      <c r="D16191" s="18" t="s">
        <v>97</v>
      </c>
      <c r="E16191" s="18">
        <v>2.5038248483249803</v>
      </c>
    </row>
    <row r="16192" spans="1:5" x14ac:dyDescent="0.3">
      <c r="A16192" s="18" t="str">
        <f t="shared" si="253"/>
        <v>2024-25Latrobe CityAM2</v>
      </c>
      <c r="B16192" s="18" t="s">
        <v>1274</v>
      </c>
      <c r="C16192" s="18" t="s">
        <v>1102</v>
      </c>
      <c r="D16192" s="18" t="s">
        <v>103</v>
      </c>
      <c r="E16192" s="18">
        <v>0.33387096774193548</v>
      </c>
    </row>
    <row r="16193" spans="1:5" x14ac:dyDescent="0.3">
      <c r="A16193" s="18" t="str">
        <f t="shared" si="253"/>
        <v>2024-25Latrobe CityAM5</v>
      </c>
      <c r="B16193" s="18" t="s">
        <v>1274</v>
      </c>
      <c r="C16193" s="18" t="s">
        <v>1102</v>
      </c>
      <c r="D16193" s="18" t="s">
        <v>109</v>
      </c>
      <c r="E16193" s="18">
        <v>0.52058111380145278</v>
      </c>
    </row>
    <row r="16194" spans="1:5" x14ac:dyDescent="0.3">
      <c r="A16194" s="18" t="str">
        <f t="shared" si="253"/>
        <v>2024-25Latrobe CityAM6</v>
      </c>
      <c r="B16194" s="18" t="s">
        <v>1274</v>
      </c>
      <c r="C16194" s="18" t="s">
        <v>1102</v>
      </c>
      <c r="D16194" s="18" t="s">
        <v>115</v>
      </c>
      <c r="E16194" s="18">
        <v>14.46971450313907</v>
      </c>
    </row>
    <row r="16195" spans="1:5" x14ac:dyDescent="0.3">
      <c r="A16195" s="18" t="str">
        <f t="shared" si="253"/>
        <v>2024-25Latrobe CityAM7</v>
      </c>
      <c r="B16195" s="18" t="s">
        <v>1274</v>
      </c>
      <c r="C16195" s="18" t="s">
        <v>1102</v>
      </c>
      <c r="D16195" s="18" t="s">
        <v>118</v>
      </c>
      <c r="E16195" s="18">
        <v>1</v>
      </c>
    </row>
    <row r="16196" spans="1:5" x14ac:dyDescent="0.3">
      <c r="A16196" s="18" t="str">
        <f t="shared" si="253"/>
        <v>2024-25Latrobe CityFS1</v>
      </c>
      <c r="B16196" s="18" t="s">
        <v>1274</v>
      </c>
      <c r="C16196" s="18" t="s">
        <v>1102</v>
      </c>
      <c r="D16196" s="18" t="s">
        <v>124</v>
      </c>
      <c r="E16196" s="18">
        <v>1.9750000000000001</v>
      </c>
    </row>
    <row r="16197" spans="1:5" x14ac:dyDescent="0.3">
      <c r="A16197" s="18" t="str">
        <f t="shared" si="253"/>
        <v>2024-25Latrobe CityFS2</v>
      </c>
      <c r="B16197" s="18" t="s">
        <v>1274</v>
      </c>
      <c r="C16197" s="18" t="s">
        <v>1102</v>
      </c>
      <c r="D16197" s="18" t="s">
        <v>130</v>
      </c>
      <c r="E16197" s="18">
        <v>0.9688524590163935</v>
      </c>
    </row>
    <row r="16198" spans="1:5" x14ac:dyDescent="0.3">
      <c r="A16198" s="18" t="str">
        <f t="shared" si="253"/>
        <v>2024-25Latrobe CityFS3</v>
      </c>
      <c r="B16198" s="18" t="s">
        <v>1274</v>
      </c>
      <c r="C16198" s="18" t="s">
        <v>1102</v>
      </c>
      <c r="D16198" s="18" t="s">
        <v>135</v>
      </c>
      <c r="E16198" s="18">
        <v>394.81661016949153</v>
      </c>
    </row>
    <row r="16199" spans="1:5" x14ac:dyDescent="0.3">
      <c r="A16199" s="18" t="str">
        <f t="shared" si="253"/>
        <v>2024-25Latrobe CityFS4</v>
      </c>
      <c r="B16199" s="18" t="s">
        <v>1274</v>
      </c>
      <c r="C16199" s="18" t="s">
        <v>1102</v>
      </c>
      <c r="D16199" s="18" t="s">
        <v>139</v>
      </c>
      <c r="E16199" s="18">
        <v>0.89015691868758917</v>
      </c>
    </row>
    <row r="16200" spans="1:5" x14ac:dyDescent="0.3">
      <c r="A16200" s="18" t="str">
        <f t="shared" si="253"/>
        <v>2024-25Latrobe CityFS5</v>
      </c>
      <c r="B16200" s="18" t="s">
        <v>1274</v>
      </c>
      <c r="C16200" s="18" t="s">
        <v>1102</v>
      </c>
      <c r="D16200" s="18" t="s">
        <v>144</v>
      </c>
      <c r="E16200" s="18">
        <v>0.96598639455782309</v>
      </c>
    </row>
    <row r="16201" spans="1:5" x14ac:dyDescent="0.3">
      <c r="A16201" s="18" t="str">
        <f t="shared" si="253"/>
        <v>2024-25Latrobe CityG1</v>
      </c>
      <c r="B16201" s="18" t="s">
        <v>1274</v>
      </c>
      <c r="C16201" s="18" t="s">
        <v>1102</v>
      </c>
      <c r="D16201" s="18" t="s">
        <v>149</v>
      </c>
      <c r="E16201" s="18">
        <v>0.15517241379310345</v>
      </c>
    </row>
    <row r="16202" spans="1:5" x14ac:dyDescent="0.3">
      <c r="A16202" s="18" t="str">
        <f t="shared" si="253"/>
        <v>2024-25Latrobe CityG2</v>
      </c>
      <c r="B16202" s="18" t="s">
        <v>1274</v>
      </c>
      <c r="C16202" s="18" t="s">
        <v>1102</v>
      </c>
      <c r="D16202" s="18" t="s">
        <v>154</v>
      </c>
      <c r="E16202" s="18">
        <v>49</v>
      </c>
    </row>
    <row r="16203" spans="1:5" x14ac:dyDescent="0.3">
      <c r="A16203" s="18" t="str">
        <f t="shared" si="253"/>
        <v>2024-25Latrobe CityG3</v>
      </c>
      <c r="B16203" s="18" t="s">
        <v>1274</v>
      </c>
      <c r="C16203" s="18" t="s">
        <v>1102</v>
      </c>
      <c r="D16203" s="18" t="s">
        <v>159</v>
      </c>
      <c r="E16203" s="18">
        <v>0.89583333333333337</v>
      </c>
    </row>
    <row r="16204" spans="1:5" x14ac:dyDescent="0.3">
      <c r="A16204" s="18" t="str">
        <f t="shared" si="253"/>
        <v>2024-25Latrobe CityG4</v>
      </c>
      <c r="B16204" s="18" t="s">
        <v>1274</v>
      </c>
      <c r="C16204" s="18" t="s">
        <v>1102</v>
      </c>
      <c r="D16204" s="18" t="s">
        <v>166</v>
      </c>
      <c r="E16204" s="18">
        <v>55232.922222222223</v>
      </c>
    </row>
    <row r="16205" spans="1:5" x14ac:dyDescent="0.3">
      <c r="A16205" s="18" t="str">
        <f t="shared" si="253"/>
        <v>2024-25Latrobe CityG5</v>
      </c>
      <c r="B16205" s="18" t="s">
        <v>1274</v>
      </c>
      <c r="C16205" s="18" t="s">
        <v>1102</v>
      </c>
      <c r="D16205" s="18" t="s">
        <v>169</v>
      </c>
      <c r="E16205" s="18">
        <v>47</v>
      </c>
    </row>
    <row r="16206" spans="1:5" x14ac:dyDescent="0.3">
      <c r="A16206" s="18" t="str">
        <f t="shared" si="253"/>
        <v>2024-25Latrobe CityLB2</v>
      </c>
      <c r="B16206" s="18" t="s">
        <v>1274</v>
      </c>
      <c r="C16206" s="18" t="s">
        <v>1102</v>
      </c>
      <c r="D16206" s="18" t="s">
        <v>172</v>
      </c>
      <c r="E16206" s="18">
        <v>0.49452886841321142</v>
      </c>
    </row>
    <row r="16207" spans="1:5" x14ac:dyDescent="0.3">
      <c r="A16207" s="18" t="str">
        <f t="shared" si="253"/>
        <v>2024-25Latrobe CityLB5</v>
      </c>
      <c r="B16207" s="18" t="s">
        <v>1274</v>
      </c>
      <c r="C16207" s="18" t="s">
        <v>1102</v>
      </c>
      <c r="D16207" s="18" t="s">
        <v>177</v>
      </c>
      <c r="E16207" s="18">
        <v>38.668793201851734</v>
      </c>
    </row>
    <row r="16208" spans="1:5" x14ac:dyDescent="0.3">
      <c r="A16208" s="18" t="str">
        <f t="shared" si="253"/>
        <v>2024-25Latrobe CityLB6</v>
      </c>
      <c r="B16208" s="18" t="s">
        <v>1274</v>
      </c>
      <c r="C16208" s="18" t="s">
        <v>1102</v>
      </c>
      <c r="D16208" s="18" t="s">
        <v>180</v>
      </c>
      <c r="E16208" s="18">
        <v>3.7300653180290442</v>
      </c>
    </row>
    <row r="16209" spans="1:5" x14ac:dyDescent="0.3">
      <c r="A16209" s="18" t="str">
        <f t="shared" si="253"/>
        <v>2024-25Latrobe CityLB7</v>
      </c>
      <c r="B16209" s="18" t="s">
        <v>1274</v>
      </c>
      <c r="C16209" s="18" t="s">
        <v>1102</v>
      </c>
      <c r="D16209" s="18" t="s">
        <v>184</v>
      </c>
      <c r="E16209" s="18">
        <v>0.27848309975267932</v>
      </c>
    </row>
    <row r="16210" spans="1:5" x14ac:dyDescent="0.3">
      <c r="A16210" s="18" t="str">
        <f t="shared" si="253"/>
        <v>2024-25Latrobe CityLB8</v>
      </c>
      <c r="B16210" s="18" t="s">
        <v>1274</v>
      </c>
      <c r="C16210" s="18" t="s">
        <v>1102</v>
      </c>
      <c r="D16210" s="18" t="s">
        <v>188</v>
      </c>
      <c r="E16210" s="18">
        <v>2.6556915467055617</v>
      </c>
    </row>
    <row r="16211" spans="1:5" x14ac:dyDescent="0.3">
      <c r="A16211" s="18" t="str">
        <f t="shared" si="253"/>
        <v>2024-25Latrobe CityMC2</v>
      </c>
      <c r="B16211" s="18" t="s">
        <v>1274</v>
      </c>
      <c r="C16211" s="18" t="s">
        <v>1102</v>
      </c>
      <c r="D16211" s="18" t="s">
        <v>192</v>
      </c>
      <c r="E16211" s="18">
        <v>1.0072463768115942</v>
      </c>
    </row>
    <row r="16212" spans="1:5" x14ac:dyDescent="0.3">
      <c r="A16212" s="18" t="str">
        <f t="shared" si="253"/>
        <v>2024-25Latrobe CityMC3</v>
      </c>
      <c r="B16212" s="18" t="s">
        <v>1274</v>
      </c>
      <c r="C16212" s="18" t="s">
        <v>1102</v>
      </c>
      <c r="D16212" s="18" t="s">
        <v>197</v>
      </c>
      <c r="E16212" s="18">
        <v>97.929865254076333</v>
      </c>
    </row>
    <row r="16213" spans="1:5" x14ac:dyDescent="0.3">
      <c r="A16213" s="18" t="str">
        <f t="shared" si="253"/>
        <v>2024-25Latrobe CityMC4</v>
      </c>
      <c r="B16213" s="18" t="s">
        <v>1274</v>
      </c>
      <c r="C16213" s="18" t="s">
        <v>1102</v>
      </c>
      <c r="D16213" s="18" t="s">
        <v>202</v>
      </c>
      <c r="E16213" s="18">
        <v>0.74128073184676957</v>
      </c>
    </row>
    <row r="16214" spans="1:5" x14ac:dyDescent="0.3">
      <c r="A16214" s="18" t="str">
        <f t="shared" si="253"/>
        <v>2024-25Latrobe CityMC5</v>
      </c>
      <c r="B16214" s="18" t="s">
        <v>1274</v>
      </c>
      <c r="C16214" s="18" t="s">
        <v>1102</v>
      </c>
      <c r="D16214" s="18" t="s">
        <v>207</v>
      </c>
      <c r="E16214" s="18">
        <v>0.82152230971128604</v>
      </c>
    </row>
    <row r="16215" spans="1:5" x14ac:dyDescent="0.3">
      <c r="A16215" s="18" t="str">
        <f t="shared" si="253"/>
        <v>2024-25Latrobe CityMC6</v>
      </c>
      <c r="B16215" s="18" t="s">
        <v>1274</v>
      </c>
      <c r="C16215" s="18" t="s">
        <v>1102</v>
      </c>
      <c r="D16215" s="18" t="s">
        <v>211</v>
      </c>
      <c r="E16215" s="18">
        <v>0.89613526570048307</v>
      </c>
    </row>
    <row r="16216" spans="1:5" x14ac:dyDescent="0.3">
      <c r="A16216" s="18" t="str">
        <f t="shared" ref="A16216:A16279" si="254">CONCATENATE(B16216,C16216,D16216)</f>
        <v>2024-25Latrobe CityR1</v>
      </c>
      <c r="B16216" s="18" t="s">
        <v>1274</v>
      </c>
      <c r="C16216" s="18" t="s">
        <v>1102</v>
      </c>
      <c r="D16216" s="18" t="s">
        <v>215</v>
      </c>
      <c r="E16216" s="18">
        <v>88.77216807796772</v>
      </c>
    </row>
    <row r="16217" spans="1:5" x14ac:dyDescent="0.3">
      <c r="A16217" s="18" t="str">
        <f t="shared" si="254"/>
        <v>2024-25Latrobe CityR2</v>
      </c>
      <c r="B16217" s="18" t="s">
        <v>1274</v>
      </c>
      <c r="C16217" s="18" t="s">
        <v>1102</v>
      </c>
      <c r="D16217" s="18" t="s">
        <v>220</v>
      </c>
      <c r="E16217" s="18">
        <v>0.99737378175427371</v>
      </c>
    </row>
    <row r="16218" spans="1:5" x14ac:dyDescent="0.3">
      <c r="A16218" s="18" t="str">
        <f t="shared" si="254"/>
        <v>2024-25Latrobe CityR3</v>
      </c>
      <c r="B16218" s="18" t="s">
        <v>1274</v>
      </c>
      <c r="C16218" s="18" t="s">
        <v>1102</v>
      </c>
      <c r="D16218" s="18" t="s">
        <v>223</v>
      </c>
      <c r="E16218" s="18">
        <v>109.8053469001846</v>
      </c>
    </row>
    <row r="16219" spans="1:5" x14ac:dyDescent="0.3">
      <c r="A16219" s="18" t="str">
        <f t="shared" si="254"/>
        <v>2024-25Latrobe CityR4</v>
      </c>
      <c r="B16219" s="18" t="s">
        <v>1274</v>
      </c>
      <c r="C16219" s="18" t="s">
        <v>1102</v>
      </c>
      <c r="D16219" s="18" t="s">
        <v>228</v>
      </c>
      <c r="E16219" s="18">
        <v>24.225858950056097</v>
      </c>
    </row>
    <row r="16220" spans="1:5" x14ac:dyDescent="0.3">
      <c r="A16220" s="18" t="str">
        <f t="shared" si="254"/>
        <v>2024-25Latrobe CityR5</v>
      </c>
      <c r="B16220" s="18" t="s">
        <v>1274</v>
      </c>
      <c r="C16220" s="18" t="s">
        <v>1102</v>
      </c>
      <c r="D16220" s="18" t="s">
        <v>232</v>
      </c>
      <c r="E16220" s="18">
        <v>50</v>
      </c>
    </row>
    <row r="16221" spans="1:5" x14ac:dyDescent="0.3">
      <c r="A16221" s="18" t="str">
        <f t="shared" si="254"/>
        <v>2024-25Latrobe CitySP1</v>
      </c>
      <c r="B16221" s="18" t="s">
        <v>1274</v>
      </c>
      <c r="C16221" s="18" t="s">
        <v>1102</v>
      </c>
      <c r="D16221" s="18" t="s">
        <v>236</v>
      </c>
      <c r="E16221" s="18">
        <v>82</v>
      </c>
    </row>
    <row r="16222" spans="1:5" x14ac:dyDescent="0.3">
      <c r="A16222" s="18" t="str">
        <f t="shared" si="254"/>
        <v>2024-25Latrobe CitySP2</v>
      </c>
      <c r="B16222" s="18" t="s">
        <v>1274</v>
      </c>
      <c r="C16222" s="18" t="s">
        <v>1102</v>
      </c>
      <c r="D16222" s="18" t="s">
        <v>239</v>
      </c>
      <c r="E16222" s="18">
        <v>0.87755102040816324</v>
      </c>
    </row>
    <row r="16223" spans="1:5" x14ac:dyDescent="0.3">
      <c r="A16223" s="18" t="str">
        <f t="shared" si="254"/>
        <v>2024-25Latrobe CitySP3</v>
      </c>
      <c r="B16223" s="18" t="s">
        <v>1274</v>
      </c>
      <c r="C16223" s="18" t="s">
        <v>1102</v>
      </c>
      <c r="D16223" s="18" t="s">
        <v>245</v>
      </c>
      <c r="E16223" s="18">
        <v>2724.5828732394366</v>
      </c>
    </row>
    <row r="16224" spans="1:5" x14ac:dyDescent="0.3">
      <c r="A16224" s="18" t="str">
        <f t="shared" si="254"/>
        <v>2024-25Latrobe CitySP4</v>
      </c>
      <c r="B16224" s="18" t="s">
        <v>1274</v>
      </c>
      <c r="C16224" s="18" t="s">
        <v>1102</v>
      </c>
      <c r="D16224" s="18" t="s">
        <v>251</v>
      </c>
      <c r="E16224" s="18">
        <v>0.5</v>
      </c>
    </row>
    <row r="16225" spans="1:5" x14ac:dyDescent="0.3">
      <c r="A16225" s="18" t="str">
        <f t="shared" si="254"/>
        <v>2024-25Latrobe CityWC2</v>
      </c>
      <c r="B16225" s="18" t="s">
        <v>1274</v>
      </c>
      <c r="C16225" s="18" t="s">
        <v>1102</v>
      </c>
      <c r="D16225" s="18" t="s">
        <v>256</v>
      </c>
      <c r="E16225" s="18">
        <v>3.3651921031237237</v>
      </c>
    </row>
    <row r="16226" spans="1:5" x14ac:dyDescent="0.3">
      <c r="A16226" s="18" t="str">
        <f t="shared" si="254"/>
        <v>2024-25Latrobe CityWC3</v>
      </c>
      <c r="B16226" s="18" t="s">
        <v>1274</v>
      </c>
      <c r="C16226" s="18" t="s">
        <v>1102</v>
      </c>
      <c r="D16226" s="18" t="s">
        <v>262</v>
      </c>
      <c r="E16226" s="18">
        <v>152.88273570976588</v>
      </c>
    </row>
    <row r="16227" spans="1:5" x14ac:dyDescent="0.3">
      <c r="A16227" s="18" t="str">
        <f t="shared" si="254"/>
        <v>2024-25Latrobe CityWC4</v>
      </c>
      <c r="B16227" s="18" t="s">
        <v>1274</v>
      </c>
      <c r="C16227" s="18" t="s">
        <v>1102</v>
      </c>
      <c r="D16227" s="18" t="s">
        <v>266</v>
      </c>
      <c r="E16227" s="18">
        <v>28.689823141802844</v>
      </c>
    </row>
    <row r="16228" spans="1:5" x14ac:dyDescent="0.3">
      <c r="A16228" s="18" t="str">
        <f t="shared" si="254"/>
        <v>2024-25Latrobe CityWC5</v>
      </c>
      <c r="B16228" s="18" t="s">
        <v>1274</v>
      </c>
      <c r="C16228" s="18" t="s">
        <v>1102</v>
      </c>
      <c r="D16228" s="18" t="s">
        <v>270</v>
      </c>
      <c r="E16228" s="18">
        <v>0.56783940324955828</v>
      </c>
    </row>
    <row r="16229" spans="1:5" x14ac:dyDescent="0.3">
      <c r="A16229" s="18" t="str">
        <f t="shared" si="254"/>
        <v>2024-25Latrobe CityE2</v>
      </c>
      <c r="B16229" s="18" t="s">
        <v>1274</v>
      </c>
      <c r="C16229" s="18" t="s">
        <v>1102</v>
      </c>
      <c r="D16229" s="18" t="s">
        <v>548</v>
      </c>
      <c r="E16229" s="18">
        <v>4382.3291796215144</v>
      </c>
    </row>
    <row r="16230" spans="1:5" x14ac:dyDescent="0.3">
      <c r="A16230" s="18" t="str">
        <f t="shared" si="254"/>
        <v>2024-25Latrobe CityE4</v>
      </c>
      <c r="B16230" s="18" t="s">
        <v>1274</v>
      </c>
      <c r="C16230" s="18" t="s">
        <v>1102</v>
      </c>
      <c r="D16230" s="18" t="s">
        <v>550</v>
      </c>
      <c r="E16230" s="18">
        <v>1745.9299336548584</v>
      </c>
    </row>
    <row r="16231" spans="1:5" x14ac:dyDescent="0.3">
      <c r="A16231" s="18" t="str">
        <f t="shared" si="254"/>
        <v>2024-25Latrobe CityL1</v>
      </c>
      <c r="B16231" s="18" t="s">
        <v>1274</v>
      </c>
      <c r="C16231" s="18" t="s">
        <v>1102</v>
      </c>
      <c r="D16231" s="18" t="s">
        <v>552</v>
      </c>
      <c r="E16231" s="18">
        <v>1.9707989967753494</v>
      </c>
    </row>
    <row r="16232" spans="1:5" x14ac:dyDescent="0.3">
      <c r="A16232" s="18" t="str">
        <f t="shared" si="254"/>
        <v>2024-25Latrobe CityL2</v>
      </c>
      <c r="B16232" s="18" t="s">
        <v>1274</v>
      </c>
      <c r="C16232" s="18" t="s">
        <v>1102</v>
      </c>
      <c r="D16232" s="18" t="s">
        <v>554</v>
      </c>
      <c r="E16232" s="18">
        <v>-0.56138352868915387</v>
      </c>
    </row>
    <row r="16233" spans="1:5" x14ac:dyDescent="0.3">
      <c r="A16233" s="18" t="str">
        <f t="shared" si="254"/>
        <v>2024-25Latrobe CityO2</v>
      </c>
      <c r="B16233" s="18" t="s">
        <v>1274</v>
      </c>
      <c r="C16233" s="18" t="s">
        <v>1102</v>
      </c>
      <c r="D16233" s="18" t="s">
        <v>556</v>
      </c>
      <c r="E16233" s="18">
        <v>0.15480469937222927</v>
      </c>
    </row>
    <row r="16234" spans="1:5" x14ac:dyDescent="0.3">
      <c r="A16234" s="18" t="str">
        <f t="shared" si="254"/>
        <v>2024-25Latrobe CityO3</v>
      </c>
      <c r="B16234" s="18" t="s">
        <v>1274</v>
      </c>
      <c r="C16234" s="18" t="s">
        <v>1102</v>
      </c>
      <c r="D16234" s="18" t="s">
        <v>558</v>
      </c>
      <c r="E16234" s="18">
        <v>2.7028726537199871E-2</v>
      </c>
    </row>
    <row r="16235" spans="1:5" x14ac:dyDescent="0.3">
      <c r="A16235" s="18" t="str">
        <f t="shared" si="254"/>
        <v>2024-25Latrobe CityO4</v>
      </c>
      <c r="B16235" s="18" t="s">
        <v>1274</v>
      </c>
      <c r="C16235" s="18" t="s">
        <v>1102</v>
      </c>
      <c r="D16235" s="18" t="s">
        <v>560</v>
      </c>
      <c r="E16235" s="18">
        <v>0.23228497498142994</v>
      </c>
    </row>
    <row r="16236" spans="1:5" x14ac:dyDescent="0.3">
      <c r="A16236" s="18" t="str">
        <f t="shared" si="254"/>
        <v>2024-25Latrobe CityO5</v>
      </c>
      <c r="B16236" s="18" t="s">
        <v>1274</v>
      </c>
      <c r="C16236" s="18" t="s">
        <v>1102</v>
      </c>
      <c r="D16236" s="18" t="s">
        <v>562</v>
      </c>
      <c r="E16236" s="18">
        <v>0.93774557614602205</v>
      </c>
    </row>
    <row r="16237" spans="1:5" x14ac:dyDescent="0.3">
      <c r="A16237" s="18" t="str">
        <f t="shared" si="254"/>
        <v>2024-25Latrobe CityOP1</v>
      </c>
      <c r="B16237" s="18" t="s">
        <v>1274</v>
      </c>
      <c r="C16237" s="18" t="s">
        <v>1102</v>
      </c>
      <c r="D16237" s="18" t="s">
        <v>564</v>
      </c>
      <c r="E16237" s="18">
        <v>-5.9822025920509649E-2</v>
      </c>
    </row>
    <row r="16238" spans="1:5" x14ac:dyDescent="0.3">
      <c r="A16238" s="18" t="str">
        <f t="shared" si="254"/>
        <v>2024-25Latrobe CityS1</v>
      </c>
      <c r="B16238" s="18" t="s">
        <v>1274</v>
      </c>
      <c r="C16238" s="18" t="s">
        <v>1102</v>
      </c>
      <c r="D16238" s="18" t="s">
        <v>567</v>
      </c>
      <c r="E16238" s="18">
        <v>0.56492856762245336</v>
      </c>
    </row>
    <row r="16239" spans="1:5" x14ac:dyDescent="0.3">
      <c r="A16239" s="18" t="str">
        <f t="shared" si="254"/>
        <v>2024-25Latrobe CityS2</v>
      </c>
      <c r="B16239" s="18" t="s">
        <v>1274</v>
      </c>
      <c r="C16239" s="18" t="s">
        <v>1102</v>
      </c>
      <c r="D16239" s="18" t="s">
        <v>569</v>
      </c>
      <c r="E16239" s="18">
        <v>4.3315581043539744E-3</v>
      </c>
    </row>
    <row r="16240" spans="1:5" x14ac:dyDescent="0.3">
      <c r="A16240" s="18" t="str">
        <f t="shared" si="254"/>
        <v>2024-25Latrobe CityC1</v>
      </c>
      <c r="B16240" s="18" t="s">
        <v>1274</v>
      </c>
      <c r="C16240" s="18" t="s">
        <v>1102</v>
      </c>
      <c r="D16240" s="18" t="s">
        <v>572</v>
      </c>
      <c r="E16240" s="18">
        <v>2270.3405415689008</v>
      </c>
    </row>
    <row r="16241" spans="1:5" x14ac:dyDescent="0.3">
      <c r="A16241" s="18" t="str">
        <f t="shared" si="254"/>
        <v>2024-25Latrobe CityC2</v>
      </c>
      <c r="B16241" s="18" t="s">
        <v>1274</v>
      </c>
      <c r="C16241" s="18" t="s">
        <v>1102</v>
      </c>
      <c r="D16241" s="18" t="s">
        <v>575</v>
      </c>
      <c r="E16241" s="18">
        <v>18075.629399454629</v>
      </c>
    </row>
    <row r="16242" spans="1:5" x14ac:dyDescent="0.3">
      <c r="A16242" s="18" t="str">
        <f t="shared" si="254"/>
        <v>2024-25Latrobe CityC3</v>
      </c>
      <c r="B16242" s="18" t="s">
        <v>1274</v>
      </c>
      <c r="C16242" s="18" t="s">
        <v>1102</v>
      </c>
      <c r="D16242" s="18" t="s">
        <v>579</v>
      </c>
      <c r="E16242" s="18">
        <v>50.877589210814996</v>
      </c>
    </row>
    <row r="16243" spans="1:5" x14ac:dyDescent="0.3">
      <c r="A16243" s="18" t="str">
        <f t="shared" si="254"/>
        <v>2024-25Latrobe CityC4</v>
      </c>
      <c r="B16243" s="18" t="s">
        <v>1274</v>
      </c>
      <c r="C16243" s="18" t="s">
        <v>1102</v>
      </c>
      <c r="D16243" s="18" t="s">
        <v>583</v>
      </c>
      <c r="E16243" s="18">
        <v>1553.7954213964108</v>
      </c>
    </row>
    <row r="16244" spans="1:5" x14ac:dyDescent="0.3">
      <c r="A16244" s="18" t="str">
        <f t="shared" si="254"/>
        <v>2024-25Latrobe CityC5</v>
      </c>
      <c r="B16244" s="18" t="s">
        <v>1274</v>
      </c>
      <c r="C16244" s="18" t="s">
        <v>1102</v>
      </c>
      <c r="D16244" s="18" t="s">
        <v>586</v>
      </c>
      <c r="E16244" s="18">
        <v>527.89650580252385</v>
      </c>
    </row>
    <row r="16245" spans="1:5" x14ac:dyDescent="0.3">
      <c r="A16245" s="18" t="str">
        <f t="shared" si="254"/>
        <v>2024-25Latrobe CityC6</v>
      </c>
      <c r="B16245" s="18" t="s">
        <v>1274</v>
      </c>
      <c r="C16245" s="18" t="s">
        <v>1102</v>
      </c>
      <c r="D16245" s="18" t="s">
        <v>590</v>
      </c>
      <c r="E16245" s="18">
        <v>1</v>
      </c>
    </row>
    <row r="16246" spans="1:5" x14ac:dyDescent="0.3">
      <c r="A16246" s="18" t="str">
        <f t="shared" si="254"/>
        <v>2024-25Latrobe CityC7</v>
      </c>
      <c r="B16246" s="18" t="s">
        <v>1274</v>
      </c>
      <c r="C16246" s="18" t="s">
        <v>1102</v>
      </c>
      <c r="D16246" s="18" t="s">
        <v>594</v>
      </c>
      <c r="E16246" s="18">
        <v>0.15880322209436135</v>
      </c>
    </row>
    <row r="16247" spans="1:5" x14ac:dyDescent="0.3">
      <c r="A16247" s="18" t="str">
        <f t="shared" si="254"/>
        <v>2024-25Loddon ShireAF2</v>
      </c>
      <c r="B16247" s="18" t="s">
        <v>1274</v>
      </c>
      <c r="C16247" s="18" t="s">
        <v>1105</v>
      </c>
      <c r="D16247" s="18" t="s">
        <v>76</v>
      </c>
      <c r="E16247" s="18">
        <v>1</v>
      </c>
    </row>
    <row r="16248" spans="1:5" x14ac:dyDescent="0.3">
      <c r="A16248" s="18" t="str">
        <f t="shared" si="254"/>
        <v>2024-25Loddon ShireAF6</v>
      </c>
      <c r="B16248" s="18" t="s">
        <v>1274</v>
      </c>
      <c r="C16248" s="18" t="s">
        <v>1105</v>
      </c>
      <c r="D16248" s="18" t="s">
        <v>85</v>
      </c>
      <c r="E16248" s="18">
        <v>2.2588007736943907</v>
      </c>
    </row>
    <row r="16249" spans="1:5" x14ac:dyDescent="0.3">
      <c r="A16249" s="18" t="str">
        <f t="shared" si="254"/>
        <v>2024-25Loddon ShireAF7</v>
      </c>
      <c r="B16249" s="18" t="s">
        <v>1274</v>
      </c>
      <c r="C16249" s="18" t="s">
        <v>1105</v>
      </c>
      <c r="D16249" s="18" t="s">
        <v>90</v>
      </c>
      <c r="E16249" s="18">
        <v>47.745558600216931</v>
      </c>
    </row>
    <row r="16250" spans="1:5" x14ac:dyDescent="0.3">
      <c r="A16250" s="18" t="str">
        <f t="shared" si="254"/>
        <v>2024-25Loddon ShireAM1</v>
      </c>
      <c r="B16250" s="18" t="s">
        <v>1274</v>
      </c>
      <c r="C16250" s="18" t="s">
        <v>1105</v>
      </c>
      <c r="D16250" s="18" t="s">
        <v>97</v>
      </c>
      <c r="E16250" s="18">
        <v>1.25</v>
      </c>
    </row>
    <row r="16251" spans="1:5" x14ac:dyDescent="0.3">
      <c r="A16251" s="18" t="str">
        <f t="shared" si="254"/>
        <v>2024-25Loddon ShireAM2</v>
      </c>
      <c r="B16251" s="18" t="s">
        <v>1274</v>
      </c>
      <c r="C16251" s="18" t="s">
        <v>1105</v>
      </c>
      <c r="D16251" s="18" t="s">
        <v>103</v>
      </c>
      <c r="E16251" s="18">
        <v>9.285714285714286E-2</v>
      </c>
    </row>
    <row r="16252" spans="1:5" x14ac:dyDescent="0.3">
      <c r="A16252" s="18" t="str">
        <f t="shared" si="254"/>
        <v>2024-25Loddon ShireAM5</v>
      </c>
      <c r="B16252" s="18" t="s">
        <v>1274</v>
      </c>
      <c r="C16252" s="18" t="s">
        <v>1105</v>
      </c>
      <c r="D16252" s="18" t="s">
        <v>109</v>
      </c>
      <c r="E16252" s="18">
        <v>0.94488188976377951</v>
      </c>
    </row>
    <row r="16253" spans="1:5" x14ac:dyDescent="0.3">
      <c r="A16253" s="18" t="str">
        <f t="shared" si="254"/>
        <v>2024-25Loddon ShireAM6</v>
      </c>
      <c r="B16253" s="18" t="s">
        <v>1274</v>
      </c>
      <c r="C16253" s="18" t="s">
        <v>1105</v>
      </c>
      <c r="D16253" s="18" t="s">
        <v>115</v>
      </c>
      <c r="E16253" s="18">
        <v>7.6442295293359122</v>
      </c>
    </row>
    <row r="16254" spans="1:5" x14ac:dyDescent="0.3">
      <c r="A16254" s="18" t="str">
        <f t="shared" si="254"/>
        <v>2024-25Loddon ShireAM7</v>
      </c>
      <c r="B16254" s="18" t="s">
        <v>1274</v>
      </c>
      <c r="C16254" s="18" t="s">
        <v>1105</v>
      </c>
      <c r="D16254" s="18" t="s">
        <v>118</v>
      </c>
      <c r="E16254" s="18">
        <v>0</v>
      </c>
    </row>
    <row r="16255" spans="1:5" x14ac:dyDescent="0.3">
      <c r="A16255" s="18" t="str">
        <f t="shared" si="254"/>
        <v>2024-25Loddon ShireFS1</v>
      </c>
      <c r="B16255" s="18" t="s">
        <v>1274</v>
      </c>
      <c r="C16255" s="18" t="s">
        <v>1105</v>
      </c>
      <c r="D16255" s="18" t="s">
        <v>124</v>
      </c>
      <c r="E16255" s="18">
        <v>7.666666666666667</v>
      </c>
    </row>
    <row r="16256" spans="1:5" x14ac:dyDescent="0.3">
      <c r="A16256" s="18" t="str">
        <f t="shared" si="254"/>
        <v>2024-25Loddon ShireFS2</v>
      </c>
      <c r="B16256" s="18" t="s">
        <v>1274</v>
      </c>
      <c r="C16256" s="18" t="s">
        <v>1105</v>
      </c>
      <c r="D16256" s="18" t="s">
        <v>130</v>
      </c>
      <c r="E16256" s="18">
        <v>0.5043478260869565</v>
      </c>
    </row>
    <row r="16257" spans="1:5" x14ac:dyDescent="0.3">
      <c r="A16257" s="18" t="str">
        <f t="shared" si="254"/>
        <v>2024-25Loddon ShireFS3</v>
      </c>
      <c r="B16257" s="18" t="s">
        <v>1274</v>
      </c>
      <c r="C16257" s="18" t="s">
        <v>1105</v>
      </c>
      <c r="D16257" s="18" t="s">
        <v>135</v>
      </c>
      <c r="E16257" s="18">
        <v>140.36236111111111</v>
      </c>
    </row>
    <row r="16258" spans="1:5" x14ac:dyDescent="0.3">
      <c r="A16258" s="18" t="str">
        <f t="shared" si="254"/>
        <v>2024-25Loddon ShireFS4</v>
      </c>
      <c r="B16258" s="18" t="s">
        <v>1274</v>
      </c>
      <c r="C16258" s="18" t="s">
        <v>1105</v>
      </c>
      <c r="D16258" s="18" t="s">
        <v>139</v>
      </c>
      <c r="E16258" s="18">
        <v>1</v>
      </c>
    </row>
    <row r="16259" spans="1:5" x14ac:dyDescent="0.3">
      <c r="A16259" s="18" t="str">
        <f t="shared" si="254"/>
        <v>2024-25Loddon ShireFS5</v>
      </c>
      <c r="B16259" s="18" t="s">
        <v>1274</v>
      </c>
      <c r="C16259" s="18" t="s">
        <v>1105</v>
      </c>
      <c r="D16259" s="18" t="s">
        <v>144</v>
      </c>
      <c r="E16259" s="18">
        <v>0</v>
      </c>
    </row>
    <row r="16260" spans="1:5" x14ac:dyDescent="0.3">
      <c r="A16260" s="18" t="str">
        <f t="shared" si="254"/>
        <v>2024-25Loddon ShireG1</v>
      </c>
      <c r="B16260" s="18" t="s">
        <v>1274</v>
      </c>
      <c r="C16260" s="18" t="s">
        <v>1105</v>
      </c>
      <c r="D16260" s="18" t="s">
        <v>149</v>
      </c>
      <c r="E16260" s="18">
        <v>1.11731843575419E-2</v>
      </c>
    </row>
    <row r="16261" spans="1:5" x14ac:dyDescent="0.3">
      <c r="A16261" s="18" t="str">
        <f t="shared" si="254"/>
        <v>2024-25Loddon ShireG2</v>
      </c>
      <c r="B16261" s="18" t="s">
        <v>1274</v>
      </c>
      <c r="C16261" s="18" t="s">
        <v>1105</v>
      </c>
      <c r="D16261" s="18" t="s">
        <v>154</v>
      </c>
      <c r="E16261" s="18">
        <v>51</v>
      </c>
    </row>
    <row r="16262" spans="1:5" x14ac:dyDescent="0.3">
      <c r="A16262" s="18" t="str">
        <f t="shared" si="254"/>
        <v>2024-25Loddon ShireG3</v>
      </c>
      <c r="B16262" s="18" t="s">
        <v>1274</v>
      </c>
      <c r="C16262" s="18" t="s">
        <v>1105</v>
      </c>
      <c r="D16262" s="18" t="s">
        <v>159</v>
      </c>
      <c r="E16262" s="18">
        <v>0.98461538461538467</v>
      </c>
    </row>
    <row r="16263" spans="1:5" x14ac:dyDescent="0.3">
      <c r="A16263" s="18" t="str">
        <f t="shared" si="254"/>
        <v>2024-25Loddon ShireG4</v>
      </c>
      <c r="B16263" s="18" t="s">
        <v>1274</v>
      </c>
      <c r="C16263" s="18" t="s">
        <v>1105</v>
      </c>
      <c r="D16263" s="18" t="s">
        <v>166</v>
      </c>
      <c r="E16263" s="18">
        <v>42617.4</v>
      </c>
    </row>
    <row r="16264" spans="1:5" x14ac:dyDescent="0.3">
      <c r="A16264" s="18" t="str">
        <f t="shared" si="254"/>
        <v>2024-25Loddon ShireG5</v>
      </c>
      <c r="B16264" s="18" t="s">
        <v>1274</v>
      </c>
      <c r="C16264" s="18" t="s">
        <v>1105</v>
      </c>
      <c r="D16264" s="18" t="s">
        <v>169</v>
      </c>
      <c r="E16264" s="18">
        <v>54</v>
      </c>
    </row>
    <row r="16265" spans="1:5" x14ac:dyDescent="0.3">
      <c r="A16265" s="18" t="str">
        <f t="shared" si="254"/>
        <v>2024-25Loddon ShireLB2</v>
      </c>
      <c r="B16265" s="18" t="s">
        <v>1274</v>
      </c>
      <c r="C16265" s="18" t="s">
        <v>1105</v>
      </c>
      <c r="D16265" s="18" t="s">
        <v>172</v>
      </c>
      <c r="E16265" s="18">
        <v>0.53579858379228951</v>
      </c>
    </row>
    <row r="16266" spans="1:5" x14ac:dyDescent="0.3">
      <c r="A16266" s="18" t="str">
        <f t="shared" si="254"/>
        <v>2024-25Loddon ShireLB5</v>
      </c>
      <c r="B16266" s="18" t="s">
        <v>1274</v>
      </c>
      <c r="C16266" s="18" t="s">
        <v>1105</v>
      </c>
      <c r="D16266" s="18" t="s">
        <v>177</v>
      </c>
      <c r="E16266" s="18">
        <v>27.911540941328177</v>
      </c>
    </row>
    <row r="16267" spans="1:5" x14ac:dyDescent="0.3">
      <c r="A16267" s="18" t="str">
        <f t="shared" si="254"/>
        <v>2024-25Loddon ShireLB6</v>
      </c>
      <c r="B16267" s="18" t="s">
        <v>1274</v>
      </c>
      <c r="C16267" s="18" t="s">
        <v>1105</v>
      </c>
      <c r="D16267" s="18" t="s">
        <v>180</v>
      </c>
      <c r="E16267" s="18">
        <v>5.2113475177304966</v>
      </c>
    </row>
    <row r="16268" spans="1:5" x14ac:dyDescent="0.3">
      <c r="A16268" s="18" t="str">
        <f t="shared" si="254"/>
        <v>2024-25Loddon ShireLB7</v>
      </c>
      <c r="B16268" s="18" t="s">
        <v>1274</v>
      </c>
      <c r="C16268" s="18" t="s">
        <v>1105</v>
      </c>
      <c r="D16268" s="18" t="s">
        <v>184</v>
      </c>
      <c r="E16268" s="18">
        <v>0.12456479690522243</v>
      </c>
    </row>
    <row r="16269" spans="1:5" x14ac:dyDescent="0.3">
      <c r="A16269" s="18" t="str">
        <f t="shared" si="254"/>
        <v>2024-25Loddon ShireLB8</v>
      </c>
      <c r="B16269" s="18" t="s">
        <v>1274</v>
      </c>
      <c r="C16269" s="18" t="s">
        <v>1105</v>
      </c>
      <c r="D16269" s="18" t="s">
        <v>188</v>
      </c>
      <c r="E16269" s="18">
        <v>1.9411992263056093</v>
      </c>
    </row>
    <row r="16270" spans="1:5" x14ac:dyDescent="0.3">
      <c r="A16270" s="18" t="str">
        <f t="shared" si="254"/>
        <v>2024-25Loddon ShireMC2</v>
      </c>
      <c r="B16270" s="18" t="s">
        <v>1274</v>
      </c>
      <c r="C16270" s="18" t="s">
        <v>1105</v>
      </c>
      <c r="D16270" s="18" t="s">
        <v>192</v>
      </c>
      <c r="E16270" s="18">
        <v>1</v>
      </c>
    </row>
    <row r="16271" spans="1:5" x14ac:dyDescent="0.3">
      <c r="A16271" s="18" t="str">
        <f t="shared" si="254"/>
        <v>2024-25Loddon ShireMC3</v>
      </c>
      <c r="B16271" s="18" t="s">
        <v>1274</v>
      </c>
      <c r="C16271" s="18" t="s">
        <v>1105</v>
      </c>
      <c r="D16271" s="18" t="s">
        <v>197</v>
      </c>
      <c r="E16271" s="18">
        <v>107.30887674732136</v>
      </c>
    </row>
    <row r="16272" spans="1:5" x14ac:dyDescent="0.3">
      <c r="A16272" s="18" t="str">
        <f t="shared" si="254"/>
        <v>2024-25Loddon ShireMC4</v>
      </c>
      <c r="B16272" s="18" t="s">
        <v>1274</v>
      </c>
      <c r="C16272" s="18" t="s">
        <v>1105</v>
      </c>
      <c r="D16272" s="18" t="s">
        <v>202</v>
      </c>
      <c r="E16272" s="18">
        <v>0.93111111111111111</v>
      </c>
    </row>
    <row r="16273" spans="1:5" x14ac:dyDescent="0.3">
      <c r="A16273" s="18" t="str">
        <f t="shared" si="254"/>
        <v>2024-25Loddon ShireMC5</v>
      </c>
      <c r="B16273" s="18" t="s">
        <v>1274</v>
      </c>
      <c r="C16273" s="18" t="s">
        <v>1105</v>
      </c>
      <c r="D16273" s="18" t="s">
        <v>207</v>
      </c>
      <c r="E16273" s="18">
        <v>0.93103448275862066</v>
      </c>
    </row>
    <row r="16274" spans="1:5" x14ac:dyDescent="0.3">
      <c r="A16274" s="18" t="str">
        <f t="shared" si="254"/>
        <v>2024-25Loddon ShireMC6</v>
      </c>
      <c r="B16274" s="18" t="s">
        <v>1274</v>
      </c>
      <c r="C16274" s="18" t="s">
        <v>1105</v>
      </c>
      <c r="D16274" s="18" t="s">
        <v>211</v>
      </c>
      <c r="E16274" s="18">
        <v>1</v>
      </c>
    </row>
    <row r="16275" spans="1:5" x14ac:dyDescent="0.3">
      <c r="A16275" s="18" t="str">
        <f t="shared" si="254"/>
        <v>2024-25Loddon ShireR1</v>
      </c>
      <c r="B16275" s="18" t="s">
        <v>1274</v>
      </c>
      <c r="C16275" s="18" t="s">
        <v>1105</v>
      </c>
      <c r="D16275" s="18" t="s">
        <v>215</v>
      </c>
      <c r="E16275" s="18">
        <v>14.195583596214512</v>
      </c>
    </row>
    <row r="16276" spans="1:5" x14ac:dyDescent="0.3">
      <c r="A16276" s="18" t="str">
        <f t="shared" si="254"/>
        <v>2024-25Loddon ShireR2</v>
      </c>
      <c r="B16276" s="18" t="s">
        <v>1274</v>
      </c>
      <c r="C16276" s="18" t="s">
        <v>1105</v>
      </c>
      <c r="D16276" s="18" t="s">
        <v>220</v>
      </c>
      <c r="E16276" s="18">
        <v>0.99581151832460735</v>
      </c>
    </row>
    <row r="16277" spans="1:5" x14ac:dyDescent="0.3">
      <c r="A16277" s="18" t="str">
        <f t="shared" si="254"/>
        <v>2024-25Loddon ShireR3</v>
      </c>
      <c r="B16277" s="18" t="s">
        <v>1274</v>
      </c>
      <c r="C16277" s="18" t="s">
        <v>1105</v>
      </c>
      <c r="D16277" s="18" t="s">
        <v>223</v>
      </c>
      <c r="E16277" s="18">
        <v>59.974642857142854</v>
      </c>
    </row>
    <row r="16278" spans="1:5" x14ac:dyDescent="0.3">
      <c r="A16278" s="18" t="str">
        <f t="shared" si="254"/>
        <v>2024-25Loddon ShireR4</v>
      </c>
      <c r="B16278" s="18" t="s">
        <v>1274</v>
      </c>
      <c r="C16278" s="18" t="s">
        <v>1105</v>
      </c>
      <c r="D16278" s="18" t="s">
        <v>228</v>
      </c>
      <c r="E16278" s="18">
        <v>5.2287420472181969</v>
      </c>
    </row>
    <row r="16279" spans="1:5" x14ac:dyDescent="0.3">
      <c r="A16279" s="18" t="str">
        <f t="shared" si="254"/>
        <v>2024-25Loddon ShireR5</v>
      </c>
      <c r="B16279" s="18" t="s">
        <v>1274</v>
      </c>
      <c r="C16279" s="18" t="s">
        <v>1105</v>
      </c>
      <c r="D16279" s="18" t="s">
        <v>232</v>
      </c>
      <c r="E16279" s="18">
        <v>41</v>
      </c>
    </row>
    <row r="16280" spans="1:5" x14ac:dyDescent="0.3">
      <c r="A16280" s="18" t="str">
        <f t="shared" ref="A16280:A16343" si="255">CONCATENATE(B16280,C16280,D16280)</f>
        <v>2024-25Loddon ShireSP1</v>
      </c>
      <c r="B16280" s="18" t="s">
        <v>1274</v>
      </c>
      <c r="C16280" s="18" t="s">
        <v>1105</v>
      </c>
      <c r="D16280" s="18" t="s">
        <v>236</v>
      </c>
      <c r="E16280" s="18">
        <v>32</v>
      </c>
    </row>
    <row r="16281" spans="1:5" x14ac:dyDescent="0.3">
      <c r="A16281" s="18" t="str">
        <f t="shared" si="255"/>
        <v>2024-25Loddon ShireSP2</v>
      </c>
      <c r="B16281" s="18" t="s">
        <v>1274</v>
      </c>
      <c r="C16281" s="18" t="s">
        <v>1105</v>
      </c>
      <c r="D16281" s="18" t="s">
        <v>239</v>
      </c>
      <c r="E16281" s="18">
        <v>0.94047619047619047</v>
      </c>
    </row>
    <row r="16282" spans="1:5" x14ac:dyDescent="0.3">
      <c r="A16282" s="18" t="str">
        <f t="shared" si="255"/>
        <v>2024-25Loddon ShireSP3</v>
      </c>
      <c r="B16282" s="18" t="s">
        <v>1274</v>
      </c>
      <c r="C16282" s="18" t="s">
        <v>1105</v>
      </c>
      <c r="D16282" s="18" t="s">
        <v>245</v>
      </c>
      <c r="E16282" s="18">
        <v>2139.0408163265306</v>
      </c>
    </row>
    <row r="16283" spans="1:5" x14ac:dyDescent="0.3">
      <c r="A16283" s="18" t="str">
        <f t="shared" si="255"/>
        <v>2024-25Loddon ShireSP4</v>
      </c>
      <c r="B16283" s="18" t="s">
        <v>1274</v>
      </c>
      <c r="C16283" s="18" t="s">
        <v>1105</v>
      </c>
      <c r="D16283" s="18" t="s">
        <v>251</v>
      </c>
      <c r="E16283" s="18">
        <v>0</v>
      </c>
    </row>
    <row r="16284" spans="1:5" x14ac:dyDescent="0.3">
      <c r="A16284" s="18" t="str">
        <f t="shared" si="255"/>
        <v>2024-25Loddon ShireWC2</v>
      </c>
      <c r="B16284" s="18" t="s">
        <v>1274</v>
      </c>
      <c r="C16284" s="18" t="s">
        <v>1105</v>
      </c>
      <c r="D16284" s="18" t="s">
        <v>256</v>
      </c>
      <c r="E16284" s="18">
        <v>1.6125741290454221</v>
      </c>
    </row>
    <row r="16285" spans="1:5" x14ac:dyDescent="0.3">
      <c r="A16285" s="18" t="str">
        <f t="shared" si="255"/>
        <v>2024-25Loddon ShireWC3</v>
      </c>
      <c r="B16285" s="18" t="s">
        <v>1274</v>
      </c>
      <c r="C16285" s="18" t="s">
        <v>1105</v>
      </c>
      <c r="D16285" s="18" t="s">
        <v>262</v>
      </c>
      <c r="E16285" s="18">
        <v>160.89261167512691</v>
      </c>
    </row>
    <row r="16286" spans="1:5" x14ac:dyDescent="0.3">
      <c r="A16286" s="18" t="str">
        <f t="shared" si="255"/>
        <v>2024-25Loddon ShireWC4</v>
      </c>
      <c r="B16286" s="18" t="s">
        <v>1274</v>
      </c>
      <c r="C16286" s="18" t="s">
        <v>1105</v>
      </c>
      <c r="D16286" s="18" t="s">
        <v>266</v>
      </c>
      <c r="E16286" s="18">
        <v>116.52720777515104</v>
      </c>
    </row>
    <row r="16287" spans="1:5" x14ac:dyDescent="0.3">
      <c r="A16287" s="18" t="str">
        <f t="shared" si="255"/>
        <v>2024-25Loddon ShireWC5</v>
      </c>
      <c r="B16287" s="18" t="s">
        <v>1274</v>
      </c>
      <c r="C16287" s="18" t="s">
        <v>1105</v>
      </c>
      <c r="D16287" s="18" t="s">
        <v>270</v>
      </c>
      <c r="E16287" s="18">
        <v>0.25231541418527298</v>
      </c>
    </row>
    <row r="16288" spans="1:5" x14ac:dyDescent="0.3">
      <c r="A16288" s="18" t="str">
        <f t="shared" si="255"/>
        <v>2024-25Loddon ShireE2</v>
      </c>
      <c r="B16288" s="18" t="s">
        <v>1274</v>
      </c>
      <c r="C16288" s="18" t="s">
        <v>1105</v>
      </c>
      <c r="D16288" s="18" t="s">
        <v>548</v>
      </c>
      <c r="E16288" s="18">
        <v>5202.7936782318802</v>
      </c>
    </row>
    <row r="16289" spans="1:5" x14ac:dyDescent="0.3">
      <c r="A16289" s="18" t="str">
        <f t="shared" si="255"/>
        <v>2024-25Loddon ShireE4</v>
      </c>
      <c r="B16289" s="18" t="s">
        <v>1274</v>
      </c>
      <c r="C16289" s="18" t="s">
        <v>1105</v>
      </c>
      <c r="D16289" s="18" t="s">
        <v>550</v>
      </c>
      <c r="E16289" s="18">
        <v>1352.9980244474627</v>
      </c>
    </row>
    <row r="16290" spans="1:5" x14ac:dyDescent="0.3">
      <c r="A16290" s="18" t="str">
        <f t="shared" si="255"/>
        <v>2024-25Loddon ShireL1</v>
      </c>
      <c r="B16290" s="18" t="s">
        <v>1274</v>
      </c>
      <c r="C16290" s="18" t="s">
        <v>1105</v>
      </c>
      <c r="D16290" s="18" t="s">
        <v>552</v>
      </c>
      <c r="E16290" s="18">
        <v>11.171451306175793</v>
      </c>
    </row>
    <row r="16291" spans="1:5" x14ac:dyDescent="0.3">
      <c r="A16291" s="18" t="str">
        <f t="shared" si="255"/>
        <v>2024-25Loddon ShireL2</v>
      </c>
      <c r="B16291" s="18" t="s">
        <v>1274</v>
      </c>
      <c r="C16291" s="18" t="s">
        <v>1105</v>
      </c>
      <c r="D16291" s="18" t="s">
        <v>554</v>
      </c>
      <c r="E16291" s="18">
        <v>0.1597052431324989</v>
      </c>
    </row>
    <row r="16292" spans="1:5" x14ac:dyDescent="0.3">
      <c r="A16292" s="18" t="str">
        <f t="shared" si="255"/>
        <v>2024-25Loddon ShireO2</v>
      </c>
      <c r="B16292" s="18" t="s">
        <v>1274</v>
      </c>
      <c r="C16292" s="18" t="s">
        <v>1105</v>
      </c>
      <c r="D16292" s="18" t="s">
        <v>556</v>
      </c>
      <c r="E16292" s="18">
        <v>0</v>
      </c>
    </row>
    <row r="16293" spans="1:5" x14ac:dyDescent="0.3">
      <c r="A16293" s="18" t="str">
        <f t="shared" si="255"/>
        <v>2024-25Loddon ShireO3</v>
      </c>
      <c r="B16293" s="18" t="s">
        <v>1274</v>
      </c>
      <c r="C16293" s="18" t="s">
        <v>1105</v>
      </c>
      <c r="D16293" s="18" t="s">
        <v>558</v>
      </c>
      <c r="E16293" s="18">
        <v>0</v>
      </c>
    </row>
    <row r="16294" spans="1:5" x14ac:dyDescent="0.3">
      <c r="A16294" s="18" t="str">
        <f t="shared" si="255"/>
        <v>2024-25Loddon ShireO4</v>
      </c>
      <c r="B16294" s="18" t="s">
        <v>1274</v>
      </c>
      <c r="C16294" s="18" t="s">
        <v>1105</v>
      </c>
      <c r="D16294" s="18" t="s">
        <v>560</v>
      </c>
      <c r="E16294" s="18">
        <v>8.5302310199759007E-2</v>
      </c>
    </row>
    <row r="16295" spans="1:5" x14ac:dyDescent="0.3">
      <c r="A16295" s="18" t="str">
        <f t="shared" si="255"/>
        <v>2024-25Loddon ShireO5</v>
      </c>
      <c r="B16295" s="18" t="s">
        <v>1274</v>
      </c>
      <c r="C16295" s="18" t="s">
        <v>1105</v>
      </c>
      <c r="D16295" s="18" t="s">
        <v>562</v>
      </c>
      <c r="E16295" s="18">
        <v>0.67332134869085658</v>
      </c>
    </row>
    <row r="16296" spans="1:5" x14ac:dyDescent="0.3">
      <c r="A16296" s="18" t="str">
        <f t="shared" si="255"/>
        <v>2024-25Loddon ShireOP1</v>
      </c>
      <c r="B16296" s="18" t="s">
        <v>1274</v>
      </c>
      <c r="C16296" s="18" t="s">
        <v>1105</v>
      </c>
      <c r="D16296" s="18" t="s">
        <v>564</v>
      </c>
      <c r="E16296" s="18">
        <v>5.6055092115407608E-2</v>
      </c>
    </row>
    <row r="16297" spans="1:5" x14ac:dyDescent="0.3">
      <c r="A16297" s="18" t="str">
        <f t="shared" si="255"/>
        <v>2024-25Loddon ShireS1</v>
      </c>
      <c r="B16297" s="18" t="s">
        <v>1274</v>
      </c>
      <c r="C16297" s="18" t="s">
        <v>1105</v>
      </c>
      <c r="D16297" s="18" t="s">
        <v>567</v>
      </c>
      <c r="E16297" s="18">
        <v>0.29537797838243085</v>
      </c>
    </row>
    <row r="16298" spans="1:5" x14ac:dyDescent="0.3">
      <c r="A16298" s="18" t="str">
        <f t="shared" si="255"/>
        <v>2024-25Loddon ShireS2</v>
      </c>
      <c r="B16298" s="18" t="s">
        <v>1274</v>
      </c>
      <c r="C16298" s="18" t="s">
        <v>1105</v>
      </c>
      <c r="D16298" s="18" t="s">
        <v>569</v>
      </c>
      <c r="E16298" s="18">
        <v>2.4211228783686243E-3</v>
      </c>
    </row>
    <row r="16299" spans="1:5" x14ac:dyDescent="0.3">
      <c r="A16299" s="18" t="str">
        <f t="shared" si="255"/>
        <v>2024-25Loddon ShireC1</v>
      </c>
      <c r="B16299" s="18" t="s">
        <v>1274</v>
      </c>
      <c r="C16299" s="18" t="s">
        <v>1105</v>
      </c>
      <c r="D16299" s="18" t="s">
        <v>572</v>
      </c>
      <c r="E16299" s="18">
        <v>5433.581689232753</v>
      </c>
    </row>
    <row r="16300" spans="1:5" x14ac:dyDescent="0.3">
      <c r="A16300" s="18" t="str">
        <f t="shared" si="255"/>
        <v>2024-25Loddon ShireC2</v>
      </c>
      <c r="B16300" s="18" t="s">
        <v>1274</v>
      </c>
      <c r="C16300" s="18" t="s">
        <v>1105</v>
      </c>
      <c r="D16300" s="18" t="s">
        <v>575</v>
      </c>
      <c r="E16300" s="18">
        <v>54021.134493874917</v>
      </c>
    </row>
    <row r="16301" spans="1:5" x14ac:dyDescent="0.3">
      <c r="A16301" s="18" t="str">
        <f t="shared" si="255"/>
        <v>2024-25Loddon ShireC3</v>
      </c>
      <c r="B16301" s="18" t="s">
        <v>1274</v>
      </c>
      <c r="C16301" s="18" t="s">
        <v>1105</v>
      </c>
      <c r="D16301" s="18" t="s">
        <v>579</v>
      </c>
      <c r="E16301" s="18">
        <v>1.6419648528477662</v>
      </c>
    </row>
    <row r="16302" spans="1:5" x14ac:dyDescent="0.3">
      <c r="A16302" s="18" t="str">
        <f t="shared" si="255"/>
        <v>2024-25Loddon ShireC4</v>
      </c>
      <c r="B16302" s="18" t="s">
        <v>1274</v>
      </c>
      <c r="C16302" s="18" t="s">
        <v>1105</v>
      </c>
      <c r="D16302" s="18" t="s">
        <v>583</v>
      </c>
      <c r="E16302" s="18">
        <v>2273.2424242424236</v>
      </c>
    </row>
    <row r="16303" spans="1:5" x14ac:dyDescent="0.3">
      <c r="A16303" s="18" t="str">
        <f t="shared" si="255"/>
        <v>2024-25Loddon ShireC5</v>
      </c>
      <c r="B16303" s="18" t="s">
        <v>1274</v>
      </c>
      <c r="C16303" s="18" t="s">
        <v>1105</v>
      </c>
      <c r="D16303" s="18" t="s">
        <v>586</v>
      </c>
      <c r="E16303" s="18">
        <v>2766.037653127014</v>
      </c>
    </row>
    <row r="16304" spans="1:5" x14ac:dyDescent="0.3">
      <c r="A16304" s="18" t="str">
        <f t="shared" si="255"/>
        <v>2024-25Loddon ShireC6</v>
      </c>
      <c r="B16304" s="18" t="s">
        <v>1274</v>
      </c>
      <c r="C16304" s="18" t="s">
        <v>1105</v>
      </c>
      <c r="D16304" s="18" t="s">
        <v>590</v>
      </c>
      <c r="E16304" s="18">
        <v>2</v>
      </c>
    </row>
    <row r="16305" spans="1:5" x14ac:dyDescent="0.3">
      <c r="A16305" s="18" t="str">
        <f t="shared" si="255"/>
        <v>2024-25Loddon ShireC7</v>
      </c>
      <c r="B16305" s="18" t="s">
        <v>1274</v>
      </c>
      <c r="C16305" s="18" t="s">
        <v>1105</v>
      </c>
      <c r="D16305" s="18" t="s">
        <v>594</v>
      </c>
      <c r="E16305" s="18">
        <v>0.22222222222222221</v>
      </c>
    </row>
    <row r="16306" spans="1:5" x14ac:dyDescent="0.3">
      <c r="A16306" s="18" t="str">
        <f t="shared" si="255"/>
        <v>2024-25Macedon Ranges ShireAF2</v>
      </c>
      <c r="B16306" s="18" t="s">
        <v>1274</v>
      </c>
      <c r="C16306" s="18" t="s">
        <v>1108</v>
      </c>
      <c r="D16306" s="18" t="s">
        <v>76</v>
      </c>
      <c r="E16306" s="18">
        <v>1</v>
      </c>
    </row>
    <row r="16307" spans="1:5" x14ac:dyDescent="0.3">
      <c r="A16307" s="18" t="str">
        <f t="shared" si="255"/>
        <v>2024-25Macedon Ranges ShireAF6</v>
      </c>
      <c r="B16307" s="18" t="s">
        <v>1274</v>
      </c>
      <c r="C16307" s="18" t="s">
        <v>1108</v>
      </c>
      <c r="D16307" s="18" t="s">
        <v>85</v>
      </c>
      <c r="E16307" s="18">
        <v>8.2269184812654927</v>
      </c>
    </row>
    <row r="16308" spans="1:5" x14ac:dyDescent="0.3">
      <c r="A16308" s="18" t="str">
        <f t="shared" si="255"/>
        <v>2024-25Macedon Ranges ShireAF7</v>
      </c>
      <c r="B16308" s="18" t="s">
        <v>1274</v>
      </c>
      <c r="C16308" s="18" t="s">
        <v>1108</v>
      </c>
      <c r="D16308" s="18" t="s">
        <v>90</v>
      </c>
      <c r="E16308" s="18">
        <v>1.3684263008662325</v>
      </c>
    </row>
    <row r="16309" spans="1:5" x14ac:dyDescent="0.3">
      <c r="A16309" s="18" t="str">
        <f t="shared" si="255"/>
        <v>2024-25Macedon Ranges ShireAM1</v>
      </c>
      <c r="B16309" s="18" t="s">
        <v>1274</v>
      </c>
      <c r="C16309" s="18" t="s">
        <v>1108</v>
      </c>
      <c r="D16309" s="18" t="s">
        <v>97</v>
      </c>
      <c r="E16309" s="18">
        <v>1.3124659771366358</v>
      </c>
    </row>
    <row r="16310" spans="1:5" x14ac:dyDescent="0.3">
      <c r="A16310" s="18" t="str">
        <f t="shared" si="255"/>
        <v>2024-25Macedon Ranges ShireAM2</v>
      </c>
      <c r="B16310" s="18" t="s">
        <v>1274</v>
      </c>
      <c r="C16310" s="18" t="s">
        <v>1108</v>
      </c>
      <c r="D16310" s="18" t="s">
        <v>103</v>
      </c>
      <c r="E16310" s="18">
        <v>0.4987405541561713</v>
      </c>
    </row>
    <row r="16311" spans="1:5" x14ac:dyDescent="0.3">
      <c r="A16311" s="18" t="str">
        <f t="shared" si="255"/>
        <v>2024-25Macedon Ranges ShireAM5</v>
      </c>
      <c r="B16311" s="18" t="s">
        <v>1274</v>
      </c>
      <c r="C16311" s="18" t="s">
        <v>1108</v>
      </c>
      <c r="D16311" s="18" t="s">
        <v>109</v>
      </c>
      <c r="E16311" s="18">
        <v>0.56281407035175879</v>
      </c>
    </row>
    <row r="16312" spans="1:5" x14ac:dyDescent="0.3">
      <c r="A16312" s="18" t="str">
        <f t="shared" si="255"/>
        <v>2024-25Macedon Ranges ShireAM6</v>
      </c>
      <c r="B16312" s="18" t="s">
        <v>1274</v>
      </c>
      <c r="C16312" s="18" t="s">
        <v>1108</v>
      </c>
      <c r="D16312" s="18" t="s">
        <v>115</v>
      </c>
      <c r="E16312" s="18">
        <v>24.237975496228131</v>
      </c>
    </row>
    <row r="16313" spans="1:5" x14ac:dyDescent="0.3">
      <c r="A16313" s="18" t="str">
        <f t="shared" si="255"/>
        <v>2024-25Macedon Ranges ShireAM7</v>
      </c>
      <c r="B16313" s="18" t="s">
        <v>1274</v>
      </c>
      <c r="C16313" s="18" t="s">
        <v>1108</v>
      </c>
      <c r="D16313" s="18" t="s">
        <v>118</v>
      </c>
      <c r="E16313" s="18">
        <v>1</v>
      </c>
    </row>
    <row r="16314" spans="1:5" x14ac:dyDescent="0.3">
      <c r="A16314" s="18" t="str">
        <f t="shared" si="255"/>
        <v>2024-25Macedon Ranges ShireFS1</v>
      </c>
      <c r="B16314" s="18" t="s">
        <v>1274</v>
      </c>
      <c r="C16314" s="18" t="s">
        <v>1108</v>
      </c>
      <c r="D16314" s="18" t="s">
        <v>124</v>
      </c>
      <c r="E16314" s="18">
        <v>1.8157894736842106</v>
      </c>
    </row>
    <row r="16315" spans="1:5" x14ac:dyDescent="0.3">
      <c r="A16315" s="18" t="str">
        <f t="shared" si="255"/>
        <v>2024-25Macedon Ranges ShireFS2</v>
      </c>
      <c r="B16315" s="18" t="s">
        <v>1274</v>
      </c>
      <c r="C16315" s="18" t="s">
        <v>1108</v>
      </c>
      <c r="D16315" s="18" t="s">
        <v>130</v>
      </c>
      <c r="E16315" s="18">
        <v>0.99006622516556286</v>
      </c>
    </row>
    <row r="16316" spans="1:5" x14ac:dyDescent="0.3">
      <c r="A16316" s="18" t="str">
        <f t="shared" si="255"/>
        <v>2024-25Macedon Ranges ShireFS3</v>
      </c>
      <c r="B16316" s="18" t="s">
        <v>1274</v>
      </c>
      <c r="C16316" s="18" t="s">
        <v>1108</v>
      </c>
      <c r="D16316" s="18" t="s">
        <v>135</v>
      </c>
      <c r="E16316" s="18">
        <v>399.75149105367791</v>
      </c>
    </row>
    <row r="16317" spans="1:5" x14ac:dyDescent="0.3">
      <c r="A16317" s="18" t="str">
        <f t="shared" si="255"/>
        <v>2024-25Macedon Ranges ShireFS4</v>
      </c>
      <c r="B16317" s="18" t="s">
        <v>1274</v>
      </c>
      <c r="C16317" s="18" t="s">
        <v>1108</v>
      </c>
      <c r="D16317" s="18" t="s">
        <v>139</v>
      </c>
      <c r="E16317" s="18">
        <v>1</v>
      </c>
    </row>
    <row r="16318" spans="1:5" x14ac:dyDescent="0.3">
      <c r="A16318" s="18" t="str">
        <f t="shared" si="255"/>
        <v>2024-25Macedon Ranges ShireFS5</v>
      </c>
      <c r="B16318" s="18" t="s">
        <v>1274</v>
      </c>
      <c r="C16318" s="18" t="s">
        <v>1108</v>
      </c>
      <c r="D16318" s="18" t="s">
        <v>144</v>
      </c>
      <c r="E16318" s="18">
        <v>0.88235294117647056</v>
      </c>
    </row>
    <row r="16319" spans="1:5" x14ac:dyDescent="0.3">
      <c r="A16319" s="18" t="str">
        <f t="shared" si="255"/>
        <v>2024-25Macedon Ranges ShireG1</v>
      </c>
      <c r="B16319" s="18" t="s">
        <v>1274</v>
      </c>
      <c r="C16319" s="18" t="s">
        <v>1108</v>
      </c>
      <c r="D16319" s="18" t="s">
        <v>149</v>
      </c>
      <c r="E16319" s="18">
        <v>1.9230769230769232E-2</v>
      </c>
    </row>
    <row r="16320" spans="1:5" x14ac:dyDescent="0.3">
      <c r="A16320" s="18" t="str">
        <f t="shared" si="255"/>
        <v>2024-25Macedon Ranges ShireG2</v>
      </c>
      <c r="B16320" s="18" t="s">
        <v>1274</v>
      </c>
      <c r="C16320" s="18" t="s">
        <v>1108</v>
      </c>
      <c r="D16320" s="18" t="s">
        <v>154</v>
      </c>
      <c r="E16320" s="18">
        <v>46</v>
      </c>
    </row>
    <row r="16321" spans="1:5" x14ac:dyDescent="0.3">
      <c r="A16321" s="18" t="str">
        <f t="shared" si="255"/>
        <v>2024-25Macedon Ranges ShireG3</v>
      </c>
      <c r="B16321" s="18" t="s">
        <v>1274</v>
      </c>
      <c r="C16321" s="18" t="s">
        <v>1108</v>
      </c>
      <c r="D16321" s="18" t="s">
        <v>159</v>
      </c>
      <c r="E16321" s="18">
        <v>0.98290598290598286</v>
      </c>
    </row>
    <row r="16322" spans="1:5" x14ac:dyDescent="0.3">
      <c r="A16322" s="18" t="str">
        <f t="shared" si="255"/>
        <v>2024-25Macedon Ranges ShireG4</v>
      </c>
      <c r="B16322" s="18" t="s">
        <v>1274</v>
      </c>
      <c r="C16322" s="18" t="s">
        <v>1108</v>
      </c>
      <c r="D16322" s="18" t="s">
        <v>166</v>
      </c>
      <c r="E16322" s="18">
        <v>47662</v>
      </c>
    </row>
    <row r="16323" spans="1:5" x14ac:dyDescent="0.3">
      <c r="A16323" s="18" t="str">
        <f t="shared" si="255"/>
        <v>2024-25Macedon Ranges ShireG5</v>
      </c>
      <c r="B16323" s="18" t="s">
        <v>1274</v>
      </c>
      <c r="C16323" s="18" t="s">
        <v>1108</v>
      </c>
      <c r="D16323" s="18" t="s">
        <v>169</v>
      </c>
      <c r="E16323" s="18">
        <v>45</v>
      </c>
    </row>
    <row r="16324" spans="1:5" x14ac:dyDescent="0.3">
      <c r="A16324" s="18" t="str">
        <f t="shared" si="255"/>
        <v>2024-25Macedon Ranges ShireLB2</v>
      </c>
      <c r="B16324" s="18" t="s">
        <v>1274</v>
      </c>
      <c r="C16324" s="18" t="s">
        <v>1108</v>
      </c>
      <c r="D16324" s="18" t="s">
        <v>172</v>
      </c>
      <c r="E16324" s="18">
        <v>0.53583118272801666</v>
      </c>
    </row>
    <row r="16325" spans="1:5" x14ac:dyDescent="0.3">
      <c r="A16325" s="18" t="str">
        <f t="shared" si="255"/>
        <v>2024-25Macedon Ranges ShireLB5</v>
      </c>
      <c r="B16325" s="18" t="s">
        <v>1274</v>
      </c>
      <c r="C16325" s="18" t="s">
        <v>1108</v>
      </c>
      <c r="D16325" s="18" t="s">
        <v>177</v>
      </c>
      <c r="E16325" s="18">
        <v>26.993758136714639</v>
      </c>
    </row>
    <row r="16326" spans="1:5" x14ac:dyDescent="0.3">
      <c r="A16326" s="18" t="str">
        <f t="shared" si="255"/>
        <v>2024-25Macedon Ranges ShireLB6</v>
      </c>
      <c r="B16326" s="18" t="s">
        <v>1274</v>
      </c>
      <c r="C16326" s="18" t="s">
        <v>1108</v>
      </c>
      <c r="D16326" s="18" t="s">
        <v>180</v>
      </c>
      <c r="E16326" s="18">
        <v>6.8970270896866586</v>
      </c>
    </row>
    <row r="16327" spans="1:5" x14ac:dyDescent="0.3">
      <c r="A16327" s="18" t="str">
        <f t="shared" si="255"/>
        <v>2024-25Macedon Ranges ShireLB7</v>
      </c>
      <c r="B16327" s="18" t="s">
        <v>1274</v>
      </c>
      <c r="C16327" s="18" t="s">
        <v>1108</v>
      </c>
      <c r="D16327" s="18" t="s">
        <v>184</v>
      </c>
      <c r="E16327" s="18">
        <v>0.23642394735434166</v>
      </c>
    </row>
    <row r="16328" spans="1:5" x14ac:dyDescent="0.3">
      <c r="A16328" s="18" t="str">
        <f t="shared" si="255"/>
        <v>2024-25Macedon Ranges ShireLB8</v>
      </c>
      <c r="B16328" s="18" t="s">
        <v>1274</v>
      </c>
      <c r="C16328" s="18" t="s">
        <v>1108</v>
      </c>
      <c r="D16328" s="18" t="s">
        <v>188</v>
      </c>
      <c r="E16328" s="18">
        <v>3.762862696841617</v>
      </c>
    </row>
    <row r="16329" spans="1:5" x14ac:dyDescent="0.3">
      <c r="A16329" s="18" t="str">
        <f t="shared" si="255"/>
        <v>2024-25Macedon Ranges ShireMC2</v>
      </c>
      <c r="B16329" s="18" t="s">
        <v>1274</v>
      </c>
      <c r="C16329" s="18" t="s">
        <v>1108</v>
      </c>
      <c r="D16329" s="18" t="s">
        <v>192</v>
      </c>
      <c r="E16329" s="18">
        <v>1.0140845070422535</v>
      </c>
    </row>
    <row r="16330" spans="1:5" x14ac:dyDescent="0.3">
      <c r="A16330" s="18" t="str">
        <f t="shared" si="255"/>
        <v>2024-25Macedon Ranges ShireMC3</v>
      </c>
      <c r="B16330" s="18" t="s">
        <v>1274</v>
      </c>
      <c r="C16330" s="18" t="s">
        <v>1108</v>
      </c>
      <c r="D16330" s="18" t="s">
        <v>197</v>
      </c>
      <c r="E16330" s="18">
        <v>105.18953284158763</v>
      </c>
    </row>
    <row r="16331" spans="1:5" x14ac:dyDescent="0.3">
      <c r="A16331" s="18" t="str">
        <f t="shared" si="255"/>
        <v>2024-25Macedon Ranges ShireMC4</v>
      </c>
      <c r="B16331" s="18" t="s">
        <v>1274</v>
      </c>
      <c r="C16331" s="18" t="s">
        <v>1108</v>
      </c>
      <c r="D16331" s="18" t="s">
        <v>202</v>
      </c>
      <c r="E16331" s="18">
        <v>0.81221513217866914</v>
      </c>
    </row>
    <row r="16332" spans="1:5" x14ac:dyDescent="0.3">
      <c r="A16332" s="18" t="str">
        <f t="shared" si="255"/>
        <v>2024-25Macedon Ranges ShireMC5</v>
      </c>
      <c r="B16332" s="18" t="s">
        <v>1274</v>
      </c>
      <c r="C16332" s="18" t="s">
        <v>1108</v>
      </c>
      <c r="D16332" s="18" t="s">
        <v>207</v>
      </c>
      <c r="E16332" s="18">
        <v>0.83333333333333337</v>
      </c>
    </row>
    <row r="16333" spans="1:5" x14ac:dyDescent="0.3">
      <c r="A16333" s="18" t="str">
        <f t="shared" si="255"/>
        <v>2024-25Macedon Ranges ShireMC6</v>
      </c>
      <c r="B16333" s="18" t="s">
        <v>1274</v>
      </c>
      <c r="C16333" s="18" t="s">
        <v>1108</v>
      </c>
      <c r="D16333" s="18" t="s">
        <v>211</v>
      </c>
      <c r="E16333" s="18">
        <v>0.94567404426559354</v>
      </c>
    </row>
    <row r="16334" spans="1:5" x14ac:dyDescent="0.3">
      <c r="A16334" s="18" t="str">
        <f t="shared" si="255"/>
        <v>2024-25Macedon Ranges ShireR1</v>
      </c>
      <c r="B16334" s="18" t="s">
        <v>1274</v>
      </c>
      <c r="C16334" s="18" t="s">
        <v>1108</v>
      </c>
      <c r="D16334" s="18" t="s">
        <v>215</v>
      </c>
      <c r="E16334" s="18">
        <v>56.963166399916823</v>
      </c>
    </row>
    <row r="16335" spans="1:5" x14ac:dyDescent="0.3">
      <c r="A16335" s="18" t="str">
        <f t="shared" si="255"/>
        <v>2024-25Macedon Ranges ShireR2</v>
      </c>
      <c r="B16335" s="18" t="s">
        <v>1274</v>
      </c>
      <c r="C16335" s="18" t="s">
        <v>1108</v>
      </c>
      <c r="D16335" s="18" t="s">
        <v>220</v>
      </c>
      <c r="E16335" s="18">
        <v>0.9353517835001488</v>
      </c>
    </row>
    <row r="16336" spans="1:5" x14ac:dyDescent="0.3">
      <c r="A16336" s="18" t="str">
        <f t="shared" si="255"/>
        <v>2024-25Macedon Ranges ShireR3</v>
      </c>
      <c r="B16336" s="18" t="s">
        <v>1274</v>
      </c>
      <c r="C16336" s="18" t="s">
        <v>1108</v>
      </c>
      <c r="D16336" s="18" t="s">
        <v>223</v>
      </c>
      <c r="E16336" s="18">
        <v>99.091473176968094</v>
      </c>
    </row>
    <row r="16337" spans="1:5" x14ac:dyDescent="0.3">
      <c r="A16337" s="18" t="str">
        <f t="shared" si="255"/>
        <v>2024-25Macedon Ranges ShireR4</v>
      </c>
      <c r="B16337" s="18" t="s">
        <v>1274</v>
      </c>
      <c r="C16337" s="18" t="s">
        <v>1108</v>
      </c>
      <c r="D16337" s="18" t="s">
        <v>228</v>
      </c>
      <c r="E16337" s="18">
        <v>10.311822859329492</v>
      </c>
    </row>
    <row r="16338" spans="1:5" x14ac:dyDescent="0.3">
      <c r="A16338" s="18" t="str">
        <f t="shared" si="255"/>
        <v>2024-25Macedon Ranges ShireR5</v>
      </c>
      <c r="B16338" s="18" t="s">
        <v>1274</v>
      </c>
      <c r="C16338" s="18" t="s">
        <v>1108</v>
      </c>
      <c r="D16338" s="18" t="s">
        <v>232</v>
      </c>
      <c r="E16338" s="18">
        <v>32</v>
      </c>
    </row>
    <row r="16339" spans="1:5" x14ac:dyDescent="0.3">
      <c r="A16339" s="18" t="str">
        <f t="shared" si="255"/>
        <v>2024-25Macedon Ranges ShireSP1</v>
      </c>
      <c r="B16339" s="18" t="s">
        <v>1274</v>
      </c>
      <c r="C16339" s="18" t="s">
        <v>1108</v>
      </c>
      <c r="D16339" s="18" t="s">
        <v>236</v>
      </c>
      <c r="E16339" s="18">
        <v>170</v>
      </c>
    </row>
    <row r="16340" spans="1:5" x14ac:dyDescent="0.3">
      <c r="A16340" s="18" t="str">
        <f t="shared" si="255"/>
        <v>2024-25Macedon Ranges ShireSP2</v>
      </c>
      <c r="B16340" s="18" t="s">
        <v>1274</v>
      </c>
      <c r="C16340" s="18" t="s">
        <v>1108</v>
      </c>
      <c r="D16340" s="18" t="s">
        <v>239</v>
      </c>
      <c r="E16340" s="18">
        <v>0.32402234636871508</v>
      </c>
    </row>
    <row r="16341" spans="1:5" x14ac:dyDescent="0.3">
      <c r="A16341" s="18" t="str">
        <f t="shared" si="255"/>
        <v>2024-25Macedon Ranges ShireSP3</v>
      </c>
      <c r="B16341" s="18" t="s">
        <v>1274</v>
      </c>
      <c r="C16341" s="18" t="s">
        <v>1108</v>
      </c>
      <c r="D16341" s="18" t="s">
        <v>245</v>
      </c>
      <c r="E16341" s="18">
        <v>5079.7649667405767</v>
      </c>
    </row>
    <row r="16342" spans="1:5" x14ac:dyDescent="0.3">
      <c r="A16342" s="18" t="str">
        <f t="shared" si="255"/>
        <v>2024-25Macedon Ranges ShireSP4</v>
      </c>
      <c r="B16342" s="18" t="s">
        <v>1274</v>
      </c>
      <c r="C16342" s="18" t="s">
        <v>1108</v>
      </c>
      <c r="D16342" s="18" t="s">
        <v>251</v>
      </c>
      <c r="E16342" s="18">
        <v>0.3</v>
      </c>
    </row>
    <row r="16343" spans="1:5" x14ac:dyDescent="0.3">
      <c r="A16343" s="18" t="str">
        <f t="shared" si="255"/>
        <v>2024-25Macedon Ranges ShireWC2</v>
      </c>
      <c r="B16343" s="18" t="s">
        <v>1274</v>
      </c>
      <c r="C16343" s="18" t="s">
        <v>1108</v>
      </c>
      <c r="D16343" s="18" t="s">
        <v>256</v>
      </c>
      <c r="E16343" s="18">
        <v>4.3706168690937321</v>
      </c>
    </row>
    <row r="16344" spans="1:5" x14ac:dyDescent="0.3">
      <c r="A16344" s="18" t="str">
        <f t="shared" ref="A16344:A16407" si="256">CONCATENATE(B16344,C16344,D16344)</f>
        <v>2024-25Macedon Ranges ShireWC3</v>
      </c>
      <c r="B16344" s="18" t="s">
        <v>1274</v>
      </c>
      <c r="C16344" s="18" t="s">
        <v>1108</v>
      </c>
      <c r="D16344" s="18" t="s">
        <v>262</v>
      </c>
      <c r="E16344" s="18">
        <v>107.17880904169594</v>
      </c>
    </row>
    <row r="16345" spans="1:5" x14ac:dyDescent="0.3">
      <c r="A16345" s="18" t="str">
        <f t="shared" si="256"/>
        <v>2024-25Macedon Ranges ShireWC4</v>
      </c>
      <c r="B16345" s="18" t="s">
        <v>1274</v>
      </c>
      <c r="C16345" s="18" t="s">
        <v>1108</v>
      </c>
      <c r="D16345" s="18" t="s">
        <v>266</v>
      </c>
      <c r="E16345" s="18">
        <v>75.588482222886171</v>
      </c>
    </row>
    <row r="16346" spans="1:5" x14ac:dyDescent="0.3">
      <c r="A16346" s="18" t="str">
        <f t="shared" si="256"/>
        <v>2024-25Macedon Ranges ShireWC5</v>
      </c>
      <c r="B16346" s="18" t="s">
        <v>1274</v>
      </c>
      <c r="C16346" s="18" t="s">
        <v>1108</v>
      </c>
      <c r="D16346" s="18" t="s">
        <v>270</v>
      </c>
      <c r="E16346" s="18">
        <v>0.70446656745859604</v>
      </c>
    </row>
    <row r="16347" spans="1:5" x14ac:dyDescent="0.3">
      <c r="A16347" s="18" t="str">
        <f t="shared" si="256"/>
        <v>2024-25Macedon Ranges ShireE2</v>
      </c>
      <c r="B16347" s="18" t="s">
        <v>1274</v>
      </c>
      <c r="C16347" s="18" t="s">
        <v>1108</v>
      </c>
      <c r="D16347" s="18" t="s">
        <v>548</v>
      </c>
      <c r="E16347" s="18">
        <v>4253.3466533466535</v>
      </c>
    </row>
    <row r="16348" spans="1:5" x14ac:dyDescent="0.3">
      <c r="A16348" s="18" t="str">
        <f t="shared" si="256"/>
        <v>2024-25Macedon Ranges ShireE4</v>
      </c>
      <c r="B16348" s="18" t="s">
        <v>1274</v>
      </c>
      <c r="C16348" s="18" t="s">
        <v>1108</v>
      </c>
      <c r="D16348" s="18" t="s">
        <v>550</v>
      </c>
      <c r="E16348" s="18">
        <v>2065.1748251748254</v>
      </c>
    </row>
    <row r="16349" spans="1:5" x14ac:dyDescent="0.3">
      <c r="A16349" s="18" t="str">
        <f t="shared" si="256"/>
        <v>2024-25Macedon Ranges ShireL1</v>
      </c>
      <c r="B16349" s="18" t="s">
        <v>1274</v>
      </c>
      <c r="C16349" s="18" t="s">
        <v>1108</v>
      </c>
      <c r="D16349" s="18" t="s">
        <v>552</v>
      </c>
      <c r="E16349" s="18">
        <v>1.7358066177068372</v>
      </c>
    </row>
    <row r="16350" spans="1:5" x14ac:dyDescent="0.3">
      <c r="A16350" s="18" t="str">
        <f t="shared" si="256"/>
        <v>2024-25Macedon Ranges ShireL2</v>
      </c>
      <c r="B16350" s="18" t="s">
        <v>1274</v>
      </c>
      <c r="C16350" s="18" t="s">
        <v>1108</v>
      </c>
      <c r="D16350" s="18" t="s">
        <v>554</v>
      </c>
      <c r="E16350" s="18">
        <v>0.17527980271537358</v>
      </c>
    </row>
    <row r="16351" spans="1:5" x14ac:dyDescent="0.3">
      <c r="A16351" s="18" t="str">
        <f t="shared" si="256"/>
        <v>2024-25Macedon Ranges ShireO2</v>
      </c>
      <c r="B16351" s="18" t="s">
        <v>1274</v>
      </c>
      <c r="C16351" s="18" t="s">
        <v>1108</v>
      </c>
      <c r="D16351" s="18" t="s">
        <v>556</v>
      </c>
      <c r="E16351" s="18">
        <v>0.28829011030040913</v>
      </c>
    </row>
    <row r="16352" spans="1:5" x14ac:dyDescent="0.3">
      <c r="A16352" s="18" t="str">
        <f t="shared" si="256"/>
        <v>2024-25Macedon Ranges ShireO3</v>
      </c>
      <c r="B16352" s="18" t="s">
        <v>1274</v>
      </c>
      <c r="C16352" s="18" t="s">
        <v>1108</v>
      </c>
      <c r="D16352" s="18" t="s">
        <v>558</v>
      </c>
      <c r="E16352" s="18">
        <v>3.4256911277400083E-2</v>
      </c>
    </row>
    <row r="16353" spans="1:5" x14ac:dyDescent="0.3">
      <c r="A16353" s="18" t="str">
        <f t="shared" si="256"/>
        <v>2024-25Macedon Ranges ShireO4</v>
      </c>
      <c r="B16353" s="18" t="s">
        <v>1274</v>
      </c>
      <c r="C16353" s="18" t="s">
        <v>1108</v>
      </c>
      <c r="D16353" s="18" t="s">
        <v>560</v>
      </c>
      <c r="E16353" s="18">
        <v>0.25067091477237913</v>
      </c>
    </row>
    <row r="16354" spans="1:5" x14ac:dyDescent="0.3">
      <c r="A16354" s="18" t="str">
        <f t="shared" si="256"/>
        <v>2024-25Macedon Ranges ShireO5</v>
      </c>
      <c r="B16354" s="18" t="s">
        <v>1274</v>
      </c>
      <c r="C16354" s="18" t="s">
        <v>1108</v>
      </c>
      <c r="D16354" s="18" t="s">
        <v>562</v>
      </c>
      <c r="E16354" s="18">
        <v>1.0938408067916359</v>
      </c>
    </row>
    <row r="16355" spans="1:5" x14ac:dyDescent="0.3">
      <c r="A16355" s="18" t="str">
        <f t="shared" si="256"/>
        <v>2024-25Macedon Ranges ShireOP1</v>
      </c>
      <c r="B16355" s="18" t="s">
        <v>1274</v>
      </c>
      <c r="C16355" s="18" t="s">
        <v>1108</v>
      </c>
      <c r="D16355" s="18" t="s">
        <v>564</v>
      </c>
      <c r="E16355" s="18">
        <v>2.8007341996402056E-2</v>
      </c>
    </row>
    <row r="16356" spans="1:5" x14ac:dyDescent="0.3">
      <c r="A16356" s="18" t="str">
        <f t="shared" si="256"/>
        <v>2024-25Macedon Ranges ShireS1</v>
      </c>
      <c r="B16356" s="18" t="s">
        <v>1274</v>
      </c>
      <c r="C16356" s="18" t="s">
        <v>1108</v>
      </c>
      <c r="D16356" s="18" t="s">
        <v>567</v>
      </c>
      <c r="E16356" s="18">
        <v>0.58698530687535955</v>
      </c>
    </row>
    <row r="16357" spans="1:5" x14ac:dyDescent="0.3">
      <c r="A16357" s="18" t="str">
        <f t="shared" si="256"/>
        <v>2024-25Macedon Ranges ShireS2</v>
      </c>
      <c r="B16357" s="18" t="s">
        <v>1274</v>
      </c>
      <c r="C16357" s="18" t="s">
        <v>1108</v>
      </c>
      <c r="D16357" s="18" t="s">
        <v>569</v>
      </c>
      <c r="E16357" s="18">
        <v>2.7303669312589698E-3</v>
      </c>
    </row>
    <row r="16358" spans="1:5" x14ac:dyDescent="0.3">
      <c r="A16358" s="18" t="str">
        <f t="shared" si="256"/>
        <v>2024-25Macedon Ranges ShireC1</v>
      </c>
      <c r="B16358" s="18" t="s">
        <v>1274</v>
      </c>
      <c r="C16358" s="18" t="s">
        <v>1108</v>
      </c>
      <c r="D16358" s="18" t="s">
        <v>572</v>
      </c>
      <c r="E16358" s="18">
        <v>1898.2397945535286</v>
      </c>
    </row>
    <row r="16359" spans="1:5" x14ac:dyDescent="0.3">
      <c r="A16359" s="18" t="str">
        <f t="shared" si="256"/>
        <v>2024-25Macedon Ranges ShireC2</v>
      </c>
      <c r="B16359" s="18" t="s">
        <v>1274</v>
      </c>
      <c r="C16359" s="18" t="s">
        <v>1108</v>
      </c>
      <c r="D16359" s="18" t="s">
        <v>575</v>
      </c>
      <c r="E16359" s="18">
        <v>17565.298806912415</v>
      </c>
    </row>
    <row r="16360" spans="1:5" x14ac:dyDescent="0.3">
      <c r="A16360" s="18" t="str">
        <f t="shared" si="256"/>
        <v>2024-25Macedon Ranges ShireC3</v>
      </c>
      <c r="B16360" s="18" t="s">
        <v>1274</v>
      </c>
      <c r="C16360" s="18" t="s">
        <v>1108</v>
      </c>
      <c r="D16360" s="18" t="s">
        <v>579</v>
      </c>
      <c r="E16360" s="18">
        <v>32.182582044836259</v>
      </c>
    </row>
    <row r="16361" spans="1:5" x14ac:dyDescent="0.3">
      <c r="A16361" s="18" t="str">
        <f t="shared" si="256"/>
        <v>2024-25Macedon Ranges ShireC4</v>
      </c>
      <c r="B16361" s="18" t="s">
        <v>1274</v>
      </c>
      <c r="C16361" s="18" t="s">
        <v>1108</v>
      </c>
      <c r="D16361" s="18" t="s">
        <v>583</v>
      </c>
      <c r="E16361" s="18">
        <v>1455.3350097194727</v>
      </c>
    </row>
    <row r="16362" spans="1:5" x14ac:dyDescent="0.3">
      <c r="A16362" s="18" t="str">
        <f t="shared" si="256"/>
        <v>2024-25Macedon Ranges ShireC5</v>
      </c>
      <c r="B16362" s="18" t="s">
        <v>1274</v>
      </c>
      <c r="C16362" s="18" t="s">
        <v>1108</v>
      </c>
      <c r="D16362" s="18" t="s">
        <v>586</v>
      </c>
      <c r="E16362" s="18">
        <v>451.46505448254953</v>
      </c>
    </row>
    <row r="16363" spans="1:5" x14ac:dyDescent="0.3">
      <c r="A16363" s="18" t="str">
        <f t="shared" si="256"/>
        <v>2024-25Macedon Ranges ShireC6</v>
      </c>
      <c r="B16363" s="18" t="s">
        <v>1274</v>
      </c>
      <c r="C16363" s="18" t="s">
        <v>1108</v>
      </c>
      <c r="D16363" s="18" t="s">
        <v>590</v>
      </c>
      <c r="E16363" s="18">
        <v>10</v>
      </c>
    </row>
    <row r="16364" spans="1:5" x14ac:dyDescent="0.3">
      <c r="A16364" s="18" t="str">
        <f t="shared" si="256"/>
        <v>2024-25Macedon Ranges ShireC7</v>
      </c>
      <c r="B16364" s="18" t="s">
        <v>1274</v>
      </c>
      <c r="C16364" s="18" t="s">
        <v>1108</v>
      </c>
      <c r="D16364" s="18" t="s">
        <v>594</v>
      </c>
      <c r="E16364" s="18">
        <v>0.16188524590163936</v>
      </c>
    </row>
    <row r="16365" spans="1:5" x14ac:dyDescent="0.3">
      <c r="A16365" s="18" t="str">
        <f t="shared" si="256"/>
        <v>2024-25Manningham CityAF2</v>
      </c>
      <c r="B16365" s="18" t="s">
        <v>1274</v>
      </c>
      <c r="C16365" s="18" t="s">
        <v>1111</v>
      </c>
      <c r="D16365" s="18" t="s">
        <v>76</v>
      </c>
      <c r="E16365" s="18">
        <v>4</v>
      </c>
    </row>
    <row r="16366" spans="1:5" x14ac:dyDescent="0.3">
      <c r="A16366" s="18" t="str">
        <f t="shared" si="256"/>
        <v>2024-25Manningham CityAF6</v>
      </c>
      <c r="B16366" s="18" t="s">
        <v>1274</v>
      </c>
      <c r="C16366" s="18" t="s">
        <v>1111</v>
      </c>
      <c r="D16366" s="18" t="s">
        <v>85</v>
      </c>
      <c r="E16366" s="18">
        <v>6.118972988972458</v>
      </c>
    </row>
    <row r="16367" spans="1:5" x14ac:dyDescent="0.3">
      <c r="A16367" s="18" t="str">
        <f t="shared" si="256"/>
        <v>2024-25Manningham CityAF7</v>
      </c>
      <c r="B16367" s="18" t="s">
        <v>1274</v>
      </c>
      <c r="C16367" s="18" t="s">
        <v>1111</v>
      </c>
      <c r="D16367" s="18" t="s">
        <v>90</v>
      </c>
      <c r="E16367" s="18">
        <v>5.3452933486471801E-2</v>
      </c>
    </row>
    <row r="16368" spans="1:5" x14ac:dyDescent="0.3">
      <c r="A16368" s="18" t="str">
        <f t="shared" si="256"/>
        <v>2024-25Manningham CityAM1</v>
      </c>
      <c r="B16368" s="18" t="s">
        <v>1274</v>
      </c>
      <c r="C16368" s="18" t="s">
        <v>1111</v>
      </c>
      <c r="D16368" s="18" t="s">
        <v>97</v>
      </c>
      <c r="E16368" s="18">
        <v>0</v>
      </c>
    </row>
    <row r="16369" spans="1:5" x14ac:dyDescent="0.3">
      <c r="A16369" s="18" t="str">
        <f t="shared" si="256"/>
        <v>2024-25Manningham CityAM2</v>
      </c>
      <c r="B16369" s="18" t="s">
        <v>1274</v>
      </c>
      <c r="C16369" s="18" t="s">
        <v>1111</v>
      </c>
      <c r="D16369" s="18" t="s">
        <v>103</v>
      </c>
      <c r="E16369" s="18">
        <v>0.41580756013745707</v>
      </c>
    </row>
    <row r="16370" spans="1:5" x14ac:dyDescent="0.3">
      <c r="A16370" s="18" t="str">
        <f t="shared" si="256"/>
        <v>2024-25Manningham CityAM5</v>
      </c>
      <c r="B16370" s="18" t="s">
        <v>1274</v>
      </c>
      <c r="C16370" s="18" t="s">
        <v>1111</v>
      </c>
      <c r="D16370" s="18" t="s">
        <v>109</v>
      </c>
      <c r="E16370" s="18">
        <v>0.69411764705882351</v>
      </c>
    </row>
    <row r="16371" spans="1:5" x14ac:dyDescent="0.3">
      <c r="A16371" s="18" t="str">
        <f t="shared" si="256"/>
        <v>2024-25Manningham CityAM6</v>
      </c>
      <c r="B16371" s="18" t="s">
        <v>1274</v>
      </c>
      <c r="C16371" s="18" t="s">
        <v>1111</v>
      </c>
      <c r="D16371" s="18" t="s">
        <v>115</v>
      </c>
      <c r="E16371" s="18">
        <v>3.4802103809169633</v>
      </c>
    </row>
    <row r="16372" spans="1:5" x14ac:dyDescent="0.3">
      <c r="A16372" s="18" t="str">
        <f t="shared" si="256"/>
        <v>2024-25Manningham CityAM7</v>
      </c>
      <c r="B16372" s="18" t="s">
        <v>1274</v>
      </c>
      <c r="C16372" s="18" t="s">
        <v>1111</v>
      </c>
      <c r="D16372" s="18" t="s">
        <v>118</v>
      </c>
      <c r="E16372" s="18">
        <v>1</v>
      </c>
    </row>
    <row r="16373" spans="1:5" x14ac:dyDescent="0.3">
      <c r="A16373" s="18" t="str">
        <f t="shared" si="256"/>
        <v>2024-25Manningham CityFS1</v>
      </c>
      <c r="B16373" s="18" t="s">
        <v>1274</v>
      </c>
      <c r="C16373" s="18" t="s">
        <v>1111</v>
      </c>
      <c r="D16373" s="18" t="s">
        <v>124</v>
      </c>
      <c r="E16373" s="18">
        <v>1.4931506849315068</v>
      </c>
    </row>
    <row r="16374" spans="1:5" x14ac:dyDescent="0.3">
      <c r="A16374" s="18" t="str">
        <f t="shared" si="256"/>
        <v>2024-25Manningham CityFS2</v>
      </c>
      <c r="B16374" s="18" t="s">
        <v>1274</v>
      </c>
      <c r="C16374" s="18" t="s">
        <v>1111</v>
      </c>
      <c r="D16374" s="18" t="s">
        <v>130</v>
      </c>
      <c r="E16374" s="18">
        <v>0.99831365935919059</v>
      </c>
    </row>
    <row r="16375" spans="1:5" x14ac:dyDescent="0.3">
      <c r="A16375" s="18" t="str">
        <f t="shared" si="256"/>
        <v>2024-25Manningham CityFS3</v>
      </c>
      <c r="B16375" s="18" t="s">
        <v>1274</v>
      </c>
      <c r="C16375" s="18" t="s">
        <v>1111</v>
      </c>
      <c r="D16375" s="18" t="s">
        <v>135</v>
      </c>
      <c r="E16375" s="18">
        <v>469.49110032362461</v>
      </c>
    </row>
    <row r="16376" spans="1:5" x14ac:dyDescent="0.3">
      <c r="A16376" s="18" t="str">
        <f t="shared" si="256"/>
        <v>2024-25Manningham CityFS4</v>
      </c>
      <c r="B16376" s="18" t="s">
        <v>1274</v>
      </c>
      <c r="C16376" s="18" t="s">
        <v>1111</v>
      </c>
      <c r="D16376" s="18" t="s">
        <v>139</v>
      </c>
      <c r="E16376" s="18">
        <v>0.98461538461538467</v>
      </c>
    </row>
    <row r="16377" spans="1:5" x14ac:dyDescent="0.3">
      <c r="A16377" s="18" t="str">
        <f t="shared" si="256"/>
        <v>2024-25Manningham CityFS5</v>
      </c>
      <c r="B16377" s="18" t="s">
        <v>1274</v>
      </c>
      <c r="C16377" s="18" t="s">
        <v>1111</v>
      </c>
      <c r="D16377" s="18" t="s">
        <v>144</v>
      </c>
      <c r="E16377" s="18">
        <v>1.1538461538461537</v>
      </c>
    </row>
    <row r="16378" spans="1:5" x14ac:dyDescent="0.3">
      <c r="A16378" s="18" t="str">
        <f t="shared" si="256"/>
        <v>2024-25Manningham CityG1</v>
      </c>
      <c r="B16378" s="18" t="s">
        <v>1274</v>
      </c>
      <c r="C16378" s="18" t="s">
        <v>1111</v>
      </c>
      <c r="D16378" s="18" t="s">
        <v>149</v>
      </c>
      <c r="E16378" s="18">
        <v>5.3030303030303032E-2</v>
      </c>
    </row>
    <row r="16379" spans="1:5" x14ac:dyDescent="0.3">
      <c r="A16379" s="18" t="str">
        <f t="shared" si="256"/>
        <v>2024-25Manningham CityG2</v>
      </c>
      <c r="B16379" s="18" t="s">
        <v>1274</v>
      </c>
      <c r="C16379" s="18" t="s">
        <v>1111</v>
      </c>
      <c r="D16379" s="18" t="s">
        <v>154</v>
      </c>
      <c r="E16379" s="18">
        <v>56</v>
      </c>
    </row>
    <row r="16380" spans="1:5" x14ac:dyDescent="0.3">
      <c r="A16380" s="18" t="str">
        <f t="shared" si="256"/>
        <v>2024-25Manningham CityG3</v>
      </c>
      <c r="B16380" s="18" t="s">
        <v>1274</v>
      </c>
      <c r="C16380" s="18" t="s">
        <v>1111</v>
      </c>
      <c r="D16380" s="18" t="s">
        <v>159</v>
      </c>
      <c r="E16380" s="18">
        <v>0.97435897435897434</v>
      </c>
    </row>
    <row r="16381" spans="1:5" x14ac:dyDescent="0.3">
      <c r="A16381" s="18" t="str">
        <f t="shared" si="256"/>
        <v>2024-25Manningham CityG4</v>
      </c>
      <c r="B16381" s="18" t="s">
        <v>1274</v>
      </c>
      <c r="C16381" s="18" t="s">
        <v>1111</v>
      </c>
      <c r="D16381" s="18" t="s">
        <v>166</v>
      </c>
      <c r="E16381" s="18">
        <v>55701</v>
      </c>
    </row>
    <row r="16382" spans="1:5" x14ac:dyDescent="0.3">
      <c r="A16382" s="18" t="str">
        <f t="shared" si="256"/>
        <v>2024-25Manningham CityG5</v>
      </c>
      <c r="B16382" s="18" t="s">
        <v>1274</v>
      </c>
      <c r="C16382" s="18" t="s">
        <v>1111</v>
      </c>
      <c r="D16382" s="18" t="s">
        <v>169</v>
      </c>
      <c r="E16382" s="18">
        <v>56</v>
      </c>
    </row>
    <row r="16383" spans="1:5" x14ac:dyDescent="0.3">
      <c r="A16383" s="18" t="str">
        <f t="shared" si="256"/>
        <v>2024-25Manningham CityLB2</v>
      </c>
      <c r="B16383" s="18" t="s">
        <v>1274</v>
      </c>
      <c r="C16383" s="18" t="s">
        <v>1111</v>
      </c>
      <c r="D16383" s="18" t="s">
        <v>172</v>
      </c>
      <c r="E16383" s="18">
        <v>0.59979245347215138</v>
      </c>
    </row>
    <row r="16384" spans="1:5" x14ac:dyDescent="0.3">
      <c r="A16384" s="18" t="str">
        <f t="shared" si="256"/>
        <v>2024-25Manningham CityLB5</v>
      </c>
      <c r="B16384" s="18" t="s">
        <v>1274</v>
      </c>
      <c r="C16384" s="18" t="s">
        <v>1111</v>
      </c>
      <c r="D16384" s="18" t="s">
        <v>177</v>
      </c>
      <c r="E16384" s="18">
        <v>28.653106761484811</v>
      </c>
    </row>
    <row r="16385" spans="1:5" x14ac:dyDescent="0.3">
      <c r="A16385" s="18" t="str">
        <f t="shared" si="256"/>
        <v>2024-25Manningham CityLB6</v>
      </c>
      <c r="B16385" s="18" t="s">
        <v>1274</v>
      </c>
      <c r="C16385" s="18" t="s">
        <v>1111</v>
      </c>
      <c r="D16385" s="18" t="s">
        <v>180</v>
      </c>
      <c r="E16385" s="18">
        <v>8.6715871919612031</v>
      </c>
    </row>
    <row r="16386" spans="1:5" x14ac:dyDescent="0.3">
      <c r="A16386" s="18" t="str">
        <f t="shared" si="256"/>
        <v>2024-25Manningham CityLB7</v>
      </c>
      <c r="B16386" s="18" t="s">
        <v>1274</v>
      </c>
      <c r="C16386" s="18" t="s">
        <v>1111</v>
      </c>
      <c r="D16386" s="18" t="s">
        <v>184</v>
      </c>
      <c r="E16386" s="18">
        <v>0.27530908235365548</v>
      </c>
    </row>
    <row r="16387" spans="1:5" x14ac:dyDescent="0.3">
      <c r="A16387" s="18" t="str">
        <f t="shared" si="256"/>
        <v>2024-25Manningham CityLB8</v>
      </c>
      <c r="B16387" s="18" t="s">
        <v>1274</v>
      </c>
      <c r="C16387" s="18" t="s">
        <v>1111</v>
      </c>
      <c r="D16387" s="18" t="s">
        <v>188</v>
      </c>
      <c r="E16387" s="18">
        <v>3.7702810391542263</v>
      </c>
    </row>
    <row r="16388" spans="1:5" x14ac:dyDescent="0.3">
      <c r="A16388" s="18" t="str">
        <f t="shared" si="256"/>
        <v>2024-25Manningham CityMC2</v>
      </c>
      <c r="B16388" s="18" t="s">
        <v>1274</v>
      </c>
      <c r="C16388" s="18" t="s">
        <v>1111</v>
      </c>
      <c r="D16388" s="18" t="s">
        <v>192</v>
      </c>
      <c r="E16388" s="18">
        <v>1.0111358574610245</v>
      </c>
    </row>
    <row r="16389" spans="1:5" x14ac:dyDescent="0.3">
      <c r="A16389" s="18" t="str">
        <f t="shared" si="256"/>
        <v>2024-25Manningham CityMC3</v>
      </c>
      <c r="B16389" s="18" t="s">
        <v>1274</v>
      </c>
      <c r="C16389" s="18" t="s">
        <v>1111</v>
      </c>
      <c r="D16389" s="18" t="s">
        <v>197</v>
      </c>
      <c r="E16389" s="18">
        <v>87.71662962787839</v>
      </c>
    </row>
    <row r="16390" spans="1:5" x14ac:dyDescent="0.3">
      <c r="A16390" s="18" t="str">
        <f t="shared" si="256"/>
        <v>2024-25Manningham CityMC4</v>
      </c>
      <c r="B16390" s="18" t="s">
        <v>1274</v>
      </c>
      <c r="C16390" s="18" t="s">
        <v>1111</v>
      </c>
      <c r="D16390" s="18" t="s">
        <v>202</v>
      </c>
      <c r="E16390" s="18">
        <v>0.8154065991166537</v>
      </c>
    </row>
    <row r="16391" spans="1:5" x14ac:dyDescent="0.3">
      <c r="A16391" s="18" t="str">
        <f t="shared" si="256"/>
        <v>2024-25Manningham CityMC5</v>
      </c>
      <c r="B16391" s="18" t="s">
        <v>1274</v>
      </c>
      <c r="C16391" s="18" t="s">
        <v>1111</v>
      </c>
      <c r="D16391" s="18" t="s">
        <v>207</v>
      </c>
      <c r="E16391" s="18">
        <v>0.90625</v>
      </c>
    </row>
    <row r="16392" spans="1:5" x14ac:dyDescent="0.3">
      <c r="A16392" s="18" t="str">
        <f t="shared" si="256"/>
        <v>2024-25Manningham CityMC6</v>
      </c>
      <c r="B16392" s="18" t="s">
        <v>1274</v>
      </c>
      <c r="C16392" s="18" t="s">
        <v>1111</v>
      </c>
      <c r="D16392" s="18" t="s">
        <v>211</v>
      </c>
      <c r="E16392" s="18">
        <v>0.97438752783964366</v>
      </c>
    </row>
    <row r="16393" spans="1:5" x14ac:dyDescent="0.3">
      <c r="A16393" s="18" t="str">
        <f t="shared" si="256"/>
        <v>2024-25Manningham CityR1</v>
      </c>
      <c r="B16393" s="18" t="s">
        <v>1274</v>
      </c>
      <c r="C16393" s="18" t="s">
        <v>1111</v>
      </c>
      <c r="D16393" s="18" t="s">
        <v>215</v>
      </c>
      <c r="E16393" s="18">
        <v>50.138820839457786</v>
      </c>
    </row>
    <row r="16394" spans="1:5" x14ac:dyDescent="0.3">
      <c r="A16394" s="18" t="str">
        <f t="shared" si="256"/>
        <v>2024-25Manningham CityR2</v>
      </c>
      <c r="B16394" s="18" t="s">
        <v>1274</v>
      </c>
      <c r="C16394" s="18" t="s">
        <v>1111</v>
      </c>
      <c r="D16394" s="18" t="s">
        <v>220</v>
      </c>
      <c r="E16394" s="18">
        <v>0.96929609668463179</v>
      </c>
    </row>
    <row r="16395" spans="1:5" x14ac:dyDescent="0.3">
      <c r="A16395" s="18" t="str">
        <f t="shared" si="256"/>
        <v>2024-25Manningham CityR3</v>
      </c>
      <c r="B16395" s="18" t="s">
        <v>1274</v>
      </c>
      <c r="C16395" s="18" t="s">
        <v>1111</v>
      </c>
      <c r="D16395" s="18" t="s">
        <v>223</v>
      </c>
      <c r="E16395" s="18">
        <v>73.719841044564291</v>
      </c>
    </row>
    <row r="16396" spans="1:5" x14ac:dyDescent="0.3">
      <c r="A16396" s="18" t="str">
        <f t="shared" si="256"/>
        <v>2024-25Manningham CityR4</v>
      </c>
      <c r="B16396" s="18" t="s">
        <v>1274</v>
      </c>
      <c r="C16396" s="18" t="s">
        <v>1111</v>
      </c>
      <c r="D16396" s="18" t="s">
        <v>228</v>
      </c>
      <c r="E16396" s="18">
        <v>21.541026828659991</v>
      </c>
    </row>
    <row r="16397" spans="1:5" x14ac:dyDescent="0.3">
      <c r="A16397" s="18" t="str">
        <f t="shared" si="256"/>
        <v>2024-25Manningham CityR5</v>
      </c>
      <c r="B16397" s="18" t="s">
        <v>1274</v>
      </c>
      <c r="C16397" s="18" t="s">
        <v>1111</v>
      </c>
      <c r="D16397" s="18" t="s">
        <v>232</v>
      </c>
      <c r="E16397" s="18">
        <v>59</v>
      </c>
    </row>
    <row r="16398" spans="1:5" x14ac:dyDescent="0.3">
      <c r="A16398" s="18" t="str">
        <f t="shared" si="256"/>
        <v>2024-25Manningham CitySP1</v>
      </c>
      <c r="B16398" s="18" t="s">
        <v>1274</v>
      </c>
      <c r="C16398" s="18" t="s">
        <v>1111</v>
      </c>
      <c r="D16398" s="18" t="s">
        <v>236</v>
      </c>
      <c r="E16398" s="18">
        <v>69</v>
      </c>
    </row>
    <row r="16399" spans="1:5" x14ac:dyDescent="0.3">
      <c r="A16399" s="18" t="str">
        <f t="shared" si="256"/>
        <v>2024-25Manningham CitySP2</v>
      </c>
      <c r="B16399" s="18" t="s">
        <v>1274</v>
      </c>
      <c r="C16399" s="18" t="s">
        <v>1111</v>
      </c>
      <c r="D16399" s="18" t="s">
        <v>239</v>
      </c>
      <c r="E16399" s="18">
        <v>0.81718963165075031</v>
      </c>
    </row>
    <row r="16400" spans="1:5" x14ac:dyDescent="0.3">
      <c r="A16400" s="18" t="str">
        <f t="shared" si="256"/>
        <v>2024-25Manningham CitySP3</v>
      </c>
      <c r="B16400" s="18" t="s">
        <v>1274</v>
      </c>
      <c r="C16400" s="18" t="s">
        <v>1111</v>
      </c>
      <c r="D16400" s="18" t="s">
        <v>245</v>
      </c>
      <c r="E16400" s="18">
        <v>4095.3235653235652</v>
      </c>
    </row>
    <row r="16401" spans="1:5" x14ac:dyDescent="0.3">
      <c r="A16401" s="18" t="str">
        <f t="shared" si="256"/>
        <v>2024-25Manningham CitySP4</v>
      </c>
      <c r="B16401" s="18" t="s">
        <v>1274</v>
      </c>
      <c r="C16401" s="18" t="s">
        <v>1111</v>
      </c>
      <c r="D16401" s="18" t="s">
        <v>251</v>
      </c>
      <c r="E16401" s="18">
        <v>0.61111111111111116</v>
      </c>
    </row>
    <row r="16402" spans="1:5" x14ac:dyDescent="0.3">
      <c r="A16402" s="18" t="str">
        <f t="shared" si="256"/>
        <v>2024-25Manningham CityWC2</v>
      </c>
      <c r="B16402" s="18" t="s">
        <v>1274</v>
      </c>
      <c r="C16402" s="18" t="s">
        <v>1111</v>
      </c>
      <c r="D16402" s="18" t="s">
        <v>256</v>
      </c>
      <c r="E16402" s="18">
        <v>2.7850062703677518</v>
      </c>
    </row>
    <row r="16403" spans="1:5" x14ac:dyDescent="0.3">
      <c r="A16403" s="18" t="str">
        <f t="shared" si="256"/>
        <v>2024-25Manningham CityWC3</v>
      </c>
      <c r="B16403" s="18" t="s">
        <v>1274</v>
      </c>
      <c r="C16403" s="18" t="s">
        <v>1111</v>
      </c>
      <c r="D16403" s="18" t="s">
        <v>262</v>
      </c>
      <c r="E16403" s="18">
        <v>89.692117348543633</v>
      </c>
    </row>
    <row r="16404" spans="1:5" x14ac:dyDescent="0.3">
      <c r="A16404" s="18" t="str">
        <f t="shared" si="256"/>
        <v>2024-25Manningham CityWC4</v>
      </c>
      <c r="B16404" s="18" t="s">
        <v>1274</v>
      </c>
      <c r="C16404" s="18" t="s">
        <v>1111</v>
      </c>
      <c r="D16404" s="18" t="s">
        <v>266</v>
      </c>
      <c r="E16404" s="18">
        <v>60.701387065721534</v>
      </c>
    </row>
    <row r="16405" spans="1:5" x14ac:dyDescent="0.3">
      <c r="A16405" s="18" t="str">
        <f t="shared" si="256"/>
        <v>2024-25Manningham CityWC5</v>
      </c>
      <c r="B16405" s="18" t="s">
        <v>1274</v>
      </c>
      <c r="C16405" s="18" t="s">
        <v>1111</v>
      </c>
      <c r="D16405" s="18" t="s">
        <v>270</v>
      </c>
      <c r="E16405" s="18">
        <v>0.74050407068687663</v>
      </c>
    </row>
    <row r="16406" spans="1:5" x14ac:dyDescent="0.3">
      <c r="A16406" s="18" t="str">
        <f t="shared" si="256"/>
        <v>2024-25Manningham CityE2</v>
      </c>
      <c r="B16406" s="18" t="s">
        <v>1274</v>
      </c>
      <c r="C16406" s="18" t="s">
        <v>1111</v>
      </c>
      <c r="D16406" s="18" t="s">
        <v>548</v>
      </c>
      <c r="E16406" s="18">
        <v>3023.6164831895267</v>
      </c>
    </row>
    <row r="16407" spans="1:5" x14ac:dyDescent="0.3">
      <c r="A16407" s="18" t="str">
        <f t="shared" si="256"/>
        <v>2024-25Manningham CityE4</v>
      </c>
      <c r="B16407" s="18" t="s">
        <v>1274</v>
      </c>
      <c r="C16407" s="18" t="s">
        <v>1111</v>
      </c>
      <c r="D16407" s="18" t="s">
        <v>550</v>
      </c>
      <c r="E16407" s="18">
        <v>1999.7024695031239</v>
      </c>
    </row>
    <row r="16408" spans="1:5" x14ac:dyDescent="0.3">
      <c r="A16408" s="18" t="str">
        <f t="shared" ref="A16408:A16471" si="257">CONCATENATE(B16408,C16408,D16408)</f>
        <v>2024-25Manningham CityL1</v>
      </c>
      <c r="B16408" s="18" t="s">
        <v>1274</v>
      </c>
      <c r="C16408" s="18" t="s">
        <v>1111</v>
      </c>
      <c r="D16408" s="18" t="s">
        <v>552</v>
      </c>
      <c r="E16408" s="18">
        <v>2.1747936831380539</v>
      </c>
    </row>
    <row r="16409" spans="1:5" x14ac:dyDescent="0.3">
      <c r="A16409" s="18" t="str">
        <f t="shared" si="257"/>
        <v>2024-25Manningham CityL2</v>
      </c>
      <c r="B16409" s="18" t="s">
        <v>1274</v>
      </c>
      <c r="C16409" s="18" t="s">
        <v>1111</v>
      </c>
      <c r="D16409" s="18" t="s">
        <v>554</v>
      </c>
      <c r="E16409" s="18">
        <v>-0.21471217524197656</v>
      </c>
    </row>
    <row r="16410" spans="1:5" x14ac:dyDescent="0.3">
      <c r="A16410" s="18" t="str">
        <f t="shared" si="257"/>
        <v>2024-25Manningham CityO2</v>
      </c>
      <c r="B16410" s="18" t="s">
        <v>1274</v>
      </c>
      <c r="C16410" s="18" t="s">
        <v>1111</v>
      </c>
      <c r="D16410" s="18" t="s">
        <v>556</v>
      </c>
      <c r="E16410" s="18">
        <v>0</v>
      </c>
    </row>
    <row r="16411" spans="1:5" x14ac:dyDescent="0.3">
      <c r="A16411" s="18" t="str">
        <f t="shared" si="257"/>
        <v>2024-25Manningham CityO3</v>
      </c>
      <c r="B16411" s="18" t="s">
        <v>1274</v>
      </c>
      <c r="C16411" s="18" t="s">
        <v>1111</v>
      </c>
      <c r="D16411" s="18" t="s">
        <v>558</v>
      </c>
      <c r="E16411" s="18">
        <v>0</v>
      </c>
    </row>
    <row r="16412" spans="1:5" x14ac:dyDescent="0.3">
      <c r="A16412" s="18" t="str">
        <f t="shared" si="257"/>
        <v>2024-25Manningham CityO4</v>
      </c>
      <c r="B16412" s="18" t="s">
        <v>1274</v>
      </c>
      <c r="C16412" s="18" t="s">
        <v>1111</v>
      </c>
      <c r="D16412" s="18" t="s">
        <v>560</v>
      </c>
      <c r="E16412" s="18">
        <v>1.8499562529665062E-2</v>
      </c>
    </row>
    <row r="16413" spans="1:5" x14ac:dyDescent="0.3">
      <c r="A16413" s="18" t="str">
        <f t="shared" si="257"/>
        <v>2024-25Manningham CityO5</v>
      </c>
      <c r="B16413" s="18" t="s">
        <v>1274</v>
      </c>
      <c r="C16413" s="18" t="s">
        <v>1111</v>
      </c>
      <c r="D16413" s="18" t="s">
        <v>562</v>
      </c>
      <c r="E16413" s="18">
        <v>1.0776747682285142</v>
      </c>
    </row>
    <row r="16414" spans="1:5" x14ac:dyDescent="0.3">
      <c r="A16414" s="18" t="str">
        <f t="shared" si="257"/>
        <v>2024-25Manningham CityOP1</v>
      </c>
      <c r="B16414" s="18" t="s">
        <v>1274</v>
      </c>
      <c r="C16414" s="18" t="s">
        <v>1111</v>
      </c>
      <c r="D16414" s="18" t="s">
        <v>564</v>
      </c>
      <c r="E16414" s="18">
        <v>0.12719211135147321</v>
      </c>
    </row>
    <row r="16415" spans="1:5" x14ac:dyDescent="0.3">
      <c r="A16415" s="18" t="str">
        <f t="shared" si="257"/>
        <v>2024-25Manningham CityS1</v>
      </c>
      <c r="B16415" s="18" t="s">
        <v>1274</v>
      </c>
      <c r="C16415" s="18" t="s">
        <v>1111</v>
      </c>
      <c r="D16415" s="18" t="s">
        <v>567</v>
      </c>
      <c r="E16415" s="18">
        <v>0.68027784189422036</v>
      </c>
    </row>
    <row r="16416" spans="1:5" x14ac:dyDescent="0.3">
      <c r="A16416" s="18" t="str">
        <f t="shared" si="257"/>
        <v>2024-25Manningham CityS2</v>
      </c>
      <c r="B16416" s="18" t="s">
        <v>1274</v>
      </c>
      <c r="C16416" s="18" t="s">
        <v>1111</v>
      </c>
      <c r="D16416" s="18" t="s">
        <v>569</v>
      </c>
      <c r="E16416" s="18">
        <v>1.7795013078557413E-3</v>
      </c>
    </row>
    <row r="16417" spans="1:5" x14ac:dyDescent="0.3">
      <c r="A16417" s="18" t="str">
        <f t="shared" si="257"/>
        <v>2024-25Manningham CityC1</v>
      </c>
      <c r="B16417" s="18" t="s">
        <v>1274</v>
      </c>
      <c r="C16417" s="18" t="s">
        <v>1111</v>
      </c>
      <c r="D16417" s="18" t="s">
        <v>572</v>
      </c>
      <c r="E16417" s="18">
        <v>1234.0373858729063</v>
      </c>
    </row>
    <row r="16418" spans="1:5" x14ac:dyDescent="0.3">
      <c r="A16418" s="18" t="str">
        <f t="shared" si="257"/>
        <v>2024-25Manningham CityC2</v>
      </c>
      <c r="B16418" s="18" t="s">
        <v>1274</v>
      </c>
      <c r="C16418" s="18" t="s">
        <v>1111</v>
      </c>
      <c r="D16418" s="18" t="s">
        <v>575</v>
      </c>
      <c r="E16418" s="18">
        <v>9386.7684671488532</v>
      </c>
    </row>
    <row r="16419" spans="1:5" x14ac:dyDescent="0.3">
      <c r="A16419" s="18" t="str">
        <f t="shared" si="257"/>
        <v>2024-25Manningham CityC3</v>
      </c>
      <c r="B16419" s="18" t="s">
        <v>1274</v>
      </c>
      <c r="C16419" s="18" t="s">
        <v>1111</v>
      </c>
      <c r="D16419" s="18" t="s">
        <v>579</v>
      </c>
      <c r="E16419" s="18">
        <v>214.66438579341806</v>
      </c>
    </row>
    <row r="16420" spans="1:5" x14ac:dyDescent="0.3">
      <c r="A16420" s="18" t="str">
        <f t="shared" si="257"/>
        <v>2024-25Manningham CityC4</v>
      </c>
      <c r="B16420" s="18" t="s">
        <v>1274</v>
      </c>
      <c r="C16420" s="18" t="s">
        <v>1111</v>
      </c>
      <c r="D16420" s="18" t="s">
        <v>583</v>
      </c>
      <c r="E16420" s="18">
        <v>1327.1681301750898</v>
      </c>
    </row>
    <row r="16421" spans="1:5" x14ac:dyDescent="0.3">
      <c r="A16421" s="18" t="str">
        <f t="shared" si="257"/>
        <v>2024-25Manningham CityC5</v>
      </c>
      <c r="B16421" s="18" t="s">
        <v>1274</v>
      </c>
      <c r="C16421" s="18" t="s">
        <v>1111</v>
      </c>
      <c r="D16421" s="18" t="s">
        <v>586</v>
      </c>
      <c r="E16421" s="18">
        <v>77.792366481735868</v>
      </c>
    </row>
    <row r="16422" spans="1:5" x14ac:dyDescent="0.3">
      <c r="A16422" s="18" t="str">
        <f t="shared" si="257"/>
        <v>2024-25Manningham CityC6</v>
      </c>
      <c r="B16422" s="18" t="s">
        <v>1274</v>
      </c>
      <c r="C16422" s="18" t="s">
        <v>1111</v>
      </c>
      <c r="D16422" s="18" t="s">
        <v>590</v>
      </c>
      <c r="E16422" s="18">
        <v>9</v>
      </c>
    </row>
    <row r="16423" spans="1:5" x14ac:dyDescent="0.3">
      <c r="A16423" s="18" t="str">
        <f t="shared" si="257"/>
        <v>2024-25Manningham CityC7</v>
      </c>
      <c r="B16423" s="18" t="s">
        <v>1274</v>
      </c>
      <c r="C16423" s="18" t="s">
        <v>1111</v>
      </c>
      <c r="D16423" s="18" t="s">
        <v>594</v>
      </c>
      <c r="E16423" s="18">
        <v>0.12395929694727105</v>
      </c>
    </row>
    <row r="16424" spans="1:5" x14ac:dyDescent="0.3">
      <c r="A16424" s="18" t="str">
        <f t="shared" si="257"/>
        <v>2024-25Mansfield ShireAF2</v>
      </c>
      <c r="B16424" s="18" t="s">
        <v>1274</v>
      </c>
      <c r="C16424" s="18" t="s">
        <v>1114</v>
      </c>
      <c r="D16424" s="18" t="s">
        <v>76</v>
      </c>
      <c r="E16424" s="18">
        <v>1</v>
      </c>
    </row>
    <row r="16425" spans="1:5" x14ac:dyDescent="0.3">
      <c r="A16425" s="18" t="str">
        <f t="shared" si="257"/>
        <v>2024-25Mansfield ShireAF6</v>
      </c>
      <c r="B16425" s="18" t="s">
        <v>1274</v>
      </c>
      <c r="C16425" s="18" t="s">
        <v>1114</v>
      </c>
      <c r="D16425" s="18" t="s">
        <v>85</v>
      </c>
      <c r="E16425" s="18">
        <v>1.2289000185494343</v>
      </c>
    </row>
    <row r="16426" spans="1:5" x14ac:dyDescent="0.3">
      <c r="A16426" s="18" t="str">
        <f t="shared" si="257"/>
        <v>2024-25Mansfield ShireAF7</v>
      </c>
      <c r="B16426" s="18" t="s">
        <v>1274</v>
      </c>
      <c r="C16426" s="18" t="s">
        <v>1114</v>
      </c>
      <c r="D16426" s="18" t="s">
        <v>90</v>
      </c>
      <c r="E16426" s="18">
        <v>20.892377358490567</v>
      </c>
    </row>
    <row r="16427" spans="1:5" x14ac:dyDescent="0.3">
      <c r="A16427" s="18" t="str">
        <f t="shared" si="257"/>
        <v>2024-25Mansfield ShireAM1</v>
      </c>
      <c r="B16427" s="18" t="s">
        <v>1274</v>
      </c>
      <c r="C16427" s="18" t="s">
        <v>1114</v>
      </c>
      <c r="D16427" s="18" t="s">
        <v>97</v>
      </c>
      <c r="E16427" s="18">
        <v>1.3231707317073171</v>
      </c>
    </row>
    <row r="16428" spans="1:5" x14ac:dyDescent="0.3">
      <c r="A16428" s="18" t="str">
        <f t="shared" si="257"/>
        <v>2024-25Mansfield ShireAM2</v>
      </c>
      <c r="B16428" s="18" t="s">
        <v>1274</v>
      </c>
      <c r="C16428" s="18" t="s">
        <v>1114</v>
      </c>
      <c r="D16428" s="18" t="s">
        <v>103</v>
      </c>
      <c r="E16428" s="18">
        <v>0.75229357798165142</v>
      </c>
    </row>
    <row r="16429" spans="1:5" x14ac:dyDescent="0.3">
      <c r="A16429" s="18" t="str">
        <f t="shared" si="257"/>
        <v>2024-25Mansfield ShireAM5</v>
      </c>
      <c r="B16429" s="18" t="s">
        <v>1274</v>
      </c>
      <c r="C16429" s="18" t="s">
        <v>1114</v>
      </c>
      <c r="D16429" s="18" t="s">
        <v>109</v>
      </c>
      <c r="E16429" s="18">
        <v>0.85185185185185186</v>
      </c>
    </row>
    <row r="16430" spans="1:5" x14ac:dyDescent="0.3">
      <c r="A16430" s="18" t="str">
        <f t="shared" si="257"/>
        <v>2024-25Mansfield ShireAM6</v>
      </c>
      <c r="B16430" s="18" t="s">
        <v>1274</v>
      </c>
      <c r="C16430" s="18" t="s">
        <v>1114</v>
      </c>
      <c r="D16430" s="18" t="s">
        <v>115</v>
      </c>
      <c r="E16430" s="18">
        <v>18.3365312557967</v>
      </c>
    </row>
    <row r="16431" spans="1:5" x14ac:dyDescent="0.3">
      <c r="A16431" s="18" t="str">
        <f t="shared" si="257"/>
        <v>2024-25Mansfield ShireAM7</v>
      </c>
      <c r="B16431" s="18" t="s">
        <v>1274</v>
      </c>
      <c r="C16431" s="18" t="s">
        <v>1114</v>
      </c>
      <c r="D16431" s="18" t="s">
        <v>118</v>
      </c>
      <c r="E16431" s="18">
        <v>0</v>
      </c>
    </row>
    <row r="16432" spans="1:5" x14ac:dyDescent="0.3">
      <c r="A16432" s="18" t="str">
        <f t="shared" si="257"/>
        <v>2024-25Mansfield ShireFS1</v>
      </c>
      <c r="B16432" s="18" t="s">
        <v>1274</v>
      </c>
      <c r="C16432" s="18" t="s">
        <v>1114</v>
      </c>
      <c r="D16432" s="18" t="s">
        <v>124</v>
      </c>
      <c r="E16432" s="18">
        <v>1.6666666666666667</v>
      </c>
    </row>
    <row r="16433" spans="1:5" x14ac:dyDescent="0.3">
      <c r="A16433" s="18" t="str">
        <f t="shared" si="257"/>
        <v>2024-25Mansfield ShireFS2</v>
      </c>
      <c r="B16433" s="18" t="s">
        <v>1274</v>
      </c>
      <c r="C16433" s="18" t="s">
        <v>1114</v>
      </c>
      <c r="D16433" s="18" t="s">
        <v>130</v>
      </c>
      <c r="E16433" s="18">
        <v>0.92307692307692313</v>
      </c>
    </row>
    <row r="16434" spans="1:5" x14ac:dyDescent="0.3">
      <c r="A16434" s="18" t="str">
        <f t="shared" si="257"/>
        <v>2024-25Mansfield ShireFS3</v>
      </c>
      <c r="B16434" s="18" t="s">
        <v>1274</v>
      </c>
      <c r="C16434" s="18" t="s">
        <v>1114</v>
      </c>
      <c r="D16434" s="18" t="s">
        <v>135</v>
      </c>
      <c r="E16434" s="18">
        <v>514.81376811594203</v>
      </c>
    </row>
    <row r="16435" spans="1:5" x14ac:dyDescent="0.3">
      <c r="A16435" s="18" t="str">
        <f t="shared" si="257"/>
        <v>2024-25Mansfield ShireFS4</v>
      </c>
      <c r="B16435" s="18" t="s">
        <v>1274</v>
      </c>
      <c r="C16435" s="18" t="s">
        <v>1114</v>
      </c>
      <c r="D16435" s="18" t="s">
        <v>139</v>
      </c>
      <c r="E16435" s="18">
        <v>1</v>
      </c>
    </row>
    <row r="16436" spans="1:5" x14ac:dyDescent="0.3">
      <c r="A16436" s="18" t="str">
        <f t="shared" si="257"/>
        <v>2024-25Mansfield ShireFS5</v>
      </c>
      <c r="B16436" s="18" t="s">
        <v>1274</v>
      </c>
      <c r="C16436" s="18" t="s">
        <v>1114</v>
      </c>
      <c r="D16436" s="18" t="s">
        <v>144</v>
      </c>
      <c r="E16436" s="18">
        <v>1</v>
      </c>
    </row>
    <row r="16437" spans="1:5" x14ac:dyDescent="0.3">
      <c r="A16437" s="18" t="str">
        <f t="shared" si="257"/>
        <v>2024-25Mansfield ShireG1</v>
      </c>
      <c r="B16437" s="18" t="s">
        <v>1274</v>
      </c>
      <c r="C16437" s="18" t="s">
        <v>1114</v>
      </c>
      <c r="D16437" s="18" t="s">
        <v>149</v>
      </c>
      <c r="E16437" s="18">
        <v>0.17741935483870969</v>
      </c>
    </row>
    <row r="16438" spans="1:5" x14ac:dyDescent="0.3">
      <c r="A16438" s="18" t="str">
        <f t="shared" si="257"/>
        <v>2024-25Mansfield ShireG2</v>
      </c>
      <c r="B16438" s="18" t="s">
        <v>1274</v>
      </c>
      <c r="C16438" s="18" t="s">
        <v>1114</v>
      </c>
      <c r="D16438" s="18" t="s">
        <v>154</v>
      </c>
      <c r="E16438" s="18">
        <v>59</v>
      </c>
    </row>
    <row r="16439" spans="1:5" x14ac:dyDescent="0.3">
      <c r="A16439" s="18" t="str">
        <f t="shared" si="257"/>
        <v>2024-25Mansfield ShireG3</v>
      </c>
      <c r="B16439" s="18" t="s">
        <v>1274</v>
      </c>
      <c r="C16439" s="18" t="s">
        <v>1114</v>
      </c>
      <c r="D16439" s="18" t="s">
        <v>159</v>
      </c>
      <c r="E16439" s="18">
        <v>0.91428571428571426</v>
      </c>
    </row>
    <row r="16440" spans="1:5" x14ac:dyDescent="0.3">
      <c r="A16440" s="18" t="str">
        <f t="shared" si="257"/>
        <v>2024-25Mansfield ShireG4</v>
      </c>
      <c r="B16440" s="18" t="s">
        <v>1274</v>
      </c>
      <c r="C16440" s="18" t="s">
        <v>1114</v>
      </c>
      <c r="D16440" s="18" t="s">
        <v>166</v>
      </c>
      <c r="E16440" s="18">
        <v>53434.833999999995</v>
      </c>
    </row>
    <row r="16441" spans="1:5" x14ac:dyDescent="0.3">
      <c r="A16441" s="18" t="str">
        <f t="shared" si="257"/>
        <v>2024-25Mansfield ShireG5</v>
      </c>
      <c r="B16441" s="18" t="s">
        <v>1274</v>
      </c>
      <c r="C16441" s="18" t="s">
        <v>1114</v>
      </c>
      <c r="D16441" s="18" t="s">
        <v>169</v>
      </c>
      <c r="E16441" s="18">
        <v>57</v>
      </c>
    </row>
    <row r="16442" spans="1:5" x14ac:dyDescent="0.3">
      <c r="A16442" s="18" t="str">
        <f t="shared" si="257"/>
        <v>2024-25Mansfield ShireLB2</v>
      </c>
      <c r="B16442" s="18" t="s">
        <v>1274</v>
      </c>
      <c r="C16442" s="18" t="s">
        <v>1114</v>
      </c>
      <c r="D16442" s="18" t="s">
        <v>172</v>
      </c>
      <c r="E16442" s="18">
        <v>0.69117945594803087</v>
      </c>
    </row>
    <row r="16443" spans="1:5" x14ac:dyDescent="0.3">
      <c r="A16443" s="18" t="str">
        <f t="shared" si="257"/>
        <v>2024-25Mansfield ShireLB5</v>
      </c>
      <c r="B16443" s="18" t="s">
        <v>1274</v>
      </c>
      <c r="C16443" s="18" t="s">
        <v>1114</v>
      </c>
      <c r="D16443" s="18" t="s">
        <v>177</v>
      </c>
      <c r="E16443" s="18">
        <v>44.938137636802075</v>
      </c>
    </row>
    <row r="16444" spans="1:5" x14ac:dyDescent="0.3">
      <c r="A16444" s="18" t="str">
        <f t="shared" si="257"/>
        <v>2024-25Mansfield ShireLB6</v>
      </c>
      <c r="B16444" s="18" t="s">
        <v>1274</v>
      </c>
      <c r="C16444" s="18" t="s">
        <v>1114</v>
      </c>
      <c r="D16444" s="18" t="s">
        <v>180</v>
      </c>
      <c r="E16444" s="18">
        <v>6.2061769616026714</v>
      </c>
    </row>
    <row r="16445" spans="1:5" x14ac:dyDescent="0.3">
      <c r="A16445" s="18" t="str">
        <f t="shared" si="257"/>
        <v>2024-25Mansfield ShireLB7</v>
      </c>
      <c r="B16445" s="18" t="s">
        <v>1274</v>
      </c>
      <c r="C16445" s="18" t="s">
        <v>1114</v>
      </c>
      <c r="D16445" s="18" t="s">
        <v>184</v>
      </c>
      <c r="E16445" s="18">
        <v>0.29391578556854014</v>
      </c>
    </row>
    <row r="16446" spans="1:5" x14ac:dyDescent="0.3">
      <c r="A16446" s="18" t="str">
        <f t="shared" si="257"/>
        <v>2024-25Mansfield ShireLB8</v>
      </c>
      <c r="B16446" s="18" t="s">
        <v>1274</v>
      </c>
      <c r="C16446" s="18" t="s">
        <v>1114</v>
      </c>
      <c r="D16446" s="18" t="s">
        <v>188</v>
      </c>
      <c r="E16446" s="18">
        <v>3.9645705805972917</v>
      </c>
    </row>
    <row r="16447" spans="1:5" x14ac:dyDescent="0.3">
      <c r="A16447" s="18" t="str">
        <f t="shared" si="257"/>
        <v>2024-25Mansfield ShireMC2</v>
      </c>
      <c r="B16447" s="18" t="s">
        <v>1274</v>
      </c>
      <c r="C16447" s="18" t="s">
        <v>1114</v>
      </c>
      <c r="D16447" s="18" t="s">
        <v>192</v>
      </c>
      <c r="E16447" s="18">
        <v>1</v>
      </c>
    </row>
    <row r="16448" spans="1:5" x14ac:dyDescent="0.3">
      <c r="A16448" s="18" t="str">
        <f t="shared" si="257"/>
        <v>2024-25Mansfield ShireMC3</v>
      </c>
      <c r="B16448" s="18" t="s">
        <v>1274</v>
      </c>
      <c r="C16448" s="18" t="s">
        <v>1114</v>
      </c>
      <c r="D16448" s="18" t="s">
        <v>197</v>
      </c>
      <c r="E16448" s="18">
        <v>94.608695652173907</v>
      </c>
    </row>
    <row r="16449" spans="1:5" x14ac:dyDescent="0.3">
      <c r="A16449" s="18" t="str">
        <f t="shared" si="257"/>
        <v>2024-25Mansfield ShireMC4</v>
      </c>
      <c r="B16449" s="18" t="s">
        <v>1274</v>
      </c>
      <c r="C16449" s="18" t="s">
        <v>1114</v>
      </c>
      <c r="D16449" s="18" t="s">
        <v>202</v>
      </c>
      <c r="E16449" s="18">
        <v>0.91133004926108374</v>
      </c>
    </row>
    <row r="16450" spans="1:5" x14ac:dyDescent="0.3">
      <c r="A16450" s="18" t="str">
        <f t="shared" si="257"/>
        <v>2024-25Mansfield ShireMC5</v>
      </c>
      <c r="B16450" s="18" t="s">
        <v>1274</v>
      </c>
      <c r="C16450" s="18" t="s">
        <v>1114</v>
      </c>
      <c r="D16450" s="18" t="s">
        <v>207</v>
      </c>
      <c r="E16450" s="18">
        <v>0.84615384615384615</v>
      </c>
    </row>
    <row r="16451" spans="1:5" x14ac:dyDescent="0.3">
      <c r="A16451" s="18" t="str">
        <f t="shared" si="257"/>
        <v>2024-25Mansfield ShireMC6</v>
      </c>
      <c r="B16451" s="18" t="s">
        <v>1274</v>
      </c>
      <c r="C16451" s="18" t="s">
        <v>1114</v>
      </c>
      <c r="D16451" s="18" t="s">
        <v>211</v>
      </c>
      <c r="E16451" s="18">
        <v>1.0526315789473684</v>
      </c>
    </row>
    <row r="16452" spans="1:5" x14ac:dyDescent="0.3">
      <c r="A16452" s="18" t="str">
        <f t="shared" si="257"/>
        <v>2024-25Mansfield ShireR1</v>
      </c>
      <c r="B16452" s="18" t="s">
        <v>1274</v>
      </c>
      <c r="C16452" s="18" t="s">
        <v>1114</v>
      </c>
      <c r="D16452" s="18" t="s">
        <v>215</v>
      </c>
      <c r="E16452" s="18">
        <v>31.242942106451853</v>
      </c>
    </row>
    <row r="16453" spans="1:5" x14ac:dyDescent="0.3">
      <c r="A16453" s="18" t="str">
        <f t="shared" si="257"/>
        <v>2024-25Mansfield ShireR2</v>
      </c>
      <c r="B16453" s="18" t="s">
        <v>1274</v>
      </c>
      <c r="C16453" s="18" t="s">
        <v>1114</v>
      </c>
      <c r="D16453" s="18" t="s">
        <v>220</v>
      </c>
      <c r="E16453" s="18">
        <v>0.9193922990924388</v>
      </c>
    </row>
    <row r="16454" spans="1:5" x14ac:dyDescent="0.3">
      <c r="A16454" s="18" t="str">
        <f t="shared" si="257"/>
        <v>2024-25Mansfield ShireR3</v>
      </c>
      <c r="B16454" s="18" t="s">
        <v>1274</v>
      </c>
      <c r="C16454" s="18" t="s">
        <v>1114</v>
      </c>
      <c r="D16454" s="18" t="s">
        <v>223</v>
      </c>
      <c r="E16454" s="18">
        <v>177.51028209107929</v>
      </c>
    </row>
    <row r="16455" spans="1:5" x14ac:dyDescent="0.3">
      <c r="A16455" s="18" t="str">
        <f t="shared" si="257"/>
        <v>2024-25Mansfield ShireR4</v>
      </c>
      <c r="B16455" s="18" t="s">
        <v>1274</v>
      </c>
      <c r="C16455" s="18" t="s">
        <v>1114</v>
      </c>
      <c r="D16455" s="18" t="s">
        <v>228</v>
      </c>
      <c r="E16455" s="18">
        <v>10.013903817537281</v>
      </c>
    </row>
    <row r="16456" spans="1:5" x14ac:dyDescent="0.3">
      <c r="A16456" s="18" t="str">
        <f t="shared" si="257"/>
        <v>2024-25Mansfield ShireR5</v>
      </c>
      <c r="B16456" s="18" t="s">
        <v>1274</v>
      </c>
      <c r="C16456" s="18" t="s">
        <v>1114</v>
      </c>
      <c r="D16456" s="18" t="s">
        <v>232</v>
      </c>
      <c r="E16456" s="18">
        <v>53</v>
      </c>
    </row>
    <row r="16457" spans="1:5" x14ac:dyDescent="0.3">
      <c r="A16457" s="18" t="str">
        <f t="shared" si="257"/>
        <v>2024-25Mansfield ShireSP1</v>
      </c>
      <c r="B16457" s="18" t="s">
        <v>1274</v>
      </c>
      <c r="C16457" s="18" t="s">
        <v>1114</v>
      </c>
      <c r="D16457" s="18" t="s">
        <v>236</v>
      </c>
      <c r="E16457" s="18">
        <v>79</v>
      </c>
    </row>
    <row r="16458" spans="1:5" x14ac:dyDescent="0.3">
      <c r="A16458" s="18" t="str">
        <f t="shared" si="257"/>
        <v>2024-25Mansfield ShireSP2</v>
      </c>
      <c r="B16458" s="18" t="s">
        <v>1274</v>
      </c>
      <c r="C16458" s="18" t="s">
        <v>1114</v>
      </c>
      <c r="D16458" s="18" t="s">
        <v>239</v>
      </c>
      <c r="E16458" s="18">
        <v>0.58955223880597019</v>
      </c>
    </row>
    <row r="16459" spans="1:5" x14ac:dyDescent="0.3">
      <c r="A16459" s="18" t="str">
        <f t="shared" si="257"/>
        <v>2024-25Mansfield ShireSP3</v>
      </c>
      <c r="B16459" s="18" t="s">
        <v>1274</v>
      </c>
      <c r="C16459" s="18" t="s">
        <v>1114</v>
      </c>
      <c r="D16459" s="18" t="s">
        <v>245</v>
      </c>
      <c r="E16459" s="18">
        <v>2679.530303030303</v>
      </c>
    </row>
    <row r="16460" spans="1:5" x14ac:dyDescent="0.3">
      <c r="A16460" s="18" t="str">
        <f t="shared" si="257"/>
        <v>2024-25Mansfield ShireSP4</v>
      </c>
      <c r="B16460" s="18" t="s">
        <v>1274</v>
      </c>
      <c r="C16460" s="18" t="s">
        <v>1114</v>
      </c>
      <c r="D16460" s="18" t="s">
        <v>251</v>
      </c>
      <c r="E16460" s="18">
        <v>0.8</v>
      </c>
    </row>
    <row r="16461" spans="1:5" x14ac:dyDescent="0.3">
      <c r="A16461" s="18" t="str">
        <f t="shared" si="257"/>
        <v>2024-25Mansfield ShireWC2</v>
      </c>
      <c r="B16461" s="18" t="s">
        <v>1274</v>
      </c>
      <c r="C16461" s="18" t="s">
        <v>1114</v>
      </c>
      <c r="D16461" s="18" t="s">
        <v>256</v>
      </c>
      <c r="E16461" s="18">
        <v>9.4529121690752902</v>
      </c>
    </row>
    <row r="16462" spans="1:5" x14ac:dyDescent="0.3">
      <c r="A16462" s="18" t="str">
        <f t="shared" si="257"/>
        <v>2024-25Mansfield ShireWC3</v>
      </c>
      <c r="B16462" s="18" t="s">
        <v>1274</v>
      </c>
      <c r="C16462" s="18" t="s">
        <v>1114</v>
      </c>
      <c r="D16462" s="18" t="s">
        <v>262</v>
      </c>
      <c r="E16462" s="18">
        <v>126.37934586041254</v>
      </c>
    </row>
    <row r="16463" spans="1:5" x14ac:dyDescent="0.3">
      <c r="A16463" s="18" t="str">
        <f t="shared" si="257"/>
        <v>2024-25Mansfield ShireWC4</v>
      </c>
      <c r="B16463" s="18" t="s">
        <v>1274</v>
      </c>
      <c r="C16463" s="18" t="s">
        <v>1114</v>
      </c>
      <c r="D16463" s="18" t="s">
        <v>266</v>
      </c>
      <c r="E16463" s="18">
        <v>72.224303436475111</v>
      </c>
    </row>
    <row r="16464" spans="1:5" x14ac:dyDescent="0.3">
      <c r="A16464" s="18" t="str">
        <f t="shared" si="257"/>
        <v>2024-25Mansfield ShireWC5</v>
      </c>
      <c r="B16464" s="18" t="s">
        <v>1274</v>
      </c>
      <c r="C16464" s="18" t="s">
        <v>1114</v>
      </c>
      <c r="D16464" s="18" t="s">
        <v>270</v>
      </c>
      <c r="E16464" s="18">
        <v>0.40088862742669601</v>
      </c>
    </row>
    <row r="16465" spans="1:5" x14ac:dyDescent="0.3">
      <c r="A16465" s="18" t="str">
        <f t="shared" si="257"/>
        <v>2024-25Mansfield ShireE2</v>
      </c>
      <c r="B16465" s="18" t="s">
        <v>1274</v>
      </c>
      <c r="C16465" s="18" t="s">
        <v>1114</v>
      </c>
      <c r="D16465" s="18" t="s">
        <v>548</v>
      </c>
      <c r="E16465" s="18">
        <v>3589.795918367347</v>
      </c>
    </row>
    <row r="16466" spans="1:5" x14ac:dyDescent="0.3">
      <c r="A16466" s="18" t="str">
        <f t="shared" si="257"/>
        <v>2024-25Mansfield ShireE4</v>
      </c>
      <c r="B16466" s="18" t="s">
        <v>1274</v>
      </c>
      <c r="C16466" s="18" t="s">
        <v>1114</v>
      </c>
      <c r="D16466" s="18" t="s">
        <v>550</v>
      </c>
      <c r="E16466" s="18">
        <v>1697.2388955582232</v>
      </c>
    </row>
    <row r="16467" spans="1:5" x14ac:dyDescent="0.3">
      <c r="A16467" s="18" t="str">
        <f t="shared" si="257"/>
        <v>2024-25Mansfield ShireL1</v>
      </c>
      <c r="B16467" s="18" t="s">
        <v>1274</v>
      </c>
      <c r="C16467" s="18" t="s">
        <v>1114</v>
      </c>
      <c r="D16467" s="18" t="s">
        <v>552</v>
      </c>
      <c r="E16467" s="18">
        <v>1.3216110354223434</v>
      </c>
    </row>
    <row r="16468" spans="1:5" x14ac:dyDescent="0.3">
      <c r="A16468" s="18" t="str">
        <f t="shared" si="257"/>
        <v>2024-25Mansfield ShireL2</v>
      </c>
      <c r="B16468" s="18" t="s">
        <v>1274</v>
      </c>
      <c r="C16468" s="18" t="s">
        <v>1114</v>
      </c>
      <c r="D16468" s="18" t="s">
        <v>554</v>
      </c>
      <c r="E16468" s="18">
        <v>2.9802452316076296E-3</v>
      </c>
    </row>
    <row r="16469" spans="1:5" x14ac:dyDescent="0.3">
      <c r="A16469" s="18" t="str">
        <f t="shared" si="257"/>
        <v>2024-25Mansfield ShireO2</v>
      </c>
      <c r="B16469" s="18" t="s">
        <v>1274</v>
      </c>
      <c r="C16469" s="18" t="s">
        <v>1114</v>
      </c>
      <c r="D16469" s="18" t="s">
        <v>556</v>
      </c>
      <c r="E16469" s="18">
        <v>0.19654009838058917</v>
      </c>
    </row>
    <row r="16470" spans="1:5" x14ac:dyDescent="0.3">
      <c r="A16470" s="18" t="str">
        <f t="shared" si="257"/>
        <v>2024-25Mansfield ShireO3</v>
      </c>
      <c r="B16470" s="18" t="s">
        <v>1274</v>
      </c>
      <c r="C16470" s="18" t="s">
        <v>1114</v>
      </c>
      <c r="D16470" s="18" t="s">
        <v>558</v>
      </c>
      <c r="E16470" s="18">
        <v>3.8467915768529266E-2</v>
      </c>
    </row>
    <row r="16471" spans="1:5" x14ac:dyDescent="0.3">
      <c r="A16471" s="18" t="str">
        <f t="shared" si="257"/>
        <v>2024-25Mansfield ShireO4</v>
      </c>
      <c r="B16471" s="18" t="s">
        <v>1274</v>
      </c>
      <c r="C16471" s="18" t="s">
        <v>1114</v>
      </c>
      <c r="D16471" s="18" t="s">
        <v>560</v>
      </c>
      <c r="E16471" s="18">
        <v>0.21542155574684002</v>
      </c>
    </row>
    <row r="16472" spans="1:5" x14ac:dyDescent="0.3">
      <c r="A16472" s="18" t="str">
        <f t="shared" ref="A16472:A16535" si="258">CONCATENATE(B16472,C16472,D16472)</f>
        <v>2024-25Mansfield ShireO5</v>
      </c>
      <c r="B16472" s="18" t="s">
        <v>1274</v>
      </c>
      <c r="C16472" s="18" t="s">
        <v>1114</v>
      </c>
      <c r="D16472" s="18" t="s">
        <v>562</v>
      </c>
      <c r="E16472" s="18">
        <v>2.4014274691358026</v>
      </c>
    </row>
    <row r="16473" spans="1:5" x14ac:dyDescent="0.3">
      <c r="A16473" s="18" t="str">
        <f t="shared" si="258"/>
        <v>2024-25Mansfield ShireOP1</v>
      </c>
      <c r="B16473" s="18" t="s">
        <v>1274</v>
      </c>
      <c r="C16473" s="18" t="s">
        <v>1114</v>
      </c>
      <c r="D16473" s="18" t="s">
        <v>564</v>
      </c>
      <c r="E16473" s="18">
        <v>0.10569130005682328</v>
      </c>
    </row>
    <row r="16474" spans="1:5" x14ac:dyDescent="0.3">
      <c r="A16474" s="18" t="str">
        <f t="shared" si="258"/>
        <v>2024-25Mansfield ShireS1</v>
      </c>
      <c r="B16474" s="18" t="s">
        <v>1274</v>
      </c>
      <c r="C16474" s="18" t="s">
        <v>1114</v>
      </c>
      <c r="D16474" s="18" t="s">
        <v>567</v>
      </c>
      <c r="E16474" s="18">
        <v>0.54110715674253074</v>
      </c>
    </row>
    <row r="16475" spans="1:5" x14ac:dyDescent="0.3">
      <c r="A16475" s="18" t="str">
        <f t="shared" si="258"/>
        <v>2024-25Mansfield ShireS2</v>
      </c>
      <c r="B16475" s="18" t="s">
        <v>1274</v>
      </c>
      <c r="C16475" s="18" t="s">
        <v>1114</v>
      </c>
      <c r="D16475" s="18" t="s">
        <v>569</v>
      </c>
      <c r="E16475" s="18">
        <v>2.3964073360024539E-3</v>
      </c>
    </row>
    <row r="16476" spans="1:5" x14ac:dyDescent="0.3">
      <c r="A16476" s="18" t="str">
        <f t="shared" si="258"/>
        <v>2024-25Mansfield ShireC1</v>
      </c>
      <c r="B16476" s="18" t="s">
        <v>1274</v>
      </c>
      <c r="C16476" s="18" t="s">
        <v>1114</v>
      </c>
      <c r="D16476" s="18" t="s">
        <v>572</v>
      </c>
      <c r="E16476" s="18">
        <v>2773.4186607308479</v>
      </c>
    </row>
    <row r="16477" spans="1:5" x14ac:dyDescent="0.3">
      <c r="A16477" s="18" t="str">
        <f t="shared" si="258"/>
        <v>2024-25Mansfield ShireC2</v>
      </c>
      <c r="B16477" s="18" t="s">
        <v>1274</v>
      </c>
      <c r="C16477" s="18" t="s">
        <v>1114</v>
      </c>
      <c r="D16477" s="18" t="s">
        <v>575</v>
      </c>
      <c r="E16477" s="18">
        <v>23430.717863105176</v>
      </c>
    </row>
    <row r="16478" spans="1:5" x14ac:dyDescent="0.3">
      <c r="A16478" s="18" t="str">
        <f t="shared" si="258"/>
        <v>2024-25Mansfield ShireC3</v>
      </c>
      <c r="B16478" s="18" t="s">
        <v>1274</v>
      </c>
      <c r="C16478" s="18" t="s">
        <v>1114</v>
      </c>
      <c r="D16478" s="18" t="s">
        <v>579</v>
      </c>
      <c r="E16478" s="18">
        <v>12.707265015185783</v>
      </c>
    </row>
    <row r="16479" spans="1:5" x14ac:dyDescent="0.3">
      <c r="A16479" s="18" t="str">
        <f t="shared" si="258"/>
        <v>2024-25Mansfield ShireC4</v>
      </c>
      <c r="B16479" s="18" t="s">
        <v>1274</v>
      </c>
      <c r="C16479" s="18" t="s">
        <v>1114</v>
      </c>
      <c r="D16479" s="18" t="s">
        <v>583</v>
      </c>
      <c r="E16479" s="18">
        <v>2047.2083101465403</v>
      </c>
    </row>
    <row r="16480" spans="1:5" x14ac:dyDescent="0.3">
      <c r="A16480" s="18" t="str">
        <f t="shared" si="258"/>
        <v>2024-25Mansfield ShireC5</v>
      </c>
      <c r="B16480" s="18" t="s">
        <v>1274</v>
      </c>
      <c r="C16480" s="18" t="s">
        <v>1114</v>
      </c>
      <c r="D16480" s="18" t="s">
        <v>586</v>
      </c>
      <c r="E16480" s="18">
        <v>884.80801335559272</v>
      </c>
    </row>
    <row r="16481" spans="1:5" x14ac:dyDescent="0.3">
      <c r="A16481" s="18" t="str">
        <f t="shared" si="258"/>
        <v>2024-25Mansfield ShireC6</v>
      </c>
      <c r="B16481" s="18" t="s">
        <v>1274</v>
      </c>
      <c r="C16481" s="18" t="s">
        <v>1114</v>
      </c>
      <c r="D16481" s="18" t="s">
        <v>590</v>
      </c>
      <c r="E16481" s="18">
        <v>8</v>
      </c>
    </row>
    <row r="16482" spans="1:5" x14ac:dyDescent="0.3">
      <c r="A16482" s="18" t="str">
        <f t="shared" si="258"/>
        <v>2024-25Mansfield ShireC7</v>
      </c>
      <c r="B16482" s="18" t="s">
        <v>1274</v>
      </c>
      <c r="C16482" s="18" t="s">
        <v>1114</v>
      </c>
      <c r="D16482" s="18" t="s">
        <v>594</v>
      </c>
      <c r="E16482" s="18">
        <v>0.17543859649122806</v>
      </c>
    </row>
    <row r="16483" spans="1:5" x14ac:dyDescent="0.3">
      <c r="A16483" s="18" t="str">
        <f t="shared" si="258"/>
        <v>2024-25Maribyrnong CityAF2</v>
      </c>
      <c r="B16483" s="18" t="s">
        <v>1274</v>
      </c>
      <c r="C16483" s="18" t="s">
        <v>1117</v>
      </c>
      <c r="D16483" s="18" t="s">
        <v>76</v>
      </c>
      <c r="E16483" s="18">
        <v>1</v>
      </c>
    </row>
    <row r="16484" spans="1:5" x14ac:dyDescent="0.3">
      <c r="A16484" s="18" t="str">
        <f t="shared" si="258"/>
        <v>2024-25Maribyrnong CityAF6</v>
      </c>
      <c r="B16484" s="18" t="s">
        <v>1274</v>
      </c>
      <c r="C16484" s="18" t="s">
        <v>1117</v>
      </c>
      <c r="D16484" s="18" t="s">
        <v>85</v>
      </c>
      <c r="E16484" s="18">
        <v>8.0468217843842513</v>
      </c>
    </row>
    <row r="16485" spans="1:5" x14ac:dyDescent="0.3">
      <c r="A16485" s="18" t="str">
        <f t="shared" si="258"/>
        <v>2024-25Maribyrnong CityAF7</v>
      </c>
      <c r="B16485" s="18" t="s">
        <v>1274</v>
      </c>
      <c r="C16485" s="18" t="s">
        <v>1117</v>
      </c>
      <c r="D16485" s="18" t="s">
        <v>90</v>
      </c>
      <c r="E16485" s="18">
        <v>3.070926306101756</v>
      </c>
    </row>
    <row r="16486" spans="1:5" x14ac:dyDescent="0.3">
      <c r="A16486" s="18" t="str">
        <f t="shared" si="258"/>
        <v>2024-25Maribyrnong CityAM1</v>
      </c>
      <c r="B16486" s="18" t="s">
        <v>1274</v>
      </c>
      <c r="C16486" s="18" t="s">
        <v>1117</v>
      </c>
      <c r="D16486" s="18" t="s">
        <v>97</v>
      </c>
      <c r="E16486" s="18">
        <v>1</v>
      </c>
    </row>
    <row r="16487" spans="1:5" x14ac:dyDescent="0.3">
      <c r="A16487" s="18" t="str">
        <f t="shared" si="258"/>
        <v>2024-25Maribyrnong CityAM2</v>
      </c>
      <c r="B16487" s="18" t="s">
        <v>1274</v>
      </c>
      <c r="C16487" s="18" t="s">
        <v>1117</v>
      </c>
      <c r="D16487" s="18" t="s">
        <v>103</v>
      </c>
      <c r="E16487" s="18">
        <v>0.2386634844868735</v>
      </c>
    </row>
    <row r="16488" spans="1:5" x14ac:dyDescent="0.3">
      <c r="A16488" s="18" t="str">
        <f t="shared" si="258"/>
        <v>2024-25Maribyrnong CityAM5</v>
      </c>
      <c r="B16488" s="18" t="s">
        <v>1274</v>
      </c>
      <c r="C16488" s="18" t="s">
        <v>1117</v>
      </c>
      <c r="D16488" s="18" t="s">
        <v>109</v>
      </c>
      <c r="E16488" s="18">
        <v>0.50992685475444099</v>
      </c>
    </row>
    <row r="16489" spans="1:5" x14ac:dyDescent="0.3">
      <c r="A16489" s="18" t="str">
        <f t="shared" si="258"/>
        <v>2024-25Maribyrnong CityAM6</v>
      </c>
      <c r="B16489" s="18" t="s">
        <v>1274</v>
      </c>
      <c r="C16489" s="18" t="s">
        <v>1117</v>
      </c>
      <c r="D16489" s="18" t="s">
        <v>115</v>
      </c>
      <c r="E16489" s="18">
        <v>10.19165844394224</v>
      </c>
    </row>
    <row r="16490" spans="1:5" x14ac:dyDescent="0.3">
      <c r="A16490" s="18" t="str">
        <f t="shared" si="258"/>
        <v>2024-25Maribyrnong CityAM7</v>
      </c>
      <c r="B16490" s="18" t="s">
        <v>1274</v>
      </c>
      <c r="C16490" s="18" t="s">
        <v>1117</v>
      </c>
      <c r="D16490" s="18" t="s">
        <v>118</v>
      </c>
      <c r="E16490" s="18">
        <v>0.77777777777777779</v>
      </c>
    </row>
    <row r="16491" spans="1:5" x14ac:dyDescent="0.3">
      <c r="A16491" s="18" t="str">
        <f t="shared" si="258"/>
        <v>2024-25Maribyrnong CityFS1</v>
      </c>
      <c r="B16491" s="18" t="s">
        <v>1274</v>
      </c>
      <c r="C16491" s="18" t="s">
        <v>1117</v>
      </c>
      <c r="D16491" s="18" t="s">
        <v>124</v>
      </c>
      <c r="E16491" s="18">
        <v>1.9</v>
      </c>
    </row>
    <row r="16492" spans="1:5" x14ac:dyDescent="0.3">
      <c r="A16492" s="18" t="str">
        <f t="shared" si="258"/>
        <v>2024-25Maribyrnong CityFS2</v>
      </c>
      <c r="B16492" s="18" t="s">
        <v>1274</v>
      </c>
      <c r="C16492" s="18" t="s">
        <v>1117</v>
      </c>
      <c r="D16492" s="18" t="s">
        <v>130</v>
      </c>
      <c r="E16492" s="18">
        <v>0.45632333767926986</v>
      </c>
    </row>
    <row r="16493" spans="1:5" x14ac:dyDescent="0.3">
      <c r="A16493" s="18" t="str">
        <f t="shared" si="258"/>
        <v>2024-25Maribyrnong CityFS3</v>
      </c>
      <c r="B16493" s="18" t="s">
        <v>1274</v>
      </c>
      <c r="C16493" s="18" t="s">
        <v>1117</v>
      </c>
      <c r="D16493" s="18" t="s">
        <v>135</v>
      </c>
      <c r="E16493" s="18">
        <v>495.82697426796807</v>
      </c>
    </row>
    <row r="16494" spans="1:5" x14ac:dyDescent="0.3">
      <c r="A16494" s="18" t="str">
        <f t="shared" si="258"/>
        <v>2024-25Maribyrnong CityFS4</v>
      </c>
      <c r="B16494" s="18" t="s">
        <v>1274</v>
      </c>
      <c r="C16494" s="18" t="s">
        <v>1117</v>
      </c>
      <c r="D16494" s="18" t="s">
        <v>139</v>
      </c>
      <c r="E16494" s="18">
        <v>1</v>
      </c>
    </row>
    <row r="16495" spans="1:5" x14ac:dyDescent="0.3">
      <c r="A16495" s="18" t="str">
        <f t="shared" si="258"/>
        <v>2024-25Maribyrnong CityFS5</v>
      </c>
      <c r="B16495" s="18" t="s">
        <v>1274</v>
      </c>
      <c r="C16495" s="18" t="s">
        <v>1117</v>
      </c>
      <c r="D16495" s="18" t="s">
        <v>144</v>
      </c>
      <c r="E16495" s="18">
        <v>1.1420765027322404</v>
      </c>
    </row>
    <row r="16496" spans="1:5" x14ac:dyDescent="0.3">
      <c r="A16496" s="18" t="str">
        <f t="shared" si="258"/>
        <v>2024-25Maribyrnong CityG1</v>
      </c>
      <c r="B16496" s="18" t="s">
        <v>1274</v>
      </c>
      <c r="C16496" s="18" t="s">
        <v>1117</v>
      </c>
      <c r="D16496" s="18" t="s">
        <v>149</v>
      </c>
      <c r="E16496" s="18">
        <v>1.4285714285714285E-2</v>
      </c>
    </row>
    <row r="16497" spans="1:5" x14ac:dyDescent="0.3">
      <c r="A16497" s="18" t="str">
        <f t="shared" si="258"/>
        <v>2024-25Maribyrnong CityG2</v>
      </c>
      <c r="B16497" s="18" t="s">
        <v>1274</v>
      </c>
      <c r="C16497" s="18" t="s">
        <v>1117</v>
      </c>
      <c r="D16497" s="18" t="s">
        <v>154</v>
      </c>
      <c r="E16497" s="18">
        <v>70</v>
      </c>
    </row>
    <row r="16498" spans="1:5" x14ac:dyDescent="0.3">
      <c r="A16498" s="18" t="str">
        <f t="shared" si="258"/>
        <v>2024-25Maribyrnong CityG3</v>
      </c>
      <c r="B16498" s="18" t="s">
        <v>1274</v>
      </c>
      <c r="C16498" s="18" t="s">
        <v>1117</v>
      </c>
      <c r="D16498" s="18" t="s">
        <v>159</v>
      </c>
      <c r="E16498" s="18">
        <v>0.94897959183673475</v>
      </c>
    </row>
    <row r="16499" spans="1:5" x14ac:dyDescent="0.3">
      <c r="A16499" s="18" t="str">
        <f t="shared" si="258"/>
        <v>2024-25Maribyrnong CityG4</v>
      </c>
      <c r="B16499" s="18" t="s">
        <v>1274</v>
      </c>
      <c r="C16499" s="18" t="s">
        <v>1117</v>
      </c>
      <c r="D16499" s="18" t="s">
        <v>166</v>
      </c>
      <c r="E16499" s="18">
        <v>67747.142857142855</v>
      </c>
    </row>
    <row r="16500" spans="1:5" x14ac:dyDescent="0.3">
      <c r="A16500" s="18" t="str">
        <f t="shared" si="258"/>
        <v>2024-25Maribyrnong CityG5</v>
      </c>
      <c r="B16500" s="18" t="s">
        <v>1274</v>
      </c>
      <c r="C16500" s="18" t="s">
        <v>1117</v>
      </c>
      <c r="D16500" s="18" t="s">
        <v>169</v>
      </c>
      <c r="E16500" s="18">
        <v>71</v>
      </c>
    </row>
    <row r="16501" spans="1:5" x14ac:dyDescent="0.3">
      <c r="A16501" s="18" t="str">
        <f t="shared" si="258"/>
        <v>2024-25Maribyrnong CityLB2</v>
      </c>
      <c r="B16501" s="18" t="s">
        <v>1274</v>
      </c>
      <c r="C16501" s="18" t="s">
        <v>1117</v>
      </c>
      <c r="D16501" s="18" t="s">
        <v>172</v>
      </c>
      <c r="E16501" s="18">
        <v>0.90750778032177082</v>
      </c>
    </row>
    <row r="16502" spans="1:5" x14ac:dyDescent="0.3">
      <c r="A16502" s="18" t="str">
        <f t="shared" si="258"/>
        <v>2024-25Maribyrnong CityLB5</v>
      </c>
      <c r="B16502" s="18" t="s">
        <v>1274</v>
      </c>
      <c r="C16502" s="18" t="s">
        <v>1117</v>
      </c>
      <c r="D16502" s="18" t="s">
        <v>177</v>
      </c>
      <c r="E16502" s="18">
        <v>55.962748405852459</v>
      </c>
    </row>
    <row r="16503" spans="1:5" x14ac:dyDescent="0.3">
      <c r="A16503" s="18" t="str">
        <f t="shared" si="258"/>
        <v>2024-25Maribyrnong CityLB6</v>
      </c>
      <c r="B16503" s="18" t="s">
        <v>1274</v>
      </c>
      <c r="C16503" s="18" t="s">
        <v>1117</v>
      </c>
      <c r="D16503" s="18" t="s">
        <v>180</v>
      </c>
      <c r="E16503" s="18">
        <v>6.848659430669171</v>
      </c>
    </row>
    <row r="16504" spans="1:5" x14ac:dyDescent="0.3">
      <c r="A16504" s="18" t="str">
        <f t="shared" si="258"/>
        <v>2024-25Maribyrnong CityLB7</v>
      </c>
      <c r="B16504" s="18" t="s">
        <v>1274</v>
      </c>
      <c r="C16504" s="18" t="s">
        <v>1117</v>
      </c>
      <c r="D16504" s="18" t="s">
        <v>184</v>
      </c>
      <c r="E16504" s="18">
        <v>0.40631929634698838</v>
      </c>
    </row>
    <row r="16505" spans="1:5" x14ac:dyDescent="0.3">
      <c r="A16505" s="18" t="str">
        <f t="shared" si="258"/>
        <v>2024-25Maribyrnong CityLB8</v>
      </c>
      <c r="B16505" s="18" t="s">
        <v>1274</v>
      </c>
      <c r="C16505" s="18" t="s">
        <v>1117</v>
      </c>
      <c r="D16505" s="18" t="s">
        <v>188</v>
      </c>
      <c r="E16505" s="18">
        <v>4.4155075277715889</v>
      </c>
    </row>
    <row r="16506" spans="1:5" x14ac:dyDescent="0.3">
      <c r="A16506" s="18" t="str">
        <f t="shared" si="258"/>
        <v>2024-25Maribyrnong CityMC2</v>
      </c>
      <c r="B16506" s="18" t="s">
        <v>1274</v>
      </c>
      <c r="C16506" s="18" t="s">
        <v>1117</v>
      </c>
      <c r="D16506" s="18" t="s">
        <v>192</v>
      </c>
      <c r="E16506" s="18">
        <v>0.99717247879359094</v>
      </c>
    </row>
    <row r="16507" spans="1:5" x14ac:dyDescent="0.3">
      <c r="A16507" s="18" t="str">
        <f t="shared" si="258"/>
        <v>2024-25Maribyrnong CityMC3</v>
      </c>
      <c r="B16507" s="18" t="s">
        <v>1274</v>
      </c>
      <c r="C16507" s="18" t="s">
        <v>1117</v>
      </c>
      <c r="D16507" s="18" t="s">
        <v>197</v>
      </c>
      <c r="E16507" s="18">
        <v>88.979655312405882</v>
      </c>
    </row>
    <row r="16508" spans="1:5" x14ac:dyDescent="0.3">
      <c r="A16508" s="18" t="str">
        <f t="shared" si="258"/>
        <v>2024-25Maribyrnong CityMC4</v>
      </c>
      <c r="B16508" s="18" t="s">
        <v>1274</v>
      </c>
      <c r="C16508" s="18" t="s">
        <v>1117</v>
      </c>
      <c r="D16508" s="18" t="s">
        <v>202</v>
      </c>
      <c r="E16508" s="18">
        <v>0.795974025974026</v>
      </c>
    </row>
    <row r="16509" spans="1:5" x14ac:dyDescent="0.3">
      <c r="A16509" s="18" t="str">
        <f t="shared" si="258"/>
        <v>2024-25Maribyrnong CityMC5</v>
      </c>
      <c r="B16509" s="18" t="s">
        <v>1274</v>
      </c>
      <c r="C16509" s="18" t="s">
        <v>1117</v>
      </c>
      <c r="D16509" s="18" t="s">
        <v>207</v>
      </c>
      <c r="E16509" s="18">
        <v>0.85981308411214952</v>
      </c>
    </row>
    <row r="16510" spans="1:5" x14ac:dyDescent="0.3">
      <c r="A16510" s="18" t="str">
        <f t="shared" si="258"/>
        <v>2024-25Maribyrnong CityMC6</v>
      </c>
      <c r="B16510" s="18" t="s">
        <v>1274</v>
      </c>
      <c r="C16510" s="18" t="s">
        <v>1117</v>
      </c>
      <c r="D16510" s="18" t="s">
        <v>211</v>
      </c>
      <c r="E16510" s="18">
        <v>0.90197926484448632</v>
      </c>
    </row>
    <row r="16511" spans="1:5" x14ac:dyDescent="0.3">
      <c r="A16511" s="18" t="str">
        <f t="shared" si="258"/>
        <v>2024-25Maribyrnong CityR1</v>
      </c>
      <c r="B16511" s="18" t="s">
        <v>1274</v>
      </c>
      <c r="C16511" s="18" t="s">
        <v>1117</v>
      </c>
      <c r="D16511" s="18" t="s">
        <v>215</v>
      </c>
      <c r="E16511" s="18">
        <v>139.46096714559079</v>
      </c>
    </row>
    <row r="16512" spans="1:5" x14ac:dyDescent="0.3">
      <c r="A16512" s="18" t="str">
        <f t="shared" si="258"/>
        <v>2024-25Maribyrnong CityR2</v>
      </c>
      <c r="B16512" s="18" t="s">
        <v>1274</v>
      </c>
      <c r="C16512" s="18" t="s">
        <v>1117</v>
      </c>
      <c r="D16512" s="18" t="s">
        <v>220</v>
      </c>
      <c r="E16512" s="18">
        <v>0.82152239483670098</v>
      </c>
    </row>
    <row r="16513" spans="1:5" x14ac:dyDescent="0.3">
      <c r="A16513" s="18" t="str">
        <f t="shared" si="258"/>
        <v>2024-25Maribyrnong CityR3</v>
      </c>
      <c r="B16513" s="18" t="s">
        <v>1274</v>
      </c>
      <c r="C16513" s="18" t="s">
        <v>1117</v>
      </c>
      <c r="D16513" s="18" t="s">
        <v>223</v>
      </c>
      <c r="E16513" s="18">
        <v>395.18102053127535</v>
      </c>
    </row>
    <row r="16514" spans="1:5" x14ac:dyDescent="0.3">
      <c r="A16514" s="18" t="str">
        <f t="shared" si="258"/>
        <v>2024-25Maribyrnong CityR4</v>
      </c>
      <c r="B16514" s="18" t="s">
        <v>1274</v>
      </c>
      <c r="C16514" s="18" t="s">
        <v>1117</v>
      </c>
      <c r="D16514" s="18" t="s">
        <v>228</v>
      </c>
      <c r="E16514" s="18">
        <v>36.496259564827085</v>
      </c>
    </row>
    <row r="16515" spans="1:5" x14ac:dyDescent="0.3">
      <c r="A16515" s="18" t="str">
        <f t="shared" si="258"/>
        <v>2024-25Maribyrnong CityR5</v>
      </c>
      <c r="B16515" s="18" t="s">
        <v>1274</v>
      </c>
      <c r="C16515" s="18" t="s">
        <v>1117</v>
      </c>
      <c r="D16515" s="18" t="s">
        <v>232</v>
      </c>
      <c r="E16515" s="18">
        <v>68</v>
      </c>
    </row>
    <row r="16516" spans="1:5" x14ac:dyDescent="0.3">
      <c r="A16516" s="18" t="str">
        <f t="shared" si="258"/>
        <v>2024-25Maribyrnong CitySP1</v>
      </c>
      <c r="B16516" s="18" t="s">
        <v>1274</v>
      </c>
      <c r="C16516" s="18" t="s">
        <v>1117</v>
      </c>
      <c r="D16516" s="18" t="s">
        <v>236</v>
      </c>
      <c r="E16516" s="18">
        <v>86</v>
      </c>
    </row>
    <row r="16517" spans="1:5" x14ac:dyDescent="0.3">
      <c r="A16517" s="18" t="str">
        <f t="shared" si="258"/>
        <v>2024-25Maribyrnong CitySP2</v>
      </c>
      <c r="B16517" s="18" t="s">
        <v>1274</v>
      </c>
      <c r="C16517" s="18" t="s">
        <v>1117</v>
      </c>
      <c r="D16517" s="18" t="s">
        <v>239</v>
      </c>
      <c r="E16517" s="18">
        <v>0.67008196721311475</v>
      </c>
    </row>
    <row r="16518" spans="1:5" x14ac:dyDescent="0.3">
      <c r="A16518" s="18" t="str">
        <f t="shared" si="258"/>
        <v>2024-25Maribyrnong CitySP3</v>
      </c>
      <c r="B16518" s="18" t="s">
        <v>1274</v>
      </c>
      <c r="C16518" s="18" t="s">
        <v>1117</v>
      </c>
      <c r="D16518" s="18" t="s">
        <v>245</v>
      </c>
      <c r="E16518" s="18">
        <v>4999.4744801512288</v>
      </c>
    </row>
    <row r="16519" spans="1:5" x14ac:dyDescent="0.3">
      <c r="A16519" s="18" t="str">
        <f t="shared" si="258"/>
        <v>2024-25Maribyrnong CitySP4</v>
      </c>
      <c r="B16519" s="18" t="s">
        <v>1274</v>
      </c>
      <c r="C16519" s="18" t="s">
        <v>1117</v>
      </c>
      <c r="D16519" s="18" t="s">
        <v>251</v>
      </c>
      <c r="E16519" s="18">
        <v>0.91304347826086951</v>
      </c>
    </row>
    <row r="16520" spans="1:5" x14ac:dyDescent="0.3">
      <c r="A16520" s="18" t="str">
        <f t="shared" si="258"/>
        <v>2024-25Maribyrnong CityWC2</v>
      </c>
      <c r="B16520" s="18" t="s">
        <v>1274</v>
      </c>
      <c r="C16520" s="18" t="s">
        <v>1117</v>
      </c>
      <c r="D16520" s="18" t="s">
        <v>256</v>
      </c>
      <c r="E16520" s="18">
        <v>8.4089101614656681</v>
      </c>
    </row>
    <row r="16521" spans="1:5" x14ac:dyDescent="0.3">
      <c r="A16521" s="18" t="str">
        <f t="shared" si="258"/>
        <v>2024-25Maribyrnong CityWC3</v>
      </c>
      <c r="B16521" s="18" t="s">
        <v>1274</v>
      </c>
      <c r="C16521" s="18" t="s">
        <v>1117</v>
      </c>
      <c r="D16521" s="18" t="s">
        <v>262</v>
      </c>
      <c r="E16521" s="18">
        <v>170.70846914099465</v>
      </c>
    </row>
    <row r="16522" spans="1:5" x14ac:dyDescent="0.3">
      <c r="A16522" s="18" t="str">
        <f t="shared" si="258"/>
        <v>2024-25Maribyrnong CityWC4</v>
      </c>
      <c r="B16522" s="18" t="s">
        <v>1274</v>
      </c>
      <c r="C16522" s="18" t="s">
        <v>1117</v>
      </c>
      <c r="D16522" s="18" t="s">
        <v>266</v>
      </c>
      <c r="E16522" s="18">
        <v>71.084321510267401</v>
      </c>
    </row>
    <row r="16523" spans="1:5" x14ac:dyDescent="0.3">
      <c r="A16523" s="18" t="str">
        <f t="shared" si="258"/>
        <v>2024-25Maribyrnong CityWC5</v>
      </c>
      <c r="B16523" s="18" t="s">
        <v>1274</v>
      </c>
      <c r="C16523" s="18" t="s">
        <v>1117</v>
      </c>
      <c r="D16523" s="18" t="s">
        <v>270</v>
      </c>
      <c r="E16523" s="18">
        <v>0.40289773328163009</v>
      </c>
    </row>
    <row r="16524" spans="1:5" x14ac:dyDescent="0.3">
      <c r="A16524" s="18" t="str">
        <f t="shared" si="258"/>
        <v>2024-25Maribyrnong CityE2</v>
      </c>
      <c r="B16524" s="18" t="s">
        <v>1274</v>
      </c>
      <c r="C16524" s="18" t="s">
        <v>1117</v>
      </c>
      <c r="D16524" s="18" t="s">
        <v>548</v>
      </c>
      <c r="E16524" s="18">
        <v>3489.4768107947552</v>
      </c>
    </row>
    <row r="16525" spans="1:5" x14ac:dyDescent="0.3">
      <c r="A16525" s="18" t="str">
        <f t="shared" si="258"/>
        <v>2024-25Maribyrnong CityE4</v>
      </c>
      <c r="B16525" s="18" t="s">
        <v>1274</v>
      </c>
      <c r="C16525" s="18" t="s">
        <v>1117</v>
      </c>
      <c r="D16525" s="18" t="s">
        <v>550</v>
      </c>
      <c r="E16525" s="18">
        <v>2450.184580133237</v>
      </c>
    </row>
    <row r="16526" spans="1:5" x14ac:dyDescent="0.3">
      <c r="A16526" s="18" t="str">
        <f t="shared" si="258"/>
        <v>2024-25Maribyrnong CityL1</v>
      </c>
      <c r="B16526" s="18" t="s">
        <v>1274</v>
      </c>
      <c r="C16526" s="18" t="s">
        <v>1117</v>
      </c>
      <c r="D16526" s="18" t="s">
        <v>552</v>
      </c>
      <c r="E16526" s="18">
        <v>3.5837560951583511</v>
      </c>
    </row>
    <row r="16527" spans="1:5" x14ac:dyDescent="0.3">
      <c r="A16527" s="18" t="str">
        <f t="shared" si="258"/>
        <v>2024-25Maribyrnong CityL2</v>
      </c>
      <c r="B16527" s="18" t="s">
        <v>1274</v>
      </c>
      <c r="C16527" s="18" t="s">
        <v>1117</v>
      </c>
      <c r="D16527" s="18" t="s">
        <v>554</v>
      </c>
      <c r="E16527" s="18">
        <v>-1.2433384228931685</v>
      </c>
    </row>
    <row r="16528" spans="1:5" x14ac:dyDescent="0.3">
      <c r="A16528" s="18" t="str">
        <f t="shared" si="258"/>
        <v>2024-25Maribyrnong CityO2</v>
      </c>
      <c r="B16528" s="18" t="s">
        <v>1274</v>
      </c>
      <c r="C16528" s="18" t="s">
        <v>1117</v>
      </c>
      <c r="D16528" s="18" t="s">
        <v>556</v>
      </c>
      <c r="E16528" s="18">
        <v>6.7214333276553573E-2</v>
      </c>
    </row>
    <row r="16529" spans="1:5" x14ac:dyDescent="0.3">
      <c r="A16529" s="18" t="str">
        <f t="shared" si="258"/>
        <v>2024-25Maribyrnong CityO3</v>
      </c>
      <c r="B16529" s="18" t="s">
        <v>1274</v>
      </c>
      <c r="C16529" s="18" t="s">
        <v>1117</v>
      </c>
      <c r="D16529" s="18" t="s">
        <v>558</v>
      </c>
      <c r="E16529" s="18">
        <v>9.7015965436610552E-3</v>
      </c>
    </row>
    <row r="16530" spans="1:5" x14ac:dyDescent="0.3">
      <c r="A16530" s="18" t="str">
        <f t="shared" si="258"/>
        <v>2024-25Maribyrnong CityO4</v>
      </c>
      <c r="B16530" s="18" t="s">
        <v>1274</v>
      </c>
      <c r="C16530" s="18" t="s">
        <v>1117</v>
      </c>
      <c r="D16530" s="18" t="s">
        <v>560</v>
      </c>
      <c r="E16530" s="18">
        <v>6.1768228593776738E-2</v>
      </c>
    </row>
    <row r="16531" spans="1:5" x14ac:dyDescent="0.3">
      <c r="A16531" s="18" t="str">
        <f t="shared" si="258"/>
        <v>2024-25Maribyrnong CityO5</v>
      </c>
      <c r="B16531" s="18" t="s">
        <v>1274</v>
      </c>
      <c r="C16531" s="18" t="s">
        <v>1117</v>
      </c>
      <c r="D16531" s="18" t="s">
        <v>562</v>
      </c>
      <c r="E16531" s="18">
        <v>2.1308568059146369</v>
      </c>
    </row>
    <row r="16532" spans="1:5" x14ac:dyDescent="0.3">
      <c r="A16532" s="18" t="str">
        <f t="shared" si="258"/>
        <v>2024-25Maribyrnong CityOP1</v>
      </c>
      <c r="B16532" s="18" t="s">
        <v>1274</v>
      </c>
      <c r="C16532" s="18" t="s">
        <v>1117</v>
      </c>
      <c r="D16532" s="18" t="s">
        <v>564</v>
      </c>
      <c r="E16532" s="18">
        <v>5.5127564356663161E-2</v>
      </c>
    </row>
    <row r="16533" spans="1:5" x14ac:dyDescent="0.3">
      <c r="A16533" s="18" t="str">
        <f t="shared" si="258"/>
        <v>2024-25Maribyrnong CityS1</v>
      </c>
      <c r="B16533" s="18" t="s">
        <v>1274</v>
      </c>
      <c r="C16533" s="18" t="s">
        <v>1117</v>
      </c>
      <c r="D16533" s="18" t="s">
        <v>567</v>
      </c>
      <c r="E16533" s="18">
        <v>0.74197013827849878</v>
      </c>
    </row>
    <row r="16534" spans="1:5" x14ac:dyDescent="0.3">
      <c r="A16534" s="18" t="str">
        <f t="shared" si="258"/>
        <v>2024-25Maribyrnong CityS2</v>
      </c>
      <c r="B16534" s="18" t="s">
        <v>1274</v>
      </c>
      <c r="C16534" s="18" t="s">
        <v>1117</v>
      </c>
      <c r="D16534" s="18" t="s">
        <v>569</v>
      </c>
      <c r="E16534" s="18">
        <v>3.2233702705400818E-3</v>
      </c>
    </row>
    <row r="16535" spans="1:5" x14ac:dyDescent="0.3">
      <c r="A16535" s="18" t="str">
        <f t="shared" si="258"/>
        <v>2024-25Maribyrnong CityC1</v>
      </c>
      <c r="B16535" s="18" t="s">
        <v>1274</v>
      </c>
      <c r="C16535" s="18" t="s">
        <v>1117</v>
      </c>
      <c r="D16535" s="18" t="s">
        <v>572</v>
      </c>
      <c r="E16535" s="18">
        <v>1745.05310288485</v>
      </c>
    </row>
    <row r="16536" spans="1:5" x14ac:dyDescent="0.3">
      <c r="A16536" s="18" t="str">
        <f t="shared" ref="A16536:A16599" si="259">CONCATENATE(B16536,C16536,D16536)</f>
        <v>2024-25Maribyrnong CityC2</v>
      </c>
      <c r="B16536" s="18" t="s">
        <v>1274</v>
      </c>
      <c r="C16536" s="18" t="s">
        <v>1117</v>
      </c>
      <c r="D16536" s="18" t="s">
        <v>575</v>
      </c>
      <c r="E16536" s="18">
        <v>9823.8745477501561</v>
      </c>
    </row>
    <row r="16537" spans="1:5" x14ac:dyDescent="0.3">
      <c r="A16537" s="18" t="str">
        <f t="shared" si="259"/>
        <v>2024-25Maribyrnong CityC3</v>
      </c>
      <c r="B16537" s="18" t="s">
        <v>1274</v>
      </c>
      <c r="C16537" s="18" t="s">
        <v>1117</v>
      </c>
      <c r="D16537" s="18" t="s">
        <v>579</v>
      </c>
      <c r="E16537" s="18">
        <v>270.19952984347231</v>
      </c>
    </row>
    <row r="16538" spans="1:5" x14ac:dyDescent="0.3">
      <c r="A16538" s="18" t="str">
        <f t="shared" si="259"/>
        <v>2024-25Maribyrnong CityC4</v>
      </c>
      <c r="B16538" s="18" t="s">
        <v>1274</v>
      </c>
      <c r="C16538" s="18" t="s">
        <v>1117</v>
      </c>
      <c r="D16538" s="18" t="s">
        <v>583</v>
      </c>
      <c r="E16538" s="18">
        <v>1736.2574402393609</v>
      </c>
    </row>
    <row r="16539" spans="1:5" x14ac:dyDescent="0.3">
      <c r="A16539" s="18" t="str">
        <f t="shared" si="259"/>
        <v>2024-25Maribyrnong CityC5</v>
      </c>
      <c r="B16539" s="18" t="s">
        <v>1274</v>
      </c>
      <c r="C16539" s="18" t="s">
        <v>1117</v>
      </c>
      <c r="D16539" s="18" t="s">
        <v>586</v>
      </c>
      <c r="E16539" s="18">
        <v>93.314659791408047</v>
      </c>
    </row>
    <row r="16540" spans="1:5" x14ac:dyDescent="0.3">
      <c r="A16540" s="18" t="str">
        <f t="shared" si="259"/>
        <v>2024-25Maribyrnong CityC6</v>
      </c>
      <c r="B16540" s="18" t="s">
        <v>1274</v>
      </c>
      <c r="C16540" s="18" t="s">
        <v>1117</v>
      </c>
      <c r="D16540" s="18" t="s">
        <v>590</v>
      </c>
      <c r="E16540" s="18">
        <v>6</v>
      </c>
    </row>
    <row r="16541" spans="1:5" x14ac:dyDescent="0.3">
      <c r="A16541" s="18" t="str">
        <f t="shared" si="259"/>
        <v>2024-25Maribyrnong CityC7</v>
      </c>
      <c r="B16541" s="18" t="s">
        <v>1274</v>
      </c>
      <c r="C16541" s="18" t="s">
        <v>1117</v>
      </c>
      <c r="D16541" s="18" t="s">
        <v>594</v>
      </c>
      <c r="E16541" s="18">
        <v>9.0823084200567644E-2</v>
      </c>
    </row>
    <row r="16542" spans="1:5" x14ac:dyDescent="0.3">
      <c r="A16542" s="18" t="str">
        <f t="shared" si="259"/>
        <v>2024-25Maroondah CityAF2</v>
      </c>
      <c r="B16542" s="18" t="s">
        <v>1274</v>
      </c>
      <c r="C16542" s="18" t="s">
        <v>1120</v>
      </c>
      <c r="D16542" s="18" t="s">
        <v>76</v>
      </c>
      <c r="E16542" s="18">
        <v>1</v>
      </c>
    </row>
    <row r="16543" spans="1:5" x14ac:dyDescent="0.3">
      <c r="A16543" s="18" t="str">
        <f t="shared" si="259"/>
        <v>2024-25Maroondah CityAF6</v>
      </c>
      <c r="B16543" s="18" t="s">
        <v>1274</v>
      </c>
      <c r="C16543" s="18" t="s">
        <v>1120</v>
      </c>
      <c r="D16543" s="18" t="s">
        <v>85</v>
      </c>
      <c r="E16543" s="18">
        <v>10.79976372806944</v>
      </c>
    </row>
    <row r="16544" spans="1:5" x14ac:dyDescent="0.3">
      <c r="A16544" s="18" t="str">
        <f t="shared" si="259"/>
        <v>2024-25Maroondah CityAF7</v>
      </c>
      <c r="B16544" s="18" t="s">
        <v>1274</v>
      </c>
      <c r="C16544" s="18" t="s">
        <v>1120</v>
      </c>
      <c r="D16544" s="18" t="s">
        <v>90</v>
      </c>
      <c r="E16544" s="18">
        <v>-1.1319787896772291</v>
      </c>
    </row>
    <row r="16545" spans="1:5" x14ac:dyDescent="0.3">
      <c r="A16545" s="18" t="str">
        <f t="shared" si="259"/>
        <v>2024-25Maroondah CityAM1</v>
      </c>
      <c r="B16545" s="18" t="s">
        <v>1274</v>
      </c>
      <c r="C16545" s="18" t="s">
        <v>1120</v>
      </c>
      <c r="D16545" s="18" t="s">
        <v>97</v>
      </c>
      <c r="E16545" s="18">
        <v>1.010016694490818</v>
      </c>
    </row>
    <row r="16546" spans="1:5" x14ac:dyDescent="0.3">
      <c r="A16546" s="18" t="str">
        <f t="shared" si="259"/>
        <v>2024-25Maroondah CityAM2</v>
      </c>
      <c r="B16546" s="18" t="s">
        <v>1274</v>
      </c>
      <c r="C16546" s="18" t="s">
        <v>1120</v>
      </c>
      <c r="D16546" s="18" t="s">
        <v>103</v>
      </c>
      <c r="E16546" s="18">
        <v>0.65384615384615385</v>
      </c>
    </row>
    <row r="16547" spans="1:5" x14ac:dyDescent="0.3">
      <c r="A16547" s="18" t="str">
        <f t="shared" si="259"/>
        <v>2024-25Maroondah CityAM5</v>
      </c>
      <c r="B16547" s="18" t="s">
        <v>1274</v>
      </c>
      <c r="C16547" s="18" t="s">
        <v>1120</v>
      </c>
      <c r="D16547" s="18" t="s">
        <v>109</v>
      </c>
      <c r="E16547" s="18">
        <v>0.51111111111111107</v>
      </c>
    </row>
    <row r="16548" spans="1:5" x14ac:dyDescent="0.3">
      <c r="A16548" s="18" t="str">
        <f t="shared" si="259"/>
        <v>2024-25Maroondah CityAM6</v>
      </c>
      <c r="B16548" s="18" t="s">
        <v>1274</v>
      </c>
      <c r="C16548" s="18" t="s">
        <v>1120</v>
      </c>
      <c r="D16548" s="18" t="s">
        <v>115</v>
      </c>
      <c r="E16548" s="18">
        <v>6.7690651339712113</v>
      </c>
    </row>
    <row r="16549" spans="1:5" x14ac:dyDescent="0.3">
      <c r="A16549" s="18" t="str">
        <f t="shared" si="259"/>
        <v>2024-25Maroondah CityAM7</v>
      </c>
      <c r="B16549" s="18" t="s">
        <v>1274</v>
      </c>
      <c r="C16549" s="18" t="s">
        <v>1120</v>
      </c>
      <c r="D16549" s="18" t="s">
        <v>118</v>
      </c>
      <c r="E16549" s="18">
        <v>0.88888888888888884</v>
      </c>
    </row>
    <row r="16550" spans="1:5" x14ac:dyDescent="0.3">
      <c r="A16550" s="18" t="str">
        <f t="shared" si="259"/>
        <v>2024-25Maroondah CityFS1</v>
      </c>
      <c r="B16550" s="18" t="s">
        <v>1274</v>
      </c>
      <c r="C16550" s="18" t="s">
        <v>1120</v>
      </c>
      <c r="D16550" s="18" t="s">
        <v>124</v>
      </c>
      <c r="E16550" s="18">
        <v>1.4666666666666666</v>
      </c>
    </row>
    <row r="16551" spans="1:5" x14ac:dyDescent="0.3">
      <c r="A16551" s="18" t="str">
        <f t="shared" si="259"/>
        <v>2024-25Maroondah CityFS2</v>
      </c>
      <c r="B16551" s="18" t="s">
        <v>1274</v>
      </c>
      <c r="C16551" s="18" t="s">
        <v>1120</v>
      </c>
      <c r="D16551" s="18" t="s">
        <v>130</v>
      </c>
      <c r="E16551" s="18">
        <v>0.99486301369863017</v>
      </c>
    </row>
    <row r="16552" spans="1:5" x14ac:dyDescent="0.3">
      <c r="A16552" s="18" t="str">
        <f t="shared" si="259"/>
        <v>2024-25Maroondah CityFS3</v>
      </c>
      <c r="B16552" s="18" t="s">
        <v>1274</v>
      </c>
      <c r="C16552" s="18" t="s">
        <v>1120</v>
      </c>
      <c r="D16552" s="18" t="s">
        <v>135</v>
      </c>
      <c r="E16552" s="18">
        <v>704.04405737704917</v>
      </c>
    </row>
    <row r="16553" spans="1:5" x14ac:dyDescent="0.3">
      <c r="A16553" s="18" t="str">
        <f t="shared" si="259"/>
        <v>2024-25Maroondah CityFS4</v>
      </c>
      <c r="B16553" s="18" t="s">
        <v>1274</v>
      </c>
      <c r="C16553" s="18" t="s">
        <v>1120</v>
      </c>
      <c r="D16553" s="18" t="s">
        <v>139</v>
      </c>
      <c r="E16553" s="18">
        <v>1</v>
      </c>
    </row>
    <row r="16554" spans="1:5" x14ac:dyDescent="0.3">
      <c r="A16554" s="18" t="str">
        <f t="shared" si="259"/>
        <v>2024-25Maroondah CityFS5</v>
      </c>
      <c r="B16554" s="18" t="s">
        <v>1274</v>
      </c>
      <c r="C16554" s="18" t="s">
        <v>1120</v>
      </c>
      <c r="D16554" s="18" t="s">
        <v>144</v>
      </c>
      <c r="E16554" s="18">
        <v>1.013157894736842</v>
      </c>
    </row>
    <row r="16555" spans="1:5" x14ac:dyDescent="0.3">
      <c r="A16555" s="18" t="str">
        <f t="shared" si="259"/>
        <v>2024-25Maroondah CityG1</v>
      </c>
      <c r="B16555" s="18" t="s">
        <v>1274</v>
      </c>
      <c r="C16555" s="18" t="s">
        <v>1120</v>
      </c>
      <c r="D16555" s="18" t="s">
        <v>149</v>
      </c>
      <c r="E16555" s="18">
        <v>8.5106382978723402E-2</v>
      </c>
    </row>
    <row r="16556" spans="1:5" x14ac:dyDescent="0.3">
      <c r="A16556" s="18" t="str">
        <f t="shared" si="259"/>
        <v>2024-25Maroondah CityG2</v>
      </c>
      <c r="B16556" s="18" t="s">
        <v>1274</v>
      </c>
      <c r="C16556" s="18" t="s">
        <v>1120</v>
      </c>
      <c r="D16556" s="18" t="s">
        <v>154</v>
      </c>
      <c r="E16556" s="18">
        <v>58</v>
      </c>
    </row>
    <row r="16557" spans="1:5" x14ac:dyDescent="0.3">
      <c r="A16557" s="18" t="str">
        <f t="shared" si="259"/>
        <v>2024-25Maroondah CityG3</v>
      </c>
      <c r="B16557" s="18" t="s">
        <v>1274</v>
      </c>
      <c r="C16557" s="18" t="s">
        <v>1120</v>
      </c>
      <c r="D16557" s="18" t="s">
        <v>159</v>
      </c>
      <c r="E16557" s="18">
        <v>0.91666666666666663</v>
      </c>
    </row>
    <row r="16558" spans="1:5" x14ac:dyDescent="0.3">
      <c r="A16558" s="18" t="str">
        <f t="shared" si="259"/>
        <v>2024-25Maroondah CityG4</v>
      </c>
      <c r="B16558" s="18" t="s">
        <v>1274</v>
      </c>
      <c r="C16558" s="18" t="s">
        <v>1120</v>
      </c>
      <c r="D16558" s="18" t="s">
        <v>166</v>
      </c>
      <c r="E16558" s="18">
        <v>63238</v>
      </c>
    </row>
    <row r="16559" spans="1:5" x14ac:dyDescent="0.3">
      <c r="A16559" s="18" t="str">
        <f t="shared" si="259"/>
        <v>2024-25Maroondah CityG5</v>
      </c>
      <c r="B16559" s="18" t="s">
        <v>1274</v>
      </c>
      <c r="C16559" s="18" t="s">
        <v>1120</v>
      </c>
      <c r="D16559" s="18" t="s">
        <v>169</v>
      </c>
      <c r="E16559" s="18">
        <v>59</v>
      </c>
    </row>
    <row r="16560" spans="1:5" x14ac:dyDescent="0.3">
      <c r="A16560" s="18" t="str">
        <f t="shared" si="259"/>
        <v>2024-25Maroondah CityLB2</v>
      </c>
      <c r="B16560" s="18" t="s">
        <v>1274</v>
      </c>
      <c r="C16560" s="18" t="s">
        <v>1120</v>
      </c>
      <c r="D16560" s="18" t="s">
        <v>172</v>
      </c>
      <c r="E16560" s="18">
        <v>0.74167300184256979</v>
      </c>
    </row>
    <row r="16561" spans="1:5" x14ac:dyDescent="0.3">
      <c r="A16561" s="18" t="str">
        <f t="shared" si="259"/>
        <v>2024-25Maroondah CityLB5</v>
      </c>
      <c r="B16561" s="18" t="s">
        <v>1274</v>
      </c>
      <c r="C16561" s="18" t="s">
        <v>1120</v>
      </c>
      <c r="D16561" s="18" t="s">
        <v>177</v>
      </c>
      <c r="E16561" s="18">
        <v>26.446964492182918</v>
      </c>
    </row>
    <row r="16562" spans="1:5" x14ac:dyDescent="0.3">
      <c r="A16562" s="18" t="str">
        <f t="shared" si="259"/>
        <v>2024-25Maroondah CityLB6</v>
      </c>
      <c r="B16562" s="18" t="s">
        <v>1274</v>
      </c>
      <c r="C16562" s="18" t="s">
        <v>1120</v>
      </c>
      <c r="D16562" s="18" t="s">
        <v>180</v>
      </c>
      <c r="E16562" s="18">
        <v>8.9557283375504806</v>
      </c>
    </row>
    <row r="16563" spans="1:5" x14ac:dyDescent="0.3">
      <c r="A16563" s="18" t="str">
        <f t="shared" si="259"/>
        <v>2024-25Maroondah CityLB7</v>
      </c>
      <c r="B16563" s="18" t="s">
        <v>1274</v>
      </c>
      <c r="C16563" s="18" t="s">
        <v>1120</v>
      </c>
      <c r="D16563" s="18" t="s">
        <v>184</v>
      </c>
      <c r="E16563" s="18">
        <v>0.39223654004055164</v>
      </c>
    </row>
    <row r="16564" spans="1:5" x14ac:dyDescent="0.3">
      <c r="A16564" s="18" t="str">
        <f t="shared" si="259"/>
        <v>2024-25Maroondah CityLB8</v>
      </c>
      <c r="B16564" s="18" t="s">
        <v>1274</v>
      </c>
      <c r="C16564" s="18" t="s">
        <v>1120</v>
      </c>
      <c r="D16564" s="18" t="s">
        <v>188</v>
      </c>
      <c r="E16564" s="18">
        <v>4.4298054526869652</v>
      </c>
    </row>
    <row r="16565" spans="1:5" x14ac:dyDescent="0.3">
      <c r="A16565" s="18" t="str">
        <f t="shared" si="259"/>
        <v>2024-25Maroondah CityMC2</v>
      </c>
      <c r="B16565" s="18" t="s">
        <v>1274</v>
      </c>
      <c r="C16565" s="18" t="s">
        <v>1120</v>
      </c>
      <c r="D16565" s="18" t="s">
        <v>192</v>
      </c>
      <c r="E16565" s="18">
        <v>1.0032076984763432</v>
      </c>
    </row>
    <row r="16566" spans="1:5" x14ac:dyDescent="0.3">
      <c r="A16566" s="18" t="str">
        <f t="shared" si="259"/>
        <v>2024-25Maroondah CityMC3</v>
      </c>
      <c r="B16566" s="18" t="s">
        <v>1274</v>
      </c>
      <c r="C16566" s="18" t="s">
        <v>1120</v>
      </c>
      <c r="D16566" s="18" t="s">
        <v>197</v>
      </c>
      <c r="E16566" s="18">
        <v>81.196393151685982</v>
      </c>
    </row>
    <row r="16567" spans="1:5" x14ac:dyDescent="0.3">
      <c r="A16567" s="18" t="str">
        <f t="shared" si="259"/>
        <v>2024-25Maroondah CityMC4</v>
      </c>
      <c r="B16567" s="18" t="s">
        <v>1274</v>
      </c>
      <c r="C16567" s="18" t="s">
        <v>1120</v>
      </c>
      <c r="D16567" s="18" t="s">
        <v>202</v>
      </c>
      <c r="E16567" s="18">
        <v>0.75818005808325262</v>
      </c>
    </row>
    <row r="16568" spans="1:5" x14ac:dyDescent="0.3">
      <c r="A16568" s="18" t="str">
        <f t="shared" si="259"/>
        <v>2024-25Maroondah CityMC5</v>
      </c>
      <c r="B16568" s="18" t="s">
        <v>1274</v>
      </c>
      <c r="C16568" s="18" t="s">
        <v>1120</v>
      </c>
      <c r="D16568" s="18" t="s">
        <v>207</v>
      </c>
      <c r="E16568" s="18">
        <v>0.82456140350877194</v>
      </c>
    </row>
    <row r="16569" spans="1:5" x14ac:dyDescent="0.3">
      <c r="A16569" s="18" t="str">
        <f t="shared" si="259"/>
        <v>2024-25Maroondah CityMC6</v>
      </c>
      <c r="B16569" s="18" t="s">
        <v>1274</v>
      </c>
      <c r="C16569" s="18" t="s">
        <v>1120</v>
      </c>
      <c r="D16569" s="18" t="s">
        <v>211</v>
      </c>
      <c r="E16569" s="18">
        <v>0.97995188452285487</v>
      </c>
    </row>
    <row r="16570" spans="1:5" x14ac:dyDescent="0.3">
      <c r="A16570" s="18" t="str">
        <f t="shared" si="259"/>
        <v>2024-25Maroondah CityR1</v>
      </c>
      <c r="B16570" s="18" t="s">
        <v>1274</v>
      </c>
      <c r="C16570" s="18" t="s">
        <v>1120</v>
      </c>
      <c r="D16570" s="18" t="s">
        <v>215</v>
      </c>
      <c r="E16570" s="18">
        <v>106.86378035902851</v>
      </c>
    </row>
    <row r="16571" spans="1:5" x14ac:dyDescent="0.3">
      <c r="A16571" s="18" t="str">
        <f t="shared" si="259"/>
        <v>2024-25Maroondah CityR2</v>
      </c>
      <c r="B16571" s="18" t="s">
        <v>1274</v>
      </c>
      <c r="C16571" s="18" t="s">
        <v>1120</v>
      </c>
      <c r="D16571" s="18" t="s">
        <v>220</v>
      </c>
      <c r="E16571" s="18">
        <v>0.96937697993664207</v>
      </c>
    </row>
    <row r="16572" spans="1:5" x14ac:dyDescent="0.3">
      <c r="A16572" s="18" t="str">
        <f t="shared" si="259"/>
        <v>2024-25Maroondah CityR3</v>
      </c>
      <c r="B16572" s="18" t="s">
        <v>1274</v>
      </c>
      <c r="C16572" s="18" t="s">
        <v>1120</v>
      </c>
      <c r="D16572" s="18" t="s">
        <v>223</v>
      </c>
      <c r="E16572" s="18">
        <v>198.4939602169982</v>
      </c>
    </row>
    <row r="16573" spans="1:5" x14ac:dyDescent="0.3">
      <c r="A16573" s="18" t="str">
        <f t="shared" si="259"/>
        <v>2024-25Maroondah CityR4</v>
      </c>
      <c r="B16573" s="18" t="s">
        <v>1274</v>
      </c>
      <c r="C16573" s="18" t="s">
        <v>1120</v>
      </c>
      <c r="D16573" s="18" t="s">
        <v>228</v>
      </c>
      <c r="E16573" s="18">
        <v>34.115158162087276</v>
      </c>
    </row>
    <row r="16574" spans="1:5" x14ac:dyDescent="0.3">
      <c r="A16574" s="18" t="str">
        <f t="shared" si="259"/>
        <v>2024-25Maroondah CityR5</v>
      </c>
      <c r="B16574" s="18" t="s">
        <v>1274</v>
      </c>
      <c r="C16574" s="18" t="s">
        <v>1120</v>
      </c>
      <c r="D16574" s="18" t="s">
        <v>232</v>
      </c>
      <c r="E16574" s="18">
        <v>55</v>
      </c>
    </row>
    <row r="16575" spans="1:5" x14ac:dyDescent="0.3">
      <c r="A16575" s="18" t="str">
        <f t="shared" si="259"/>
        <v>2024-25Maroondah CitySP1</v>
      </c>
      <c r="B16575" s="18" t="s">
        <v>1274</v>
      </c>
      <c r="C16575" s="18" t="s">
        <v>1120</v>
      </c>
      <c r="D16575" s="18" t="s">
        <v>236</v>
      </c>
      <c r="E16575" s="18">
        <v>29</v>
      </c>
    </row>
    <row r="16576" spans="1:5" x14ac:dyDescent="0.3">
      <c r="A16576" s="18" t="str">
        <f t="shared" si="259"/>
        <v>2024-25Maroondah CitySP2</v>
      </c>
      <c r="B16576" s="18" t="s">
        <v>1274</v>
      </c>
      <c r="C16576" s="18" t="s">
        <v>1120</v>
      </c>
      <c r="D16576" s="18" t="s">
        <v>239</v>
      </c>
      <c r="E16576" s="18">
        <v>0.85829145728643219</v>
      </c>
    </row>
    <row r="16577" spans="1:5" x14ac:dyDescent="0.3">
      <c r="A16577" s="18" t="str">
        <f t="shared" si="259"/>
        <v>2024-25Maroondah CitySP3</v>
      </c>
      <c r="B16577" s="18" t="s">
        <v>1274</v>
      </c>
      <c r="C16577" s="18" t="s">
        <v>1120</v>
      </c>
      <c r="D16577" s="18" t="s">
        <v>245</v>
      </c>
      <c r="E16577" s="18">
        <v>2602.6666666666665</v>
      </c>
    </row>
    <row r="16578" spans="1:5" x14ac:dyDescent="0.3">
      <c r="A16578" s="18" t="str">
        <f t="shared" si="259"/>
        <v>2024-25Maroondah CitySP4</v>
      </c>
      <c r="B16578" s="18" t="s">
        <v>1274</v>
      </c>
      <c r="C16578" s="18" t="s">
        <v>1120</v>
      </c>
      <c r="D16578" s="18" t="s">
        <v>251</v>
      </c>
      <c r="E16578" s="18">
        <v>0.80769230769230771</v>
      </c>
    </row>
    <row r="16579" spans="1:5" x14ac:dyDescent="0.3">
      <c r="A16579" s="18" t="str">
        <f t="shared" si="259"/>
        <v>2024-25Maroondah CityWC2</v>
      </c>
      <c r="B16579" s="18" t="s">
        <v>1274</v>
      </c>
      <c r="C16579" s="18" t="s">
        <v>1120</v>
      </c>
      <c r="D16579" s="18" t="s">
        <v>256</v>
      </c>
      <c r="E16579" s="18">
        <v>3.0826596694402384</v>
      </c>
    </row>
    <row r="16580" spans="1:5" x14ac:dyDescent="0.3">
      <c r="A16580" s="18" t="str">
        <f t="shared" si="259"/>
        <v>2024-25Maroondah CityWC3</v>
      </c>
      <c r="B16580" s="18" t="s">
        <v>1274</v>
      </c>
      <c r="C16580" s="18" t="s">
        <v>1120</v>
      </c>
      <c r="D16580" s="18" t="s">
        <v>262</v>
      </c>
      <c r="E16580" s="18">
        <v>143.61510783662806</v>
      </c>
    </row>
    <row r="16581" spans="1:5" x14ac:dyDescent="0.3">
      <c r="A16581" s="18" t="str">
        <f t="shared" si="259"/>
        <v>2024-25Maroondah CityWC4</v>
      </c>
      <c r="B16581" s="18" t="s">
        <v>1274</v>
      </c>
      <c r="C16581" s="18" t="s">
        <v>1120</v>
      </c>
      <c r="D16581" s="18" t="s">
        <v>266</v>
      </c>
      <c r="E16581" s="18">
        <v>66.681411946248318</v>
      </c>
    </row>
    <row r="16582" spans="1:5" x14ac:dyDescent="0.3">
      <c r="A16582" s="18" t="str">
        <f t="shared" si="259"/>
        <v>2024-25Maroondah CityWC5</v>
      </c>
      <c r="B16582" s="18" t="s">
        <v>1274</v>
      </c>
      <c r="C16582" s="18" t="s">
        <v>1120</v>
      </c>
      <c r="D16582" s="18" t="s">
        <v>270</v>
      </c>
      <c r="E16582" s="18">
        <v>0.57515369938520244</v>
      </c>
    </row>
    <row r="16583" spans="1:5" x14ac:dyDescent="0.3">
      <c r="A16583" s="18" t="str">
        <f t="shared" si="259"/>
        <v>2024-25Maroondah CityE2</v>
      </c>
      <c r="B16583" s="18" t="s">
        <v>1274</v>
      </c>
      <c r="C16583" s="18" t="s">
        <v>1120</v>
      </c>
      <c r="D16583" s="18" t="s">
        <v>548</v>
      </c>
      <c r="E16583" s="18">
        <v>3165.4062842666467</v>
      </c>
    </row>
    <row r="16584" spans="1:5" x14ac:dyDescent="0.3">
      <c r="A16584" s="18" t="str">
        <f t="shared" si="259"/>
        <v>2024-25Maroondah CityE4</v>
      </c>
      <c r="B16584" s="18" t="s">
        <v>1274</v>
      </c>
      <c r="C16584" s="18" t="s">
        <v>1120</v>
      </c>
      <c r="D16584" s="18" t="s">
        <v>550</v>
      </c>
      <c r="E16584" s="18">
        <v>1714.5990093394337</v>
      </c>
    </row>
    <row r="16585" spans="1:5" x14ac:dyDescent="0.3">
      <c r="A16585" s="18" t="str">
        <f t="shared" si="259"/>
        <v>2024-25Maroondah CityL1</v>
      </c>
      <c r="B16585" s="18" t="s">
        <v>1274</v>
      </c>
      <c r="C16585" s="18" t="s">
        <v>1120</v>
      </c>
      <c r="D16585" s="18" t="s">
        <v>552</v>
      </c>
      <c r="E16585" s="18">
        <v>1.6206366596670623</v>
      </c>
    </row>
    <row r="16586" spans="1:5" x14ac:dyDescent="0.3">
      <c r="A16586" s="18" t="str">
        <f t="shared" si="259"/>
        <v>2024-25Maroondah CityL2</v>
      </c>
      <c r="B16586" s="18" t="s">
        <v>1274</v>
      </c>
      <c r="C16586" s="18" t="s">
        <v>1120</v>
      </c>
      <c r="D16586" s="18" t="s">
        <v>554</v>
      </c>
      <c r="E16586" s="18">
        <v>0.84151982714020512</v>
      </c>
    </row>
    <row r="16587" spans="1:5" x14ac:dyDescent="0.3">
      <c r="A16587" s="18" t="str">
        <f t="shared" si="259"/>
        <v>2024-25Maroondah CityO2</v>
      </c>
      <c r="B16587" s="18" t="s">
        <v>1274</v>
      </c>
      <c r="C16587" s="18" t="s">
        <v>1120</v>
      </c>
      <c r="D16587" s="18" t="s">
        <v>556</v>
      </c>
      <c r="E16587" s="18">
        <v>0.14127016833448303</v>
      </c>
    </row>
    <row r="16588" spans="1:5" x14ac:dyDescent="0.3">
      <c r="A16588" s="18" t="str">
        <f t="shared" si="259"/>
        <v>2024-25Maroondah CityO3</v>
      </c>
      <c r="B16588" s="18" t="s">
        <v>1274</v>
      </c>
      <c r="C16588" s="18" t="s">
        <v>1120</v>
      </c>
      <c r="D16588" s="18" t="s">
        <v>558</v>
      </c>
      <c r="E16588" s="18">
        <v>3.3586268063033602E-2</v>
      </c>
    </row>
    <row r="16589" spans="1:5" x14ac:dyDescent="0.3">
      <c r="A16589" s="18" t="str">
        <f t="shared" si="259"/>
        <v>2024-25Maroondah CityO4</v>
      </c>
      <c r="B16589" s="18" t="s">
        <v>1274</v>
      </c>
      <c r="C16589" s="18" t="s">
        <v>1120</v>
      </c>
      <c r="D16589" s="18" t="s">
        <v>560</v>
      </c>
      <c r="E16589" s="18">
        <v>0.12728627687800742</v>
      </c>
    </row>
    <row r="16590" spans="1:5" x14ac:dyDescent="0.3">
      <c r="A16590" s="18" t="str">
        <f t="shared" si="259"/>
        <v>2024-25Maroondah CityO5</v>
      </c>
      <c r="B16590" s="18" t="s">
        <v>1274</v>
      </c>
      <c r="C16590" s="18" t="s">
        <v>1120</v>
      </c>
      <c r="D16590" s="18" t="s">
        <v>562</v>
      </c>
      <c r="E16590" s="18">
        <v>0.92107742228114864</v>
      </c>
    </row>
    <row r="16591" spans="1:5" x14ac:dyDescent="0.3">
      <c r="A16591" s="18" t="str">
        <f t="shared" si="259"/>
        <v>2024-25Maroondah CityOP1</v>
      </c>
      <c r="B16591" s="18" t="s">
        <v>1274</v>
      </c>
      <c r="C16591" s="18" t="s">
        <v>1120</v>
      </c>
      <c r="D16591" s="18" t="s">
        <v>564</v>
      </c>
      <c r="E16591" s="18">
        <v>4.8125028425888026E-2</v>
      </c>
    </row>
    <row r="16592" spans="1:5" x14ac:dyDescent="0.3">
      <c r="A16592" s="18" t="str">
        <f t="shared" si="259"/>
        <v>2024-25Maroondah CityS1</v>
      </c>
      <c r="B16592" s="18" t="s">
        <v>1274</v>
      </c>
      <c r="C16592" s="18" t="s">
        <v>1120</v>
      </c>
      <c r="D16592" s="18" t="s">
        <v>567</v>
      </c>
      <c r="E16592" s="18">
        <v>0.63459657979715289</v>
      </c>
    </row>
    <row r="16593" spans="1:5" x14ac:dyDescent="0.3">
      <c r="A16593" s="18" t="str">
        <f t="shared" si="259"/>
        <v>2024-25Maroondah CityS2</v>
      </c>
      <c r="B16593" s="18" t="s">
        <v>1274</v>
      </c>
      <c r="C16593" s="18" t="s">
        <v>1120</v>
      </c>
      <c r="D16593" s="18" t="s">
        <v>569</v>
      </c>
      <c r="E16593" s="18">
        <v>2.429512723626914E-3</v>
      </c>
    </row>
    <row r="16594" spans="1:5" x14ac:dyDescent="0.3">
      <c r="A16594" s="18" t="str">
        <f t="shared" si="259"/>
        <v>2024-25Maroondah CityC1</v>
      </c>
      <c r="B16594" s="18" t="s">
        <v>1274</v>
      </c>
      <c r="C16594" s="18" t="s">
        <v>1120</v>
      </c>
      <c r="D16594" s="18" t="s">
        <v>572</v>
      </c>
      <c r="E16594" s="18">
        <v>1402.8101278549525</v>
      </c>
    </row>
    <row r="16595" spans="1:5" x14ac:dyDescent="0.3">
      <c r="A16595" s="18" t="str">
        <f t="shared" si="259"/>
        <v>2024-25Maroondah CityC2</v>
      </c>
      <c r="B16595" s="18" t="s">
        <v>1274</v>
      </c>
      <c r="C16595" s="18" t="s">
        <v>1120</v>
      </c>
      <c r="D16595" s="18" t="s">
        <v>575</v>
      </c>
      <c r="E16595" s="18">
        <v>16161.008428707877</v>
      </c>
    </row>
    <row r="16596" spans="1:5" x14ac:dyDescent="0.3">
      <c r="A16596" s="18" t="str">
        <f t="shared" si="259"/>
        <v>2024-25Maroondah CityC3</v>
      </c>
      <c r="B16596" s="18" t="s">
        <v>1274</v>
      </c>
      <c r="C16596" s="18" t="s">
        <v>1120</v>
      </c>
      <c r="D16596" s="18" t="s">
        <v>579</v>
      </c>
      <c r="E16596" s="18">
        <v>250.21802935010481</v>
      </c>
    </row>
    <row r="16597" spans="1:5" x14ac:dyDescent="0.3">
      <c r="A16597" s="18" t="str">
        <f t="shared" si="259"/>
        <v>2024-25Maroondah CityC4</v>
      </c>
      <c r="B16597" s="18" t="s">
        <v>1274</v>
      </c>
      <c r="C16597" s="18" t="s">
        <v>1120</v>
      </c>
      <c r="D16597" s="18" t="s">
        <v>583</v>
      </c>
      <c r="E16597" s="18">
        <v>1304.1624076277292</v>
      </c>
    </row>
    <row r="16598" spans="1:5" x14ac:dyDescent="0.3">
      <c r="A16598" s="18" t="str">
        <f t="shared" si="259"/>
        <v>2024-25Maroondah CityC5</v>
      </c>
      <c r="B16598" s="18" t="s">
        <v>1274</v>
      </c>
      <c r="C16598" s="18" t="s">
        <v>1120</v>
      </c>
      <c r="D16598" s="18" t="s">
        <v>586</v>
      </c>
      <c r="E16598" s="18">
        <v>96.067161553027134</v>
      </c>
    </row>
    <row r="16599" spans="1:5" x14ac:dyDescent="0.3">
      <c r="A16599" s="18" t="str">
        <f t="shared" si="259"/>
        <v>2024-25Maroondah CityC6</v>
      </c>
      <c r="B16599" s="18" t="s">
        <v>1274</v>
      </c>
      <c r="C16599" s="18" t="s">
        <v>1120</v>
      </c>
      <c r="D16599" s="18" t="s">
        <v>590</v>
      </c>
      <c r="E16599" s="18">
        <v>8</v>
      </c>
    </row>
    <row r="16600" spans="1:5" x14ac:dyDescent="0.3">
      <c r="A16600" s="18" t="str">
        <f t="shared" ref="A16600:A16663" si="260">CONCATENATE(B16600,C16600,D16600)</f>
        <v>2024-25Maroondah CityC7</v>
      </c>
      <c r="B16600" s="18" t="s">
        <v>1274</v>
      </c>
      <c r="C16600" s="18" t="s">
        <v>1120</v>
      </c>
      <c r="D16600" s="18" t="s">
        <v>594</v>
      </c>
      <c r="E16600" s="18">
        <v>0.10538706550339288</v>
      </c>
    </row>
    <row r="16601" spans="1:5" x14ac:dyDescent="0.3">
      <c r="A16601" s="18" t="str">
        <f t="shared" si="260"/>
        <v>2024-25Melbourne CityAF2</v>
      </c>
      <c r="B16601" s="18" t="s">
        <v>1274</v>
      </c>
      <c r="C16601" s="18" t="s">
        <v>1123</v>
      </c>
      <c r="D16601" s="18" t="s">
        <v>76</v>
      </c>
      <c r="E16601" s="18">
        <v>1.6666666666666667</v>
      </c>
    </row>
    <row r="16602" spans="1:5" x14ac:dyDescent="0.3">
      <c r="A16602" s="18" t="str">
        <f t="shared" si="260"/>
        <v>2024-25Melbourne CityAF6</v>
      </c>
      <c r="B16602" s="18" t="s">
        <v>1274</v>
      </c>
      <c r="C16602" s="18" t="s">
        <v>1123</v>
      </c>
      <c r="D16602" s="18" t="s">
        <v>85</v>
      </c>
      <c r="E16602" s="18">
        <v>2.3747208009251191</v>
      </c>
    </row>
    <row r="16603" spans="1:5" x14ac:dyDescent="0.3">
      <c r="A16603" s="18" t="str">
        <f t="shared" si="260"/>
        <v>2024-25Melbourne CityAF7</v>
      </c>
      <c r="B16603" s="18" t="s">
        <v>1274</v>
      </c>
      <c r="C16603" s="18" t="s">
        <v>1123</v>
      </c>
      <c r="D16603" s="18" t="s">
        <v>90</v>
      </c>
      <c r="E16603" s="18">
        <v>5.1473871926746675</v>
      </c>
    </row>
    <row r="16604" spans="1:5" x14ac:dyDescent="0.3">
      <c r="A16604" s="18" t="str">
        <f t="shared" si="260"/>
        <v>2024-25Melbourne CityAM1</v>
      </c>
      <c r="B16604" s="18" t="s">
        <v>1274</v>
      </c>
      <c r="C16604" s="18" t="s">
        <v>1123</v>
      </c>
      <c r="D16604" s="18" t="s">
        <v>97</v>
      </c>
      <c r="E16604" s="18">
        <v>1.8514056224899598</v>
      </c>
    </row>
    <row r="16605" spans="1:5" x14ac:dyDescent="0.3">
      <c r="A16605" s="18" t="str">
        <f t="shared" si="260"/>
        <v>2024-25Melbourne CityAM2</v>
      </c>
      <c r="B16605" s="18" t="s">
        <v>1274</v>
      </c>
      <c r="C16605" s="18" t="s">
        <v>1123</v>
      </c>
      <c r="D16605" s="18" t="s">
        <v>103</v>
      </c>
      <c r="E16605" s="18">
        <v>0.23058823529411765</v>
      </c>
    </row>
    <row r="16606" spans="1:5" x14ac:dyDescent="0.3">
      <c r="A16606" s="18" t="str">
        <f t="shared" si="260"/>
        <v>2024-25Melbourne CityAM5</v>
      </c>
      <c r="B16606" s="18" t="s">
        <v>1274</v>
      </c>
      <c r="C16606" s="18" t="s">
        <v>1123</v>
      </c>
      <c r="D16606" s="18" t="s">
        <v>109</v>
      </c>
      <c r="E16606" s="18">
        <v>0.56574923547400613</v>
      </c>
    </row>
    <row r="16607" spans="1:5" x14ac:dyDescent="0.3">
      <c r="A16607" s="18" t="str">
        <f t="shared" si="260"/>
        <v>2024-25Melbourne CityAM6</v>
      </c>
      <c r="B16607" s="18" t="s">
        <v>1274</v>
      </c>
      <c r="C16607" s="18" t="s">
        <v>1123</v>
      </c>
      <c r="D16607" s="18" t="s">
        <v>115</v>
      </c>
      <c r="E16607" s="18">
        <v>6.2393165101039703</v>
      </c>
    </row>
    <row r="16608" spans="1:5" x14ac:dyDescent="0.3">
      <c r="A16608" s="18" t="str">
        <f t="shared" si="260"/>
        <v>2024-25Melbourne CityAM7</v>
      </c>
      <c r="B16608" s="18" t="s">
        <v>1274</v>
      </c>
      <c r="C16608" s="18" t="s">
        <v>1123</v>
      </c>
      <c r="D16608" s="18" t="s">
        <v>118</v>
      </c>
      <c r="E16608" s="18">
        <v>1</v>
      </c>
    </row>
    <row r="16609" spans="1:5" x14ac:dyDescent="0.3">
      <c r="A16609" s="18" t="str">
        <f t="shared" si="260"/>
        <v>2024-25Melbourne CityFS1</v>
      </c>
      <c r="B16609" s="18" t="s">
        <v>1274</v>
      </c>
      <c r="C16609" s="18" t="s">
        <v>1123</v>
      </c>
      <c r="D16609" s="18" t="s">
        <v>124</v>
      </c>
      <c r="E16609" s="18">
        <v>2.9725274725274726</v>
      </c>
    </row>
    <row r="16610" spans="1:5" x14ac:dyDescent="0.3">
      <c r="A16610" s="18" t="str">
        <f t="shared" si="260"/>
        <v>2024-25Melbourne CityFS2</v>
      </c>
      <c r="B16610" s="18" t="s">
        <v>1274</v>
      </c>
      <c r="C16610" s="18" t="s">
        <v>1123</v>
      </c>
      <c r="D16610" s="18" t="s">
        <v>130</v>
      </c>
      <c r="E16610" s="18">
        <v>1</v>
      </c>
    </row>
    <row r="16611" spans="1:5" x14ac:dyDescent="0.3">
      <c r="A16611" s="18" t="str">
        <f t="shared" si="260"/>
        <v>2024-25Melbourne CityFS3</v>
      </c>
      <c r="B16611" s="18" t="s">
        <v>1274</v>
      </c>
      <c r="C16611" s="18" t="s">
        <v>1123</v>
      </c>
      <c r="D16611" s="18" t="s">
        <v>135</v>
      </c>
      <c r="E16611" s="18">
        <v>805.54728563207368</v>
      </c>
    </row>
    <row r="16612" spans="1:5" x14ac:dyDescent="0.3">
      <c r="A16612" s="18" t="str">
        <f t="shared" si="260"/>
        <v>2024-25Melbourne CityFS4</v>
      </c>
      <c r="B16612" s="18" t="s">
        <v>1274</v>
      </c>
      <c r="C16612" s="18" t="s">
        <v>1123</v>
      </c>
      <c r="D16612" s="18" t="s">
        <v>139</v>
      </c>
      <c r="E16612" s="18">
        <v>1</v>
      </c>
    </row>
    <row r="16613" spans="1:5" x14ac:dyDescent="0.3">
      <c r="A16613" s="18" t="str">
        <f t="shared" si="260"/>
        <v>2024-25Melbourne CityFS5</v>
      </c>
      <c r="B16613" s="18" t="s">
        <v>1274</v>
      </c>
      <c r="C16613" s="18" t="s">
        <v>1123</v>
      </c>
      <c r="D16613" s="18" t="s">
        <v>144</v>
      </c>
      <c r="E16613" s="18">
        <v>1.1120815138282387</v>
      </c>
    </row>
    <row r="16614" spans="1:5" x14ac:dyDescent="0.3">
      <c r="A16614" s="18" t="str">
        <f t="shared" si="260"/>
        <v>2024-25Melbourne CityG1</v>
      </c>
      <c r="B16614" s="18" t="s">
        <v>1274</v>
      </c>
      <c r="C16614" s="18" t="s">
        <v>1123</v>
      </c>
      <c r="D16614" s="18" t="s">
        <v>149</v>
      </c>
      <c r="E16614" s="18">
        <v>0.28282828282828282</v>
      </c>
    </row>
    <row r="16615" spans="1:5" x14ac:dyDescent="0.3">
      <c r="A16615" s="18" t="str">
        <f t="shared" si="260"/>
        <v>2024-25Melbourne CityG2</v>
      </c>
      <c r="B16615" s="18" t="s">
        <v>1274</v>
      </c>
      <c r="C16615" s="18" t="s">
        <v>1123</v>
      </c>
      <c r="D16615" s="18" t="s">
        <v>154</v>
      </c>
      <c r="E16615" s="18">
        <v>60</v>
      </c>
    </row>
    <row r="16616" spans="1:5" x14ac:dyDescent="0.3">
      <c r="A16616" s="18" t="str">
        <f t="shared" si="260"/>
        <v>2024-25Melbourne CityG3</v>
      </c>
      <c r="B16616" s="18" t="s">
        <v>1274</v>
      </c>
      <c r="C16616" s="18" t="s">
        <v>1123</v>
      </c>
      <c r="D16616" s="18" t="s">
        <v>159</v>
      </c>
      <c r="E16616" s="18">
        <v>0.95454545454545459</v>
      </c>
    </row>
    <row r="16617" spans="1:5" x14ac:dyDescent="0.3">
      <c r="A16617" s="18" t="str">
        <f t="shared" si="260"/>
        <v>2024-25Melbourne CityG4</v>
      </c>
      <c r="B16617" s="18" t="s">
        <v>1274</v>
      </c>
      <c r="C16617" s="18" t="s">
        <v>1123</v>
      </c>
      <c r="D16617" s="18" t="s">
        <v>166</v>
      </c>
      <c r="E16617" s="18">
        <v>87444.318181818177</v>
      </c>
    </row>
    <row r="16618" spans="1:5" x14ac:dyDescent="0.3">
      <c r="A16618" s="18" t="str">
        <f t="shared" si="260"/>
        <v>2024-25Melbourne CityG5</v>
      </c>
      <c r="B16618" s="18" t="s">
        <v>1274</v>
      </c>
      <c r="C16618" s="18" t="s">
        <v>1123</v>
      </c>
      <c r="D16618" s="18" t="s">
        <v>169</v>
      </c>
      <c r="E16618" s="18">
        <v>59</v>
      </c>
    </row>
    <row r="16619" spans="1:5" x14ac:dyDescent="0.3">
      <c r="A16619" s="18" t="str">
        <f t="shared" si="260"/>
        <v>2024-25Melbourne CityLB2</v>
      </c>
      <c r="B16619" s="18" t="s">
        <v>1274</v>
      </c>
      <c r="C16619" s="18" t="s">
        <v>1123</v>
      </c>
      <c r="D16619" s="18" t="s">
        <v>172</v>
      </c>
      <c r="E16619" s="18">
        <v>0.75181554040248377</v>
      </c>
    </row>
    <row r="16620" spans="1:5" x14ac:dyDescent="0.3">
      <c r="A16620" s="18" t="str">
        <f t="shared" si="260"/>
        <v>2024-25Melbourne CityLB5</v>
      </c>
      <c r="B16620" s="18" t="s">
        <v>1274</v>
      </c>
      <c r="C16620" s="18" t="s">
        <v>1123</v>
      </c>
      <c r="D16620" s="18" t="s">
        <v>177</v>
      </c>
      <c r="E16620" s="18">
        <v>85.383665732042815</v>
      </c>
    </row>
    <row r="16621" spans="1:5" x14ac:dyDescent="0.3">
      <c r="A16621" s="18" t="str">
        <f t="shared" si="260"/>
        <v>2024-25Melbourne CityLB6</v>
      </c>
      <c r="B16621" s="18" t="s">
        <v>1274</v>
      </c>
      <c r="C16621" s="18" t="s">
        <v>1123</v>
      </c>
      <c r="D16621" s="18" t="s">
        <v>180</v>
      </c>
      <c r="E16621" s="18">
        <v>9.797054614771282</v>
      </c>
    </row>
    <row r="16622" spans="1:5" x14ac:dyDescent="0.3">
      <c r="A16622" s="18" t="str">
        <f t="shared" si="260"/>
        <v>2024-25Melbourne CityLB7</v>
      </c>
      <c r="B16622" s="18" t="s">
        <v>1274</v>
      </c>
      <c r="C16622" s="18" t="s">
        <v>1123</v>
      </c>
      <c r="D16622" s="18" t="s">
        <v>184</v>
      </c>
      <c r="E16622" s="18">
        <v>0.51539489177900633</v>
      </c>
    </row>
    <row r="16623" spans="1:5" x14ac:dyDescent="0.3">
      <c r="A16623" s="18" t="str">
        <f t="shared" si="260"/>
        <v>2024-25Melbourne CityLB8</v>
      </c>
      <c r="B16623" s="18" t="s">
        <v>1274</v>
      </c>
      <c r="C16623" s="18" t="s">
        <v>1123</v>
      </c>
      <c r="D16623" s="18" t="s">
        <v>188</v>
      </c>
      <c r="E16623" s="18">
        <v>6.1659564581452209</v>
      </c>
    </row>
    <row r="16624" spans="1:5" x14ac:dyDescent="0.3">
      <c r="A16624" s="18" t="str">
        <f t="shared" si="260"/>
        <v>2024-25Melbourne CityMC2</v>
      </c>
      <c r="B16624" s="18" t="s">
        <v>1274</v>
      </c>
      <c r="C16624" s="18" t="s">
        <v>1123</v>
      </c>
      <c r="D16624" s="18" t="s">
        <v>192</v>
      </c>
      <c r="E16624" s="18">
        <v>1.0116731517509727</v>
      </c>
    </row>
    <row r="16625" spans="1:5" x14ac:dyDescent="0.3">
      <c r="A16625" s="18" t="str">
        <f t="shared" si="260"/>
        <v>2024-25Melbourne CityMC3</v>
      </c>
      <c r="B16625" s="18" t="s">
        <v>1274</v>
      </c>
      <c r="C16625" s="18" t="s">
        <v>1123</v>
      </c>
      <c r="D16625" s="18" t="s">
        <v>197</v>
      </c>
      <c r="E16625" s="18">
        <v>89.911301704770722</v>
      </c>
    </row>
    <row r="16626" spans="1:5" x14ac:dyDescent="0.3">
      <c r="A16626" s="18" t="str">
        <f t="shared" si="260"/>
        <v>2024-25Melbourne CityMC4</v>
      </c>
      <c r="B16626" s="18" t="s">
        <v>1274</v>
      </c>
      <c r="C16626" s="18" t="s">
        <v>1123</v>
      </c>
      <c r="D16626" s="18" t="s">
        <v>202</v>
      </c>
      <c r="E16626" s="18">
        <v>0.81342217991432653</v>
      </c>
    </row>
    <row r="16627" spans="1:5" x14ac:dyDescent="0.3">
      <c r="A16627" s="18" t="str">
        <f t="shared" si="260"/>
        <v>2024-25Melbourne CityMC5</v>
      </c>
      <c r="B16627" s="18" t="s">
        <v>1274</v>
      </c>
      <c r="C16627" s="18" t="s">
        <v>1123</v>
      </c>
      <c r="D16627" s="18" t="s">
        <v>207</v>
      </c>
      <c r="E16627" s="18">
        <v>0.87096774193548387</v>
      </c>
    </row>
    <row r="16628" spans="1:5" x14ac:dyDescent="0.3">
      <c r="A16628" s="18" t="str">
        <f t="shared" si="260"/>
        <v>2024-25Melbourne CityMC6</v>
      </c>
      <c r="B16628" s="18" t="s">
        <v>1274</v>
      </c>
      <c r="C16628" s="18" t="s">
        <v>1123</v>
      </c>
      <c r="D16628" s="18" t="s">
        <v>211</v>
      </c>
      <c r="E16628" s="18">
        <v>0.90077821011673154</v>
      </c>
    </row>
    <row r="16629" spans="1:5" x14ac:dyDescent="0.3">
      <c r="A16629" s="18" t="str">
        <f t="shared" si="260"/>
        <v>2024-25Melbourne CityR1</v>
      </c>
      <c r="B16629" s="18" t="s">
        <v>1274</v>
      </c>
      <c r="C16629" s="18" t="s">
        <v>1123</v>
      </c>
      <c r="D16629" s="18" t="s">
        <v>215</v>
      </c>
      <c r="E16629" s="18">
        <v>184.78216236192665</v>
      </c>
    </row>
    <row r="16630" spans="1:5" x14ac:dyDescent="0.3">
      <c r="A16630" s="18" t="str">
        <f t="shared" si="260"/>
        <v>2024-25Melbourne CityR2</v>
      </c>
      <c r="B16630" s="18" t="s">
        <v>1274</v>
      </c>
      <c r="C16630" s="18" t="s">
        <v>1123</v>
      </c>
      <c r="D16630" s="18" t="s">
        <v>220</v>
      </c>
      <c r="E16630" s="18">
        <v>0.86059212417361319</v>
      </c>
    </row>
    <row r="16631" spans="1:5" x14ac:dyDescent="0.3">
      <c r="A16631" s="18" t="str">
        <f t="shared" si="260"/>
        <v>2024-25Melbourne CityR3</v>
      </c>
      <c r="B16631" s="18" t="s">
        <v>1274</v>
      </c>
      <c r="C16631" s="18" t="s">
        <v>1123</v>
      </c>
      <c r="D16631" s="18" t="s">
        <v>223</v>
      </c>
      <c r="E16631" s="18">
        <v>381.23770527984806</v>
      </c>
    </row>
    <row r="16632" spans="1:5" x14ac:dyDescent="0.3">
      <c r="A16632" s="18" t="str">
        <f t="shared" si="260"/>
        <v>2024-25Melbourne CityR4</v>
      </c>
      <c r="B16632" s="18" t="s">
        <v>1274</v>
      </c>
      <c r="C16632" s="18" t="s">
        <v>1123</v>
      </c>
      <c r="D16632" s="18" t="s">
        <v>228</v>
      </c>
      <c r="E16632" s="18">
        <v>76.957095836939928</v>
      </c>
    </row>
    <row r="16633" spans="1:5" x14ac:dyDescent="0.3">
      <c r="A16633" s="18" t="str">
        <f t="shared" si="260"/>
        <v>2024-25Melbourne CityR5</v>
      </c>
      <c r="B16633" s="18" t="s">
        <v>1274</v>
      </c>
      <c r="C16633" s="18" t="s">
        <v>1123</v>
      </c>
      <c r="D16633" s="18" t="s">
        <v>232</v>
      </c>
      <c r="E16633" s="18">
        <v>66</v>
      </c>
    </row>
    <row r="16634" spans="1:5" x14ac:dyDescent="0.3">
      <c r="A16634" s="18" t="str">
        <f t="shared" si="260"/>
        <v>2024-25Melbourne CitySP1</v>
      </c>
      <c r="B16634" s="18" t="s">
        <v>1274</v>
      </c>
      <c r="C16634" s="18" t="s">
        <v>1123</v>
      </c>
      <c r="D16634" s="18" t="s">
        <v>236</v>
      </c>
      <c r="E16634" s="18">
        <v>88</v>
      </c>
    </row>
    <row r="16635" spans="1:5" x14ac:dyDescent="0.3">
      <c r="A16635" s="18" t="str">
        <f t="shared" si="260"/>
        <v>2024-25Melbourne CitySP2</v>
      </c>
      <c r="B16635" s="18" t="s">
        <v>1274</v>
      </c>
      <c r="C16635" s="18" t="s">
        <v>1123</v>
      </c>
      <c r="D16635" s="18" t="s">
        <v>239</v>
      </c>
      <c r="E16635" s="18">
        <v>0.75618698441796517</v>
      </c>
    </row>
    <row r="16636" spans="1:5" x14ac:dyDescent="0.3">
      <c r="A16636" s="18" t="str">
        <f t="shared" si="260"/>
        <v>2024-25Melbourne CitySP3</v>
      </c>
      <c r="B16636" s="18" t="s">
        <v>1274</v>
      </c>
      <c r="C16636" s="18" t="s">
        <v>1123</v>
      </c>
      <c r="D16636" s="18" t="s">
        <v>245</v>
      </c>
      <c r="E16636" s="18">
        <v>3187.8586337760912</v>
      </c>
    </row>
    <row r="16637" spans="1:5" x14ac:dyDescent="0.3">
      <c r="A16637" s="18" t="str">
        <f t="shared" si="260"/>
        <v>2024-25Melbourne CitySP4</v>
      </c>
      <c r="B16637" s="18" t="s">
        <v>1274</v>
      </c>
      <c r="C16637" s="18" t="s">
        <v>1123</v>
      </c>
      <c r="D16637" s="18" t="s">
        <v>251</v>
      </c>
      <c r="E16637" s="18">
        <v>0.9375</v>
      </c>
    </row>
    <row r="16638" spans="1:5" x14ac:dyDescent="0.3">
      <c r="A16638" s="18" t="str">
        <f t="shared" si="260"/>
        <v>2024-25Melbourne CityWC2</v>
      </c>
      <c r="B16638" s="18" t="s">
        <v>1274</v>
      </c>
      <c r="C16638" s="18" t="s">
        <v>1123</v>
      </c>
      <c r="D16638" s="18" t="s">
        <v>256</v>
      </c>
      <c r="E16638" s="18">
        <v>2.5309457449311159</v>
      </c>
    </row>
    <row r="16639" spans="1:5" x14ac:dyDescent="0.3">
      <c r="A16639" s="18" t="str">
        <f t="shared" si="260"/>
        <v>2024-25Melbourne CityWC3</v>
      </c>
      <c r="B16639" s="18" t="s">
        <v>1274</v>
      </c>
      <c r="C16639" s="18" t="s">
        <v>1123</v>
      </c>
      <c r="D16639" s="18" t="s">
        <v>262</v>
      </c>
      <c r="E16639" s="18">
        <v>475.77476011715692</v>
      </c>
    </row>
    <row r="16640" spans="1:5" x14ac:dyDescent="0.3">
      <c r="A16640" s="18" t="str">
        <f t="shared" si="260"/>
        <v>2024-25Melbourne CityWC4</v>
      </c>
      <c r="B16640" s="18" t="s">
        <v>1274</v>
      </c>
      <c r="C16640" s="18" t="s">
        <v>1123</v>
      </c>
      <c r="D16640" s="18" t="s">
        <v>266</v>
      </c>
      <c r="E16640" s="18">
        <v>162.59820274172299</v>
      </c>
    </row>
    <row r="16641" spans="1:5" x14ac:dyDescent="0.3">
      <c r="A16641" s="18" t="str">
        <f t="shared" si="260"/>
        <v>2024-25Melbourne CityWC5</v>
      </c>
      <c r="B16641" s="18" t="s">
        <v>1274</v>
      </c>
      <c r="C16641" s="18" t="s">
        <v>1123</v>
      </c>
      <c r="D16641" s="18" t="s">
        <v>270</v>
      </c>
      <c r="E16641" s="18">
        <v>0.28459535691562371</v>
      </c>
    </row>
    <row r="16642" spans="1:5" x14ac:dyDescent="0.3">
      <c r="A16642" s="18" t="str">
        <f t="shared" si="260"/>
        <v>2024-25Melbourne CityE2</v>
      </c>
      <c r="B16642" s="18" t="s">
        <v>1274</v>
      </c>
      <c r="C16642" s="18" t="s">
        <v>1123</v>
      </c>
      <c r="D16642" s="18" t="s">
        <v>548</v>
      </c>
      <c r="E16642" s="18">
        <v>4235.2195467422098</v>
      </c>
    </row>
    <row r="16643" spans="1:5" x14ac:dyDescent="0.3">
      <c r="A16643" s="18" t="str">
        <f t="shared" si="260"/>
        <v>2024-25Melbourne CityE4</v>
      </c>
      <c r="B16643" s="18" t="s">
        <v>1274</v>
      </c>
      <c r="C16643" s="18" t="s">
        <v>1123</v>
      </c>
      <c r="D16643" s="18" t="s">
        <v>550</v>
      </c>
      <c r="E16643" s="18">
        <v>2344.5679886685552</v>
      </c>
    </row>
    <row r="16644" spans="1:5" x14ac:dyDescent="0.3">
      <c r="A16644" s="18" t="str">
        <f t="shared" si="260"/>
        <v>2024-25Melbourne CityL1</v>
      </c>
      <c r="B16644" s="18" t="s">
        <v>1274</v>
      </c>
      <c r="C16644" s="18" t="s">
        <v>1123</v>
      </c>
      <c r="D16644" s="18" t="s">
        <v>552</v>
      </c>
      <c r="E16644" s="18">
        <v>0.75111726273562218</v>
      </c>
    </row>
    <row r="16645" spans="1:5" x14ac:dyDescent="0.3">
      <c r="A16645" s="18" t="str">
        <f t="shared" si="260"/>
        <v>2024-25Melbourne CityL2</v>
      </c>
      <c r="B16645" s="18" t="s">
        <v>1274</v>
      </c>
      <c r="C16645" s="18" t="s">
        <v>1123</v>
      </c>
      <c r="D16645" s="18" t="s">
        <v>554</v>
      </c>
      <c r="E16645" s="18">
        <v>-0.86480827654158798</v>
      </c>
    </row>
    <row r="16646" spans="1:5" x14ac:dyDescent="0.3">
      <c r="A16646" s="18" t="str">
        <f t="shared" si="260"/>
        <v>2024-25Melbourne CityO2</v>
      </c>
      <c r="B16646" s="18" t="s">
        <v>1274</v>
      </c>
      <c r="C16646" s="18" t="s">
        <v>1123</v>
      </c>
      <c r="D16646" s="18" t="s">
        <v>556</v>
      </c>
      <c r="E16646" s="18">
        <v>0.28182509934334754</v>
      </c>
    </row>
    <row r="16647" spans="1:5" x14ac:dyDescent="0.3">
      <c r="A16647" s="18" t="str">
        <f t="shared" si="260"/>
        <v>2024-25Melbourne CityO3</v>
      </c>
      <c r="B16647" s="18" t="s">
        <v>1274</v>
      </c>
      <c r="C16647" s="18" t="s">
        <v>1123</v>
      </c>
      <c r="D16647" s="18" t="s">
        <v>558</v>
      </c>
      <c r="E16647" s="18">
        <v>0.30517815189348035</v>
      </c>
    </row>
    <row r="16648" spans="1:5" x14ac:dyDescent="0.3">
      <c r="A16648" s="18" t="str">
        <f t="shared" si="260"/>
        <v>2024-25Melbourne CityO4</v>
      </c>
      <c r="B16648" s="18" t="s">
        <v>1274</v>
      </c>
      <c r="C16648" s="18" t="s">
        <v>1123</v>
      </c>
      <c r="D16648" s="18" t="s">
        <v>560</v>
      </c>
      <c r="E16648" s="18">
        <v>0.2147680932518522</v>
      </c>
    </row>
    <row r="16649" spans="1:5" x14ac:dyDescent="0.3">
      <c r="A16649" s="18" t="str">
        <f t="shared" si="260"/>
        <v>2024-25Melbourne CityO5</v>
      </c>
      <c r="B16649" s="18" t="s">
        <v>1274</v>
      </c>
      <c r="C16649" s="18" t="s">
        <v>1123</v>
      </c>
      <c r="D16649" s="18" t="s">
        <v>562</v>
      </c>
      <c r="E16649" s="18">
        <v>1.2881639541203054</v>
      </c>
    </row>
    <row r="16650" spans="1:5" x14ac:dyDescent="0.3">
      <c r="A16650" s="18" t="str">
        <f t="shared" si="260"/>
        <v>2024-25Melbourne CityOP1</v>
      </c>
      <c r="B16650" s="18" t="s">
        <v>1274</v>
      </c>
      <c r="C16650" s="18" t="s">
        <v>1123</v>
      </c>
      <c r="D16650" s="18" t="s">
        <v>564</v>
      </c>
      <c r="E16650" s="18">
        <v>5.4849166372959793E-2</v>
      </c>
    </row>
    <row r="16651" spans="1:5" x14ac:dyDescent="0.3">
      <c r="A16651" s="18" t="str">
        <f t="shared" si="260"/>
        <v>2024-25Melbourne CityS1</v>
      </c>
      <c r="B16651" s="18" t="s">
        <v>1274</v>
      </c>
      <c r="C16651" s="18" t="s">
        <v>1123</v>
      </c>
      <c r="D16651" s="18" t="s">
        <v>567</v>
      </c>
      <c r="E16651" s="18">
        <v>0.6168840097547561</v>
      </c>
    </row>
    <row r="16652" spans="1:5" x14ac:dyDescent="0.3">
      <c r="A16652" s="18" t="str">
        <f t="shared" si="260"/>
        <v>2024-25Melbourne CityS2</v>
      </c>
      <c r="B16652" s="18" t="s">
        <v>1274</v>
      </c>
      <c r="C16652" s="18" t="s">
        <v>1123</v>
      </c>
      <c r="D16652" s="18" t="s">
        <v>569</v>
      </c>
      <c r="E16652" s="18">
        <v>2.4633303240429302E-3</v>
      </c>
    </row>
    <row r="16653" spans="1:5" x14ac:dyDescent="0.3">
      <c r="A16653" s="18" t="str">
        <f t="shared" si="260"/>
        <v>2024-25Melbourne CityC1</v>
      </c>
      <c r="B16653" s="18" t="s">
        <v>1274</v>
      </c>
      <c r="C16653" s="18" t="s">
        <v>1123</v>
      </c>
      <c r="D16653" s="18" t="s">
        <v>572</v>
      </c>
      <c r="E16653" s="18">
        <v>3157.72437572935</v>
      </c>
    </row>
    <row r="16654" spans="1:5" x14ac:dyDescent="0.3">
      <c r="A16654" s="18" t="str">
        <f t="shared" si="260"/>
        <v>2024-25Melbourne CityC2</v>
      </c>
      <c r="B16654" s="18" t="s">
        <v>1274</v>
      </c>
      <c r="C16654" s="18" t="s">
        <v>1123</v>
      </c>
      <c r="D16654" s="18" t="s">
        <v>575</v>
      </c>
      <c r="E16654" s="18">
        <v>16376.331310955165</v>
      </c>
    </row>
    <row r="16655" spans="1:5" x14ac:dyDescent="0.3">
      <c r="A16655" s="18" t="str">
        <f t="shared" si="260"/>
        <v>2024-25Melbourne CityC3</v>
      </c>
      <c r="B16655" s="18" t="s">
        <v>1274</v>
      </c>
      <c r="C16655" s="18" t="s">
        <v>1123</v>
      </c>
      <c r="D16655" s="18" t="s">
        <v>579</v>
      </c>
      <c r="E16655" s="18">
        <v>777.19958468590846</v>
      </c>
    </row>
    <row r="16656" spans="1:5" x14ac:dyDescent="0.3">
      <c r="A16656" s="18" t="str">
        <f t="shared" si="260"/>
        <v>2024-25Melbourne CityC4</v>
      </c>
      <c r="B16656" s="18" t="s">
        <v>1274</v>
      </c>
      <c r="C16656" s="18" t="s">
        <v>1123</v>
      </c>
      <c r="D16656" s="18" t="s">
        <v>583</v>
      </c>
      <c r="E16656" s="18">
        <v>3173.7027473717008</v>
      </c>
    </row>
    <row r="16657" spans="1:5" x14ac:dyDescent="0.3">
      <c r="A16657" s="18" t="str">
        <f t="shared" si="260"/>
        <v>2024-25Melbourne CityC5</v>
      </c>
      <c r="B16657" s="18" t="s">
        <v>1274</v>
      </c>
      <c r="C16657" s="18" t="s">
        <v>1123</v>
      </c>
      <c r="D16657" s="18" t="s">
        <v>586</v>
      </c>
      <c r="E16657" s="18">
        <v>111.39449047158902</v>
      </c>
    </row>
    <row r="16658" spans="1:5" x14ac:dyDescent="0.3">
      <c r="A16658" s="18" t="str">
        <f t="shared" si="260"/>
        <v>2024-25Melbourne CityC6</v>
      </c>
      <c r="B16658" s="18" t="s">
        <v>1274</v>
      </c>
      <c r="C16658" s="18" t="s">
        <v>1123</v>
      </c>
      <c r="D16658" s="18" t="s">
        <v>590</v>
      </c>
      <c r="E16658" s="18">
        <v>7</v>
      </c>
    </row>
    <row r="16659" spans="1:5" x14ac:dyDescent="0.3">
      <c r="A16659" s="18" t="str">
        <f t="shared" si="260"/>
        <v>2024-25Melbourne CityC7</v>
      </c>
      <c r="B16659" s="18" t="s">
        <v>1274</v>
      </c>
      <c r="C16659" s="18" t="s">
        <v>1123</v>
      </c>
      <c r="D16659" s="18" t="s">
        <v>594</v>
      </c>
      <c r="E16659" s="18">
        <v>0.10353866317169069</v>
      </c>
    </row>
    <row r="16660" spans="1:5" x14ac:dyDescent="0.3">
      <c r="A16660" s="18" t="str">
        <f t="shared" si="260"/>
        <v>2024-25Melton CityAF2</v>
      </c>
      <c r="B16660" s="18" t="s">
        <v>1274</v>
      </c>
      <c r="C16660" s="18" t="s">
        <v>1126</v>
      </c>
      <c r="D16660" s="18" t="s">
        <v>76</v>
      </c>
      <c r="E16660" s="18">
        <v>1</v>
      </c>
    </row>
    <row r="16661" spans="1:5" x14ac:dyDescent="0.3">
      <c r="A16661" s="18" t="str">
        <f t="shared" si="260"/>
        <v>2024-25Melton CityAF6</v>
      </c>
      <c r="B16661" s="18" t="s">
        <v>1274</v>
      </c>
      <c r="C16661" s="18" t="s">
        <v>1126</v>
      </c>
      <c r="D16661" s="18" t="s">
        <v>85</v>
      </c>
      <c r="E16661" s="18">
        <v>1.6265733801701221</v>
      </c>
    </row>
    <row r="16662" spans="1:5" x14ac:dyDescent="0.3">
      <c r="A16662" s="18" t="str">
        <f t="shared" si="260"/>
        <v>2024-25Melton CityAF7</v>
      </c>
      <c r="B16662" s="18" t="s">
        <v>1274</v>
      </c>
      <c r="C16662" s="18" t="s">
        <v>1126</v>
      </c>
      <c r="D16662" s="18" t="s">
        <v>90</v>
      </c>
      <c r="E16662" s="18">
        <v>2.8724710033885685</v>
      </c>
    </row>
    <row r="16663" spans="1:5" x14ac:dyDescent="0.3">
      <c r="A16663" s="18" t="str">
        <f t="shared" si="260"/>
        <v>2024-25Melton CityAM1</v>
      </c>
      <c r="B16663" s="18" t="s">
        <v>1274</v>
      </c>
      <c r="C16663" s="18" t="s">
        <v>1126</v>
      </c>
      <c r="D16663" s="18" t="s">
        <v>97</v>
      </c>
      <c r="E16663" s="18">
        <v>2.4089219330855021</v>
      </c>
    </row>
    <row r="16664" spans="1:5" x14ac:dyDescent="0.3">
      <c r="A16664" s="18" t="str">
        <f t="shared" ref="A16664:A16727" si="261">CONCATENATE(B16664,C16664,D16664)</f>
        <v>2024-25Melton CityAM2</v>
      </c>
      <c r="B16664" s="18" t="s">
        <v>1274</v>
      </c>
      <c r="C16664" s="18" t="s">
        <v>1126</v>
      </c>
      <c r="D16664" s="18" t="s">
        <v>103</v>
      </c>
      <c r="E16664" s="18">
        <v>0.23736671302735279</v>
      </c>
    </row>
    <row r="16665" spans="1:5" x14ac:dyDescent="0.3">
      <c r="A16665" s="18" t="str">
        <f t="shared" si="261"/>
        <v>2024-25Melton CityAM5</v>
      </c>
      <c r="B16665" s="18" t="s">
        <v>1274</v>
      </c>
      <c r="C16665" s="18" t="s">
        <v>1126</v>
      </c>
      <c r="D16665" s="18" t="s">
        <v>109</v>
      </c>
      <c r="E16665" s="18">
        <v>0.64498480243161094</v>
      </c>
    </row>
    <row r="16666" spans="1:5" x14ac:dyDescent="0.3">
      <c r="A16666" s="18" t="str">
        <f t="shared" si="261"/>
        <v>2024-25Melton CityAM6</v>
      </c>
      <c r="B16666" s="18" t="s">
        <v>1274</v>
      </c>
      <c r="C16666" s="18" t="s">
        <v>1126</v>
      </c>
      <c r="D16666" s="18" t="s">
        <v>115</v>
      </c>
      <c r="E16666" s="18">
        <v>9.7542534661020817</v>
      </c>
    </row>
    <row r="16667" spans="1:5" x14ac:dyDescent="0.3">
      <c r="A16667" s="18" t="str">
        <f t="shared" si="261"/>
        <v>2024-25Melton CityAM7</v>
      </c>
      <c r="B16667" s="18" t="s">
        <v>1274</v>
      </c>
      <c r="C16667" s="18" t="s">
        <v>1126</v>
      </c>
      <c r="D16667" s="18" t="s">
        <v>118</v>
      </c>
      <c r="E16667" s="18">
        <v>1</v>
      </c>
    </row>
    <row r="16668" spans="1:5" x14ac:dyDescent="0.3">
      <c r="A16668" s="18" t="str">
        <f t="shared" si="261"/>
        <v>2024-25Melton CityFS1</v>
      </c>
      <c r="B16668" s="18" t="s">
        <v>1274</v>
      </c>
      <c r="C16668" s="18" t="s">
        <v>1126</v>
      </c>
      <c r="D16668" s="18" t="s">
        <v>124</v>
      </c>
      <c r="E16668" s="18">
        <v>1.9166666666666667</v>
      </c>
    </row>
    <row r="16669" spans="1:5" x14ac:dyDescent="0.3">
      <c r="A16669" s="18" t="str">
        <f t="shared" si="261"/>
        <v>2024-25Melton CityFS2</v>
      </c>
      <c r="B16669" s="18" t="s">
        <v>1274</v>
      </c>
      <c r="C16669" s="18" t="s">
        <v>1126</v>
      </c>
      <c r="D16669" s="18" t="s">
        <v>130</v>
      </c>
      <c r="E16669" s="18">
        <v>0.63347164591977867</v>
      </c>
    </row>
    <row r="16670" spans="1:5" x14ac:dyDescent="0.3">
      <c r="A16670" s="18" t="str">
        <f t="shared" si="261"/>
        <v>2024-25Melton CityFS3</v>
      </c>
      <c r="B16670" s="18" t="s">
        <v>1274</v>
      </c>
      <c r="C16670" s="18" t="s">
        <v>1126</v>
      </c>
      <c r="D16670" s="18" t="s">
        <v>135</v>
      </c>
      <c r="E16670" s="18">
        <v>198.4107210031348</v>
      </c>
    </row>
    <row r="16671" spans="1:5" x14ac:dyDescent="0.3">
      <c r="A16671" s="18" t="str">
        <f t="shared" si="261"/>
        <v>2024-25Melton CityFS4</v>
      </c>
      <c r="B16671" s="18" t="s">
        <v>1274</v>
      </c>
      <c r="C16671" s="18" t="s">
        <v>1126</v>
      </c>
      <c r="D16671" s="18" t="s">
        <v>139</v>
      </c>
      <c r="E16671" s="18">
        <v>0</v>
      </c>
    </row>
    <row r="16672" spans="1:5" x14ac:dyDescent="0.3">
      <c r="A16672" s="18" t="str">
        <f t="shared" si="261"/>
        <v>2024-25Melton CityFS5</v>
      </c>
      <c r="B16672" s="18" t="s">
        <v>1274</v>
      </c>
      <c r="C16672" s="18" t="s">
        <v>1126</v>
      </c>
      <c r="D16672" s="18" t="s">
        <v>144</v>
      </c>
      <c r="E16672" s="18">
        <v>1.0337837837837838</v>
      </c>
    </row>
    <row r="16673" spans="1:5" x14ac:dyDescent="0.3">
      <c r="A16673" s="18" t="str">
        <f t="shared" si="261"/>
        <v>2024-25Melton CityG1</v>
      </c>
      <c r="B16673" s="18" t="s">
        <v>1274</v>
      </c>
      <c r="C16673" s="18" t="s">
        <v>1126</v>
      </c>
      <c r="D16673" s="18" t="s">
        <v>149</v>
      </c>
      <c r="E16673" s="18">
        <v>0.27083333333333331</v>
      </c>
    </row>
    <row r="16674" spans="1:5" x14ac:dyDescent="0.3">
      <c r="A16674" s="18" t="str">
        <f t="shared" si="261"/>
        <v>2024-25Melton CityG2</v>
      </c>
      <c r="B16674" s="18" t="s">
        <v>1274</v>
      </c>
      <c r="C16674" s="18" t="s">
        <v>1126</v>
      </c>
      <c r="D16674" s="18" t="s">
        <v>154</v>
      </c>
      <c r="E16674" s="18">
        <v>70</v>
      </c>
    </row>
    <row r="16675" spans="1:5" x14ac:dyDescent="0.3">
      <c r="A16675" s="18" t="str">
        <f t="shared" si="261"/>
        <v>2024-25Melton CityG3</v>
      </c>
      <c r="B16675" s="18" t="s">
        <v>1274</v>
      </c>
      <c r="C16675" s="18" t="s">
        <v>1126</v>
      </c>
      <c r="D16675" s="18" t="s">
        <v>159</v>
      </c>
      <c r="E16675" s="18">
        <v>0.8666666666666667</v>
      </c>
    </row>
    <row r="16676" spans="1:5" x14ac:dyDescent="0.3">
      <c r="A16676" s="18" t="str">
        <f t="shared" si="261"/>
        <v>2024-25Melton CityG4</v>
      </c>
      <c r="B16676" s="18" t="s">
        <v>1274</v>
      </c>
      <c r="C16676" s="18" t="s">
        <v>1126</v>
      </c>
      <c r="D16676" s="18" t="s">
        <v>166</v>
      </c>
      <c r="E16676" s="18">
        <v>62445.074999999997</v>
      </c>
    </row>
    <row r="16677" spans="1:5" x14ac:dyDescent="0.3">
      <c r="A16677" s="18" t="str">
        <f t="shared" si="261"/>
        <v>2024-25Melton CityG5</v>
      </c>
      <c r="B16677" s="18" t="s">
        <v>1274</v>
      </c>
      <c r="C16677" s="18" t="s">
        <v>1126</v>
      </c>
      <c r="D16677" s="18" t="s">
        <v>169</v>
      </c>
      <c r="E16677" s="18">
        <v>70</v>
      </c>
    </row>
    <row r="16678" spans="1:5" x14ac:dyDescent="0.3">
      <c r="A16678" s="18" t="str">
        <f t="shared" si="261"/>
        <v>2024-25Melton CityLB2</v>
      </c>
      <c r="B16678" s="18" t="s">
        <v>1274</v>
      </c>
      <c r="C16678" s="18" t="s">
        <v>1126</v>
      </c>
      <c r="D16678" s="18" t="s">
        <v>172</v>
      </c>
      <c r="E16678" s="18">
        <v>0.53070787374628159</v>
      </c>
    </row>
    <row r="16679" spans="1:5" x14ac:dyDescent="0.3">
      <c r="A16679" s="18" t="str">
        <f t="shared" si="261"/>
        <v>2024-25Melton CityLB5</v>
      </c>
      <c r="B16679" s="18" t="s">
        <v>1274</v>
      </c>
      <c r="C16679" s="18" t="s">
        <v>1126</v>
      </c>
      <c r="D16679" s="18" t="s">
        <v>177</v>
      </c>
      <c r="E16679" s="18">
        <v>23.15914574010559</v>
      </c>
    </row>
    <row r="16680" spans="1:5" x14ac:dyDescent="0.3">
      <c r="A16680" s="18" t="str">
        <f t="shared" si="261"/>
        <v>2024-25Melton CityLB6</v>
      </c>
      <c r="B16680" s="18" t="s">
        <v>1274</v>
      </c>
      <c r="C16680" s="18" t="s">
        <v>1126</v>
      </c>
      <c r="D16680" s="18" t="s">
        <v>180</v>
      </c>
      <c r="E16680" s="18">
        <v>2.780321913064395</v>
      </c>
    </row>
    <row r="16681" spans="1:5" x14ac:dyDescent="0.3">
      <c r="A16681" s="18" t="str">
        <f t="shared" si="261"/>
        <v>2024-25Melton CityLB7</v>
      </c>
      <c r="B16681" s="18" t="s">
        <v>1274</v>
      </c>
      <c r="C16681" s="18" t="s">
        <v>1126</v>
      </c>
      <c r="D16681" s="18" t="s">
        <v>184</v>
      </c>
      <c r="E16681" s="18">
        <v>0.23066427229482292</v>
      </c>
    </row>
    <row r="16682" spans="1:5" x14ac:dyDescent="0.3">
      <c r="A16682" s="18" t="str">
        <f t="shared" si="261"/>
        <v>2024-25Melton CityLB8</v>
      </c>
      <c r="B16682" s="18" t="s">
        <v>1274</v>
      </c>
      <c r="C16682" s="18" t="s">
        <v>1126</v>
      </c>
      <c r="D16682" s="18" t="s">
        <v>188</v>
      </c>
      <c r="E16682" s="18">
        <v>2.3224107398360161</v>
      </c>
    </row>
    <row r="16683" spans="1:5" x14ac:dyDescent="0.3">
      <c r="A16683" s="18" t="str">
        <f t="shared" si="261"/>
        <v>2024-25Melton CityMC2</v>
      </c>
      <c r="B16683" s="18" t="s">
        <v>1274</v>
      </c>
      <c r="C16683" s="18" t="s">
        <v>1126</v>
      </c>
      <c r="D16683" s="18" t="s">
        <v>192</v>
      </c>
      <c r="E16683" s="18">
        <v>1.0091836734693878</v>
      </c>
    </row>
    <row r="16684" spans="1:5" x14ac:dyDescent="0.3">
      <c r="A16684" s="18" t="str">
        <f t="shared" si="261"/>
        <v>2024-25Melton CityMC3</v>
      </c>
      <c r="B16684" s="18" t="s">
        <v>1274</v>
      </c>
      <c r="C16684" s="18" t="s">
        <v>1126</v>
      </c>
      <c r="D16684" s="18" t="s">
        <v>197</v>
      </c>
      <c r="E16684" s="18">
        <v>84.953164641030753</v>
      </c>
    </row>
    <row r="16685" spans="1:5" x14ac:dyDescent="0.3">
      <c r="A16685" s="18" t="str">
        <f t="shared" si="261"/>
        <v>2024-25Melton CityMC4</v>
      </c>
      <c r="B16685" s="18" t="s">
        <v>1274</v>
      </c>
      <c r="C16685" s="18" t="s">
        <v>1126</v>
      </c>
      <c r="D16685" s="18" t="s">
        <v>202</v>
      </c>
      <c r="E16685" s="18">
        <v>0.6673377998403166</v>
      </c>
    </row>
    <row r="16686" spans="1:5" x14ac:dyDescent="0.3">
      <c r="A16686" s="18" t="str">
        <f t="shared" si="261"/>
        <v>2024-25Melton CityMC5</v>
      </c>
      <c r="B16686" s="18" t="s">
        <v>1274</v>
      </c>
      <c r="C16686" s="18" t="s">
        <v>1126</v>
      </c>
      <c r="D16686" s="18" t="s">
        <v>207</v>
      </c>
      <c r="E16686" s="18">
        <v>0.86734693877551017</v>
      </c>
    </row>
    <row r="16687" spans="1:5" x14ac:dyDescent="0.3">
      <c r="A16687" s="18" t="str">
        <f t="shared" si="261"/>
        <v>2024-25Melton CityMC6</v>
      </c>
      <c r="B16687" s="18" t="s">
        <v>1274</v>
      </c>
      <c r="C16687" s="18" t="s">
        <v>1126</v>
      </c>
      <c r="D16687" s="18" t="s">
        <v>211</v>
      </c>
      <c r="E16687" s="18">
        <v>0.96352040816326534</v>
      </c>
    </row>
    <row r="16688" spans="1:5" x14ac:dyDescent="0.3">
      <c r="A16688" s="18" t="str">
        <f t="shared" si="261"/>
        <v>2024-25Melton CityR1</v>
      </c>
      <c r="B16688" s="18" t="s">
        <v>1274</v>
      </c>
      <c r="C16688" s="18" t="s">
        <v>1126</v>
      </c>
      <c r="D16688" s="18" t="s">
        <v>215</v>
      </c>
      <c r="E16688" s="18">
        <v>91.845028447575174</v>
      </c>
    </row>
    <row r="16689" spans="1:5" x14ac:dyDescent="0.3">
      <c r="A16689" s="18" t="str">
        <f t="shared" si="261"/>
        <v>2024-25Melton CityR2</v>
      </c>
      <c r="B16689" s="18" t="s">
        <v>1274</v>
      </c>
      <c r="C16689" s="18" t="s">
        <v>1126</v>
      </c>
      <c r="D16689" s="18" t="s">
        <v>220</v>
      </c>
      <c r="E16689" s="18">
        <v>0.99946491465727427</v>
      </c>
    </row>
    <row r="16690" spans="1:5" x14ac:dyDescent="0.3">
      <c r="A16690" s="18" t="str">
        <f t="shared" si="261"/>
        <v>2024-25Melton CityR3</v>
      </c>
      <c r="B16690" s="18" t="s">
        <v>1274</v>
      </c>
      <c r="C16690" s="18" t="s">
        <v>1126</v>
      </c>
      <c r="D16690" s="18" t="s">
        <v>223</v>
      </c>
      <c r="E16690" s="18">
        <v>753.7688442211055</v>
      </c>
    </row>
    <row r="16691" spans="1:5" x14ac:dyDescent="0.3">
      <c r="A16691" s="18" t="str">
        <f t="shared" si="261"/>
        <v>2024-25Melton CityR4</v>
      </c>
      <c r="B16691" s="18" t="s">
        <v>1274</v>
      </c>
      <c r="C16691" s="18" t="s">
        <v>1126</v>
      </c>
      <c r="D16691" s="18" t="s">
        <v>228</v>
      </c>
      <c r="E16691" s="18">
        <v>49.712971503912833</v>
      </c>
    </row>
    <row r="16692" spans="1:5" x14ac:dyDescent="0.3">
      <c r="A16692" s="18" t="str">
        <f t="shared" si="261"/>
        <v>2024-25Melton CityR5</v>
      </c>
      <c r="B16692" s="18" t="s">
        <v>1274</v>
      </c>
      <c r="C16692" s="18" t="s">
        <v>1126</v>
      </c>
      <c r="D16692" s="18" t="s">
        <v>232</v>
      </c>
      <c r="E16692" s="18">
        <v>69</v>
      </c>
    </row>
    <row r="16693" spans="1:5" x14ac:dyDescent="0.3">
      <c r="A16693" s="18" t="str">
        <f t="shared" si="261"/>
        <v>2024-25Melton CitySP1</v>
      </c>
      <c r="B16693" s="18" t="s">
        <v>1274</v>
      </c>
      <c r="C16693" s="18" t="s">
        <v>1126</v>
      </c>
      <c r="D16693" s="18" t="s">
        <v>236</v>
      </c>
      <c r="E16693" s="18">
        <v>89</v>
      </c>
    </row>
    <row r="16694" spans="1:5" x14ac:dyDescent="0.3">
      <c r="A16694" s="18" t="str">
        <f t="shared" si="261"/>
        <v>2024-25Melton CitySP2</v>
      </c>
      <c r="B16694" s="18" t="s">
        <v>1274</v>
      </c>
      <c r="C16694" s="18" t="s">
        <v>1126</v>
      </c>
      <c r="D16694" s="18" t="s">
        <v>239</v>
      </c>
      <c r="E16694" s="18">
        <v>0.61359223300970878</v>
      </c>
    </row>
    <row r="16695" spans="1:5" x14ac:dyDescent="0.3">
      <c r="A16695" s="18" t="str">
        <f t="shared" si="261"/>
        <v>2024-25Melton CitySP3</v>
      </c>
      <c r="B16695" s="18" t="s">
        <v>1274</v>
      </c>
      <c r="C16695" s="18" t="s">
        <v>1126</v>
      </c>
      <c r="D16695" s="18" t="s">
        <v>245</v>
      </c>
      <c r="E16695" s="18">
        <v>7270.4562737642582</v>
      </c>
    </row>
    <row r="16696" spans="1:5" x14ac:dyDescent="0.3">
      <c r="A16696" s="18" t="str">
        <f t="shared" si="261"/>
        <v>2024-25Melton CitySP4</v>
      </c>
      <c r="B16696" s="18" t="s">
        <v>1274</v>
      </c>
      <c r="C16696" s="18" t="s">
        <v>1126</v>
      </c>
      <c r="D16696" s="18" t="s">
        <v>251</v>
      </c>
      <c r="E16696" s="18">
        <v>1</v>
      </c>
    </row>
    <row r="16697" spans="1:5" x14ac:dyDescent="0.3">
      <c r="A16697" s="18" t="str">
        <f t="shared" si="261"/>
        <v>2024-25Melton CityWC2</v>
      </c>
      <c r="B16697" s="18" t="s">
        <v>1274</v>
      </c>
      <c r="C16697" s="18" t="s">
        <v>1126</v>
      </c>
      <c r="D16697" s="18" t="s">
        <v>256</v>
      </c>
      <c r="E16697" s="18">
        <v>0.16417821742515362</v>
      </c>
    </row>
    <row r="16698" spans="1:5" x14ac:dyDescent="0.3">
      <c r="A16698" s="18" t="str">
        <f t="shared" si="261"/>
        <v>2024-25Melton CityWC3</v>
      </c>
      <c r="B16698" s="18" t="s">
        <v>1274</v>
      </c>
      <c r="C16698" s="18" t="s">
        <v>1126</v>
      </c>
      <c r="D16698" s="18" t="s">
        <v>262</v>
      </c>
      <c r="E16698" s="18">
        <v>154.26193332925561</v>
      </c>
    </row>
    <row r="16699" spans="1:5" x14ac:dyDescent="0.3">
      <c r="A16699" s="18" t="str">
        <f t="shared" si="261"/>
        <v>2024-25Melton CityWC4</v>
      </c>
      <c r="B16699" s="18" t="s">
        <v>1274</v>
      </c>
      <c r="C16699" s="18" t="s">
        <v>1126</v>
      </c>
      <c r="D16699" s="18" t="s">
        <v>266</v>
      </c>
      <c r="E16699" s="18">
        <v>56.165721346378064</v>
      </c>
    </row>
    <row r="16700" spans="1:5" x14ac:dyDescent="0.3">
      <c r="A16700" s="18" t="str">
        <f t="shared" si="261"/>
        <v>2024-25Melton CityWC5</v>
      </c>
      <c r="B16700" s="18" t="s">
        <v>1274</v>
      </c>
      <c r="C16700" s="18" t="s">
        <v>1126</v>
      </c>
      <c r="D16700" s="18" t="s">
        <v>270</v>
      </c>
      <c r="E16700" s="18">
        <v>0.3880877271479653</v>
      </c>
    </row>
    <row r="16701" spans="1:5" x14ac:dyDescent="0.3">
      <c r="A16701" s="18" t="str">
        <f t="shared" si="261"/>
        <v>2024-25Melton CityE2</v>
      </c>
      <c r="B16701" s="18" t="s">
        <v>1274</v>
      </c>
      <c r="C16701" s="18" t="s">
        <v>1126</v>
      </c>
      <c r="D16701" s="18" t="s">
        <v>548</v>
      </c>
      <c r="E16701" s="18">
        <v>3314.4109034536214</v>
      </c>
    </row>
    <row r="16702" spans="1:5" x14ac:dyDescent="0.3">
      <c r="A16702" s="18" t="str">
        <f t="shared" si="261"/>
        <v>2024-25Melton CityE4</v>
      </c>
      <c r="B16702" s="18" t="s">
        <v>1274</v>
      </c>
      <c r="C16702" s="18" t="s">
        <v>1126</v>
      </c>
      <c r="D16702" s="18" t="s">
        <v>550</v>
      </c>
      <c r="E16702" s="18">
        <v>1778.7981224700713</v>
      </c>
    </row>
    <row r="16703" spans="1:5" x14ac:dyDescent="0.3">
      <c r="A16703" s="18" t="str">
        <f t="shared" si="261"/>
        <v>2024-25Melton CityL1</v>
      </c>
      <c r="B16703" s="18" t="s">
        <v>1274</v>
      </c>
      <c r="C16703" s="18" t="s">
        <v>1126</v>
      </c>
      <c r="D16703" s="18" t="s">
        <v>552</v>
      </c>
      <c r="E16703" s="18">
        <v>3.0360997203301134</v>
      </c>
    </row>
    <row r="16704" spans="1:5" x14ac:dyDescent="0.3">
      <c r="A16704" s="18" t="str">
        <f t="shared" si="261"/>
        <v>2024-25Melton CityL2</v>
      </c>
      <c r="B16704" s="18" t="s">
        <v>1274</v>
      </c>
      <c r="C16704" s="18" t="s">
        <v>1126</v>
      </c>
      <c r="D16704" s="18" t="s">
        <v>554</v>
      </c>
      <c r="E16704" s="18">
        <v>-3.4211090712557692</v>
      </c>
    </row>
    <row r="16705" spans="1:5" x14ac:dyDescent="0.3">
      <c r="A16705" s="18" t="str">
        <f t="shared" si="261"/>
        <v>2024-25Melton CityO2</v>
      </c>
      <c r="B16705" s="18" t="s">
        <v>1274</v>
      </c>
      <c r="C16705" s="18" t="s">
        <v>1126</v>
      </c>
      <c r="D16705" s="18" t="s">
        <v>556</v>
      </c>
      <c r="E16705" s="18">
        <v>2.0523412376794163E-2</v>
      </c>
    </row>
    <row r="16706" spans="1:5" x14ac:dyDescent="0.3">
      <c r="A16706" s="18" t="str">
        <f t="shared" si="261"/>
        <v>2024-25Melton CityO3</v>
      </c>
      <c r="B16706" s="18" t="s">
        <v>1274</v>
      </c>
      <c r="C16706" s="18" t="s">
        <v>1126</v>
      </c>
      <c r="D16706" s="18" t="s">
        <v>558</v>
      </c>
      <c r="E16706" s="18">
        <v>1.3914089257235484E-2</v>
      </c>
    </row>
    <row r="16707" spans="1:5" x14ac:dyDescent="0.3">
      <c r="A16707" s="18" t="str">
        <f t="shared" si="261"/>
        <v>2024-25Melton CityO4</v>
      </c>
      <c r="B16707" s="18" t="s">
        <v>1274</v>
      </c>
      <c r="C16707" s="18" t="s">
        <v>1126</v>
      </c>
      <c r="D16707" s="18" t="s">
        <v>560</v>
      </c>
      <c r="E16707" s="18">
        <v>0.11358566043541811</v>
      </c>
    </row>
    <row r="16708" spans="1:5" x14ac:dyDescent="0.3">
      <c r="A16708" s="18" t="str">
        <f t="shared" si="261"/>
        <v>2024-25Melton CityO5</v>
      </c>
      <c r="B16708" s="18" t="s">
        <v>1274</v>
      </c>
      <c r="C16708" s="18" t="s">
        <v>1126</v>
      </c>
      <c r="D16708" s="18" t="s">
        <v>562</v>
      </c>
      <c r="E16708" s="18">
        <v>1.0733370126286401</v>
      </c>
    </row>
    <row r="16709" spans="1:5" x14ac:dyDescent="0.3">
      <c r="A16709" s="18" t="str">
        <f t="shared" si="261"/>
        <v>2024-25Melton CityOP1</v>
      </c>
      <c r="B16709" s="18" t="s">
        <v>1274</v>
      </c>
      <c r="C16709" s="18" t="s">
        <v>1126</v>
      </c>
      <c r="D16709" s="18" t="s">
        <v>564</v>
      </c>
      <c r="E16709" s="18">
        <v>0.21458583663067021</v>
      </c>
    </row>
    <row r="16710" spans="1:5" x14ac:dyDescent="0.3">
      <c r="A16710" s="18" t="str">
        <f t="shared" si="261"/>
        <v>2024-25Melton CityS1</v>
      </c>
      <c r="B16710" s="18" t="s">
        <v>1274</v>
      </c>
      <c r="C16710" s="18" t="s">
        <v>1126</v>
      </c>
      <c r="D16710" s="18" t="s">
        <v>567</v>
      </c>
      <c r="E16710" s="18">
        <v>0.48789105649989922</v>
      </c>
    </row>
    <row r="16711" spans="1:5" x14ac:dyDescent="0.3">
      <c r="A16711" s="18" t="str">
        <f t="shared" si="261"/>
        <v>2024-25Melton CityS2</v>
      </c>
      <c r="B16711" s="18" t="s">
        <v>1274</v>
      </c>
      <c r="C16711" s="18" t="s">
        <v>1126</v>
      </c>
      <c r="D16711" s="18" t="s">
        <v>569</v>
      </c>
      <c r="E16711" s="18">
        <v>2.958563313177552E-3</v>
      </c>
    </row>
    <row r="16712" spans="1:5" x14ac:dyDescent="0.3">
      <c r="A16712" s="18" t="str">
        <f t="shared" si="261"/>
        <v>2024-25Melton CityC1</v>
      </c>
      <c r="B16712" s="18" t="s">
        <v>1274</v>
      </c>
      <c r="C16712" s="18" t="s">
        <v>1126</v>
      </c>
      <c r="D16712" s="18" t="s">
        <v>572</v>
      </c>
      <c r="E16712" s="18">
        <v>1276.823669443972</v>
      </c>
    </row>
    <row r="16713" spans="1:5" x14ac:dyDescent="0.3">
      <c r="A16713" s="18" t="str">
        <f t="shared" si="261"/>
        <v>2024-25Melton CityC2</v>
      </c>
      <c r="B16713" s="18" t="s">
        <v>1274</v>
      </c>
      <c r="C16713" s="18" t="s">
        <v>1126</v>
      </c>
      <c r="D16713" s="18" t="s">
        <v>575</v>
      </c>
      <c r="E16713" s="18">
        <v>15394.100887106473</v>
      </c>
    </row>
    <row r="16714" spans="1:5" x14ac:dyDescent="0.3">
      <c r="A16714" s="18" t="str">
        <f t="shared" si="261"/>
        <v>2024-25Melton CityC3</v>
      </c>
      <c r="B16714" s="18" t="s">
        <v>1274</v>
      </c>
      <c r="C16714" s="18" t="s">
        <v>1126</v>
      </c>
      <c r="D16714" s="18" t="s">
        <v>579</v>
      </c>
      <c r="E16714" s="18">
        <v>152.31901452937461</v>
      </c>
    </row>
    <row r="16715" spans="1:5" x14ac:dyDescent="0.3">
      <c r="A16715" s="18" t="str">
        <f t="shared" si="261"/>
        <v>2024-25Melton CityC4</v>
      </c>
      <c r="B16715" s="18" t="s">
        <v>1274</v>
      </c>
      <c r="C16715" s="18" t="s">
        <v>1126</v>
      </c>
      <c r="D16715" s="18" t="s">
        <v>583</v>
      </c>
      <c r="E16715" s="18">
        <v>1078.2138428423905</v>
      </c>
    </row>
    <row r="16716" spans="1:5" x14ac:dyDescent="0.3">
      <c r="A16716" s="18" t="str">
        <f t="shared" si="261"/>
        <v>2024-25Melton CityC5</v>
      </c>
      <c r="B16716" s="18" t="s">
        <v>1274</v>
      </c>
      <c r="C16716" s="18" t="s">
        <v>1126</v>
      </c>
      <c r="D16716" s="18" t="s">
        <v>586</v>
      </c>
      <c r="E16716" s="18">
        <v>234.64567582251237</v>
      </c>
    </row>
    <row r="16717" spans="1:5" x14ac:dyDescent="0.3">
      <c r="A16717" s="18" t="str">
        <f t="shared" si="261"/>
        <v>2024-25Melton CityC6</v>
      </c>
      <c r="B16717" s="18" t="s">
        <v>1274</v>
      </c>
      <c r="C16717" s="18" t="s">
        <v>1126</v>
      </c>
      <c r="D16717" s="18" t="s">
        <v>590</v>
      </c>
      <c r="E16717" s="18">
        <v>4</v>
      </c>
    </row>
    <row r="16718" spans="1:5" x14ac:dyDescent="0.3">
      <c r="A16718" s="18" t="str">
        <f t="shared" si="261"/>
        <v>2024-25Melton CityC7</v>
      </c>
      <c r="B16718" s="18" t="s">
        <v>1274</v>
      </c>
      <c r="C16718" s="18" t="s">
        <v>1126</v>
      </c>
      <c r="D16718" s="18" t="s">
        <v>594</v>
      </c>
      <c r="E16718" s="18">
        <v>0.17201834862385321</v>
      </c>
    </row>
    <row r="16719" spans="1:5" x14ac:dyDescent="0.3">
      <c r="A16719" s="18" t="str">
        <f t="shared" si="261"/>
        <v>2024-25Merri-bek CityAF2</v>
      </c>
      <c r="B16719" s="18" t="s">
        <v>1274</v>
      </c>
      <c r="C16719" s="18" t="s">
        <v>1147</v>
      </c>
      <c r="D16719" s="18" t="s">
        <v>76</v>
      </c>
      <c r="E16719" s="18">
        <v>1</v>
      </c>
    </row>
    <row r="16720" spans="1:5" x14ac:dyDescent="0.3">
      <c r="A16720" s="18" t="str">
        <f t="shared" si="261"/>
        <v>2024-25Merri-bek CityAF6</v>
      </c>
      <c r="B16720" s="18" t="s">
        <v>1274</v>
      </c>
      <c r="C16720" s="18" t="s">
        <v>1147</v>
      </c>
      <c r="D16720" s="18" t="s">
        <v>85</v>
      </c>
      <c r="E16720" s="18">
        <v>5.7544629933416962</v>
      </c>
    </row>
    <row r="16721" spans="1:5" x14ac:dyDescent="0.3">
      <c r="A16721" s="18" t="str">
        <f t="shared" si="261"/>
        <v>2024-25Merri-bek CityAF7</v>
      </c>
      <c r="B16721" s="18" t="s">
        <v>1274</v>
      </c>
      <c r="C16721" s="18" t="s">
        <v>1147</v>
      </c>
      <c r="D16721" s="18" t="s">
        <v>90</v>
      </c>
      <c r="E16721" s="18">
        <v>1.1697638258883196</v>
      </c>
    </row>
    <row r="16722" spans="1:5" x14ac:dyDescent="0.3">
      <c r="A16722" s="18" t="str">
        <f t="shared" si="261"/>
        <v>2024-25Merri-bek CityAM1</v>
      </c>
      <c r="B16722" s="18" t="s">
        <v>1274</v>
      </c>
      <c r="C16722" s="18" t="s">
        <v>1147</v>
      </c>
      <c r="D16722" s="18" t="s">
        <v>97</v>
      </c>
      <c r="E16722" s="18">
        <v>4.3238141335914815</v>
      </c>
    </row>
    <row r="16723" spans="1:5" x14ac:dyDescent="0.3">
      <c r="A16723" s="18" t="str">
        <f t="shared" si="261"/>
        <v>2024-25Merri-bek CityAM2</v>
      </c>
      <c r="B16723" s="18" t="s">
        <v>1274</v>
      </c>
      <c r="C16723" s="18" t="s">
        <v>1147</v>
      </c>
      <c r="D16723" s="18" t="s">
        <v>103</v>
      </c>
      <c r="E16723" s="18">
        <v>0.19175257731958764</v>
      </c>
    </row>
    <row r="16724" spans="1:5" x14ac:dyDescent="0.3">
      <c r="A16724" s="18" t="str">
        <f t="shared" si="261"/>
        <v>2024-25Merri-bek CityAM5</v>
      </c>
      <c r="B16724" s="18" t="s">
        <v>1274</v>
      </c>
      <c r="C16724" s="18" t="s">
        <v>1147</v>
      </c>
      <c r="D16724" s="18" t="s">
        <v>109</v>
      </c>
      <c r="E16724" s="18">
        <v>0.45535714285714285</v>
      </c>
    </row>
    <row r="16725" spans="1:5" x14ac:dyDescent="0.3">
      <c r="A16725" s="18" t="str">
        <f t="shared" si="261"/>
        <v>2024-25Merri-bek CityAM6</v>
      </c>
      <c r="B16725" s="18" t="s">
        <v>1274</v>
      </c>
      <c r="C16725" s="18" t="s">
        <v>1147</v>
      </c>
      <c r="D16725" s="18" t="s">
        <v>115</v>
      </c>
      <c r="E16725" s="18">
        <v>7.2701266257089854</v>
      </c>
    </row>
    <row r="16726" spans="1:5" x14ac:dyDescent="0.3">
      <c r="A16726" s="18" t="str">
        <f t="shared" si="261"/>
        <v>2024-25Merri-bek CityAM7</v>
      </c>
      <c r="B16726" s="18" t="s">
        <v>1274</v>
      </c>
      <c r="C16726" s="18" t="s">
        <v>1147</v>
      </c>
      <c r="D16726" s="18" t="s">
        <v>118</v>
      </c>
      <c r="E16726" s="18">
        <v>0.66666666666666663</v>
      </c>
    </row>
    <row r="16727" spans="1:5" x14ac:dyDescent="0.3">
      <c r="A16727" s="18" t="str">
        <f t="shared" si="261"/>
        <v>2024-25Merri-bek CityFS1</v>
      </c>
      <c r="B16727" s="18" t="s">
        <v>1274</v>
      </c>
      <c r="C16727" s="18" t="s">
        <v>1147</v>
      </c>
      <c r="D16727" s="18" t="s">
        <v>124</v>
      </c>
      <c r="E16727" s="18">
        <v>1.9235668789808917</v>
      </c>
    </row>
    <row r="16728" spans="1:5" x14ac:dyDescent="0.3">
      <c r="A16728" s="18" t="str">
        <f t="shared" ref="A16728:A16791" si="262">CONCATENATE(B16728,C16728,D16728)</f>
        <v>2024-25Merri-bek CityFS2</v>
      </c>
      <c r="B16728" s="18" t="s">
        <v>1274</v>
      </c>
      <c r="C16728" s="18" t="s">
        <v>1147</v>
      </c>
      <c r="D16728" s="18" t="s">
        <v>130</v>
      </c>
      <c r="E16728" s="18">
        <v>0.96341463414634143</v>
      </c>
    </row>
    <row r="16729" spans="1:5" x14ac:dyDescent="0.3">
      <c r="A16729" s="18" t="str">
        <f t="shared" si="262"/>
        <v>2024-25Merri-bek CityFS3</v>
      </c>
      <c r="B16729" s="18" t="s">
        <v>1274</v>
      </c>
      <c r="C16729" s="18" t="s">
        <v>1147</v>
      </c>
      <c r="D16729" s="18" t="s">
        <v>135</v>
      </c>
      <c r="E16729" s="18">
        <v>347.64378351088902</v>
      </c>
    </row>
    <row r="16730" spans="1:5" x14ac:dyDescent="0.3">
      <c r="A16730" s="18" t="str">
        <f t="shared" si="262"/>
        <v>2024-25Merri-bek CityFS4</v>
      </c>
      <c r="B16730" s="18" t="s">
        <v>1274</v>
      </c>
      <c r="C16730" s="18" t="s">
        <v>1147</v>
      </c>
      <c r="D16730" s="18" t="s">
        <v>139</v>
      </c>
      <c r="E16730" s="18">
        <v>1</v>
      </c>
    </row>
    <row r="16731" spans="1:5" x14ac:dyDescent="0.3">
      <c r="A16731" s="18" t="str">
        <f t="shared" si="262"/>
        <v>2024-25Merri-bek CityFS5</v>
      </c>
      <c r="B16731" s="18" t="s">
        <v>1274</v>
      </c>
      <c r="C16731" s="18" t="s">
        <v>1147</v>
      </c>
      <c r="D16731" s="18" t="s">
        <v>144</v>
      </c>
      <c r="E16731" s="18">
        <v>1</v>
      </c>
    </row>
    <row r="16732" spans="1:5" x14ac:dyDescent="0.3">
      <c r="A16732" s="18" t="str">
        <f t="shared" si="262"/>
        <v>2024-25Merri-bek CityG1</v>
      </c>
      <c r="B16732" s="18" t="s">
        <v>1274</v>
      </c>
      <c r="C16732" s="18" t="s">
        <v>1147</v>
      </c>
      <c r="D16732" s="18" t="s">
        <v>149</v>
      </c>
      <c r="E16732" s="18">
        <v>0.05</v>
      </c>
    </row>
    <row r="16733" spans="1:5" x14ac:dyDescent="0.3">
      <c r="A16733" s="18" t="str">
        <f t="shared" si="262"/>
        <v>2024-25Merri-bek CityG2</v>
      </c>
      <c r="B16733" s="18" t="s">
        <v>1274</v>
      </c>
      <c r="C16733" s="18" t="s">
        <v>1147</v>
      </c>
      <c r="D16733" s="18" t="s">
        <v>154</v>
      </c>
      <c r="E16733" s="18">
        <v>68</v>
      </c>
    </row>
    <row r="16734" spans="1:5" x14ac:dyDescent="0.3">
      <c r="A16734" s="18" t="str">
        <f t="shared" si="262"/>
        <v>2024-25Merri-bek CityG3</v>
      </c>
      <c r="B16734" s="18" t="s">
        <v>1274</v>
      </c>
      <c r="C16734" s="18" t="s">
        <v>1147</v>
      </c>
      <c r="D16734" s="18" t="s">
        <v>159</v>
      </c>
      <c r="E16734" s="18">
        <v>0.94181818181818178</v>
      </c>
    </row>
    <row r="16735" spans="1:5" x14ac:dyDescent="0.3">
      <c r="A16735" s="18" t="str">
        <f t="shared" si="262"/>
        <v>2024-25Merri-bek CityG4</v>
      </c>
      <c r="B16735" s="18" t="s">
        <v>1274</v>
      </c>
      <c r="C16735" s="18" t="s">
        <v>1147</v>
      </c>
      <c r="D16735" s="18" t="s">
        <v>166</v>
      </c>
      <c r="E16735" s="18">
        <v>60031.612727272724</v>
      </c>
    </row>
    <row r="16736" spans="1:5" x14ac:dyDescent="0.3">
      <c r="A16736" s="18" t="str">
        <f t="shared" si="262"/>
        <v>2024-25Merri-bek CityG5</v>
      </c>
      <c r="B16736" s="18" t="s">
        <v>1274</v>
      </c>
      <c r="C16736" s="18" t="s">
        <v>1147</v>
      </c>
      <c r="D16736" s="18" t="s">
        <v>169</v>
      </c>
      <c r="E16736" s="18">
        <v>69</v>
      </c>
    </row>
    <row r="16737" spans="1:5" x14ac:dyDescent="0.3">
      <c r="A16737" s="18" t="str">
        <f t="shared" si="262"/>
        <v>2024-25Merri-bek CityLB2</v>
      </c>
      <c r="B16737" s="18" t="s">
        <v>1274</v>
      </c>
      <c r="C16737" s="18" t="s">
        <v>1147</v>
      </c>
      <c r="D16737" s="18" t="s">
        <v>172</v>
      </c>
      <c r="E16737" s="18">
        <v>0.68782007206435447</v>
      </c>
    </row>
    <row r="16738" spans="1:5" x14ac:dyDescent="0.3">
      <c r="A16738" s="18" t="str">
        <f t="shared" si="262"/>
        <v>2024-25Merri-bek CityLB5</v>
      </c>
      <c r="B16738" s="18" t="s">
        <v>1274</v>
      </c>
      <c r="C16738" s="18" t="s">
        <v>1147</v>
      </c>
      <c r="D16738" s="18" t="s">
        <v>177</v>
      </c>
      <c r="E16738" s="18">
        <v>35.039100592921407</v>
      </c>
    </row>
    <row r="16739" spans="1:5" x14ac:dyDescent="0.3">
      <c r="A16739" s="18" t="str">
        <f t="shared" si="262"/>
        <v>2024-25Merri-bek CityLB6</v>
      </c>
      <c r="B16739" s="18" t="s">
        <v>1274</v>
      </c>
      <c r="C16739" s="18" t="s">
        <v>1147</v>
      </c>
      <c r="D16739" s="18" t="s">
        <v>180</v>
      </c>
      <c r="E16739" s="18">
        <v>6.5731662860390063</v>
      </c>
    </row>
    <row r="16740" spans="1:5" x14ac:dyDescent="0.3">
      <c r="A16740" s="18" t="str">
        <f t="shared" si="262"/>
        <v>2024-25Merri-bek CityLB7</v>
      </c>
      <c r="B16740" s="18" t="s">
        <v>1274</v>
      </c>
      <c r="C16740" s="18" t="s">
        <v>1147</v>
      </c>
      <c r="D16740" s="18" t="s">
        <v>184</v>
      </c>
      <c r="E16740" s="18">
        <v>0.24074967566234573</v>
      </c>
    </row>
    <row r="16741" spans="1:5" x14ac:dyDescent="0.3">
      <c r="A16741" s="18" t="str">
        <f t="shared" si="262"/>
        <v>2024-25Merri-bek CityLB8</v>
      </c>
      <c r="B16741" s="18" t="s">
        <v>1274</v>
      </c>
      <c r="C16741" s="18" t="s">
        <v>1147</v>
      </c>
      <c r="D16741" s="18" t="s">
        <v>188</v>
      </c>
      <c r="E16741" s="18">
        <v>3.6118294788081529</v>
      </c>
    </row>
    <row r="16742" spans="1:5" x14ac:dyDescent="0.3">
      <c r="A16742" s="18" t="str">
        <f t="shared" si="262"/>
        <v>2024-25Merri-bek CityMC2</v>
      </c>
      <c r="B16742" s="18" t="s">
        <v>1274</v>
      </c>
      <c r="C16742" s="18" t="s">
        <v>1147</v>
      </c>
      <c r="D16742" s="18" t="s">
        <v>192</v>
      </c>
      <c r="E16742" s="18">
        <v>1.0071129707112971</v>
      </c>
    </row>
    <row r="16743" spans="1:5" x14ac:dyDescent="0.3">
      <c r="A16743" s="18" t="str">
        <f t="shared" si="262"/>
        <v>2024-25Merri-bek CityMC3</v>
      </c>
      <c r="B16743" s="18" t="s">
        <v>1274</v>
      </c>
      <c r="C16743" s="18" t="s">
        <v>1147</v>
      </c>
      <c r="D16743" s="18" t="s">
        <v>197</v>
      </c>
      <c r="E16743" s="18">
        <v>77.515400702458706</v>
      </c>
    </row>
    <row r="16744" spans="1:5" x14ac:dyDescent="0.3">
      <c r="A16744" s="18" t="str">
        <f t="shared" si="262"/>
        <v>2024-25Merri-bek CityMC4</v>
      </c>
      <c r="B16744" s="18" t="s">
        <v>1274</v>
      </c>
      <c r="C16744" s="18" t="s">
        <v>1147</v>
      </c>
      <c r="D16744" s="18" t="s">
        <v>202</v>
      </c>
      <c r="E16744" s="18">
        <v>0.75191377304182738</v>
      </c>
    </row>
    <row r="16745" spans="1:5" x14ac:dyDescent="0.3">
      <c r="A16745" s="18" t="str">
        <f t="shared" si="262"/>
        <v>2024-25Merri-bek CityMC5</v>
      </c>
      <c r="B16745" s="18" t="s">
        <v>1274</v>
      </c>
      <c r="C16745" s="18" t="s">
        <v>1147</v>
      </c>
      <c r="D16745" s="18" t="s">
        <v>207</v>
      </c>
      <c r="E16745" s="18">
        <v>0.69230769230769229</v>
      </c>
    </row>
    <row r="16746" spans="1:5" x14ac:dyDescent="0.3">
      <c r="A16746" s="18" t="str">
        <f t="shared" si="262"/>
        <v>2024-25Merri-bek CityMC6</v>
      </c>
      <c r="B16746" s="18" t="s">
        <v>1274</v>
      </c>
      <c r="C16746" s="18" t="s">
        <v>1147</v>
      </c>
      <c r="D16746" s="18" t="s">
        <v>211</v>
      </c>
      <c r="E16746" s="18">
        <v>0.8845188284518829</v>
      </c>
    </row>
    <row r="16747" spans="1:5" x14ac:dyDescent="0.3">
      <c r="A16747" s="18" t="str">
        <f t="shared" si="262"/>
        <v>2024-25Merri-bek CityR1</v>
      </c>
      <c r="B16747" s="18" t="s">
        <v>1274</v>
      </c>
      <c r="C16747" s="18" t="s">
        <v>1147</v>
      </c>
      <c r="D16747" s="18" t="s">
        <v>215</v>
      </c>
      <c r="E16747" s="18">
        <v>105.81690058431236</v>
      </c>
    </row>
    <row r="16748" spans="1:5" x14ac:dyDescent="0.3">
      <c r="A16748" s="18" t="str">
        <f t="shared" si="262"/>
        <v>2024-25Merri-bek CityR2</v>
      </c>
      <c r="B16748" s="18" t="s">
        <v>1274</v>
      </c>
      <c r="C16748" s="18" t="s">
        <v>1147</v>
      </c>
      <c r="D16748" s="18" t="s">
        <v>220</v>
      </c>
      <c r="E16748" s="18">
        <v>0.89119999999999999</v>
      </c>
    </row>
    <row r="16749" spans="1:5" x14ac:dyDescent="0.3">
      <c r="A16749" s="18" t="str">
        <f t="shared" si="262"/>
        <v>2024-25Merri-bek CityR3</v>
      </c>
      <c r="B16749" s="18" t="s">
        <v>1274</v>
      </c>
      <c r="C16749" s="18" t="s">
        <v>1147</v>
      </c>
      <c r="D16749" s="18" t="s">
        <v>223</v>
      </c>
      <c r="E16749" s="18">
        <v>308.44050891818256</v>
      </c>
    </row>
    <row r="16750" spans="1:5" x14ac:dyDescent="0.3">
      <c r="A16750" s="18" t="str">
        <f t="shared" si="262"/>
        <v>2024-25Merri-bek CityR4</v>
      </c>
      <c r="B16750" s="18" t="s">
        <v>1274</v>
      </c>
      <c r="C16750" s="18" t="s">
        <v>1147</v>
      </c>
      <c r="D16750" s="18" t="s">
        <v>228</v>
      </c>
      <c r="E16750" s="18">
        <v>42.802143857125969</v>
      </c>
    </row>
    <row r="16751" spans="1:5" x14ac:dyDescent="0.3">
      <c r="A16751" s="18" t="str">
        <f t="shared" si="262"/>
        <v>2024-25Merri-bek CityR5</v>
      </c>
      <c r="B16751" s="18" t="s">
        <v>1274</v>
      </c>
      <c r="C16751" s="18" t="s">
        <v>1147</v>
      </c>
      <c r="D16751" s="18" t="s">
        <v>232</v>
      </c>
      <c r="E16751" s="18">
        <v>68</v>
      </c>
    </row>
    <row r="16752" spans="1:5" x14ac:dyDescent="0.3">
      <c r="A16752" s="18" t="str">
        <f t="shared" si="262"/>
        <v>2024-25Merri-bek CitySP1</v>
      </c>
      <c r="B16752" s="18" t="s">
        <v>1274</v>
      </c>
      <c r="C16752" s="18" t="s">
        <v>1147</v>
      </c>
      <c r="D16752" s="18" t="s">
        <v>236</v>
      </c>
      <c r="E16752" s="18">
        <v>80</v>
      </c>
    </row>
    <row r="16753" spans="1:5" x14ac:dyDescent="0.3">
      <c r="A16753" s="18" t="str">
        <f t="shared" si="262"/>
        <v>2024-25Merri-bek CitySP2</v>
      </c>
      <c r="B16753" s="18" t="s">
        <v>1274</v>
      </c>
      <c r="C16753" s="18" t="s">
        <v>1147</v>
      </c>
      <c r="D16753" s="18" t="s">
        <v>239</v>
      </c>
      <c r="E16753" s="18">
        <v>0.76727272727272722</v>
      </c>
    </row>
    <row r="16754" spans="1:5" x14ac:dyDescent="0.3">
      <c r="A16754" s="18" t="str">
        <f t="shared" si="262"/>
        <v>2024-25Merri-bek CitySP3</v>
      </c>
      <c r="B16754" s="18" t="s">
        <v>1274</v>
      </c>
      <c r="C16754" s="18" t="s">
        <v>1147</v>
      </c>
      <c r="D16754" s="18" t="s">
        <v>245</v>
      </c>
      <c r="E16754" s="18">
        <v>2275.8252173913042</v>
      </c>
    </row>
    <row r="16755" spans="1:5" x14ac:dyDescent="0.3">
      <c r="A16755" s="18" t="str">
        <f t="shared" si="262"/>
        <v>2024-25Merri-bek CitySP4</v>
      </c>
      <c r="B16755" s="18" t="s">
        <v>1274</v>
      </c>
      <c r="C16755" s="18" t="s">
        <v>1147</v>
      </c>
      <c r="D16755" s="18" t="s">
        <v>251</v>
      </c>
      <c r="E16755" s="18">
        <v>0.8</v>
      </c>
    </row>
    <row r="16756" spans="1:5" x14ac:dyDescent="0.3">
      <c r="A16756" s="18" t="str">
        <f t="shared" si="262"/>
        <v>2024-25Merri-bek CityWC2</v>
      </c>
      <c r="B16756" s="18" t="s">
        <v>1274</v>
      </c>
      <c r="C16756" s="18" t="s">
        <v>1147</v>
      </c>
      <c r="D16756" s="18" t="s">
        <v>256</v>
      </c>
      <c r="E16756" s="18">
        <v>16.66558559785139</v>
      </c>
    </row>
    <row r="16757" spans="1:5" x14ac:dyDescent="0.3">
      <c r="A16757" s="18" t="str">
        <f t="shared" si="262"/>
        <v>2024-25Merri-bek CityWC3</v>
      </c>
      <c r="B16757" s="18" t="s">
        <v>1274</v>
      </c>
      <c r="C16757" s="18" t="s">
        <v>1147</v>
      </c>
      <c r="D16757" s="18" t="s">
        <v>262</v>
      </c>
      <c r="E16757" s="18">
        <v>131.15687505287246</v>
      </c>
    </row>
    <row r="16758" spans="1:5" x14ac:dyDescent="0.3">
      <c r="A16758" s="18" t="str">
        <f t="shared" si="262"/>
        <v>2024-25Merri-bek CityWC4</v>
      </c>
      <c r="B16758" s="18" t="s">
        <v>1274</v>
      </c>
      <c r="C16758" s="18" t="s">
        <v>1147</v>
      </c>
      <c r="D16758" s="18" t="s">
        <v>266</v>
      </c>
      <c r="E16758" s="18">
        <v>44.404047281151847</v>
      </c>
    </row>
    <row r="16759" spans="1:5" x14ac:dyDescent="0.3">
      <c r="A16759" s="18" t="str">
        <f t="shared" si="262"/>
        <v>2024-25Merri-bek CityWC5</v>
      </c>
      <c r="B16759" s="18" t="s">
        <v>1274</v>
      </c>
      <c r="C16759" s="18" t="s">
        <v>1147</v>
      </c>
      <c r="D16759" s="18" t="s">
        <v>270</v>
      </c>
      <c r="E16759" s="18">
        <v>0.51074325313060998</v>
      </c>
    </row>
    <row r="16760" spans="1:5" x14ac:dyDescent="0.3">
      <c r="A16760" s="18" t="str">
        <f t="shared" si="262"/>
        <v>2024-25Merri-bek CityE2</v>
      </c>
      <c r="B16760" s="18" t="s">
        <v>1274</v>
      </c>
      <c r="C16760" s="18" t="s">
        <v>1147</v>
      </c>
      <c r="D16760" s="18" t="s">
        <v>548</v>
      </c>
      <c r="E16760" s="18">
        <v>2849.0508127770831</v>
      </c>
    </row>
    <row r="16761" spans="1:5" x14ac:dyDescent="0.3">
      <c r="A16761" s="18" t="str">
        <f t="shared" si="262"/>
        <v>2024-25Merri-bek CityE4</v>
      </c>
      <c r="B16761" s="18" t="s">
        <v>1274</v>
      </c>
      <c r="C16761" s="18" t="s">
        <v>1147</v>
      </c>
      <c r="D16761" s="18" t="s">
        <v>550</v>
      </c>
      <c r="E16761" s="18">
        <v>1914.1980220529726</v>
      </c>
    </row>
    <row r="16762" spans="1:5" x14ac:dyDescent="0.3">
      <c r="A16762" s="18" t="str">
        <f t="shared" si="262"/>
        <v>2024-25Merri-bek CityL1</v>
      </c>
      <c r="B16762" s="18" t="s">
        <v>1274</v>
      </c>
      <c r="C16762" s="18" t="s">
        <v>1147</v>
      </c>
      <c r="D16762" s="18" t="s">
        <v>552</v>
      </c>
      <c r="E16762" s="18">
        <v>2.6404768609781284</v>
      </c>
    </row>
    <row r="16763" spans="1:5" x14ac:dyDescent="0.3">
      <c r="A16763" s="18" t="str">
        <f t="shared" si="262"/>
        <v>2024-25Merri-bek CityL2</v>
      </c>
      <c r="B16763" s="18" t="s">
        <v>1274</v>
      </c>
      <c r="C16763" s="18" t="s">
        <v>1147</v>
      </c>
      <c r="D16763" s="18" t="s">
        <v>554</v>
      </c>
      <c r="E16763" s="18">
        <v>-0.21249100409900185</v>
      </c>
    </row>
    <row r="16764" spans="1:5" x14ac:dyDescent="0.3">
      <c r="A16764" s="18" t="str">
        <f t="shared" si="262"/>
        <v>2024-25Merri-bek CityO2</v>
      </c>
      <c r="B16764" s="18" t="s">
        <v>1274</v>
      </c>
      <c r="C16764" s="18" t="s">
        <v>1147</v>
      </c>
      <c r="D16764" s="18" t="s">
        <v>556</v>
      </c>
      <c r="E16764" s="18">
        <v>0.1433279689034454</v>
      </c>
    </row>
    <row r="16765" spans="1:5" x14ac:dyDescent="0.3">
      <c r="A16765" s="18" t="str">
        <f t="shared" si="262"/>
        <v>2024-25Merri-bek CityO3</v>
      </c>
      <c r="B16765" s="18" t="s">
        <v>1274</v>
      </c>
      <c r="C16765" s="18" t="s">
        <v>1147</v>
      </c>
      <c r="D16765" s="18" t="s">
        <v>558</v>
      </c>
      <c r="E16765" s="18">
        <v>1.437084492341548E-2</v>
      </c>
    </row>
    <row r="16766" spans="1:5" x14ac:dyDescent="0.3">
      <c r="A16766" s="18" t="str">
        <f t="shared" si="262"/>
        <v>2024-25Merri-bek CityO4</v>
      </c>
      <c r="B16766" s="18" t="s">
        <v>1274</v>
      </c>
      <c r="C16766" s="18" t="s">
        <v>1147</v>
      </c>
      <c r="D16766" s="18" t="s">
        <v>560</v>
      </c>
      <c r="E16766" s="18">
        <v>7.0788702065273365E-2</v>
      </c>
    </row>
    <row r="16767" spans="1:5" x14ac:dyDescent="0.3">
      <c r="A16767" s="18" t="str">
        <f t="shared" si="262"/>
        <v>2024-25Merri-bek CityO5</v>
      </c>
      <c r="B16767" s="18" t="s">
        <v>1274</v>
      </c>
      <c r="C16767" s="18" t="s">
        <v>1147</v>
      </c>
      <c r="D16767" s="18" t="s">
        <v>562</v>
      </c>
      <c r="E16767" s="18">
        <v>1.8288054538054539</v>
      </c>
    </row>
    <row r="16768" spans="1:5" x14ac:dyDescent="0.3">
      <c r="A16768" s="18" t="str">
        <f t="shared" si="262"/>
        <v>2024-25Merri-bek CityOP1</v>
      </c>
      <c r="B16768" s="18" t="s">
        <v>1274</v>
      </c>
      <c r="C16768" s="18" t="s">
        <v>1147</v>
      </c>
      <c r="D16768" s="18" t="s">
        <v>564</v>
      </c>
      <c r="E16768" s="18">
        <v>8.8193456614509252E-2</v>
      </c>
    </row>
    <row r="16769" spans="1:5" x14ac:dyDescent="0.3">
      <c r="A16769" s="18" t="str">
        <f t="shared" si="262"/>
        <v>2024-25Merri-bek CityS1</v>
      </c>
      <c r="B16769" s="18" t="s">
        <v>1274</v>
      </c>
      <c r="C16769" s="18" t="s">
        <v>1147</v>
      </c>
      <c r="D16769" s="18" t="s">
        <v>567</v>
      </c>
      <c r="E16769" s="18">
        <v>0.70756676719794231</v>
      </c>
    </row>
    <row r="16770" spans="1:5" x14ac:dyDescent="0.3">
      <c r="A16770" s="18" t="str">
        <f t="shared" si="262"/>
        <v>2024-25Merri-bek CityS2</v>
      </c>
      <c r="B16770" s="18" t="s">
        <v>1274</v>
      </c>
      <c r="C16770" s="18" t="s">
        <v>1147</v>
      </c>
      <c r="D16770" s="18" t="s">
        <v>569</v>
      </c>
      <c r="E16770" s="18">
        <v>2.6850695074829346E-3</v>
      </c>
    </row>
    <row r="16771" spans="1:5" x14ac:dyDescent="0.3">
      <c r="A16771" s="18" t="str">
        <f t="shared" si="262"/>
        <v>2024-25Merri-bek CityC1</v>
      </c>
      <c r="B16771" s="18" t="s">
        <v>1274</v>
      </c>
      <c r="C16771" s="18" t="s">
        <v>1147</v>
      </c>
      <c r="D16771" s="18" t="s">
        <v>572</v>
      </c>
      <c r="E16771" s="18">
        <v>1343.6210020693277</v>
      </c>
    </row>
    <row r="16772" spans="1:5" x14ac:dyDescent="0.3">
      <c r="A16772" s="18" t="str">
        <f t="shared" si="262"/>
        <v>2024-25Merri-bek CityC2</v>
      </c>
      <c r="B16772" s="18" t="s">
        <v>1274</v>
      </c>
      <c r="C16772" s="18" t="s">
        <v>1147</v>
      </c>
      <c r="D16772" s="18" t="s">
        <v>575</v>
      </c>
      <c r="E16772" s="18">
        <v>5780.5279466477959</v>
      </c>
    </row>
    <row r="16773" spans="1:5" x14ac:dyDescent="0.3">
      <c r="A16773" s="18" t="str">
        <f t="shared" si="262"/>
        <v>2024-25Merri-bek CityC3</v>
      </c>
      <c r="B16773" s="18" t="s">
        <v>1274</v>
      </c>
      <c r="C16773" s="18" t="s">
        <v>1147</v>
      </c>
      <c r="D16773" s="18" t="s">
        <v>579</v>
      </c>
      <c r="E16773" s="18">
        <v>296.08571428571429</v>
      </c>
    </row>
    <row r="16774" spans="1:5" x14ac:dyDescent="0.3">
      <c r="A16774" s="18" t="str">
        <f t="shared" si="262"/>
        <v>2024-25Merri-bek CityC4</v>
      </c>
      <c r="B16774" s="18" t="s">
        <v>1274</v>
      </c>
      <c r="C16774" s="18" t="s">
        <v>1147</v>
      </c>
      <c r="D16774" s="18" t="s">
        <v>583</v>
      </c>
      <c r="E16774" s="18">
        <v>1259.7220881983981</v>
      </c>
    </row>
    <row r="16775" spans="1:5" x14ac:dyDescent="0.3">
      <c r="A16775" s="18" t="str">
        <f t="shared" si="262"/>
        <v>2024-25Merri-bek CityC5</v>
      </c>
      <c r="B16775" s="18" t="s">
        <v>1274</v>
      </c>
      <c r="C16775" s="18" t="s">
        <v>1147</v>
      </c>
      <c r="D16775" s="18" t="s">
        <v>586</v>
      </c>
      <c r="E16775" s="18">
        <v>131.14499233383725</v>
      </c>
    </row>
    <row r="16776" spans="1:5" x14ac:dyDescent="0.3">
      <c r="A16776" s="18" t="str">
        <f t="shared" si="262"/>
        <v>2024-25Merri-bek CityC6</v>
      </c>
      <c r="B16776" s="18" t="s">
        <v>1274</v>
      </c>
      <c r="C16776" s="18" t="s">
        <v>1147</v>
      </c>
      <c r="D16776" s="18" t="s">
        <v>590</v>
      </c>
      <c r="E16776" s="18">
        <v>7</v>
      </c>
    </row>
    <row r="16777" spans="1:5" x14ac:dyDescent="0.3">
      <c r="A16777" s="18" t="str">
        <f t="shared" si="262"/>
        <v>2024-25Merri-bek CityC7</v>
      </c>
      <c r="B16777" s="18" t="s">
        <v>1274</v>
      </c>
      <c r="C16777" s="18" t="s">
        <v>1147</v>
      </c>
      <c r="D16777" s="18" t="s">
        <v>594</v>
      </c>
      <c r="E16777" s="18">
        <v>0.13408876298394712</v>
      </c>
    </row>
    <row r="16778" spans="1:5" x14ac:dyDescent="0.3">
      <c r="A16778" s="18" t="str">
        <f t="shared" si="262"/>
        <v>2024-25Mildura Rural CityAF2</v>
      </c>
      <c r="B16778" s="18" t="s">
        <v>1274</v>
      </c>
      <c r="C16778" s="18" t="s">
        <v>1129</v>
      </c>
      <c r="D16778" s="18" t="s">
        <v>76</v>
      </c>
      <c r="E16778" s="18">
        <v>1</v>
      </c>
    </row>
    <row r="16779" spans="1:5" x14ac:dyDescent="0.3">
      <c r="A16779" s="18" t="str">
        <f t="shared" si="262"/>
        <v>2024-25Mildura Rural CityAF6</v>
      </c>
      <c r="B16779" s="18" t="s">
        <v>1274</v>
      </c>
      <c r="C16779" s="18" t="s">
        <v>1129</v>
      </c>
      <c r="D16779" s="18" t="s">
        <v>85</v>
      </c>
      <c r="E16779" s="18">
        <v>7.5348453822927155</v>
      </c>
    </row>
    <row r="16780" spans="1:5" x14ac:dyDescent="0.3">
      <c r="A16780" s="18" t="str">
        <f t="shared" si="262"/>
        <v>2024-25Mildura Rural CityAF7</v>
      </c>
      <c r="B16780" s="18" t="s">
        <v>1274</v>
      </c>
      <c r="C16780" s="18" t="s">
        <v>1129</v>
      </c>
      <c r="D16780" s="18" t="s">
        <v>90</v>
      </c>
      <c r="E16780" s="18">
        <v>7.8899731231704981</v>
      </c>
    </row>
    <row r="16781" spans="1:5" x14ac:dyDescent="0.3">
      <c r="A16781" s="18" t="str">
        <f t="shared" si="262"/>
        <v>2024-25Mildura Rural CityAM1</v>
      </c>
      <c r="B16781" s="18" t="s">
        <v>1274</v>
      </c>
      <c r="C16781" s="18" t="s">
        <v>1129</v>
      </c>
      <c r="D16781" s="18" t="s">
        <v>97</v>
      </c>
      <c r="E16781" s="18">
        <v>1</v>
      </c>
    </row>
    <row r="16782" spans="1:5" x14ac:dyDescent="0.3">
      <c r="A16782" s="18" t="str">
        <f t="shared" si="262"/>
        <v>2024-25Mildura Rural CityAM2</v>
      </c>
      <c r="B16782" s="18" t="s">
        <v>1274</v>
      </c>
      <c r="C16782" s="18" t="s">
        <v>1129</v>
      </c>
      <c r="D16782" s="18" t="s">
        <v>103</v>
      </c>
      <c r="E16782" s="18">
        <v>0.39499670836076367</v>
      </c>
    </row>
    <row r="16783" spans="1:5" x14ac:dyDescent="0.3">
      <c r="A16783" s="18" t="str">
        <f t="shared" si="262"/>
        <v>2024-25Mildura Rural CityAM5</v>
      </c>
      <c r="B16783" s="18" t="s">
        <v>1274</v>
      </c>
      <c r="C16783" s="18" t="s">
        <v>1129</v>
      </c>
      <c r="D16783" s="18" t="s">
        <v>109</v>
      </c>
      <c r="E16783" s="18">
        <v>0.50163220892274207</v>
      </c>
    </row>
    <row r="16784" spans="1:5" x14ac:dyDescent="0.3">
      <c r="A16784" s="18" t="str">
        <f t="shared" si="262"/>
        <v>2024-25Mildura Rural CityAM6</v>
      </c>
      <c r="B16784" s="18" t="s">
        <v>1274</v>
      </c>
      <c r="C16784" s="18" t="s">
        <v>1129</v>
      </c>
      <c r="D16784" s="18" t="s">
        <v>115</v>
      </c>
      <c r="E16784" s="18">
        <v>12.750043383195086</v>
      </c>
    </row>
    <row r="16785" spans="1:5" x14ac:dyDescent="0.3">
      <c r="A16785" s="18" t="str">
        <f t="shared" si="262"/>
        <v>2024-25Mildura Rural CityAM7</v>
      </c>
      <c r="B16785" s="18" t="s">
        <v>1274</v>
      </c>
      <c r="C16785" s="18" t="s">
        <v>1129</v>
      </c>
      <c r="D16785" s="18" t="s">
        <v>118</v>
      </c>
      <c r="E16785" s="18">
        <v>1</v>
      </c>
    </row>
    <row r="16786" spans="1:5" x14ac:dyDescent="0.3">
      <c r="A16786" s="18" t="str">
        <f t="shared" si="262"/>
        <v>2024-25Mildura Rural CityFS1</v>
      </c>
      <c r="B16786" s="18" t="s">
        <v>1274</v>
      </c>
      <c r="C16786" s="18" t="s">
        <v>1129</v>
      </c>
      <c r="D16786" s="18" t="s">
        <v>124</v>
      </c>
      <c r="E16786" s="18">
        <v>1.3170731707317074</v>
      </c>
    </row>
    <row r="16787" spans="1:5" x14ac:dyDescent="0.3">
      <c r="A16787" s="18" t="str">
        <f t="shared" si="262"/>
        <v>2024-25Mildura Rural CityFS2</v>
      </c>
      <c r="B16787" s="18" t="s">
        <v>1274</v>
      </c>
      <c r="C16787" s="18" t="s">
        <v>1129</v>
      </c>
      <c r="D16787" s="18" t="s">
        <v>130</v>
      </c>
      <c r="E16787" s="18">
        <v>1</v>
      </c>
    </row>
    <row r="16788" spans="1:5" x14ac:dyDescent="0.3">
      <c r="A16788" s="18" t="str">
        <f t="shared" si="262"/>
        <v>2024-25Mildura Rural CityFS3</v>
      </c>
      <c r="B16788" s="18" t="s">
        <v>1274</v>
      </c>
      <c r="C16788" s="18" t="s">
        <v>1129</v>
      </c>
      <c r="D16788" s="18" t="s">
        <v>135</v>
      </c>
      <c r="E16788" s="18">
        <v>690.69007263922515</v>
      </c>
    </row>
    <row r="16789" spans="1:5" x14ac:dyDescent="0.3">
      <c r="A16789" s="18" t="str">
        <f t="shared" si="262"/>
        <v>2024-25Mildura Rural CityFS4</v>
      </c>
      <c r="B16789" s="18" t="s">
        <v>1274</v>
      </c>
      <c r="C16789" s="18" t="s">
        <v>1129</v>
      </c>
      <c r="D16789" s="18" t="s">
        <v>139</v>
      </c>
      <c r="E16789" s="18">
        <v>0.86792452830188682</v>
      </c>
    </row>
    <row r="16790" spans="1:5" x14ac:dyDescent="0.3">
      <c r="A16790" s="18" t="str">
        <f t="shared" si="262"/>
        <v>2024-25Mildura Rural CityFS5</v>
      </c>
      <c r="B16790" s="18" t="s">
        <v>1274</v>
      </c>
      <c r="C16790" s="18" t="s">
        <v>1129</v>
      </c>
      <c r="D16790" s="18" t="s">
        <v>144</v>
      </c>
      <c r="E16790" s="18">
        <v>1.0916666666666666</v>
      </c>
    </row>
    <row r="16791" spans="1:5" x14ac:dyDescent="0.3">
      <c r="A16791" s="18" t="str">
        <f t="shared" si="262"/>
        <v>2024-25Mildura Rural CityG1</v>
      </c>
      <c r="B16791" s="18" t="s">
        <v>1274</v>
      </c>
      <c r="C16791" s="18" t="s">
        <v>1129</v>
      </c>
      <c r="D16791" s="18" t="s">
        <v>149</v>
      </c>
      <c r="E16791" s="18">
        <v>0.21739130434782608</v>
      </c>
    </row>
    <row r="16792" spans="1:5" x14ac:dyDescent="0.3">
      <c r="A16792" s="18" t="str">
        <f t="shared" ref="A16792:A16855" si="263">CONCATENATE(B16792,C16792,D16792)</f>
        <v>2024-25Mildura Rural CityG2</v>
      </c>
      <c r="B16792" s="18" t="s">
        <v>1274</v>
      </c>
      <c r="C16792" s="18" t="s">
        <v>1129</v>
      </c>
      <c r="D16792" s="18" t="s">
        <v>154</v>
      </c>
      <c r="E16792" s="18">
        <v>48</v>
      </c>
    </row>
    <row r="16793" spans="1:5" x14ac:dyDescent="0.3">
      <c r="A16793" s="18" t="str">
        <f t="shared" si="263"/>
        <v>2024-25Mildura Rural CityG3</v>
      </c>
      <c r="B16793" s="18" t="s">
        <v>1274</v>
      </c>
      <c r="C16793" s="18" t="s">
        <v>1129</v>
      </c>
      <c r="D16793" s="18" t="s">
        <v>159</v>
      </c>
      <c r="E16793" s="18">
        <v>1</v>
      </c>
    </row>
    <row r="16794" spans="1:5" x14ac:dyDescent="0.3">
      <c r="A16794" s="18" t="str">
        <f t="shared" si="263"/>
        <v>2024-25Mildura Rural CityG4</v>
      </c>
      <c r="B16794" s="18" t="s">
        <v>1274</v>
      </c>
      <c r="C16794" s="18" t="s">
        <v>1129</v>
      </c>
      <c r="D16794" s="18" t="s">
        <v>166</v>
      </c>
      <c r="E16794" s="18">
        <v>43626.649999999994</v>
      </c>
    </row>
    <row r="16795" spans="1:5" x14ac:dyDescent="0.3">
      <c r="A16795" s="18" t="str">
        <f t="shared" si="263"/>
        <v>2024-25Mildura Rural CityG5</v>
      </c>
      <c r="B16795" s="18" t="s">
        <v>1274</v>
      </c>
      <c r="C16795" s="18" t="s">
        <v>1129</v>
      </c>
      <c r="D16795" s="18" t="s">
        <v>169</v>
      </c>
      <c r="E16795" s="18">
        <v>44</v>
      </c>
    </row>
    <row r="16796" spans="1:5" x14ac:dyDescent="0.3">
      <c r="A16796" s="18" t="str">
        <f t="shared" si="263"/>
        <v>2024-25Mildura Rural CityLB2</v>
      </c>
      <c r="B16796" s="18" t="s">
        <v>1274</v>
      </c>
      <c r="C16796" s="18" t="s">
        <v>1129</v>
      </c>
      <c r="D16796" s="18" t="s">
        <v>172</v>
      </c>
      <c r="E16796" s="18">
        <v>0.43965658742676078</v>
      </c>
    </row>
    <row r="16797" spans="1:5" x14ac:dyDescent="0.3">
      <c r="A16797" s="18" t="str">
        <f t="shared" si="263"/>
        <v>2024-25Mildura Rural CityLB5</v>
      </c>
      <c r="B16797" s="18" t="s">
        <v>1274</v>
      </c>
      <c r="C16797" s="18" t="s">
        <v>1129</v>
      </c>
      <c r="D16797" s="18" t="s">
        <v>177</v>
      </c>
      <c r="E16797" s="18">
        <v>55.99370076007358</v>
      </c>
    </row>
    <row r="16798" spans="1:5" x14ac:dyDescent="0.3">
      <c r="A16798" s="18" t="str">
        <f t="shared" si="263"/>
        <v>2024-25Mildura Rural CityLB6</v>
      </c>
      <c r="B16798" s="18" t="s">
        <v>1274</v>
      </c>
      <c r="C16798" s="18" t="s">
        <v>1129</v>
      </c>
      <c r="D16798" s="18" t="s">
        <v>180</v>
      </c>
      <c r="E16798" s="18">
        <v>4.3642279526602579</v>
      </c>
    </row>
    <row r="16799" spans="1:5" x14ac:dyDescent="0.3">
      <c r="A16799" s="18" t="str">
        <f t="shared" si="263"/>
        <v>2024-25Mildura Rural CityLB7</v>
      </c>
      <c r="B16799" s="18" t="s">
        <v>1274</v>
      </c>
      <c r="C16799" s="18" t="s">
        <v>1129</v>
      </c>
      <c r="D16799" s="18" t="s">
        <v>184</v>
      </c>
      <c r="E16799" s="18">
        <v>0.18481241106445007</v>
      </c>
    </row>
    <row r="16800" spans="1:5" x14ac:dyDescent="0.3">
      <c r="A16800" s="18" t="str">
        <f t="shared" si="263"/>
        <v>2024-25Mildura Rural CityLB8</v>
      </c>
      <c r="B16800" s="18" t="s">
        <v>1274</v>
      </c>
      <c r="C16800" s="18" t="s">
        <v>1129</v>
      </c>
      <c r="D16800" s="18" t="s">
        <v>188</v>
      </c>
      <c r="E16800" s="18">
        <v>1.9497622600909312</v>
      </c>
    </row>
    <row r="16801" spans="1:5" x14ac:dyDescent="0.3">
      <c r="A16801" s="18" t="str">
        <f t="shared" si="263"/>
        <v>2024-25Mildura Rural CityMC2</v>
      </c>
      <c r="B16801" s="18" t="s">
        <v>1274</v>
      </c>
      <c r="C16801" s="18" t="s">
        <v>1129</v>
      </c>
      <c r="D16801" s="18" t="s">
        <v>192</v>
      </c>
      <c r="E16801" s="18">
        <v>1.0147710487444608</v>
      </c>
    </row>
    <row r="16802" spans="1:5" x14ac:dyDescent="0.3">
      <c r="A16802" s="18" t="str">
        <f t="shared" si="263"/>
        <v>2024-25Mildura Rural CityMC3</v>
      </c>
      <c r="B16802" s="18" t="s">
        <v>1274</v>
      </c>
      <c r="C16802" s="18" t="s">
        <v>1129</v>
      </c>
      <c r="D16802" s="18" t="s">
        <v>197</v>
      </c>
      <c r="E16802" s="18">
        <v>73.805881606497053</v>
      </c>
    </row>
    <row r="16803" spans="1:5" x14ac:dyDescent="0.3">
      <c r="A16803" s="18" t="str">
        <f t="shared" si="263"/>
        <v>2024-25Mildura Rural CityMC4</v>
      </c>
      <c r="B16803" s="18" t="s">
        <v>1274</v>
      </c>
      <c r="C16803" s="18" t="s">
        <v>1129</v>
      </c>
      <c r="D16803" s="18" t="s">
        <v>202</v>
      </c>
      <c r="E16803" s="18">
        <v>0.78304848273456573</v>
      </c>
    </row>
    <row r="16804" spans="1:5" x14ac:dyDescent="0.3">
      <c r="A16804" s="18" t="str">
        <f t="shared" si="263"/>
        <v>2024-25Mildura Rural CityMC5</v>
      </c>
      <c r="B16804" s="18" t="s">
        <v>1274</v>
      </c>
      <c r="C16804" s="18" t="s">
        <v>1129</v>
      </c>
      <c r="D16804" s="18" t="s">
        <v>207</v>
      </c>
      <c r="E16804" s="18">
        <v>0.78541666666666665</v>
      </c>
    </row>
    <row r="16805" spans="1:5" x14ac:dyDescent="0.3">
      <c r="A16805" s="18" t="str">
        <f t="shared" si="263"/>
        <v>2024-25Mildura Rural CityMC6</v>
      </c>
      <c r="B16805" s="18" t="s">
        <v>1274</v>
      </c>
      <c r="C16805" s="18" t="s">
        <v>1129</v>
      </c>
      <c r="D16805" s="18" t="s">
        <v>211</v>
      </c>
      <c r="E16805" s="18">
        <v>1</v>
      </c>
    </row>
    <row r="16806" spans="1:5" x14ac:dyDescent="0.3">
      <c r="A16806" s="18" t="str">
        <f t="shared" si="263"/>
        <v>2024-25Mildura Rural CityR1</v>
      </c>
      <c r="B16806" s="18" t="s">
        <v>1274</v>
      </c>
      <c r="C16806" s="18" t="s">
        <v>1129</v>
      </c>
      <c r="D16806" s="18" t="s">
        <v>215</v>
      </c>
      <c r="E16806" s="18">
        <v>21.270718232044199</v>
      </c>
    </row>
    <row r="16807" spans="1:5" x14ac:dyDescent="0.3">
      <c r="A16807" s="18" t="str">
        <f t="shared" si="263"/>
        <v>2024-25Mildura Rural CityR2</v>
      </c>
      <c r="B16807" s="18" t="s">
        <v>1274</v>
      </c>
      <c r="C16807" s="18" t="s">
        <v>1129</v>
      </c>
      <c r="D16807" s="18" t="s">
        <v>220</v>
      </c>
      <c r="E16807" s="18">
        <v>0.91896869244935542</v>
      </c>
    </row>
    <row r="16808" spans="1:5" x14ac:dyDescent="0.3">
      <c r="A16808" s="18" t="str">
        <f t="shared" si="263"/>
        <v>2024-25Mildura Rural CityR3</v>
      </c>
      <c r="B16808" s="18" t="s">
        <v>1274</v>
      </c>
      <c r="C16808" s="18" t="s">
        <v>1129</v>
      </c>
      <c r="D16808" s="18" t="s">
        <v>223</v>
      </c>
      <c r="E16808" s="18">
        <v>138.49960031482894</v>
      </c>
    </row>
    <row r="16809" spans="1:5" x14ac:dyDescent="0.3">
      <c r="A16809" s="18" t="str">
        <f t="shared" si="263"/>
        <v>2024-25Mildura Rural CityR4</v>
      </c>
      <c r="B16809" s="18" t="s">
        <v>1274</v>
      </c>
      <c r="C16809" s="18" t="s">
        <v>1129</v>
      </c>
      <c r="D16809" s="18" t="s">
        <v>228</v>
      </c>
      <c r="E16809" s="18">
        <v>8.4574941605502474</v>
      </c>
    </row>
    <row r="16810" spans="1:5" x14ac:dyDescent="0.3">
      <c r="A16810" s="18" t="str">
        <f t="shared" si="263"/>
        <v>2024-25Mildura Rural CityR5</v>
      </c>
      <c r="B16810" s="18" t="s">
        <v>1274</v>
      </c>
      <c r="C16810" s="18" t="s">
        <v>1129</v>
      </c>
      <c r="D16810" s="18" t="s">
        <v>232</v>
      </c>
      <c r="E16810" s="18">
        <v>48</v>
      </c>
    </row>
    <row r="16811" spans="1:5" x14ac:dyDescent="0.3">
      <c r="A16811" s="18" t="str">
        <f t="shared" si="263"/>
        <v>2024-25Mildura Rural CitySP1</v>
      </c>
      <c r="B16811" s="18" t="s">
        <v>1274</v>
      </c>
      <c r="C16811" s="18" t="s">
        <v>1129</v>
      </c>
      <c r="D16811" s="18" t="s">
        <v>236</v>
      </c>
      <c r="E16811" s="18">
        <v>72</v>
      </c>
    </row>
    <row r="16812" spans="1:5" x14ac:dyDescent="0.3">
      <c r="A16812" s="18" t="str">
        <f t="shared" si="263"/>
        <v>2024-25Mildura Rural CitySP2</v>
      </c>
      <c r="B16812" s="18" t="s">
        <v>1274</v>
      </c>
      <c r="C16812" s="18" t="s">
        <v>1129</v>
      </c>
      <c r="D16812" s="18" t="s">
        <v>239</v>
      </c>
      <c r="E16812" s="18">
        <v>0.53092783505154639</v>
      </c>
    </row>
    <row r="16813" spans="1:5" x14ac:dyDescent="0.3">
      <c r="A16813" s="18" t="str">
        <f t="shared" si="263"/>
        <v>2024-25Mildura Rural CitySP3</v>
      </c>
      <c r="B16813" s="18" t="s">
        <v>1274</v>
      </c>
      <c r="C16813" s="18" t="s">
        <v>1129</v>
      </c>
      <c r="D16813" s="18" t="s">
        <v>245</v>
      </c>
      <c r="E16813" s="18">
        <v>3074.1775274725278</v>
      </c>
    </row>
    <row r="16814" spans="1:5" x14ac:dyDescent="0.3">
      <c r="A16814" s="18" t="str">
        <f t="shared" si="263"/>
        <v>2024-25Mildura Rural CitySP4</v>
      </c>
      <c r="B16814" s="18" t="s">
        <v>1274</v>
      </c>
      <c r="C16814" s="18" t="s">
        <v>1129</v>
      </c>
      <c r="D16814" s="18" t="s">
        <v>251</v>
      </c>
      <c r="E16814" s="18">
        <v>0.88888888888888884</v>
      </c>
    </row>
    <row r="16815" spans="1:5" x14ac:dyDescent="0.3">
      <c r="A16815" s="18" t="str">
        <f t="shared" si="263"/>
        <v>2024-25Mildura Rural CityWC2</v>
      </c>
      <c r="B16815" s="18" t="s">
        <v>1274</v>
      </c>
      <c r="C16815" s="18" t="s">
        <v>1129</v>
      </c>
      <c r="D16815" s="18" t="s">
        <v>256</v>
      </c>
      <c r="E16815" s="18">
        <v>5.3642222347481354</v>
      </c>
    </row>
    <row r="16816" spans="1:5" x14ac:dyDescent="0.3">
      <c r="A16816" s="18" t="str">
        <f t="shared" si="263"/>
        <v>2024-25Mildura Rural CityWC3</v>
      </c>
      <c r="B16816" s="18" t="s">
        <v>1274</v>
      </c>
      <c r="C16816" s="18" t="s">
        <v>1129</v>
      </c>
      <c r="D16816" s="18" t="s">
        <v>262</v>
      </c>
      <c r="E16816" s="18">
        <v>52.556987500882705</v>
      </c>
    </row>
    <row r="16817" spans="1:5" x14ac:dyDescent="0.3">
      <c r="A16817" s="18" t="str">
        <f t="shared" si="263"/>
        <v>2024-25Mildura Rural CityWC4</v>
      </c>
      <c r="B16817" s="18" t="s">
        <v>1274</v>
      </c>
      <c r="C16817" s="18" t="s">
        <v>1129</v>
      </c>
      <c r="D16817" s="18" t="s">
        <v>266</v>
      </c>
      <c r="E16817" s="18">
        <v>104.42671245255738</v>
      </c>
    </row>
    <row r="16818" spans="1:5" x14ac:dyDescent="0.3">
      <c r="A16818" s="18" t="str">
        <f t="shared" si="263"/>
        <v>2024-25Mildura Rural CityWC5</v>
      </c>
      <c r="B16818" s="18" t="s">
        <v>1274</v>
      </c>
      <c r="C16818" s="18" t="s">
        <v>1129</v>
      </c>
      <c r="D16818" s="18" t="s">
        <v>270</v>
      </c>
      <c r="E16818" s="18">
        <v>0.68267010364642067</v>
      </c>
    </row>
    <row r="16819" spans="1:5" x14ac:dyDescent="0.3">
      <c r="A16819" s="18" t="str">
        <f t="shared" si="263"/>
        <v>2024-25Mildura Rural CityE2</v>
      </c>
      <c r="B16819" s="18" t="s">
        <v>1274</v>
      </c>
      <c r="C16819" s="18" t="s">
        <v>1129</v>
      </c>
      <c r="D16819" s="18" t="s">
        <v>548</v>
      </c>
      <c r="E16819" s="18">
        <v>4269.686299615877</v>
      </c>
    </row>
    <row r="16820" spans="1:5" x14ac:dyDescent="0.3">
      <c r="A16820" s="18" t="str">
        <f t="shared" si="263"/>
        <v>2024-25Mildura Rural CityE4</v>
      </c>
      <c r="B16820" s="18" t="s">
        <v>1274</v>
      </c>
      <c r="C16820" s="18" t="s">
        <v>1129</v>
      </c>
      <c r="D16820" s="18" t="s">
        <v>550</v>
      </c>
      <c r="E16820" s="18">
        <v>2340.3329065300895</v>
      </c>
    </row>
    <row r="16821" spans="1:5" x14ac:dyDescent="0.3">
      <c r="A16821" s="18" t="str">
        <f t="shared" si="263"/>
        <v>2024-25Mildura Rural CityL1</v>
      </c>
      <c r="B16821" s="18" t="s">
        <v>1274</v>
      </c>
      <c r="C16821" s="18" t="s">
        <v>1129</v>
      </c>
      <c r="D16821" s="18" t="s">
        <v>552</v>
      </c>
      <c r="E16821" s="18">
        <v>4.8796988224637685</v>
      </c>
    </row>
    <row r="16822" spans="1:5" x14ac:dyDescent="0.3">
      <c r="A16822" s="18" t="str">
        <f t="shared" si="263"/>
        <v>2024-25Mildura Rural CityL2</v>
      </c>
      <c r="B16822" s="18" t="s">
        <v>1274</v>
      </c>
      <c r="C16822" s="18" t="s">
        <v>1129</v>
      </c>
      <c r="D16822" s="18" t="s">
        <v>554</v>
      </c>
      <c r="E16822" s="18">
        <v>-1.420403079710145</v>
      </c>
    </row>
    <row r="16823" spans="1:5" x14ac:dyDescent="0.3">
      <c r="A16823" s="18" t="str">
        <f t="shared" si="263"/>
        <v>2024-25Mildura Rural CityO2</v>
      </c>
      <c r="B16823" s="18" t="s">
        <v>1274</v>
      </c>
      <c r="C16823" s="18" t="s">
        <v>1129</v>
      </c>
      <c r="D16823" s="18" t="s">
        <v>556</v>
      </c>
      <c r="E16823" s="18">
        <v>8.8689955352134794E-2</v>
      </c>
    </row>
    <row r="16824" spans="1:5" x14ac:dyDescent="0.3">
      <c r="A16824" s="18" t="str">
        <f t="shared" si="263"/>
        <v>2024-25Mildura Rural CityO3</v>
      </c>
      <c r="B16824" s="18" t="s">
        <v>1274</v>
      </c>
      <c r="C16824" s="18" t="s">
        <v>1129</v>
      </c>
      <c r="D16824" s="18" t="s">
        <v>558</v>
      </c>
      <c r="E16824" s="18">
        <v>1.0791770433690067E-2</v>
      </c>
    </row>
    <row r="16825" spans="1:5" x14ac:dyDescent="0.3">
      <c r="A16825" s="18" t="str">
        <f t="shared" si="263"/>
        <v>2024-25Mildura Rural CityO4</v>
      </c>
      <c r="B16825" s="18" t="s">
        <v>1274</v>
      </c>
      <c r="C16825" s="18" t="s">
        <v>1129</v>
      </c>
      <c r="D16825" s="18" t="s">
        <v>560</v>
      </c>
      <c r="E16825" s="18">
        <v>0.2545944464742419</v>
      </c>
    </row>
    <row r="16826" spans="1:5" x14ac:dyDescent="0.3">
      <c r="A16826" s="18" t="str">
        <f t="shared" si="263"/>
        <v>2024-25Mildura Rural CityO5</v>
      </c>
      <c r="B16826" s="18" t="s">
        <v>1274</v>
      </c>
      <c r="C16826" s="18" t="s">
        <v>1129</v>
      </c>
      <c r="D16826" s="18" t="s">
        <v>562</v>
      </c>
      <c r="E16826" s="18">
        <v>1.0289900110987791</v>
      </c>
    </row>
    <row r="16827" spans="1:5" x14ac:dyDescent="0.3">
      <c r="A16827" s="18" t="str">
        <f t="shared" si="263"/>
        <v>2024-25Mildura Rural CityOP1</v>
      </c>
      <c r="B16827" s="18" t="s">
        <v>1274</v>
      </c>
      <c r="C16827" s="18" t="s">
        <v>1129</v>
      </c>
      <c r="D16827" s="18" t="s">
        <v>564</v>
      </c>
      <c r="E16827" s="18">
        <v>0.10028802115302894</v>
      </c>
    </row>
    <row r="16828" spans="1:5" x14ac:dyDescent="0.3">
      <c r="A16828" s="18" t="str">
        <f t="shared" si="263"/>
        <v>2024-25Mildura Rural CityS1</v>
      </c>
      <c r="B16828" s="18" t="s">
        <v>1274</v>
      </c>
      <c r="C16828" s="18" t="s">
        <v>1129</v>
      </c>
      <c r="D16828" s="18" t="s">
        <v>567</v>
      </c>
      <c r="E16828" s="18">
        <v>0.60128294199780108</v>
      </c>
    </row>
    <row r="16829" spans="1:5" x14ac:dyDescent="0.3">
      <c r="A16829" s="18" t="str">
        <f t="shared" si="263"/>
        <v>2024-25Mildura Rural CityS2</v>
      </c>
      <c r="B16829" s="18" t="s">
        <v>1274</v>
      </c>
      <c r="C16829" s="18" t="s">
        <v>1129</v>
      </c>
      <c r="D16829" s="18" t="s">
        <v>569</v>
      </c>
      <c r="E16829" s="18">
        <v>5.5969154743455247E-3</v>
      </c>
    </row>
    <row r="16830" spans="1:5" x14ac:dyDescent="0.3">
      <c r="A16830" s="18" t="str">
        <f t="shared" si="263"/>
        <v>2024-25Mildura Rural CityC1</v>
      </c>
      <c r="B16830" s="18" t="s">
        <v>1274</v>
      </c>
      <c r="C16830" s="18" t="s">
        <v>1129</v>
      </c>
      <c r="D16830" s="18" t="s">
        <v>572</v>
      </c>
      <c r="E16830" s="18">
        <v>2314.6669905945232</v>
      </c>
    </row>
    <row r="16831" spans="1:5" x14ac:dyDescent="0.3">
      <c r="A16831" s="18" t="str">
        <f t="shared" si="263"/>
        <v>2024-25Mildura Rural CityC2</v>
      </c>
      <c r="B16831" s="18" t="s">
        <v>1274</v>
      </c>
      <c r="C16831" s="18" t="s">
        <v>1129</v>
      </c>
      <c r="D16831" s="18" t="s">
        <v>575</v>
      </c>
      <c r="E16831" s="18">
        <v>17800.541422274669</v>
      </c>
    </row>
    <row r="16832" spans="1:5" x14ac:dyDescent="0.3">
      <c r="A16832" s="18" t="str">
        <f t="shared" si="263"/>
        <v>2024-25Mildura Rural CityC3</v>
      </c>
      <c r="B16832" s="18" t="s">
        <v>1274</v>
      </c>
      <c r="C16832" s="18" t="s">
        <v>1129</v>
      </c>
      <c r="D16832" s="18" t="s">
        <v>579</v>
      </c>
      <c r="E16832" s="18">
        <v>11.321414538310412</v>
      </c>
    </row>
    <row r="16833" spans="1:5" x14ac:dyDescent="0.3">
      <c r="A16833" s="18" t="str">
        <f t="shared" si="263"/>
        <v>2024-25Mildura Rural CityC4</v>
      </c>
      <c r="B16833" s="18" t="s">
        <v>1274</v>
      </c>
      <c r="C16833" s="18" t="s">
        <v>1129</v>
      </c>
      <c r="D16833" s="18" t="s">
        <v>583</v>
      </c>
      <c r="E16833" s="18">
        <v>1899.8368791864784</v>
      </c>
    </row>
    <row r="16834" spans="1:5" x14ac:dyDescent="0.3">
      <c r="A16834" s="18" t="str">
        <f t="shared" si="263"/>
        <v>2024-25Mildura Rural CityC5</v>
      </c>
      <c r="B16834" s="18" t="s">
        <v>1274</v>
      </c>
      <c r="C16834" s="18" t="s">
        <v>1129</v>
      </c>
      <c r="D16834" s="18" t="s">
        <v>586</v>
      </c>
      <c r="E16834" s="18">
        <v>648.43994030472356</v>
      </c>
    </row>
    <row r="16835" spans="1:5" x14ac:dyDescent="0.3">
      <c r="A16835" s="18" t="str">
        <f t="shared" si="263"/>
        <v>2024-25Mildura Rural CityC6</v>
      </c>
      <c r="B16835" s="18" t="s">
        <v>1274</v>
      </c>
      <c r="C16835" s="18" t="s">
        <v>1129</v>
      </c>
      <c r="D16835" s="18" t="s">
        <v>590</v>
      </c>
      <c r="E16835" s="18">
        <v>1</v>
      </c>
    </row>
    <row r="16836" spans="1:5" x14ac:dyDescent="0.3">
      <c r="A16836" s="18" t="str">
        <f t="shared" si="263"/>
        <v>2024-25Mildura Rural CityC7</v>
      </c>
      <c r="B16836" s="18" t="s">
        <v>1274</v>
      </c>
      <c r="C16836" s="18" t="s">
        <v>1129</v>
      </c>
      <c r="D16836" s="18" t="s">
        <v>594</v>
      </c>
      <c r="E16836" s="18">
        <v>0.10039370078740158</v>
      </c>
    </row>
    <row r="16837" spans="1:5" x14ac:dyDescent="0.3">
      <c r="A16837" s="18" t="str">
        <f t="shared" si="263"/>
        <v>2024-25Mitchell ShireAF2</v>
      </c>
      <c r="B16837" s="18" t="s">
        <v>1274</v>
      </c>
      <c r="C16837" s="18" t="s">
        <v>1132</v>
      </c>
      <c r="D16837" s="18" t="s">
        <v>76</v>
      </c>
      <c r="E16837" s="18">
        <v>1.2</v>
      </c>
    </row>
    <row r="16838" spans="1:5" x14ac:dyDescent="0.3">
      <c r="A16838" s="18" t="str">
        <f t="shared" si="263"/>
        <v>2024-25Mitchell ShireAF6</v>
      </c>
      <c r="B16838" s="18" t="s">
        <v>1274</v>
      </c>
      <c r="C16838" s="18" t="s">
        <v>1132</v>
      </c>
      <c r="D16838" s="18" t="s">
        <v>85</v>
      </c>
      <c r="E16838" s="18">
        <v>4.54714103291714</v>
      </c>
    </row>
    <row r="16839" spans="1:5" x14ac:dyDescent="0.3">
      <c r="A16839" s="18" t="str">
        <f t="shared" si="263"/>
        <v>2024-25Mitchell ShireAF7</v>
      </c>
      <c r="B16839" s="18" t="s">
        <v>1274</v>
      </c>
      <c r="C16839" s="18" t="s">
        <v>1132</v>
      </c>
      <c r="D16839" s="18" t="s">
        <v>90</v>
      </c>
      <c r="E16839" s="18">
        <v>7.6541659841020957</v>
      </c>
    </row>
    <row r="16840" spans="1:5" x14ac:dyDescent="0.3">
      <c r="A16840" s="18" t="str">
        <f t="shared" si="263"/>
        <v>2024-25Mitchell ShireAM1</v>
      </c>
      <c r="B16840" s="18" t="s">
        <v>1274</v>
      </c>
      <c r="C16840" s="18" t="s">
        <v>1132</v>
      </c>
      <c r="D16840" s="18" t="s">
        <v>97</v>
      </c>
      <c r="E16840" s="18">
        <v>1.2759885854056259</v>
      </c>
    </row>
    <row r="16841" spans="1:5" x14ac:dyDescent="0.3">
      <c r="A16841" s="18" t="str">
        <f t="shared" si="263"/>
        <v>2024-25Mitchell ShireAM2</v>
      </c>
      <c r="B16841" s="18" t="s">
        <v>1274</v>
      </c>
      <c r="C16841" s="18" t="s">
        <v>1132</v>
      </c>
      <c r="D16841" s="18" t="s">
        <v>103</v>
      </c>
      <c r="E16841" s="18">
        <v>0.53118503118503113</v>
      </c>
    </row>
    <row r="16842" spans="1:5" x14ac:dyDescent="0.3">
      <c r="A16842" s="18" t="str">
        <f t="shared" si="263"/>
        <v>2024-25Mitchell ShireAM5</v>
      </c>
      <c r="B16842" s="18" t="s">
        <v>1274</v>
      </c>
      <c r="C16842" s="18" t="s">
        <v>1132</v>
      </c>
      <c r="D16842" s="18" t="s">
        <v>109</v>
      </c>
      <c r="E16842" s="18">
        <v>0.65188470066518844</v>
      </c>
    </row>
    <row r="16843" spans="1:5" x14ac:dyDescent="0.3">
      <c r="A16843" s="18" t="str">
        <f t="shared" si="263"/>
        <v>2024-25Mitchell ShireAM6</v>
      </c>
      <c r="B16843" s="18" t="s">
        <v>1274</v>
      </c>
      <c r="C16843" s="18" t="s">
        <v>1132</v>
      </c>
      <c r="D16843" s="18" t="s">
        <v>115</v>
      </c>
      <c r="E16843" s="18">
        <v>14.558652099886494</v>
      </c>
    </row>
    <row r="16844" spans="1:5" x14ac:dyDescent="0.3">
      <c r="A16844" s="18" t="str">
        <f t="shared" si="263"/>
        <v>2024-25Mitchell ShireAM7</v>
      </c>
      <c r="B16844" s="18" t="s">
        <v>1274</v>
      </c>
      <c r="C16844" s="18" t="s">
        <v>1132</v>
      </c>
      <c r="D16844" s="18" t="s">
        <v>118</v>
      </c>
      <c r="E16844" s="18">
        <v>1</v>
      </c>
    </row>
    <row r="16845" spans="1:5" x14ac:dyDescent="0.3">
      <c r="A16845" s="18" t="str">
        <f t="shared" si="263"/>
        <v>2024-25Mitchell ShireFS1</v>
      </c>
      <c r="B16845" s="18" t="s">
        <v>1274</v>
      </c>
      <c r="C16845" s="18" t="s">
        <v>1132</v>
      </c>
      <c r="D16845" s="18" t="s">
        <v>124</v>
      </c>
      <c r="E16845" s="18">
        <v>1</v>
      </c>
    </row>
    <row r="16846" spans="1:5" x14ac:dyDescent="0.3">
      <c r="A16846" s="18" t="str">
        <f t="shared" si="263"/>
        <v>2024-25Mitchell ShireFS2</v>
      </c>
      <c r="B16846" s="18" t="s">
        <v>1274</v>
      </c>
      <c r="C16846" s="18" t="s">
        <v>1132</v>
      </c>
      <c r="D16846" s="18" t="s">
        <v>130</v>
      </c>
      <c r="E16846" s="18">
        <v>1</v>
      </c>
    </row>
    <row r="16847" spans="1:5" x14ac:dyDescent="0.3">
      <c r="A16847" s="18" t="str">
        <f t="shared" si="263"/>
        <v>2024-25Mitchell ShireFS3</v>
      </c>
      <c r="B16847" s="18" t="s">
        <v>1274</v>
      </c>
      <c r="C16847" s="18" t="s">
        <v>1132</v>
      </c>
      <c r="D16847" s="18" t="s">
        <v>135</v>
      </c>
      <c r="E16847" s="18">
        <v>644.55440340909092</v>
      </c>
    </row>
    <row r="16848" spans="1:5" x14ac:dyDescent="0.3">
      <c r="A16848" s="18" t="str">
        <f t="shared" si="263"/>
        <v>2024-25Mitchell ShireFS4</v>
      </c>
      <c r="B16848" s="18" t="s">
        <v>1274</v>
      </c>
      <c r="C16848" s="18" t="s">
        <v>1132</v>
      </c>
      <c r="D16848" s="18" t="s">
        <v>139</v>
      </c>
      <c r="E16848" s="18">
        <v>1</v>
      </c>
    </row>
    <row r="16849" spans="1:5" x14ac:dyDescent="0.3">
      <c r="A16849" s="18" t="str">
        <f t="shared" si="263"/>
        <v>2024-25Mitchell ShireFS5</v>
      </c>
      <c r="B16849" s="18" t="s">
        <v>1274</v>
      </c>
      <c r="C16849" s="18" t="s">
        <v>1132</v>
      </c>
      <c r="D16849" s="18" t="s">
        <v>144</v>
      </c>
      <c r="E16849" s="18">
        <v>1.05</v>
      </c>
    </row>
    <row r="16850" spans="1:5" x14ac:dyDescent="0.3">
      <c r="A16850" s="18" t="str">
        <f t="shared" si="263"/>
        <v>2024-25Mitchell ShireG1</v>
      </c>
      <c r="B16850" s="18" t="s">
        <v>1274</v>
      </c>
      <c r="C16850" s="18" t="s">
        <v>1132</v>
      </c>
      <c r="D16850" s="18" t="s">
        <v>149</v>
      </c>
      <c r="E16850" s="18">
        <v>0.05</v>
      </c>
    </row>
    <row r="16851" spans="1:5" x14ac:dyDescent="0.3">
      <c r="A16851" s="18" t="str">
        <f t="shared" si="263"/>
        <v>2024-25Mitchell ShireG2</v>
      </c>
      <c r="B16851" s="18" t="s">
        <v>1274</v>
      </c>
      <c r="C16851" s="18" t="s">
        <v>1132</v>
      </c>
      <c r="D16851" s="18" t="s">
        <v>154</v>
      </c>
      <c r="E16851" s="18">
        <v>48</v>
      </c>
    </row>
    <row r="16852" spans="1:5" x14ac:dyDescent="0.3">
      <c r="A16852" s="18" t="str">
        <f t="shared" si="263"/>
        <v>2024-25Mitchell ShireG3</v>
      </c>
      <c r="B16852" s="18" t="s">
        <v>1274</v>
      </c>
      <c r="C16852" s="18" t="s">
        <v>1132</v>
      </c>
      <c r="D16852" s="18" t="s">
        <v>159</v>
      </c>
      <c r="E16852" s="18">
        <v>0.93333333333333335</v>
      </c>
    </row>
    <row r="16853" spans="1:5" x14ac:dyDescent="0.3">
      <c r="A16853" s="18" t="str">
        <f t="shared" si="263"/>
        <v>2024-25Mitchell ShireG4</v>
      </c>
      <c r="B16853" s="18" t="s">
        <v>1274</v>
      </c>
      <c r="C16853" s="18" t="s">
        <v>1132</v>
      </c>
      <c r="D16853" s="18" t="s">
        <v>166</v>
      </c>
      <c r="E16853" s="18">
        <v>59332.444444444445</v>
      </c>
    </row>
    <row r="16854" spans="1:5" x14ac:dyDescent="0.3">
      <c r="A16854" s="18" t="str">
        <f t="shared" si="263"/>
        <v>2024-25Mitchell ShireG5</v>
      </c>
      <c r="B16854" s="18" t="s">
        <v>1274</v>
      </c>
      <c r="C16854" s="18" t="s">
        <v>1132</v>
      </c>
      <c r="D16854" s="18" t="s">
        <v>169</v>
      </c>
      <c r="E16854" s="18">
        <v>48</v>
      </c>
    </row>
    <row r="16855" spans="1:5" x14ac:dyDescent="0.3">
      <c r="A16855" s="18" t="str">
        <f t="shared" si="263"/>
        <v>2024-25Mitchell ShireLB2</v>
      </c>
      <c r="B16855" s="18" t="s">
        <v>1274</v>
      </c>
      <c r="C16855" s="18" t="s">
        <v>1132</v>
      </c>
      <c r="D16855" s="18" t="s">
        <v>172</v>
      </c>
      <c r="E16855" s="18">
        <v>0.43677151405987169</v>
      </c>
    </row>
    <row r="16856" spans="1:5" x14ac:dyDescent="0.3">
      <c r="A16856" s="18" t="str">
        <f t="shared" ref="A16856:A16919" si="264">CONCATENATE(B16856,C16856,D16856)</f>
        <v>2024-25Mitchell ShireLB5</v>
      </c>
      <c r="B16856" s="18" t="s">
        <v>1274</v>
      </c>
      <c r="C16856" s="18" t="s">
        <v>1132</v>
      </c>
      <c r="D16856" s="18" t="s">
        <v>177</v>
      </c>
      <c r="E16856" s="18">
        <v>28.09962152383655</v>
      </c>
    </row>
    <row r="16857" spans="1:5" x14ac:dyDescent="0.3">
      <c r="A16857" s="18" t="str">
        <f t="shared" si="264"/>
        <v>2024-25Mitchell ShireLB6</v>
      </c>
      <c r="B16857" s="18" t="s">
        <v>1274</v>
      </c>
      <c r="C16857" s="18" t="s">
        <v>1132</v>
      </c>
      <c r="D16857" s="18" t="s">
        <v>180</v>
      </c>
      <c r="E16857" s="18">
        <v>2.6391529511918277</v>
      </c>
    </row>
    <row r="16858" spans="1:5" x14ac:dyDescent="0.3">
      <c r="A16858" s="18" t="str">
        <f t="shared" si="264"/>
        <v>2024-25Mitchell ShireLB7</v>
      </c>
      <c r="B16858" s="18" t="s">
        <v>1274</v>
      </c>
      <c r="C16858" s="18" t="s">
        <v>1132</v>
      </c>
      <c r="D16858" s="18" t="s">
        <v>184</v>
      </c>
      <c r="E16858" s="18">
        <v>0.17810017026106698</v>
      </c>
    </row>
    <row r="16859" spans="1:5" x14ac:dyDescent="0.3">
      <c r="A16859" s="18" t="str">
        <f t="shared" si="264"/>
        <v>2024-25Mitchell ShireLB8</v>
      </c>
      <c r="B16859" s="18" t="s">
        <v>1274</v>
      </c>
      <c r="C16859" s="18" t="s">
        <v>1132</v>
      </c>
      <c r="D16859" s="18" t="s">
        <v>188</v>
      </c>
      <c r="E16859" s="18">
        <v>2.1207789443813847</v>
      </c>
    </row>
    <row r="16860" spans="1:5" x14ac:dyDescent="0.3">
      <c r="A16860" s="18" t="str">
        <f t="shared" si="264"/>
        <v>2024-25Mitchell ShireMC2</v>
      </c>
      <c r="B16860" s="18" t="s">
        <v>1274</v>
      </c>
      <c r="C16860" s="18" t="s">
        <v>1132</v>
      </c>
      <c r="D16860" s="18" t="s">
        <v>192</v>
      </c>
      <c r="E16860" s="18">
        <v>0.99544937428896474</v>
      </c>
    </row>
    <row r="16861" spans="1:5" x14ac:dyDescent="0.3">
      <c r="A16861" s="18" t="str">
        <f t="shared" si="264"/>
        <v>2024-25Mitchell ShireMC3</v>
      </c>
      <c r="B16861" s="18" t="s">
        <v>1274</v>
      </c>
      <c r="C16861" s="18" t="s">
        <v>1132</v>
      </c>
      <c r="D16861" s="18" t="s">
        <v>197</v>
      </c>
      <c r="E16861" s="18">
        <v>93.622759637934138</v>
      </c>
    </row>
    <row r="16862" spans="1:5" x14ac:dyDescent="0.3">
      <c r="A16862" s="18" t="str">
        <f t="shared" si="264"/>
        <v>2024-25Mitchell ShireMC4</v>
      </c>
      <c r="B16862" s="18" t="s">
        <v>1274</v>
      </c>
      <c r="C16862" s="18" t="s">
        <v>1132</v>
      </c>
      <c r="D16862" s="18" t="s">
        <v>202</v>
      </c>
      <c r="E16862" s="18">
        <v>0.82932230916875826</v>
      </c>
    </row>
    <row r="16863" spans="1:5" x14ac:dyDescent="0.3">
      <c r="A16863" s="18" t="str">
        <f t="shared" si="264"/>
        <v>2024-25Mitchell ShireMC5</v>
      </c>
      <c r="B16863" s="18" t="s">
        <v>1274</v>
      </c>
      <c r="C16863" s="18" t="s">
        <v>1132</v>
      </c>
      <c r="D16863" s="18" t="s">
        <v>207</v>
      </c>
      <c r="E16863" s="18">
        <v>0.91436464088397795</v>
      </c>
    </row>
    <row r="16864" spans="1:5" x14ac:dyDescent="0.3">
      <c r="A16864" s="18" t="str">
        <f t="shared" si="264"/>
        <v>2024-25Mitchell ShireMC6</v>
      </c>
      <c r="B16864" s="18" t="s">
        <v>1274</v>
      </c>
      <c r="C16864" s="18" t="s">
        <v>1132</v>
      </c>
      <c r="D16864" s="18" t="s">
        <v>211</v>
      </c>
      <c r="E16864" s="18">
        <v>0.96587030716723554</v>
      </c>
    </row>
    <row r="16865" spans="1:5" x14ac:dyDescent="0.3">
      <c r="A16865" s="18" t="str">
        <f t="shared" si="264"/>
        <v>2024-25Mitchell ShireR1</v>
      </c>
      <c r="B16865" s="18" t="s">
        <v>1274</v>
      </c>
      <c r="C16865" s="18" t="s">
        <v>1132</v>
      </c>
      <c r="D16865" s="18" t="s">
        <v>215</v>
      </c>
      <c r="E16865" s="18">
        <v>216.00115550770118</v>
      </c>
    </row>
    <row r="16866" spans="1:5" x14ac:dyDescent="0.3">
      <c r="A16866" s="18" t="str">
        <f t="shared" si="264"/>
        <v>2024-25Mitchell ShireR2</v>
      </c>
      <c r="B16866" s="18" t="s">
        <v>1274</v>
      </c>
      <c r="C16866" s="18" t="s">
        <v>1132</v>
      </c>
      <c r="D16866" s="18" t="s">
        <v>220</v>
      </c>
      <c r="E16866" s="18">
        <v>0.93670575259004418</v>
      </c>
    </row>
    <row r="16867" spans="1:5" x14ac:dyDescent="0.3">
      <c r="A16867" s="18" t="str">
        <f t="shared" si="264"/>
        <v>2024-25Mitchell ShireR3</v>
      </c>
      <c r="B16867" s="18" t="s">
        <v>1274</v>
      </c>
      <c r="C16867" s="18" t="s">
        <v>1132</v>
      </c>
      <c r="D16867" s="18" t="s">
        <v>223</v>
      </c>
      <c r="E16867" s="18">
        <v>41.678006923010287</v>
      </c>
    </row>
    <row r="16868" spans="1:5" x14ac:dyDescent="0.3">
      <c r="A16868" s="18" t="str">
        <f t="shared" si="264"/>
        <v>2024-25Mitchell ShireR4</v>
      </c>
      <c r="B16868" s="18" t="s">
        <v>1274</v>
      </c>
      <c r="C16868" s="18" t="s">
        <v>1132</v>
      </c>
      <c r="D16868" s="18" t="s">
        <v>228</v>
      </c>
      <c r="E16868" s="18">
        <v>16.79645307742236</v>
      </c>
    </row>
    <row r="16869" spans="1:5" x14ac:dyDescent="0.3">
      <c r="A16869" s="18" t="str">
        <f t="shared" si="264"/>
        <v>2024-25Mitchell ShireR5</v>
      </c>
      <c r="B16869" s="18" t="s">
        <v>1274</v>
      </c>
      <c r="C16869" s="18" t="s">
        <v>1132</v>
      </c>
      <c r="D16869" s="18" t="s">
        <v>232</v>
      </c>
      <c r="E16869" s="18">
        <v>28</v>
      </c>
    </row>
    <row r="16870" spans="1:5" x14ac:dyDescent="0.3">
      <c r="A16870" s="18" t="str">
        <f t="shared" si="264"/>
        <v>2024-25Mitchell ShireSP1</v>
      </c>
      <c r="B16870" s="18" t="s">
        <v>1274</v>
      </c>
      <c r="C16870" s="18" t="s">
        <v>1132</v>
      </c>
      <c r="D16870" s="18" t="s">
        <v>236</v>
      </c>
      <c r="E16870" s="18">
        <v>139</v>
      </c>
    </row>
    <row r="16871" spans="1:5" x14ac:dyDescent="0.3">
      <c r="A16871" s="18" t="str">
        <f t="shared" si="264"/>
        <v>2024-25Mitchell ShireSP2</v>
      </c>
      <c r="B16871" s="18" t="s">
        <v>1274</v>
      </c>
      <c r="C16871" s="18" t="s">
        <v>1132</v>
      </c>
      <c r="D16871" s="18" t="s">
        <v>239</v>
      </c>
      <c r="E16871" s="18">
        <v>0.39295392953929537</v>
      </c>
    </row>
    <row r="16872" spans="1:5" x14ac:dyDescent="0.3">
      <c r="A16872" s="18" t="str">
        <f t="shared" si="264"/>
        <v>2024-25Mitchell ShireSP3</v>
      </c>
      <c r="B16872" s="18" t="s">
        <v>1274</v>
      </c>
      <c r="C16872" s="18" t="s">
        <v>1132</v>
      </c>
      <c r="D16872" s="18" t="s">
        <v>245</v>
      </c>
      <c r="E16872" s="18">
        <v>2546.0186721991699</v>
      </c>
    </row>
    <row r="16873" spans="1:5" x14ac:dyDescent="0.3">
      <c r="A16873" s="18" t="str">
        <f t="shared" si="264"/>
        <v>2024-25Mitchell ShireSP4</v>
      </c>
      <c r="B16873" s="18" t="s">
        <v>1274</v>
      </c>
      <c r="C16873" s="18" t="s">
        <v>1132</v>
      </c>
      <c r="D16873" s="18" t="s">
        <v>251</v>
      </c>
      <c r="E16873" s="18">
        <v>0.53333333333333333</v>
      </c>
    </row>
    <row r="16874" spans="1:5" x14ac:dyDescent="0.3">
      <c r="A16874" s="18" t="str">
        <f t="shared" si="264"/>
        <v>2024-25Mitchell ShireWC2</v>
      </c>
      <c r="B16874" s="18" t="s">
        <v>1274</v>
      </c>
      <c r="C16874" s="18" t="s">
        <v>1132</v>
      </c>
      <c r="D16874" s="18" t="s">
        <v>256</v>
      </c>
      <c r="E16874" s="18">
        <v>5.2730490452259335</v>
      </c>
    </row>
    <row r="16875" spans="1:5" x14ac:dyDescent="0.3">
      <c r="A16875" s="18" t="str">
        <f t="shared" si="264"/>
        <v>2024-25Mitchell ShireWC3</v>
      </c>
      <c r="B16875" s="18" t="s">
        <v>1274</v>
      </c>
      <c r="C16875" s="18" t="s">
        <v>1132</v>
      </c>
      <c r="D16875" s="18" t="s">
        <v>262</v>
      </c>
      <c r="E16875" s="18">
        <v>66.148666412607312</v>
      </c>
    </row>
    <row r="16876" spans="1:5" x14ac:dyDescent="0.3">
      <c r="A16876" s="18" t="str">
        <f t="shared" si="264"/>
        <v>2024-25Mitchell ShireWC4</v>
      </c>
      <c r="B16876" s="18" t="s">
        <v>1274</v>
      </c>
      <c r="C16876" s="18" t="s">
        <v>1132</v>
      </c>
      <c r="D16876" s="18" t="s">
        <v>266</v>
      </c>
      <c r="E16876" s="18">
        <v>39.851135298287332</v>
      </c>
    </row>
    <row r="16877" spans="1:5" x14ac:dyDescent="0.3">
      <c r="A16877" s="18" t="str">
        <f t="shared" si="264"/>
        <v>2024-25Mitchell ShireWC5</v>
      </c>
      <c r="B16877" s="18" t="s">
        <v>1274</v>
      </c>
      <c r="C16877" s="18" t="s">
        <v>1132</v>
      </c>
      <c r="D16877" s="18" t="s">
        <v>270</v>
      </c>
      <c r="E16877" s="18">
        <v>0.35420927392464424</v>
      </c>
    </row>
    <row r="16878" spans="1:5" x14ac:dyDescent="0.3">
      <c r="A16878" s="18" t="str">
        <f t="shared" si="264"/>
        <v>2024-25Mitchell ShireE2</v>
      </c>
      <c r="B16878" s="18" t="s">
        <v>1274</v>
      </c>
      <c r="C16878" s="18" t="s">
        <v>1132</v>
      </c>
      <c r="D16878" s="18" t="s">
        <v>548</v>
      </c>
      <c r="E16878" s="18">
        <v>4100.2857142857147</v>
      </c>
    </row>
    <row r="16879" spans="1:5" x14ac:dyDescent="0.3">
      <c r="A16879" s="18" t="str">
        <f t="shared" si="264"/>
        <v>2024-25Mitchell ShireE4</v>
      </c>
      <c r="B16879" s="18" t="s">
        <v>1274</v>
      </c>
      <c r="C16879" s="18" t="s">
        <v>1132</v>
      </c>
      <c r="D16879" s="18" t="s">
        <v>550</v>
      </c>
      <c r="E16879" s="18">
        <v>1946.8928571428571</v>
      </c>
    </row>
    <row r="16880" spans="1:5" x14ac:dyDescent="0.3">
      <c r="A16880" s="18" t="str">
        <f t="shared" si="264"/>
        <v>2024-25Mitchell ShireL1</v>
      </c>
      <c r="B16880" s="18" t="s">
        <v>1274</v>
      </c>
      <c r="C16880" s="18" t="s">
        <v>1132</v>
      </c>
      <c r="D16880" s="18" t="s">
        <v>552</v>
      </c>
      <c r="E16880" s="18">
        <v>2.2831569181461644</v>
      </c>
    </row>
    <row r="16881" spans="1:5" x14ac:dyDescent="0.3">
      <c r="A16881" s="18" t="str">
        <f t="shared" si="264"/>
        <v>2024-25Mitchell ShireL2</v>
      </c>
      <c r="B16881" s="18" t="s">
        <v>1274</v>
      </c>
      <c r="C16881" s="18" t="s">
        <v>1132</v>
      </c>
      <c r="D16881" s="18" t="s">
        <v>554</v>
      </c>
      <c r="E16881" s="18">
        <v>-1.5609159532745751</v>
      </c>
    </row>
    <row r="16882" spans="1:5" x14ac:dyDescent="0.3">
      <c r="A16882" s="18" t="str">
        <f t="shared" si="264"/>
        <v>2024-25Mitchell ShireO2</v>
      </c>
      <c r="B16882" s="18" t="s">
        <v>1274</v>
      </c>
      <c r="C16882" s="18" t="s">
        <v>1132</v>
      </c>
      <c r="D16882" s="18" t="s">
        <v>556</v>
      </c>
      <c r="E16882" s="18">
        <v>0.26287844053658321</v>
      </c>
    </row>
    <row r="16883" spans="1:5" x14ac:dyDescent="0.3">
      <c r="A16883" s="18" t="str">
        <f t="shared" si="264"/>
        <v>2024-25Mitchell ShireO3</v>
      </c>
      <c r="B16883" s="18" t="s">
        <v>1274</v>
      </c>
      <c r="C16883" s="18" t="s">
        <v>1132</v>
      </c>
      <c r="D16883" s="18" t="s">
        <v>558</v>
      </c>
      <c r="E16883" s="18">
        <v>5.5728927868900949E-2</v>
      </c>
    </row>
    <row r="16884" spans="1:5" x14ac:dyDescent="0.3">
      <c r="A16884" s="18" t="str">
        <f t="shared" si="264"/>
        <v>2024-25Mitchell ShireO4</v>
      </c>
      <c r="B16884" s="18" t="s">
        <v>1274</v>
      </c>
      <c r="C16884" s="18" t="s">
        <v>1132</v>
      </c>
      <c r="D16884" s="18" t="s">
        <v>560</v>
      </c>
      <c r="E16884" s="18">
        <v>0.38420229283896423</v>
      </c>
    </row>
    <row r="16885" spans="1:5" x14ac:dyDescent="0.3">
      <c r="A16885" s="18" t="str">
        <f t="shared" si="264"/>
        <v>2024-25Mitchell ShireO5</v>
      </c>
      <c r="B16885" s="18" t="s">
        <v>1274</v>
      </c>
      <c r="C16885" s="18" t="s">
        <v>1132</v>
      </c>
      <c r="D16885" s="18" t="s">
        <v>562</v>
      </c>
      <c r="E16885" s="18">
        <v>0.73143665109901879</v>
      </c>
    </row>
    <row r="16886" spans="1:5" x14ac:dyDescent="0.3">
      <c r="A16886" s="18" t="str">
        <f t="shared" si="264"/>
        <v>2024-25Mitchell ShireOP1</v>
      </c>
      <c r="B16886" s="18" t="s">
        <v>1274</v>
      </c>
      <c r="C16886" s="18" t="s">
        <v>1132</v>
      </c>
      <c r="D16886" s="18" t="s">
        <v>564</v>
      </c>
      <c r="E16886" s="18">
        <v>-6.4520653622273652E-3</v>
      </c>
    </row>
    <row r="16887" spans="1:5" x14ac:dyDescent="0.3">
      <c r="A16887" s="18" t="str">
        <f t="shared" si="264"/>
        <v>2024-25Mitchell ShireS1</v>
      </c>
      <c r="B16887" s="18" t="s">
        <v>1274</v>
      </c>
      <c r="C16887" s="18" t="s">
        <v>1132</v>
      </c>
      <c r="D16887" s="18" t="s">
        <v>567</v>
      </c>
      <c r="E16887" s="18">
        <v>0.59272214040255278</v>
      </c>
    </row>
    <row r="16888" spans="1:5" x14ac:dyDescent="0.3">
      <c r="A16888" s="18" t="str">
        <f t="shared" si="264"/>
        <v>2024-25Mitchell ShireS2</v>
      </c>
      <c r="B16888" s="18" t="s">
        <v>1274</v>
      </c>
      <c r="C16888" s="18" t="s">
        <v>1132</v>
      </c>
      <c r="D16888" s="18" t="s">
        <v>569</v>
      </c>
      <c r="E16888" s="18">
        <v>3.3897164746547592E-3</v>
      </c>
    </row>
    <row r="16889" spans="1:5" x14ac:dyDescent="0.3">
      <c r="A16889" s="18" t="str">
        <f t="shared" si="264"/>
        <v>2024-25Mitchell ShireC1</v>
      </c>
      <c r="B16889" s="18" t="s">
        <v>1274</v>
      </c>
      <c r="C16889" s="18" t="s">
        <v>1132</v>
      </c>
      <c r="D16889" s="18" t="s">
        <v>572</v>
      </c>
      <c r="E16889" s="18">
        <v>2036.1804767309875</v>
      </c>
    </row>
    <row r="16890" spans="1:5" x14ac:dyDescent="0.3">
      <c r="A16890" s="18" t="str">
        <f t="shared" si="264"/>
        <v>2024-25Mitchell ShireC2</v>
      </c>
      <c r="B16890" s="18" t="s">
        <v>1274</v>
      </c>
      <c r="C16890" s="18" t="s">
        <v>1132</v>
      </c>
      <c r="D16890" s="18" t="s">
        <v>575</v>
      </c>
      <c r="E16890" s="18">
        <v>15007.803632236095</v>
      </c>
    </row>
    <row r="16891" spans="1:5" x14ac:dyDescent="0.3">
      <c r="A16891" s="18" t="str">
        <f t="shared" si="264"/>
        <v>2024-25Mitchell ShireC3</v>
      </c>
      <c r="B16891" s="18" t="s">
        <v>1274</v>
      </c>
      <c r="C16891" s="18" t="s">
        <v>1132</v>
      </c>
      <c r="D16891" s="18" t="s">
        <v>579</v>
      </c>
      <c r="E16891" s="18">
        <v>38.21037936596143</v>
      </c>
    </row>
    <row r="16892" spans="1:5" x14ac:dyDescent="0.3">
      <c r="A16892" s="18" t="str">
        <f t="shared" si="264"/>
        <v>2024-25Mitchell ShireC4</v>
      </c>
      <c r="B16892" s="18" t="s">
        <v>1274</v>
      </c>
      <c r="C16892" s="18" t="s">
        <v>1132</v>
      </c>
      <c r="D16892" s="18" t="s">
        <v>583</v>
      </c>
      <c r="E16892" s="18">
        <v>1519.1898410896708</v>
      </c>
    </row>
    <row r="16893" spans="1:5" x14ac:dyDescent="0.3">
      <c r="A16893" s="18" t="str">
        <f t="shared" si="264"/>
        <v>2024-25Mitchell ShireC5</v>
      </c>
      <c r="B16893" s="18" t="s">
        <v>1274</v>
      </c>
      <c r="C16893" s="18" t="s">
        <v>1132</v>
      </c>
      <c r="D16893" s="18" t="s">
        <v>586</v>
      </c>
      <c r="E16893" s="18">
        <v>466.87003405221338</v>
      </c>
    </row>
    <row r="16894" spans="1:5" x14ac:dyDescent="0.3">
      <c r="A16894" s="18" t="str">
        <f t="shared" si="264"/>
        <v>2024-25Mitchell ShireC6</v>
      </c>
      <c r="B16894" s="18" t="s">
        <v>1274</v>
      </c>
      <c r="C16894" s="18" t="s">
        <v>1132</v>
      </c>
      <c r="D16894" s="18" t="s">
        <v>590</v>
      </c>
      <c r="E16894" s="18">
        <v>5</v>
      </c>
    </row>
    <row r="16895" spans="1:5" x14ac:dyDescent="0.3">
      <c r="A16895" s="18" t="str">
        <f t="shared" si="264"/>
        <v>2024-25Mitchell ShireC7</v>
      </c>
      <c r="B16895" s="18" t="s">
        <v>1274</v>
      </c>
      <c r="C16895" s="18" t="s">
        <v>1132</v>
      </c>
      <c r="D16895" s="18" t="s">
        <v>594</v>
      </c>
      <c r="E16895" s="18">
        <v>0.16775870323507286</v>
      </c>
    </row>
    <row r="16896" spans="1:5" x14ac:dyDescent="0.3">
      <c r="A16896" s="18" t="str">
        <f t="shared" si="264"/>
        <v>2024-25Moira ShireAF2</v>
      </c>
      <c r="B16896" s="18" t="s">
        <v>1274</v>
      </c>
      <c r="C16896" s="18" t="s">
        <v>1135</v>
      </c>
      <c r="D16896" s="18" t="s">
        <v>76</v>
      </c>
      <c r="E16896" s="18">
        <v>1</v>
      </c>
    </row>
    <row r="16897" spans="1:5" x14ac:dyDescent="0.3">
      <c r="A16897" s="18" t="str">
        <f t="shared" si="264"/>
        <v>2024-25Moira ShireAF6</v>
      </c>
      <c r="B16897" s="18" t="s">
        <v>1274</v>
      </c>
      <c r="C16897" s="18" t="s">
        <v>1135</v>
      </c>
      <c r="D16897" s="18" t="s">
        <v>85</v>
      </c>
      <c r="E16897" s="18">
        <v>1.9940329485017512</v>
      </c>
    </row>
    <row r="16898" spans="1:5" x14ac:dyDescent="0.3">
      <c r="A16898" s="18" t="str">
        <f t="shared" si="264"/>
        <v>2024-25Moira ShireAF7</v>
      </c>
      <c r="B16898" s="18" t="s">
        <v>1274</v>
      </c>
      <c r="C16898" s="18" t="s">
        <v>1135</v>
      </c>
      <c r="D16898" s="18" t="s">
        <v>90</v>
      </c>
      <c r="E16898" s="18">
        <v>17.532689305230289</v>
      </c>
    </row>
    <row r="16899" spans="1:5" x14ac:dyDescent="0.3">
      <c r="A16899" s="18" t="str">
        <f t="shared" si="264"/>
        <v>2024-25Moira ShireAM1</v>
      </c>
      <c r="B16899" s="18" t="s">
        <v>1274</v>
      </c>
      <c r="C16899" s="18" t="s">
        <v>1135</v>
      </c>
      <c r="D16899" s="18" t="s">
        <v>97</v>
      </c>
      <c r="E16899" s="18">
        <v>2.1044407894736841</v>
      </c>
    </row>
    <row r="16900" spans="1:5" x14ac:dyDescent="0.3">
      <c r="A16900" s="18" t="str">
        <f t="shared" si="264"/>
        <v>2024-25Moira ShireAM2</v>
      </c>
      <c r="B16900" s="18" t="s">
        <v>1274</v>
      </c>
      <c r="C16900" s="18" t="s">
        <v>1135</v>
      </c>
      <c r="D16900" s="18" t="s">
        <v>103</v>
      </c>
      <c r="E16900" s="18">
        <v>0.29523809523809524</v>
      </c>
    </row>
    <row r="16901" spans="1:5" x14ac:dyDescent="0.3">
      <c r="A16901" s="18" t="str">
        <f t="shared" si="264"/>
        <v>2024-25Moira ShireAM5</v>
      </c>
      <c r="B16901" s="18" t="s">
        <v>1274</v>
      </c>
      <c r="C16901" s="18" t="s">
        <v>1135</v>
      </c>
      <c r="D16901" s="18" t="s">
        <v>109</v>
      </c>
      <c r="E16901" s="18">
        <v>0.32770270270270269</v>
      </c>
    </row>
    <row r="16902" spans="1:5" x14ac:dyDescent="0.3">
      <c r="A16902" s="18" t="str">
        <f t="shared" si="264"/>
        <v>2024-25Moira ShireAM6</v>
      </c>
      <c r="B16902" s="18" t="s">
        <v>1274</v>
      </c>
      <c r="C16902" s="18" t="s">
        <v>1135</v>
      </c>
      <c r="D16902" s="18" t="s">
        <v>115</v>
      </c>
      <c r="E16902" s="18">
        <v>13.245816578025684</v>
      </c>
    </row>
    <row r="16903" spans="1:5" x14ac:dyDescent="0.3">
      <c r="A16903" s="18" t="str">
        <f t="shared" si="264"/>
        <v>2024-25Moira ShireAM7</v>
      </c>
      <c r="B16903" s="18" t="s">
        <v>1274</v>
      </c>
      <c r="C16903" s="18" t="s">
        <v>1135</v>
      </c>
      <c r="D16903" s="18" t="s">
        <v>118</v>
      </c>
      <c r="E16903" s="18">
        <v>0</v>
      </c>
    </row>
    <row r="16904" spans="1:5" x14ac:dyDescent="0.3">
      <c r="A16904" s="18" t="str">
        <f t="shared" si="264"/>
        <v>2024-25Moira ShireFS1</v>
      </c>
      <c r="B16904" s="18" t="s">
        <v>1274</v>
      </c>
      <c r="C16904" s="18" t="s">
        <v>1135</v>
      </c>
      <c r="D16904" s="18" t="s">
        <v>124</v>
      </c>
      <c r="E16904" s="18">
        <v>1.0909090909090908</v>
      </c>
    </row>
    <row r="16905" spans="1:5" x14ac:dyDescent="0.3">
      <c r="A16905" s="18" t="str">
        <f t="shared" si="264"/>
        <v>2024-25Moira ShireFS2</v>
      </c>
      <c r="B16905" s="18" t="s">
        <v>1274</v>
      </c>
      <c r="C16905" s="18" t="s">
        <v>1135</v>
      </c>
      <c r="D16905" s="18" t="s">
        <v>130</v>
      </c>
      <c r="E16905" s="18">
        <v>1</v>
      </c>
    </row>
    <row r="16906" spans="1:5" x14ac:dyDescent="0.3">
      <c r="A16906" s="18" t="str">
        <f t="shared" si="264"/>
        <v>2024-25Moira ShireFS3</v>
      </c>
      <c r="B16906" s="18" t="s">
        <v>1274</v>
      </c>
      <c r="C16906" s="18" t="s">
        <v>1135</v>
      </c>
      <c r="D16906" s="18" t="s">
        <v>135</v>
      </c>
      <c r="E16906" s="18">
        <v>422.84653465346537</v>
      </c>
    </row>
    <row r="16907" spans="1:5" x14ac:dyDescent="0.3">
      <c r="A16907" s="18" t="str">
        <f t="shared" si="264"/>
        <v>2024-25Moira ShireFS4</v>
      </c>
      <c r="B16907" s="18" t="s">
        <v>1274</v>
      </c>
      <c r="C16907" s="18" t="s">
        <v>1135</v>
      </c>
      <c r="D16907" s="18" t="s">
        <v>139</v>
      </c>
      <c r="E16907" s="18">
        <v>1</v>
      </c>
    </row>
    <row r="16908" spans="1:5" x14ac:dyDescent="0.3">
      <c r="A16908" s="18" t="str">
        <f t="shared" si="264"/>
        <v>2024-25Moira ShireFS5</v>
      </c>
      <c r="B16908" s="18" t="s">
        <v>1274</v>
      </c>
      <c r="C16908" s="18" t="s">
        <v>1135</v>
      </c>
      <c r="D16908" s="18" t="s">
        <v>144</v>
      </c>
      <c r="E16908" s="18">
        <v>1</v>
      </c>
    </row>
    <row r="16909" spans="1:5" x14ac:dyDescent="0.3">
      <c r="A16909" s="18" t="str">
        <f t="shared" si="264"/>
        <v>2024-25Moira ShireG1</v>
      </c>
      <c r="B16909" s="18" t="s">
        <v>1274</v>
      </c>
      <c r="C16909" s="18" t="s">
        <v>1135</v>
      </c>
      <c r="D16909" s="18" t="s">
        <v>149</v>
      </c>
      <c r="E16909" s="18">
        <v>0</v>
      </c>
    </row>
    <row r="16910" spans="1:5" x14ac:dyDescent="0.3">
      <c r="A16910" s="18" t="str">
        <f t="shared" si="264"/>
        <v>2024-25Moira ShireG2</v>
      </c>
      <c r="B16910" s="18" t="s">
        <v>1274</v>
      </c>
      <c r="C16910" s="18" t="s">
        <v>1135</v>
      </c>
      <c r="D16910" s="18" t="s">
        <v>154</v>
      </c>
      <c r="E16910" s="18">
        <v>37</v>
      </c>
    </row>
    <row r="16911" spans="1:5" x14ac:dyDescent="0.3">
      <c r="A16911" s="18" t="str">
        <f t="shared" si="264"/>
        <v>2024-25Moira ShireG3</v>
      </c>
      <c r="B16911" s="18" t="s">
        <v>1274</v>
      </c>
      <c r="C16911" s="18" t="s">
        <v>1135</v>
      </c>
      <c r="D16911" s="18" t="s">
        <v>159</v>
      </c>
      <c r="E16911" s="18">
        <v>1</v>
      </c>
    </row>
    <row r="16912" spans="1:5" x14ac:dyDescent="0.3">
      <c r="A16912" s="18" t="str">
        <f t="shared" si="264"/>
        <v>2024-25Moira ShireG4</v>
      </c>
      <c r="B16912" s="18" t="s">
        <v>1274</v>
      </c>
      <c r="C16912" s="18" t="s">
        <v>1135</v>
      </c>
      <c r="D16912" s="18" t="s">
        <v>166</v>
      </c>
      <c r="E16912" s="18">
        <v>280237.5</v>
      </c>
    </row>
    <row r="16913" spans="1:5" x14ac:dyDescent="0.3">
      <c r="A16913" s="18" t="str">
        <f t="shared" si="264"/>
        <v>2024-25Moira ShireG5</v>
      </c>
      <c r="B16913" s="18" t="s">
        <v>1274</v>
      </c>
      <c r="C16913" s="18" t="s">
        <v>1135</v>
      </c>
      <c r="D16913" s="18" t="s">
        <v>169</v>
      </c>
      <c r="E16913" s="18">
        <v>36</v>
      </c>
    </row>
    <row r="16914" spans="1:5" x14ac:dyDescent="0.3">
      <c r="A16914" s="18" t="str">
        <f t="shared" si="264"/>
        <v>2024-25Moira ShireLB2</v>
      </c>
      <c r="B16914" s="18" t="s">
        <v>1274</v>
      </c>
      <c r="C16914" s="18" t="s">
        <v>1135</v>
      </c>
      <c r="D16914" s="18" t="s">
        <v>172</v>
      </c>
      <c r="E16914" s="18">
        <v>0.55327208870757483</v>
      </c>
    </row>
    <row r="16915" spans="1:5" x14ac:dyDescent="0.3">
      <c r="A16915" s="18" t="str">
        <f t="shared" si="264"/>
        <v>2024-25Moira ShireLB5</v>
      </c>
      <c r="B16915" s="18" t="s">
        <v>1274</v>
      </c>
      <c r="C16915" s="18" t="s">
        <v>1135</v>
      </c>
      <c r="D16915" s="18" t="s">
        <v>177</v>
      </c>
      <c r="E16915" s="18">
        <v>24.350045401478791</v>
      </c>
    </row>
    <row r="16916" spans="1:5" x14ac:dyDescent="0.3">
      <c r="A16916" s="18" t="str">
        <f t="shared" si="264"/>
        <v>2024-25Moira ShireLB6</v>
      </c>
      <c r="B16916" s="18" t="s">
        <v>1274</v>
      </c>
      <c r="C16916" s="18" t="s">
        <v>1135</v>
      </c>
      <c r="D16916" s="18" t="s">
        <v>180</v>
      </c>
      <c r="E16916" s="18">
        <v>4.7314178233233886</v>
      </c>
    </row>
    <row r="16917" spans="1:5" x14ac:dyDescent="0.3">
      <c r="A16917" s="18" t="str">
        <f t="shared" si="264"/>
        <v>2024-25Moira ShireLB7</v>
      </c>
      <c r="B16917" s="18" t="s">
        <v>1274</v>
      </c>
      <c r="C16917" s="18" t="s">
        <v>1135</v>
      </c>
      <c r="D16917" s="18" t="s">
        <v>184</v>
      </c>
      <c r="E16917" s="18">
        <v>0.29640679724996755</v>
      </c>
    </row>
    <row r="16918" spans="1:5" x14ac:dyDescent="0.3">
      <c r="A16918" s="18" t="str">
        <f t="shared" si="264"/>
        <v>2024-25Moira ShireLB8</v>
      </c>
      <c r="B16918" s="18" t="s">
        <v>1274</v>
      </c>
      <c r="C16918" s="18" t="s">
        <v>1135</v>
      </c>
      <c r="D16918" s="18" t="s">
        <v>188</v>
      </c>
      <c r="E16918" s="18">
        <v>2.6954533661953559</v>
      </c>
    </row>
    <row r="16919" spans="1:5" x14ac:dyDescent="0.3">
      <c r="A16919" s="18" t="str">
        <f t="shared" si="264"/>
        <v>2024-25Moira ShireMC2</v>
      </c>
      <c r="B16919" s="18" t="s">
        <v>1274</v>
      </c>
      <c r="C16919" s="18" t="s">
        <v>1135</v>
      </c>
      <c r="D16919" s="18" t="s">
        <v>192</v>
      </c>
      <c r="E16919" s="18">
        <v>1.0084269662921348</v>
      </c>
    </row>
    <row r="16920" spans="1:5" x14ac:dyDescent="0.3">
      <c r="A16920" s="18" t="str">
        <f t="shared" ref="A16920:A16983" si="265">CONCATENATE(B16920,C16920,D16920)</f>
        <v>2024-25Moira ShireMC3</v>
      </c>
      <c r="B16920" s="18" t="s">
        <v>1274</v>
      </c>
      <c r="C16920" s="18" t="s">
        <v>1135</v>
      </c>
      <c r="D16920" s="18" t="s">
        <v>197</v>
      </c>
      <c r="E16920" s="18">
        <v>112.31624556274797</v>
      </c>
    </row>
    <row r="16921" spans="1:5" x14ac:dyDescent="0.3">
      <c r="A16921" s="18" t="str">
        <f t="shared" si="265"/>
        <v>2024-25Moira ShireMC4</v>
      </c>
      <c r="B16921" s="18" t="s">
        <v>1274</v>
      </c>
      <c r="C16921" s="18" t="s">
        <v>1135</v>
      </c>
      <c r="D16921" s="18" t="s">
        <v>202</v>
      </c>
      <c r="E16921" s="18">
        <v>0.81331503088538093</v>
      </c>
    </row>
    <row r="16922" spans="1:5" x14ac:dyDescent="0.3">
      <c r="A16922" s="18" t="str">
        <f t="shared" si="265"/>
        <v>2024-25Moira ShireMC5</v>
      </c>
      <c r="B16922" s="18" t="s">
        <v>1274</v>
      </c>
      <c r="C16922" s="18" t="s">
        <v>1135</v>
      </c>
      <c r="D16922" s="18" t="s">
        <v>207</v>
      </c>
      <c r="E16922" s="18">
        <v>0.90960451977401124</v>
      </c>
    </row>
    <row r="16923" spans="1:5" x14ac:dyDescent="0.3">
      <c r="A16923" s="18" t="str">
        <f t="shared" si="265"/>
        <v>2024-25Moira ShireMC6</v>
      </c>
      <c r="B16923" s="18" t="s">
        <v>1274</v>
      </c>
      <c r="C16923" s="18" t="s">
        <v>1135</v>
      </c>
      <c r="D16923" s="18" t="s">
        <v>211</v>
      </c>
      <c r="E16923" s="18">
        <v>0.952247191011236</v>
      </c>
    </row>
    <row r="16924" spans="1:5" x14ac:dyDescent="0.3">
      <c r="A16924" s="18" t="str">
        <f t="shared" si="265"/>
        <v>2024-25Moira ShireR1</v>
      </c>
      <c r="B16924" s="18" t="s">
        <v>1274</v>
      </c>
      <c r="C16924" s="18" t="s">
        <v>1135</v>
      </c>
      <c r="D16924" s="18" t="s">
        <v>215</v>
      </c>
      <c r="E16924" s="18">
        <v>16.495105550648084</v>
      </c>
    </row>
    <row r="16925" spans="1:5" x14ac:dyDescent="0.3">
      <c r="A16925" s="18" t="str">
        <f t="shared" si="265"/>
        <v>2024-25Moira ShireR2</v>
      </c>
      <c r="B16925" s="18" t="s">
        <v>1274</v>
      </c>
      <c r="C16925" s="18" t="s">
        <v>1135</v>
      </c>
      <c r="D16925" s="18" t="s">
        <v>220</v>
      </c>
      <c r="E16925" s="18">
        <v>0.98089992969299267</v>
      </c>
    </row>
    <row r="16926" spans="1:5" x14ac:dyDescent="0.3">
      <c r="A16926" s="18" t="str">
        <f t="shared" si="265"/>
        <v>2024-25Moira ShireR3</v>
      </c>
      <c r="B16926" s="18" t="s">
        <v>1274</v>
      </c>
      <c r="C16926" s="18" t="s">
        <v>1135</v>
      </c>
      <c r="D16926" s="18" t="s">
        <v>223</v>
      </c>
      <c r="E16926" s="18">
        <v>59.553089005235599</v>
      </c>
    </row>
    <row r="16927" spans="1:5" x14ac:dyDescent="0.3">
      <c r="A16927" s="18" t="str">
        <f t="shared" si="265"/>
        <v>2024-25Moira ShireR4</v>
      </c>
      <c r="B16927" s="18" t="s">
        <v>1274</v>
      </c>
      <c r="C16927" s="18" t="s">
        <v>1135</v>
      </c>
      <c r="D16927" s="18" t="s">
        <v>228</v>
      </c>
      <c r="E16927" s="18">
        <v>5.6197393595059344</v>
      </c>
    </row>
    <row r="16928" spans="1:5" x14ac:dyDescent="0.3">
      <c r="A16928" s="18" t="str">
        <f t="shared" si="265"/>
        <v>2024-25Moira ShireR5</v>
      </c>
      <c r="B16928" s="18" t="s">
        <v>1274</v>
      </c>
      <c r="C16928" s="18" t="s">
        <v>1135</v>
      </c>
      <c r="D16928" s="18" t="s">
        <v>232</v>
      </c>
      <c r="E16928" s="18">
        <v>31</v>
      </c>
    </row>
    <row r="16929" spans="1:5" x14ac:dyDescent="0.3">
      <c r="A16929" s="18" t="str">
        <f t="shared" si="265"/>
        <v>2024-25Moira ShireSP1</v>
      </c>
      <c r="B16929" s="18" t="s">
        <v>1274</v>
      </c>
      <c r="C16929" s="18" t="s">
        <v>1135</v>
      </c>
      <c r="D16929" s="18" t="s">
        <v>236</v>
      </c>
      <c r="E16929" s="18">
        <v>78</v>
      </c>
    </row>
    <row r="16930" spans="1:5" x14ac:dyDescent="0.3">
      <c r="A16930" s="18" t="str">
        <f t="shared" si="265"/>
        <v>2024-25Moira ShireSP2</v>
      </c>
      <c r="B16930" s="18" t="s">
        <v>1274</v>
      </c>
      <c r="C16930" s="18" t="s">
        <v>1135</v>
      </c>
      <c r="D16930" s="18" t="s">
        <v>239</v>
      </c>
      <c r="E16930" s="18">
        <v>0.62825278810408924</v>
      </c>
    </row>
    <row r="16931" spans="1:5" x14ac:dyDescent="0.3">
      <c r="A16931" s="18" t="str">
        <f t="shared" si="265"/>
        <v>2024-25Moira ShireSP3</v>
      </c>
      <c r="B16931" s="18" t="s">
        <v>1274</v>
      </c>
      <c r="C16931" s="18" t="s">
        <v>1135</v>
      </c>
      <c r="D16931" s="18" t="s">
        <v>245</v>
      </c>
      <c r="E16931" s="18">
        <v>1782.3985239852398</v>
      </c>
    </row>
    <row r="16932" spans="1:5" x14ac:dyDescent="0.3">
      <c r="A16932" s="18" t="str">
        <f t="shared" si="265"/>
        <v>2024-25Moira ShireSP4</v>
      </c>
      <c r="B16932" s="18" t="s">
        <v>1274</v>
      </c>
      <c r="C16932" s="18" t="s">
        <v>1135</v>
      </c>
      <c r="D16932" s="18" t="s">
        <v>251</v>
      </c>
      <c r="E16932" s="18">
        <v>1</v>
      </c>
    </row>
    <row r="16933" spans="1:5" x14ac:dyDescent="0.3">
      <c r="A16933" s="18" t="str">
        <f t="shared" si="265"/>
        <v>2024-25Moira ShireWC2</v>
      </c>
      <c r="B16933" s="18" t="s">
        <v>1274</v>
      </c>
      <c r="C16933" s="18" t="s">
        <v>1135</v>
      </c>
      <c r="D16933" s="18" t="s">
        <v>256</v>
      </c>
      <c r="E16933" s="18">
        <v>13.881755699467405</v>
      </c>
    </row>
    <row r="16934" spans="1:5" x14ac:dyDescent="0.3">
      <c r="A16934" s="18" t="str">
        <f t="shared" si="265"/>
        <v>2024-25Moira ShireWC3</v>
      </c>
      <c r="B16934" s="18" t="s">
        <v>1274</v>
      </c>
      <c r="C16934" s="18" t="s">
        <v>1135</v>
      </c>
      <c r="D16934" s="18" t="s">
        <v>262</v>
      </c>
      <c r="E16934" s="18">
        <v>166.57709093510769</v>
      </c>
    </row>
    <row r="16935" spans="1:5" x14ac:dyDescent="0.3">
      <c r="A16935" s="18" t="str">
        <f t="shared" si="265"/>
        <v>2024-25Moira ShireWC4</v>
      </c>
      <c r="B16935" s="18" t="s">
        <v>1274</v>
      </c>
      <c r="C16935" s="18" t="s">
        <v>1135</v>
      </c>
      <c r="D16935" s="18" t="s">
        <v>266</v>
      </c>
      <c r="E16935" s="18">
        <v>103.40255169379674</v>
      </c>
    </row>
    <row r="16936" spans="1:5" x14ac:dyDescent="0.3">
      <c r="A16936" s="18" t="str">
        <f t="shared" si="265"/>
        <v>2024-25Moira ShireWC5</v>
      </c>
      <c r="B16936" s="18" t="s">
        <v>1274</v>
      </c>
      <c r="C16936" s="18" t="s">
        <v>1135</v>
      </c>
      <c r="D16936" s="18" t="s">
        <v>270</v>
      </c>
      <c r="E16936" s="18">
        <v>0.59638235732407963</v>
      </c>
    </row>
    <row r="16937" spans="1:5" x14ac:dyDescent="0.3">
      <c r="A16937" s="18" t="str">
        <f t="shared" si="265"/>
        <v>2024-25Moira ShireE2</v>
      </c>
      <c r="B16937" s="18" t="s">
        <v>1274</v>
      </c>
      <c r="C16937" s="18" t="s">
        <v>1135</v>
      </c>
      <c r="D16937" s="18" t="s">
        <v>548</v>
      </c>
      <c r="E16937" s="18">
        <v>3876.028854636982</v>
      </c>
    </row>
    <row r="16938" spans="1:5" x14ac:dyDescent="0.3">
      <c r="A16938" s="18" t="str">
        <f t="shared" si="265"/>
        <v>2024-25Moira ShireE4</v>
      </c>
      <c r="B16938" s="18" t="s">
        <v>1274</v>
      </c>
      <c r="C16938" s="18" t="s">
        <v>1135</v>
      </c>
      <c r="D16938" s="18" t="s">
        <v>550</v>
      </c>
      <c r="E16938" s="18">
        <v>1908.402096631896</v>
      </c>
    </row>
    <row r="16939" spans="1:5" x14ac:dyDescent="0.3">
      <c r="A16939" s="18" t="str">
        <f t="shared" si="265"/>
        <v>2024-25Moira ShireL1</v>
      </c>
      <c r="B16939" s="18" t="s">
        <v>1274</v>
      </c>
      <c r="C16939" s="18" t="s">
        <v>1135</v>
      </c>
      <c r="D16939" s="18" t="s">
        <v>552</v>
      </c>
      <c r="E16939" s="18">
        <v>2.6447836086138405</v>
      </c>
    </row>
    <row r="16940" spans="1:5" x14ac:dyDescent="0.3">
      <c r="A16940" s="18" t="str">
        <f t="shared" si="265"/>
        <v>2024-25Moira ShireL2</v>
      </c>
      <c r="B16940" s="18" t="s">
        <v>1274</v>
      </c>
      <c r="C16940" s="18" t="s">
        <v>1135</v>
      </c>
      <c r="D16940" s="18" t="s">
        <v>554</v>
      </c>
      <c r="E16940" s="18">
        <v>1.5259251515785073</v>
      </c>
    </row>
    <row r="16941" spans="1:5" x14ac:dyDescent="0.3">
      <c r="A16941" s="18" t="str">
        <f t="shared" si="265"/>
        <v>2024-25Moira ShireO2</v>
      </c>
      <c r="B16941" s="18" t="s">
        <v>1274</v>
      </c>
      <c r="C16941" s="18" t="s">
        <v>1135</v>
      </c>
      <c r="D16941" s="18" t="s">
        <v>556</v>
      </c>
      <c r="E16941" s="18">
        <v>7.400798708471408E-2</v>
      </c>
    </row>
    <row r="16942" spans="1:5" x14ac:dyDescent="0.3">
      <c r="A16942" s="18" t="str">
        <f t="shared" si="265"/>
        <v>2024-25Moira ShireO3</v>
      </c>
      <c r="B16942" s="18" t="s">
        <v>1274</v>
      </c>
      <c r="C16942" s="18" t="s">
        <v>1135</v>
      </c>
      <c r="D16942" s="18" t="s">
        <v>558</v>
      </c>
      <c r="E16942" s="18">
        <v>4.4396295352196451E-3</v>
      </c>
    </row>
    <row r="16943" spans="1:5" x14ac:dyDescent="0.3">
      <c r="A16943" s="18" t="str">
        <f t="shared" si="265"/>
        <v>2024-25Moira ShireO4</v>
      </c>
      <c r="B16943" s="18" t="s">
        <v>1274</v>
      </c>
      <c r="C16943" s="18" t="s">
        <v>1135</v>
      </c>
      <c r="D16943" s="18" t="s">
        <v>560</v>
      </c>
      <c r="E16943" s="18">
        <v>0.19021129449038707</v>
      </c>
    </row>
    <row r="16944" spans="1:5" x14ac:dyDescent="0.3">
      <c r="A16944" s="18" t="str">
        <f t="shared" si="265"/>
        <v>2024-25Moira ShireO5</v>
      </c>
      <c r="B16944" s="18" t="s">
        <v>1274</v>
      </c>
      <c r="C16944" s="18" t="s">
        <v>1135</v>
      </c>
      <c r="D16944" s="18" t="s">
        <v>562</v>
      </c>
      <c r="E16944" s="18">
        <v>0.7344142057517854</v>
      </c>
    </row>
    <row r="16945" spans="1:5" x14ac:dyDescent="0.3">
      <c r="A16945" s="18" t="str">
        <f t="shared" si="265"/>
        <v>2024-25Moira ShireOP1</v>
      </c>
      <c r="B16945" s="18" t="s">
        <v>1274</v>
      </c>
      <c r="C16945" s="18" t="s">
        <v>1135</v>
      </c>
      <c r="D16945" s="18" t="s">
        <v>564</v>
      </c>
      <c r="E16945" s="18">
        <v>9.2363725285651718E-2</v>
      </c>
    </row>
    <row r="16946" spans="1:5" x14ac:dyDescent="0.3">
      <c r="A16946" s="18" t="str">
        <f t="shared" si="265"/>
        <v>2024-25Moira ShireS1</v>
      </c>
      <c r="B16946" s="18" t="s">
        <v>1274</v>
      </c>
      <c r="C16946" s="18" t="s">
        <v>1135</v>
      </c>
      <c r="D16946" s="18" t="s">
        <v>567</v>
      </c>
      <c r="E16946" s="18">
        <v>0.57209113835372949</v>
      </c>
    </row>
    <row r="16947" spans="1:5" x14ac:dyDescent="0.3">
      <c r="A16947" s="18" t="str">
        <f t="shared" si="265"/>
        <v>2024-25Moira ShireS2</v>
      </c>
      <c r="B16947" s="18" t="s">
        <v>1274</v>
      </c>
      <c r="C16947" s="18" t="s">
        <v>1135</v>
      </c>
      <c r="D16947" s="18" t="s">
        <v>569</v>
      </c>
      <c r="E16947" s="18">
        <v>3.5617655589254981E-3</v>
      </c>
    </row>
    <row r="16948" spans="1:5" x14ac:dyDescent="0.3">
      <c r="A16948" s="18" t="str">
        <f t="shared" si="265"/>
        <v>2024-25Moira ShireC1</v>
      </c>
      <c r="B16948" s="18" t="s">
        <v>1274</v>
      </c>
      <c r="C16948" s="18" t="s">
        <v>1135</v>
      </c>
      <c r="D16948" s="18" t="s">
        <v>572</v>
      </c>
      <c r="E16948" s="18">
        <v>2422.0780905435208</v>
      </c>
    </row>
    <row r="16949" spans="1:5" x14ac:dyDescent="0.3">
      <c r="A16949" s="18" t="str">
        <f t="shared" si="265"/>
        <v>2024-25Moira ShireC2</v>
      </c>
      <c r="B16949" s="18" t="s">
        <v>1274</v>
      </c>
      <c r="C16949" s="18" t="s">
        <v>1135</v>
      </c>
      <c r="D16949" s="18" t="s">
        <v>575</v>
      </c>
      <c r="E16949" s="18">
        <v>24756.421066286159</v>
      </c>
    </row>
    <row r="16950" spans="1:5" x14ac:dyDescent="0.3">
      <c r="A16950" s="18" t="str">
        <f t="shared" si="265"/>
        <v>2024-25Moira ShireC3</v>
      </c>
      <c r="B16950" s="18" t="s">
        <v>1274</v>
      </c>
      <c r="C16950" s="18" t="s">
        <v>1135</v>
      </c>
      <c r="D16950" s="18" t="s">
        <v>579</v>
      </c>
      <c r="E16950" s="18">
        <v>8.4048134974174467</v>
      </c>
    </row>
    <row r="16951" spans="1:5" x14ac:dyDescent="0.3">
      <c r="A16951" s="18" t="str">
        <f t="shared" si="265"/>
        <v>2024-25Moira ShireC4</v>
      </c>
      <c r="B16951" s="18" t="s">
        <v>1274</v>
      </c>
      <c r="C16951" s="18" t="s">
        <v>1135</v>
      </c>
      <c r="D16951" s="18" t="s">
        <v>583</v>
      </c>
      <c r="E16951" s="18">
        <v>1809.2680046050068</v>
      </c>
    </row>
    <row r="16952" spans="1:5" x14ac:dyDescent="0.3">
      <c r="A16952" s="18" t="str">
        <f t="shared" si="265"/>
        <v>2024-25Moira ShireC5</v>
      </c>
      <c r="B16952" s="18" t="s">
        <v>1274</v>
      </c>
      <c r="C16952" s="18" t="s">
        <v>1135</v>
      </c>
      <c r="D16952" s="18" t="s">
        <v>586</v>
      </c>
      <c r="E16952" s="18">
        <v>831.20378778051634</v>
      </c>
    </row>
    <row r="16953" spans="1:5" x14ac:dyDescent="0.3">
      <c r="A16953" s="18" t="str">
        <f t="shared" si="265"/>
        <v>2024-25Moira ShireC6</v>
      </c>
      <c r="B16953" s="18" t="s">
        <v>1274</v>
      </c>
      <c r="C16953" s="18" t="s">
        <v>1135</v>
      </c>
      <c r="D16953" s="18" t="s">
        <v>590</v>
      </c>
      <c r="E16953" s="18">
        <v>2</v>
      </c>
    </row>
    <row r="16954" spans="1:5" x14ac:dyDescent="0.3">
      <c r="A16954" s="18" t="str">
        <f t="shared" si="265"/>
        <v>2024-25Moira ShireC7</v>
      </c>
      <c r="B16954" s="18" t="s">
        <v>1274</v>
      </c>
      <c r="C16954" s="18" t="s">
        <v>1135</v>
      </c>
      <c r="D16954" s="18" t="s">
        <v>594</v>
      </c>
      <c r="E16954" s="18">
        <v>0.29176470588235293</v>
      </c>
    </row>
    <row r="16955" spans="1:5" x14ac:dyDescent="0.3">
      <c r="A16955" s="18" t="str">
        <f t="shared" si="265"/>
        <v>2024-25Monash CityAF2</v>
      </c>
      <c r="B16955" s="18" t="s">
        <v>1274</v>
      </c>
      <c r="C16955" s="18" t="s">
        <v>1138</v>
      </c>
      <c r="D16955" s="18" t="s">
        <v>76</v>
      </c>
      <c r="E16955" s="18">
        <v>1</v>
      </c>
    </row>
    <row r="16956" spans="1:5" x14ac:dyDescent="0.3">
      <c r="A16956" s="18" t="str">
        <f t="shared" si="265"/>
        <v>2024-25Monash CityAF6</v>
      </c>
      <c r="B16956" s="18" t="s">
        <v>1274</v>
      </c>
      <c r="C16956" s="18" t="s">
        <v>1138</v>
      </c>
      <c r="D16956" s="18" t="s">
        <v>85</v>
      </c>
      <c r="E16956" s="18">
        <v>7.443722881663704</v>
      </c>
    </row>
    <row r="16957" spans="1:5" x14ac:dyDescent="0.3">
      <c r="A16957" s="18" t="str">
        <f t="shared" si="265"/>
        <v>2024-25Monash CityAF7</v>
      </c>
      <c r="B16957" s="18" t="s">
        <v>1274</v>
      </c>
      <c r="C16957" s="18" t="s">
        <v>1138</v>
      </c>
      <c r="D16957" s="18" t="s">
        <v>90</v>
      </c>
      <c r="E16957" s="18">
        <v>2.3425734705498309</v>
      </c>
    </row>
    <row r="16958" spans="1:5" x14ac:dyDescent="0.3">
      <c r="A16958" s="18" t="str">
        <f t="shared" si="265"/>
        <v>2024-25Monash CityAM1</v>
      </c>
      <c r="B16958" s="18" t="s">
        <v>1274</v>
      </c>
      <c r="C16958" s="18" t="s">
        <v>1138</v>
      </c>
      <c r="D16958" s="18" t="s">
        <v>97</v>
      </c>
      <c r="E16958" s="18">
        <v>1.1603673613564112</v>
      </c>
    </row>
    <row r="16959" spans="1:5" x14ac:dyDescent="0.3">
      <c r="A16959" s="18" t="str">
        <f t="shared" si="265"/>
        <v>2024-25Monash CityAM2</v>
      </c>
      <c r="B16959" s="18" t="s">
        <v>1274</v>
      </c>
      <c r="C16959" s="18" t="s">
        <v>1138</v>
      </c>
      <c r="D16959" s="18" t="s">
        <v>103</v>
      </c>
      <c r="E16959" s="18">
        <v>0.31635651322233105</v>
      </c>
    </row>
    <row r="16960" spans="1:5" x14ac:dyDescent="0.3">
      <c r="A16960" s="18" t="str">
        <f t="shared" si="265"/>
        <v>2024-25Monash CityAM5</v>
      </c>
      <c r="B16960" s="18" t="s">
        <v>1274</v>
      </c>
      <c r="C16960" s="18" t="s">
        <v>1138</v>
      </c>
      <c r="D16960" s="18" t="s">
        <v>109</v>
      </c>
      <c r="E16960" s="18">
        <v>0.81948424068767911</v>
      </c>
    </row>
    <row r="16961" spans="1:5" x14ac:dyDescent="0.3">
      <c r="A16961" s="18" t="str">
        <f t="shared" si="265"/>
        <v>2024-25Monash CityAM6</v>
      </c>
      <c r="B16961" s="18" t="s">
        <v>1274</v>
      </c>
      <c r="C16961" s="18" t="s">
        <v>1138</v>
      </c>
      <c r="D16961" s="18" t="s">
        <v>115</v>
      </c>
      <c r="E16961" s="18">
        <v>8.8634430491044984</v>
      </c>
    </row>
    <row r="16962" spans="1:5" x14ac:dyDescent="0.3">
      <c r="A16962" s="18" t="str">
        <f t="shared" si="265"/>
        <v>2024-25Monash CityAM7</v>
      </c>
      <c r="B16962" s="18" t="s">
        <v>1274</v>
      </c>
      <c r="C16962" s="18" t="s">
        <v>1138</v>
      </c>
      <c r="D16962" s="18" t="s">
        <v>118</v>
      </c>
      <c r="E16962" s="18">
        <v>0.95</v>
      </c>
    </row>
    <row r="16963" spans="1:5" x14ac:dyDescent="0.3">
      <c r="A16963" s="18" t="str">
        <f t="shared" si="265"/>
        <v>2024-25Monash CityFS1</v>
      </c>
      <c r="B16963" s="18" t="s">
        <v>1274</v>
      </c>
      <c r="C16963" s="18" t="s">
        <v>1138</v>
      </c>
      <c r="D16963" s="18" t="s">
        <v>124</v>
      </c>
      <c r="E16963" s="18">
        <v>1.3080808080808082</v>
      </c>
    </row>
    <row r="16964" spans="1:5" x14ac:dyDescent="0.3">
      <c r="A16964" s="18" t="str">
        <f t="shared" si="265"/>
        <v>2024-25Monash CityFS2</v>
      </c>
      <c r="B16964" s="18" t="s">
        <v>1274</v>
      </c>
      <c r="C16964" s="18" t="s">
        <v>1138</v>
      </c>
      <c r="D16964" s="18" t="s">
        <v>130</v>
      </c>
      <c r="E16964" s="18">
        <v>0.99492900608519275</v>
      </c>
    </row>
    <row r="16965" spans="1:5" x14ac:dyDescent="0.3">
      <c r="A16965" s="18" t="str">
        <f t="shared" si="265"/>
        <v>2024-25Monash CityFS3</v>
      </c>
      <c r="B16965" s="18" t="s">
        <v>1274</v>
      </c>
      <c r="C16965" s="18" t="s">
        <v>1138</v>
      </c>
      <c r="D16965" s="18" t="s">
        <v>135</v>
      </c>
      <c r="E16965" s="18">
        <v>705.85286542923438</v>
      </c>
    </row>
    <row r="16966" spans="1:5" x14ac:dyDescent="0.3">
      <c r="A16966" s="18" t="str">
        <f t="shared" si="265"/>
        <v>2024-25Monash CityFS4</v>
      </c>
      <c r="B16966" s="18" t="s">
        <v>1274</v>
      </c>
      <c r="C16966" s="18" t="s">
        <v>1138</v>
      </c>
      <c r="D16966" s="18" t="s">
        <v>139</v>
      </c>
      <c r="E16966" s="18">
        <v>1</v>
      </c>
    </row>
    <row r="16967" spans="1:5" x14ac:dyDescent="0.3">
      <c r="A16967" s="18" t="str">
        <f t="shared" si="265"/>
        <v>2024-25Monash CityFS5</v>
      </c>
      <c r="B16967" s="18" t="s">
        <v>1274</v>
      </c>
      <c r="C16967" s="18" t="s">
        <v>1138</v>
      </c>
      <c r="D16967" s="18" t="s">
        <v>144</v>
      </c>
      <c r="E16967" s="18">
        <v>1.1854545454545455</v>
      </c>
    </row>
    <row r="16968" spans="1:5" x14ac:dyDescent="0.3">
      <c r="A16968" s="18" t="str">
        <f t="shared" si="265"/>
        <v>2024-25Monash CityG1</v>
      </c>
      <c r="B16968" s="18" t="s">
        <v>1274</v>
      </c>
      <c r="C16968" s="18" t="s">
        <v>1138</v>
      </c>
      <c r="D16968" s="18" t="s">
        <v>149</v>
      </c>
      <c r="E16968" s="18">
        <v>8.3720930232558138E-2</v>
      </c>
    </row>
    <row r="16969" spans="1:5" x14ac:dyDescent="0.3">
      <c r="A16969" s="18" t="str">
        <f t="shared" si="265"/>
        <v>2024-25Monash CityG2</v>
      </c>
      <c r="B16969" s="18" t="s">
        <v>1274</v>
      </c>
      <c r="C16969" s="18" t="s">
        <v>1138</v>
      </c>
      <c r="D16969" s="18" t="s">
        <v>154</v>
      </c>
      <c r="E16969" s="18">
        <v>74</v>
      </c>
    </row>
    <row r="16970" spans="1:5" x14ac:dyDescent="0.3">
      <c r="A16970" s="18" t="str">
        <f t="shared" si="265"/>
        <v>2024-25Monash CityG3</v>
      </c>
      <c r="B16970" s="18" t="s">
        <v>1274</v>
      </c>
      <c r="C16970" s="18" t="s">
        <v>1138</v>
      </c>
      <c r="D16970" s="18" t="s">
        <v>159</v>
      </c>
      <c r="E16970" s="18">
        <v>0.88961038961038963</v>
      </c>
    </row>
    <row r="16971" spans="1:5" x14ac:dyDescent="0.3">
      <c r="A16971" s="18" t="str">
        <f t="shared" si="265"/>
        <v>2024-25Monash CityG4</v>
      </c>
      <c r="B16971" s="18" t="s">
        <v>1274</v>
      </c>
      <c r="C16971" s="18" t="s">
        <v>1138</v>
      </c>
      <c r="D16971" s="18" t="s">
        <v>166</v>
      </c>
      <c r="E16971" s="18">
        <v>68674.259090909094</v>
      </c>
    </row>
    <row r="16972" spans="1:5" x14ac:dyDescent="0.3">
      <c r="A16972" s="18" t="str">
        <f t="shared" si="265"/>
        <v>2024-25Monash CityG5</v>
      </c>
      <c r="B16972" s="18" t="s">
        <v>1274</v>
      </c>
      <c r="C16972" s="18" t="s">
        <v>1138</v>
      </c>
      <c r="D16972" s="18" t="s">
        <v>169</v>
      </c>
      <c r="E16972" s="18">
        <v>72</v>
      </c>
    </row>
    <row r="16973" spans="1:5" x14ac:dyDescent="0.3">
      <c r="A16973" s="18" t="str">
        <f t="shared" si="265"/>
        <v>2024-25Monash CityLB2</v>
      </c>
      <c r="B16973" s="18" t="s">
        <v>1274</v>
      </c>
      <c r="C16973" s="18" t="s">
        <v>1138</v>
      </c>
      <c r="D16973" s="18" t="s">
        <v>172</v>
      </c>
      <c r="E16973" s="18">
        <v>0.69598668640290362</v>
      </c>
    </row>
    <row r="16974" spans="1:5" x14ac:dyDescent="0.3">
      <c r="A16974" s="18" t="str">
        <f t="shared" si="265"/>
        <v>2024-25Monash CityLB5</v>
      </c>
      <c r="B16974" s="18" t="s">
        <v>1274</v>
      </c>
      <c r="C16974" s="18" t="s">
        <v>1138</v>
      </c>
      <c r="D16974" s="18" t="s">
        <v>177</v>
      </c>
      <c r="E16974" s="18">
        <v>34.217237083548369</v>
      </c>
    </row>
    <row r="16975" spans="1:5" x14ac:dyDescent="0.3">
      <c r="A16975" s="18" t="str">
        <f t="shared" si="265"/>
        <v>2024-25Monash CityLB6</v>
      </c>
      <c r="B16975" s="18" t="s">
        <v>1274</v>
      </c>
      <c r="C16975" s="18" t="s">
        <v>1138</v>
      </c>
      <c r="D16975" s="18" t="s">
        <v>180</v>
      </c>
      <c r="E16975" s="18">
        <v>7.940306210218476</v>
      </c>
    </row>
    <row r="16976" spans="1:5" x14ac:dyDescent="0.3">
      <c r="A16976" s="18" t="str">
        <f t="shared" si="265"/>
        <v>2024-25Monash CityLB7</v>
      </c>
      <c r="B16976" s="18" t="s">
        <v>1274</v>
      </c>
      <c r="C16976" s="18" t="s">
        <v>1138</v>
      </c>
      <c r="D16976" s="18" t="s">
        <v>184</v>
      </c>
      <c r="E16976" s="18">
        <v>0.3658801154500449</v>
      </c>
    </row>
    <row r="16977" spans="1:5" x14ac:dyDescent="0.3">
      <c r="A16977" s="18" t="str">
        <f t="shared" si="265"/>
        <v>2024-25Monash CityLB8</v>
      </c>
      <c r="B16977" s="18" t="s">
        <v>1274</v>
      </c>
      <c r="C16977" s="18" t="s">
        <v>1138</v>
      </c>
      <c r="D16977" s="18" t="s">
        <v>188</v>
      </c>
      <c r="E16977" s="18">
        <v>4.1808733298927692</v>
      </c>
    </row>
    <row r="16978" spans="1:5" x14ac:dyDescent="0.3">
      <c r="A16978" s="18" t="str">
        <f t="shared" si="265"/>
        <v>2024-25Monash CityMC2</v>
      </c>
      <c r="B16978" s="18" t="s">
        <v>1274</v>
      </c>
      <c r="C16978" s="18" t="s">
        <v>1138</v>
      </c>
      <c r="D16978" s="18" t="s">
        <v>192</v>
      </c>
      <c r="E16978" s="18">
        <v>1.0058555627846455</v>
      </c>
    </row>
    <row r="16979" spans="1:5" x14ac:dyDescent="0.3">
      <c r="A16979" s="18" t="str">
        <f t="shared" si="265"/>
        <v>2024-25Monash CityMC3</v>
      </c>
      <c r="B16979" s="18" t="s">
        <v>1274</v>
      </c>
      <c r="C16979" s="18" t="s">
        <v>1138</v>
      </c>
      <c r="D16979" s="18" t="s">
        <v>197</v>
      </c>
      <c r="E16979" s="18">
        <v>74.918852947518346</v>
      </c>
    </row>
    <row r="16980" spans="1:5" x14ac:dyDescent="0.3">
      <c r="A16980" s="18" t="str">
        <f t="shared" si="265"/>
        <v>2024-25Monash CityMC4</v>
      </c>
      <c r="B16980" s="18" t="s">
        <v>1274</v>
      </c>
      <c r="C16980" s="18" t="s">
        <v>1138</v>
      </c>
      <c r="D16980" s="18" t="s">
        <v>202</v>
      </c>
      <c r="E16980" s="18">
        <v>0.76721311475409837</v>
      </c>
    </row>
    <row r="16981" spans="1:5" x14ac:dyDescent="0.3">
      <c r="A16981" s="18" t="str">
        <f t="shared" si="265"/>
        <v>2024-25Monash CityMC5</v>
      </c>
      <c r="B16981" s="18" t="s">
        <v>1274</v>
      </c>
      <c r="C16981" s="18" t="s">
        <v>1138</v>
      </c>
      <c r="D16981" s="18" t="s">
        <v>207</v>
      </c>
      <c r="E16981" s="18">
        <v>0.8165137614678899</v>
      </c>
    </row>
    <row r="16982" spans="1:5" x14ac:dyDescent="0.3">
      <c r="A16982" s="18" t="str">
        <f t="shared" si="265"/>
        <v>2024-25Monash CityMC6</v>
      </c>
      <c r="B16982" s="18" t="s">
        <v>1274</v>
      </c>
      <c r="C16982" s="18" t="s">
        <v>1138</v>
      </c>
      <c r="D16982" s="18" t="s">
        <v>211</v>
      </c>
      <c r="E16982" s="18">
        <v>0.96486662329212747</v>
      </c>
    </row>
    <row r="16983" spans="1:5" x14ac:dyDescent="0.3">
      <c r="A16983" s="18" t="str">
        <f t="shared" si="265"/>
        <v>2024-25Monash CityR1</v>
      </c>
      <c r="B16983" s="18" t="s">
        <v>1274</v>
      </c>
      <c r="C16983" s="18" t="s">
        <v>1138</v>
      </c>
      <c r="D16983" s="18" t="s">
        <v>215</v>
      </c>
      <c r="E16983" s="18">
        <v>41.269841269841265</v>
      </c>
    </row>
    <row r="16984" spans="1:5" x14ac:dyDescent="0.3">
      <c r="A16984" s="18" t="str">
        <f t="shared" ref="A16984:A17047" si="266">CONCATENATE(B16984,C16984,D16984)</f>
        <v>2024-25Monash CityR2</v>
      </c>
      <c r="B16984" s="18" t="s">
        <v>1274</v>
      </c>
      <c r="C16984" s="18" t="s">
        <v>1138</v>
      </c>
      <c r="D16984" s="18" t="s">
        <v>220</v>
      </c>
      <c r="E16984" s="18">
        <v>0.99470899470899465</v>
      </c>
    </row>
    <row r="16985" spans="1:5" x14ac:dyDescent="0.3">
      <c r="A16985" s="18" t="str">
        <f t="shared" si="266"/>
        <v>2024-25Monash CityR3</v>
      </c>
      <c r="B16985" s="18" t="s">
        <v>1274</v>
      </c>
      <c r="C16985" s="18" t="s">
        <v>1138</v>
      </c>
      <c r="D16985" s="18" t="s">
        <v>223</v>
      </c>
      <c r="E16985" s="18">
        <v>112.73946360153256</v>
      </c>
    </row>
    <row r="16986" spans="1:5" x14ac:dyDescent="0.3">
      <c r="A16986" s="18" t="str">
        <f t="shared" si="266"/>
        <v>2024-25Monash CityR4</v>
      </c>
      <c r="B16986" s="18" t="s">
        <v>1274</v>
      </c>
      <c r="C16986" s="18" t="s">
        <v>1138</v>
      </c>
      <c r="D16986" s="18" t="s">
        <v>228</v>
      </c>
      <c r="E16986" s="18">
        <v>29.658679798753742</v>
      </c>
    </row>
    <row r="16987" spans="1:5" x14ac:dyDescent="0.3">
      <c r="A16987" s="18" t="str">
        <f t="shared" si="266"/>
        <v>2024-25Monash CityR5</v>
      </c>
      <c r="B16987" s="18" t="s">
        <v>1274</v>
      </c>
      <c r="C16987" s="18" t="s">
        <v>1138</v>
      </c>
      <c r="D16987" s="18" t="s">
        <v>232</v>
      </c>
      <c r="E16987" s="18">
        <v>72</v>
      </c>
    </row>
    <row r="16988" spans="1:5" x14ac:dyDescent="0.3">
      <c r="A16988" s="18" t="str">
        <f t="shared" si="266"/>
        <v>2024-25Monash CitySP1</v>
      </c>
      <c r="B16988" s="18" t="s">
        <v>1274</v>
      </c>
      <c r="C16988" s="18" t="s">
        <v>1138</v>
      </c>
      <c r="D16988" s="18" t="s">
        <v>236</v>
      </c>
      <c r="E16988" s="18">
        <v>65</v>
      </c>
    </row>
    <row r="16989" spans="1:5" x14ac:dyDescent="0.3">
      <c r="A16989" s="18" t="str">
        <f t="shared" si="266"/>
        <v>2024-25Monash CitySP2</v>
      </c>
      <c r="B16989" s="18" t="s">
        <v>1274</v>
      </c>
      <c r="C16989" s="18" t="s">
        <v>1138</v>
      </c>
      <c r="D16989" s="18" t="s">
        <v>239</v>
      </c>
      <c r="E16989" s="18">
        <v>0.80199004975124377</v>
      </c>
    </row>
    <row r="16990" spans="1:5" x14ac:dyDescent="0.3">
      <c r="A16990" s="18" t="str">
        <f t="shared" si="266"/>
        <v>2024-25Monash CitySP3</v>
      </c>
      <c r="B16990" s="18" t="s">
        <v>1274</v>
      </c>
      <c r="C16990" s="18" t="s">
        <v>1138</v>
      </c>
      <c r="D16990" s="18" t="s">
        <v>245</v>
      </c>
      <c r="E16990" s="18">
        <v>3126.3487751196176</v>
      </c>
    </row>
    <row r="16991" spans="1:5" x14ac:dyDescent="0.3">
      <c r="A16991" s="18" t="str">
        <f t="shared" si="266"/>
        <v>2024-25Monash CitySP4</v>
      </c>
      <c r="B16991" s="18" t="s">
        <v>1274</v>
      </c>
      <c r="C16991" s="18" t="s">
        <v>1138</v>
      </c>
      <c r="D16991" s="18" t="s">
        <v>251</v>
      </c>
      <c r="E16991" s="18">
        <v>0.59259259259259256</v>
      </c>
    </row>
    <row r="16992" spans="1:5" x14ac:dyDescent="0.3">
      <c r="A16992" s="18" t="str">
        <f t="shared" si="266"/>
        <v>2024-25Monash CityWC2</v>
      </c>
      <c r="B16992" s="18" t="s">
        <v>1274</v>
      </c>
      <c r="C16992" s="18" t="s">
        <v>1138</v>
      </c>
      <c r="D16992" s="18" t="s">
        <v>256</v>
      </c>
      <c r="E16992" s="18">
        <v>2.0488929327428727</v>
      </c>
    </row>
    <row r="16993" spans="1:5" x14ac:dyDescent="0.3">
      <c r="A16993" s="18" t="str">
        <f t="shared" si="266"/>
        <v>2024-25Monash CityWC3</v>
      </c>
      <c r="B16993" s="18" t="s">
        <v>1274</v>
      </c>
      <c r="C16993" s="18" t="s">
        <v>1138</v>
      </c>
      <c r="D16993" s="18" t="s">
        <v>262</v>
      </c>
      <c r="E16993" s="18">
        <v>87.635791206446299</v>
      </c>
    </row>
    <row r="16994" spans="1:5" x14ac:dyDescent="0.3">
      <c r="A16994" s="18" t="str">
        <f t="shared" si="266"/>
        <v>2024-25Monash CityWC4</v>
      </c>
      <c r="B16994" s="18" t="s">
        <v>1274</v>
      </c>
      <c r="C16994" s="18" t="s">
        <v>1138</v>
      </c>
      <c r="D16994" s="18" t="s">
        <v>266</v>
      </c>
      <c r="E16994" s="18">
        <v>50.099060847987914</v>
      </c>
    </row>
    <row r="16995" spans="1:5" x14ac:dyDescent="0.3">
      <c r="A16995" s="18" t="str">
        <f t="shared" si="266"/>
        <v>2024-25Monash CityWC5</v>
      </c>
      <c r="B16995" s="18" t="s">
        <v>1274</v>
      </c>
      <c r="C16995" s="18" t="s">
        <v>1138</v>
      </c>
      <c r="D16995" s="18" t="s">
        <v>270</v>
      </c>
      <c r="E16995" s="18">
        <v>0.70447513272318663</v>
      </c>
    </row>
    <row r="16996" spans="1:5" x14ac:dyDescent="0.3">
      <c r="A16996" s="18" t="str">
        <f t="shared" si="266"/>
        <v>2024-25Monash CityE2</v>
      </c>
      <c r="B16996" s="18" t="s">
        <v>1274</v>
      </c>
      <c r="C16996" s="18" t="s">
        <v>1138</v>
      </c>
      <c r="D16996" s="18" t="s">
        <v>548</v>
      </c>
      <c r="E16996" s="18">
        <v>2682.3751724457738</v>
      </c>
    </row>
    <row r="16997" spans="1:5" x14ac:dyDescent="0.3">
      <c r="A16997" s="18" t="str">
        <f t="shared" si="266"/>
        <v>2024-25Monash CityE4</v>
      </c>
      <c r="B16997" s="18" t="s">
        <v>1274</v>
      </c>
      <c r="C16997" s="18" t="s">
        <v>1138</v>
      </c>
      <c r="D16997" s="18" t="s">
        <v>550</v>
      </c>
      <c r="E16997" s="18">
        <v>1697.0287158441438</v>
      </c>
    </row>
    <row r="16998" spans="1:5" x14ac:dyDescent="0.3">
      <c r="A16998" s="18" t="str">
        <f t="shared" si="266"/>
        <v>2024-25Monash CityL1</v>
      </c>
      <c r="B16998" s="18" t="s">
        <v>1274</v>
      </c>
      <c r="C16998" s="18" t="s">
        <v>1138</v>
      </c>
      <c r="D16998" s="18" t="s">
        <v>552</v>
      </c>
      <c r="E16998" s="18">
        <v>1.4739032559508822</v>
      </c>
    </row>
    <row r="16999" spans="1:5" x14ac:dyDescent="0.3">
      <c r="A16999" s="18" t="str">
        <f t="shared" si="266"/>
        <v>2024-25Monash CityL2</v>
      </c>
      <c r="B16999" s="18" t="s">
        <v>1274</v>
      </c>
      <c r="C16999" s="18" t="s">
        <v>1138</v>
      </c>
      <c r="D16999" s="18" t="s">
        <v>554</v>
      </c>
      <c r="E16999" s="18">
        <v>8.6088632905845119E-2</v>
      </c>
    </row>
    <row r="17000" spans="1:5" x14ac:dyDescent="0.3">
      <c r="A17000" s="18" t="str">
        <f t="shared" si="266"/>
        <v>2024-25Monash CityO2</v>
      </c>
      <c r="B17000" s="18" t="s">
        <v>1274</v>
      </c>
      <c r="C17000" s="18" t="s">
        <v>1138</v>
      </c>
      <c r="D17000" s="18" t="s">
        <v>556</v>
      </c>
      <c r="E17000" s="18">
        <v>0</v>
      </c>
    </row>
    <row r="17001" spans="1:5" x14ac:dyDescent="0.3">
      <c r="A17001" s="18" t="str">
        <f t="shared" si="266"/>
        <v>2024-25Monash CityO3</v>
      </c>
      <c r="B17001" s="18" t="s">
        <v>1274</v>
      </c>
      <c r="C17001" s="18" t="s">
        <v>1138</v>
      </c>
      <c r="D17001" s="18" t="s">
        <v>558</v>
      </c>
      <c r="E17001" s="18">
        <v>0</v>
      </c>
    </row>
    <row r="17002" spans="1:5" x14ac:dyDescent="0.3">
      <c r="A17002" s="18" t="str">
        <f t="shared" si="266"/>
        <v>2024-25Monash CityO4</v>
      </c>
      <c r="B17002" s="18" t="s">
        <v>1274</v>
      </c>
      <c r="C17002" s="18" t="s">
        <v>1138</v>
      </c>
      <c r="D17002" s="18" t="s">
        <v>560</v>
      </c>
      <c r="E17002" s="18">
        <v>3.7686778031778528E-2</v>
      </c>
    </row>
    <row r="17003" spans="1:5" x14ac:dyDescent="0.3">
      <c r="A17003" s="18" t="str">
        <f t="shared" si="266"/>
        <v>2024-25Monash CityO5</v>
      </c>
      <c r="B17003" s="18" t="s">
        <v>1274</v>
      </c>
      <c r="C17003" s="18" t="s">
        <v>1138</v>
      </c>
      <c r="D17003" s="18" t="s">
        <v>562</v>
      </c>
      <c r="E17003" s="18">
        <v>1.8938052023043275</v>
      </c>
    </row>
    <row r="17004" spans="1:5" x14ac:dyDescent="0.3">
      <c r="A17004" s="18" t="str">
        <f t="shared" si="266"/>
        <v>2024-25Monash CityOP1</v>
      </c>
      <c r="B17004" s="18" t="s">
        <v>1274</v>
      </c>
      <c r="C17004" s="18" t="s">
        <v>1138</v>
      </c>
      <c r="D17004" s="18" t="s">
        <v>564</v>
      </c>
      <c r="E17004" s="18">
        <v>0.12494327120900399</v>
      </c>
    </row>
    <row r="17005" spans="1:5" x14ac:dyDescent="0.3">
      <c r="A17005" s="18" t="str">
        <f t="shared" si="266"/>
        <v>2024-25Monash CityS1</v>
      </c>
      <c r="B17005" s="18" t="s">
        <v>1274</v>
      </c>
      <c r="C17005" s="18" t="s">
        <v>1138</v>
      </c>
      <c r="D17005" s="18" t="s">
        <v>567</v>
      </c>
      <c r="E17005" s="18">
        <v>0.57247670337649759</v>
      </c>
    </row>
    <row r="17006" spans="1:5" x14ac:dyDescent="0.3">
      <c r="A17006" s="18" t="str">
        <f t="shared" si="266"/>
        <v>2024-25Monash CityS2</v>
      </c>
      <c r="B17006" s="18" t="s">
        <v>1274</v>
      </c>
      <c r="C17006" s="18" t="s">
        <v>1138</v>
      </c>
      <c r="D17006" s="18" t="s">
        <v>569</v>
      </c>
      <c r="E17006" s="18">
        <v>1.4093065756750345E-3</v>
      </c>
    </row>
    <row r="17007" spans="1:5" x14ac:dyDescent="0.3">
      <c r="A17007" s="18" t="str">
        <f t="shared" si="266"/>
        <v>2024-25Monash CityC1</v>
      </c>
      <c r="B17007" s="18" t="s">
        <v>1274</v>
      </c>
      <c r="C17007" s="18" t="s">
        <v>1138</v>
      </c>
      <c r="D17007" s="18" t="s">
        <v>572</v>
      </c>
      <c r="E17007" s="18">
        <v>1105.6587724831318</v>
      </c>
    </row>
    <row r="17008" spans="1:5" x14ac:dyDescent="0.3">
      <c r="A17008" s="18" t="str">
        <f t="shared" si="266"/>
        <v>2024-25Monash CityC2</v>
      </c>
      <c r="B17008" s="18" t="s">
        <v>1274</v>
      </c>
      <c r="C17008" s="18" t="s">
        <v>1138</v>
      </c>
      <c r="D17008" s="18" t="s">
        <v>575</v>
      </c>
      <c r="E17008" s="18">
        <v>7088.8286790144703</v>
      </c>
    </row>
    <row r="17009" spans="1:5" x14ac:dyDescent="0.3">
      <c r="A17009" s="18" t="str">
        <f t="shared" si="266"/>
        <v>2024-25Monash CityC3</v>
      </c>
      <c r="B17009" s="18" t="s">
        <v>1274</v>
      </c>
      <c r="C17009" s="18" t="s">
        <v>1138</v>
      </c>
      <c r="D17009" s="18" t="s">
        <v>579</v>
      </c>
      <c r="E17009" s="18">
        <v>276.8095238095238</v>
      </c>
    </row>
    <row r="17010" spans="1:5" x14ac:dyDescent="0.3">
      <c r="A17010" s="18" t="str">
        <f t="shared" si="266"/>
        <v>2024-25Monash CityC4</v>
      </c>
      <c r="B17010" s="18" t="s">
        <v>1274</v>
      </c>
      <c r="C17010" s="18" t="s">
        <v>1138</v>
      </c>
      <c r="D17010" s="18" t="s">
        <v>583</v>
      </c>
      <c r="E17010" s="18">
        <v>1101.6161094864003</v>
      </c>
    </row>
    <row r="17011" spans="1:5" x14ac:dyDescent="0.3">
      <c r="A17011" s="18" t="str">
        <f t="shared" si="266"/>
        <v>2024-25Monash CityC5</v>
      </c>
      <c r="B17011" s="18" t="s">
        <v>1274</v>
      </c>
      <c r="C17011" s="18" t="s">
        <v>1138</v>
      </c>
      <c r="D17011" s="18" t="s">
        <v>586</v>
      </c>
      <c r="E17011" s="18">
        <v>125.08362482558249</v>
      </c>
    </row>
    <row r="17012" spans="1:5" x14ac:dyDescent="0.3">
      <c r="A17012" s="18" t="str">
        <f t="shared" si="266"/>
        <v>2024-25Monash CityC6</v>
      </c>
      <c r="B17012" s="18" t="s">
        <v>1274</v>
      </c>
      <c r="C17012" s="18" t="s">
        <v>1138</v>
      </c>
      <c r="D17012" s="18" t="s">
        <v>590</v>
      </c>
      <c r="E17012" s="18">
        <v>9</v>
      </c>
    </row>
    <row r="17013" spans="1:5" x14ac:dyDescent="0.3">
      <c r="A17013" s="18" t="str">
        <f t="shared" si="266"/>
        <v>2024-25Monash CityC7</v>
      </c>
      <c r="B17013" s="18" t="s">
        <v>1274</v>
      </c>
      <c r="C17013" s="18" t="s">
        <v>1138</v>
      </c>
      <c r="D17013" s="18" t="s">
        <v>594</v>
      </c>
      <c r="E17013" s="18">
        <v>0.13751507840772015</v>
      </c>
    </row>
    <row r="17014" spans="1:5" x14ac:dyDescent="0.3">
      <c r="A17014" s="18" t="str">
        <f t="shared" si="266"/>
        <v>2024-25Moonee Valley CityAF2</v>
      </c>
      <c r="B17014" s="18" t="s">
        <v>1274</v>
      </c>
      <c r="C17014" s="18" t="s">
        <v>1141</v>
      </c>
      <c r="D17014" s="18" t="s">
        <v>76</v>
      </c>
      <c r="E17014" s="18">
        <v>1</v>
      </c>
    </row>
    <row r="17015" spans="1:5" x14ac:dyDescent="0.3">
      <c r="A17015" s="18" t="str">
        <f t="shared" si="266"/>
        <v>2024-25Moonee Valley CityAF6</v>
      </c>
      <c r="B17015" s="18" t="s">
        <v>1274</v>
      </c>
      <c r="C17015" s="18" t="s">
        <v>1141</v>
      </c>
      <c r="D17015" s="18" t="s">
        <v>85</v>
      </c>
      <c r="E17015" s="18">
        <v>7.6198547775413932</v>
      </c>
    </row>
    <row r="17016" spans="1:5" x14ac:dyDescent="0.3">
      <c r="A17016" s="18" t="str">
        <f t="shared" si="266"/>
        <v>2024-25Moonee Valley CityAF7</v>
      </c>
      <c r="B17016" s="18" t="s">
        <v>1274</v>
      </c>
      <c r="C17016" s="18" t="s">
        <v>1141</v>
      </c>
      <c r="D17016" s="18" t="s">
        <v>90</v>
      </c>
      <c r="E17016" s="18">
        <v>1.16520946568623</v>
      </c>
    </row>
    <row r="17017" spans="1:5" x14ac:dyDescent="0.3">
      <c r="A17017" s="18" t="str">
        <f t="shared" si="266"/>
        <v>2024-25Moonee Valley CityAM1</v>
      </c>
      <c r="B17017" s="18" t="s">
        <v>1274</v>
      </c>
      <c r="C17017" s="18" t="s">
        <v>1141</v>
      </c>
      <c r="D17017" s="18" t="s">
        <v>97</v>
      </c>
      <c r="E17017" s="18">
        <v>1.679890560875513</v>
      </c>
    </row>
    <row r="17018" spans="1:5" x14ac:dyDescent="0.3">
      <c r="A17018" s="18" t="str">
        <f t="shared" si="266"/>
        <v>2024-25Moonee Valley CityAM2</v>
      </c>
      <c r="B17018" s="18" t="s">
        <v>1274</v>
      </c>
      <c r="C17018" s="18" t="s">
        <v>1141</v>
      </c>
      <c r="D17018" s="18" t="s">
        <v>103</v>
      </c>
      <c r="E17018" s="18">
        <v>0.3611111111111111</v>
      </c>
    </row>
    <row r="17019" spans="1:5" x14ac:dyDescent="0.3">
      <c r="A17019" s="18" t="str">
        <f t="shared" si="266"/>
        <v>2024-25Moonee Valley CityAM5</v>
      </c>
      <c r="B17019" s="18" t="s">
        <v>1274</v>
      </c>
      <c r="C17019" s="18" t="s">
        <v>1141</v>
      </c>
      <c r="D17019" s="18" t="s">
        <v>109</v>
      </c>
      <c r="E17019" s="18">
        <v>0.74534161490683226</v>
      </c>
    </row>
    <row r="17020" spans="1:5" x14ac:dyDescent="0.3">
      <c r="A17020" s="18" t="str">
        <f t="shared" si="266"/>
        <v>2024-25Moonee Valley CityAM6</v>
      </c>
      <c r="B17020" s="18" t="s">
        <v>1274</v>
      </c>
      <c r="C17020" s="18" t="s">
        <v>1141</v>
      </c>
      <c r="D17020" s="18" t="s">
        <v>115</v>
      </c>
      <c r="E17020" s="18">
        <v>6.0870101439891471</v>
      </c>
    </row>
    <row r="17021" spans="1:5" x14ac:dyDescent="0.3">
      <c r="A17021" s="18" t="str">
        <f t="shared" si="266"/>
        <v>2024-25Moonee Valley CityAM7</v>
      </c>
      <c r="B17021" s="18" t="s">
        <v>1274</v>
      </c>
      <c r="C17021" s="18" t="s">
        <v>1141</v>
      </c>
      <c r="D17021" s="18" t="s">
        <v>118</v>
      </c>
      <c r="E17021" s="18">
        <v>0</v>
      </c>
    </row>
    <row r="17022" spans="1:5" x14ac:dyDescent="0.3">
      <c r="A17022" s="18" t="str">
        <f t="shared" si="266"/>
        <v>2024-25Moonee Valley CityFS1</v>
      </c>
      <c r="B17022" s="18" t="s">
        <v>1274</v>
      </c>
      <c r="C17022" s="18" t="s">
        <v>1141</v>
      </c>
      <c r="D17022" s="18" t="s">
        <v>124</v>
      </c>
      <c r="E17022" s="18">
        <v>1.2857142857142858</v>
      </c>
    </row>
    <row r="17023" spans="1:5" x14ac:dyDescent="0.3">
      <c r="A17023" s="18" t="str">
        <f t="shared" si="266"/>
        <v>2024-25Moonee Valley CityFS2</v>
      </c>
      <c r="B17023" s="18" t="s">
        <v>1274</v>
      </c>
      <c r="C17023" s="18" t="s">
        <v>1141</v>
      </c>
      <c r="D17023" s="18" t="s">
        <v>130</v>
      </c>
      <c r="E17023" s="18">
        <v>1</v>
      </c>
    </row>
    <row r="17024" spans="1:5" x14ac:dyDescent="0.3">
      <c r="A17024" s="18" t="str">
        <f t="shared" si="266"/>
        <v>2024-25Moonee Valley CityFS3</v>
      </c>
      <c r="B17024" s="18" t="s">
        <v>1274</v>
      </c>
      <c r="C17024" s="18" t="s">
        <v>1141</v>
      </c>
      <c r="D17024" s="18" t="s">
        <v>135</v>
      </c>
      <c r="E17024" s="18">
        <v>429.67004608294928</v>
      </c>
    </row>
    <row r="17025" spans="1:5" x14ac:dyDescent="0.3">
      <c r="A17025" s="18" t="str">
        <f t="shared" si="266"/>
        <v>2024-25Moonee Valley CityFS4</v>
      </c>
      <c r="B17025" s="18" t="s">
        <v>1274</v>
      </c>
      <c r="C17025" s="18" t="s">
        <v>1141</v>
      </c>
      <c r="D17025" s="18" t="s">
        <v>139</v>
      </c>
      <c r="E17025" s="18">
        <v>1</v>
      </c>
    </row>
    <row r="17026" spans="1:5" x14ac:dyDescent="0.3">
      <c r="A17026" s="18" t="str">
        <f t="shared" si="266"/>
        <v>2024-25Moonee Valley CityFS5</v>
      </c>
      <c r="B17026" s="18" t="s">
        <v>1274</v>
      </c>
      <c r="C17026" s="18" t="s">
        <v>1141</v>
      </c>
      <c r="D17026" s="18" t="s">
        <v>144</v>
      </c>
      <c r="E17026" s="18">
        <v>1</v>
      </c>
    </row>
    <row r="17027" spans="1:5" x14ac:dyDescent="0.3">
      <c r="A17027" s="18" t="str">
        <f t="shared" si="266"/>
        <v>2024-25Moonee Valley CityG1</v>
      </c>
      <c r="B17027" s="18" t="s">
        <v>1274</v>
      </c>
      <c r="C17027" s="18" t="s">
        <v>1141</v>
      </c>
      <c r="D17027" s="18" t="s">
        <v>149</v>
      </c>
      <c r="E17027" s="18">
        <v>0.1076923076923077</v>
      </c>
    </row>
    <row r="17028" spans="1:5" x14ac:dyDescent="0.3">
      <c r="A17028" s="18" t="str">
        <f t="shared" si="266"/>
        <v>2024-25Moonee Valley CityG2</v>
      </c>
      <c r="B17028" s="18" t="s">
        <v>1274</v>
      </c>
      <c r="C17028" s="18" t="s">
        <v>1141</v>
      </c>
      <c r="D17028" s="18" t="s">
        <v>154</v>
      </c>
      <c r="E17028" s="18">
        <v>70</v>
      </c>
    </row>
    <row r="17029" spans="1:5" x14ac:dyDescent="0.3">
      <c r="A17029" s="18" t="str">
        <f t="shared" si="266"/>
        <v>2024-25Moonee Valley CityG3</v>
      </c>
      <c r="B17029" s="18" t="s">
        <v>1274</v>
      </c>
      <c r="C17029" s="18" t="s">
        <v>1141</v>
      </c>
      <c r="D17029" s="18" t="s">
        <v>159</v>
      </c>
      <c r="E17029" s="18">
        <v>0.94814814814814818</v>
      </c>
    </row>
    <row r="17030" spans="1:5" x14ac:dyDescent="0.3">
      <c r="A17030" s="18" t="str">
        <f t="shared" si="266"/>
        <v>2024-25Moonee Valley CityG4</v>
      </c>
      <c r="B17030" s="18" t="s">
        <v>1274</v>
      </c>
      <c r="C17030" s="18" t="s">
        <v>1141</v>
      </c>
      <c r="D17030" s="18" t="s">
        <v>166</v>
      </c>
      <c r="E17030" s="18">
        <v>57239.777777777781</v>
      </c>
    </row>
    <row r="17031" spans="1:5" x14ac:dyDescent="0.3">
      <c r="A17031" s="18" t="str">
        <f t="shared" si="266"/>
        <v>2024-25Moonee Valley CityG5</v>
      </c>
      <c r="B17031" s="18" t="s">
        <v>1274</v>
      </c>
      <c r="C17031" s="18" t="s">
        <v>1141</v>
      </c>
      <c r="D17031" s="18" t="s">
        <v>169</v>
      </c>
      <c r="E17031" s="18">
        <v>66</v>
      </c>
    </row>
    <row r="17032" spans="1:5" x14ac:dyDescent="0.3">
      <c r="A17032" s="18" t="str">
        <f t="shared" si="266"/>
        <v>2024-25Moonee Valley CityLB2</v>
      </c>
      <c r="B17032" s="18" t="s">
        <v>1274</v>
      </c>
      <c r="C17032" s="18" t="s">
        <v>1141</v>
      </c>
      <c r="D17032" s="18" t="s">
        <v>172</v>
      </c>
      <c r="E17032" s="18">
        <v>0.66221161037914966</v>
      </c>
    </row>
    <row r="17033" spans="1:5" x14ac:dyDescent="0.3">
      <c r="A17033" s="18" t="str">
        <f t="shared" si="266"/>
        <v>2024-25Moonee Valley CityLB5</v>
      </c>
      <c r="B17033" s="18" t="s">
        <v>1274</v>
      </c>
      <c r="C17033" s="18" t="s">
        <v>1141</v>
      </c>
      <c r="D17033" s="18" t="s">
        <v>177</v>
      </c>
      <c r="E17033" s="18">
        <v>46.643842691086242</v>
      </c>
    </row>
    <row r="17034" spans="1:5" x14ac:dyDescent="0.3">
      <c r="A17034" s="18" t="str">
        <f t="shared" si="266"/>
        <v>2024-25Moonee Valley CityLB6</v>
      </c>
      <c r="B17034" s="18" t="s">
        <v>1274</v>
      </c>
      <c r="C17034" s="18" t="s">
        <v>1141</v>
      </c>
      <c r="D17034" s="18" t="s">
        <v>180</v>
      </c>
      <c r="E17034" s="18">
        <v>6.4204513921006381</v>
      </c>
    </row>
    <row r="17035" spans="1:5" x14ac:dyDescent="0.3">
      <c r="A17035" s="18" t="str">
        <f t="shared" si="266"/>
        <v>2024-25Moonee Valley CityLB7</v>
      </c>
      <c r="B17035" s="18" t="s">
        <v>1274</v>
      </c>
      <c r="C17035" s="18" t="s">
        <v>1141</v>
      </c>
      <c r="D17035" s="18" t="s">
        <v>184</v>
      </c>
      <c r="E17035" s="18">
        <v>0.31322264360373692</v>
      </c>
    </row>
    <row r="17036" spans="1:5" x14ac:dyDescent="0.3">
      <c r="A17036" s="18" t="str">
        <f t="shared" si="266"/>
        <v>2024-25Moonee Valley CityLB8</v>
      </c>
      <c r="B17036" s="18" t="s">
        <v>1274</v>
      </c>
      <c r="C17036" s="18" t="s">
        <v>1141</v>
      </c>
      <c r="D17036" s="18" t="s">
        <v>188</v>
      </c>
      <c r="E17036" s="18">
        <v>3.4426587118058767</v>
      </c>
    </row>
    <row r="17037" spans="1:5" x14ac:dyDescent="0.3">
      <c r="A17037" s="18" t="str">
        <f t="shared" si="266"/>
        <v>2024-25Moonee Valley CityMC2</v>
      </c>
      <c r="B17037" s="18" t="s">
        <v>1274</v>
      </c>
      <c r="C17037" s="18" t="s">
        <v>1141</v>
      </c>
      <c r="D17037" s="18" t="s">
        <v>192</v>
      </c>
      <c r="E17037" s="18">
        <v>1.0065627563576702</v>
      </c>
    </row>
    <row r="17038" spans="1:5" x14ac:dyDescent="0.3">
      <c r="A17038" s="18" t="str">
        <f t="shared" si="266"/>
        <v>2024-25Moonee Valley CityMC3</v>
      </c>
      <c r="B17038" s="18" t="s">
        <v>1274</v>
      </c>
      <c r="C17038" s="18" t="s">
        <v>1141</v>
      </c>
      <c r="D17038" s="18" t="s">
        <v>197</v>
      </c>
      <c r="E17038" s="18">
        <v>89.416057926438555</v>
      </c>
    </row>
    <row r="17039" spans="1:5" x14ac:dyDescent="0.3">
      <c r="A17039" s="18" t="str">
        <f t="shared" si="266"/>
        <v>2024-25Moonee Valley CityMC4</v>
      </c>
      <c r="B17039" s="18" t="s">
        <v>1274</v>
      </c>
      <c r="C17039" s="18" t="s">
        <v>1141</v>
      </c>
      <c r="D17039" s="18" t="s">
        <v>202</v>
      </c>
      <c r="E17039" s="18">
        <v>0.80818442532539159</v>
      </c>
    </row>
    <row r="17040" spans="1:5" x14ac:dyDescent="0.3">
      <c r="A17040" s="18" t="str">
        <f t="shared" si="266"/>
        <v>2024-25Moonee Valley CityMC5</v>
      </c>
      <c r="B17040" s="18" t="s">
        <v>1274</v>
      </c>
      <c r="C17040" s="18" t="s">
        <v>1141</v>
      </c>
      <c r="D17040" s="18" t="s">
        <v>207</v>
      </c>
      <c r="E17040" s="18">
        <v>0.90243902439024393</v>
      </c>
    </row>
    <row r="17041" spans="1:5" x14ac:dyDescent="0.3">
      <c r="A17041" s="18" t="str">
        <f t="shared" si="266"/>
        <v>2024-25Moonee Valley CityMC6</v>
      </c>
      <c r="B17041" s="18" t="s">
        <v>1274</v>
      </c>
      <c r="C17041" s="18" t="s">
        <v>1141</v>
      </c>
      <c r="D17041" s="18" t="s">
        <v>211</v>
      </c>
      <c r="E17041" s="18">
        <v>0.90484003281378178</v>
      </c>
    </row>
    <row r="17042" spans="1:5" x14ac:dyDescent="0.3">
      <c r="A17042" s="18" t="str">
        <f t="shared" si="266"/>
        <v>2024-25Moonee Valley CityR1</v>
      </c>
      <c r="B17042" s="18" t="s">
        <v>1274</v>
      </c>
      <c r="C17042" s="18" t="s">
        <v>1141</v>
      </c>
      <c r="D17042" s="18" t="s">
        <v>215</v>
      </c>
      <c r="E17042" s="18">
        <v>51.515151515151516</v>
      </c>
    </row>
    <row r="17043" spans="1:5" x14ac:dyDescent="0.3">
      <c r="A17043" s="18" t="str">
        <f t="shared" si="266"/>
        <v>2024-25Moonee Valley CityR2</v>
      </c>
      <c r="B17043" s="18" t="s">
        <v>1274</v>
      </c>
      <c r="C17043" s="18" t="s">
        <v>1141</v>
      </c>
      <c r="D17043" s="18" t="s">
        <v>220</v>
      </c>
      <c r="E17043" s="18">
        <v>1</v>
      </c>
    </row>
    <row r="17044" spans="1:5" x14ac:dyDescent="0.3">
      <c r="A17044" s="18" t="str">
        <f t="shared" si="266"/>
        <v>2024-25Moonee Valley CityR3</v>
      </c>
      <c r="B17044" s="18" t="s">
        <v>1274</v>
      </c>
      <c r="C17044" s="18" t="s">
        <v>1141</v>
      </c>
      <c r="D17044" s="18" t="s">
        <v>223</v>
      </c>
      <c r="E17044" s="18">
        <v>227.75141035973331</v>
      </c>
    </row>
    <row r="17045" spans="1:5" x14ac:dyDescent="0.3">
      <c r="A17045" s="18" t="str">
        <f t="shared" si="266"/>
        <v>2024-25Moonee Valley CityR4</v>
      </c>
      <c r="B17045" s="18" t="s">
        <v>1274</v>
      </c>
      <c r="C17045" s="18" t="s">
        <v>1141</v>
      </c>
      <c r="D17045" s="18" t="s">
        <v>228</v>
      </c>
      <c r="E17045" s="18">
        <v>37.415190317488161</v>
      </c>
    </row>
    <row r="17046" spans="1:5" x14ac:dyDescent="0.3">
      <c r="A17046" s="18" t="str">
        <f t="shared" si="266"/>
        <v>2024-25Moonee Valley CityR5</v>
      </c>
      <c r="B17046" s="18" t="s">
        <v>1274</v>
      </c>
      <c r="C17046" s="18" t="s">
        <v>1141</v>
      </c>
      <c r="D17046" s="18" t="s">
        <v>232</v>
      </c>
      <c r="E17046" s="18">
        <v>70</v>
      </c>
    </row>
    <row r="17047" spans="1:5" x14ac:dyDescent="0.3">
      <c r="A17047" s="18" t="str">
        <f t="shared" si="266"/>
        <v>2024-25Moonee Valley CitySP1</v>
      </c>
      <c r="B17047" s="18" t="s">
        <v>1274</v>
      </c>
      <c r="C17047" s="18" t="s">
        <v>1141</v>
      </c>
      <c r="D17047" s="18" t="s">
        <v>236</v>
      </c>
      <c r="E17047" s="18">
        <v>79</v>
      </c>
    </row>
    <row r="17048" spans="1:5" x14ac:dyDescent="0.3">
      <c r="A17048" s="18" t="str">
        <f t="shared" ref="A17048:A17111" si="267">CONCATENATE(B17048,C17048,D17048)</f>
        <v>2024-25Moonee Valley CitySP2</v>
      </c>
      <c r="B17048" s="18" t="s">
        <v>1274</v>
      </c>
      <c r="C17048" s="18" t="s">
        <v>1141</v>
      </c>
      <c r="D17048" s="18" t="s">
        <v>239</v>
      </c>
      <c r="E17048" s="18">
        <v>0.84478371501272265</v>
      </c>
    </row>
    <row r="17049" spans="1:5" x14ac:dyDescent="0.3">
      <c r="A17049" s="18" t="str">
        <f t="shared" si="267"/>
        <v>2024-25Moonee Valley CitySP3</v>
      </c>
      <c r="B17049" s="18" t="s">
        <v>1274</v>
      </c>
      <c r="C17049" s="18" t="s">
        <v>1141</v>
      </c>
      <c r="D17049" s="18" t="s">
        <v>245</v>
      </c>
      <c r="E17049" s="18">
        <v>3735.0758706467664</v>
      </c>
    </row>
    <row r="17050" spans="1:5" x14ac:dyDescent="0.3">
      <c r="A17050" s="18" t="str">
        <f t="shared" si="267"/>
        <v>2024-25Moonee Valley CitySP4</v>
      </c>
      <c r="B17050" s="18" t="s">
        <v>1274</v>
      </c>
      <c r="C17050" s="18" t="s">
        <v>1141</v>
      </c>
      <c r="D17050" s="18" t="s">
        <v>251</v>
      </c>
      <c r="E17050" s="18">
        <v>0.8</v>
      </c>
    </row>
    <row r="17051" spans="1:5" x14ac:dyDescent="0.3">
      <c r="A17051" s="18" t="str">
        <f t="shared" si="267"/>
        <v>2024-25Moonee Valley CityWC2</v>
      </c>
      <c r="B17051" s="18" t="s">
        <v>1274</v>
      </c>
      <c r="C17051" s="18" t="s">
        <v>1141</v>
      </c>
      <c r="D17051" s="18" t="s">
        <v>256</v>
      </c>
      <c r="E17051" s="18">
        <v>13.656899791547474</v>
      </c>
    </row>
    <row r="17052" spans="1:5" x14ac:dyDescent="0.3">
      <c r="A17052" s="18" t="str">
        <f t="shared" si="267"/>
        <v>2024-25Moonee Valley CityWC3</v>
      </c>
      <c r="B17052" s="18" t="s">
        <v>1274</v>
      </c>
      <c r="C17052" s="18" t="s">
        <v>1141</v>
      </c>
      <c r="D17052" s="18" t="s">
        <v>262</v>
      </c>
      <c r="E17052" s="18">
        <v>138.79134803649933</v>
      </c>
    </row>
    <row r="17053" spans="1:5" x14ac:dyDescent="0.3">
      <c r="A17053" s="18" t="str">
        <f t="shared" si="267"/>
        <v>2024-25Moonee Valley CityWC4</v>
      </c>
      <c r="B17053" s="18" t="s">
        <v>1274</v>
      </c>
      <c r="C17053" s="18" t="s">
        <v>1141</v>
      </c>
      <c r="D17053" s="18" t="s">
        <v>266</v>
      </c>
      <c r="E17053" s="18">
        <v>59.222627055306425</v>
      </c>
    </row>
    <row r="17054" spans="1:5" x14ac:dyDescent="0.3">
      <c r="A17054" s="18" t="str">
        <f t="shared" si="267"/>
        <v>2024-25Moonee Valley CityWC5</v>
      </c>
      <c r="B17054" s="18" t="s">
        <v>1274</v>
      </c>
      <c r="C17054" s="18" t="s">
        <v>1141</v>
      </c>
      <c r="D17054" s="18" t="s">
        <v>270</v>
      </c>
      <c r="E17054" s="18">
        <v>0.43059356229495288</v>
      </c>
    </row>
    <row r="17055" spans="1:5" x14ac:dyDescent="0.3">
      <c r="A17055" s="18" t="str">
        <f t="shared" si="267"/>
        <v>2024-25Moonee Valley CityE2</v>
      </c>
      <c r="B17055" s="18" t="s">
        <v>1274</v>
      </c>
      <c r="C17055" s="18" t="s">
        <v>1141</v>
      </c>
      <c r="D17055" s="18" t="s">
        <v>548</v>
      </c>
      <c r="E17055" s="18">
        <v>3576.0047912721147</v>
      </c>
    </row>
    <row r="17056" spans="1:5" x14ac:dyDescent="0.3">
      <c r="A17056" s="18" t="str">
        <f t="shared" si="267"/>
        <v>2024-25Moonee Valley CityE4</v>
      </c>
      <c r="B17056" s="18" t="s">
        <v>1274</v>
      </c>
      <c r="C17056" s="18" t="s">
        <v>1141</v>
      </c>
      <c r="D17056" s="18" t="s">
        <v>550</v>
      </c>
      <c r="E17056" s="18">
        <v>2027.4850677414654</v>
      </c>
    </row>
    <row r="17057" spans="1:5" x14ac:dyDescent="0.3">
      <c r="A17057" s="18" t="str">
        <f t="shared" si="267"/>
        <v>2024-25Moonee Valley CityL1</v>
      </c>
      <c r="B17057" s="18" t="s">
        <v>1274</v>
      </c>
      <c r="C17057" s="18" t="s">
        <v>1141</v>
      </c>
      <c r="D17057" s="18" t="s">
        <v>552</v>
      </c>
      <c r="E17057" s="18">
        <v>1.5450531202234257</v>
      </c>
    </row>
    <row r="17058" spans="1:5" x14ac:dyDescent="0.3">
      <c r="A17058" s="18" t="str">
        <f t="shared" si="267"/>
        <v>2024-25Moonee Valley CityL2</v>
      </c>
      <c r="B17058" s="18" t="s">
        <v>1274</v>
      </c>
      <c r="C17058" s="18" t="s">
        <v>1141</v>
      </c>
      <c r="D17058" s="18" t="s">
        <v>554</v>
      </c>
      <c r="E17058" s="18">
        <v>0.12103485365991734</v>
      </c>
    </row>
    <row r="17059" spans="1:5" x14ac:dyDescent="0.3">
      <c r="A17059" s="18" t="str">
        <f t="shared" si="267"/>
        <v>2024-25Moonee Valley CityO2</v>
      </c>
      <c r="B17059" s="18" t="s">
        <v>1274</v>
      </c>
      <c r="C17059" s="18" t="s">
        <v>1141</v>
      </c>
      <c r="D17059" s="18" t="s">
        <v>556</v>
      </c>
      <c r="E17059" s="18">
        <v>5.1077894793186043E-2</v>
      </c>
    </row>
    <row r="17060" spans="1:5" x14ac:dyDescent="0.3">
      <c r="A17060" s="18" t="str">
        <f t="shared" si="267"/>
        <v>2024-25Moonee Valley CityO3</v>
      </c>
      <c r="B17060" s="18" t="s">
        <v>1274</v>
      </c>
      <c r="C17060" s="18" t="s">
        <v>1141</v>
      </c>
      <c r="D17060" s="18" t="s">
        <v>558</v>
      </c>
      <c r="E17060" s="18">
        <v>4.7270805176036074E-3</v>
      </c>
    </row>
    <row r="17061" spans="1:5" x14ac:dyDescent="0.3">
      <c r="A17061" s="18" t="str">
        <f t="shared" si="267"/>
        <v>2024-25Moonee Valley CityO4</v>
      </c>
      <c r="B17061" s="18" t="s">
        <v>1274</v>
      </c>
      <c r="C17061" s="18" t="s">
        <v>1141</v>
      </c>
      <c r="D17061" s="18" t="s">
        <v>560</v>
      </c>
      <c r="E17061" s="18">
        <v>4.1833237459455018E-2</v>
      </c>
    </row>
    <row r="17062" spans="1:5" x14ac:dyDescent="0.3">
      <c r="A17062" s="18" t="str">
        <f t="shared" si="267"/>
        <v>2024-25Moonee Valley CityO5</v>
      </c>
      <c r="B17062" s="18" t="s">
        <v>1274</v>
      </c>
      <c r="C17062" s="18" t="s">
        <v>1141</v>
      </c>
      <c r="D17062" s="18" t="s">
        <v>562</v>
      </c>
      <c r="E17062" s="18">
        <v>1.2524375743162901</v>
      </c>
    </row>
    <row r="17063" spans="1:5" x14ac:dyDescent="0.3">
      <c r="A17063" s="18" t="str">
        <f t="shared" si="267"/>
        <v>2024-25Moonee Valley CityOP1</v>
      </c>
      <c r="B17063" s="18" t="s">
        <v>1274</v>
      </c>
      <c r="C17063" s="18" t="s">
        <v>1141</v>
      </c>
      <c r="D17063" s="18" t="s">
        <v>564</v>
      </c>
      <c r="E17063" s="18">
        <v>8.2641264990200317E-2</v>
      </c>
    </row>
    <row r="17064" spans="1:5" x14ac:dyDescent="0.3">
      <c r="A17064" s="18" t="str">
        <f t="shared" si="267"/>
        <v>2024-25Moonee Valley CityS1</v>
      </c>
      <c r="B17064" s="18" t="s">
        <v>1274</v>
      </c>
      <c r="C17064" s="18" t="s">
        <v>1141</v>
      </c>
      <c r="D17064" s="18" t="s">
        <v>567</v>
      </c>
      <c r="E17064" s="18">
        <v>0.62061090256785034</v>
      </c>
    </row>
    <row r="17065" spans="1:5" x14ac:dyDescent="0.3">
      <c r="A17065" s="18" t="str">
        <f t="shared" si="267"/>
        <v>2024-25Moonee Valley CityS2</v>
      </c>
      <c r="B17065" s="18" t="s">
        <v>1274</v>
      </c>
      <c r="C17065" s="18" t="s">
        <v>1141</v>
      </c>
      <c r="D17065" s="18" t="s">
        <v>569</v>
      </c>
      <c r="E17065" s="18">
        <v>2.3651172035224354E-3</v>
      </c>
    </row>
    <row r="17066" spans="1:5" x14ac:dyDescent="0.3">
      <c r="A17066" s="18" t="str">
        <f t="shared" si="267"/>
        <v>2024-25Moonee Valley CityC1</v>
      </c>
      <c r="B17066" s="18" t="s">
        <v>1274</v>
      </c>
      <c r="C17066" s="18" t="s">
        <v>1141</v>
      </c>
      <c r="D17066" s="18" t="s">
        <v>572</v>
      </c>
      <c r="E17066" s="18">
        <v>1702.9106157308913</v>
      </c>
    </row>
    <row r="17067" spans="1:5" x14ac:dyDescent="0.3">
      <c r="A17067" s="18" t="str">
        <f t="shared" si="267"/>
        <v>2024-25Moonee Valley CityC2</v>
      </c>
      <c r="B17067" s="18" t="s">
        <v>1274</v>
      </c>
      <c r="C17067" s="18" t="s">
        <v>1141</v>
      </c>
      <c r="D17067" s="18" t="s">
        <v>575</v>
      </c>
      <c r="E17067" s="18">
        <v>7432.2218111183056</v>
      </c>
    </row>
    <row r="17068" spans="1:5" x14ac:dyDescent="0.3">
      <c r="A17068" s="18" t="str">
        <f t="shared" si="267"/>
        <v>2024-25Moonee Valley CityC3</v>
      </c>
      <c r="B17068" s="18" t="s">
        <v>1274</v>
      </c>
      <c r="C17068" s="18" t="s">
        <v>1141</v>
      </c>
      <c r="D17068" s="18" t="s">
        <v>579</v>
      </c>
      <c r="E17068" s="18">
        <v>280.90247704832842</v>
      </c>
    </row>
    <row r="17069" spans="1:5" x14ac:dyDescent="0.3">
      <c r="A17069" s="18" t="str">
        <f t="shared" si="267"/>
        <v>2024-25Moonee Valley CityC4</v>
      </c>
      <c r="B17069" s="18" t="s">
        <v>1274</v>
      </c>
      <c r="C17069" s="18" t="s">
        <v>1141</v>
      </c>
      <c r="D17069" s="18" t="s">
        <v>583</v>
      </c>
      <c r="E17069" s="18">
        <v>1594.5873030555297</v>
      </c>
    </row>
    <row r="17070" spans="1:5" x14ac:dyDescent="0.3">
      <c r="A17070" s="18" t="str">
        <f t="shared" si="267"/>
        <v>2024-25Moonee Valley CityC5</v>
      </c>
      <c r="B17070" s="18" t="s">
        <v>1274</v>
      </c>
      <c r="C17070" s="18" t="s">
        <v>1141</v>
      </c>
      <c r="D17070" s="18" t="s">
        <v>586</v>
      </c>
      <c r="E17070" s="18">
        <v>213.70980174513613</v>
      </c>
    </row>
    <row r="17071" spans="1:5" x14ac:dyDescent="0.3">
      <c r="A17071" s="18" t="str">
        <f t="shared" si="267"/>
        <v>2024-25Moonee Valley CityC6</v>
      </c>
      <c r="B17071" s="18" t="s">
        <v>1274</v>
      </c>
      <c r="C17071" s="18" t="s">
        <v>1141</v>
      </c>
      <c r="D17071" s="18" t="s">
        <v>590</v>
      </c>
      <c r="E17071" s="18">
        <v>8</v>
      </c>
    </row>
    <row r="17072" spans="1:5" x14ac:dyDescent="0.3">
      <c r="A17072" s="18" t="str">
        <f t="shared" si="267"/>
        <v>2024-25Moonee Valley CityC7</v>
      </c>
      <c r="B17072" s="18" t="s">
        <v>1274</v>
      </c>
      <c r="C17072" s="18" t="s">
        <v>1141</v>
      </c>
      <c r="D17072" s="18" t="s">
        <v>594</v>
      </c>
      <c r="E17072" s="18">
        <v>0.1411042944785276</v>
      </c>
    </row>
    <row r="17073" spans="1:5" x14ac:dyDescent="0.3">
      <c r="A17073" s="18" t="str">
        <f t="shared" si="267"/>
        <v>2024-25Moorabool ShireAF2</v>
      </c>
      <c r="B17073" s="18" t="s">
        <v>1274</v>
      </c>
      <c r="C17073" s="18" t="s">
        <v>1144</v>
      </c>
      <c r="D17073" s="18" t="s">
        <v>76</v>
      </c>
      <c r="E17073" s="18">
        <v>1.5</v>
      </c>
    </row>
    <row r="17074" spans="1:5" x14ac:dyDescent="0.3">
      <c r="A17074" s="18" t="str">
        <f t="shared" si="267"/>
        <v>2024-25Moorabool ShireAF6</v>
      </c>
      <c r="B17074" s="18" t="s">
        <v>1274</v>
      </c>
      <c r="C17074" s="18" t="s">
        <v>1144</v>
      </c>
      <c r="D17074" s="18" t="s">
        <v>85</v>
      </c>
      <c r="E17074" s="18">
        <v>0.33116491686341487</v>
      </c>
    </row>
    <row r="17075" spans="1:5" x14ac:dyDescent="0.3">
      <c r="A17075" s="18" t="str">
        <f t="shared" si="267"/>
        <v>2024-25Moorabool ShireAF7</v>
      </c>
      <c r="B17075" s="18" t="s">
        <v>1274</v>
      </c>
      <c r="C17075" s="18" t="s">
        <v>1144</v>
      </c>
      <c r="D17075" s="18" t="s">
        <v>90</v>
      </c>
      <c r="E17075" s="18">
        <v>11.884750094804701</v>
      </c>
    </row>
    <row r="17076" spans="1:5" x14ac:dyDescent="0.3">
      <c r="A17076" s="18" t="str">
        <f t="shared" si="267"/>
        <v>2024-25Moorabool ShireAM1</v>
      </c>
      <c r="B17076" s="18" t="s">
        <v>1274</v>
      </c>
      <c r="C17076" s="18" t="s">
        <v>1144</v>
      </c>
      <c r="D17076" s="18" t="s">
        <v>97</v>
      </c>
      <c r="E17076" s="18">
        <v>3.1485148514851486</v>
      </c>
    </row>
    <row r="17077" spans="1:5" x14ac:dyDescent="0.3">
      <c r="A17077" s="18" t="str">
        <f t="shared" si="267"/>
        <v>2024-25Moorabool ShireAM2</v>
      </c>
      <c r="B17077" s="18" t="s">
        <v>1274</v>
      </c>
      <c r="C17077" s="18" t="s">
        <v>1144</v>
      </c>
      <c r="D17077" s="18" t="s">
        <v>103</v>
      </c>
      <c r="E17077" s="18">
        <v>0.2839506172839506</v>
      </c>
    </row>
    <row r="17078" spans="1:5" x14ac:dyDescent="0.3">
      <c r="A17078" s="18" t="str">
        <f t="shared" si="267"/>
        <v>2024-25Moorabool ShireAM5</v>
      </c>
      <c r="B17078" s="18" t="s">
        <v>1274</v>
      </c>
      <c r="C17078" s="18" t="s">
        <v>1144</v>
      </c>
      <c r="D17078" s="18" t="s">
        <v>109</v>
      </c>
      <c r="E17078" s="18">
        <v>0.54094827586206895</v>
      </c>
    </row>
    <row r="17079" spans="1:5" x14ac:dyDescent="0.3">
      <c r="A17079" s="18" t="str">
        <f t="shared" si="267"/>
        <v>2024-25Moorabool ShireAM6</v>
      </c>
      <c r="B17079" s="18" t="s">
        <v>1274</v>
      </c>
      <c r="C17079" s="18" t="s">
        <v>1144</v>
      </c>
      <c r="D17079" s="18" t="s">
        <v>115</v>
      </c>
      <c r="E17079" s="18">
        <v>13.401160898176519</v>
      </c>
    </row>
    <row r="17080" spans="1:5" x14ac:dyDescent="0.3">
      <c r="A17080" s="18" t="str">
        <f t="shared" si="267"/>
        <v>2024-25Moorabool ShireAM7</v>
      </c>
      <c r="B17080" s="18" t="s">
        <v>1274</v>
      </c>
      <c r="C17080" s="18" t="s">
        <v>1144</v>
      </c>
      <c r="D17080" s="18" t="s">
        <v>118</v>
      </c>
      <c r="E17080" s="18">
        <v>0</v>
      </c>
    </row>
    <row r="17081" spans="1:5" x14ac:dyDescent="0.3">
      <c r="A17081" s="18" t="str">
        <f t="shared" si="267"/>
        <v>2024-25Moorabool ShireFS1</v>
      </c>
      <c r="B17081" s="18" t="s">
        <v>1274</v>
      </c>
      <c r="C17081" s="18" t="s">
        <v>1144</v>
      </c>
      <c r="D17081" s="18" t="s">
        <v>124</v>
      </c>
      <c r="E17081" s="18">
        <v>4.9375</v>
      </c>
    </row>
    <row r="17082" spans="1:5" x14ac:dyDescent="0.3">
      <c r="A17082" s="18" t="str">
        <f t="shared" si="267"/>
        <v>2024-25Moorabool ShireFS2</v>
      </c>
      <c r="B17082" s="18" t="s">
        <v>1274</v>
      </c>
      <c r="C17082" s="18" t="s">
        <v>1144</v>
      </c>
      <c r="D17082" s="18" t="s">
        <v>130</v>
      </c>
      <c r="E17082" s="18">
        <v>0.79487179487179482</v>
      </c>
    </row>
    <row r="17083" spans="1:5" x14ac:dyDescent="0.3">
      <c r="A17083" s="18" t="str">
        <f t="shared" si="267"/>
        <v>2024-25Moorabool ShireFS3</v>
      </c>
      <c r="B17083" s="18" t="s">
        <v>1274</v>
      </c>
      <c r="C17083" s="18" t="s">
        <v>1144</v>
      </c>
      <c r="D17083" s="18" t="s">
        <v>135</v>
      </c>
      <c r="E17083" s="18">
        <v>1070.6411870503598</v>
      </c>
    </row>
    <row r="17084" spans="1:5" x14ac:dyDescent="0.3">
      <c r="A17084" s="18" t="str">
        <f t="shared" si="267"/>
        <v>2024-25Moorabool ShireFS4</v>
      </c>
      <c r="B17084" s="18" t="s">
        <v>1274</v>
      </c>
      <c r="C17084" s="18" t="s">
        <v>1144</v>
      </c>
      <c r="D17084" s="18" t="s">
        <v>139</v>
      </c>
      <c r="E17084" s="18">
        <v>0.63636363636363635</v>
      </c>
    </row>
    <row r="17085" spans="1:5" x14ac:dyDescent="0.3">
      <c r="A17085" s="18" t="str">
        <f t="shared" si="267"/>
        <v>2024-25Moorabool ShireFS5</v>
      </c>
      <c r="B17085" s="18" t="s">
        <v>1274</v>
      </c>
      <c r="C17085" s="18" t="s">
        <v>1144</v>
      </c>
      <c r="D17085" s="18" t="s">
        <v>144</v>
      </c>
      <c r="E17085" s="18">
        <v>1.2448979591836735</v>
      </c>
    </row>
    <row r="17086" spans="1:5" x14ac:dyDescent="0.3">
      <c r="A17086" s="18" t="str">
        <f t="shared" si="267"/>
        <v>2024-25Moorabool ShireG1</v>
      </c>
      <c r="B17086" s="18" t="s">
        <v>1274</v>
      </c>
      <c r="C17086" s="18" t="s">
        <v>1144</v>
      </c>
      <c r="D17086" s="18" t="s">
        <v>149</v>
      </c>
      <c r="E17086" s="18">
        <v>0.10837438423645321</v>
      </c>
    </row>
    <row r="17087" spans="1:5" x14ac:dyDescent="0.3">
      <c r="A17087" s="18" t="str">
        <f t="shared" si="267"/>
        <v>2024-25Moorabool ShireG2</v>
      </c>
      <c r="B17087" s="18" t="s">
        <v>1274</v>
      </c>
      <c r="C17087" s="18" t="s">
        <v>1144</v>
      </c>
      <c r="D17087" s="18" t="s">
        <v>154</v>
      </c>
      <c r="E17087" s="18">
        <v>48</v>
      </c>
    </row>
    <row r="17088" spans="1:5" x14ac:dyDescent="0.3">
      <c r="A17088" s="18" t="str">
        <f t="shared" si="267"/>
        <v>2024-25Moorabool ShireG3</v>
      </c>
      <c r="B17088" s="18" t="s">
        <v>1274</v>
      </c>
      <c r="C17088" s="18" t="s">
        <v>1144</v>
      </c>
      <c r="D17088" s="18" t="s">
        <v>159</v>
      </c>
      <c r="E17088" s="18">
        <v>0.88888888888888884</v>
      </c>
    </row>
    <row r="17089" spans="1:5" x14ac:dyDescent="0.3">
      <c r="A17089" s="18" t="str">
        <f t="shared" si="267"/>
        <v>2024-25Moorabool ShireG4</v>
      </c>
      <c r="B17089" s="18" t="s">
        <v>1274</v>
      </c>
      <c r="C17089" s="18" t="s">
        <v>1144</v>
      </c>
      <c r="D17089" s="18" t="s">
        <v>166</v>
      </c>
      <c r="E17089" s="18">
        <v>48317.136666666665</v>
      </c>
    </row>
    <row r="17090" spans="1:5" x14ac:dyDescent="0.3">
      <c r="A17090" s="18" t="str">
        <f t="shared" si="267"/>
        <v>2024-25Moorabool ShireG5</v>
      </c>
      <c r="B17090" s="18" t="s">
        <v>1274</v>
      </c>
      <c r="C17090" s="18" t="s">
        <v>1144</v>
      </c>
      <c r="D17090" s="18" t="s">
        <v>169</v>
      </c>
      <c r="E17090" s="18">
        <v>50</v>
      </c>
    </row>
    <row r="17091" spans="1:5" x14ac:dyDescent="0.3">
      <c r="A17091" s="18" t="str">
        <f t="shared" si="267"/>
        <v>2024-25Moorabool ShireLB2</v>
      </c>
      <c r="B17091" s="18" t="s">
        <v>1274</v>
      </c>
      <c r="C17091" s="18" t="s">
        <v>1144</v>
      </c>
      <c r="D17091" s="18" t="s">
        <v>172</v>
      </c>
      <c r="E17091" s="18">
        <v>0.68667114319288236</v>
      </c>
    </row>
    <row r="17092" spans="1:5" x14ac:dyDescent="0.3">
      <c r="A17092" s="18" t="str">
        <f t="shared" si="267"/>
        <v>2024-25Moorabool ShireLB5</v>
      </c>
      <c r="B17092" s="18" t="s">
        <v>1274</v>
      </c>
      <c r="C17092" s="18" t="s">
        <v>1144</v>
      </c>
      <c r="D17092" s="18" t="s">
        <v>177</v>
      </c>
      <c r="E17092" s="18">
        <v>25.270654041292005</v>
      </c>
    </row>
    <row r="17093" spans="1:5" x14ac:dyDescent="0.3">
      <c r="A17093" s="18" t="str">
        <f t="shared" si="267"/>
        <v>2024-25Moorabool ShireLB6</v>
      </c>
      <c r="B17093" s="18" t="s">
        <v>1274</v>
      </c>
      <c r="C17093" s="18" t="s">
        <v>1144</v>
      </c>
      <c r="D17093" s="18" t="s">
        <v>180</v>
      </c>
      <c r="E17093" s="18">
        <v>3.0411664238710001</v>
      </c>
    </row>
    <row r="17094" spans="1:5" x14ac:dyDescent="0.3">
      <c r="A17094" s="18" t="str">
        <f t="shared" si="267"/>
        <v>2024-25Moorabool ShireLB7</v>
      </c>
      <c r="B17094" s="18" t="s">
        <v>1274</v>
      </c>
      <c r="C17094" s="18" t="s">
        <v>1144</v>
      </c>
      <c r="D17094" s="18" t="s">
        <v>184</v>
      </c>
      <c r="E17094" s="18">
        <v>0.1718239815140403</v>
      </c>
    </row>
    <row r="17095" spans="1:5" x14ac:dyDescent="0.3">
      <c r="A17095" s="18" t="str">
        <f t="shared" si="267"/>
        <v>2024-25Moorabool ShireLB8</v>
      </c>
      <c r="B17095" s="18" t="s">
        <v>1274</v>
      </c>
      <c r="C17095" s="18" t="s">
        <v>1144</v>
      </c>
      <c r="D17095" s="18" t="s">
        <v>188</v>
      </c>
      <c r="E17095" s="18">
        <v>1.9690812277088461</v>
      </c>
    </row>
    <row r="17096" spans="1:5" x14ac:dyDescent="0.3">
      <c r="A17096" s="18" t="str">
        <f t="shared" si="267"/>
        <v>2024-25Moorabool ShireMC2</v>
      </c>
      <c r="B17096" s="18" t="s">
        <v>1274</v>
      </c>
      <c r="C17096" s="18" t="s">
        <v>1144</v>
      </c>
      <c r="D17096" s="18" t="s">
        <v>192</v>
      </c>
      <c r="E17096" s="18">
        <v>1.0057581573896353</v>
      </c>
    </row>
    <row r="17097" spans="1:5" x14ac:dyDescent="0.3">
      <c r="A17097" s="18" t="str">
        <f t="shared" si="267"/>
        <v>2024-25Moorabool ShireMC3</v>
      </c>
      <c r="B17097" s="18" t="s">
        <v>1274</v>
      </c>
      <c r="C17097" s="18" t="s">
        <v>1144</v>
      </c>
      <c r="D17097" s="18" t="s">
        <v>197</v>
      </c>
      <c r="E17097" s="18">
        <v>98.30048639718656</v>
      </c>
    </row>
    <row r="17098" spans="1:5" x14ac:dyDescent="0.3">
      <c r="A17098" s="18" t="str">
        <f t="shared" si="267"/>
        <v>2024-25Moorabool ShireMC4</v>
      </c>
      <c r="B17098" s="18" t="s">
        <v>1274</v>
      </c>
      <c r="C17098" s="18" t="s">
        <v>1144</v>
      </c>
      <c r="D17098" s="18" t="s">
        <v>202</v>
      </c>
      <c r="E17098" s="18">
        <v>0.67755717516964065</v>
      </c>
    </row>
    <row r="17099" spans="1:5" x14ac:dyDescent="0.3">
      <c r="A17099" s="18" t="str">
        <f t="shared" si="267"/>
        <v>2024-25Moorabool ShireMC5</v>
      </c>
      <c r="B17099" s="18" t="s">
        <v>1274</v>
      </c>
      <c r="C17099" s="18" t="s">
        <v>1144</v>
      </c>
      <c r="D17099" s="18" t="s">
        <v>207</v>
      </c>
      <c r="E17099" s="18">
        <v>0.73049645390070927</v>
      </c>
    </row>
    <row r="17100" spans="1:5" x14ac:dyDescent="0.3">
      <c r="A17100" s="18" t="str">
        <f t="shared" si="267"/>
        <v>2024-25Moorabool ShireMC6</v>
      </c>
      <c r="B17100" s="18" t="s">
        <v>1274</v>
      </c>
      <c r="C17100" s="18" t="s">
        <v>1144</v>
      </c>
      <c r="D17100" s="18" t="s">
        <v>211</v>
      </c>
      <c r="E17100" s="18">
        <v>0.93090211132437617</v>
      </c>
    </row>
    <row r="17101" spans="1:5" x14ac:dyDescent="0.3">
      <c r="A17101" s="18" t="str">
        <f t="shared" si="267"/>
        <v>2024-25Moorabool ShireR1</v>
      </c>
      <c r="B17101" s="18" t="s">
        <v>1274</v>
      </c>
      <c r="C17101" s="18" t="s">
        <v>1144</v>
      </c>
      <c r="D17101" s="18" t="s">
        <v>215</v>
      </c>
      <c r="E17101" s="18">
        <v>31.453362255965295</v>
      </c>
    </row>
    <row r="17102" spans="1:5" x14ac:dyDescent="0.3">
      <c r="A17102" s="18" t="str">
        <f t="shared" si="267"/>
        <v>2024-25Moorabool ShireR2</v>
      </c>
      <c r="B17102" s="18" t="s">
        <v>1274</v>
      </c>
      <c r="C17102" s="18" t="s">
        <v>1144</v>
      </c>
      <c r="D17102" s="18" t="s">
        <v>220</v>
      </c>
      <c r="E17102" s="18">
        <v>0.9511930585683297</v>
      </c>
    </row>
    <row r="17103" spans="1:5" x14ac:dyDescent="0.3">
      <c r="A17103" s="18" t="str">
        <f t="shared" si="267"/>
        <v>2024-25Moorabool ShireR3</v>
      </c>
      <c r="B17103" s="18" t="s">
        <v>1274</v>
      </c>
      <c r="C17103" s="18" t="s">
        <v>1144</v>
      </c>
      <c r="D17103" s="18" t="s">
        <v>223</v>
      </c>
      <c r="E17103" s="18">
        <v>57.652465400091764</v>
      </c>
    </row>
    <row r="17104" spans="1:5" x14ac:dyDescent="0.3">
      <c r="A17104" s="18" t="str">
        <f t="shared" si="267"/>
        <v>2024-25Moorabool ShireR4</v>
      </c>
      <c r="B17104" s="18" t="s">
        <v>1274</v>
      </c>
      <c r="C17104" s="18" t="s">
        <v>1144</v>
      </c>
      <c r="D17104" s="18" t="s">
        <v>228</v>
      </c>
      <c r="E17104" s="18">
        <v>8.3355947622440389</v>
      </c>
    </row>
    <row r="17105" spans="1:5" x14ac:dyDescent="0.3">
      <c r="A17105" s="18" t="str">
        <f t="shared" si="267"/>
        <v>2024-25Moorabool ShireR5</v>
      </c>
      <c r="B17105" s="18" t="s">
        <v>1274</v>
      </c>
      <c r="C17105" s="18" t="s">
        <v>1144</v>
      </c>
      <c r="D17105" s="18" t="s">
        <v>232</v>
      </c>
      <c r="E17105" s="18">
        <v>38</v>
      </c>
    </row>
    <row r="17106" spans="1:5" x14ac:dyDescent="0.3">
      <c r="A17106" s="18" t="str">
        <f t="shared" si="267"/>
        <v>2024-25Moorabool ShireSP1</v>
      </c>
      <c r="B17106" s="18" t="s">
        <v>1274</v>
      </c>
      <c r="C17106" s="18" t="s">
        <v>1144</v>
      </c>
      <c r="D17106" s="18" t="s">
        <v>236</v>
      </c>
      <c r="E17106" s="18">
        <v>59.5</v>
      </c>
    </row>
    <row r="17107" spans="1:5" x14ac:dyDescent="0.3">
      <c r="A17107" s="18" t="str">
        <f t="shared" si="267"/>
        <v>2024-25Moorabool ShireSP2</v>
      </c>
      <c r="B17107" s="18" t="s">
        <v>1274</v>
      </c>
      <c r="C17107" s="18" t="s">
        <v>1144</v>
      </c>
      <c r="D17107" s="18" t="s">
        <v>239</v>
      </c>
      <c r="E17107" s="18">
        <v>0.83333333333333337</v>
      </c>
    </row>
    <row r="17108" spans="1:5" x14ac:dyDescent="0.3">
      <c r="A17108" s="18" t="str">
        <f t="shared" si="267"/>
        <v>2024-25Moorabool ShireSP3</v>
      </c>
      <c r="B17108" s="18" t="s">
        <v>1274</v>
      </c>
      <c r="C17108" s="18" t="s">
        <v>1144</v>
      </c>
      <c r="D17108" s="18" t="s">
        <v>245</v>
      </c>
      <c r="E17108" s="18">
        <v>3545.897845117845</v>
      </c>
    </row>
    <row r="17109" spans="1:5" x14ac:dyDescent="0.3">
      <c r="A17109" s="18" t="str">
        <f t="shared" si="267"/>
        <v>2024-25Moorabool ShireSP4</v>
      </c>
      <c r="B17109" s="18" t="s">
        <v>1274</v>
      </c>
      <c r="C17109" s="18" t="s">
        <v>1144</v>
      </c>
      <c r="D17109" s="18" t="s">
        <v>251</v>
      </c>
      <c r="E17109" s="18">
        <v>0.8</v>
      </c>
    </row>
    <row r="17110" spans="1:5" x14ac:dyDescent="0.3">
      <c r="A17110" s="18" t="str">
        <f t="shared" si="267"/>
        <v>2024-25Moorabool ShireWC2</v>
      </c>
      <c r="B17110" s="18" t="s">
        <v>1274</v>
      </c>
      <c r="C17110" s="18" t="s">
        <v>1144</v>
      </c>
      <c r="D17110" s="18" t="s">
        <v>256</v>
      </c>
      <c r="E17110" s="18">
        <v>1.4122786839042782</v>
      </c>
    </row>
    <row r="17111" spans="1:5" x14ac:dyDescent="0.3">
      <c r="A17111" s="18" t="str">
        <f t="shared" si="267"/>
        <v>2024-25Moorabool ShireWC3</v>
      </c>
      <c r="B17111" s="18" t="s">
        <v>1274</v>
      </c>
      <c r="C17111" s="18" t="s">
        <v>1144</v>
      </c>
      <c r="D17111" s="18" t="s">
        <v>262</v>
      </c>
      <c r="E17111" s="18">
        <v>181.89592982346312</v>
      </c>
    </row>
    <row r="17112" spans="1:5" x14ac:dyDescent="0.3">
      <c r="A17112" s="18" t="str">
        <f t="shared" ref="A17112:A17175" si="268">CONCATENATE(B17112,C17112,D17112)</f>
        <v>2024-25Moorabool ShireWC4</v>
      </c>
      <c r="B17112" s="18" t="s">
        <v>1274</v>
      </c>
      <c r="C17112" s="18" t="s">
        <v>1144</v>
      </c>
      <c r="D17112" s="18" t="s">
        <v>266</v>
      </c>
      <c r="E17112" s="18">
        <v>82.556341035756773</v>
      </c>
    </row>
    <row r="17113" spans="1:5" x14ac:dyDescent="0.3">
      <c r="A17113" s="18" t="str">
        <f t="shared" si="268"/>
        <v>2024-25Moorabool ShireWC5</v>
      </c>
      <c r="B17113" s="18" t="s">
        <v>1274</v>
      </c>
      <c r="C17113" s="18" t="s">
        <v>1144</v>
      </c>
      <c r="D17113" s="18" t="s">
        <v>270</v>
      </c>
      <c r="E17113" s="18">
        <v>0.36934544208361891</v>
      </c>
    </row>
    <row r="17114" spans="1:5" x14ac:dyDescent="0.3">
      <c r="A17114" s="18" t="str">
        <f t="shared" si="268"/>
        <v>2024-25Moorabool ShireE2</v>
      </c>
      <c r="B17114" s="18" t="s">
        <v>1274</v>
      </c>
      <c r="C17114" s="18" t="s">
        <v>1144</v>
      </c>
      <c r="D17114" s="18" t="s">
        <v>548</v>
      </c>
      <c r="E17114" s="18">
        <v>3751.6476618893194</v>
      </c>
    </row>
    <row r="17115" spans="1:5" x14ac:dyDescent="0.3">
      <c r="A17115" s="18" t="str">
        <f t="shared" si="268"/>
        <v>2024-25Moorabool ShireE4</v>
      </c>
      <c r="B17115" s="18" t="s">
        <v>1274</v>
      </c>
      <c r="C17115" s="18" t="s">
        <v>1144</v>
      </c>
      <c r="D17115" s="18" t="s">
        <v>550</v>
      </c>
      <c r="E17115" s="18">
        <v>1978.9142776441054</v>
      </c>
    </row>
    <row r="17116" spans="1:5" x14ac:dyDescent="0.3">
      <c r="A17116" s="18" t="str">
        <f t="shared" si="268"/>
        <v>2024-25Moorabool ShireL1</v>
      </c>
      <c r="B17116" s="18" t="s">
        <v>1274</v>
      </c>
      <c r="C17116" s="18" t="s">
        <v>1144</v>
      </c>
      <c r="D17116" s="18" t="s">
        <v>552</v>
      </c>
      <c r="E17116" s="18">
        <v>0.71188842904926586</v>
      </c>
    </row>
    <row r="17117" spans="1:5" x14ac:dyDescent="0.3">
      <c r="A17117" s="18" t="str">
        <f t="shared" si="268"/>
        <v>2024-25Moorabool ShireL2</v>
      </c>
      <c r="B17117" s="18" t="s">
        <v>1274</v>
      </c>
      <c r="C17117" s="18" t="s">
        <v>1144</v>
      </c>
      <c r="D17117" s="18" t="s">
        <v>554</v>
      </c>
      <c r="E17117" s="18">
        <v>-0.3328743692953115</v>
      </c>
    </row>
    <row r="17118" spans="1:5" x14ac:dyDescent="0.3">
      <c r="A17118" s="18" t="str">
        <f t="shared" si="268"/>
        <v>2024-25Moorabool ShireO2</v>
      </c>
      <c r="B17118" s="18" t="s">
        <v>1274</v>
      </c>
      <c r="C17118" s="18" t="s">
        <v>1144</v>
      </c>
      <c r="D17118" s="18" t="s">
        <v>556</v>
      </c>
      <c r="E17118" s="18">
        <v>0.63652354511931497</v>
      </c>
    </row>
    <row r="17119" spans="1:5" x14ac:dyDescent="0.3">
      <c r="A17119" s="18" t="str">
        <f t="shared" si="268"/>
        <v>2024-25Moorabool ShireO3</v>
      </c>
      <c r="B17119" s="18" t="s">
        <v>1274</v>
      </c>
      <c r="C17119" s="18" t="s">
        <v>1144</v>
      </c>
      <c r="D17119" s="18" t="s">
        <v>558</v>
      </c>
      <c r="E17119" s="18">
        <v>3.689653710846437E-2</v>
      </c>
    </row>
    <row r="17120" spans="1:5" x14ac:dyDescent="0.3">
      <c r="A17120" s="18" t="str">
        <f t="shared" si="268"/>
        <v>2024-25Moorabool ShireO4</v>
      </c>
      <c r="B17120" s="18" t="s">
        <v>1274</v>
      </c>
      <c r="C17120" s="18" t="s">
        <v>1144</v>
      </c>
      <c r="D17120" s="18" t="s">
        <v>560</v>
      </c>
      <c r="E17120" s="18">
        <v>0.10576567241506922</v>
      </c>
    </row>
    <row r="17121" spans="1:5" x14ac:dyDescent="0.3">
      <c r="A17121" s="18" t="str">
        <f t="shared" si="268"/>
        <v>2024-25Moorabool ShireO5</v>
      </c>
      <c r="B17121" s="18" t="s">
        <v>1274</v>
      </c>
      <c r="C17121" s="18" t="s">
        <v>1144</v>
      </c>
      <c r="D17121" s="18" t="s">
        <v>562</v>
      </c>
      <c r="E17121" s="18">
        <v>1.1856914173131388</v>
      </c>
    </row>
    <row r="17122" spans="1:5" x14ac:dyDescent="0.3">
      <c r="A17122" s="18" t="str">
        <f t="shared" si="268"/>
        <v>2024-25Moorabool ShireOP1</v>
      </c>
      <c r="B17122" s="18" t="s">
        <v>1274</v>
      </c>
      <c r="C17122" s="18" t="s">
        <v>1144</v>
      </c>
      <c r="D17122" s="18" t="s">
        <v>564</v>
      </c>
      <c r="E17122" s="18">
        <v>4.3284724867029712E-3</v>
      </c>
    </row>
    <row r="17123" spans="1:5" x14ac:dyDescent="0.3">
      <c r="A17123" s="18" t="str">
        <f t="shared" si="268"/>
        <v>2024-25Moorabool ShireS1</v>
      </c>
      <c r="B17123" s="18" t="s">
        <v>1274</v>
      </c>
      <c r="C17123" s="18" t="s">
        <v>1144</v>
      </c>
      <c r="D17123" s="18" t="s">
        <v>567</v>
      </c>
      <c r="E17123" s="18">
        <v>0.65503536748149083</v>
      </c>
    </row>
    <row r="17124" spans="1:5" x14ac:dyDescent="0.3">
      <c r="A17124" s="18" t="str">
        <f t="shared" si="268"/>
        <v>2024-25Moorabool ShireS2</v>
      </c>
      <c r="B17124" s="18" t="s">
        <v>1274</v>
      </c>
      <c r="C17124" s="18" t="s">
        <v>1144</v>
      </c>
      <c r="D17124" s="18" t="s">
        <v>569</v>
      </c>
      <c r="E17124" s="18">
        <v>3.1457570313696368E-3</v>
      </c>
    </row>
    <row r="17125" spans="1:5" x14ac:dyDescent="0.3">
      <c r="A17125" s="18" t="str">
        <f t="shared" si="268"/>
        <v>2024-25Moorabool ShireC1</v>
      </c>
      <c r="B17125" s="18" t="s">
        <v>1274</v>
      </c>
      <c r="C17125" s="18" t="s">
        <v>1144</v>
      </c>
      <c r="D17125" s="18" t="s">
        <v>572</v>
      </c>
      <c r="E17125" s="18">
        <v>1801.4768674335662</v>
      </c>
    </row>
    <row r="17126" spans="1:5" x14ac:dyDescent="0.3">
      <c r="A17126" s="18" t="str">
        <f t="shared" si="268"/>
        <v>2024-25Moorabool ShireC2</v>
      </c>
      <c r="B17126" s="18" t="s">
        <v>1274</v>
      </c>
      <c r="C17126" s="18" t="s">
        <v>1144</v>
      </c>
      <c r="D17126" s="18" t="s">
        <v>575</v>
      </c>
      <c r="E17126" s="18">
        <v>19522.178128296582</v>
      </c>
    </row>
    <row r="17127" spans="1:5" x14ac:dyDescent="0.3">
      <c r="A17127" s="18" t="str">
        <f t="shared" si="268"/>
        <v>2024-25Moorabool ShireC3</v>
      </c>
      <c r="B17127" s="18" t="s">
        <v>1274</v>
      </c>
      <c r="C17127" s="18" t="s">
        <v>1144</v>
      </c>
      <c r="D17127" s="18" t="s">
        <v>579</v>
      </c>
      <c r="E17127" s="18">
        <v>27.139740967961828</v>
      </c>
    </row>
    <row r="17128" spans="1:5" x14ac:dyDescent="0.3">
      <c r="A17128" s="18" t="str">
        <f t="shared" si="268"/>
        <v>2024-25Moorabool ShireC4</v>
      </c>
      <c r="B17128" s="18" t="s">
        <v>1274</v>
      </c>
      <c r="C17128" s="18" t="s">
        <v>1144</v>
      </c>
      <c r="D17128" s="18" t="s">
        <v>583</v>
      </c>
      <c r="E17128" s="18">
        <v>1357.4119656402268</v>
      </c>
    </row>
    <row r="17129" spans="1:5" x14ac:dyDescent="0.3">
      <c r="A17129" s="18" t="str">
        <f t="shared" si="268"/>
        <v>2024-25Moorabool ShireC5</v>
      </c>
      <c r="B17129" s="18" t="s">
        <v>1274</v>
      </c>
      <c r="C17129" s="18" t="s">
        <v>1144</v>
      </c>
      <c r="D17129" s="18" t="s">
        <v>586</v>
      </c>
      <c r="E17129" s="18">
        <v>435.34447681720002</v>
      </c>
    </row>
    <row r="17130" spans="1:5" x14ac:dyDescent="0.3">
      <c r="A17130" s="18" t="str">
        <f t="shared" si="268"/>
        <v>2024-25Moorabool ShireC6</v>
      </c>
      <c r="B17130" s="18" t="s">
        <v>1274</v>
      </c>
      <c r="C17130" s="18" t="s">
        <v>1144</v>
      </c>
      <c r="D17130" s="18" t="s">
        <v>590</v>
      </c>
      <c r="E17130" s="18">
        <v>7</v>
      </c>
    </row>
    <row r="17131" spans="1:5" x14ac:dyDescent="0.3">
      <c r="A17131" s="18" t="str">
        <f t="shared" si="268"/>
        <v>2024-25Moorabool ShireC7</v>
      </c>
      <c r="B17131" s="18" t="s">
        <v>1274</v>
      </c>
      <c r="C17131" s="18" t="s">
        <v>1144</v>
      </c>
      <c r="D17131" s="18" t="s">
        <v>594</v>
      </c>
      <c r="E17131" s="18">
        <v>0.12284069097888675</v>
      </c>
    </row>
    <row r="17132" spans="1:5" x14ac:dyDescent="0.3">
      <c r="A17132" s="18" t="str">
        <f t="shared" si="268"/>
        <v>2024-25Mornington Peninsula ShireAF2</v>
      </c>
      <c r="B17132" s="18" t="s">
        <v>1274</v>
      </c>
      <c r="C17132" s="18" t="s">
        <v>1150</v>
      </c>
      <c r="D17132" s="18" t="s">
        <v>76</v>
      </c>
      <c r="E17132" s="18">
        <v>5.333333333333333</v>
      </c>
    </row>
    <row r="17133" spans="1:5" x14ac:dyDescent="0.3">
      <c r="A17133" s="18" t="str">
        <f t="shared" si="268"/>
        <v>2024-25Mornington Peninsula ShireAF6</v>
      </c>
      <c r="B17133" s="18" t="s">
        <v>1274</v>
      </c>
      <c r="C17133" s="18" t="s">
        <v>1150</v>
      </c>
      <c r="D17133" s="18" t="s">
        <v>85</v>
      </c>
      <c r="E17133" s="18">
        <v>5.6611840186643336</v>
      </c>
    </row>
    <row r="17134" spans="1:5" x14ac:dyDescent="0.3">
      <c r="A17134" s="18" t="str">
        <f t="shared" si="268"/>
        <v>2024-25Mornington Peninsula ShireAF7</v>
      </c>
      <c r="B17134" s="18" t="s">
        <v>1274</v>
      </c>
      <c r="C17134" s="18" t="s">
        <v>1150</v>
      </c>
      <c r="D17134" s="18" t="s">
        <v>90</v>
      </c>
      <c r="E17134" s="18">
        <v>2.3084849300955073</v>
      </c>
    </row>
    <row r="17135" spans="1:5" x14ac:dyDescent="0.3">
      <c r="A17135" s="18" t="str">
        <f t="shared" si="268"/>
        <v>2024-25Mornington Peninsula ShireAM1</v>
      </c>
      <c r="B17135" s="18" t="s">
        <v>1274</v>
      </c>
      <c r="C17135" s="18" t="s">
        <v>1150</v>
      </c>
      <c r="D17135" s="18" t="s">
        <v>97</v>
      </c>
      <c r="E17135" s="18">
        <v>2.9831381733021076</v>
      </c>
    </row>
    <row r="17136" spans="1:5" x14ac:dyDescent="0.3">
      <c r="A17136" s="18" t="str">
        <f t="shared" si="268"/>
        <v>2024-25Mornington Peninsula ShireAM2</v>
      </c>
      <c r="B17136" s="18" t="s">
        <v>1274</v>
      </c>
      <c r="C17136" s="18" t="s">
        <v>1150</v>
      </c>
      <c r="D17136" s="18" t="s">
        <v>103</v>
      </c>
      <c r="E17136" s="18">
        <v>0.46245530393325385</v>
      </c>
    </row>
    <row r="17137" spans="1:5" x14ac:dyDescent="0.3">
      <c r="A17137" s="18" t="str">
        <f t="shared" si="268"/>
        <v>2024-25Mornington Peninsula ShireAM5</v>
      </c>
      <c r="B17137" s="18" t="s">
        <v>1274</v>
      </c>
      <c r="C17137" s="18" t="s">
        <v>1150</v>
      </c>
      <c r="D17137" s="18" t="s">
        <v>109</v>
      </c>
      <c r="E17137" s="18">
        <v>0.58314855875831484</v>
      </c>
    </row>
    <row r="17138" spans="1:5" x14ac:dyDescent="0.3">
      <c r="A17138" s="18" t="str">
        <f t="shared" si="268"/>
        <v>2024-25Mornington Peninsula ShireAM6</v>
      </c>
      <c r="B17138" s="18" t="s">
        <v>1274</v>
      </c>
      <c r="C17138" s="18" t="s">
        <v>1150</v>
      </c>
      <c r="D17138" s="18" t="s">
        <v>115</v>
      </c>
      <c r="E17138" s="18">
        <v>18.831439020122485</v>
      </c>
    </row>
    <row r="17139" spans="1:5" x14ac:dyDescent="0.3">
      <c r="A17139" s="18" t="str">
        <f t="shared" si="268"/>
        <v>2024-25Mornington Peninsula ShireAM7</v>
      </c>
      <c r="B17139" s="18" t="s">
        <v>1274</v>
      </c>
      <c r="C17139" s="18" t="s">
        <v>1150</v>
      </c>
      <c r="D17139" s="18" t="s">
        <v>118</v>
      </c>
      <c r="E17139" s="18">
        <v>0.97959183673469385</v>
      </c>
    </row>
    <row r="17140" spans="1:5" x14ac:dyDescent="0.3">
      <c r="A17140" s="18" t="str">
        <f t="shared" si="268"/>
        <v>2024-25Mornington Peninsula ShireFS1</v>
      </c>
      <c r="B17140" s="18" t="s">
        <v>1274</v>
      </c>
      <c r="C17140" s="18" t="s">
        <v>1150</v>
      </c>
      <c r="D17140" s="18" t="s">
        <v>124</v>
      </c>
      <c r="E17140" s="18">
        <v>2.5496183206106871</v>
      </c>
    </row>
    <row r="17141" spans="1:5" x14ac:dyDescent="0.3">
      <c r="A17141" s="18" t="str">
        <f t="shared" si="268"/>
        <v>2024-25Mornington Peninsula ShireFS2</v>
      </c>
      <c r="B17141" s="18" t="s">
        <v>1274</v>
      </c>
      <c r="C17141" s="18" t="s">
        <v>1150</v>
      </c>
      <c r="D17141" s="18" t="s">
        <v>130</v>
      </c>
      <c r="E17141" s="18">
        <v>0.99706457925636005</v>
      </c>
    </row>
    <row r="17142" spans="1:5" x14ac:dyDescent="0.3">
      <c r="A17142" s="18" t="str">
        <f t="shared" si="268"/>
        <v>2024-25Mornington Peninsula ShireFS3</v>
      </c>
      <c r="B17142" s="18" t="s">
        <v>1274</v>
      </c>
      <c r="C17142" s="18" t="s">
        <v>1150</v>
      </c>
      <c r="D17142" s="18" t="s">
        <v>135</v>
      </c>
      <c r="E17142" s="18">
        <v>531.16342381246147</v>
      </c>
    </row>
    <row r="17143" spans="1:5" x14ac:dyDescent="0.3">
      <c r="A17143" s="18" t="str">
        <f t="shared" si="268"/>
        <v>2024-25Mornington Peninsula ShireFS4</v>
      </c>
      <c r="B17143" s="18" t="s">
        <v>1274</v>
      </c>
      <c r="C17143" s="18" t="s">
        <v>1150</v>
      </c>
      <c r="D17143" s="18" t="s">
        <v>139</v>
      </c>
      <c r="E17143" s="18">
        <v>0.92929292929292928</v>
      </c>
    </row>
    <row r="17144" spans="1:5" x14ac:dyDescent="0.3">
      <c r="A17144" s="18" t="str">
        <f t="shared" si="268"/>
        <v>2024-25Mornington Peninsula ShireFS5</v>
      </c>
      <c r="B17144" s="18" t="s">
        <v>1274</v>
      </c>
      <c r="C17144" s="18" t="s">
        <v>1150</v>
      </c>
      <c r="D17144" s="18" t="s">
        <v>144</v>
      </c>
      <c r="E17144" s="18">
        <v>1.1558935361216729</v>
      </c>
    </row>
    <row r="17145" spans="1:5" x14ac:dyDescent="0.3">
      <c r="A17145" s="18" t="str">
        <f t="shared" si="268"/>
        <v>2024-25Mornington Peninsula ShireG1</v>
      </c>
      <c r="B17145" s="18" t="s">
        <v>1274</v>
      </c>
      <c r="C17145" s="18" t="s">
        <v>1150</v>
      </c>
      <c r="D17145" s="18" t="s">
        <v>149</v>
      </c>
      <c r="E17145" s="18">
        <v>7.2796934865900387E-2</v>
      </c>
    </row>
    <row r="17146" spans="1:5" x14ac:dyDescent="0.3">
      <c r="A17146" s="18" t="str">
        <f t="shared" si="268"/>
        <v>2024-25Mornington Peninsula ShireG2</v>
      </c>
      <c r="B17146" s="18" t="s">
        <v>1274</v>
      </c>
      <c r="C17146" s="18" t="s">
        <v>1150</v>
      </c>
      <c r="D17146" s="18" t="s">
        <v>154</v>
      </c>
      <c r="E17146" s="18">
        <v>66</v>
      </c>
    </row>
    <row r="17147" spans="1:5" x14ac:dyDescent="0.3">
      <c r="A17147" s="18" t="str">
        <f t="shared" si="268"/>
        <v>2024-25Mornington Peninsula ShireG3</v>
      </c>
      <c r="B17147" s="18" t="s">
        <v>1274</v>
      </c>
      <c r="C17147" s="18" t="s">
        <v>1150</v>
      </c>
      <c r="D17147" s="18" t="s">
        <v>159</v>
      </c>
      <c r="E17147" s="18">
        <v>0.86545454545454548</v>
      </c>
    </row>
    <row r="17148" spans="1:5" x14ac:dyDescent="0.3">
      <c r="A17148" s="18" t="str">
        <f t="shared" si="268"/>
        <v>2024-25Mornington Peninsula ShireG4</v>
      </c>
      <c r="B17148" s="18" t="s">
        <v>1274</v>
      </c>
      <c r="C17148" s="18" t="s">
        <v>1150</v>
      </c>
      <c r="D17148" s="18" t="s">
        <v>166</v>
      </c>
      <c r="E17148" s="18">
        <v>72297.56</v>
      </c>
    </row>
    <row r="17149" spans="1:5" x14ac:dyDescent="0.3">
      <c r="A17149" s="18" t="str">
        <f t="shared" si="268"/>
        <v>2024-25Mornington Peninsula ShireG5</v>
      </c>
      <c r="B17149" s="18" t="s">
        <v>1274</v>
      </c>
      <c r="C17149" s="18" t="s">
        <v>1150</v>
      </c>
      <c r="D17149" s="18" t="s">
        <v>169</v>
      </c>
      <c r="E17149" s="18">
        <v>62</v>
      </c>
    </row>
    <row r="17150" spans="1:5" x14ac:dyDescent="0.3">
      <c r="A17150" s="18" t="str">
        <f t="shared" si="268"/>
        <v>2024-25Mornington Peninsula ShireLB2</v>
      </c>
      <c r="B17150" s="18" t="s">
        <v>1274</v>
      </c>
      <c r="C17150" s="18" t="s">
        <v>1150</v>
      </c>
      <c r="D17150" s="18" t="s">
        <v>172</v>
      </c>
      <c r="E17150" s="18">
        <v>0.5993980582524272</v>
      </c>
    </row>
    <row r="17151" spans="1:5" x14ac:dyDescent="0.3">
      <c r="A17151" s="18" t="str">
        <f t="shared" si="268"/>
        <v>2024-25Mornington Peninsula ShireLB5</v>
      </c>
      <c r="B17151" s="18" t="s">
        <v>1274</v>
      </c>
      <c r="C17151" s="18" t="s">
        <v>1150</v>
      </c>
      <c r="D17151" s="18" t="s">
        <v>177</v>
      </c>
      <c r="E17151" s="18">
        <v>25.422960979877512</v>
      </c>
    </row>
    <row r="17152" spans="1:5" x14ac:dyDescent="0.3">
      <c r="A17152" s="18" t="str">
        <f t="shared" si="268"/>
        <v>2024-25Mornington Peninsula ShireLB6</v>
      </c>
      <c r="B17152" s="18" t="s">
        <v>1274</v>
      </c>
      <c r="C17152" s="18" t="s">
        <v>1150</v>
      </c>
      <c r="D17152" s="18" t="s">
        <v>180</v>
      </c>
      <c r="E17152" s="18">
        <v>6.9615456401283176</v>
      </c>
    </row>
    <row r="17153" spans="1:5" x14ac:dyDescent="0.3">
      <c r="A17153" s="18" t="str">
        <f t="shared" si="268"/>
        <v>2024-25Mornington Peninsula ShireLB7</v>
      </c>
      <c r="B17153" s="18" t="s">
        <v>1274</v>
      </c>
      <c r="C17153" s="18" t="s">
        <v>1150</v>
      </c>
      <c r="D17153" s="18" t="s">
        <v>184</v>
      </c>
      <c r="E17153" s="18">
        <v>0.33231846019247596</v>
      </c>
    </row>
    <row r="17154" spans="1:5" x14ac:dyDescent="0.3">
      <c r="A17154" s="18" t="str">
        <f t="shared" si="268"/>
        <v>2024-25Mornington Peninsula ShireLB8</v>
      </c>
      <c r="B17154" s="18" t="s">
        <v>1274</v>
      </c>
      <c r="C17154" s="18" t="s">
        <v>1150</v>
      </c>
      <c r="D17154" s="18" t="s">
        <v>188</v>
      </c>
      <c r="E17154" s="18">
        <v>2.0082531350247885</v>
      </c>
    </row>
    <row r="17155" spans="1:5" x14ac:dyDescent="0.3">
      <c r="A17155" s="18" t="str">
        <f t="shared" si="268"/>
        <v>2024-25Mornington Peninsula ShireMC2</v>
      </c>
      <c r="B17155" s="18" t="s">
        <v>1274</v>
      </c>
      <c r="C17155" s="18" t="s">
        <v>1150</v>
      </c>
      <c r="D17155" s="18" t="s">
        <v>192</v>
      </c>
      <c r="E17155" s="18">
        <v>1.0096930533117932</v>
      </c>
    </row>
    <row r="17156" spans="1:5" x14ac:dyDescent="0.3">
      <c r="A17156" s="18" t="str">
        <f t="shared" si="268"/>
        <v>2024-25Mornington Peninsula ShireMC3</v>
      </c>
      <c r="B17156" s="18" t="s">
        <v>1274</v>
      </c>
      <c r="C17156" s="18" t="s">
        <v>1150</v>
      </c>
      <c r="D17156" s="18" t="s">
        <v>197</v>
      </c>
      <c r="E17156" s="18">
        <v>72.205439311496022</v>
      </c>
    </row>
    <row r="17157" spans="1:5" x14ac:dyDescent="0.3">
      <c r="A17157" s="18" t="str">
        <f t="shared" si="268"/>
        <v>2024-25Mornington Peninsula ShireMC4</v>
      </c>
      <c r="B17157" s="18" t="s">
        <v>1274</v>
      </c>
      <c r="C17157" s="18" t="s">
        <v>1150</v>
      </c>
      <c r="D17157" s="18" t="s">
        <v>202</v>
      </c>
      <c r="E17157" s="18">
        <v>0.76982418371008254</v>
      </c>
    </row>
    <row r="17158" spans="1:5" x14ac:dyDescent="0.3">
      <c r="A17158" s="18" t="str">
        <f t="shared" si="268"/>
        <v>2024-25Mornington Peninsula ShireMC5</v>
      </c>
      <c r="B17158" s="18" t="s">
        <v>1274</v>
      </c>
      <c r="C17158" s="18" t="s">
        <v>1150</v>
      </c>
      <c r="D17158" s="18" t="s">
        <v>207</v>
      </c>
      <c r="E17158" s="18">
        <v>0.84194528875379937</v>
      </c>
    </row>
    <row r="17159" spans="1:5" x14ac:dyDescent="0.3">
      <c r="A17159" s="18" t="str">
        <f t="shared" si="268"/>
        <v>2024-25Mornington Peninsula ShireMC6</v>
      </c>
      <c r="B17159" s="18" t="s">
        <v>1274</v>
      </c>
      <c r="C17159" s="18" t="s">
        <v>1150</v>
      </c>
      <c r="D17159" s="18" t="s">
        <v>211</v>
      </c>
      <c r="E17159" s="18">
        <v>0.9733441033925686</v>
      </c>
    </row>
    <row r="17160" spans="1:5" x14ac:dyDescent="0.3">
      <c r="A17160" s="18" t="str">
        <f t="shared" si="268"/>
        <v>2024-25Mornington Peninsula ShireR1</v>
      </c>
      <c r="B17160" s="18" t="s">
        <v>1274</v>
      </c>
      <c r="C17160" s="18" t="s">
        <v>1150</v>
      </c>
      <c r="D17160" s="18" t="s">
        <v>215</v>
      </c>
      <c r="E17160" s="18">
        <v>141.15942028985506</v>
      </c>
    </row>
    <row r="17161" spans="1:5" x14ac:dyDescent="0.3">
      <c r="A17161" s="18" t="str">
        <f t="shared" si="268"/>
        <v>2024-25Mornington Peninsula ShireR2</v>
      </c>
      <c r="B17161" s="18" t="s">
        <v>1274</v>
      </c>
      <c r="C17161" s="18" t="s">
        <v>1150</v>
      </c>
      <c r="D17161" s="18" t="s">
        <v>220</v>
      </c>
      <c r="E17161" s="18">
        <v>0.98913043478260865</v>
      </c>
    </row>
    <row r="17162" spans="1:5" x14ac:dyDescent="0.3">
      <c r="A17162" s="18" t="str">
        <f t="shared" si="268"/>
        <v>2024-25Mornington Peninsula ShireR3</v>
      </c>
      <c r="B17162" s="18" t="s">
        <v>1274</v>
      </c>
      <c r="C17162" s="18" t="s">
        <v>1150</v>
      </c>
      <c r="D17162" s="18" t="s">
        <v>223</v>
      </c>
      <c r="E17162" s="18">
        <v>55.61471105877979</v>
      </c>
    </row>
    <row r="17163" spans="1:5" x14ac:dyDescent="0.3">
      <c r="A17163" s="18" t="str">
        <f t="shared" si="268"/>
        <v>2024-25Mornington Peninsula ShireR4</v>
      </c>
      <c r="B17163" s="18" t="s">
        <v>1274</v>
      </c>
      <c r="C17163" s="18" t="s">
        <v>1150</v>
      </c>
      <c r="D17163" s="18" t="s">
        <v>228</v>
      </c>
      <c r="E17163" s="18">
        <v>14.928159495712087</v>
      </c>
    </row>
    <row r="17164" spans="1:5" x14ac:dyDescent="0.3">
      <c r="A17164" s="18" t="str">
        <f t="shared" si="268"/>
        <v>2024-25Mornington Peninsula ShireR5</v>
      </c>
      <c r="B17164" s="18" t="s">
        <v>1274</v>
      </c>
      <c r="C17164" s="18" t="s">
        <v>1150</v>
      </c>
      <c r="D17164" s="18" t="s">
        <v>232</v>
      </c>
      <c r="E17164" s="18">
        <v>53</v>
      </c>
    </row>
    <row r="17165" spans="1:5" x14ac:dyDescent="0.3">
      <c r="A17165" s="18" t="str">
        <f t="shared" si="268"/>
        <v>2024-25Mornington Peninsula ShireSP1</v>
      </c>
      <c r="B17165" s="18" t="s">
        <v>1274</v>
      </c>
      <c r="C17165" s="18" t="s">
        <v>1150</v>
      </c>
      <c r="D17165" s="18" t="s">
        <v>236</v>
      </c>
      <c r="E17165" s="18">
        <v>56</v>
      </c>
    </row>
    <row r="17166" spans="1:5" x14ac:dyDescent="0.3">
      <c r="A17166" s="18" t="str">
        <f t="shared" si="268"/>
        <v>2024-25Mornington Peninsula ShireSP2</v>
      </c>
      <c r="B17166" s="18" t="s">
        <v>1274</v>
      </c>
      <c r="C17166" s="18" t="s">
        <v>1150</v>
      </c>
      <c r="D17166" s="18" t="s">
        <v>239</v>
      </c>
      <c r="E17166" s="18">
        <v>0.56813996316758753</v>
      </c>
    </row>
    <row r="17167" spans="1:5" x14ac:dyDescent="0.3">
      <c r="A17167" s="18" t="str">
        <f t="shared" si="268"/>
        <v>2024-25Mornington Peninsula ShireSP3</v>
      </c>
      <c r="B17167" s="18" t="s">
        <v>1274</v>
      </c>
      <c r="C17167" s="18" t="s">
        <v>1150</v>
      </c>
      <c r="D17167" s="18" t="s">
        <v>245</v>
      </c>
      <c r="E17167" s="18">
        <v>3237.6608134920625</v>
      </c>
    </row>
    <row r="17168" spans="1:5" x14ac:dyDescent="0.3">
      <c r="A17168" s="18" t="str">
        <f t="shared" si="268"/>
        <v>2024-25Mornington Peninsula ShireSP4</v>
      </c>
      <c r="B17168" s="18" t="s">
        <v>1274</v>
      </c>
      <c r="C17168" s="18" t="s">
        <v>1150</v>
      </c>
      <c r="D17168" s="18" t="s">
        <v>251</v>
      </c>
      <c r="E17168" s="18">
        <v>0.6901408450704225</v>
      </c>
    </row>
    <row r="17169" spans="1:5" x14ac:dyDescent="0.3">
      <c r="A17169" s="18" t="str">
        <f t="shared" si="268"/>
        <v>2024-25Mornington Peninsula ShireWC2</v>
      </c>
      <c r="B17169" s="18" t="s">
        <v>1274</v>
      </c>
      <c r="C17169" s="18" t="s">
        <v>1150</v>
      </c>
      <c r="D17169" s="18" t="s">
        <v>256</v>
      </c>
      <c r="E17169" s="18">
        <v>5.4369733642624354</v>
      </c>
    </row>
    <row r="17170" spans="1:5" x14ac:dyDescent="0.3">
      <c r="A17170" s="18" t="str">
        <f t="shared" si="268"/>
        <v>2024-25Mornington Peninsula ShireWC3</v>
      </c>
      <c r="B17170" s="18" t="s">
        <v>1274</v>
      </c>
      <c r="C17170" s="18" t="s">
        <v>1150</v>
      </c>
      <c r="D17170" s="18" t="s">
        <v>262</v>
      </c>
      <c r="E17170" s="18">
        <v>89.006394970734874</v>
      </c>
    </row>
    <row r="17171" spans="1:5" x14ac:dyDescent="0.3">
      <c r="A17171" s="18" t="str">
        <f t="shared" si="268"/>
        <v>2024-25Mornington Peninsula ShireWC4</v>
      </c>
      <c r="B17171" s="18" t="s">
        <v>1274</v>
      </c>
      <c r="C17171" s="18" t="s">
        <v>1150</v>
      </c>
      <c r="D17171" s="18" t="s">
        <v>266</v>
      </c>
      <c r="E17171" s="18">
        <v>55.28268527430221</v>
      </c>
    </row>
    <row r="17172" spans="1:5" x14ac:dyDescent="0.3">
      <c r="A17172" s="18" t="str">
        <f t="shared" si="268"/>
        <v>2024-25Mornington Peninsula ShireWC5</v>
      </c>
      <c r="B17172" s="18" t="s">
        <v>1274</v>
      </c>
      <c r="C17172" s="18" t="s">
        <v>1150</v>
      </c>
      <c r="D17172" s="18" t="s">
        <v>270</v>
      </c>
      <c r="E17172" s="18">
        <v>0.56325218088819495</v>
      </c>
    </row>
    <row r="17173" spans="1:5" x14ac:dyDescent="0.3">
      <c r="A17173" s="18" t="str">
        <f t="shared" si="268"/>
        <v>2024-25Mornington Peninsula ShireE2</v>
      </c>
      <c r="B17173" s="18" t="s">
        <v>1274</v>
      </c>
      <c r="C17173" s="18" t="s">
        <v>1150</v>
      </c>
      <c r="D17173" s="18" t="s">
        <v>548</v>
      </c>
      <c r="E17173" s="18">
        <v>2925.3338402319059</v>
      </c>
    </row>
    <row r="17174" spans="1:5" x14ac:dyDescent="0.3">
      <c r="A17174" s="18" t="str">
        <f t="shared" si="268"/>
        <v>2024-25Mornington Peninsula ShireE4</v>
      </c>
      <c r="B17174" s="18" t="s">
        <v>1274</v>
      </c>
      <c r="C17174" s="18" t="s">
        <v>1150</v>
      </c>
      <c r="D17174" s="18" t="s">
        <v>550</v>
      </c>
      <c r="E17174" s="18">
        <v>1659.4496982369433</v>
      </c>
    </row>
    <row r="17175" spans="1:5" x14ac:dyDescent="0.3">
      <c r="A17175" s="18" t="str">
        <f t="shared" si="268"/>
        <v>2024-25Mornington Peninsula ShireL1</v>
      </c>
      <c r="B17175" s="18" t="s">
        <v>1274</v>
      </c>
      <c r="C17175" s="18" t="s">
        <v>1150</v>
      </c>
      <c r="D17175" s="18" t="s">
        <v>552</v>
      </c>
      <c r="E17175" s="18">
        <v>2.4944536961246437</v>
      </c>
    </row>
    <row r="17176" spans="1:5" x14ac:dyDescent="0.3">
      <c r="A17176" s="18" t="str">
        <f t="shared" ref="A17176:A17239" si="269">CONCATENATE(B17176,C17176,D17176)</f>
        <v>2024-25Mornington Peninsula ShireL2</v>
      </c>
      <c r="B17176" s="18" t="s">
        <v>1274</v>
      </c>
      <c r="C17176" s="18" t="s">
        <v>1150</v>
      </c>
      <c r="D17176" s="18" t="s">
        <v>554</v>
      </c>
      <c r="E17176" s="18">
        <v>-0.42935166106861611</v>
      </c>
    </row>
    <row r="17177" spans="1:5" x14ac:dyDescent="0.3">
      <c r="A17177" s="18" t="str">
        <f t="shared" si="269"/>
        <v>2024-25Mornington Peninsula ShireO2</v>
      </c>
      <c r="B17177" s="18" t="s">
        <v>1274</v>
      </c>
      <c r="C17177" s="18" t="s">
        <v>1150</v>
      </c>
      <c r="D17177" s="18" t="s">
        <v>556</v>
      </c>
      <c r="E17177" s="18">
        <v>0.13364057331863285</v>
      </c>
    </row>
    <row r="17178" spans="1:5" x14ac:dyDescent="0.3">
      <c r="A17178" s="18" t="str">
        <f t="shared" si="269"/>
        <v>2024-25Mornington Peninsula ShireO3</v>
      </c>
      <c r="B17178" s="18" t="s">
        <v>1274</v>
      </c>
      <c r="C17178" s="18" t="s">
        <v>1150</v>
      </c>
      <c r="D17178" s="18" t="s">
        <v>558</v>
      </c>
      <c r="E17178" s="18">
        <v>1.5873869900771775E-2</v>
      </c>
    </row>
    <row r="17179" spans="1:5" x14ac:dyDescent="0.3">
      <c r="A17179" s="18" t="str">
        <f t="shared" si="269"/>
        <v>2024-25Mornington Peninsula ShireO4</v>
      </c>
      <c r="B17179" s="18" t="s">
        <v>1274</v>
      </c>
      <c r="C17179" s="18" t="s">
        <v>1150</v>
      </c>
      <c r="D17179" s="18" t="s">
        <v>560</v>
      </c>
      <c r="E17179" s="18">
        <v>0.20763361500338717</v>
      </c>
    </row>
    <row r="17180" spans="1:5" x14ac:dyDescent="0.3">
      <c r="A17180" s="18" t="str">
        <f t="shared" si="269"/>
        <v>2024-25Mornington Peninsula ShireO5</v>
      </c>
      <c r="B17180" s="18" t="s">
        <v>1274</v>
      </c>
      <c r="C17180" s="18" t="s">
        <v>1150</v>
      </c>
      <c r="D17180" s="18" t="s">
        <v>562</v>
      </c>
      <c r="E17180" s="18">
        <v>0.77221475345851942</v>
      </c>
    </row>
    <row r="17181" spans="1:5" x14ac:dyDescent="0.3">
      <c r="A17181" s="18" t="str">
        <f t="shared" si="269"/>
        <v>2024-25Mornington Peninsula ShireOP1</v>
      </c>
      <c r="B17181" s="18" t="s">
        <v>1274</v>
      </c>
      <c r="C17181" s="18" t="s">
        <v>1150</v>
      </c>
      <c r="D17181" s="18" t="s">
        <v>564</v>
      </c>
      <c r="E17181" s="18">
        <v>8.8579249394443488E-4</v>
      </c>
    </row>
    <row r="17182" spans="1:5" x14ac:dyDescent="0.3">
      <c r="A17182" s="18" t="str">
        <f t="shared" si="269"/>
        <v>2024-25Mornington Peninsula ShireS1</v>
      </c>
      <c r="B17182" s="18" t="s">
        <v>1274</v>
      </c>
      <c r="C17182" s="18" t="s">
        <v>1150</v>
      </c>
      <c r="D17182" s="18" t="s">
        <v>567</v>
      </c>
      <c r="E17182" s="18">
        <v>0.7360534215062855</v>
      </c>
    </row>
    <row r="17183" spans="1:5" x14ac:dyDescent="0.3">
      <c r="A17183" s="18" t="str">
        <f t="shared" si="269"/>
        <v>2024-25Mornington Peninsula ShireS2</v>
      </c>
      <c r="B17183" s="18" t="s">
        <v>1274</v>
      </c>
      <c r="C17183" s="18" t="s">
        <v>1150</v>
      </c>
      <c r="D17183" s="18" t="s">
        <v>569</v>
      </c>
      <c r="E17183" s="18">
        <v>1.6830338585811706E-3</v>
      </c>
    </row>
    <row r="17184" spans="1:5" x14ac:dyDescent="0.3">
      <c r="A17184" s="18" t="str">
        <f t="shared" si="269"/>
        <v>2024-25Mornington Peninsula ShireC1</v>
      </c>
      <c r="B17184" s="18" t="s">
        <v>1274</v>
      </c>
      <c r="C17184" s="18" t="s">
        <v>1150</v>
      </c>
      <c r="D17184" s="18" t="s">
        <v>572</v>
      </c>
      <c r="E17184" s="18">
        <v>1795.2114319043453</v>
      </c>
    </row>
    <row r="17185" spans="1:5" x14ac:dyDescent="0.3">
      <c r="A17185" s="18" t="str">
        <f t="shared" si="269"/>
        <v>2024-25Mornington Peninsula ShireC2</v>
      </c>
      <c r="B17185" s="18" t="s">
        <v>1274</v>
      </c>
      <c r="C17185" s="18" t="s">
        <v>1150</v>
      </c>
      <c r="D17185" s="18" t="s">
        <v>575</v>
      </c>
      <c r="E17185" s="18">
        <v>11815.654709827939</v>
      </c>
    </row>
    <row r="17186" spans="1:5" x14ac:dyDescent="0.3">
      <c r="A17186" s="18" t="str">
        <f t="shared" si="269"/>
        <v>2024-25Mornington Peninsula ShireC3</v>
      </c>
      <c r="B17186" s="18" t="s">
        <v>1274</v>
      </c>
      <c r="C17186" s="18" t="s">
        <v>1150</v>
      </c>
      <c r="D17186" s="18" t="s">
        <v>579</v>
      </c>
      <c r="E17186" s="18">
        <v>99.738219895287955</v>
      </c>
    </row>
    <row r="17187" spans="1:5" x14ac:dyDescent="0.3">
      <c r="A17187" s="18" t="str">
        <f t="shared" si="269"/>
        <v>2024-25Mornington Peninsula ShireC4</v>
      </c>
      <c r="B17187" s="18" t="s">
        <v>1274</v>
      </c>
      <c r="C17187" s="18" t="s">
        <v>1150</v>
      </c>
      <c r="D17187" s="18" t="s">
        <v>583</v>
      </c>
      <c r="E17187" s="18">
        <v>1635.8705161854768</v>
      </c>
    </row>
    <row r="17188" spans="1:5" x14ac:dyDescent="0.3">
      <c r="A17188" s="18" t="str">
        <f t="shared" si="269"/>
        <v>2024-25Mornington Peninsula ShireC5</v>
      </c>
      <c r="B17188" s="18" t="s">
        <v>1274</v>
      </c>
      <c r="C17188" s="18" t="s">
        <v>1150</v>
      </c>
      <c r="D17188" s="18" t="s">
        <v>586</v>
      </c>
      <c r="E17188" s="18">
        <v>143.30708661417324</v>
      </c>
    </row>
    <row r="17189" spans="1:5" x14ac:dyDescent="0.3">
      <c r="A17189" s="18" t="str">
        <f t="shared" si="269"/>
        <v>2024-25Mornington Peninsula ShireC6</v>
      </c>
      <c r="B17189" s="18" t="s">
        <v>1274</v>
      </c>
      <c r="C17189" s="18" t="s">
        <v>1150</v>
      </c>
      <c r="D17189" s="18" t="s">
        <v>590</v>
      </c>
      <c r="E17189" s="18">
        <v>8</v>
      </c>
    </row>
    <row r="17190" spans="1:5" x14ac:dyDescent="0.3">
      <c r="A17190" s="18" t="str">
        <f t="shared" si="269"/>
        <v>2024-25Mornington Peninsula ShireC7</v>
      </c>
      <c r="B17190" s="18" t="s">
        <v>1274</v>
      </c>
      <c r="C17190" s="18" t="s">
        <v>1150</v>
      </c>
      <c r="D17190" s="18" t="s">
        <v>594</v>
      </c>
      <c r="E17190" s="18">
        <v>0.15550510783200908</v>
      </c>
    </row>
    <row r="17191" spans="1:5" x14ac:dyDescent="0.3">
      <c r="A17191" s="18" t="str">
        <f t="shared" si="269"/>
        <v>2024-25Mount Alexander ShireAF2</v>
      </c>
      <c r="B17191" s="18" t="s">
        <v>1274</v>
      </c>
      <c r="C17191" s="18" t="s">
        <v>1153</v>
      </c>
      <c r="D17191" s="18" t="s">
        <v>76</v>
      </c>
      <c r="E17191" s="18">
        <v>1</v>
      </c>
    </row>
    <row r="17192" spans="1:5" x14ac:dyDescent="0.3">
      <c r="A17192" s="18" t="str">
        <f t="shared" si="269"/>
        <v>2024-25Mount Alexander ShireAF6</v>
      </c>
      <c r="B17192" s="18" t="s">
        <v>1274</v>
      </c>
      <c r="C17192" s="18" t="s">
        <v>1153</v>
      </c>
      <c r="D17192" s="18" t="s">
        <v>85</v>
      </c>
      <c r="E17192" s="18">
        <v>1.1681811625558922</v>
      </c>
    </row>
    <row r="17193" spans="1:5" x14ac:dyDescent="0.3">
      <c r="A17193" s="18" t="str">
        <f t="shared" si="269"/>
        <v>2024-25Mount Alexander ShireAF7</v>
      </c>
      <c r="B17193" s="18" t="s">
        <v>1274</v>
      </c>
      <c r="C17193" s="18" t="s">
        <v>1153</v>
      </c>
      <c r="D17193" s="18" t="s">
        <v>90</v>
      </c>
      <c r="E17193" s="18">
        <v>24.930361773058401</v>
      </c>
    </row>
    <row r="17194" spans="1:5" x14ac:dyDescent="0.3">
      <c r="A17194" s="18" t="str">
        <f t="shared" si="269"/>
        <v>2024-25Mount Alexander ShireAM1</v>
      </c>
      <c r="B17194" s="18" t="s">
        <v>1274</v>
      </c>
      <c r="C17194" s="18" t="s">
        <v>1153</v>
      </c>
      <c r="D17194" s="18" t="s">
        <v>97</v>
      </c>
      <c r="E17194" s="18">
        <v>1.6027397260273972</v>
      </c>
    </row>
    <row r="17195" spans="1:5" x14ac:dyDescent="0.3">
      <c r="A17195" s="18" t="str">
        <f t="shared" si="269"/>
        <v>2024-25Mount Alexander ShireAM2</v>
      </c>
      <c r="B17195" s="18" t="s">
        <v>1274</v>
      </c>
      <c r="C17195" s="18" t="s">
        <v>1153</v>
      </c>
      <c r="D17195" s="18" t="s">
        <v>103</v>
      </c>
      <c r="E17195" s="18">
        <v>0.38636363636363635</v>
      </c>
    </row>
    <row r="17196" spans="1:5" x14ac:dyDescent="0.3">
      <c r="A17196" s="18" t="str">
        <f t="shared" si="269"/>
        <v>2024-25Mount Alexander ShireAM5</v>
      </c>
      <c r="B17196" s="18" t="s">
        <v>1274</v>
      </c>
      <c r="C17196" s="18" t="s">
        <v>1153</v>
      </c>
      <c r="D17196" s="18" t="s">
        <v>109</v>
      </c>
      <c r="E17196" s="18">
        <v>0.90740740740740744</v>
      </c>
    </row>
    <row r="17197" spans="1:5" x14ac:dyDescent="0.3">
      <c r="A17197" s="18" t="str">
        <f t="shared" si="269"/>
        <v>2024-25Mount Alexander ShireAM6</v>
      </c>
      <c r="B17197" s="18" t="s">
        <v>1274</v>
      </c>
      <c r="C17197" s="18" t="s">
        <v>1153</v>
      </c>
      <c r="D17197" s="18" t="s">
        <v>115</v>
      </c>
      <c r="E17197" s="18">
        <v>23.859277369104284</v>
      </c>
    </row>
    <row r="17198" spans="1:5" x14ac:dyDescent="0.3">
      <c r="A17198" s="18" t="str">
        <f t="shared" si="269"/>
        <v>2024-25Mount Alexander ShireAM7</v>
      </c>
      <c r="B17198" s="18" t="s">
        <v>1274</v>
      </c>
      <c r="C17198" s="18" t="s">
        <v>1153</v>
      </c>
      <c r="D17198" s="18" t="s">
        <v>118</v>
      </c>
      <c r="E17198" s="18">
        <v>0</v>
      </c>
    </row>
    <row r="17199" spans="1:5" x14ac:dyDescent="0.3">
      <c r="A17199" s="18" t="str">
        <f t="shared" si="269"/>
        <v>2024-25Mount Alexander ShireFS1</v>
      </c>
      <c r="B17199" s="18" t="s">
        <v>1274</v>
      </c>
      <c r="C17199" s="18" t="s">
        <v>1153</v>
      </c>
      <c r="D17199" s="18" t="s">
        <v>124</v>
      </c>
      <c r="E17199" s="18">
        <v>1.6666666666666667</v>
      </c>
    </row>
    <row r="17200" spans="1:5" x14ac:dyDescent="0.3">
      <c r="A17200" s="18" t="str">
        <f t="shared" si="269"/>
        <v>2024-25Mount Alexander ShireFS2</v>
      </c>
      <c r="B17200" s="18" t="s">
        <v>1274</v>
      </c>
      <c r="C17200" s="18" t="s">
        <v>1153</v>
      </c>
      <c r="D17200" s="18" t="s">
        <v>130</v>
      </c>
      <c r="E17200" s="18">
        <v>0.23717948717948717</v>
      </c>
    </row>
    <row r="17201" spans="1:5" x14ac:dyDescent="0.3">
      <c r="A17201" s="18" t="str">
        <f t="shared" si="269"/>
        <v>2024-25Mount Alexander ShireFS3</v>
      </c>
      <c r="B17201" s="18" t="s">
        <v>1274</v>
      </c>
      <c r="C17201" s="18" t="s">
        <v>1153</v>
      </c>
      <c r="D17201" s="18" t="s">
        <v>135</v>
      </c>
      <c r="E17201" s="18">
        <v>328.9575596816976</v>
      </c>
    </row>
    <row r="17202" spans="1:5" x14ac:dyDescent="0.3">
      <c r="A17202" s="18" t="str">
        <f t="shared" si="269"/>
        <v>2024-25Mount Alexander ShireFS4</v>
      </c>
      <c r="B17202" s="18" t="s">
        <v>1274</v>
      </c>
      <c r="C17202" s="18" t="s">
        <v>1153</v>
      </c>
      <c r="D17202" s="18" t="s">
        <v>139</v>
      </c>
      <c r="E17202" s="18">
        <v>0</v>
      </c>
    </row>
    <row r="17203" spans="1:5" x14ac:dyDescent="0.3">
      <c r="A17203" s="18" t="str">
        <f t="shared" si="269"/>
        <v>2024-25Mount Alexander ShireFS5</v>
      </c>
      <c r="B17203" s="18" t="s">
        <v>1274</v>
      </c>
      <c r="C17203" s="18" t="s">
        <v>1153</v>
      </c>
      <c r="D17203" s="18" t="s">
        <v>144</v>
      </c>
      <c r="E17203" s="18">
        <v>1</v>
      </c>
    </row>
    <row r="17204" spans="1:5" x14ac:dyDescent="0.3">
      <c r="A17204" s="18" t="str">
        <f t="shared" si="269"/>
        <v>2024-25Mount Alexander ShireG1</v>
      </c>
      <c r="B17204" s="18" t="s">
        <v>1274</v>
      </c>
      <c r="C17204" s="18" t="s">
        <v>1153</v>
      </c>
      <c r="D17204" s="18" t="s">
        <v>149</v>
      </c>
      <c r="E17204" s="18">
        <v>5.1948051948051951E-2</v>
      </c>
    </row>
    <row r="17205" spans="1:5" x14ac:dyDescent="0.3">
      <c r="A17205" s="18" t="str">
        <f t="shared" si="269"/>
        <v>2024-25Mount Alexander ShireG2</v>
      </c>
      <c r="B17205" s="18" t="s">
        <v>1274</v>
      </c>
      <c r="C17205" s="18" t="s">
        <v>1153</v>
      </c>
      <c r="D17205" s="18" t="s">
        <v>154</v>
      </c>
      <c r="E17205" s="18">
        <v>53</v>
      </c>
    </row>
    <row r="17206" spans="1:5" x14ac:dyDescent="0.3">
      <c r="A17206" s="18" t="str">
        <f t="shared" si="269"/>
        <v>2024-25Mount Alexander ShireG3</v>
      </c>
      <c r="B17206" s="18" t="s">
        <v>1274</v>
      </c>
      <c r="C17206" s="18" t="s">
        <v>1153</v>
      </c>
      <c r="D17206" s="18" t="s">
        <v>159</v>
      </c>
      <c r="E17206" s="18">
        <v>0.875</v>
      </c>
    </row>
    <row r="17207" spans="1:5" x14ac:dyDescent="0.3">
      <c r="A17207" s="18" t="str">
        <f t="shared" si="269"/>
        <v>2024-25Mount Alexander ShireG4</v>
      </c>
      <c r="B17207" s="18" t="s">
        <v>1274</v>
      </c>
      <c r="C17207" s="18" t="s">
        <v>1153</v>
      </c>
      <c r="D17207" s="18" t="s">
        <v>166</v>
      </c>
      <c r="E17207" s="18">
        <v>39476.875</v>
      </c>
    </row>
    <row r="17208" spans="1:5" x14ac:dyDescent="0.3">
      <c r="A17208" s="18" t="str">
        <f t="shared" si="269"/>
        <v>2024-25Mount Alexander ShireG5</v>
      </c>
      <c r="B17208" s="18" t="s">
        <v>1274</v>
      </c>
      <c r="C17208" s="18" t="s">
        <v>1153</v>
      </c>
      <c r="D17208" s="18" t="s">
        <v>169</v>
      </c>
      <c r="E17208" s="18">
        <v>51</v>
      </c>
    </row>
    <row r="17209" spans="1:5" x14ac:dyDescent="0.3">
      <c r="A17209" s="18" t="str">
        <f t="shared" si="269"/>
        <v>2024-25Mount Alexander ShireLB2</v>
      </c>
      <c r="B17209" s="18" t="s">
        <v>1274</v>
      </c>
      <c r="C17209" s="18" t="s">
        <v>1153</v>
      </c>
      <c r="D17209" s="18" t="s">
        <v>172</v>
      </c>
      <c r="E17209" s="18">
        <v>0.53581966245721702</v>
      </c>
    </row>
    <row r="17210" spans="1:5" x14ac:dyDescent="0.3">
      <c r="A17210" s="18" t="str">
        <f t="shared" si="269"/>
        <v>2024-25Mount Alexander ShireLB5</v>
      </c>
      <c r="B17210" s="18" t="s">
        <v>1274</v>
      </c>
      <c r="C17210" s="18" t="s">
        <v>1153</v>
      </c>
      <c r="D17210" s="18" t="s">
        <v>177</v>
      </c>
      <c r="E17210" s="18">
        <v>28.938458579739411</v>
      </c>
    </row>
    <row r="17211" spans="1:5" x14ac:dyDescent="0.3">
      <c r="A17211" s="18" t="str">
        <f t="shared" si="269"/>
        <v>2024-25Mount Alexander ShireLB6</v>
      </c>
      <c r="B17211" s="18" t="s">
        <v>1274</v>
      </c>
      <c r="C17211" s="18" t="s">
        <v>1153</v>
      </c>
      <c r="D17211" s="18" t="s">
        <v>180</v>
      </c>
      <c r="E17211" s="18">
        <v>8.9614885331025533</v>
      </c>
    </row>
    <row r="17212" spans="1:5" x14ac:dyDescent="0.3">
      <c r="A17212" s="18" t="str">
        <f t="shared" si="269"/>
        <v>2024-25Mount Alexander ShireLB7</v>
      </c>
      <c r="B17212" s="18" t="s">
        <v>1274</v>
      </c>
      <c r="C17212" s="18" t="s">
        <v>1153</v>
      </c>
      <c r="D17212" s="18" t="s">
        <v>184</v>
      </c>
      <c r="E17212" s="18">
        <v>0.37795086302226066</v>
      </c>
    </row>
    <row r="17213" spans="1:5" x14ac:dyDescent="0.3">
      <c r="A17213" s="18" t="str">
        <f t="shared" si="269"/>
        <v>2024-25Mount Alexander ShireLB8</v>
      </c>
      <c r="B17213" s="18" t="s">
        <v>1274</v>
      </c>
      <c r="C17213" s="18" t="s">
        <v>1153</v>
      </c>
      <c r="D17213" s="18" t="s">
        <v>188</v>
      </c>
      <c r="E17213" s="18">
        <v>6.2266455118034525</v>
      </c>
    </row>
    <row r="17214" spans="1:5" x14ac:dyDescent="0.3">
      <c r="A17214" s="18" t="str">
        <f t="shared" si="269"/>
        <v>2024-25Mount Alexander ShireMC2</v>
      </c>
      <c r="B17214" s="18" t="s">
        <v>1274</v>
      </c>
      <c r="C17214" s="18" t="s">
        <v>1153</v>
      </c>
      <c r="D17214" s="18" t="s">
        <v>192</v>
      </c>
      <c r="E17214" s="18">
        <v>1</v>
      </c>
    </row>
    <row r="17215" spans="1:5" x14ac:dyDescent="0.3">
      <c r="A17215" s="18" t="str">
        <f t="shared" si="269"/>
        <v>2024-25Mount Alexander ShireMC3</v>
      </c>
      <c r="B17215" s="18" t="s">
        <v>1274</v>
      </c>
      <c r="C17215" s="18" t="s">
        <v>1153</v>
      </c>
      <c r="D17215" s="18" t="s">
        <v>197</v>
      </c>
      <c r="E17215" s="18">
        <v>80.792007385914005</v>
      </c>
    </row>
    <row r="17216" spans="1:5" x14ac:dyDescent="0.3">
      <c r="A17216" s="18" t="str">
        <f t="shared" si="269"/>
        <v>2024-25Mount Alexander ShireMC4</v>
      </c>
      <c r="B17216" s="18" t="s">
        <v>1274</v>
      </c>
      <c r="C17216" s="18" t="s">
        <v>1153</v>
      </c>
      <c r="D17216" s="18" t="s">
        <v>202</v>
      </c>
      <c r="E17216" s="18">
        <v>0.84764309764309764</v>
      </c>
    </row>
    <row r="17217" spans="1:5" x14ac:dyDescent="0.3">
      <c r="A17217" s="18" t="str">
        <f t="shared" si="269"/>
        <v>2024-25Mount Alexander ShireMC5</v>
      </c>
      <c r="B17217" s="18" t="s">
        <v>1274</v>
      </c>
      <c r="C17217" s="18" t="s">
        <v>1153</v>
      </c>
      <c r="D17217" s="18" t="s">
        <v>207</v>
      </c>
      <c r="E17217" s="18">
        <v>0.97619047619047616</v>
      </c>
    </row>
    <row r="17218" spans="1:5" x14ac:dyDescent="0.3">
      <c r="A17218" s="18" t="str">
        <f t="shared" si="269"/>
        <v>2024-25Mount Alexander ShireMC6</v>
      </c>
      <c r="B17218" s="18" t="s">
        <v>1274</v>
      </c>
      <c r="C17218" s="18" t="s">
        <v>1153</v>
      </c>
      <c r="D17218" s="18" t="s">
        <v>211</v>
      </c>
      <c r="E17218" s="18">
        <v>1.024</v>
      </c>
    </row>
    <row r="17219" spans="1:5" x14ac:dyDescent="0.3">
      <c r="A17219" s="18" t="str">
        <f t="shared" si="269"/>
        <v>2024-25Mount Alexander ShireR1</v>
      </c>
      <c r="B17219" s="18" t="s">
        <v>1274</v>
      </c>
      <c r="C17219" s="18" t="s">
        <v>1153</v>
      </c>
      <c r="D17219" s="18" t="s">
        <v>215</v>
      </c>
      <c r="E17219" s="18">
        <v>1.108123937309144</v>
      </c>
    </row>
    <row r="17220" spans="1:5" x14ac:dyDescent="0.3">
      <c r="A17220" s="18" t="str">
        <f t="shared" si="269"/>
        <v>2024-25Mount Alexander ShireR2</v>
      </c>
      <c r="B17220" s="18" t="s">
        <v>1274</v>
      </c>
      <c r="C17220" s="18" t="s">
        <v>1153</v>
      </c>
      <c r="D17220" s="18" t="s">
        <v>220</v>
      </c>
      <c r="E17220" s="18">
        <v>0.95830498998551461</v>
      </c>
    </row>
    <row r="17221" spans="1:5" x14ac:dyDescent="0.3">
      <c r="A17221" s="18" t="str">
        <f t="shared" si="269"/>
        <v>2024-25Mount Alexander ShireR3</v>
      </c>
      <c r="B17221" s="18" t="s">
        <v>1274</v>
      </c>
      <c r="C17221" s="18" t="s">
        <v>1153</v>
      </c>
      <c r="D17221" s="18" t="s">
        <v>223</v>
      </c>
      <c r="E17221" s="18">
        <v>59.006877789511655</v>
      </c>
    </row>
    <row r="17222" spans="1:5" x14ac:dyDescent="0.3">
      <c r="A17222" s="18" t="str">
        <f t="shared" si="269"/>
        <v>2024-25Mount Alexander ShireR4</v>
      </c>
      <c r="B17222" s="18" t="s">
        <v>1274</v>
      </c>
      <c r="C17222" s="18" t="s">
        <v>1153</v>
      </c>
      <c r="D17222" s="18" t="s">
        <v>228</v>
      </c>
      <c r="E17222" s="18">
        <v>6.2634486676285581</v>
      </c>
    </row>
    <row r="17223" spans="1:5" x14ac:dyDescent="0.3">
      <c r="A17223" s="18" t="str">
        <f t="shared" si="269"/>
        <v>2024-25Mount Alexander ShireR5</v>
      </c>
      <c r="B17223" s="18" t="s">
        <v>1274</v>
      </c>
      <c r="C17223" s="18" t="s">
        <v>1153</v>
      </c>
      <c r="D17223" s="18" t="s">
        <v>232</v>
      </c>
      <c r="E17223" s="18">
        <v>48</v>
      </c>
    </row>
    <row r="17224" spans="1:5" x14ac:dyDescent="0.3">
      <c r="A17224" s="18" t="str">
        <f t="shared" si="269"/>
        <v>2024-25Mount Alexander ShireSP1</v>
      </c>
      <c r="B17224" s="18" t="s">
        <v>1274</v>
      </c>
      <c r="C17224" s="18" t="s">
        <v>1153</v>
      </c>
      <c r="D17224" s="18" t="s">
        <v>236</v>
      </c>
      <c r="E17224" s="18">
        <v>0</v>
      </c>
    </row>
    <row r="17225" spans="1:5" x14ac:dyDescent="0.3">
      <c r="A17225" s="18" t="str">
        <f t="shared" si="269"/>
        <v>2024-25Mount Alexander ShireSP2</v>
      </c>
      <c r="B17225" s="18" t="s">
        <v>1274</v>
      </c>
      <c r="C17225" s="18" t="s">
        <v>1153</v>
      </c>
      <c r="D17225" s="18" t="s">
        <v>239</v>
      </c>
      <c r="E17225" s="18">
        <v>0</v>
      </c>
    </row>
    <row r="17226" spans="1:5" x14ac:dyDescent="0.3">
      <c r="A17226" s="18" t="str">
        <f t="shared" si="269"/>
        <v>2024-25Mount Alexander ShireSP3</v>
      </c>
      <c r="B17226" s="18" t="s">
        <v>1274</v>
      </c>
      <c r="C17226" s="18" t="s">
        <v>1153</v>
      </c>
      <c r="D17226" s="18" t="s">
        <v>245</v>
      </c>
      <c r="E17226" s="18">
        <v>2614.5266272189351</v>
      </c>
    </row>
    <row r="17227" spans="1:5" x14ac:dyDescent="0.3">
      <c r="A17227" s="18" t="str">
        <f t="shared" si="269"/>
        <v>2024-25Mount Alexander ShireSP4</v>
      </c>
      <c r="B17227" s="18" t="s">
        <v>1274</v>
      </c>
      <c r="C17227" s="18" t="s">
        <v>1153</v>
      </c>
      <c r="D17227" s="18" t="s">
        <v>251</v>
      </c>
      <c r="E17227" s="18">
        <v>0.5714285714285714</v>
      </c>
    </row>
    <row r="17228" spans="1:5" x14ac:dyDescent="0.3">
      <c r="A17228" s="18" t="str">
        <f t="shared" si="269"/>
        <v>2024-25Mount Alexander ShireWC2</v>
      </c>
      <c r="B17228" s="18" t="s">
        <v>1274</v>
      </c>
      <c r="C17228" s="18" t="s">
        <v>1153</v>
      </c>
      <c r="D17228" s="18" t="s">
        <v>256</v>
      </c>
      <c r="E17228" s="18">
        <v>7.9516188170641735</v>
      </c>
    </row>
    <row r="17229" spans="1:5" x14ac:dyDescent="0.3">
      <c r="A17229" s="18" t="str">
        <f t="shared" si="269"/>
        <v>2024-25Mount Alexander ShireWC3</v>
      </c>
      <c r="B17229" s="18" t="s">
        <v>1274</v>
      </c>
      <c r="C17229" s="18" t="s">
        <v>1153</v>
      </c>
      <c r="D17229" s="18" t="s">
        <v>262</v>
      </c>
      <c r="E17229" s="18">
        <v>244.98701659679548</v>
      </c>
    </row>
    <row r="17230" spans="1:5" x14ac:dyDescent="0.3">
      <c r="A17230" s="18" t="str">
        <f t="shared" si="269"/>
        <v>2024-25Mount Alexander ShireWC4</v>
      </c>
      <c r="B17230" s="18" t="s">
        <v>1274</v>
      </c>
      <c r="C17230" s="18" t="s">
        <v>1153</v>
      </c>
      <c r="D17230" s="18" t="s">
        <v>266</v>
      </c>
      <c r="E17230" s="18">
        <v>107.84368460345719</v>
      </c>
    </row>
    <row r="17231" spans="1:5" x14ac:dyDescent="0.3">
      <c r="A17231" s="18" t="str">
        <f t="shared" si="269"/>
        <v>2024-25Mount Alexander ShireWC5</v>
      </c>
      <c r="B17231" s="18" t="s">
        <v>1274</v>
      </c>
      <c r="C17231" s="18" t="s">
        <v>1153</v>
      </c>
      <c r="D17231" s="18" t="s">
        <v>270</v>
      </c>
      <c r="E17231" s="18">
        <v>0.31893825088553063</v>
      </c>
    </row>
    <row r="17232" spans="1:5" x14ac:dyDescent="0.3">
      <c r="A17232" s="18" t="str">
        <f t="shared" si="269"/>
        <v>2024-25Mount Alexander ShireE2</v>
      </c>
      <c r="B17232" s="18" t="s">
        <v>1274</v>
      </c>
      <c r="C17232" s="18" t="s">
        <v>1153</v>
      </c>
      <c r="D17232" s="18" t="s">
        <v>548</v>
      </c>
      <c r="E17232" s="18">
        <v>4086.6060845515608</v>
      </c>
    </row>
    <row r="17233" spans="1:5" x14ac:dyDescent="0.3">
      <c r="A17233" s="18" t="str">
        <f t="shared" si="269"/>
        <v>2024-25Mount Alexander ShireE4</v>
      </c>
      <c r="B17233" s="18" t="s">
        <v>1274</v>
      </c>
      <c r="C17233" s="18" t="s">
        <v>1153</v>
      </c>
      <c r="D17233" s="18" t="s">
        <v>550</v>
      </c>
      <c r="E17233" s="18">
        <v>1884.8676412485186</v>
      </c>
    </row>
    <row r="17234" spans="1:5" x14ac:dyDescent="0.3">
      <c r="A17234" s="18" t="str">
        <f t="shared" si="269"/>
        <v>2024-25Mount Alexander ShireL1</v>
      </c>
      <c r="B17234" s="18" t="s">
        <v>1274</v>
      </c>
      <c r="C17234" s="18" t="s">
        <v>1153</v>
      </c>
      <c r="D17234" s="18" t="s">
        <v>552</v>
      </c>
      <c r="E17234" s="18">
        <v>2.2282902687460435</v>
      </c>
    </row>
    <row r="17235" spans="1:5" x14ac:dyDescent="0.3">
      <c r="A17235" s="18" t="str">
        <f t="shared" si="269"/>
        <v>2024-25Mount Alexander ShireL2</v>
      </c>
      <c r="B17235" s="18" t="s">
        <v>1274</v>
      </c>
      <c r="C17235" s="18" t="s">
        <v>1153</v>
      </c>
      <c r="D17235" s="18" t="s">
        <v>554</v>
      </c>
      <c r="E17235" s="18">
        <v>-0.16389480347585889</v>
      </c>
    </row>
    <row r="17236" spans="1:5" x14ac:dyDescent="0.3">
      <c r="A17236" s="18" t="str">
        <f t="shared" si="269"/>
        <v>2024-25Mount Alexander ShireO2</v>
      </c>
      <c r="B17236" s="18" t="s">
        <v>1274</v>
      </c>
      <c r="C17236" s="18" t="s">
        <v>1153</v>
      </c>
      <c r="D17236" s="18" t="s">
        <v>556</v>
      </c>
      <c r="E17236" s="18">
        <v>5.1026757934038582E-2</v>
      </c>
    </row>
    <row r="17237" spans="1:5" x14ac:dyDescent="0.3">
      <c r="A17237" s="18" t="str">
        <f t="shared" si="269"/>
        <v>2024-25Mount Alexander ShireO3</v>
      </c>
      <c r="B17237" s="18" t="s">
        <v>1274</v>
      </c>
      <c r="C17237" s="18" t="s">
        <v>1153</v>
      </c>
      <c r="D17237" s="18" t="s">
        <v>558</v>
      </c>
      <c r="E17237" s="18">
        <v>6.8796238678005949E-3</v>
      </c>
    </row>
    <row r="17238" spans="1:5" x14ac:dyDescent="0.3">
      <c r="A17238" s="18" t="str">
        <f t="shared" si="269"/>
        <v>2024-25Mount Alexander ShireO4</v>
      </c>
      <c r="B17238" s="18" t="s">
        <v>1274</v>
      </c>
      <c r="C17238" s="18" t="s">
        <v>1153</v>
      </c>
      <c r="D17238" s="18" t="s">
        <v>560</v>
      </c>
      <c r="E17238" s="18">
        <v>7.0165565856114678E-2</v>
      </c>
    </row>
    <row r="17239" spans="1:5" x14ac:dyDescent="0.3">
      <c r="A17239" s="18" t="str">
        <f t="shared" si="269"/>
        <v>2024-25Mount Alexander ShireO5</v>
      </c>
      <c r="B17239" s="18" t="s">
        <v>1274</v>
      </c>
      <c r="C17239" s="18" t="s">
        <v>1153</v>
      </c>
      <c r="D17239" s="18" t="s">
        <v>562</v>
      </c>
      <c r="E17239" s="18">
        <v>0.74771602588503994</v>
      </c>
    </row>
    <row r="17240" spans="1:5" x14ac:dyDescent="0.3">
      <c r="A17240" s="18" t="str">
        <f t="shared" ref="A17240:A17303" si="270">CONCATENATE(B17240,C17240,D17240)</f>
        <v>2024-25Mount Alexander ShireOP1</v>
      </c>
      <c r="B17240" s="18" t="s">
        <v>1274</v>
      </c>
      <c r="C17240" s="18" t="s">
        <v>1153</v>
      </c>
      <c r="D17240" s="18" t="s">
        <v>564</v>
      </c>
      <c r="E17240" s="18">
        <v>-3.2812094342260303E-2</v>
      </c>
    </row>
    <row r="17241" spans="1:5" x14ac:dyDescent="0.3">
      <c r="A17241" s="18" t="str">
        <f t="shared" si="270"/>
        <v>2024-25Mount Alexander ShireS1</v>
      </c>
      <c r="B17241" s="18" t="s">
        <v>1274</v>
      </c>
      <c r="C17241" s="18" t="s">
        <v>1153</v>
      </c>
      <c r="D17241" s="18" t="s">
        <v>567</v>
      </c>
      <c r="E17241" s="18">
        <v>0.57767659217542389</v>
      </c>
    </row>
    <row r="17242" spans="1:5" x14ac:dyDescent="0.3">
      <c r="A17242" s="18" t="str">
        <f t="shared" si="270"/>
        <v>2024-25Mount Alexander ShireS2</v>
      </c>
      <c r="B17242" s="18" t="s">
        <v>1274</v>
      </c>
      <c r="C17242" s="18" t="s">
        <v>1153</v>
      </c>
      <c r="D17242" s="18" t="s">
        <v>569</v>
      </c>
      <c r="E17242" s="18">
        <v>3.1393473660836528E-3</v>
      </c>
    </row>
    <row r="17243" spans="1:5" x14ac:dyDescent="0.3">
      <c r="A17243" s="18" t="str">
        <f t="shared" si="270"/>
        <v>2024-25Mount Alexander ShireC1</v>
      </c>
      <c r="B17243" s="18" t="s">
        <v>1274</v>
      </c>
      <c r="C17243" s="18" t="s">
        <v>1153</v>
      </c>
      <c r="D17243" s="18" t="s">
        <v>572</v>
      </c>
      <c r="E17243" s="18">
        <v>2486.4656954661282</v>
      </c>
    </row>
    <row r="17244" spans="1:5" x14ac:dyDescent="0.3">
      <c r="A17244" s="18" t="str">
        <f t="shared" si="270"/>
        <v>2024-25Mount Alexander ShireC2</v>
      </c>
      <c r="B17244" s="18" t="s">
        <v>1274</v>
      </c>
      <c r="C17244" s="18" t="s">
        <v>1153</v>
      </c>
      <c r="D17244" s="18" t="s">
        <v>575</v>
      </c>
      <c r="E17244" s="18">
        <v>20302.706860906776</v>
      </c>
    </row>
    <row r="17245" spans="1:5" x14ac:dyDescent="0.3">
      <c r="A17245" s="18" t="str">
        <f t="shared" si="270"/>
        <v>2024-25Mount Alexander ShireC3</v>
      </c>
      <c r="B17245" s="18" t="s">
        <v>1274</v>
      </c>
      <c r="C17245" s="18" t="s">
        <v>1153</v>
      </c>
      <c r="D17245" s="18" t="s">
        <v>579</v>
      </c>
      <c r="E17245" s="18">
        <v>14.573177424788174</v>
      </c>
    </row>
    <row r="17246" spans="1:5" x14ac:dyDescent="0.3">
      <c r="A17246" s="18" t="str">
        <f t="shared" si="270"/>
        <v>2024-25Mount Alexander ShireC4</v>
      </c>
      <c r="B17246" s="18" t="s">
        <v>1274</v>
      </c>
      <c r="C17246" s="18" t="s">
        <v>1153</v>
      </c>
      <c r="D17246" s="18" t="s">
        <v>583</v>
      </c>
      <c r="E17246" s="18">
        <v>1623.2991970767825</v>
      </c>
    </row>
    <row r="17247" spans="1:5" x14ac:dyDescent="0.3">
      <c r="A17247" s="18" t="str">
        <f t="shared" si="270"/>
        <v>2024-25Mount Alexander ShireC5</v>
      </c>
      <c r="B17247" s="18" t="s">
        <v>1274</v>
      </c>
      <c r="C17247" s="18" t="s">
        <v>1153</v>
      </c>
      <c r="D17247" s="18" t="s">
        <v>586</v>
      </c>
      <c r="E17247" s="18">
        <v>697.00466368575405</v>
      </c>
    </row>
    <row r="17248" spans="1:5" x14ac:dyDescent="0.3">
      <c r="A17248" s="18" t="str">
        <f t="shared" si="270"/>
        <v>2024-25Mount Alexander ShireC6</v>
      </c>
      <c r="B17248" s="18" t="s">
        <v>1274</v>
      </c>
      <c r="C17248" s="18" t="s">
        <v>1153</v>
      </c>
      <c r="D17248" s="18" t="s">
        <v>590</v>
      </c>
      <c r="E17248" s="18">
        <v>6</v>
      </c>
    </row>
    <row r="17249" spans="1:5" x14ac:dyDescent="0.3">
      <c r="A17249" s="18" t="str">
        <f t="shared" si="270"/>
        <v>2024-25Mount Alexander ShireC7</v>
      </c>
      <c r="B17249" s="18" t="s">
        <v>1274</v>
      </c>
      <c r="C17249" s="18" t="s">
        <v>1153</v>
      </c>
      <c r="D17249" s="18" t="s">
        <v>594</v>
      </c>
      <c r="E17249" s="18">
        <v>0.17848970251716248</v>
      </c>
    </row>
    <row r="17250" spans="1:5" x14ac:dyDescent="0.3">
      <c r="A17250" s="18" t="str">
        <f t="shared" si="270"/>
        <v>2024-25Moyne ShireAF2</v>
      </c>
      <c r="B17250" s="18" t="s">
        <v>1274</v>
      </c>
      <c r="C17250" s="18" t="s">
        <v>1156</v>
      </c>
      <c r="D17250" s="18" t="s">
        <v>76</v>
      </c>
      <c r="E17250" s="18">
        <v>0</v>
      </c>
    </row>
    <row r="17251" spans="1:5" x14ac:dyDescent="0.3">
      <c r="A17251" s="18" t="str">
        <f t="shared" si="270"/>
        <v>2024-25Moyne ShireAF6</v>
      </c>
      <c r="B17251" s="18" t="s">
        <v>1274</v>
      </c>
      <c r="C17251" s="18" t="s">
        <v>1156</v>
      </c>
      <c r="D17251" s="18" t="s">
        <v>85</v>
      </c>
      <c r="E17251" s="18">
        <v>0.19382513969633686</v>
      </c>
    </row>
    <row r="17252" spans="1:5" x14ac:dyDescent="0.3">
      <c r="A17252" s="18" t="str">
        <f t="shared" si="270"/>
        <v>2024-25Moyne ShireAF7</v>
      </c>
      <c r="B17252" s="18" t="s">
        <v>1274</v>
      </c>
      <c r="C17252" s="18" t="s">
        <v>1156</v>
      </c>
      <c r="D17252" s="18" t="s">
        <v>90</v>
      </c>
      <c r="E17252" s="18">
        <v>52.635081537565519</v>
      </c>
    </row>
    <row r="17253" spans="1:5" x14ac:dyDescent="0.3">
      <c r="A17253" s="18" t="str">
        <f t="shared" si="270"/>
        <v>2024-25Moyne ShireAM1</v>
      </c>
      <c r="B17253" s="18" t="s">
        <v>1274</v>
      </c>
      <c r="C17253" s="18" t="s">
        <v>1156</v>
      </c>
      <c r="D17253" s="18" t="s">
        <v>97</v>
      </c>
      <c r="E17253" s="18">
        <v>1</v>
      </c>
    </row>
    <row r="17254" spans="1:5" x14ac:dyDescent="0.3">
      <c r="A17254" s="18" t="str">
        <f t="shared" si="270"/>
        <v>2024-25Moyne ShireAM2</v>
      </c>
      <c r="B17254" s="18" t="s">
        <v>1274</v>
      </c>
      <c r="C17254" s="18" t="s">
        <v>1156</v>
      </c>
      <c r="D17254" s="18" t="s">
        <v>103</v>
      </c>
      <c r="E17254" s="18">
        <v>0.54355400696864109</v>
      </c>
    </row>
    <row r="17255" spans="1:5" x14ac:dyDescent="0.3">
      <c r="A17255" s="18" t="str">
        <f t="shared" si="270"/>
        <v>2024-25Moyne ShireAM5</v>
      </c>
      <c r="B17255" s="18" t="s">
        <v>1274</v>
      </c>
      <c r="C17255" s="18" t="s">
        <v>1156</v>
      </c>
      <c r="D17255" s="18" t="s">
        <v>109</v>
      </c>
      <c r="E17255" s="18">
        <v>0.29007633587786258</v>
      </c>
    </row>
    <row r="17256" spans="1:5" x14ac:dyDescent="0.3">
      <c r="A17256" s="18" t="str">
        <f t="shared" si="270"/>
        <v>2024-25Moyne ShireAM6</v>
      </c>
      <c r="B17256" s="18" t="s">
        <v>1274</v>
      </c>
      <c r="C17256" s="18" t="s">
        <v>1156</v>
      </c>
      <c r="D17256" s="18" t="s">
        <v>115</v>
      </c>
      <c r="E17256" s="18">
        <v>17.90325901676356</v>
      </c>
    </row>
    <row r="17257" spans="1:5" x14ac:dyDescent="0.3">
      <c r="A17257" s="18" t="str">
        <f t="shared" si="270"/>
        <v>2024-25Moyne ShireAM7</v>
      </c>
      <c r="B17257" s="18" t="s">
        <v>1274</v>
      </c>
      <c r="C17257" s="18" t="s">
        <v>1156</v>
      </c>
      <c r="D17257" s="18" t="s">
        <v>118</v>
      </c>
      <c r="E17257" s="18">
        <v>0</v>
      </c>
    </row>
    <row r="17258" spans="1:5" x14ac:dyDescent="0.3">
      <c r="A17258" s="18" t="str">
        <f t="shared" si="270"/>
        <v>2024-25Moyne ShireFS1</v>
      </c>
      <c r="B17258" s="18" t="s">
        <v>1274</v>
      </c>
      <c r="C17258" s="18" t="s">
        <v>1156</v>
      </c>
      <c r="D17258" s="18" t="s">
        <v>124</v>
      </c>
      <c r="E17258" s="18">
        <v>1.6666666666666667</v>
      </c>
    </row>
    <row r="17259" spans="1:5" x14ac:dyDescent="0.3">
      <c r="A17259" s="18" t="str">
        <f t="shared" si="270"/>
        <v>2024-25Moyne ShireFS2</v>
      </c>
      <c r="B17259" s="18" t="s">
        <v>1274</v>
      </c>
      <c r="C17259" s="18" t="s">
        <v>1156</v>
      </c>
      <c r="D17259" s="18" t="s">
        <v>130</v>
      </c>
      <c r="E17259" s="18">
        <v>1</v>
      </c>
    </row>
    <row r="17260" spans="1:5" x14ac:dyDescent="0.3">
      <c r="A17260" s="18" t="str">
        <f t="shared" si="270"/>
        <v>2024-25Moyne ShireFS3</v>
      </c>
      <c r="B17260" s="18" t="s">
        <v>1274</v>
      </c>
      <c r="C17260" s="18" t="s">
        <v>1156</v>
      </c>
      <c r="D17260" s="18" t="s">
        <v>135</v>
      </c>
      <c r="E17260" s="18">
        <v>1607.8141197183099</v>
      </c>
    </row>
    <row r="17261" spans="1:5" x14ac:dyDescent="0.3">
      <c r="A17261" s="18" t="str">
        <f t="shared" si="270"/>
        <v>2024-25Moyne ShireFS4</v>
      </c>
      <c r="B17261" s="18" t="s">
        <v>1274</v>
      </c>
      <c r="C17261" s="18" t="s">
        <v>1156</v>
      </c>
      <c r="D17261" s="18" t="s">
        <v>139</v>
      </c>
      <c r="E17261" s="18">
        <v>1</v>
      </c>
    </row>
    <row r="17262" spans="1:5" x14ac:dyDescent="0.3">
      <c r="A17262" s="18" t="str">
        <f t="shared" si="270"/>
        <v>2024-25Moyne ShireFS5</v>
      </c>
      <c r="B17262" s="18" t="s">
        <v>1274</v>
      </c>
      <c r="C17262" s="18" t="s">
        <v>1156</v>
      </c>
      <c r="D17262" s="18" t="s">
        <v>144</v>
      </c>
      <c r="E17262" s="18">
        <v>1.5588235294117647</v>
      </c>
    </row>
    <row r="17263" spans="1:5" x14ac:dyDescent="0.3">
      <c r="A17263" s="18" t="str">
        <f t="shared" si="270"/>
        <v>2024-25Moyne ShireG1</v>
      </c>
      <c r="B17263" s="18" t="s">
        <v>1274</v>
      </c>
      <c r="C17263" s="18" t="s">
        <v>1156</v>
      </c>
      <c r="D17263" s="18" t="s">
        <v>149</v>
      </c>
      <c r="E17263" s="18">
        <v>0.24576271186440679</v>
      </c>
    </row>
    <row r="17264" spans="1:5" x14ac:dyDescent="0.3">
      <c r="A17264" s="18" t="str">
        <f t="shared" si="270"/>
        <v>2024-25Moyne ShireG2</v>
      </c>
      <c r="B17264" s="18" t="s">
        <v>1274</v>
      </c>
      <c r="C17264" s="18" t="s">
        <v>1156</v>
      </c>
      <c r="D17264" s="18" t="s">
        <v>154</v>
      </c>
      <c r="E17264" s="18">
        <v>51</v>
      </c>
    </row>
    <row r="17265" spans="1:5" x14ac:dyDescent="0.3">
      <c r="A17265" s="18" t="str">
        <f t="shared" si="270"/>
        <v>2024-25Moyne ShireG3</v>
      </c>
      <c r="B17265" s="18" t="s">
        <v>1274</v>
      </c>
      <c r="C17265" s="18" t="s">
        <v>1156</v>
      </c>
      <c r="D17265" s="18" t="s">
        <v>159</v>
      </c>
      <c r="E17265" s="18">
        <v>0.93877551020408168</v>
      </c>
    </row>
    <row r="17266" spans="1:5" x14ac:dyDescent="0.3">
      <c r="A17266" s="18" t="str">
        <f t="shared" si="270"/>
        <v>2024-25Moyne ShireG4</v>
      </c>
      <c r="B17266" s="18" t="s">
        <v>1274</v>
      </c>
      <c r="C17266" s="18" t="s">
        <v>1156</v>
      </c>
      <c r="D17266" s="18" t="s">
        <v>166</v>
      </c>
      <c r="E17266" s="18">
        <v>63932.704285714288</v>
      </c>
    </row>
    <row r="17267" spans="1:5" x14ac:dyDescent="0.3">
      <c r="A17267" s="18" t="str">
        <f t="shared" si="270"/>
        <v>2024-25Moyne ShireG5</v>
      </c>
      <c r="B17267" s="18" t="s">
        <v>1274</v>
      </c>
      <c r="C17267" s="18" t="s">
        <v>1156</v>
      </c>
      <c r="D17267" s="18" t="s">
        <v>169</v>
      </c>
      <c r="E17267" s="18">
        <v>51</v>
      </c>
    </row>
    <row r="17268" spans="1:5" x14ac:dyDescent="0.3">
      <c r="A17268" s="18" t="str">
        <f t="shared" si="270"/>
        <v>2024-25Moyne ShireLB2</v>
      </c>
      <c r="B17268" s="18" t="s">
        <v>1274</v>
      </c>
      <c r="C17268" s="18" t="s">
        <v>1156</v>
      </c>
      <c r="D17268" s="18" t="s">
        <v>172</v>
      </c>
      <c r="E17268" s="18">
        <v>0.5410907151428952</v>
      </c>
    </row>
    <row r="17269" spans="1:5" x14ac:dyDescent="0.3">
      <c r="A17269" s="18" t="str">
        <f t="shared" si="270"/>
        <v>2024-25Moyne ShireLB5</v>
      </c>
      <c r="B17269" s="18" t="s">
        <v>1274</v>
      </c>
      <c r="C17269" s="18" t="s">
        <v>1156</v>
      </c>
      <c r="D17269" s="18" t="s">
        <v>177</v>
      </c>
      <c r="E17269" s="18">
        <v>26.078661737314441</v>
      </c>
    </row>
    <row r="17270" spans="1:5" x14ac:dyDescent="0.3">
      <c r="A17270" s="18" t="str">
        <f t="shared" si="270"/>
        <v>2024-25Moyne ShireLB6</v>
      </c>
      <c r="B17270" s="18" t="s">
        <v>1274</v>
      </c>
      <c r="C17270" s="18" t="s">
        <v>1156</v>
      </c>
      <c r="D17270" s="18" t="s">
        <v>180</v>
      </c>
      <c r="E17270" s="18">
        <v>2.3786758480555399</v>
      </c>
    </row>
    <row r="17271" spans="1:5" x14ac:dyDescent="0.3">
      <c r="A17271" s="18" t="str">
        <f t="shared" si="270"/>
        <v>2024-25Moyne ShireLB7</v>
      </c>
      <c r="B17271" s="18" t="s">
        <v>1274</v>
      </c>
      <c r="C17271" s="18" t="s">
        <v>1156</v>
      </c>
      <c r="D17271" s="18" t="s">
        <v>184</v>
      </c>
      <c r="E17271" s="18">
        <v>0.15516170909296156</v>
      </c>
    </row>
    <row r="17272" spans="1:5" x14ac:dyDescent="0.3">
      <c r="A17272" s="18" t="str">
        <f t="shared" si="270"/>
        <v>2024-25Moyne ShireLB8</v>
      </c>
      <c r="B17272" s="18" t="s">
        <v>1274</v>
      </c>
      <c r="C17272" s="18" t="s">
        <v>1156</v>
      </c>
      <c r="D17272" s="18" t="s">
        <v>188</v>
      </c>
      <c r="E17272" s="18">
        <v>2.1452277473612913</v>
      </c>
    </row>
    <row r="17273" spans="1:5" x14ac:dyDescent="0.3">
      <c r="A17273" s="18" t="str">
        <f t="shared" si="270"/>
        <v>2024-25Moyne ShireMC2</v>
      </c>
      <c r="B17273" s="18" t="s">
        <v>1274</v>
      </c>
      <c r="C17273" s="18" t="s">
        <v>1156</v>
      </c>
      <c r="D17273" s="18" t="s">
        <v>192</v>
      </c>
      <c r="E17273" s="18">
        <v>1</v>
      </c>
    </row>
    <row r="17274" spans="1:5" x14ac:dyDescent="0.3">
      <c r="A17274" s="18" t="str">
        <f t="shared" si="270"/>
        <v>2024-25Moyne ShireMC3</v>
      </c>
      <c r="B17274" s="18" t="s">
        <v>1274</v>
      </c>
      <c r="C17274" s="18" t="s">
        <v>1156</v>
      </c>
      <c r="D17274" s="18" t="s">
        <v>197</v>
      </c>
      <c r="E17274" s="18">
        <v>95.517673819475263</v>
      </c>
    </row>
    <row r="17275" spans="1:5" x14ac:dyDescent="0.3">
      <c r="A17275" s="18" t="str">
        <f t="shared" si="270"/>
        <v>2024-25Moyne ShireMC4</v>
      </c>
      <c r="B17275" s="18" t="s">
        <v>1274</v>
      </c>
      <c r="C17275" s="18" t="s">
        <v>1156</v>
      </c>
      <c r="D17275" s="18" t="s">
        <v>202</v>
      </c>
      <c r="E17275" s="18">
        <v>0.88058608058608057</v>
      </c>
    </row>
    <row r="17276" spans="1:5" x14ac:dyDescent="0.3">
      <c r="A17276" s="18" t="str">
        <f t="shared" si="270"/>
        <v>2024-25Moyne ShireMC5</v>
      </c>
      <c r="B17276" s="18" t="s">
        <v>1274</v>
      </c>
      <c r="C17276" s="18" t="s">
        <v>1156</v>
      </c>
      <c r="D17276" s="18" t="s">
        <v>207</v>
      </c>
      <c r="E17276" s="18">
        <v>0.80851063829787229</v>
      </c>
    </row>
    <row r="17277" spans="1:5" x14ac:dyDescent="0.3">
      <c r="A17277" s="18" t="str">
        <f t="shared" si="270"/>
        <v>2024-25Moyne ShireMC6</v>
      </c>
      <c r="B17277" s="18" t="s">
        <v>1274</v>
      </c>
      <c r="C17277" s="18" t="s">
        <v>1156</v>
      </c>
      <c r="D17277" s="18" t="s">
        <v>211</v>
      </c>
      <c r="E17277" s="18">
        <v>0.89204545454545459</v>
      </c>
    </row>
    <row r="17278" spans="1:5" x14ac:dyDescent="0.3">
      <c r="A17278" s="18" t="str">
        <f t="shared" si="270"/>
        <v>2024-25Moyne ShireR1</v>
      </c>
      <c r="B17278" s="18" t="s">
        <v>1274</v>
      </c>
      <c r="C17278" s="18" t="s">
        <v>1156</v>
      </c>
      <c r="D17278" s="18" t="s">
        <v>215</v>
      </c>
      <c r="E17278" s="18">
        <v>3.3618581907090466</v>
      </c>
    </row>
    <row r="17279" spans="1:5" x14ac:dyDescent="0.3">
      <c r="A17279" s="18" t="str">
        <f t="shared" si="270"/>
        <v>2024-25Moyne ShireR2</v>
      </c>
      <c r="B17279" s="18" t="s">
        <v>1274</v>
      </c>
      <c r="C17279" s="18" t="s">
        <v>1156</v>
      </c>
      <c r="D17279" s="18" t="s">
        <v>220</v>
      </c>
      <c r="E17279" s="18">
        <v>0.98544009779951103</v>
      </c>
    </row>
    <row r="17280" spans="1:5" x14ac:dyDescent="0.3">
      <c r="A17280" s="18" t="str">
        <f t="shared" si="270"/>
        <v>2024-25Moyne ShireR3</v>
      </c>
      <c r="B17280" s="18" t="s">
        <v>1274</v>
      </c>
      <c r="C17280" s="18" t="s">
        <v>1156</v>
      </c>
      <c r="D17280" s="18" t="s">
        <v>223</v>
      </c>
      <c r="E17280" s="18">
        <v>48.110720971189949</v>
      </c>
    </row>
    <row r="17281" spans="1:5" x14ac:dyDescent="0.3">
      <c r="A17281" s="18" t="str">
        <f t="shared" si="270"/>
        <v>2024-25Moyne ShireR4</v>
      </c>
      <c r="B17281" s="18" t="s">
        <v>1274</v>
      </c>
      <c r="C17281" s="18" t="s">
        <v>1156</v>
      </c>
      <c r="D17281" s="18" t="s">
        <v>228</v>
      </c>
      <c r="E17281" s="18">
        <v>5.463855251644226</v>
      </c>
    </row>
    <row r="17282" spans="1:5" x14ac:dyDescent="0.3">
      <c r="A17282" s="18" t="str">
        <f t="shared" si="270"/>
        <v>2024-25Moyne ShireR5</v>
      </c>
      <c r="B17282" s="18" t="s">
        <v>1274</v>
      </c>
      <c r="C17282" s="18" t="s">
        <v>1156</v>
      </c>
      <c r="D17282" s="18" t="s">
        <v>232</v>
      </c>
      <c r="E17282" s="18">
        <v>39</v>
      </c>
    </row>
    <row r="17283" spans="1:5" x14ac:dyDescent="0.3">
      <c r="A17283" s="18" t="str">
        <f t="shared" si="270"/>
        <v>2024-25Moyne ShireSP1</v>
      </c>
      <c r="B17283" s="18" t="s">
        <v>1274</v>
      </c>
      <c r="C17283" s="18" t="s">
        <v>1156</v>
      </c>
      <c r="D17283" s="18" t="s">
        <v>236</v>
      </c>
      <c r="E17283" s="18">
        <v>75</v>
      </c>
    </row>
    <row r="17284" spans="1:5" x14ac:dyDescent="0.3">
      <c r="A17284" s="18" t="str">
        <f t="shared" si="270"/>
        <v>2024-25Moyne ShireSP2</v>
      </c>
      <c r="B17284" s="18" t="s">
        <v>1274</v>
      </c>
      <c r="C17284" s="18" t="s">
        <v>1156</v>
      </c>
      <c r="D17284" s="18" t="s">
        <v>239</v>
      </c>
      <c r="E17284" s="18">
        <v>0.75</v>
      </c>
    </row>
    <row r="17285" spans="1:5" x14ac:dyDescent="0.3">
      <c r="A17285" s="18" t="str">
        <f t="shared" si="270"/>
        <v>2024-25Moyne ShireSP3</v>
      </c>
      <c r="B17285" s="18" t="s">
        <v>1274</v>
      </c>
      <c r="C17285" s="18" t="s">
        <v>1156</v>
      </c>
      <c r="D17285" s="18" t="s">
        <v>245</v>
      </c>
      <c r="E17285" s="18">
        <v>3550.4687735849056</v>
      </c>
    </row>
    <row r="17286" spans="1:5" x14ac:dyDescent="0.3">
      <c r="A17286" s="18" t="str">
        <f t="shared" si="270"/>
        <v>2024-25Moyne ShireSP4</v>
      </c>
      <c r="B17286" s="18" t="s">
        <v>1274</v>
      </c>
      <c r="C17286" s="18" t="s">
        <v>1156</v>
      </c>
      <c r="D17286" s="18" t="s">
        <v>251</v>
      </c>
      <c r="E17286" s="18">
        <v>1</v>
      </c>
    </row>
    <row r="17287" spans="1:5" x14ac:dyDescent="0.3">
      <c r="A17287" s="18" t="str">
        <f t="shared" si="270"/>
        <v>2024-25Moyne ShireWC2</v>
      </c>
      <c r="B17287" s="18" t="s">
        <v>1274</v>
      </c>
      <c r="C17287" s="18" t="s">
        <v>1156</v>
      </c>
      <c r="D17287" s="18" t="s">
        <v>256</v>
      </c>
      <c r="E17287" s="18">
        <v>2.1002252968954851</v>
      </c>
    </row>
    <row r="17288" spans="1:5" x14ac:dyDescent="0.3">
      <c r="A17288" s="18" t="str">
        <f t="shared" si="270"/>
        <v>2024-25Moyne ShireWC3</v>
      </c>
      <c r="B17288" s="18" t="s">
        <v>1274</v>
      </c>
      <c r="C17288" s="18" t="s">
        <v>1156</v>
      </c>
      <c r="D17288" s="18" t="s">
        <v>262</v>
      </c>
      <c r="E17288" s="18">
        <v>163.94187419768934</v>
      </c>
    </row>
    <row r="17289" spans="1:5" x14ac:dyDescent="0.3">
      <c r="A17289" s="18" t="str">
        <f t="shared" si="270"/>
        <v>2024-25Moyne ShireWC4</v>
      </c>
      <c r="B17289" s="18" t="s">
        <v>1274</v>
      </c>
      <c r="C17289" s="18" t="s">
        <v>1156</v>
      </c>
      <c r="D17289" s="18" t="s">
        <v>266</v>
      </c>
      <c r="E17289" s="18">
        <v>60.92184693731172</v>
      </c>
    </row>
    <row r="17290" spans="1:5" x14ac:dyDescent="0.3">
      <c r="A17290" s="18" t="str">
        <f t="shared" si="270"/>
        <v>2024-25Moyne ShireWC5</v>
      </c>
      <c r="B17290" s="18" t="s">
        <v>1274</v>
      </c>
      <c r="C17290" s="18" t="s">
        <v>1156</v>
      </c>
      <c r="D17290" s="18" t="s">
        <v>270</v>
      </c>
      <c r="E17290" s="18">
        <v>0.58870788051290901</v>
      </c>
    </row>
    <row r="17291" spans="1:5" x14ac:dyDescent="0.3">
      <c r="A17291" s="18" t="str">
        <f t="shared" si="270"/>
        <v>2024-25Moyne ShireE2</v>
      </c>
      <c r="B17291" s="18" t="s">
        <v>1274</v>
      </c>
      <c r="C17291" s="18" t="s">
        <v>1156</v>
      </c>
      <c r="D17291" s="18" t="s">
        <v>548</v>
      </c>
      <c r="E17291" s="18">
        <v>5043.2893593490799</v>
      </c>
    </row>
    <row r="17292" spans="1:5" x14ac:dyDescent="0.3">
      <c r="A17292" s="18" t="str">
        <f t="shared" si="270"/>
        <v>2024-25Moyne ShireE4</v>
      </c>
      <c r="B17292" s="18" t="s">
        <v>1274</v>
      </c>
      <c r="C17292" s="18" t="s">
        <v>1156</v>
      </c>
      <c r="D17292" s="18" t="s">
        <v>550</v>
      </c>
      <c r="E17292" s="18">
        <v>1613.2395923848644</v>
      </c>
    </row>
    <row r="17293" spans="1:5" x14ac:dyDescent="0.3">
      <c r="A17293" s="18" t="str">
        <f t="shared" si="270"/>
        <v>2024-25Moyne ShireL1</v>
      </c>
      <c r="B17293" s="18" t="s">
        <v>1274</v>
      </c>
      <c r="C17293" s="18" t="s">
        <v>1156</v>
      </c>
      <c r="D17293" s="18" t="s">
        <v>552</v>
      </c>
      <c r="E17293" s="18">
        <v>2.3560944479897894</v>
      </c>
    </row>
    <row r="17294" spans="1:5" x14ac:dyDescent="0.3">
      <c r="A17294" s="18" t="str">
        <f t="shared" si="270"/>
        <v>2024-25Moyne ShireL2</v>
      </c>
      <c r="B17294" s="18" t="s">
        <v>1274</v>
      </c>
      <c r="C17294" s="18" t="s">
        <v>1156</v>
      </c>
      <c r="D17294" s="18" t="s">
        <v>554</v>
      </c>
      <c r="E17294" s="18">
        <v>0.79770261646458196</v>
      </c>
    </row>
    <row r="17295" spans="1:5" x14ac:dyDescent="0.3">
      <c r="A17295" s="18" t="str">
        <f t="shared" si="270"/>
        <v>2024-25Moyne ShireO2</v>
      </c>
      <c r="B17295" s="18" t="s">
        <v>1274</v>
      </c>
      <c r="C17295" s="18" t="s">
        <v>1156</v>
      </c>
      <c r="D17295" s="18" t="s">
        <v>556</v>
      </c>
      <c r="E17295" s="18">
        <v>0</v>
      </c>
    </row>
    <row r="17296" spans="1:5" x14ac:dyDescent="0.3">
      <c r="A17296" s="18" t="str">
        <f t="shared" si="270"/>
        <v>2024-25Moyne ShireO3</v>
      </c>
      <c r="B17296" s="18" t="s">
        <v>1274</v>
      </c>
      <c r="C17296" s="18" t="s">
        <v>1156</v>
      </c>
      <c r="D17296" s="18" t="s">
        <v>558</v>
      </c>
      <c r="E17296" s="18">
        <v>0</v>
      </c>
    </row>
    <row r="17297" spans="1:5" x14ac:dyDescent="0.3">
      <c r="A17297" s="18" t="str">
        <f t="shared" si="270"/>
        <v>2024-25Moyne ShireO4</v>
      </c>
      <c r="B17297" s="18" t="s">
        <v>1274</v>
      </c>
      <c r="C17297" s="18" t="s">
        <v>1156</v>
      </c>
      <c r="D17297" s="18" t="s">
        <v>560</v>
      </c>
      <c r="E17297" s="18">
        <v>0.10518148116216913</v>
      </c>
    </row>
    <row r="17298" spans="1:5" x14ac:dyDescent="0.3">
      <c r="A17298" s="18" t="str">
        <f t="shared" si="270"/>
        <v>2024-25Moyne ShireO5</v>
      </c>
      <c r="B17298" s="18" t="s">
        <v>1274</v>
      </c>
      <c r="C17298" s="18" t="s">
        <v>1156</v>
      </c>
      <c r="D17298" s="18" t="s">
        <v>562</v>
      </c>
      <c r="E17298" s="18">
        <v>1.5641464855286473</v>
      </c>
    </row>
    <row r="17299" spans="1:5" x14ac:dyDescent="0.3">
      <c r="A17299" s="18" t="str">
        <f t="shared" si="270"/>
        <v>2024-25Moyne ShireOP1</v>
      </c>
      <c r="B17299" s="18" t="s">
        <v>1274</v>
      </c>
      <c r="C17299" s="18" t="s">
        <v>1156</v>
      </c>
      <c r="D17299" s="18" t="s">
        <v>564</v>
      </c>
      <c r="E17299" s="18">
        <v>-3.9091912800847929E-2</v>
      </c>
    </row>
    <row r="17300" spans="1:5" x14ac:dyDescent="0.3">
      <c r="A17300" s="18" t="str">
        <f t="shared" si="270"/>
        <v>2024-25Moyne ShireS1</v>
      </c>
      <c r="B17300" s="18" t="s">
        <v>1274</v>
      </c>
      <c r="C17300" s="18" t="s">
        <v>1156</v>
      </c>
      <c r="D17300" s="18" t="s">
        <v>567</v>
      </c>
      <c r="E17300" s="18">
        <v>0.456127545012668</v>
      </c>
    </row>
    <row r="17301" spans="1:5" x14ac:dyDescent="0.3">
      <c r="A17301" s="18" t="str">
        <f t="shared" si="270"/>
        <v>2024-25Moyne ShireS2</v>
      </c>
      <c r="B17301" s="18" t="s">
        <v>1274</v>
      </c>
      <c r="C17301" s="18" t="s">
        <v>1156</v>
      </c>
      <c r="D17301" s="18" t="s">
        <v>569</v>
      </c>
      <c r="E17301" s="18">
        <v>2.1097243348741157E-3</v>
      </c>
    </row>
    <row r="17302" spans="1:5" x14ac:dyDescent="0.3">
      <c r="A17302" s="18" t="str">
        <f t="shared" si="270"/>
        <v>2024-25Moyne ShireC1</v>
      </c>
      <c r="B17302" s="18" t="s">
        <v>1274</v>
      </c>
      <c r="C17302" s="18" t="s">
        <v>1156</v>
      </c>
      <c r="D17302" s="18" t="s">
        <v>572</v>
      </c>
      <c r="E17302" s="18">
        <v>3603.4881751989615</v>
      </c>
    </row>
    <row r="17303" spans="1:5" x14ac:dyDescent="0.3">
      <c r="A17303" s="18" t="str">
        <f t="shared" si="270"/>
        <v>2024-25Moyne ShireC2</v>
      </c>
      <c r="B17303" s="18" t="s">
        <v>1274</v>
      </c>
      <c r="C17303" s="18" t="s">
        <v>1156</v>
      </c>
      <c r="D17303" s="18" t="s">
        <v>575</v>
      </c>
      <c r="E17303" s="18">
        <v>38889.20246091325</v>
      </c>
    </row>
    <row r="17304" spans="1:5" x14ac:dyDescent="0.3">
      <c r="A17304" s="18" t="str">
        <f t="shared" ref="A17304:A17367" si="271">CONCATENATE(B17304,C17304,D17304)</f>
        <v>2024-25Moyne ShireC3</v>
      </c>
      <c r="B17304" s="18" t="s">
        <v>1274</v>
      </c>
      <c r="C17304" s="18" t="s">
        <v>1156</v>
      </c>
      <c r="D17304" s="18" t="s">
        <v>579</v>
      </c>
      <c r="E17304" s="18">
        <v>6.4425454545454546</v>
      </c>
    </row>
    <row r="17305" spans="1:5" x14ac:dyDescent="0.3">
      <c r="A17305" s="18" t="str">
        <f t="shared" si="271"/>
        <v>2024-25Moyne ShireC4</v>
      </c>
      <c r="B17305" s="18" t="s">
        <v>1274</v>
      </c>
      <c r="C17305" s="18" t="s">
        <v>1156</v>
      </c>
      <c r="D17305" s="18" t="s">
        <v>583</v>
      </c>
      <c r="E17305" s="18">
        <v>1964.0458316870806</v>
      </c>
    </row>
    <row r="17306" spans="1:5" x14ac:dyDescent="0.3">
      <c r="A17306" s="18" t="str">
        <f t="shared" si="271"/>
        <v>2024-25Moyne ShireC5</v>
      </c>
      <c r="B17306" s="18" t="s">
        <v>1274</v>
      </c>
      <c r="C17306" s="18" t="s">
        <v>1156</v>
      </c>
      <c r="D17306" s="18" t="s">
        <v>586</v>
      </c>
      <c r="E17306" s="18">
        <v>1474.9111023310943</v>
      </c>
    </row>
    <row r="17307" spans="1:5" x14ac:dyDescent="0.3">
      <c r="A17307" s="18" t="str">
        <f t="shared" si="271"/>
        <v>2024-25Moyne ShireC6</v>
      </c>
      <c r="B17307" s="18" t="s">
        <v>1274</v>
      </c>
      <c r="C17307" s="18" t="s">
        <v>1156</v>
      </c>
      <c r="D17307" s="18" t="s">
        <v>590</v>
      </c>
      <c r="E17307" s="18">
        <v>8</v>
      </c>
    </row>
    <row r="17308" spans="1:5" x14ac:dyDescent="0.3">
      <c r="A17308" s="18" t="str">
        <f t="shared" si="271"/>
        <v>2024-25Moyne ShireC7</v>
      </c>
      <c r="B17308" s="18" t="s">
        <v>1274</v>
      </c>
      <c r="C17308" s="18" t="s">
        <v>1156</v>
      </c>
      <c r="D17308" s="18" t="s">
        <v>594</v>
      </c>
      <c r="E17308" s="18">
        <v>0.12520593080724876</v>
      </c>
    </row>
    <row r="17309" spans="1:5" x14ac:dyDescent="0.3">
      <c r="A17309" s="18" t="str">
        <f t="shared" si="271"/>
        <v>2024-25Murrindindi ShireAF2</v>
      </c>
      <c r="B17309" s="18" t="s">
        <v>1274</v>
      </c>
      <c r="C17309" s="18" t="s">
        <v>1159</v>
      </c>
      <c r="D17309" s="18" t="s">
        <v>76</v>
      </c>
      <c r="E17309" s="18">
        <v>1.25</v>
      </c>
    </row>
    <row r="17310" spans="1:5" x14ac:dyDescent="0.3">
      <c r="A17310" s="18" t="str">
        <f t="shared" si="271"/>
        <v>2024-25Murrindindi ShireAF6</v>
      </c>
      <c r="B17310" s="18" t="s">
        <v>1274</v>
      </c>
      <c r="C17310" s="18" t="s">
        <v>1159</v>
      </c>
      <c r="D17310" s="18" t="s">
        <v>85</v>
      </c>
      <c r="E17310" s="18">
        <v>2.2289303339101454</v>
      </c>
    </row>
    <row r="17311" spans="1:5" x14ac:dyDescent="0.3">
      <c r="A17311" s="18" t="str">
        <f t="shared" si="271"/>
        <v>2024-25Murrindindi ShireAF7</v>
      </c>
      <c r="B17311" s="18" t="s">
        <v>1274</v>
      </c>
      <c r="C17311" s="18" t="s">
        <v>1159</v>
      </c>
      <c r="D17311" s="18" t="s">
        <v>90</v>
      </c>
      <c r="E17311" s="18">
        <v>18.386594973834033</v>
      </c>
    </row>
    <row r="17312" spans="1:5" x14ac:dyDescent="0.3">
      <c r="A17312" s="18" t="str">
        <f t="shared" si="271"/>
        <v>2024-25Murrindindi ShireAM1</v>
      </c>
      <c r="B17312" s="18" t="s">
        <v>1274</v>
      </c>
      <c r="C17312" s="18" t="s">
        <v>1159</v>
      </c>
      <c r="D17312" s="18" t="s">
        <v>97</v>
      </c>
      <c r="E17312" s="18">
        <v>2.197996183206107</v>
      </c>
    </row>
    <row r="17313" spans="1:5" x14ac:dyDescent="0.3">
      <c r="A17313" s="18" t="str">
        <f t="shared" si="271"/>
        <v>2024-25Murrindindi ShireAM2</v>
      </c>
      <c r="B17313" s="18" t="s">
        <v>1274</v>
      </c>
      <c r="C17313" s="18" t="s">
        <v>1159</v>
      </c>
      <c r="D17313" s="18" t="s">
        <v>103</v>
      </c>
      <c r="E17313" s="18">
        <v>0.28712871287128711</v>
      </c>
    </row>
    <row r="17314" spans="1:5" x14ac:dyDescent="0.3">
      <c r="A17314" s="18" t="str">
        <f t="shared" si="271"/>
        <v>2024-25Murrindindi ShireAM5</v>
      </c>
      <c r="B17314" s="18" t="s">
        <v>1274</v>
      </c>
      <c r="C17314" s="18" t="s">
        <v>1159</v>
      </c>
      <c r="D17314" s="18" t="s">
        <v>109</v>
      </c>
      <c r="E17314" s="18">
        <v>0.61111111111111116</v>
      </c>
    </row>
    <row r="17315" spans="1:5" x14ac:dyDescent="0.3">
      <c r="A17315" s="18" t="str">
        <f t="shared" si="271"/>
        <v>2024-25Murrindindi ShireAM6</v>
      </c>
      <c r="B17315" s="18" t="s">
        <v>1274</v>
      </c>
      <c r="C17315" s="18" t="s">
        <v>1159</v>
      </c>
      <c r="D17315" s="18" t="s">
        <v>115</v>
      </c>
      <c r="E17315" s="18">
        <v>13.559892328398385</v>
      </c>
    </row>
    <row r="17316" spans="1:5" x14ac:dyDescent="0.3">
      <c r="A17316" s="18" t="str">
        <f t="shared" si="271"/>
        <v>2024-25Murrindindi ShireAM7</v>
      </c>
      <c r="B17316" s="18" t="s">
        <v>1274</v>
      </c>
      <c r="C17316" s="18" t="s">
        <v>1159</v>
      </c>
      <c r="D17316" s="18" t="s">
        <v>118</v>
      </c>
      <c r="E17316" s="18">
        <v>0</v>
      </c>
    </row>
    <row r="17317" spans="1:5" x14ac:dyDescent="0.3">
      <c r="A17317" s="18" t="str">
        <f t="shared" si="271"/>
        <v>2024-25Murrindindi ShireFS1</v>
      </c>
      <c r="B17317" s="18" t="s">
        <v>1274</v>
      </c>
      <c r="C17317" s="18" t="s">
        <v>1159</v>
      </c>
      <c r="D17317" s="18" t="s">
        <v>124</v>
      </c>
      <c r="E17317" s="18">
        <v>2.3846153846153846</v>
      </c>
    </row>
    <row r="17318" spans="1:5" x14ac:dyDescent="0.3">
      <c r="A17318" s="18" t="str">
        <f t="shared" si="271"/>
        <v>2024-25Murrindindi ShireFS2</v>
      </c>
      <c r="B17318" s="18" t="s">
        <v>1274</v>
      </c>
      <c r="C17318" s="18" t="s">
        <v>1159</v>
      </c>
      <c r="D17318" s="18" t="s">
        <v>130</v>
      </c>
      <c r="E17318" s="18">
        <v>1</v>
      </c>
    </row>
    <row r="17319" spans="1:5" x14ac:dyDescent="0.3">
      <c r="A17319" s="18" t="str">
        <f t="shared" si="271"/>
        <v>2024-25Murrindindi ShireFS3</v>
      </c>
      <c r="B17319" s="18" t="s">
        <v>1274</v>
      </c>
      <c r="C17319" s="18" t="s">
        <v>1159</v>
      </c>
      <c r="D17319" s="18" t="s">
        <v>135</v>
      </c>
      <c r="E17319" s="18">
        <v>646.91732283464569</v>
      </c>
    </row>
    <row r="17320" spans="1:5" x14ac:dyDescent="0.3">
      <c r="A17320" s="18" t="str">
        <f t="shared" si="271"/>
        <v>2024-25Murrindindi ShireFS4</v>
      </c>
      <c r="B17320" s="18" t="s">
        <v>1274</v>
      </c>
      <c r="C17320" s="18" t="s">
        <v>1159</v>
      </c>
      <c r="D17320" s="18" t="s">
        <v>139</v>
      </c>
      <c r="E17320" s="18">
        <v>1</v>
      </c>
    </row>
    <row r="17321" spans="1:5" x14ac:dyDescent="0.3">
      <c r="A17321" s="18" t="str">
        <f t="shared" si="271"/>
        <v>2024-25Murrindindi ShireFS5</v>
      </c>
      <c r="B17321" s="18" t="s">
        <v>1274</v>
      </c>
      <c r="C17321" s="18" t="s">
        <v>1159</v>
      </c>
      <c r="D17321" s="18" t="s">
        <v>144</v>
      </c>
      <c r="E17321" s="18">
        <v>1</v>
      </c>
    </row>
    <row r="17322" spans="1:5" x14ac:dyDescent="0.3">
      <c r="A17322" s="18" t="str">
        <f t="shared" si="271"/>
        <v>2024-25Murrindindi ShireG1</v>
      </c>
      <c r="B17322" s="18" t="s">
        <v>1274</v>
      </c>
      <c r="C17322" s="18" t="s">
        <v>1159</v>
      </c>
      <c r="D17322" s="18" t="s">
        <v>149</v>
      </c>
      <c r="E17322" s="18">
        <v>8.2644628099173556E-3</v>
      </c>
    </row>
    <row r="17323" spans="1:5" x14ac:dyDescent="0.3">
      <c r="A17323" s="18" t="str">
        <f t="shared" si="271"/>
        <v>2024-25Murrindindi ShireG2</v>
      </c>
      <c r="B17323" s="18" t="s">
        <v>1274</v>
      </c>
      <c r="C17323" s="18" t="s">
        <v>1159</v>
      </c>
      <c r="D17323" s="18" t="s">
        <v>154</v>
      </c>
      <c r="E17323" s="18">
        <v>51</v>
      </c>
    </row>
    <row r="17324" spans="1:5" x14ac:dyDescent="0.3">
      <c r="A17324" s="18" t="str">
        <f t="shared" si="271"/>
        <v>2024-25Murrindindi ShireG3</v>
      </c>
      <c r="B17324" s="18" t="s">
        <v>1274</v>
      </c>
      <c r="C17324" s="18" t="s">
        <v>1159</v>
      </c>
      <c r="D17324" s="18" t="s">
        <v>159</v>
      </c>
      <c r="E17324" s="18">
        <v>0.94505494505494503</v>
      </c>
    </row>
    <row r="17325" spans="1:5" x14ac:dyDescent="0.3">
      <c r="A17325" s="18" t="str">
        <f t="shared" si="271"/>
        <v>2024-25Murrindindi ShireG4</v>
      </c>
      <c r="B17325" s="18" t="s">
        <v>1274</v>
      </c>
      <c r="C17325" s="18" t="s">
        <v>1159</v>
      </c>
      <c r="D17325" s="18" t="s">
        <v>166</v>
      </c>
      <c r="E17325" s="18">
        <v>48008.285714285717</v>
      </c>
    </row>
    <row r="17326" spans="1:5" x14ac:dyDescent="0.3">
      <c r="A17326" s="18" t="str">
        <f t="shared" si="271"/>
        <v>2024-25Murrindindi ShireG5</v>
      </c>
      <c r="B17326" s="18" t="s">
        <v>1274</v>
      </c>
      <c r="C17326" s="18" t="s">
        <v>1159</v>
      </c>
      <c r="D17326" s="18" t="s">
        <v>169</v>
      </c>
      <c r="E17326" s="18">
        <v>50</v>
      </c>
    </row>
    <row r="17327" spans="1:5" x14ac:dyDescent="0.3">
      <c r="A17327" s="18" t="str">
        <f t="shared" si="271"/>
        <v>2024-25Murrindindi ShireLB2</v>
      </c>
      <c r="B17327" s="18" t="s">
        <v>1274</v>
      </c>
      <c r="C17327" s="18" t="s">
        <v>1159</v>
      </c>
      <c r="D17327" s="18" t="s">
        <v>172</v>
      </c>
      <c r="E17327" s="18">
        <v>0.53725561406694511</v>
      </c>
    </row>
    <row r="17328" spans="1:5" x14ac:dyDescent="0.3">
      <c r="A17328" s="18" t="str">
        <f t="shared" si="271"/>
        <v>2024-25Murrindindi ShireLB5</v>
      </c>
      <c r="B17328" s="18" t="s">
        <v>1274</v>
      </c>
      <c r="C17328" s="18" t="s">
        <v>1159</v>
      </c>
      <c r="D17328" s="18" t="s">
        <v>177</v>
      </c>
      <c r="E17328" s="18">
        <v>37.344485034929178</v>
      </c>
    </row>
    <row r="17329" spans="1:5" x14ac:dyDescent="0.3">
      <c r="A17329" s="18" t="str">
        <f t="shared" si="271"/>
        <v>2024-25Murrindindi ShireLB6</v>
      </c>
      <c r="B17329" s="18" t="s">
        <v>1274</v>
      </c>
      <c r="C17329" s="18" t="s">
        <v>1159</v>
      </c>
      <c r="D17329" s="18" t="s">
        <v>180</v>
      </c>
      <c r="E17329" s="18">
        <v>3.7503685188745752</v>
      </c>
    </row>
    <row r="17330" spans="1:5" x14ac:dyDescent="0.3">
      <c r="A17330" s="18" t="str">
        <f t="shared" si="271"/>
        <v>2024-25Murrindindi ShireLB7</v>
      </c>
      <c r="B17330" s="18" t="s">
        <v>1274</v>
      </c>
      <c r="C17330" s="18" t="s">
        <v>1159</v>
      </c>
      <c r="D17330" s="18" t="s">
        <v>184</v>
      </c>
      <c r="E17330" s="18">
        <v>0.16349419983336538</v>
      </c>
    </row>
    <row r="17331" spans="1:5" x14ac:dyDescent="0.3">
      <c r="A17331" s="18" t="str">
        <f t="shared" si="271"/>
        <v>2024-25Murrindindi ShireLB8</v>
      </c>
      <c r="B17331" s="18" t="s">
        <v>1274</v>
      </c>
      <c r="C17331" s="18" t="s">
        <v>1159</v>
      </c>
      <c r="D17331" s="18" t="s">
        <v>188</v>
      </c>
      <c r="E17331" s="18">
        <v>4.5310517208229184</v>
      </c>
    </row>
    <row r="17332" spans="1:5" x14ac:dyDescent="0.3">
      <c r="A17332" s="18" t="str">
        <f t="shared" si="271"/>
        <v>2024-25Murrindindi ShireMC2</v>
      </c>
      <c r="B17332" s="18" t="s">
        <v>1274</v>
      </c>
      <c r="C17332" s="18" t="s">
        <v>1159</v>
      </c>
      <c r="D17332" s="18" t="s">
        <v>192</v>
      </c>
      <c r="E17332" s="18">
        <v>1</v>
      </c>
    </row>
    <row r="17333" spans="1:5" x14ac:dyDescent="0.3">
      <c r="A17333" s="18" t="str">
        <f t="shared" si="271"/>
        <v>2024-25Murrindindi ShireMC3</v>
      </c>
      <c r="B17333" s="18" t="s">
        <v>1274</v>
      </c>
      <c r="C17333" s="18" t="s">
        <v>1159</v>
      </c>
      <c r="D17333" s="18" t="s">
        <v>197</v>
      </c>
      <c r="E17333" s="18">
        <v>92.487633821323953</v>
      </c>
    </row>
    <row r="17334" spans="1:5" x14ac:dyDescent="0.3">
      <c r="A17334" s="18" t="str">
        <f t="shared" si="271"/>
        <v>2024-25Murrindindi ShireMC4</v>
      </c>
      <c r="B17334" s="18" t="s">
        <v>1274</v>
      </c>
      <c r="C17334" s="18" t="s">
        <v>1159</v>
      </c>
      <c r="D17334" s="18" t="s">
        <v>202</v>
      </c>
      <c r="E17334" s="18">
        <v>0.85383064516129037</v>
      </c>
    </row>
    <row r="17335" spans="1:5" x14ac:dyDescent="0.3">
      <c r="A17335" s="18" t="str">
        <f t="shared" si="271"/>
        <v>2024-25Murrindindi ShireMC5</v>
      </c>
      <c r="B17335" s="18" t="s">
        <v>1274</v>
      </c>
      <c r="C17335" s="18" t="s">
        <v>1159</v>
      </c>
      <c r="D17335" s="18" t="s">
        <v>207</v>
      </c>
      <c r="E17335" s="18">
        <v>0.79545454545454541</v>
      </c>
    </row>
    <row r="17336" spans="1:5" x14ac:dyDescent="0.3">
      <c r="A17336" s="18" t="str">
        <f t="shared" si="271"/>
        <v>2024-25Murrindindi ShireMC6</v>
      </c>
      <c r="B17336" s="18" t="s">
        <v>1274</v>
      </c>
      <c r="C17336" s="18" t="s">
        <v>1159</v>
      </c>
      <c r="D17336" s="18" t="s">
        <v>211</v>
      </c>
      <c r="E17336" s="18">
        <v>1.008695652173913</v>
      </c>
    </row>
    <row r="17337" spans="1:5" x14ac:dyDescent="0.3">
      <c r="A17337" s="18" t="str">
        <f t="shared" si="271"/>
        <v>2024-25Murrindindi ShireR1</v>
      </c>
      <c r="B17337" s="18" t="s">
        <v>1274</v>
      </c>
      <c r="C17337" s="18" t="s">
        <v>1159</v>
      </c>
      <c r="D17337" s="18" t="s">
        <v>215</v>
      </c>
      <c r="E17337" s="18">
        <v>127.13483937156767</v>
      </c>
    </row>
    <row r="17338" spans="1:5" x14ac:dyDescent="0.3">
      <c r="A17338" s="18" t="str">
        <f t="shared" si="271"/>
        <v>2024-25Murrindindi ShireR2</v>
      </c>
      <c r="B17338" s="18" t="s">
        <v>1274</v>
      </c>
      <c r="C17338" s="18" t="s">
        <v>1159</v>
      </c>
      <c r="D17338" s="18" t="s">
        <v>220</v>
      </c>
      <c r="E17338" s="18">
        <v>0.99116895656896864</v>
      </c>
    </row>
    <row r="17339" spans="1:5" x14ac:dyDescent="0.3">
      <c r="A17339" s="18" t="str">
        <f t="shared" si="271"/>
        <v>2024-25Murrindindi ShireR3</v>
      </c>
      <c r="B17339" s="18" t="s">
        <v>1274</v>
      </c>
      <c r="C17339" s="18" t="s">
        <v>1159</v>
      </c>
      <c r="D17339" s="18" t="s">
        <v>223</v>
      </c>
      <c r="E17339" s="18">
        <v>92.729108418763587</v>
      </c>
    </row>
    <row r="17340" spans="1:5" x14ac:dyDescent="0.3">
      <c r="A17340" s="18" t="str">
        <f t="shared" si="271"/>
        <v>2024-25Murrindindi ShireR4</v>
      </c>
      <c r="B17340" s="18" t="s">
        <v>1274</v>
      </c>
      <c r="C17340" s="18" t="s">
        <v>1159</v>
      </c>
      <c r="D17340" s="18" t="s">
        <v>228</v>
      </c>
      <c r="E17340" s="18">
        <v>6.0363977672846971</v>
      </c>
    </row>
    <row r="17341" spans="1:5" x14ac:dyDescent="0.3">
      <c r="A17341" s="18" t="str">
        <f t="shared" si="271"/>
        <v>2024-25Murrindindi ShireR5</v>
      </c>
      <c r="B17341" s="18" t="s">
        <v>1274</v>
      </c>
      <c r="C17341" s="18" t="s">
        <v>1159</v>
      </c>
      <c r="D17341" s="18" t="s">
        <v>232</v>
      </c>
      <c r="E17341" s="18">
        <v>38</v>
      </c>
    </row>
    <row r="17342" spans="1:5" x14ac:dyDescent="0.3">
      <c r="A17342" s="18" t="str">
        <f t="shared" si="271"/>
        <v>2024-25Murrindindi ShireSP1</v>
      </c>
      <c r="B17342" s="18" t="s">
        <v>1274</v>
      </c>
      <c r="C17342" s="18" t="s">
        <v>1159</v>
      </c>
      <c r="D17342" s="18" t="s">
        <v>236</v>
      </c>
      <c r="E17342" s="18">
        <v>56.25</v>
      </c>
    </row>
    <row r="17343" spans="1:5" x14ac:dyDescent="0.3">
      <c r="A17343" s="18" t="str">
        <f t="shared" si="271"/>
        <v>2024-25Murrindindi ShireSP2</v>
      </c>
      <c r="B17343" s="18" t="s">
        <v>1274</v>
      </c>
      <c r="C17343" s="18" t="s">
        <v>1159</v>
      </c>
      <c r="D17343" s="18" t="s">
        <v>239</v>
      </c>
      <c r="E17343" s="18">
        <v>0.69503546099290781</v>
      </c>
    </row>
    <row r="17344" spans="1:5" x14ac:dyDescent="0.3">
      <c r="A17344" s="18" t="str">
        <f t="shared" si="271"/>
        <v>2024-25Murrindindi ShireSP3</v>
      </c>
      <c r="B17344" s="18" t="s">
        <v>1274</v>
      </c>
      <c r="C17344" s="18" t="s">
        <v>1159</v>
      </c>
      <c r="D17344" s="18" t="s">
        <v>245</v>
      </c>
      <c r="E17344" s="18">
        <v>1788.251282051282</v>
      </c>
    </row>
    <row r="17345" spans="1:5" x14ac:dyDescent="0.3">
      <c r="A17345" s="18" t="str">
        <f t="shared" si="271"/>
        <v>2024-25Murrindindi ShireSP4</v>
      </c>
      <c r="B17345" s="18" t="s">
        <v>1274</v>
      </c>
      <c r="C17345" s="18" t="s">
        <v>1159</v>
      </c>
      <c r="D17345" s="18" t="s">
        <v>251</v>
      </c>
      <c r="E17345" s="18">
        <v>1</v>
      </c>
    </row>
    <row r="17346" spans="1:5" x14ac:dyDescent="0.3">
      <c r="A17346" s="18" t="str">
        <f t="shared" si="271"/>
        <v>2024-25Murrindindi ShireWC2</v>
      </c>
      <c r="B17346" s="18" t="s">
        <v>1274</v>
      </c>
      <c r="C17346" s="18" t="s">
        <v>1159</v>
      </c>
      <c r="D17346" s="18" t="s">
        <v>256</v>
      </c>
      <c r="E17346" s="18">
        <v>3.709079180777294</v>
      </c>
    </row>
    <row r="17347" spans="1:5" x14ac:dyDescent="0.3">
      <c r="A17347" s="18" t="str">
        <f t="shared" si="271"/>
        <v>2024-25Murrindindi ShireWC3</v>
      </c>
      <c r="B17347" s="18" t="s">
        <v>1274</v>
      </c>
      <c r="C17347" s="18" t="s">
        <v>1159</v>
      </c>
      <c r="D17347" s="18" t="s">
        <v>262</v>
      </c>
      <c r="E17347" s="18">
        <v>143.87561146051712</v>
      </c>
    </row>
    <row r="17348" spans="1:5" x14ac:dyDescent="0.3">
      <c r="A17348" s="18" t="str">
        <f t="shared" si="271"/>
        <v>2024-25Murrindindi ShireWC4</v>
      </c>
      <c r="B17348" s="18" t="s">
        <v>1274</v>
      </c>
      <c r="C17348" s="18" t="s">
        <v>1159</v>
      </c>
      <c r="D17348" s="18" t="s">
        <v>266</v>
      </c>
      <c r="E17348" s="18">
        <v>74.12908072667669</v>
      </c>
    </row>
    <row r="17349" spans="1:5" x14ac:dyDescent="0.3">
      <c r="A17349" s="18" t="str">
        <f t="shared" si="271"/>
        <v>2024-25Murrindindi ShireWC5</v>
      </c>
      <c r="B17349" s="18" t="s">
        <v>1274</v>
      </c>
      <c r="C17349" s="18" t="s">
        <v>1159</v>
      </c>
      <c r="D17349" s="18" t="s">
        <v>270</v>
      </c>
      <c r="E17349" s="18">
        <v>0.31590574374079528</v>
      </c>
    </row>
    <row r="17350" spans="1:5" x14ac:dyDescent="0.3">
      <c r="A17350" s="18" t="str">
        <f t="shared" si="271"/>
        <v>2024-25Murrindindi ShireE2</v>
      </c>
      <c r="B17350" s="18" t="s">
        <v>1274</v>
      </c>
      <c r="C17350" s="18" t="s">
        <v>1159</v>
      </c>
      <c r="D17350" s="18" t="s">
        <v>548</v>
      </c>
      <c r="E17350" s="18">
        <v>4552.5242718446598</v>
      </c>
    </row>
    <row r="17351" spans="1:5" x14ac:dyDescent="0.3">
      <c r="A17351" s="18" t="str">
        <f t="shared" si="271"/>
        <v>2024-25Murrindindi ShireE4</v>
      </c>
      <c r="B17351" s="18" t="s">
        <v>1274</v>
      </c>
      <c r="C17351" s="18" t="s">
        <v>1159</v>
      </c>
      <c r="D17351" s="18" t="s">
        <v>550</v>
      </c>
      <c r="E17351" s="18">
        <v>1973.1067961165047</v>
      </c>
    </row>
    <row r="17352" spans="1:5" x14ac:dyDescent="0.3">
      <c r="A17352" s="18" t="str">
        <f t="shared" si="271"/>
        <v>2024-25Murrindindi ShireL1</v>
      </c>
      <c r="B17352" s="18" t="s">
        <v>1274</v>
      </c>
      <c r="C17352" s="18" t="s">
        <v>1159</v>
      </c>
      <c r="D17352" s="18" t="s">
        <v>552</v>
      </c>
      <c r="E17352" s="18">
        <v>2.5851140299287723</v>
      </c>
    </row>
    <row r="17353" spans="1:5" x14ac:dyDescent="0.3">
      <c r="A17353" s="18" t="str">
        <f t="shared" si="271"/>
        <v>2024-25Murrindindi ShireL2</v>
      </c>
      <c r="B17353" s="18" t="s">
        <v>1274</v>
      </c>
      <c r="C17353" s="18" t="s">
        <v>1159</v>
      </c>
      <c r="D17353" s="18" t="s">
        <v>554</v>
      </c>
      <c r="E17353" s="18">
        <v>-2.6138665621120044E-3</v>
      </c>
    </row>
    <row r="17354" spans="1:5" x14ac:dyDescent="0.3">
      <c r="A17354" s="18" t="str">
        <f t="shared" si="271"/>
        <v>2024-25Murrindindi ShireO2</v>
      </c>
      <c r="B17354" s="18" t="s">
        <v>1274</v>
      </c>
      <c r="C17354" s="18" t="s">
        <v>1159</v>
      </c>
      <c r="D17354" s="18" t="s">
        <v>556</v>
      </c>
      <c r="E17354" s="18">
        <v>0</v>
      </c>
    </row>
    <row r="17355" spans="1:5" x14ac:dyDescent="0.3">
      <c r="A17355" s="18" t="str">
        <f t="shared" si="271"/>
        <v>2024-25Murrindindi ShireO3</v>
      </c>
      <c r="B17355" s="18" t="s">
        <v>1274</v>
      </c>
      <c r="C17355" s="18" t="s">
        <v>1159</v>
      </c>
      <c r="D17355" s="18" t="s">
        <v>558</v>
      </c>
      <c r="E17355" s="18">
        <v>1.2027904738994468E-4</v>
      </c>
    </row>
    <row r="17356" spans="1:5" x14ac:dyDescent="0.3">
      <c r="A17356" s="18" t="str">
        <f t="shared" si="271"/>
        <v>2024-25Murrindindi ShireO4</v>
      </c>
      <c r="B17356" s="18" t="s">
        <v>1274</v>
      </c>
      <c r="C17356" s="18" t="s">
        <v>1159</v>
      </c>
      <c r="D17356" s="18" t="s">
        <v>560</v>
      </c>
      <c r="E17356" s="18">
        <v>7.9897457808160655E-2</v>
      </c>
    </row>
    <row r="17357" spans="1:5" x14ac:dyDescent="0.3">
      <c r="A17357" s="18" t="str">
        <f t="shared" si="271"/>
        <v>2024-25Murrindindi ShireO5</v>
      </c>
      <c r="B17357" s="18" t="s">
        <v>1274</v>
      </c>
      <c r="C17357" s="18" t="s">
        <v>1159</v>
      </c>
      <c r="D17357" s="18" t="s">
        <v>562</v>
      </c>
      <c r="E17357" s="18">
        <v>0.85147801009372748</v>
      </c>
    </row>
    <row r="17358" spans="1:5" x14ac:dyDescent="0.3">
      <c r="A17358" s="18" t="str">
        <f t="shared" si="271"/>
        <v>2024-25Murrindindi ShireOP1</v>
      </c>
      <c r="B17358" s="18" t="s">
        <v>1274</v>
      </c>
      <c r="C17358" s="18" t="s">
        <v>1159</v>
      </c>
      <c r="D17358" s="18" t="s">
        <v>564</v>
      </c>
      <c r="E17358" s="18">
        <v>-4.5416568478330727E-3</v>
      </c>
    </row>
    <row r="17359" spans="1:5" x14ac:dyDescent="0.3">
      <c r="A17359" s="18" t="str">
        <f t="shared" si="271"/>
        <v>2024-25Murrindindi ShireS1</v>
      </c>
      <c r="B17359" s="18" t="s">
        <v>1274</v>
      </c>
      <c r="C17359" s="18" t="s">
        <v>1159</v>
      </c>
      <c r="D17359" s="18" t="s">
        <v>567</v>
      </c>
      <c r="E17359" s="18">
        <v>0.53433021272949288</v>
      </c>
    </row>
    <row r="17360" spans="1:5" x14ac:dyDescent="0.3">
      <c r="A17360" s="18" t="str">
        <f t="shared" si="271"/>
        <v>2024-25Murrindindi ShireS2</v>
      </c>
      <c r="B17360" s="18" t="s">
        <v>1274</v>
      </c>
      <c r="C17360" s="18" t="s">
        <v>1159</v>
      </c>
      <c r="D17360" s="18" t="s">
        <v>569</v>
      </c>
      <c r="E17360" s="18">
        <v>2.6908774141891469E-3</v>
      </c>
    </row>
    <row r="17361" spans="1:5" x14ac:dyDescent="0.3">
      <c r="A17361" s="18" t="str">
        <f t="shared" si="271"/>
        <v>2024-25Murrindindi ShireC1</v>
      </c>
      <c r="B17361" s="18" t="s">
        <v>1274</v>
      </c>
      <c r="C17361" s="18" t="s">
        <v>1159</v>
      </c>
      <c r="D17361" s="18" t="s">
        <v>572</v>
      </c>
      <c r="E17361" s="18">
        <v>3005.2553996026404</v>
      </c>
    </row>
    <row r="17362" spans="1:5" x14ac:dyDescent="0.3">
      <c r="A17362" s="18" t="str">
        <f t="shared" si="271"/>
        <v>2024-25Murrindindi ShireC2</v>
      </c>
      <c r="B17362" s="18" t="s">
        <v>1274</v>
      </c>
      <c r="C17362" s="18" t="s">
        <v>1159</v>
      </c>
      <c r="D17362" s="18" t="s">
        <v>575</v>
      </c>
      <c r="E17362" s="18">
        <v>30387.938217009549</v>
      </c>
    </row>
    <row r="17363" spans="1:5" x14ac:dyDescent="0.3">
      <c r="A17363" s="18" t="str">
        <f t="shared" si="271"/>
        <v>2024-25Murrindindi ShireC3</v>
      </c>
      <c r="B17363" s="18" t="s">
        <v>1274</v>
      </c>
      <c r="C17363" s="18" t="s">
        <v>1159</v>
      </c>
      <c r="D17363" s="18" t="s">
        <v>579</v>
      </c>
      <c r="E17363" s="18">
        <v>12.532530120481928</v>
      </c>
    </row>
    <row r="17364" spans="1:5" x14ac:dyDescent="0.3">
      <c r="A17364" s="18" t="str">
        <f t="shared" si="271"/>
        <v>2024-25Murrindindi ShireC4</v>
      </c>
      <c r="B17364" s="18" t="s">
        <v>1274</v>
      </c>
      <c r="C17364" s="18" t="s">
        <v>1159</v>
      </c>
      <c r="D17364" s="18" t="s">
        <v>583</v>
      </c>
      <c r="E17364" s="18">
        <v>2100.0448631673394</v>
      </c>
    </row>
    <row r="17365" spans="1:5" x14ac:dyDescent="0.3">
      <c r="A17365" s="18" t="str">
        <f t="shared" si="271"/>
        <v>2024-25Murrindindi ShireC5</v>
      </c>
      <c r="B17365" s="18" t="s">
        <v>1274</v>
      </c>
      <c r="C17365" s="18" t="s">
        <v>1159</v>
      </c>
      <c r="D17365" s="18" t="s">
        <v>586</v>
      </c>
      <c r="E17365" s="18">
        <v>771.96692943664675</v>
      </c>
    </row>
    <row r="17366" spans="1:5" x14ac:dyDescent="0.3">
      <c r="A17366" s="18" t="str">
        <f t="shared" si="271"/>
        <v>2024-25Murrindindi ShireC6</v>
      </c>
      <c r="B17366" s="18" t="s">
        <v>1274</v>
      </c>
      <c r="C17366" s="18" t="s">
        <v>1159</v>
      </c>
      <c r="D17366" s="18" t="s">
        <v>590</v>
      </c>
      <c r="E17366" s="18">
        <v>6</v>
      </c>
    </row>
    <row r="17367" spans="1:5" x14ac:dyDescent="0.3">
      <c r="A17367" s="18" t="str">
        <f t="shared" si="271"/>
        <v>2024-25Murrindindi ShireC7</v>
      </c>
      <c r="B17367" s="18" t="s">
        <v>1274</v>
      </c>
      <c r="C17367" s="18" t="s">
        <v>1159</v>
      </c>
      <c r="D17367" s="18" t="s">
        <v>594</v>
      </c>
      <c r="E17367" s="18">
        <v>0.14527845036319612</v>
      </c>
    </row>
    <row r="17368" spans="1:5" x14ac:dyDescent="0.3">
      <c r="A17368" s="18" t="str">
        <f t="shared" ref="A17368:A17431" si="272">CONCATENATE(B17368,C17368,D17368)</f>
        <v>2024-25Nillumbik ShireAF2</v>
      </c>
      <c r="B17368" s="18" t="s">
        <v>1274</v>
      </c>
      <c r="C17368" s="18" t="s">
        <v>1162</v>
      </c>
      <c r="D17368" s="18" t="s">
        <v>76</v>
      </c>
      <c r="E17368" s="18">
        <v>2</v>
      </c>
    </row>
    <row r="17369" spans="1:5" x14ac:dyDescent="0.3">
      <c r="A17369" s="18" t="str">
        <f t="shared" si="272"/>
        <v>2024-25Nillumbik ShireAF6</v>
      </c>
      <c r="B17369" s="18" t="s">
        <v>1274</v>
      </c>
      <c r="C17369" s="18" t="s">
        <v>1162</v>
      </c>
      <c r="D17369" s="18" t="s">
        <v>85</v>
      </c>
      <c r="E17369" s="18">
        <v>12.060304900067511</v>
      </c>
    </row>
    <row r="17370" spans="1:5" x14ac:dyDescent="0.3">
      <c r="A17370" s="18" t="str">
        <f t="shared" si="272"/>
        <v>2024-25Nillumbik ShireAF7</v>
      </c>
      <c r="B17370" s="18" t="s">
        <v>1274</v>
      </c>
      <c r="C17370" s="18" t="s">
        <v>1162</v>
      </c>
      <c r="D17370" s="18" t="s">
        <v>90</v>
      </c>
      <c r="E17370" s="18">
        <v>1.0346120649815076</v>
      </c>
    </row>
    <row r="17371" spans="1:5" x14ac:dyDescent="0.3">
      <c r="A17371" s="18" t="str">
        <f t="shared" si="272"/>
        <v>2024-25Nillumbik ShireAM1</v>
      </c>
      <c r="B17371" s="18" t="s">
        <v>1274</v>
      </c>
      <c r="C17371" s="18" t="s">
        <v>1162</v>
      </c>
      <c r="D17371" s="18" t="s">
        <v>97</v>
      </c>
      <c r="E17371" s="18">
        <v>1</v>
      </c>
    </row>
    <row r="17372" spans="1:5" x14ac:dyDescent="0.3">
      <c r="A17372" s="18" t="str">
        <f t="shared" si="272"/>
        <v>2024-25Nillumbik ShireAM2</v>
      </c>
      <c r="B17372" s="18" t="s">
        <v>1274</v>
      </c>
      <c r="C17372" s="18" t="s">
        <v>1162</v>
      </c>
      <c r="D17372" s="18" t="s">
        <v>103</v>
      </c>
      <c r="E17372" s="18">
        <v>0.6872037914691943</v>
      </c>
    </row>
    <row r="17373" spans="1:5" x14ac:dyDescent="0.3">
      <c r="A17373" s="18" t="str">
        <f t="shared" si="272"/>
        <v>2024-25Nillumbik ShireAM5</v>
      </c>
      <c r="B17373" s="18" t="s">
        <v>1274</v>
      </c>
      <c r="C17373" s="18" t="s">
        <v>1162</v>
      </c>
      <c r="D17373" s="18" t="s">
        <v>109</v>
      </c>
      <c r="E17373" s="18">
        <v>0.83333333333333337</v>
      </c>
    </row>
    <row r="17374" spans="1:5" x14ac:dyDescent="0.3">
      <c r="A17374" s="18" t="str">
        <f t="shared" si="272"/>
        <v>2024-25Nillumbik ShireAM6</v>
      </c>
      <c r="B17374" s="18" t="s">
        <v>1274</v>
      </c>
      <c r="C17374" s="18" t="s">
        <v>1162</v>
      </c>
      <c r="D17374" s="18" t="s">
        <v>115</v>
      </c>
      <c r="E17374" s="18">
        <v>12.772439671549463</v>
      </c>
    </row>
    <row r="17375" spans="1:5" x14ac:dyDescent="0.3">
      <c r="A17375" s="18" t="str">
        <f t="shared" si="272"/>
        <v>2024-25Nillumbik ShireAM7</v>
      </c>
      <c r="B17375" s="18" t="s">
        <v>1274</v>
      </c>
      <c r="C17375" s="18" t="s">
        <v>1162</v>
      </c>
      <c r="D17375" s="18" t="s">
        <v>118</v>
      </c>
      <c r="E17375" s="18">
        <v>0</v>
      </c>
    </row>
    <row r="17376" spans="1:5" x14ac:dyDescent="0.3">
      <c r="A17376" s="18" t="str">
        <f t="shared" si="272"/>
        <v>2024-25Nillumbik ShireFS1</v>
      </c>
      <c r="B17376" s="18" t="s">
        <v>1274</v>
      </c>
      <c r="C17376" s="18" t="s">
        <v>1162</v>
      </c>
      <c r="D17376" s="18" t="s">
        <v>124</v>
      </c>
      <c r="E17376" s="18">
        <v>1</v>
      </c>
    </row>
    <row r="17377" spans="1:5" x14ac:dyDescent="0.3">
      <c r="A17377" s="18" t="str">
        <f t="shared" si="272"/>
        <v>2024-25Nillumbik ShireFS2</v>
      </c>
      <c r="B17377" s="18" t="s">
        <v>1274</v>
      </c>
      <c r="C17377" s="18" t="s">
        <v>1162</v>
      </c>
      <c r="D17377" s="18" t="s">
        <v>130</v>
      </c>
      <c r="E17377" s="18">
        <v>1</v>
      </c>
    </row>
    <row r="17378" spans="1:5" x14ac:dyDescent="0.3">
      <c r="A17378" s="18" t="str">
        <f t="shared" si="272"/>
        <v>2024-25Nillumbik ShireFS3</v>
      </c>
      <c r="B17378" s="18" t="s">
        <v>1274</v>
      </c>
      <c r="C17378" s="18" t="s">
        <v>1162</v>
      </c>
      <c r="D17378" s="18" t="s">
        <v>135</v>
      </c>
      <c r="E17378" s="18">
        <v>494.32611548556429</v>
      </c>
    </row>
    <row r="17379" spans="1:5" x14ac:dyDescent="0.3">
      <c r="A17379" s="18" t="str">
        <f t="shared" si="272"/>
        <v>2024-25Nillumbik ShireFS4</v>
      </c>
      <c r="B17379" s="18" t="s">
        <v>1274</v>
      </c>
      <c r="C17379" s="18" t="s">
        <v>1162</v>
      </c>
      <c r="D17379" s="18" t="s">
        <v>139</v>
      </c>
      <c r="E17379" s="18">
        <v>1</v>
      </c>
    </row>
    <row r="17380" spans="1:5" x14ac:dyDescent="0.3">
      <c r="A17380" s="18" t="str">
        <f t="shared" si="272"/>
        <v>2024-25Nillumbik ShireFS5</v>
      </c>
      <c r="B17380" s="18" t="s">
        <v>1274</v>
      </c>
      <c r="C17380" s="18" t="s">
        <v>1162</v>
      </c>
      <c r="D17380" s="18" t="s">
        <v>144</v>
      </c>
      <c r="E17380" s="18">
        <v>1.0410958904109588</v>
      </c>
    </row>
    <row r="17381" spans="1:5" x14ac:dyDescent="0.3">
      <c r="A17381" s="18" t="str">
        <f t="shared" si="272"/>
        <v>2024-25Nillumbik ShireG1</v>
      </c>
      <c r="B17381" s="18" t="s">
        <v>1274</v>
      </c>
      <c r="C17381" s="18" t="s">
        <v>1162</v>
      </c>
      <c r="D17381" s="18" t="s">
        <v>149</v>
      </c>
      <c r="E17381" s="18">
        <v>5.8139534883720929E-3</v>
      </c>
    </row>
    <row r="17382" spans="1:5" x14ac:dyDescent="0.3">
      <c r="A17382" s="18" t="str">
        <f t="shared" si="272"/>
        <v>2024-25Nillumbik ShireG2</v>
      </c>
      <c r="B17382" s="18" t="s">
        <v>1274</v>
      </c>
      <c r="C17382" s="18" t="s">
        <v>1162</v>
      </c>
      <c r="D17382" s="18" t="s">
        <v>154</v>
      </c>
      <c r="E17382" s="18">
        <v>68</v>
      </c>
    </row>
    <row r="17383" spans="1:5" x14ac:dyDescent="0.3">
      <c r="A17383" s="18" t="str">
        <f t="shared" si="272"/>
        <v>2024-25Nillumbik ShireG3</v>
      </c>
      <c r="B17383" s="18" t="s">
        <v>1274</v>
      </c>
      <c r="C17383" s="18" t="s">
        <v>1162</v>
      </c>
      <c r="D17383" s="18" t="s">
        <v>159</v>
      </c>
      <c r="E17383" s="18">
        <v>0.96703296703296704</v>
      </c>
    </row>
    <row r="17384" spans="1:5" x14ac:dyDescent="0.3">
      <c r="A17384" s="18" t="str">
        <f t="shared" si="272"/>
        <v>2024-25Nillumbik ShireG4</v>
      </c>
      <c r="B17384" s="18" t="s">
        <v>1274</v>
      </c>
      <c r="C17384" s="18" t="s">
        <v>1162</v>
      </c>
      <c r="D17384" s="18" t="s">
        <v>166</v>
      </c>
      <c r="E17384" s="18">
        <v>44449.328571428567</v>
      </c>
    </row>
    <row r="17385" spans="1:5" x14ac:dyDescent="0.3">
      <c r="A17385" s="18" t="str">
        <f t="shared" si="272"/>
        <v>2024-25Nillumbik ShireG5</v>
      </c>
      <c r="B17385" s="18" t="s">
        <v>1274</v>
      </c>
      <c r="C17385" s="18" t="s">
        <v>1162</v>
      </c>
      <c r="D17385" s="18" t="s">
        <v>169</v>
      </c>
      <c r="E17385" s="18">
        <v>66</v>
      </c>
    </row>
    <row r="17386" spans="1:5" x14ac:dyDescent="0.3">
      <c r="A17386" s="18" t="str">
        <f t="shared" si="272"/>
        <v>2024-25Nillumbik ShireLB2</v>
      </c>
      <c r="B17386" s="18" t="s">
        <v>1274</v>
      </c>
      <c r="C17386" s="18" t="s">
        <v>1162</v>
      </c>
      <c r="D17386" s="18" t="s">
        <v>172</v>
      </c>
      <c r="E17386" s="18">
        <v>0.86763535502375755</v>
      </c>
    </row>
    <row r="17387" spans="1:5" x14ac:dyDescent="0.3">
      <c r="A17387" s="18" t="str">
        <f t="shared" si="272"/>
        <v>2024-25Nillumbik ShireLB5</v>
      </c>
      <c r="B17387" s="18" t="s">
        <v>1274</v>
      </c>
      <c r="C17387" s="18" t="s">
        <v>1162</v>
      </c>
      <c r="D17387" s="18" t="s">
        <v>177</v>
      </c>
      <c r="E17387" s="18">
        <v>45.66570894760806</v>
      </c>
    </row>
    <row r="17388" spans="1:5" x14ac:dyDescent="0.3">
      <c r="A17388" s="18" t="str">
        <f t="shared" si="272"/>
        <v>2024-25Nillumbik ShireLB6</v>
      </c>
      <c r="B17388" s="18" t="s">
        <v>1274</v>
      </c>
      <c r="C17388" s="18" t="s">
        <v>1162</v>
      </c>
      <c r="D17388" s="18" t="s">
        <v>180</v>
      </c>
      <c r="E17388" s="18">
        <v>13.90980170505393</v>
      </c>
    </row>
    <row r="17389" spans="1:5" x14ac:dyDescent="0.3">
      <c r="A17389" s="18" t="str">
        <f t="shared" si="272"/>
        <v>2024-25Nillumbik ShireLB7</v>
      </c>
      <c r="B17389" s="18" t="s">
        <v>1274</v>
      </c>
      <c r="C17389" s="18" t="s">
        <v>1162</v>
      </c>
      <c r="D17389" s="18" t="s">
        <v>184</v>
      </c>
      <c r="E17389" s="18">
        <v>0.52470444161838825</v>
      </c>
    </row>
    <row r="17390" spans="1:5" x14ac:dyDescent="0.3">
      <c r="A17390" s="18" t="str">
        <f t="shared" si="272"/>
        <v>2024-25Nillumbik ShireLB8</v>
      </c>
      <c r="B17390" s="18" t="s">
        <v>1274</v>
      </c>
      <c r="C17390" s="18" t="s">
        <v>1162</v>
      </c>
      <c r="D17390" s="18" t="s">
        <v>188</v>
      </c>
      <c r="E17390" s="18">
        <v>5.3171463112115935</v>
      </c>
    </row>
    <row r="17391" spans="1:5" x14ac:dyDescent="0.3">
      <c r="A17391" s="18" t="str">
        <f t="shared" si="272"/>
        <v>2024-25Nillumbik ShireMC2</v>
      </c>
      <c r="B17391" s="18" t="s">
        <v>1274</v>
      </c>
      <c r="C17391" s="18" t="s">
        <v>1162</v>
      </c>
      <c r="D17391" s="18" t="s">
        <v>192</v>
      </c>
      <c r="E17391" s="18">
        <v>1.0077972709551657</v>
      </c>
    </row>
    <row r="17392" spans="1:5" x14ac:dyDescent="0.3">
      <c r="A17392" s="18" t="str">
        <f t="shared" si="272"/>
        <v>2024-25Nillumbik ShireMC3</v>
      </c>
      <c r="B17392" s="18" t="s">
        <v>1274</v>
      </c>
      <c r="C17392" s="18" t="s">
        <v>1162</v>
      </c>
      <c r="D17392" s="18" t="s">
        <v>197</v>
      </c>
      <c r="E17392" s="18">
        <v>68.166675834754386</v>
      </c>
    </row>
    <row r="17393" spans="1:5" x14ac:dyDescent="0.3">
      <c r="A17393" s="18" t="str">
        <f t="shared" si="272"/>
        <v>2024-25Nillumbik ShireMC4</v>
      </c>
      <c r="B17393" s="18" t="s">
        <v>1274</v>
      </c>
      <c r="C17393" s="18" t="s">
        <v>1162</v>
      </c>
      <c r="D17393" s="18" t="s">
        <v>202</v>
      </c>
      <c r="E17393" s="18">
        <v>0.78372544787394771</v>
      </c>
    </row>
    <row r="17394" spans="1:5" x14ac:dyDescent="0.3">
      <c r="A17394" s="18" t="str">
        <f t="shared" si="272"/>
        <v>2024-25Nillumbik ShireMC5</v>
      </c>
      <c r="B17394" s="18" t="s">
        <v>1274</v>
      </c>
      <c r="C17394" s="18" t="s">
        <v>1162</v>
      </c>
      <c r="D17394" s="18" t="s">
        <v>207</v>
      </c>
      <c r="E17394" s="18">
        <v>0.8214285714285714</v>
      </c>
    </row>
    <row r="17395" spans="1:5" x14ac:dyDescent="0.3">
      <c r="A17395" s="18" t="str">
        <f t="shared" si="272"/>
        <v>2024-25Nillumbik ShireMC6</v>
      </c>
      <c r="B17395" s="18" t="s">
        <v>1274</v>
      </c>
      <c r="C17395" s="18" t="s">
        <v>1162</v>
      </c>
      <c r="D17395" s="18" t="s">
        <v>211</v>
      </c>
      <c r="E17395" s="18">
        <v>0.97465886939571145</v>
      </c>
    </row>
    <row r="17396" spans="1:5" x14ac:dyDescent="0.3">
      <c r="A17396" s="18" t="str">
        <f t="shared" si="272"/>
        <v>2024-25Nillumbik ShireR1</v>
      </c>
      <c r="B17396" s="18" t="s">
        <v>1274</v>
      </c>
      <c r="C17396" s="18" t="s">
        <v>1162</v>
      </c>
      <c r="D17396" s="18" t="s">
        <v>215</v>
      </c>
      <c r="E17396" s="18">
        <v>32.238193018480494</v>
      </c>
    </row>
    <row r="17397" spans="1:5" x14ac:dyDescent="0.3">
      <c r="A17397" s="18" t="str">
        <f t="shared" si="272"/>
        <v>2024-25Nillumbik ShireR2</v>
      </c>
      <c r="B17397" s="18" t="s">
        <v>1274</v>
      </c>
      <c r="C17397" s="18" t="s">
        <v>1162</v>
      </c>
      <c r="D17397" s="18" t="s">
        <v>220</v>
      </c>
      <c r="E17397" s="18">
        <v>0.77002053388090352</v>
      </c>
    </row>
    <row r="17398" spans="1:5" x14ac:dyDescent="0.3">
      <c r="A17398" s="18" t="str">
        <f t="shared" si="272"/>
        <v>2024-25Nillumbik ShireR3</v>
      </c>
      <c r="B17398" s="18" t="s">
        <v>1274</v>
      </c>
      <c r="C17398" s="18" t="s">
        <v>1162</v>
      </c>
      <c r="D17398" s="18" t="s">
        <v>223</v>
      </c>
      <c r="E17398" s="18">
        <v>126.85306122448979</v>
      </c>
    </row>
    <row r="17399" spans="1:5" x14ac:dyDescent="0.3">
      <c r="A17399" s="18" t="str">
        <f t="shared" si="272"/>
        <v>2024-25Nillumbik ShireR4</v>
      </c>
      <c r="B17399" s="18" t="s">
        <v>1274</v>
      </c>
      <c r="C17399" s="18" t="s">
        <v>1162</v>
      </c>
      <c r="D17399" s="18" t="s">
        <v>228</v>
      </c>
      <c r="E17399" s="18">
        <v>19.242039545483728</v>
      </c>
    </row>
    <row r="17400" spans="1:5" x14ac:dyDescent="0.3">
      <c r="A17400" s="18" t="str">
        <f t="shared" si="272"/>
        <v>2024-25Nillumbik ShireR5</v>
      </c>
      <c r="B17400" s="18" t="s">
        <v>1274</v>
      </c>
      <c r="C17400" s="18" t="s">
        <v>1162</v>
      </c>
      <c r="D17400" s="18" t="s">
        <v>232</v>
      </c>
      <c r="E17400" s="18">
        <v>57</v>
      </c>
    </row>
    <row r="17401" spans="1:5" x14ac:dyDescent="0.3">
      <c r="A17401" s="18" t="str">
        <f t="shared" si="272"/>
        <v>2024-25Nillumbik ShireSP1</v>
      </c>
      <c r="B17401" s="18" t="s">
        <v>1274</v>
      </c>
      <c r="C17401" s="18" t="s">
        <v>1162</v>
      </c>
      <c r="D17401" s="18" t="s">
        <v>236</v>
      </c>
      <c r="E17401" s="18">
        <v>69</v>
      </c>
    </row>
    <row r="17402" spans="1:5" x14ac:dyDescent="0.3">
      <c r="A17402" s="18" t="str">
        <f t="shared" si="272"/>
        <v>2024-25Nillumbik ShireSP2</v>
      </c>
      <c r="B17402" s="18" t="s">
        <v>1274</v>
      </c>
      <c r="C17402" s="18" t="s">
        <v>1162</v>
      </c>
      <c r="D17402" s="18" t="s">
        <v>239</v>
      </c>
      <c r="E17402" s="18">
        <v>0.67534722222222221</v>
      </c>
    </row>
    <row r="17403" spans="1:5" x14ac:dyDescent="0.3">
      <c r="A17403" s="18" t="str">
        <f t="shared" si="272"/>
        <v>2024-25Nillumbik ShireSP3</v>
      </c>
      <c r="B17403" s="18" t="s">
        <v>1274</v>
      </c>
      <c r="C17403" s="18" t="s">
        <v>1162</v>
      </c>
      <c r="D17403" s="18" t="s">
        <v>245</v>
      </c>
      <c r="E17403" s="18">
        <v>2702.6693548387098</v>
      </c>
    </row>
    <row r="17404" spans="1:5" x14ac:dyDescent="0.3">
      <c r="A17404" s="18" t="str">
        <f t="shared" si="272"/>
        <v>2024-25Nillumbik ShireSP4</v>
      </c>
      <c r="B17404" s="18" t="s">
        <v>1274</v>
      </c>
      <c r="C17404" s="18" t="s">
        <v>1162</v>
      </c>
      <c r="D17404" s="18" t="s">
        <v>251</v>
      </c>
      <c r="E17404" s="18">
        <v>0.36842105263157893</v>
      </c>
    </row>
    <row r="17405" spans="1:5" x14ac:dyDescent="0.3">
      <c r="A17405" s="18" t="str">
        <f t="shared" si="272"/>
        <v>2024-25Nillumbik ShireWC2</v>
      </c>
      <c r="B17405" s="18" t="s">
        <v>1274</v>
      </c>
      <c r="C17405" s="18" t="s">
        <v>1162</v>
      </c>
      <c r="D17405" s="18" t="s">
        <v>256</v>
      </c>
      <c r="E17405" s="18">
        <v>3.9403615147271975</v>
      </c>
    </row>
    <row r="17406" spans="1:5" x14ac:dyDescent="0.3">
      <c r="A17406" s="18" t="str">
        <f t="shared" si="272"/>
        <v>2024-25Nillumbik ShireWC3</v>
      </c>
      <c r="B17406" s="18" t="s">
        <v>1274</v>
      </c>
      <c r="C17406" s="18" t="s">
        <v>1162</v>
      </c>
      <c r="D17406" s="18" t="s">
        <v>262</v>
      </c>
      <c r="E17406" s="18">
        <v>94.324101049606895</v>
      </c>
    </row>
    <row r="17407" spans="1:5" x14ac:dyDescent="0.3">
      <c r="A17407" s="18" t="str">
        <f t="shared" si="272"/>
        <v>2024-25Nillumbik ShireWC4</v>
      </c>
      <c r="B17407" s="18" t="s">
        <v>1274</v>
      </c>
      <c r="C17407" s="18" t="s">
        <v>1162</v>
      </c>
      <c r="D17407" s="18" t="s">
        <v>266</v>
      </c>
      <c r="E17407" s="18">
        <v>73.575216644702692</v>
      </c>
    </row>
    <row r="17408" spans="1:5" x14ac:dyDescent="0.3">
      <c r="A17408" s="18" t="str">
        <f t="shared" si="272"/>
        <v>2024-25Nillumbik ShireWC5</v>
      </c>
      <c r="B17408" s="18" t="s">
        <v>1274</v>
      </c>
      <c r="C17408" s="18" t="s">
        <v>1162</v>
      </c>
      <c r="D17408" s="18" t="s">
        <v>270</v>
      </c>
      <c r="E17408" s="18">
        <v>0.68948239404247491</v>
      </c>
    </row>
    <row r="17409" spans="1:5" x14ac:dyDescent="0.3">
      <c r="A17409" s="18" t="str">
        <f t="shared" si="272"/>
        <v>2024-25Nillumbik ShireE2</v>
      </c>
      <c r="B17409" s="18" t="s">
        <v>1274</v>
      </c>
      <c r="C17409" s="18" t="s">
        <v>1162</v>
      </c>
      <c r="D17409" s="18" t="s">
        <v>548</v>
      </c>
      <c r="E17409" s="18">
        <v>4972.375</v>
      </c>
    </row>
    <row r="17410" spans="1:5" x14ac:dyDescent="0.3">
      <c r="A17410" s="18" t="str">
        <f t="shared" si="272"/>
        <v>2024-25Nillumbik ShireE4</v>
      </c>
      <c r="B17410" s="18" t="s">
        <v>1274</v>
      </c>
      <c r="C17410" s="18" t="s">
        <v>1162</v>
      </c>
      <c r="D17410" s="18" t="s">
        <v>550</v>
      </c>
      <c r="E17410" s="18">
        <v>2695.8333333333335</v>
      </c>
    </row>
    <row r="17411" spans="1:5" x14ac:dyDescent="0.3">
      <c r="A17411" s="18" t="str">
        <f t="shared" si="272"/>
        <v>2024-25Nillumbik ShireL1</v>
      </c>
      <c r="B17411" s="18" t="s">
        <v>1274</v>
      </c>
      <c r="C17411" s="18" t="s">
        <v>1162</v>
      </c>
      <c r="D17411" s="18" t="s">
        <v>552</v>
      </c>
      <c r="E17411" s="18">
        <v>1.6857974388824215</v>
      </c>
    </row>
    <row r="17412" spans="1:5" x14ac:dyDescent="0.3">
      <c r="A17412" s="18" t="str">
        <f t="shared" si="272"/>
        <v>2024-25Nillumbik ShireL2</v>
      </c>
      <c r="B17412" s="18" t="s">
        <v>1274</v>
      </c>
      <c r="C17412" s="18" t="s">
        <v>1162</v>
      </c>
      <c r="D17412" s="18" t="s">
        <v>554</v>
      </c>
      <c r="E17412" s="18">
        <v>-0.17383585564610013</v>
      </c>
    </row>
    <row r="17413" spans="1:5" x14ac:dyDescent="0.3">
      <c r="A17413" s="18" t="str">
        <f t="shared" si="272"/>
        <v>2024-25Nillumbik ShireO2</v>
      </c>
      <c r="B17413" s="18" t="s">
        <v>1274</v>
      </c>
      <c r="C17413" s="18" t="s">
        <v>1162</v>
      </c>
      <c r="D17413" s="18" t="s">
        <v>556</v>
      </c>
      <c r="E17413" s="18">
        <v>0.21185525417416673</v>
      </c>
    </row>
    <row r="17414" spans="1:5" x14ac:dyDescent="0.3">
      <c r="A17414" s="18" t="str">
        <f t="shared" si="272"/>
        <v>2024-25Nillumbik ShireO3</v>
      </c>
      <c r="B17414" s="18" t="s">
        <v>1274</v>
      </c>
      <c r="C17414" s="18" t="s">
        <v>1162</v>
      </c>
      <c r="D17414" s="18" t="s">
        <v>558</v>
      </c>
      <c r="E17414" s="18">
        <v>4.401961392837192E-2</v>
      </c>
    </row>
    <row r="17415" spans="1:5" x14ac:dyDescent="0.3">
      <c r="A17415" s="18" t="str">
        <f t="shared" si="272"/>
        <v>2024-25Nillumbik ShireO4</v>
      </c>
      <c r="B17415" s="18" t="s">
        <v>1274</v>
      </c>
      <c r="C17415" s="18" t="s">
        <v>1162</v>
      </c>
      <c r="D17415" s="18" t="s">
        <v>560</v>
      </c>
      <c r="E17415" s="18">
        <v>0.267572792896074</v>
      </c>
    </row>
    <row r="17416" spans="1:5" x14ac:dyDescent="0.3">
      <c r="A17416" s="18" t="str">
        <f t="shared" si="272"/>
        <v>2024-25Nillumbik ShireO5</v>
      </c>
      <c r="B17416" s="18" t="s">
        <v>1274</v>
      </c>
      <c r="C17416" s="18" t="s">
        <v>1162</v>
      </c>
      <c r="D17416" s="18" t="s">
        <v>562</v>
      </c>
      <c r="E17416" s="18">
        <v>0.95030747251382075</v>
      </c>
    </row>
    <row r="17417" spans="1:5" x14ac:dyDescent="0.3">
      <c r="A17417" s="18" t="str">
        <f t="shared" si="272"/>
        <v>2024-25Nillumbik ShireOP1</v>
      </c>
      <c r="B17417" s="18" t="s">
        <v>1274</v>
      </c>
      <c r="C17417" s="18" t="s">
        <v>1162</v>
      </c>
      <c r="D17417" s="18" t="s">
        <v>564</v>
      </c>
      <c r="E17417" s="18">
        <v>-6.422615597271146E-2</v>
      </c>
    </row>
    <row r="17418" spans="1:5" x14ac:dyDescent="0.3">
      <c r="A17418" s="18" t="str">
        <f t="shared" si="272"/>
        <v>2024-25Nillumbik ShireS1</v>
      </c>
      <c r="B17418" s="18" t="s">
        <v>1274</v>
      </c>
      <c r="C17418" s="18" t="s">
        <v>1162</v>
      </c>
      <c r="D17418" s="18" t="s">
        <v>567</v>
      </c>
      <c r="E17418" s="18">
        <v>0.71837517278280649</v>
      </c>
    </row>
    <row r="17419" spans="1:5" x14ac:dyDescent="0.3">
      <c r="A17419" s="18" t="str">
        <f t="shared" si="272"/>
        <v>2024-25Nillumbik ShireS2</v>
      </c>
      <c r="B17419" s="18" t="s">
        <v>1274</v>
      </c>
      <c r="C17419" s="18" t="s">
        <v>1162</v>
      </c>
      <c r="D17419" s="18" t="s">
        <v>569</v>
      </c>
      <c r="E17419" s="18">
        <v>2.975640565226536E-3</v>
      </c>
    </row>
    <row r="17420" spans="1:5" x14ac:dyDescent="0.3">
      <c r="A17420" s="18" t="str">
        <f t="shared" si="272"/>
        <v>2024-25Nillumbik ShireC1</v>
      </c>
      <c r="B17420" s="18" t="s">
        <v>1274</v>
      </c>
      <c r="C17420" s="18" t="s">
        <v>1162</v>
      </c>
      <c r="D17420" s="18" t="s">
        <v>572</v>
      </c>
      <c r="E17420" s="18">
        <v>1873.6281852008856</v>
      </c>
    </row>
    <row r="17421" spans="1:5" x14ac:dyDescent="0.3">
      <c r="A17421" s="18" t="str">
        <f t="shared" si="272"/>
        <v>2024-25Nillumbik ShireC2</v>
      </c>
      <c r="B17421" s="18" t="s">
        <v>1274</v>
      </c>
      <c r="C17421" s="18" t="s">
        <v>1162</v>
      </c>
      <c r="D17421" s="18" t="s">
        <v>575</v>
      </c>
      <c r="E17421" s="18">
        <v>8502.8653070196087</v>
      </c>
    </row>
    <row r="17422" spans="1:5" x14ac:dyDescent="0.3">
      <c r="A17422" s="18" t="str">
        <f t="shared" si="272"/>
        <v>2024-25Nillumbik ShireC3</v>
      </c>
      <c r="B17422" s="18" t="s">
        <v>1274</v>
      </c>
      <c r="C17422" s="18" t="s">
        <v>1162</v>
      </c>
      <c r="D17422" s="18" t="s">
        <v>579</v>
      </c>
      <c r="E17422" s="18">
        <v>80.726235741444867</v>
      </c>
    </row>
    <row r="17423" spans="1:5" x14ac:dyDescent="0.3">
      <c r="A17423" s="18" t="str">
        <f t="shared" si="272"/>
        <v>2024-25Nillumbik ShireC4</v>
      </c>
      <c r="B17423" s="18" t="s">
        <v>1274</v>
      </c>
      <c r="C17423" s="18" t="s">
        <v>1162</v>
      </c>
      <c r="D17423" s="18" t="s">
        <v>583</v>
      </c>
      <c r="E17423" s="18">
        <v>1616.0174587474289</v>
      </c>
    </row>
    <row r="17424" spans="1:5" x14ac:dyDescent="0.3">
      <c r="A17424" s="18" t="str">
        <f t="shared" si="272"/>
        <v>2024-25Nillumbik ShireC5</v>
      </c>
      <c r="B17424" s="18" t="s">
        <v>1274</v>
      </c>
      <c r="C17424" s="18" t="s">
        <v>1162</v>
      </c>
      <c r="D17424" s="18" t="s">
        <v>586</v>
      </c>
      <c r="E17424" s="18">
        <v>124.55057855651327</v>
      </c>
    </row>
    <row r="17425" spans="1:5" x14ac:dyDescent="0.3">
      <c r="A17425" s="18" t="str">
        <f t="shared" si="272"/>
        <v>2024-25Nillumbik ShireC6</v>
      </c>
      <c r="B17425" s="18" t="s">
        <v>1274</v>
      </c>
      <c r="C17425" s="18" t="s">
        <v>1162</v>
      </c>
      <c r="D17425" s="18" t="s">
        <v>590</v>
      </c>
      <c r="E17425" s="18">
        <v>10</v>
      </c>
    </row>
    <row r="17426" spans="1:5" x14ac:dyDescent="0.3">
      <c r="A17426" s="18" t="str">
        <f t="shared" si="272"/>
        <v>2024-25Nillumbik ShireC7</v>
      </c>
      <c r="B17426" s="18" t="s">
        <v>1274</v>
      </c>
      <c r="C17426" s="18" t="s">
        <v>1162</v>
      </c>
      <c r="D17426" s="18" t="s">
        <v>594</v>
      </c>
      <c r="E17426" s="18">
        <v>0.14502252032406956</v>
      </c>
    </row>
    <row r="17427" spans="1:5" x14ac:dyDescent="0.3">
      <c r="A17427" s="18" t="str">
        <f t="shared" si="272"/>
        <v>2024-25Northern Grampians ShireAF2</v>
      </c>
      <c r="B17427" s="18" t="s">
        <v>1274</v>
      </c>
      <c r="C17427" s="18" t="s">
        <v>1165</v>
      </c>
      <c r="D17427" s="18" t="s">
        <v>76</v>
      </c>
      <c r="E17427" s="18">
        <v>1</v>
      </c>
    </row>
    <row r="17428" spans="1:5" x14ac:dyDescent="0.3">
      <c r="A17428" s="18" t="str">
        <f t="shared" si="272"/>
        <v>2024-25Northern Grampians ShireAF6</v>
      </c>
      <c r="B17428" s="18" t="s">
        <v>1274</v>
      </c>
      <c r="C17428" s="18" t="s">
        <v>1165</v>
      </c>
      <c r="D17428" s="18" t="s">
        <v>85</v>
      </c>
      <c r="E17428" s="18">
        <v>6.6404132791327912</v>
      </c>
    </row>
    <row r="17429" spans="1:5" x14ac:dyDescent="0.3">
      <c r="A17429" s="18" t="str">
        <f t="shared" si="272"/>
        <v>2024-25Northern Grampians ShireAF7</v>
      </c>
      <c r="B17429" s="18" t="s">
        <v>1274</v>
      </c>
      <c r="C17429" s="18" t="s">
        <v>1165</v>
      </c>
      <c r="D17429" s="18" t="s">
        <v>90</v>
      </c>
      <c r="E17429" s="18">
        <v>4.3330825149853336</v>
      </c>
    </row>
    <row r="17430" spans="1:5" x14ac:dyDescent="0.3">
      <c r="A17430" s="18" t="str">
        <f t="shared" si="272"/>
        <v>2024-25Northern Grampians ShireAM1</v>
      </c>
      <c r="B17430" s="18" t="s">
        <v>1274</v>
      </c>
      <c r="C17430" s="18" t="s">
        <v>1165</v>
      </c>
      <c r="D17430" s="18" t="s">
        <v>97</v>
      </c>
      <c r="E17430" s="18">
        <v>2.3468749999999998</v>
      </c>
    </row>
    <row r="17431" spans="1:5" x14ac:dyDescent="0.3">
      <c r="A17431" s="18" t="str">
        <f t="shared" si="272"/>
        <v>2024-25Northern Grampians ShireAM2</v>
      </c>
      <c r="B17431" s="18" t="s">
        <v>1274</v>
      </c>
      <c r="C17431" s="18" t="s">
        <v>1165</v>
      </c>
      <c r="D17431" s="18" t="s">
        <v>103</v>
      </c>
      <c r="E17431" s="18">
        <v>0.41666666666666669</v>
      </c>
    </row>
    <row r="17432" spans="1:5" x14ac:dyDescent="0.3">
      <c r="A17432" s="18" t="str">
        <f t="shared" ref="A17432:A17495" si="273">CONCATENATE(B17432,C17432,D17432)</f>
        <v>2024-25Northern Grampians ShireAM5</v>
      </c>
      <c r="B17432" s="18" t="s">
        <v>1274</v>
      </c>
      <c r="C17432" s="18" t="s">
        <v>1165</v>
      </c>
      <c r="D17432" s="18" t="s">
        <v>109</v>
      </c>
      <c r="E17432" s="18">
        <v>0.62987012987012991</v>
      </c>
    </row>
    <row r="17433" spans="1:5" x14ac:dyDescent="0.3">
      <c r="A17433" s="18" t="str">
        <f t="shared" si="273"/>
        <v>2024-25Northern Grampians ShireAM6</v>
      </c>
      <c r="B17433" s="18" t="s">
        <v>1274</v>
      </c>
      <c r="C17433" s="18" t="s">
        <v>1165</v>
      </c>
      <c r="D17433" s="18" t="s">
        <v>115</v>
      </c>
      <c r="E17433" s="18">
        <v>24.538025067750677</v>
      </c>
    </row>
    <row r="17434" spans="1:5" x14ac:dyDescent="0.3">
      <c r="A17434" s="18" t="str">
        <f t="shared" si="273"/>
        <v>2024-25Northern Grampians ShireAM7</v>
      </c>
      <c r="B17434" s="18" t="s">
        <v>1274</v>
      </c>
      <c r="C17434" s="18" t="s">
        <v>1165</v>
      </c>
      <c r="D17434" s="18" t="s">
        <v>118</v>
      </c>
      <c r="E17434" s="18">
        <v>0</v>
      </c>
    </row>
    <row r="17435" spans="1:5" x14ac:dyDescent="0.3">
      <c r="A17435" s="18" t="str">
        <f t="shared" si="273"/>
        <v>2024-25Northern Grampians ShireFS1</v>
      </c>
      <c r="B17435" s="18" t="s">
        <v>1274</v>
      </c>
      <c r="C17435" s="18" t="s">
        <v>1165</v>
      </c>
      <c r="D17435" s="18" t="s">
        <v>124</v>
      </c>
      <c r="E17435" s="18">
        <v>2.5</v>
      </c>
    </row>
    <row r="17436" spans="1:5" x14ac:dyDescent="0.3">
      <c r="A17436" s="18" t="str">
        <f t="shared" si="273"/>
        <v>2024-25Northern Grampians ShireFS2</v>
      </c>
      <c r="B17436" s="18" t="s">
        <v>1274</v>
      </c>
      <c r="C17436" s="18" t="s">
        <v>1165</v>
      </c>
      <c r="D17436" s="18" t="s">
        <v>130</v>
      </c>
      <c r="E17436" s="18">
        <v>0.98245614035087714</v>
      </c>
    </row>
    <row r="17437" spans="1:5" x14ac:dyDescent="0.3">
      <c r="A17437" s="18" t="str">
        <f t="shared" si="273"/>
        <v>2024-25Northern Grampians ShireFS3</v>
      </c>
      <c r="B17437" s="18" t="s">
        <v>1274</v>
      </c>
      <c r="C17437" s="18" t="s">
        <v>1165</v>
      </c>
      <c r="D17437" s="18" t="s">
        <v>135</v>
      </c>
      <c r="E17437" s="18">
        <v>376.57303370786519</v>
      </c>
    </row>
    <row r="17438" spans="1:5" x14ac:dyDescent="0.3">
      <c r="A17438" s="18" t="str">
        <f t="shared" si="273"/>
        <v>2024-25Northern Grampians ShireFS4</v>
      </c>
      <c r="B17438" s="18" t="s">
        <v>1274</v>
      </c>
      <c r="C17438" s="18" t="s">
        <v>1165</v>
      </c>
      <c r="D17438" s="18" t="s">
        <v>139</v>
      </c>
      <c r="E17438" s="18">
        <v>1</v>
      </c>
    </row>
    <row r="17439" spans="1:5" x14ac:dyDescent="0.3">
      <c r="A17439" s="18" t="str">
        <f t="shared" si="273"/>
        <v>2024-25Northern Grampians ShireFS5</v>
      </c>
      <c r="B17439" s="18" t="s">
        <v>1274</v>
      </c>
      <c r="C17439" s="18" t="s">
        <v>1165</v>
      </c>
      <c r="D17439" s="18" t="s">
        <v>144</v>
      </c>
      <c r="E17439" s="18">
        <v>1.0810810810810811</v>
      </c>
    </row>
    <row r="17440" spans="1:5" x14ac:dyDescent="0.3">
      <c r="A17440" s="18" t="str">
        <f t="shared" si="273"/>
        <v>2024-25Northern Grampians ShireG1</v>
      </c>
      <c r="B17440" s="18" t="s">
        <v>1274</v>
      </c>
      <c r="C17440" s="18" t="s">
        <v>1165</v>
      </c>
      <c r="D17440" s="18" t="s">
        <v>149</v>
      </c>
      <c r="E17440" s="18">
        <v>0.2</v>
      </c>
    </row>
    <row r="17441" spans="1:5" x14ac:dyDescent="0.3">
      <c r="A17441" s="18" t="str">
        <f t="shared" si="273"/>
        <v>2024-25Northern Grampians ShireG2</v>
      </c>
      <c r="B17441" s="18" t="s">
        <v>1274</v>
      </c>
      <c r="C17441" s="18" t="s">
        <v>1165</v>
      </c>
      <c r="D17441" s="18" t="s">
        <v>154</v>
      </c>
      <c r="E17441" s="18">
        <v>51</v>
      </c>
    </row>
    <row r="17442" spans="1:5" x14ac:dyDescent="0.3">
      <c r="A17442" s="18" t="str">
        <f t="shared" si="273"/>
        <v>2024-25Northern Grampians ShireG3</v>
      </c>
      <c r="B17442" s="18" t="s">
        <v>1274</v>
      </c>
      <c r="C17442" s="18" t="s">
        <v>1165</v>
      </c>
      <c r="D17442" s="18" t="s">
        <v>159</v>
      </c>
      <c r="E17442" s="18">
        <v>0.91208791208791207</v>
      </c>
    </row>
    <row r="17443" spans="1:5" x14ac:dyDescent="0.3">
      <c r="A17443" s="18" t="str">
        <f t="shared" si="273"/>
        <v>2024-25Northern Grampians ShireG4</v>
      </c>
      <c r="B17443" s="18" t="s">
        <v>1274</v>
      </c>
      <c r="C17443" s="18" t="s">
        <v>1165</v>
      </c>
      <c r="D17443" s="18" t="s">
        <v>166</v>
      </c>
      <c r="E17443" s="18">
        <v>42129.258571428574</v>
      </c>
    </row>
    <row r="17444" spans="1:5" x14ac:dyDescent="0.3">
      <c r="A17444" s="18" t="str">
        <f t="shared" si="273"/>
        <v>2024-25Northern Grampians ShireG5</v>
      </c>
      <c r="B17444" s="18" t="s">
        <v>1274</v>
      </c>
      <c r="C17444" s="18" t="s">
        <v>1165</v>
      </c>
      <c r="D17444" s="18" t="s">
        <v>169</v>
      </c>
      <c r="E17444" s="18">
        <v>50</v>
      </c>
    </row>
    <row r="17445" spans="1:5" x14ac:dyDescent="0.3">
      <c r="A17445" s="18" t="str">
        <f t="shared" si="273"/>
        <v>2024-25Northern Grampians ShireLB2</v>
      </c>
      <c r="B17445" s="18" t="s">
        <v>1274</v>
      </c>
      <c r="C17445" s="18" t="s">
        <v>1165</v>
      </c>
      <c r="D17445" s="18" t="s">
        <v>172</v>
      </c>
      <c r="E17445" s="18">
        <v>0.48685395281829641</v>
      </c>
    </row>
    <row r="17446" spans="1:5" x14ac:dyDescent="0.3">
      <c r="A17446" s="18" t="str">
        <f t="shared" si="273"/>
        <v>2024-25Northern Grampians ShireLB5</v>
      </c>
      <c r="B17446" s="18" t="s">
        <v>1274</v>
      </c>
      <c r="C17446" s="18" t="s">
        <v>1165</v>
      </c>
      <c r="D17446" s="18" t="s">
        <v>177</v>
      </c>
      <c r="E17446" s="18">
        <v>21.089939024390244</v>
      </c>
    </row>
    <row r="17447" spans="1:5" x14ac:dyDescent="0.3">
      <c r="A17447" s="18" t="str">
        <f t="shared" si="273"/>
        <v>2024-25Northern Grampians ShireLB6</v>
      </c>
      <c r="B17447" s="18" t="s">
        <v>1274</v>
      </c>
      <c r="C17447" s="18" t="s">
        <v>1165</v>
      </c>
      <c r="D17447" s="18" t="s">
        <v>180</v>
      </c>
      <c r="E17447" s="18">
        <v>2.8353658536585367</v>
      </c>
    </row>
    <row r="17448" spans="1:5" x14ac:dyDescent="0.3">
      <c r="A17448" s="18" t="str">
        <f t="shared" si="273"/>
        <v>2024-25Northern Grampians ShireLB7</v>
      </c>
      <c r="B17448" s="18" t="s">
        <v>1274</v>
      </c>
      <c r="C17448" s="18" t="s">
        <v>1165</v>
      </c>
      <c r="D17448" s="18" t="s">
        <v>184</v>
      </c>
      <c r="E17448" s="18">
        <v>0.28294376693766937</v>
      </c>
    </row>
    <row r="17449" spans="1:5" x14ac:dyDescent="0.3">
      <c r="A17449" s="18" t="str">
        <f t="shared" si="273"/>
        <v>2024-25Northern Grampians ShireLB8</v>
      </c>
      <c r="B17449" s="18" t="s">
        <v>1274</v>
      </c>
      <c r="C17449" s="18" t="s">
        <v>1165</v>
      </c>
      <c r="D17449" s="18" t="s">
        <v>188</v>
      </c>
      <c r="E17449" s="18">
        <v>3.256690379403794</v>
      </c>
    </row>
    <row r="17450" spans="1:5" x14ac:dyDescent="0.3">
      <c r="A17450" s="18" t="str">
        <f t="shared" si="273"/>
        <v>2024-25Northern Grampians ShireMC2</v>
      </c>
      <c r="B17450" s="18" t="s">
        <v>1274</v>
      </c>
      <c r="C17450" s="18" t="s">
        <v>1165</v>
      </c>
      <c r="D17450" s="18" t="s">
        <v>192</v>
      </c>
      <c r="E17450" s="18">
        <v>1.0081967213114753</v>
      </c>
    </row>
    <row r="17451" spans="1:5" x14ac:dyDescent="0.3">
      <c r="A17451" s="18" t="str">
        <f t="shared" si="273"/>
        <v>2024-25Northern Grampians ShireMC3</v>
      </c>
      <c r="B17451" s="18" t="s">
        <v>1274</v>
      </c>
      <c r="C17451" s="18" t="s">
        <v>1165</v>
      </c>
      <c r="D17451" s="18" t="s">
        <v>197</v>
      </c>
      <c r="E17451" s="18">
        <v>68.577784458139192</v>
      </c>
    </row>
    <row r="17452" spans="1:5" x14ac:dyDescent="0.3">
      <c r="A17452" s="18" t="str">
        <f t="shared" si="273"/>
        <v>2024-25Northern Grampians ShireMC4</v>
      </c>
      <c r="B17452" s="18" t="s">
        <v>1274</v>
      </c>
      <c r="C17452" s="18" t="s">
        <v>1165</v>
      </c>
      <c r="D17452" s="18" t="s">
        <v>202</v>
      </c>
      <c r="E17452" s="18">
        <v>0.85949506037321621</v>
      </c>
    </row>
    <row r="17453" spans="1:5" x14ac:dyDescent="0.3">
      <c r="A17453" s="18" t="str">
        <f t="shared" si="273"/>
        <v>2024-25Northern Grampians ShireMC5</v>
      </c>
      <c r="B17453" s="18" t="s">
        <v>1274</v>
      </c>
      <c r="C17453" s="18" t="s">
        <v>1165</v>
      </c>
      <c r="D17453" s="18" t="s">
        <v>207</v>
      </c>
      <c r="E17453" s="18">
        <v>0.76470588235294112</v>
      </c>
    </row>
    <row r="17454" spans="1:5" x14ac:dyDescent="0.3">
      <c r="A17454" s="18" t="str">
        <f t="shared" si="273"/>
        <v>2024-25Northern Grampians ShireMC6</v>
      </c>
      <c r="B17454" s="18" t="s">
        <v>1274</v>
      </c>
      <c r="C17454" s="18" t="s">
        <v>1165</v>
      </c>
      <c r="D17454" s="18" t="s">
        <v>211</v>
      </c>
      <c r="E17454" s="18">
        <v>0.90163934426229508</v>
      </c>
    </row>
    <row r="17455" spans="1:5" x14ac:dyDescent="0.3">
      <c r="A17455" s="18" t="str">
        <f t="shared" si="273"/>
        <v>2024-25Northern Grampians ShireR1</v>
      </c>
      <c r="B17455" s="18" t="s">
        <v>1274</v>
      </c>
      <c r="C17455" s="18" t="s">
        <v>1165</v>
      </c>
      <c r="D17455" s="18" t="s">
        <v>215</v>
      </c>
      <c r="E17455" s="18">
        <v>3.1147050014974544</v>
      </c>
    </row>
    <row r="17456" spans="1:5" x14ac:dyDescent="0.3">
      <c r="A17456" s="18" t="str">
        <f t="shared" si="273"/>
        <v>2024-25Northern Grampians ShireR2</v>
      </c>
      <c r="B17456" s="18" t="s">
        <v>1274</v>
      </c>
      <c r="C17456" s="18" t="s">
        <v>1165</v>
      </c>
      <c r="D17456" s="18" t="s">
        <v>220</v>
      </c>
      <c r="E17456" s="18">
        <v>0.92401317759808332</v>
      </c>
    </row>
    <row r="17457" spans="1:5" x14ac:dyDescent="0.3">
      <c r="A17457" s="18" t="str">
        <f t="shared" si="273"/>
        <v>2024-25Northern Grampians ShireR3</v>
      </c>
      <c r="B17457" s="18" t="s">
        <v>1274</v>
      </c>
      <c r="C17457" s="18" t="s">
        <v>1165</v>
      </c>
      <c r="D17457" s="18" t="s">
        <v>223</v>
      </c>
      <c r="E17457" s="18">
        <v>19.571577005791241</v>
      </c>
    </row>
    <row r="17458" spans="1:5" x14ac:dyDescent="0.3">
      <c r="A17458" s="18" t="str">
        <f t="shared" si="273"/>
        <v>2024-25Northern Grampians ShireR4</v>
      </c>
      <c r="B17458" s="18" t="s">
        <v>1274</v>
      </c>
      <c r="C17458" s="18" t="s">
        <v>1165</v>
      </c>
      <c r="D17458" s="18" t="s">
        <v>228</v>
      </c>
      <c r="E17458" s="18">
        <v>7.3117045900510185</v>
      </c>
    </row>
    <row r="17459" spans="1:5" x14ac:dyDescent="0.3">
      <c r="A17459" s="18" t="str">
        <f t="shared" si="273"/>
        <v>2024-25Northern Grampians ShireR5</v>
      </c>
      <c r="B17459" s="18" t="s">
        <v>1274</v>
      </c>
      <c r="C17459" s="18" t="s">
        <v>1165</v>
      </c>
      <c r="D17459" s="18" t="s">
        <v>232</v>
      </c>
      <c r="E17459" s="18">
        <v>47</v>
      </c>
    </row>
    <row r="17460" spans="1:5" x14ac:dyDescent="0.3">
      <c r="A17460" s="18" t="str">
        <f t="shared" si="273"/>
        <v>2024-25Northern Grampians ShireSP1</v>
      </c>
      <c r="B17460" s="18" t="s">
        <v>1274</v>
      </c>
      <c r="C17460" s="18" t="s">
        <v>1165</v>
      </c>
      <c r="D17460" s="18" t="s">
        <v>236</v>
      </c>
      <c r="E17460" s="18">
        <v>49</v>
      </c>
    </row>
    <row r="17461" spans="1:5" x14ac:dyDescent="0.3">
      <c r="A17461" s="18" t="str">
        <f t="shared" si="273"/>
        <v>2024-25Northern Grampians ShireSP2</v>
      </c>
      <c r="B17461" s="18" t="s">
        <v>1274</v>
      </c>
      <c r="C17461" s="18" t="s">
        <v>1165</v>
      </c>
      <c r="D17461" s="18" t="s">
        <v>239</v>
      </c>
      <c r="E17461" s="18">
        <v>0.93457943925233644</v>
      </c>
    </row>
    <row r="17462" spans="1:5" x14ac:dyDescent="0.3">
      <c r="A17462" s="18" t="str">
        <f t="shared" si="273"/>
        <v>2024-25Northern Grampians ShireSP3</v>
      </c>
      <c r="B17462" s="18" t="s">
        <v>1274</v>
      </c>
      <c r="C17462" s="18" t="s">
        <v>1165</v>
      </c>
      <c r="D17462" s="18" t="s">
        <v>245</v>
      </c>
      <c r="E17462" s="18">
        <v>4682.5773195876291</v>
      </c>
    </row>
    <row r="17463" spans="1:5" x14ac:dyDescent="0.3">
      <c r="A17463" s="18" t="str">
        <f t="shared" si="273"/>
        <v>2024-25Northern Grampians ShireSP4</v>
      </c>
      <c r="B17463" s="18" t="s">
        <v>1274</v>
      </c>
      <c r="C17463" s="18" t="s">
        <v>1165</v>
      </c>
      <c r="D17463" s="18" t="s">
        <v>251</v>
      </c>
      <c r="E17463" s="18">
        <v>1</v>
      </c>
    </row>
    <row r="17464" spans="1:5" x14ac:dyDescent="0.3">
      <c r="A17464" s="18" t="str">
        <f t="shared" si="273"/>
        <v>2024-25Northern Grampians ShireWC2</v>
      </c>
      <c r="B17464" s="18" t="s">
        <v>1274</v>
      </c>
      <c r="C17464" s="18" t="s">
        <v>1165</v>
      </c>
      <c r="D17464" s="18" t="s">
        <v>256</v>
      </c>
      <c r="E17464" s="18">
        <v>6.0625318805555786</v>
      </c>
    </row>
    <row r="17465" spans="1:5" x14ac:dyDescent="0.3">
      <c r="A17465" s="18" t="str">
        <f t="shared" si="273"/>
        <v>2024-25Northern Grampians ShireWC3</v>
      </c>
      <c r="B17465" s="18" t="s">
        <v>1274</v>
      </c>
      <c r="C17465" s="18" t="s">
        <v>1165</v>
      </c>
      <c r="D17465" s="18" t="s">
        <v>262</v>
      </c>
      <c r="E17465" s="18">
        <v>310.37387465267057</v>
      </c>
    </row>
    <row r="17466" spans="1:5" x14ac:dyDescent="0.3">
      <c r="A17466" s="18" t="str">
        <f t="shared" si="273"/>
        <v>2024-25Northern Grampians ShireWC4</v>
      </c>
      <c r="B17466" s="18" t="s">
        <v>1274</v>
      </c>
      <c r="C17466" s="18" t="s">
        <v>1165</v>
      </c>
      <c r="D17466" s="18" t="s">
        <v>266</v>
      </c>
      <c r="E17466" s="18">
        <v>171.64801014745521</v>
      </c>
    </row>
    <row r="17467" spans="1:5" x14ac:dyDescent="0.3">
      <c r="A17467" s="18" t="str">
        <f t="shared" si="273"/>
        <v>2024-25Northern Grampians ShireWC5</v>
      </c>
      <c r="B17467" s="18" t="s">
        <v>1274</v>
      </c>
      <c r="C17467" s="18" t="s">
        <v>1165</v>
      </c>
      <c r="D17467" s="18" t="s">
        <v>270</v>
      </c>
      <c r="E17467" s="18">
        <v>0.33136296798400938</v>
      </c>
    </row>
    <row r="17468" spans="1:5" x14ac:dyDescent="0.3">
      <c r="A17468" s="18" t="str">
        <f t="shared" si="273"/>
        <v>2024-25Northern Grampians ShireE2</v>
      </c>
      <c r="B17468" s="18" t="s">
        <v>1274</v>
      </c>
      <c r="C17468" s="18" t="s">
        <v>1165</v>
      </c>
      <c r="D17468" s="18" t="s">
        <v>548</v>
      </c>
      <c r="E17468" s="18">
        <v>5565.4104183109712</v>
      </c>
    </row>
    <row r="17469" spans="1:5" x14ac:dyDescent="0.3">
      <c r="A17469" s="18" t="str">
        <f t="shared" si="273"/>
        <v>2024-25Northern Grampians ShireE4</v>
      </c>
      <c r="B17469" s="18" t="s">
        <v>1274</v>
      </c>
      <c r="C17469" s="18" t="s">
        <v>1165</v>
      </c>
      <c r="D17469" s="18" t="s">
        <v>550</v>
      </c>
      <c r="E17469" s="18">
        <v>1729.7750591949489</v>
      </c>
    </row>
    <row r="17470" spans="1:5" x14ac:dyDescent="0.3">
      <c r="A17470" s="18" t="str">
        <f t="shared" si="273"/>
        <v>2024-25Northern Grampians ShireL1</v>
      </c>
      <c r="B17470" s="18" t="s">
        <v>1274</v>
      </c>
      <c r="C17470" s="18" t="s">
        <v>1165</v>
      </c>
      <c r="D17470" s="18" t="s">
        <v>552</v>
      </c>
      <c r="E17470" s="18">
        <v>2.0629872154661677</v>
      </c>
    </row>
    <row r="17471" spans="1:5" x14ac:dyDescent="0.3">
      <c r="A17471" s="18" t="str">
        <f t="shared" si="273"/>
        <v>2024-25Northern Grampians ShireL2</v>
      </c>
      <c r="B17471" s="18" t="s">
        <v>1274</v>
      </c>
      <c r="C17471" s="18" t="s">
        <v>1165</v>
      </c>
      <c r="D17471" s="18" t="s">
        <v>554</v>
      </c>
      <c r="E17471" s="18">
        <v>1.6136576239476146</v>
      </c>
    </row>
    <row r="17472" spans="1:5" x14ac:dyDescent="0.3">
      <c r="A17472" s="18" t="str">
        <f t="shared" si="273"/>
        <v>2024-25Northern Grampians ShireO2</v>
      </c>
      <c r="B17472" s="18" t="s">
        <v>1274</v>
      </c>
      <c r="C17472" s="18" t="s">
        <v>1165</v>
      </c>
      <c r="D17472" s="18" t="s">
        <v>556</v>
      </c>
      <c r="E17472" s="18">
        <v>4.7557901745374997E-2</v>
      </c>
    </row>
    <row r="17473" spans="1:5" x14ac:dyDescent="0.3">
      <c r="A17473" s="18" t="str">
        <f t="shared" si="273"/>
        <v>2024-25Northern Grampians ShireO3</v>
      </c>
      <c r="B17473" s="18" t="s">
        <v>1274</v>
      </c>
      <c r="C17473" s="18" t="s">
        <v>1165</v>
      </c>
      <c r="D17473" s="18" t="s">
        <v>558</v>
      </c>
      <c r="E17473" s="18">
        <v>1.9023160698149997E-3</v>
      </c>
    </row>
    <row r="17474" spans="1:5" x14ac:dyDescent="0.3">
      <c r="A17474" s="18" t="str">
        <f t="shared" si="273"/>
        <v>2024-25Northern Grampians ShireO4</v>
      </c>
      <c r="B17474" s="18" t="s">
        <v>1274</v>
      </c>
      <c r="C17474" s="18" t="s">
        <v>1165</v>
      </c>
      <c r="D17474" s="18" t="s">
        <v>560</v>
      </c>
      <c r="E17474" s="18">
        <v>5.4471544715447157E-2</v>
      </c>
    </row>
    <row r="17475" spans="1:5" x14ac:dyDescent="0.3">
      <c r="A17475" s="18" t="str">
        <f t="shared" si="273"/>
        <v>2024-25Northern Grampians ShireO5</v>
      </c>
      <c r="B17475" s="18" t="s">
        <v>1274</v>
      </c>
      <c r="C17475" s="18" t="s">
        <v>1165</v>
      </c>
      <c r="D17475" s="18" t="s">
        <v>562</v>
      </c>
      <c r="E17475" s="18">
        <v>0.68688050237025178</v>
      </c>
    </row>
    <row r="17476" spans="1:5" x14ac:dyDescent="0.3">
      <c r="A17476" s="18" t="str">
        <f t="shared" si="273"/>
        <v>2024-25Northern Grampians ShireOP1</v>
      </c>
      <c r="B17476" s="18" t="s">
        <v>1274</v>
      </c>
      <c r="C17476" s="18" t="s">
        <v>1165</v>
      </c>
      <c r="D17476" s="18" t="s">
        <v>564</v>
      </c>
      <c r="E17476" s="18">
        <v>-0.20107735218344797</v>
      </c>
    </row>
    <row r="17477" spans="1:5" x14ac:dyDescent="0.3">
      <c r="A17477" s="18" t="str">
        <f t="shared" si="273"/>
        <v>2024-25Northern Grampians ShireS1</v>
      </c>
      <c r="B17477" s="18" t="s">
        <v>1274</v>
      </c>
      <c r="C17477" s="18" t="s">
        <v>1165</v>
      </c>
      <c r="D17477" s="18" t="s">
        <v>567</v>
      </c>
      <c r="E17477" s="18">
        <v>0.44769731939446844</v>
      </c>
    </row>
    <row r="17478" spans="1:5" x14ac:dyDescent="0.3">
      <c r="A17478" s="18" t="str">
        <f t="shared" si="273"/>
        <v>2024-25Northern Grampians ShireS2</v>
      </c>
      <c r="B17478" s="18" t="s">
        <v>1274</v>
      </c>
      <c r="C17478" s="18" t="s">
        <v>1165</v>
      </c>
      <c r="D17478" s="18" t="s">
        <v>569</v>
      </c>
      <c r="E17478" s="18">
        <v>2.9583954795233082E-3</v>
      </c>
    </row>
    <row r="17479" spans="1:5" x14ac:dyDescent="0.3">
      <c r="A17479" s="18" t="str">
        <f t="shared" si="273"/>
        <v>2024-25Northern Grampians ShireC1</v>
      </c>
      <c r="B17479" s="18" t="s">
        <v>1274</v>
      </c>
      <c r="C17479" s="18" t="s">
        <v>1165</v>
      </c>
      <c r="D17479" s="18" t="s">
        <v>572</v>
      </c>
      <c r="E17479" s="18">
        <v>4777.3543360433605</v>
      </c>
    </row>
    <row r="17480" spans="1:5" x14ac:dyDescent="0.3">
      <c r="A17480" s="18" t="str">
        <f t="shared" si="273"/>
        <v>2024-25Northern Grampians ShireC2</v>
      </c>
      <c r="B17480" s="18" t="s">
        <v>1274</v>
      </c>
      <c r="C17480" s="18" t="s">
        <v>1165</v>
      </c>
      <c r="D17480" s="18" t="s">
        <v>575</v>
      </c>
      <c r="E17480" s="18">
        <v>40886.432926829264</v>
      </c>
    </row>
    <row r="17481" spans="1:5" x14ac:dyDescent="0.3">
      <c r="A17481" s="18" t="str">
        <f t="shared" si="273"/>
        <v>2024-25Northern Grampians ShireC3</v>
      </c>
      <c r="B17481" s="18" t="s">
        <v>1274</v>
      </c>
      <c r="C17481" s="18" t="s">
        <v>1165</v>
      </c>
      <c r="D17481" s="18" t="s">
        <v>579</v>
      </c>
      <c r="E17481" s="18">
        <v>3.5038575667655785</v>
      </c>
    </row>
    <row r="17482" spans="1:5" x14ac:dyDescent="0.3">
      <c r="A17482" s="18" t="str">
        <f t="shared" si="273"/>
        <v>2024-25Northern Grampians ShireC4</v>
      </c>
      <c r="B17482" s="18" t="s">
        <v>1274</v>
      </c>
      <c r="C17482" s="18" t="s">
        <v>1165</v>
      </c>
      <c r="D17482" s="18" t="s">
        <v>583</v>
      </c>
      <c r="E17482" s="18">
        <v>2187.5</v>
      </c>
    </row>
    <row r="17483" spans="1:5" x14ac:dyDescent="0.3">
      <c r="A17483" s="18" t="str">
        <f t="shared" si="273"/>
        <v>2024-25Northern Grampians ShireC5</v>
      </c>
      <c r="B17483" s="18" t="s">
        <v>1274</v>
      </c>
      <c r="C17483" s="18" t="s">
        <v>1165</v>
      </c>
      <c r="D17483" s="18" t="s">
        <v>586</v>
      </c>
      <c r="E17483" s="18">
        <v>1623.3909214092141</v>
      </c>
    </row>
    <row r="17484" spans="1:5" x14ac:dyDescent="0.3">
      <c r="A17484" s="18" t="str">
        <f t="shared" si="273"/>
        <v>2024-25Northern Grampians ShireC6</v>
      </c>
      <c r="B17484" s="18" t="s">
        <v>1274</v>
      </c>
      <c r="C17484" s="18" t="s">
        <v>1165</v>
      </c>
      <c r="D17484" s="18" t="s">
        <v>590</v>
      </c>
      <c r="E17484" s="18">
        <v>2</v>
      </c>
    </row>
    <row r="17485" spans="1:5" x14ac:dyDescent="0.3">
      <c r="A17485" s="18" t="str">
        <f t="shared" si="273"/>
        <v>2024-25Northern Grampians ShireC7</v>
      </c>
      <c r="B17485" s="18" t="s">
        <v>1274</v>
      </c>
      <c r="C17485" s="18" t="s">
        <v>1165</v>
      </c>
      <c r="D17485" s="18" t="s">
        <v>594</v>
      </c>
      <c r="E17485" s="18">
        <v>0.21524663677130046</v>
      </c>
    </row>
    <row r="17486" spans="1:5" x14ac:dyDescent="0.3">
      <c r="A17486" s="18" t="str">
        <f t="shared" si="273"/>
        <v>2024-25Port Phillip CityAF2</v>
      </c>
      <c r="B17486" s="18" t="s">
        <v>1274</v>
      </c>
      <c r="C17486" s="18" t="s">
        <v>1168</v>
      </c>
      <c r="D17486" s="18" t="s">
        <v>76</v>
      </c>
      <c r="E17486" s="18">
        <v>0</v>
      </c>
    </row>
    <row r="17487" spans="1:5" x14ac:dyDescent="0.3">
      <c r="A17487" s="18" t="str">
        <f t="shared" si="273"/>
        <v>2024-25Port Phillip CityAF6</v>
      </c>
      <c r="B17487" s="18" t="s">
        <v>1274</v>
      </c>
      <c r="C17487" s="18" t="s">
        <v>1168</v>
      </c>
      <c r="D17487" s="18" t="s">
        <v>85</v>
      </c>
      <c r="E17487" s="18">
        <v>0</v>
      </c>
    </row>
    <row r="17488" spans="1:5" x14ac:dyDescent="0.3">
      <c r="A17488" s="18" t="str">
        <f t="shared" si="273"/>
        <v>2024-25Port Phillip CityAF7</v>
      </c>
      <c r="B17488" s="18" t="s">
        <v>1274</v>
      </c>
      <c r="C17488" s="18" t="s">
        <v>1168</v>
      </c>
      <c r="D17488" s="18" t="s">
        <v>90</v>
      </c>
      <c r="E17488" s="18">
        <v>0</v>
      </c>
    </row>
    <row r="17489" spans="1:5" x14ac:dyDescent="0.3">
      <c r="A17489" s="18" t="str">
        <f t="shared" si="273"/>
        <v>2024-25Port Phillip CityAM1</v>
      </c>
      <c r="B17489" s="18" t="s">
        <v>1274</v>
      </c>
      <c r="C17489" s="18" t="s">
        <v>1168</v>
      </c>
      <c r="D17489" s="18" t="s">
        <v>97</v>
      </c>
      <c r="E17489" s="18">
        <v>1.8067709996806132</v>
      </c>
    </row>
    <row r="17490" spans="1:5" x14ac:dyDescent="0.3">
      <c r="A17490" s="18" t="str">
        <f t="shared" si="273"/>
        <v>2024-25Port Phillip CityAM2</v>
      </c>
      <c r="B17490" s="18" t="s">
        <v>1274</v>
      </c>
      <c r="C17490" s="18" t="s">
        <v>1168</v>
      </c>
      <c r="D17490" s="18" t="s">
        <v>103</v>
      </c>
      <c r="E17490" s="18">
        <v>0.45614035087719296</v>
      </c>
    </row>
    <row r="17491" spans="1:5" x14ac:dyDescent="0.3">
      <c r="A17491" s="18" t="str">
        <f t="shared" si="273"/>
        <v>2024-25Port Phillip CityAM5</v>
      </c>
      <c r="B17491" s="18" t="s">
        <v>1274</v>
      </c>
      <c r="C17491" s="18" t="s">
        <v>1168</v>
      </c>
      <c r="D17491" s="18" t="s">
        <v>109</v>
      </c>
      <c r="E17491" s="18">
        <v>0.4731182795698925</v>
      </c>
    </row>
    <row r="17492" spans="1:5" x14ac:dyDescent="0.3">
      <c r="A17492" s="18" t="str">
        <f t="shared" si="273"/>
        <v>2024-25Port Phillip CityAM6</v>
      </c>
      <c r="B17492" s="18" t="s">
        <v>1274</v>
      </c>
      <c r="C17492" s="18" t="s">
        <v>1168</v>
      </c>
      <c r="D17492" s="18" t="s">
        <v>115</v>
      </c>
      <c r="E17492" s="18">
        <v>11.224438221693633</v>
      </c>
    </row>
    <row r="17493" spans="1:5" x14ac:dyDescent="0.3">
      <c r="A17493" s="18" t="str">
        <f t="shared" si="273"/>
        <v>2024-25Port Phillip CityAM7</v>
      </c>
      <c r="B17493" s="18" t="s">
        <v>1274</v>
      </c>
      <c r="C17493" s="18" t="s">
        <v>1168</v>
      </c>
      <c r="D17493" s="18" t="s">
        <v>118</v>
      </c>
      <c r="E17493" s="18">
        <v>1</v>
      </c>
    </row>
    <row r="17494" spans="1:5" x14ac:dyDescent="0.3">
      <c r="A17494" s="18" t="str">
        <f t="shared" si="273"/>
        <v>2024-25Port Phillip CityFS1</v>
      </c>
      <c r="B17494" s="18" t="s">
        <v>1274</v>
      </c>
      <c r="C17494" s="18" t="s">
        <v>1168</v>
      </c>
      <c r="D17494" s="18" t="s">
        <v>124</v>
      </c>
      <c r="E17494" s="18">
        <v>1.6496350364963503</v>
      </c>
    </row>
    <row r="17495" spans="1:5" x14ac:dyDescent="0.3">
      <c r="A17495" s="18" t="str">
        <f t="shared" si="273"/>
        <v>2024-25Port Phillip CityFS2</v>
      </c>
      <c r="B17495" s="18" t="s">
        <v>1274</v>
      </c>
      <c r="C17495" s="18" t="s">
        <v>1168</v>
      </c>
      <c r="D17495" s="18" t="s">
        <v>130</v>
      </c>
      <c r="E17495" s="18">
        <v>1</v>
      </c>
    </row>
    <row r="17496" spans="1:5" x14ac:dyDescent="0.3">
      <c r="A17496" s="18" t="str">
        <f t="shared" ref="A17496:A17559" si="274">CONCATENATE(B17496,C17496,D17496)</f>
        <v>2024-25Port Phillip CityFS3</v>
      </c>
      <c r="B17496" s="18" t="s">
        <v>1274</v>
      </c>
      <c r="C17496" s="18" t="s">
        <v>1168</v>
      </c>
      <c r="D17496" s="18" t="s">
        <v>135</v>
      </c>
      <c r="E17496" s="18">
        <v>789.02994285714283</v>
      </c>
    </row>
    <row r="17497" spans="1:5" x14ac:dyDescent="0.3">
      <c r="A17497" s="18" t="str">
        <f t="shared" si="274"/>
        <v>2024-25Port Phillip CityFS4</v>
      </c>
      <c r="B17497" s="18" t="s">
        <v>1274</v>
      </c>
      <c r="C17497" s="18" t="s">
        <v>1168</v>
      </c>
      <c r="D17497" s="18" t="s">
        <v>139</v>
      </c>
      <c r="E17497" s="18">
        <v>1</v>
      </c>
    </row>
    <row r="17498" spans="1:5" x14ac:dyDescent="0.3">
      <c r="A17498" s="18" t="str">
        <f t="shared" si="274"/>
        <v>2024-25Port Phillip CityFS5</v>
      </c>
      <c r="B17498" s="18" t="s">
        <v>1274</v>
      </c>
      <c r="C17498" s="18" t="s">
        <v>1168</v>
      </c>
      <c r="D17498" s="18" t="s">
        <v>144</v>
      </c>
      <c r="E17498" s="18">
        <v>1</v>
      </c>
    </row>
    <row r="17499" spans="1:5" x14ac:dyDescent="0.3">
      <c r="A17499" s="18" t="str">
        <f t="shared" si="274"/>
        <v>2024-25Port Phillip CityG1</v>
      </c>
      <c r="B17499" s="18" t="s">
        <v>1274</v>
      </c>
      <c r="C17499" s="18" t="s">
        <v>1168</v>
      </c>
      <c r="D17499" s="18" t="s">
        <v>149</v>
      </c>
      <c r="E17499" s="18">
        <v>0.13930348258706468</v>
      </c>
    </row>
    <row r="17500" spans="1:5" x14ac:dyDescent="0.3">
      <c r="A17500" s="18" t="str">
        <f t="shared" si="274"/>
        <v>2024-25Port Phillip CityG2</v>
      </c>
      <c r="B17500" s="18" t="s">
        <v>1274</v>
      </c>
      <c r="C17500" s="18" t="s">
        <v>1168</v>
      </c>
      <c r="D17500" s="18" t="s">
        <v>154</v>
      </c>
      <c r="E17500" s="18">
        <v>69</v>
      </c>
    </row>
    <row r="17501" spans="1:5" x14ac:dyDescent="0.3">
      <c r="A17501" s="18" t="str">
        <f t="shared" si="274"/>
        <v>2024-25Port Phillip CityG3</v>
      </c>
      <c r="B17501" s="18" t="s">
        <v>1274</v>
      </c>
      <c r="C17501" s="18" t="s">
        <v>1168</v>
      </c>
      <c r="D17501" s="18" t="s">
        <v>159</v>
      </c>
      <c r="E17501" s="18">
        <v>0.98830409356725146</v>
      </c>
    </row>
    <row r="17502" spans="1:5" x14ac:dyDescent="0.3">
      <c r="A17502" s="18" t="str">
        <f t="shared" si="274"/>
        <v>2024-25Port Phillip CityG4</v>
      </c>
      <c r="B17502" s="18" t="s">
        <v>1274</v>
      </c>
      <c r="C17502" s="18" t="s">
        <v>1168</v>
      </c>
      <c r="D17502" s="18" t="s">
        <v>166</v>
      </c>
      <c r="E17502" s="18">
        <v>59193.189999999995</v>
      </c>
    </row>
    <row r="17503" spans="1:5" x14ac:dyDescent="0.3">
      <c r="A17503" s="18" t="str">
        <f t="shared" si="274"/>
        <v>2024-25Port Phillip CityG5</v>
      </c>
      <c r="B17503" s="18" t="s">
        <v>1274</v>
      </c>
      <c r="C17503" s="18" t="s">
        <v>1168</v>
      </c>
      <c r="D17503" s="18" t="s">
        <v>169</v>
      </c>
      <c r="E17503" s="18">
        <v>68</v>
      </c>
    </row>
    <row r="17504" spans="1:5" x14ac:dyDescent="0.3">
      <c r="A17504" s="18" t="str">
        <f t="shared" si="274"/>
        <v>2024-25Port Phillip CityLB2</v>
      </c>
      <c r="B17504" s="18" t="s">
        <v>1274</v>
      </c>
      <c r="C17504" s="18" t="s">
        <v>1168</v>
      </c>
      <c r="D17504" s="18" t="s">
        <v>172</v>
      </c>
      <c r="E17504" s="18">
        <v>0.57972520387052484</v>
      </c>
    </row>
    <row r="17505" spans="1:5" x14ac:dyDescent="0.3">
      <c r="A17505" s="18" t="str">
        <f t="shared" si="274"/>
        <v>2024-25Port Phillip CityLB5</v>
      </c>
      <c r="B17505" s="18" t="s">
        <v>1274</v>
      </c>
      <c r="C17505" s="18" t="s">
        <v>1168</v>
      </c>
      <c r="D17505" s="18" t="s">
        <v>177</v>
      </c>
      <c r="E17505" s="18">
        <v>53.980374992233891</v>
      </c>
    </row>
    <row r="17506" spans="1:5" x14ac:dyDescent="0.3">
      <c r="A17506" s="18" t="str">
        <f t="shared" si="274"/>
        <v>2024-25Port Phillip CityLB6</v>
      </c>
      <c r="B17506" s="18" t="s">
        <v>1274</v>
      </c>
      <c r="C17506" s="18" t="s">
        <v>1168</v>
      </c>
      <c r="D17506" s="18" t="s">
        <v>180</v>
      </c>
      <c r="E17506" s="18">
        <v>9.1746531876558777</v>
      </c>
    </row>
    <row r="17507" spans="1:5" x14ac:dyDescent="0.3">
      <c r="A17507" s="18" t="str">
        <f t="shared" si="274"/>
        <v>2024-25Port Phillip CityLB7</v>
      </c>
      <c r="B17507" s="18" t="s">
        <v>1274</v>
      </c>
      <c r="C17507" s="18" t="s">
        <v>1168</v>
      </c>
      <c r="D17507" s="18" t="s">
        <v>184</v>
      </c>
      <c r="E17507" s="18">
        <v>0.3422680595372285</v>
      </c>
    </row>
    <row r="17508" spans="1:5" x14ac:dyDescent="0.3">
      <c r="A17508" s="18" t="str">
        <f t="shared" si="274"/>
        <v>2024-25Port Phillip CityLB8</v>
      </c>
      <c r="B17508" s="18" t="s">
        <v>1274</v>
      </c>
      <c r="C17508" s="18" t="s">
        <v>1168</v>
      </c>
      <c r="D17508" s="18" t="s">
        <v>188</v>
      </c>
      <c r="E17508" s="18">
        <v>5.0431795791211425</v>
      </c>
    </row>
    <row r="17509" spans="1:5" x14ac:dyDescent="0.3">
      <c r="A17509" s="18" t="str">
        <f t="shared" si="274"/>
        <v>2024-25Port Phillip CityMC2</v>
      </c>
      <c r="B17509" s="18" t="s">
        <v>1274</v>
      </c>
      <c r="C17509" s="18" t="s">
        <v>1168</v>
      </c>
      <c r="D17509" s="18" t="s">
        <v>192</v>
      </c>
      <c r="E17509" s="18">
        <v>1.0119956379498365</v>
      </c>
    </row>
    <row r="17510" spans="1:5" x14ac:dyDescent="0.3">
      <c r="A17510" s="18" t="str">
        <f t="shared" si="274"/>
        <v>2024-25Port Phillip CityMC3</v>
      </c>
      <c r="B17510" s="18" t="s">
        <v>1274</v>
      </c>
      <c r="C17510" s="18" t="s">
        <v>1168</v>
      </c>
      <c r="D17510" s="18" t="s">
        <v>197</v>
      </c>
      <c r="E17510" s="18">
        <v>84.213903732408738</v>
      </c>
    </row>
    <row r="17511" spans="1:5" x14ac:dyDescent="0.3">
      <c r="A17511" s="18" t="str">
        <f t="shared" si="274"/>
        <v>2024-25Port Phillip CityMC4</v>
      </c>
      <c r="B17511" s="18" t="s">
        <v>1274</v>
      </c>
      <c r="C17511" s="18" t="s">
        <v>1168</v>
      </c>
      <c r="D17511" s="18" t="s">
        <v>202</v>
      </c>
      <c r="E17511" s="18">
        <v>0.80702294778992767</v>
      </c>
    </row>
    <row r="17512" spans="1:5" x14ac:dyDescent="0.3">
      <c r="A17512" s="18" t="str">
        <f t="shared" si="274"/>
        <v>2024-25Port Phillip CityMC5</v>
      </c>
      <c r="B17512" s="18" t="s">
        <v>1274</v>
      </c>
      <c r="C17512" s="18" t="s">
        <v>1168</v>
      </c>
      <c r="D17512" s="18" t="s">
        <v>207</v>
      </c>
      <c r="E17512" s="18">
        <v>0.9375</v>
      </c>
    </row>
    <row r="17513" spans="1:5" x14ac:dyDescent="0.3">
      <c r="A17513" s="18" t="str">
        <f t="shared" si="274"/>
        <v>2024-25Port Phillip CityMC6</v>
      </c>
      <c r="B17513" s="18" t="s">
        <v>1274</v>
      </c>
      <c r="C17513" s="18" t="s">
        <v>1168</v>
      </c>
      <c r="D17513" s="18" t="s">
        <v>211</v>
      </c>
      <c r="E17513" s="18">
        <v>0.9432933478735005</v>
      </c>
    </row>
    <row r="17514" spans="1:5" x14ac:dyDescent="0.3">
      <c r="A17514" s="18" t="str">
        <f t="shared" si="274"/>
        <v>2024-25Port Phillip CityR1</v>
      </c>
      <c r="B17514" s="18" t="s">
        <v>1274</v>
      </c>
      <c r="C17514" s="18" t="s">
        <v>1168</v>
      </c>
      <c r="D17514" s="18" t="s">
        <v>215</v>
      </c>
      <c r="E17514" s="18">
        <v>48.872180451127818</v>
      </c>
    </row>
    <row r="17515" spans="1:5" x14ac:dyDescent="0.3">
      <c r="A17515" s="18" t="str">
        <f t="shared" si="274"/>
        <v>2024-25Port Phillip CityR2</v>
      </c>
      <c r="B17515" s="18" t="s">
        <v>1274</v>
      </c>
      <c r="C17515" s="18" t="s">
        <v>1168</v>
      </c>
      <c r="D17515" s="18" t="s">
        <v>220</v>
      </c>
      <c r="E17515" s="18">
        <v>0.9481203007518797</v>
      </c>
    </row>
    <row r="17516" spans="1:5" x14ac:dyDescent="0.3">
      <c r="A17516" s="18" t="str">
        <f t="shared" si="274"/>
        <v>2024-25Port Phillip CityR3</v>
      </c>
      <c r="B17516" s="18" t="s">
        <v>1274</v>
      </c>
      <c r="C17516" s="18" t="s">
        <v>1168</v>
      </c>
      <c r="D17516" s="18" t="s">
        <v>223</v>
      </c>
      <c r="E17516" s="18">
        <v>122.64148799706798</v>
      </c>
    </row>
    <row r="17517" spans="1:5" x14ac:dyDescent="0.3">
      <c r="A17517" s="18" t="str">
        <f t="shared" si="274"/>
        <v>2024-25Port Phillip CityR4</v>
      </c>
      <c r="B17517" s="18" t="s">
        <v>1274</v>
      </c>
      <c r="C17517" s="18" t="s">
        <v>1168</v>
      </c>
      <c r="D17517" s="18" t="s">
        <v>228</v>
      </c>
      <c r="E17517" s="18">
        <v>30.055158975214887</v>
      </c>
    </row>
    <row r="17518" spans="1:5" x14ac:dyDescent="0.3">
      <c r="A17518" s="18" t="str">
        <f t="shared" si="274"/>
        <v>2024-25Port Phillip CityR5</v>
      </c>
      <c r="B17518" s="18" t="s">
        <v>1274</v>
      </c>
      <c r="C17518" s="18" t="s">
        <v>1168</v>
      </c>
      <c r="D17518" s="18" t="s">
        <v>232</v>
      </c>
      <c r="E17518" s="18">
        <v>72</v>
      </c>
    </row>
    <row r="17519" spans="1:5" x14ac:dyDescent="0.3">
      <c r="A17519" s="18" t="str">
        <f t="shared" si="274"/>
        <v>2024-25Port Phillip CitySP1</v>
      </c>
      <c r="B17519" s="18" t="s">
        <v>1274</v>
      </c>
      <c r="C17519" s="18" t="s">
        <v>1168</v>
      </c>
      <c r="D17519" s="18" t="s">
        <v>236</v>
      </c>
      <c r="E17519" s="18">
        <v>66</v>
      </c>
    </row>
    <row r="17520" spans="1:5" x14ac:dyDescent="0.3">
      <c r="A17520" s="18" t="str">
        <f t="shared" si="274"/>
        <v>2024-25Port Phillip CitySP2</v>
      </c>
      <c r="B17520" s="18" t="s">
        <v>1274</v>
      </c>
      <c r="C17520" s="18" t="s">
        <v>1168</v>
      </c>
      <c r="D17520" s="18" t="s">
        <v>239</v>
      </c>
      <c r="E17520" s="18">
        <v>0.7192660550458716</v>
      </c>
    </row>
    <row r="17521" spans="1:5" x14ac:dyDescent="0.3">
      <c r="A17521" s="18" t="str">
        <f t="shared" si="274"/>
        <v>2024-25Port Phillip CitySP3</v>
      </c>
      <c r="B17521" s="18" t="s">
        <v>1274</v>
      </c>
      <c r="C17521" s="18" t="s">
        <v>1168</v>
      </c>
      <c r="D17521" s="18" t="s">
        <v>245</v>
      </c>
      <c r="E17521" s="18">
        <v>3136.39494404883</v>
      </c>
    </row>
    <row r="17522" spans="1:5" x14ac:dyDescent="0.3">
      <c r="A17522" s="18" t="str">
        <f t="shared" si="274"/>
        <v>2024-25Port Phillip CitySP4</v>
      </c>
      <c r="B17522" s="18" t="s">
        <v>1274</v>
      </c>
      <c r="C17522" s="18" t="s">
        <v>1168</v>
      </c>
      <c r="D17522" s="18" t="s">
        <v>251</v>
      </c>
      <c r="E17522" s="18">
        <v>0.94117647058823528</v>
      </c>
    </row>
    <row r="17523" spans="1:5" x14ac:dyDescent="0.3">
      <c r="A17523" s="18" t="str">
        <f t="shared" si="274"/>
        <v>2024-25Port Phillip CityWC2</v>
      </c>
      <c r="B17523" s="18" t="s">
        <v>1274</v>
      </c>
      <c r="C17523" s="18" t="s">
        <v>1168</v>
      </c>
      <c r="D17523" s="18" t="s">
        <v>256</v>
      </c>
      <c r="E17523" s="18">
        <v>12.884958325844035</v>
      </c>
    </row>
    <row r="17524" spans="1:5" x14ac:dyDescent="0.3">
      <c r="A17524" s="18" t="str">
        <f t="shared" si="274"/>
        <v>2024-25Port Phillip CityWC3</v>
      </c>
      <c r="B17524" s="18" t="s">
        <v>1274</v>
      </c>
      <c r="C17524" s="18" t="s">
        <v>1168</v>
      </c>
      <c r="D17524" s="18" t="s">
        <v>262</v>
      </c>
      <c r="E17524" s="18">
        <v>170.94826417861387</v>
      </c>
    </row>
    <row r="17525" spans="1:5" x14ac:dyDescent="0.3">
      <c r="A17525" s="18" t="str">
        <f t="shared" si="274"/>
        <v>2024-25Port Phillip CityWC4</v>
      </c>
      <c r="B17525" s="18" t="s">
        <v>1274</v>
      </c>
      <c r="C17525" s="18" t="s">
        <v>1168</v>
      </c>
      <c r="D17525" s="18" t="s">
        <v>266</v>
      </c>
      <c r="E17525" s="18">
        <v>116.07277959127691</v>
      </c>
    </row>
    <row r="17526" spans="1:5" x14ac:dyDescent="0.3">
      <c r="A17526" s="18" t="str">
        <f t="shared" si="274"/>
        <v>2024-25Port Phillip CityWC5</v>
      </c>
      <c r="B17526" s="18" t="s">
        <v>1274</v>
      </c>
      <c r="C17526" s="18" t="s">
        <v>1168</v>
      </c>
      <c r="D17526" s="18" t="s">
        <v>270</v>
      </c>
      <c r="E17526" s="18">
        <v>0.39447033675579074</v>
      </c>
    </row>
    <row r="17527" spans="1:5" x14ac:dyDescent="0.3">
      <c r="A17527" s="18" t="str">
        <f t="shared" si="274"/>
        <v>2024-25Port Phillip CityE2</v>
      </c>
      <c r="B17527" s="18" t="s">
        <v>1274</v>
      </c>
      <c r="C17527" s="18" t="s">
        <v>1168</v>
      </c>
      <c r="D17527" s="18" t="s">
        <v>548</v>
      </c>
      <c r="E17527" s="18">
        <v>3293.2921768001661</v>
      </c>
    </row>
    <row r="17528" spans="1:5" x14ac:dyDescent="0.3">
      <c r="A17528" s="18" t="str">
        <f t="shared" si="274"/>
        <v>2024-25Port Phillip CityE4</v>
      </c>
      <c r="B17528" s="18" t="s">
        <v>1274</v>
      </c>
      <c r="C17528" s="18" t="s">
        <v>1168</v>
      </c>
      <c r="D17528" s="18" t="s">
        <v>550</v>
      </c>
      <c r="E17528" s="18">
        <v>1764.6295912014941</v>
      </c>
    </row>
    <row r="17529" spans="1:5" x14ac:dyDescent="0.3">
      <c r="A17529" s="18" t="str">
        <f t="shared" si="274"/>
        <v>2024-25Port Phillip CityL1</v>
      </c>
      <c r="B17529" s="18" t="s">
        <v>1274</v>
      </c>
      <c r="C17529" s="18" t="s">
        <v>1168</v>
      </c>
      <c r="D17529" s="18" t="s">
        <v>552</v>
      </c>
      <c r="E17529" s="18">
        <v>2.8294717330861907</v>
      </c>
    </row>
    <row r="17530" spans="1:5" x14ac:dyDescent="0.3">
      <c r="A17530" s="18" t="str">
        <f t="shared" si="274"/>
        <v>2024-25Port Phillip CityL2</v>
      </c>
      <c r="B17530" s="18" t="s">
        <v>1274</v>
      </c>
      <c r="C17530" s="18" t="s">
        <v>1168</v>
      </c>
      <c r="D17530" s="18" t="s">
        <v>554</v>
      </c>
      <c r="E17530" s="18">
        <v>-0.75012997581319651</v>
      </c>
    </row>
    <row r="17531" spans="1:5" x14ac:dyDescent="0.3">
      <c r="A17531" s="18" t="str">
        <f t="shared" si="274"/>
        <v>2024-25Port Phillip CityO2</v>
      </c>
      <c r="B17531" s="18" t="s">
        <v>1274</v>
      </c>
      <c r="C17531" s="18" t="s">
        <v>1168</v>
      </c>
      <c r="D17531" s="18" t="s">
        <v>556</v>
      </c>
      <c r="E17531" s="18">
        <v>0</v>
      </c>
    </row>
    <row r="17532" spans="1:5" x14ac:dyDescent="0.3">
      <c r="A17532" s="18" t="str">
        <f t="shared" si="274"/>
        <v>2024-25Port Phillip CityO3</v>
      </c>
      <c r="B17532" s="18" t="s">
        <v>1274</v>
      </c>
      <c r="C17532" s="18" t="s">
        <v>1168</v>
      </c>
      <c r="D17532" s="18" t="s">
        <v>558</v>
      </c>
      <c r="E17532" s="18">
        <v>0</v>
      </c>
    </row>
    <row r="17533" spans="1:5" x14ac:dyDescent="0.3">
      <c r="A17533" s="18" t="str">
        <f t="shared" si="274"/>
        <v>2024-25Port Phillip CityO4</v>
      </c>
      <c r="B17533" s="18" t="s">
        <v>1274</v>
      </c>
      <c r="C17533" s="18" t="s">
        <v>1168</v>
      </c>
      <c r="D17533" s="18" t="s">
        <v>560</v>
      </c>
      <c r="E17533" s="18">
        <v>3.5215147635122027E-2</v>
      </c>
    </row>
    <row r="17534" spans="1:5" x14ac:dyDescent="0.3">
      <c r="A17534" s="18" t="str">
        <f t="shared" si="274"/>
        <v>2024-25Port Phillip CityO5</v>
      </c>
      <c r="B17534" s="18" t="s">
        <v>1274</v>
      </c>
      <c r="C17534" s="18" t="s">
        <v>1168</v>
      </c>
      <c r="D17534" s="18" t="s">
        <v>562</v>
      </c>
      <c r="E17534" s="18">
        <v>1.687102346943075</v>
      </c>
    </row>
    <row r="17535" spans="1:5" x14ac:dyDescent="0.3">
      <c r="A17535" s="18" t="str">
        <f t="shared" si="274"/>
        <v>2024-25Port Phillip CityOP1</v>
      </c>
      <c r="B17535" s="18" t="s">
        <v>1274</v>
      </c>
      <c r="C17535" s="18" t="s">
        <v>1168</v>
      </c>
      <c r="D17535" s="18" t="s">
        <v>564</v>
      </c>
      <c r="E17535" s="18">
        <v>6.0372038291746997E-2</v>
      </c>
    </row>
    <row r="17536" spans="1:5" x14ac:dyDescent="0.3">
      <c r="A17536" s="18" t="str">
        <f t="shared" si="274"/>
        <v>2024-25Port Phillip CityS1</v>
      </c>
      <c r="B17536" s="18" t="s">
        <v>1274</v>
      </c>
      <c r="C17536" s="18" t="s">
        <v>1168</v>
      </c>
      <c r="D17536" s="18" t="s">
        <v>567</v>
      </c>
      <c r="E17536" s="18">
        <v>0.56318619306470896</v>
      </c>
    </row>
    <row r="17537" spans="1:5" x14ac:dyDescent="0.3">
      <c r="A17537" s="18" t="str">
        <f t="shared" si="274"/>
        <v>2024-25Port Phillip CityS2</v>
      </c>
      <c r="B17537" s="18" t="s">
        <v>1274</v>
      </c>
      <c r="C17537" s="18" t="s">
        <v>1168</v>
      </c>
      <c r="D17537" s="18" t="s">
        <v>569</v>
      </c>
      <c r="E17537" s="18">
        <v>2.0055544248575633E-3</v>
      </c>
    </row>
    <row r="17538" spans="1:5" x14ac:dyDescent="0.3">
      <c r="A17538" s="18" t="str">
        <f t="shared" si="274"/>
        <v>2024-25Port Phillip CityC1</v>
      </c>
      <c r="B17538" s="18" t="s">
        <v>1274</v>
      </c>
      <c r="C17538" s="18" t="s">
        <v>1168</v>
      </c>
      <c r="D17538" s="18" t="s">
        <v>572</v>
      </c>
      <c r="E17538" s="18">
        <v>2253.7343901161807</v>
      </c>
    </row>
    <row r="17539" spans="1:5" x14ac:dyDescent="0.3">
      <c r="A17539" s="18" t="str">
        <f t="shared" si="274"/>
        <v>2024-25Port Phillip CityC2</v>
      </c>
      <c r="B17539" s="18" t="s">
        <v>1274</v>
      </c>
      <c r="C17539" s="18" t="s">
        <v>1168</v>
      </c>
      <c r="D17539" s="18" t="s">
        <v>575</v>
      </c>
      <c r="E17539" s="18">
        <v>8796.510131446983</v>
      </c>
    </row>
    <row r="17540" spans="1:5" x14ac:dyDescent="0.3">
      <c r="A17540" s="18" t="str">
        <f t="shared" si="274"/>
        <v>2024-25Port Phillip CityC3</v>
      </c>
      <c r="B17540" s="18" t="s">
        <v>1274</v>
      </c>
      <c r="C17540" s="18" t="s">
        <v>1168</v>
      </c>
      <c r="D17540" s="18" t="s">
        <v>579</v>
      </c>
      <c r="E17540" s="18">
        <v>418.8438661710037</v>
      </c>
    </row>
    <row r="17541" spans="1:5" x14ac:dyDescent="0.3">
      <c r="A17541" s="18" t="str">
        <f t="shared" si="274"/>
        <v>2024-25Port Phillip CityC4</v>
      </c>
      <c r="B17541" s="18" t="s">
        <v>1274</v>
      </c>
      <c r="C17541" s="18" t="s">
        <v>1168</v>
      </c>
      <c r="D17541" s="18" t="s">
        <v>583</v>
      </c>
      <c r="E17541" s="18">
        <v>2287.4970044999068</v>
      </c>
    </row>
    <row r="17542" spans="1:5" x14ac:dyDescent="0.3">
      <c r="A17542" s="18" t="str">
        <f t="shared" si="274"/>
        <v>2024-25Port Phillip CityC5</v>
      </c>
      <c r="B17542" s="18" t="s">
        <v>1274</v>
      </c>
      <c r="C17542" s="18" t="s">
        <v>1168</v>
      </c>
      <c r="D17542" s="18" t="s">
        <v>586</v>
      </c>
      <c r="E17542" s="18">
        <v>99.725745324800968</v>
      </c>
    </row>
    <row r="17543" spans="1:5" x14ac:dyDescent="0.3">
      <c r="A17543" s="18" t="str">
        <f t="shared" si="274"/>
        <v>2024-25Port Phillip CityC6</v>
      </c>
      <c r="B17543" s="18" t="s">
        <v>1274</v>
      </c>
      <c r="C17543" s="18" t="s">
        <v>1168</v>
      </c>
      <c r="D17543" s="18" t="s">
        <v>590</v>
      </c>
      <c r="E17543" s="18">
        <v>9</v>
      </c>
    </row>
    <row r="17544" spans="1:5" x14ac:dyDescent="0.3">
      <c r="A17544" s="18" t="str">
        <f t="shared" si="274"/>
        <v>2024-25Port Phillip CityC7</v>
      </c>
      <c r="B17544" s="18" t="s">
        <v>1274</v>
      </c>
      <c r="C17544" s="18" t="s">
        <v>1168</v>
      </c>
      <c r="D17544" s="18" t="s">
        <v>594</v>
      </c>
      <c r="E17544" s="18">
        <v>0.18192419825072886</v>
      </c>
    </row>
    <row r="17545" spans="1:5" x14ac:dyDescent="0.3">
      <c r="A17545" s="18" t="str">
        <f t="shared" si="274"/>
        <v>2024-25Pyrenees ShireAF2</v>
      </c>
      <c r="B17545" s="18" t="s">
        <v>1274</v>
      </c>
      <c r="C17545" s="18" t="s">
        <v>1171</v>
      </c>
      <c r="D17545" s="18" t="s">
        <v>76</v>
      </c>
      <c r="E17545" s="18">
        <v>0</v>
      </c>
    </row>
    <row r="17546" spans="1:5" x14ac:dyDescent="0.3">
      <c r="A17546" s="18" t="str">
        <f t="shared" si="274"/>
        <v>2024-25Pyrenees ShireAF6</v>
      </c>
      <c r="B17546" s="18" t="s">
        <v>1274</v>
      </c>
      <c r="C17546" s="18" t="s">
        <v>1171</v>
      </c>
      <c r="D17546" s="18" t="s">
        <v>85</v>
      </c>
      <c r="E17546" s="18">
        <v>1.076149786378487</v>
      </c>
    </row>
    <row r="17547" spans="1:5" x14ac:dyDescent="0.3">
      <c r="A17547" s="18" t="str">
        <f t="shared" si="274"/>
        <v>2024-25Pyrenees ShireAF7</v>
      </c>
      <c r="B17547" s="18" t="s">
        <v>1274</v>
      </c>
      <c r="C17547" s="18" t="s">
        <v>1171</v>
      </c>
      <c r="D17547" s="18" t="s">
        <v>90</v>
      </c>
      <c r="E17547" s="18">
        <v>71.116184026156006</v>
      </c>
    </row>
    <row r="17548" spans="1:5" x14ac:dyDescent="0.3">
      <c r="A17548" s="18" t="str">
        <f t="shared" si="274"/>
        <v>2024-25Pyrenees ShireAM1</v>
      </c>
      <c r="B17548" s="18" t="s">
        <v>1274</v>
      </c>
      <c r="C17548" s="18" t="s">
        <v>1171</v>
      </c>
      <c r="D17548" s="18" t="s">
        <v>97</v>
      </c>
      <c r="E17548" s="18">
        <v>2.3585593220338983</v>
      </c>
    </row>
    <row r="17549" spans="1:5" x14ac:dyDescent="0.3">
      <c r="A17549" s="18" t="str">
        <f t="shared" si="274"/>
        <v>2024-25Pyrenees ShireAM2</v>
      </c>
      <c r="B17549" s="18" t="s">
        <v>1274</v>
      </c>
      <c r="C17549" s="18" t="s">
        <v>1171</v>
      </c>
      <c r="D17549" s="18" t="s">
        <v>103</v>
      </c>
      <c r="E17549" s="18">
        <v>0.37096774193548387</v>
      </c>
    </row>
    <row r="17550" spans="1:5" x14ac:dyDescent="0.3">
      <c r="A17550" s="18" t="str">
        <f t="shared" si="274"/>
        <v>2024-25Pyrenees ShireAM5</v>
      </c>
      <c r="B17550" s="18" t="s">
        <v>1274</v>
      </c>
      <c r="C17550" s="18" t="s">
        <v>1171</v>
      </c>
      <c r="D17550" s="18" t="s">
        <v>109</v>
      </c>
      <c r="E17550" s="18">
        <v>0.33333333333333331</v>
      </c>
    </row>
    <row r="17551" spans="1:5" x14ac:dyDescent="0.3">
      <c r="A17551" s="18" t="str">
        <f t="shared" si="274"/>
        <v>2024-25Pyrenees ShireAM6</v>
      </c>
      <c r="B17551" s="18" t="s">
        <v>1274</v>
      </c>
      <c r="C17551" s="18" t="s">
        <v>1171</v>
      </c>
      <c r="D17551" s="18" t="s">
        <v>115</v>
      </c>
      <c r="E17551" s="18">
        <v>20.823285373209359</v>
      </c>
    </row>
    <row r="17552" spans="1:5" x14ac:dyDescent="0.3">
      <c r="A17552" s="18" t="str">
        <f t="shared" si="274"/>
        <v>2024-25Pyrenees ShireAM7</v>
      </c>
      <c r="B17552" s="18" t="s">
        <v>1274</v>
      </c>
      <c r="C17552" s="18" t="s">
        <v>1171</v>
      </c>
      <c r="D17552" s="18" t="s">
        <v>118</v>
      </c>
      <c r="E17552" s="18">
        <v>1</v>
      </c>
    </row>
    <row r="17553" spans="1:5" x14ac:dyDescent="0.3">
      <c r="A17553" s="18" t="str">
        <f t="shared" si="274"/>
        <v>2024-25Pyrenees ShireFS1</v>
      </c>
      <c r="B17553" s="18" t="s">
        <v>1274</v>
      </c>
      <c r="C17553" s="18" t="s">
        <v>1171</v>
      </c>
      <c r="D17553" s="18" t="s">
        <v>124</v>
      </c>
      <c r="E17553" s="18">
        <v>1</v>
      </c>
    </row>
    <row r="17554" spans="1:5" x14ac:dyDescent="0.3">
      <c r="A17554" s="18" t="str">
        <f t="shared" si="274"/>
        <v>2024-25Pyrenees ShireFS2</v>
      </c>
      <c r="B17554" s="18" t="s">
        <v>1274</v>
      </c>
      <c r="C17554" s="18" t="s">
        <v>1171</v>
      </c>
      <c r="D17554" s="18" t="s">
        <v>130</v>
      </c>
      <c r="E17554" s="18">
        <v>1</v>
      </c>
    </row>
    <row r="17555" spans="1:5" x14ac:dyDescent="0.3">
      <c r="A17555" s="18" t="str">
        <f t="shared" si="274"/>
        <v>2024-25Pyrenees ShireFS3</v>
      </c>
      <c r="B17555" s="18" t="s">
        <v>1274</v>
      </c>
      <c r="C17555" s="18" t="s">
        <v>1171</v>
      </c>
      <c r="D17555" s="18" t="s">
        <v>135</v>
      </c>
      <c r="E17555" s="18">
        <v>188.88014176768425</v>
      </c>
    </row>
    <row r="17556" spans="1:5" x14ac:dyDescent="0.3">
      <c r="A17556" s="18" t="str">
        <f t="shared" si="274"/>
        <v>2024-25Pyrenees ShireFS4</v>
      </c>
      <c r="B17556" s="18" t="s">
        <v>1274</v>
      </c>
      <c r="C17556" s="18" t="s">
        <v>1171</v>
      </c>
      <c r="D17556" s="18" t="s">
        <v>139</v>
      </c>
      <c r="E17556" s="18">
        <v>1</v>
      </c>
    </row>
    <row r="17557" spans="1:5" x14ac:dyDescent="0.3">
      <c r="A17557" s="18" t="str">
        <f t="shared" si="274"/>
        <v>2024-25Pyrenees ShireFS5</v>
      </c>
      <c r="B17557" s="18" t="s">
        <v>1274</v>
      </c>
      <c r="C17557" s="18" t="s">
        <v>1171</v>
      </c>
      <c r="D17557" s="18" t="s">
        <v>144</v>
      </c>
      <c r="E17557" s="18">
        <v>1.263157894736842</v>
      </c>
    </row>
    <row r="17558" spans="1:5" x14ac:dyDescent="0.3">
      <c r="A17558" s="18" t="str">
        <f t="shared" si="274"/>
        <v>2024-25Pyrenees ShireG1</v>
      </c>
      <c r="B17558" s="18" t="s">
        <v>1274</v>
      </c>
      <c r="C17558" s="18" t="s">
        <v>1171</v>
      </c>
      <c r="D17558" s="18" t="s">
        <v>149</v>
      </c>
      <c r="E17558" s="18">
        <v>5.7065217391304345E-2</v>
      </c>
    </row>
    <row r="17559" spans="1:5" x14ac:dyDescent="0.3">
      <c r="A17559" s="18" t="str">
        <f t="shared" si="274"/>
        <v>2024-25Pyrenees ShireG2</v>
      </c>
      <c r="B17559" s="18" t="s">
        <v>1274</v>
      </c>
      <c r="C17559" s="18" t="s">
        <v>1171</v>
      </c>
      <c r="D17559" s="18" t="s">
        <v>154</v>
      </c>
      <c r="E17559" s="18">
        <v>51</v>
      </c>
    </row>
    <row r="17560" spans="1:5" x14ac:dyDescent="0.3">
      <c r="A17560" s="18" t="str">
        <f t="shared" ref="A17560:A17623" si="275">CONCATENATE(B17560,C17560,D17560)</f>
        <v>2024-25Pyrenees ShireG3</v>
      </c>
      <c r="B17560" s="18" t="s">
        <v>1274</v>
      </c>
      <c r="C17560" s="18" t="s">
        <v>1171</v>
      </c>
      <c r="D17560" s="18" t="s">
        <v>159</v>
      </c>
      <c r="E17560" s="18">
        <v>1</v>
      </c>
    </row>
    <row r="17561" spans="1:5" x14ac:dyDescent="0.3">
      <c r="A17561" s="18" t="str">
        <f t="shared" si="275"/>
        <v>2024-25Pyrenees ShireG4</v>
      </c>
      <c r="B17561" s="18" t="s">
        <v>1274</v>
      </c>
      <c r="C17561" s="18" t="s">
        <v>1171</v>
      </c>
      <c r="D17561" s="18" t="s">
        <v>166</v>
      </c>
      <c r="E17561" s="18">
        <v>107455.26499999971</v>
      </c>
    </row>
    <row r="17562" spans="1:5" x14ac:dyDescent="0.3">
      <c r="A17562" s="18" t="str">
        <f t="shared" si="275"/>
        <v>2024-25Pyrenees ShireG5</v>
      </c>
      <c r="B17562" s="18" t="s">
        <v>1274</v>
      </c>
      <c r="C17562" s="18" t="s">
        <v>1171</v>
      </c>
      <c r="D17562" s="18" t="s">
        <v>169</v>
      </c>
      <c r="E17562" s="18">
        <v>53</v>
      </c>
    </row>
    <row r="17563" spans="1:5" x14ac:dyDescent="0.3">
      <c r="A17563" s="18" t="str">
        <f t="shared" si="275"/>
        <v>2024-25Pyrenees ShireLB2</v>
      </c>
      <c r="B17563" s="18" t="s">
        <v>1274</v>
      </c>
      <c r="C17563" s="18" t="s">
        <v>1171</v>
      </c>
      <c r="D17563" s="18" t="s">
        <v>172</v>
      </c>
      <c r="E17563" s="18">
        <v>0.68431308866515106</v>
      </c>
    </row>
    <row r="17564" spans="1:5" x14ac:dyDescent="0.3">
      <c r="A17564" s="18" t="str">
        <f t="shared" si="275"/>
        <v>2024-25Pyrenees ShireLB5</v>
      </c>
      <c r="B17564" s="18" t="s">
        <v>1274</v>
      </c>
      <c r="C17564" s="18" t="s">
        <v>1171</v>
      </c>
      <c r="D17564" s="18" t="s">
        <v>177</v>
      </c>
      <c r="E17564" s="18">
        <v>63.784499874340284</v>
      </c>
    </row>
    <row r="17565" spans="1:5" x14ac:dyDescent="0.3">
      <c r="A17565" s="18" t="str">
        <f t="shared" si="275"/>
        <v>2024-25Pyrenees ShireLB6</v>
      </c>
      <c r="B17565" s="18" t="s">
        <v>1274</v>
      </c>
      <c r="C17565" s="18" t="s">
        <v>1171</v>
      </c>
      <c r="D17565" s="18" t="s">
        <v>180</v>
      </c>
      <c r="E17565" s="18">
        <v>1.5493842674038703</v>
      </c>
    </row>
    <row r="17566" spans="1:5" x14ac:dyDescent="0.3">
      <c r="A17566" s="18" t="str">
        <f t="shared" si="275"/>
        <v>2024-25Pyrenees ShireLB7</v>
      </c>
      <c r="B17566" s="18" t="s">
        <v>1274</v>
      </c>
      <c r="C17566" s="18" t="s">
        <v>1171</v>
      </c>
      <c r="D17566" s="18" t="s">
        <v>184</v>
      </c>
      <c r="E17566" s="18">
        <v>0.16398592611208845</v>
      </c>
    </row>
    <row r="17567" spans="1:5" x14ac:dyDescent="0.3">
      <c r="A17567" s="18" t="str">
        <f t="shared" si="275"/>
        <v>2024-25Pyrenees ShireLB8</v>
      </c>
      <c r="B17567" s="18" t="s">
        <v>1274</v>
      </c>
      <c r="C17567" s="18" t="s">
        <v>1171</v>
      </c>
      <c r="D17567" s="18" t="s">
        <v>188</v>
      </c>
      <c r="E17567" s="18">
        <v>4.8037195275194771</v>
      </c>
    </row>
    <row r="17568" spans="1:5" x14ac:dyDescent="0.3">
      <c r="A17568" s="18" t="str">
        <f t="shared" si="275"/>
        <v>2024-25Pyrenees ShireMC2</v>
      </c>
      <c r="B17568" s="18" t="s">
        <v>1274</v>
      </c>
      <c r="C17568" s="18" t="s">
        <v>1171</v>
      </c>
      <c r="D17568" s="18" t="s">
        <v>192</v>
      </c>
      <c r="E17568" s="18">
        <v>1.0222222222222221</v>
      </c>
    </row>
    <row r="17569" spans="1:5" x14ac:dyDescent="0.3">
      <c r="A17569" s="18" t="str">
        <f t="shared" si="275"/>
        <v>2024-25Pyrenees ShireMC3</v>
      </c>
      <c r="B17569" s="18" t="s">
        <v>1274</v>
      </c>
      <c r="C17569" s="18" t="s">
        <v>1171</v>
      </c>
      <c r="D17569" s="18" t="s">
        <v>197</v>
      </c>
      <c r="E17569" s="18">
        <v>92.079987553481132</v>
      </c>
    </row>
    <row r="17570" spans="1:5" x14ac:dyDescent="0.3">
      <c r="A17570" s="18" t="str">
        <f t="shared" si="275"/>
        <v>2024-25Pyrenees ShireMC4</v>
      </c>
      <c r="B17570" s="18" t="s">
        <v>1274</v>
      </c>
      <c r="C17570" s="18" t="s">
        <v>1171</v>
      </c>
      <c r="D17570" s="18" t="s">
        <v>202</v>
      </c>
      <c r="E17570" s="18">
        <v>0.94218415417558887</v>
      </c>
    </row>
    <row r="17571" spans="1:5" x14ac:dyDescent="0.3">
      <c r="A17571" s="18" t="str">
        <f t="shared" si="275"/>
        <v>2024-25Pyrenees ShireMC5</v>
      </c>
      <c r="B17571" s="18" t="s">
        <v>1274</v>
      </c>
      <c r="C17571" s="18" t="s">
        <v>1171</v>
      </c>
      <c r="D17571" s="18" t="s">
        <v>207</v>
      </c>
      <c r="E17571" s="18">
        <v>0.93333333333333335</v>
      </c>
    </row>
    <row r="17572" spans="1:5" x14ac:dyDescent="0.3">
      <c r="A17572" s="18" t="str">
        <f t="shared" si="275"/>
        <v>2024-25Pyrenees ShireMC6</v>
      </c>
      <c r="B17572" s="18" t="s">
        <v>1274</v>
      </c>
      <c r="C17572" s="18" t="s">
        <v>1171</v>
      </c>
      <c r="D17572" s="18" t="s">
        <v>211</v>
      </c>
      <c r="E17572" s="18">
        <v>1.0666666666666667</v>
      </c>
    </row>
    <row r="17573" spans="1:5" x14ac:dyDescent="0.3">
      <c r="A17573" s="18" t="str">
        <f t="shared" si="275"/>
        <v>2024-25Pyrenees ShireR1</v>
      </c>
      <c r="B17573" s="18" t="s">
        <v>1274</v>
      </c>
      <c r="C17573" s="18" t="s">
        <v>1171</v>
      </c>
      <c r="D17573" s="18" t="s">
        <v>215</v>
      </c>
      <c r="E17573" s="18">
        <v>7.819044959508517</v>
      </c>
    </row>
    <row r="17574" spans="1:5" x14ac:dyDescent="0.3">
      <c r="A17574" s="18" t="str">
        <f t="shared" si="275"/>
        <v>2024-25Pyrenees ShireR2</v>
      </c>
      <c r="B17574" s="18" t="s">
        <v>1274</v>
      </c>
      <c r="C17574" s="18" t="s">
        <v>1171</v>
      </c>
      <c r="D17574" s="18" t="s">
        <v>220</v>
      </c>
      <c r="E17574" s="18">
        <v>0.99923205808433391</v>
      </c>
    </row>
    <row r="17575" spans="1:5" x14ac:dyDescent="0.3">
      <c r="A17575" s="18" t="str">
        <f t="shared" si="275"/>
        <v>2024-25Pyrenees ShireR3</v>
      </c>
      <c r="B17575" s="18" t="s">
        <v>1274</v>
      </c>
      <c r="C17575" s="18" t="s">
        <v>1171</v>
      </c>
      <c r="D17575" s="18" t="s">
        <v>223</v>
      </c>
      <c r="E17575" s="18">
        <v>90.696102461714915</v>
      </c>
    </row>
    <row r="17576" spans="1:5" x14ac:dyDescent="0.3">
      <c r="A17576" s="18" t="str">
        <f t="shared" si="275"/>
        <v>2024-25Pyrenees ShireR4</v>
      </c>
      <c r="B17576" s="18" t="s">
        <v>1274</v>
      </c>
      <c r="C17576" s="18" t="s">
        <v>1171</v>
      </c>
      <c r="D17576" s="18" t="s">
        <v>228</v>
      </c>
      <c r="E17576" s="18">
        <v>4.4795183759629067</v>
      </c>
    </row>
    <row r="17577" spans="1:5" x14ac:dyDescent="0.3">
      <c r="A17577" s="18" t="str">
        <f t="shared" si="275"/>
        <v>2024-25Pyrenees ShireR5</v>
      </c>
      <c r="B17577" s="18" t="s">
        <v>1274</v>
      </c>
      <c r="C17577" s="18" t="s">
        <v>1171</v>
      </c>
      <c r="D17577" s="18" t="s">
        <v>232</v>
      </c>
      <c r="E17577" s="18">
        <v>45</v>
      </c>
    </row>
    <row r="17578" spans="1:5" x14ac:dyDescent="0.3">
      <c r="A17578" s="18" t="str">
        <f t="shared" si="275"/>
        <v>2024-25Pyrenees ShireSP1</v>
      </c>
      <c r="B17578" s="18" t="s">
        <v>1274</v>
      </c>
      <c r="C17578" s="18" t="s">
        <v>1171</v>
      </c>
      <c r="D17578" s="18" t="s">
        <v>236</v>
      </c>
      <c r="E17578" s="18">
        <v>64</v>
      </c>
    </row>
    <row r="17579" spans="1:5" x14ac:dyDescent="0.3">
      <c r="A17579" s="18" t="str">
        <f t="shared" si="275"/>
        <v>2024-25Pyrenees ShireSP2</v>
      </c>
      <c r="B17579" s="18" t="s">
        <v>1274</v>
      </c>
      <c r="C17579" s="18" t="s">
        <v>1171</v>
      </c>
      <c r="D17579" s="18" t="s">
        <v>239</v>
      </c>
      <c r="E17579" s="18">
        <v>0.84285714285714286</v>
      </c>
    </row>
    <row r="17580" spans="1:5" x14ac:dyDescent="0.3">
      <c r="A17580" s="18" t="str">
        <f t="shared" si="275"/>
        <v>2024-25Pyrenees ShireSP3</v>
      </c>
      <c r="B17580" s="18" t="s">
        <v>1274</v>
      </c>
      <c r="C17580" s="18" t="s">
        <v>1171</v>
      </c>
      <c r="D17580" s="18" t="s">
        <v>245</v>
      </c>
      <c r="E17580" s="18">
        <v>3776.3741758241758</v>
      </c>
    </row>
    <row r="17581" spans="1:5" x14ac:dyDescent="0.3">
      <c r="A17581" s="18" t="str">
        <f t="shared" si="275"/>
        <v>2024-25Pyrenees ShireSP4</v>
      </c>
      <c r="B17581" s="18" t="s">
        <v>1274</v>
      </c>
      <c r="C17581" s="18" t="s">
        <v>1171</v>
      </c>
      <c r="D17581" s="18" t="s">
        <v>251</v>
      </c>
      <c r="E17581" s="18">
        <v>0</v>
      </c>
    </row>
    <row r="17582" spans="1:5" x14ac:dyDescent="0.3">
      <c r="A17582" s="18" t="str">
        <f t="shared" si="275"/>
        <v>2024-25Pyrenees ShireWC2</v>
      </c>
      <c r="B17582" s="18" t="s">
        <v>1274</v>
      </c>
      <c r="C17582" s="18" t="s">
        <v>1171</v>
      </c>
      <c r="D17582" s="18" t="s">
        <v>256</v>
      </c>
      <c r="E17582" s="18">
        <v>2.7095148078134845</v>
      </c>
    </row>
    <row r="17583" spans="1:5" x14ac:dyDescent="0.3">
      <c r="A17583" s="18" t="str">
        <f t="shared" si="275"/>
        <v>2024-25Pyrenees ShireWC3</v>
      </c>
      <c r="B17583" s="18" t="s">
        <v>1274</v>
      </c>
      <c r="C17583" s="18" t="s">
        <v>1171</v>
      </c>
      <c r="D17583" s="18" t="s">
        <v>262</v>
      </c>
      <c r="E17583" s="18">
        <v>130.62514834205933</v>
      </c>
    </row>
    <row r="17584" spans="1:5" x14ac:dyDescent="0.3">
      <c r="A17584" s="18" t="str">
        <f t="shared" si="275"/>
        <v>2024-25Pyrenees ShireWC4</v>
      </c>
      <c r="B17584" s="18" t="s">
        <v>1274</v>
      </c>
      <c r="C17584" s="18" t="s">
        <v>1171</v>
      </c>
      <c r="D17584" s="18" t="s">
        <v>266</v>
      </c>
      <c r="E17584" s="18">
        <v>44.186225081742428</v>
      </c>
    </row>
    <row r="17585" spans="1:5" x14ac:dyDescent="0.3">
      <c r="A17585" s="18" t="str">
        <f t="shared" si="275"/>
        <v>2024-25Pyrenees ShireWC5</v>
      </c>
      <c r="B17585" s="18" t="s">
        <v>1274</v>
      </c>
      <c r="C17585" s="18" t="s">
        <v>1171</v>
      </c>
      <c r="D17585" s="18" t="s">
        <v>270</v>
      </c>
      <c r="E17585" s="18">
        <v>0.34040404040404043</v>
      </c>
    </row>
    <row r="17586" spans="1:5" x14ac:dyDescent="0.3">
      <c r="A17586" s="18" t="str">
        <f t="shared" si="275"/>
        <v>2024-25Pyrenees ShireE2</v>
      </c>
      <c r="B17586" s="18" t="s">
        <v>1274</v>
      </c>
      <c r="C17586" s="18" t="s">
        <v>1171</v>
      </c>
      <c r="D17586" s="18" t="s">
        <v>548</v>
      </c>
      <c r="E17586" s="18">
        <v>4486.1948587749921</v>
      </c>
    </row>
    <row r="17587" spans="1:5" x14ac:dyDescent="0.3">
      <c r="A17587" s="18" t="str">
        <f t="shared" si="275"/>
        <v>2024-25Pyrenees ShireE4</v>
      </c>
      <c r="B17587" s="18" t="s">
        <v>1274</v>
      </c>
      <c r="C17587" s="18" t="s">
        <v>1171</v>
      </c>
      <c r="D17587" s="18" t="s">
        <v>550</v>
      </c>
      <c r="E17587" s="18">
        <v>1583.6242462710252</v>
      </c>
    </row>
    <row r="17588" spans="1:5" x14ac:dyDescent="0.3">
      <c r="A17588" s="18" t="str">
        <f t="shared" si="275"/>
        <v>2024-25Pyrenees ShireL1</v>
      </c>
      <c r="B17588" s="18" t="s">
        <v>1274</v>
      </c>
      <c r="C17588" s="18" t="s">
        <v>1171</v>
      </c>
      <c r="D17588" s="18" t="s">
        <v>552</v>
      </c>
      <c r="E17588" s="18">
        <v>2.0285191956124313</v>
      </c>
    </row>
    <row r="17589" spans="1:5" x14ac:dyDescent="0.3">
      <c r="A17589" s="18" t="str">
        <f t="shared" si="275"/>
        <v>2024-25Pyrenees ShireL2</v>
      </c>
      <c r="B17589" s="18" t="s">
        <v>1274</v>
      </c>
      <c r="C17589" s="18" t="s">
        <v>1171</v>
      </c>
      <c r="D17589" s="18" t="s">
        <v>554</v>
      </c>
      <c r="E17589" s="18">
        <v>0.90391224862888486</v>
      </c>
    </row>
    <row r="17590" spans="1:5" x14ac:dyDescent="0.3">
      <c r="A17590" s="18" t="str">
        <f t="shared" si="275"/>
        <v>2024-25Pyrenees ShireO2</v>
      </c>
      <c r="B17590" s="18" t="s">
        <v>1274</v>
      </c>
      <c r="C17590" s="18" t="s">
        <v>1171</v>
      </c>
      <c r="D17590" s="18" t="s">
        <v>556</v>
      </c>
      <c r="E17590" s="18">
        <v>0.1822429906542056</v>
      </c>
    </row>
    <row r="17591" spans="1:5" x14ac:dyDescent="0.3">
      <c r="A17591" s="18" t="str">
        <f t="shared" si="275"/>
        <v>2024-25Pyrenees ShireO3</v>
      </c>
      <c r="B17591" s="18" t="s">
        <v>1274</v>
      </c>
      <c r="C17591" s="18" t="s">
        <v>1171</v>
      </c>
      <c r="D17591" s="18" t="s">
        <v>558</v>
      </c>
      <c r="E17591" s="18">
        <v>1.9626168224299065E-2</v>
      </c>
    </row>
    <row r="17592" spans="1:5" x14ac:dyDescent="0.3">
      <c r="A17592" s="18" t="str">
        <f t="shared" si="275"/>
        <v>2024-25Pyrenees ShireO4</v>
      </c>
      <c r="B17592" s="18" t="s">
        <v>1274</v>
      </c>
      <c r="C17592" s="18" t="s">
        <v>1171</v>
      </c>
      <c r="D17592" s="18" t="s">
        <v>560</v>
      </c>
      <c r="E17592" s="18">
        <v>0.13710379117464264</v>
      </c>
    </row>
    <row r="17593" spans="1:5" x14ac:dyDescent="0.3">
      <c r="A17593" s="18" t="str">
        <f t="shared" si="275"/>
        <v>2024-25Pyrenees ShireO5</v>
      </c>
      <c r="B17593" s="18" t="s">
        <v>1274</v>
      </c>
      <c r="C17593" s="18" t="s">
        <v>1171</v>
      </c>
      <c r="D17593" s="18" t="s">
        <v>562</v>
      </c>
      <c r="E17593" s="18">
        <v>0.94922609576160855</v>
      </c>
    </row>
    <row r="17594" spans="1:5" x14ac:dyDescent="0.3">
      <c r="A17594" s="18" t="str">
        <f t="shared" si="275"/>
        <v>2024-25Pyrenees ShireOP1</v>
      </c>
      <c r="B17594" s="18" t="s">
        <v>1274</v>
      </c>
      <c r="C17594" s="18" t="s">
        <v>1171</v>
      </c>
      <c r="D17594" s="18" t="s">
        <v>564</v>
      </c>
      <c r="E17594" s="18">
        <v>0.12600469889946828</v>
      </c>
    </row>
    <row r="17595" spans="1:5" x14ac:dyDescent="0.3">
      <c r="A17595" s="18" t="str">
        <f t="shared" si="275"/>
        <v>2024-25Pyrenees ShireS1</v>
      </c>
      <c r="B17595" s="18" t="s">
        <v>1274</v>
      </c>
      <c r="C17595" s="18" t="s">
        <v>1171</v>
      </c>
      <c r="D17595" s="18" t="s">
        <v>567</v>
      </c>
      <c r="E17595" s="18">
        <v>0.43001112897242488</v>
      </c>
    </row>
    <row r="17596" spans="1:5" x14ac:dyDescent="0.3">
      <c r="A17596" s="18" t="str">
        <f t="shared" si="275"/>
        <v>2024-25Pyrenees ShireS2</v>
      </c>
      <c r="B17596" s="18" t="s">
        <v>1274</v>
      </c>
      <c r="C17596" s="18" t="s">
        <v>1171</v>
      </c>
      <c r="D17596" s="18" t="s">
        <v>569</v>
      </c>
      <c r="E17596" s="18">
        <v>2.5963641196291099E-3</v>
      </c>
    </row>
    <row r="17597" spans="1:5" x14ac:dyDescent="0.3">
      <c r="A17597" s="18" t="str">
        <f t="shared" si="275"/>
        <v>2024-25Pyrenees ShireC1</v>
      </c>
      <c r="B17597" s="18" t="s">
        <v>1274</v>
      </c>
      <c r="C17597" s="18" t="s">
        <v>1171</v>
      </c>
      <c r="D17597" s="18" t="s">
        <v>572</v>
      </c>
      <c r="E17597" s="18">
        <v>3552.6514199547623</v>
      </c>
    </row>
    <row r="17598" spans="1:5" x14ac:dyDescent="0.3">
      <c r="A17598" s="18" t="str">
        <f t="shared" si="275"/>
        <v>2024-25Pyrenees ShireC2</v>
      </c>
      <c r="B17598" s="18" t="s">
        <v>1274</v>
      </c>
      <c r="C17598" s="18" t="s">
        <v>1171</v>
      </c>
      <c r="D17598" s="18" t="s">
        <v>575</v>
      </c>
      <c r="E17598" s="18">
        <v>41686.981653681825</v>
      </c>
    </row>
    <row r="17599" spans="1:5" x14ac:dyDescent="0.3">
      <c r="A17599" s="18" t="str">
        <f t="shared" si="275"/>
        <v>2024-25Pyrenees ShireC3</v>
      </c>
      <c r="B17599" s="18" t="s">
        <v>1274</v>
      </c>
      <c r="C17599" s="18" t="s">
        <v>1171</v>
      </c>
      <c r="D17599" s="18" t="s">
        <v>579</v>
      </c>
      <c r="E17599" s="18">
        <v>3.8222862632084533</v>
      </c>
    </row>
    <row r="17600" spans="1:5" x14ac:dyDescent="0.3">
      <c r="A17600" s="18" t="str">
        <f t="shared" si="275"/>
        <v>2024-25Pyrenees ShireC4</v>
      </c>
      <c r="B17600" s="18" t="s">
        <v>1274</v>
      </c>
      <c r="C17600" s="18" t="s">
        <v>1171</v>
      </c>
      <c r="D17600" s="18" t="s">
        <v>583</v>
      </c>
      <c r="E17600" s="18">
        <v>2021.8647901482782</v>
      </c>
    </row>
    <row r="17601" spans="1:5" x14ac:dyDescent="0.3">
      <c r="A17601" s="18" t="str">
        <f t="shared" si="275"/>
        <v>2024-25Pyrenees ShireC5</v>
      </c>
      <c r="B17601" s="18" t="s">
        <v>1274</v>
      </c>
      <c r="C17601" s="18" t="s">
        <v>1171</v>
      </c>
      <c r="D17601" s="18" t="s">
        <v>586</v>
      </c>
      <c r="E17601" s="18">
        <v>1673.5360643377733</v>
      </c>
    </row>
    <row r="17602" spans="1:5" x14ac:dyDescent="0.3">
      <c r="A17602" s="18" t="str">
        <f t="shared" si="275"/>
        <v>2024-25Pyrenees ShireC6</v>
      </c>
      <c r="B17602" s="18" t="s">
        <v>1274</v>
      </c>
      <c r="C17602" s="18" t="s">
        <v>1171</v>
      </c>
      <c r="D17602" s="18" t="s">
        <v>590</v>
      </c>
      <c r="E17602" s="18">
        <v>3</v>
      </c>
    </row>
    <row r="17603" spans="1:5" x14ac:dyDescent="0.3">
      <c r="A17603" s="18" t="str">
        <f t="shared" si="275"/>
        <v>2024-25Pyrenees ShireC7</v>
      </c>
      <c r="B17603" s="18" t="s">
        <v>1274</v>
      </c>
      <c r="C17603" s="18" t="s">
        <v>1171</v>
      </c>
      <c r="D17603" s="18" t="s">
        <v>594</v>
      </c>
      <c r="E17603" s="18">
        <v>0.18181818181818182</v>
      </c>
    </row>
    <row r="17604" spans="1:5" x14ac:dyDescent="0.3">
      <c r="A17604" s="18" t="str">
        <f t="shared" si="275"/>
        <v>2024-25Borough of QueenscliffeAF2</v>
      </c>
      <c r="B17604" s="18" t="s">
        <v>1274</v>
      </c>
      <c r="C17604" s="18" t="s">
        <v>1174</v>
      </c>
      <c r="D17604" s="18" t="s">
        <v>76</v>
      </c>
      <c r="E17604" s="18">
        <v>0</v>
      </c>
    </row>
    <row r="17605" spans="1:5" x14ac:dyDescent="0.3">
      <c r="A17605" s="18" t="str">
        <f t="shared" si="275"/>
        <v>2024-25Borough of QueenscliffeAF6</v>
      </c>
      <c r="B17605" s="18" t="s">
        <v>1274</v>
      </c>
      <c r="C17605" s="18" t="s">
        <v>1174</v>
      </c>
      <c r="D17605" s="18" t="s">
        <v>85</v>
      </c>
      <c r="E17605" s="18">
        <v>0</v>
      </c>
    </row>
    <row r="17606" spans="1:5" x14ac:dyDescent="0.3">
      <c r="A17606" s="18" t="str">
        <f t="shared" si="275"/>
        <v>2024-25Borough of QueenscliffeAF7</v>
      </c>
      <c r="B17606" s="18" t="s">
        <v>1274</v>
      </c>
      <c r="C17606" s="18" t="s">
        <v>1174</v>
      </c>
      <c r="D17606" s="18" t="s">
        <v>90</v>
      </c>
      <c r="E17606" s="18">
        <v>0</v>
      </c>
    </row>
    <row r="17607" spans="1:5" x14ac:dyDescent="0.3">
      <c r="A17607" s="18" t="str">
        <f t="shared" si="275"/>
        <v>2024-25Borough of QueenscliffeAM1</v>
      </c>
      <c r="B17607" s="18" t="s">
        <v>1274</v>
      </c>
      <c r="C17607" s="18" t="s">
        <v>1174</v>
      </c>
      <c r="D17607" s="18" t="s">
        <v>97</v>
      </c>
      <c r="E17607" s="18">
        <v>1</v>
      </c>
    </row>
    <row r="17608" spans="1:5" x14ac:dyDescent="0.3">
      <c r="A17608" s="18" t="str">
        <f t="shared" si="275"/>
        <v>2024-25Borough of QueenscliffeAM2</v>
      </c>
      <c r="B17608" s="18" t="s">
        <v>1274</v>
      </c>
      <c r="C17608" s="18" t="s">
        <v>1174</v>
      </c>
      <c r="D17608" s="18" t="s">
        <v>103</v>
      </c>
      <c r="E17608" s="18">
        <v>0</v>
      </c>
    </row>
    <row r="17609" spans="1:5" x14ac:dyDescent="0.3">
      <c r="A17609" s="18" t="str">
        <f t="shared" si="275"/>
        <v>2024-25Borough of QueenscliffeAM5</v>
      </c>
      <c r="B17609" s="18" t="s">
        <v>1274</v>
      </c>
      <c r="C17609" s="18" t="s">
        <v>1174</v>
      </c>
      <c r="D17609" s="18" t="s">
        <v>109</v>
      </c>
      <c r="E17609" s="18">
        <v>0</v>
      </c>
    </row>
    <row r="17610" spans="1:5" x14ac:dyDescent="0.3">
      <c r="A17610" s="18" t="str">
        <f t="shared" si="275"/>
        <v>2024-25Borough of QueenscliffeAM6</v>
      </c>
      <c r="B17610" s="18" t="s">
        <v>1274</v>
      </c>
      <c r="C17610" s="18" t="s">
        <v>1174</v>
      </c>
      <c r="D17610" s="18" t="s">
        <v>115</v>
      </c>
      <c r="E17610" s="18">
        <v>28.980617807389461</v>
      </c>
    </row>
    <row r="17611" spans="1:5" x14ac:dyDescent="0.3">
      <c r="A17611" s="18" t="str">
        <f t="shared" si="275"/>
        <v>2024-25Borough of QueenscliffeAM7</v>
      </c>
      <c r="B17611" s="18" t="s">
        <v>1274</v>
      </c>
      <c r="C17611" s="18" t="s">
        <v>1174</v>
      </c>
      <c r="D17611" s="18" t="s">
        <v>118</v>
      </c>
      <c r="E17611" s="18">
        <v>0</v>
      </c>
    </row>
    <row r="17612" spans="1:5" x14ac:dyDescent="0.3">
      <c r="A17612" s="18" t="str">
        <f t="shared" si="275"/>
        <v>2024-25Borough of QueenscliffeFS1</v>
      </c>
      <c r="B17612" s="18" t="s">
        <v>1274</v>
      </c>
      <c r="C17612" s="18" t="s">
        <v>1174</v>
      </c>
      <c r="D17612" s="18" t="s">
        <v>124</v>
      </c>
      <c r="E17612" s="18">
        <v>1</v>
      </c>
    </row>
    <row r="17613" spans="1:5" x14ac:dyDescent="0.3">
      <c r="A17613" s="18" t="str">
        <f t="shared" si="275"/>
        <v>2024-25Borough of QueenscliffeFS2</v>
      </c>
      <c r="B17613" s="18" t="s">
        <v>1274</v>
      </c>
      <c r="C17613" s="18" t="s">
        <v>1174</v>
      </c>
      <c r="D17613" s="18" t="s">
        <v>130</v>
      </c>
      <c r="E17613" s="18">
        <v>1</v>
      </c>
    </row>
    <row r="17614" spans="1:5" x14ac:dyDescent="0.3">
      <c r="A17614" s="18" t="str">
        <f t="shared" si="275"/>
        <v>2024-25Borough of QueenscliffeFS3</v>
      </c>
      <c r="B17614" s="18" t="s">
        <v>1274</v>
      </c>
      <c r="C17614" s="18" t="s">
        <v>1174</v>
      </c>
      <c r="D17614" s="18" t="s">
        <v>135</v>
      </c>
      <c r="E17614" s="18">
        <v>1168.3333333333333</v>
      </c>
    </row>
    <row r="17615" spans="1:5" x14ac:dyDescent="0.3">
      <c r="A17615" s="18" t="str">
        <f t="shared" si="275"/>
        <v>2024-25Borough of QueenscliffeFS4</v>
      </c>
      <c r="B17615" s="18" t="s">
        <v>1274</v>
      </c>
      <c r="C17615" s="18" t="s">
        <v>1174</v>
      </c>
      <c r="D17615" s="18" t="s">
        <v>139</v>
      </c>
      <c r="E17615" s="18">
        <v>1</v>
      </c>
    </row>
    <row r="17616" spans="1:5" x14ac:dyDescent="0.3">
      <c r="A17616" s="18" t="str">
        <f t="shared" si="275"/>
        <v>2024-25Borough of QueenscliffeFS5</v>
      </c>
      <c r="B17616" s="18" t="s">
        <v>1274</v>
      </c>
      <c r="C17616" s="18" t="s">
        <v>1174</v>
      </c>
      <c r="D17616" s="18" t="s">
        <v>144</v>
      </c>
      <c r="E17616" s="18">
        <v>1.35</v>
      </c>
    </row>
    <row r="17617" spans="1:5" x14ac:dyDescent="0.3">
      <c r="A17617" s="18" t="str">
        <f t="shared" si="275"/>
        <v>2024-25Borough of QueenscliffeG1</v>
      </c>
      <c r="B17617" s="18" t="s">
        <v>1274</v>
      </c>
      <c r="C17617" s="18" t="s">
        <v>1174</v>
      </c>
      <c r="D17617" s="18" t="s">
        <v>149</v>
      </c>
      <c r="E17617" s="18">
        <v>0.1</v>
      </c>
    </row>
    <row r="17618" spans="1:5" x14ac:dyDescent="0.3">
      <c r="A17618" s="18" t="str">
        <f t="shared" si="275"/>
        <v>2024-25Borough of QueenscliffeG2</v>
      </c>
      <c r="B17618" s="18" t="s">
        <v>1274</v>
      </c>
      <c r="C17618" s="18" t="s">
        <v>1174</v>
      </c>
      <c r="D17618" s="18" t="s">
        <v>154</v>
      </c>
      <c r="E17618" s="18">
        <v>53</v>
      </c>
    </row>
    <row r="17619" spans="1:5" x14ac:dyDescent="0.3">
      <c r="A17619" s="18" t="str">
        <f t="shared" si="275"/>
        <v>2024-25Borough of QueenscliffeG3</v>
      </c>
      <c r="B17619" s="18" t="s">
        <v>1274</v>
      </c>
      <c r="C17619" s="18" t="s">
        <v>1174</v>
      </c>
      <c r="D17619" s="18" t="s">
        <v>159</v>
      </c>
      <c r="E17619" s="18">
        <v>0.97333333333333338</v>
      </c>
    </row>
    <row r="17620" spans="1:5" x14ac:dyDescent="0.3">
      <c r="A17620" s="18" t="str">
        <f t="shared" si="275"/>
        <v>2024-25Borough of QueenscliffeG4</v>
      </c>
      <c r="B17620" s="18" t="s">
        <v>1274</v>
      </c>
      <c r="C17620" s="18" t="s">
        <v>1174</v>
      </c>
      <c r="D17620" s="18" t="s">
        <v>166</v>
      </c>
      <c r="E17620" s="18">
        <v>48743.6</v>
      </c>
    </row>
    <row r="17621" spans="1:5" x14ac:dyDescent="0.3">
      <c r="A17621" s="18" t="str">
        <f t="shared" si="275"/>
        <v>2024-25Borough of QueenscliffeG5</v>
      </c>
      <c r="B17621" s="18" t="s">
        <v>1274</v>
      </c>
      <c r="C17621" s="18" t="s">
        <v>1174</v>
      </c>
      <c r="D17621" s="18" t="s">
        <v>169</v>
      </c>
      <c r="E17621" s="18">
        <v>50</v>
      </c>
    </row>
    <row r="17622" spans="1:5" x14ac:dyDescent="0.3">
      <c r="A17622" s="18" t="str">
        <f t="shared" si="275"/>
        <v>2024-25Borough of QueenscliffeLB2</v>
      </c>
      <c r="B17622" s="18" t="s">
        <v>1274</v>
      </c>
      <c r="C17622" s="18" t="s">
        <v>1174</v>
      </c>
      <c r="D17622" s="18" t="s">
        <v>172</v>
      </c>
      <c r="E17622" s="18">
        <v>0.70741041400904559</v>
      </c>
    </row>
    <row r="17623" spans="1:5" x14ac:dyDescent="0.3">
      <c r="A17623" s="18" t="str">
        <f t="shared" si="275"/>
        <v>2024-25Borough of QueenscliffeLB5</v>
      </c>
      <c r="B17623" s="18" t="s">
        <v>1274</v>
      </c>
      <c r="C17623" s="18" t="s">
        <v>1174</v>
      </c>
      <c r="D17623" s="18" t="s">
        <v>177</v>
      </c>
      <c r="E17623" s="18">
        <v>84.032125984251977</v>
      </c>
    </row>
    <row r="17624" spans="1:5" x14ac:dyDescent="0.3">
      <c r="A17624" s="18" t="str">
        <f t="shared" ref="A17624:A17687" si="276">CONCATENATE(B17624,C17624,D17624)</f>
        <v>2024-25Borough of QueenscliffeLB6</v>
      </c>
      <c r="B17624" s="18" t="s">
        <v>1274</v>
      </c>
      <c r="C17624" s="18" t="s">
        <v>1174</v>
      </c>
      <c r="D17624" s="18" t="s">
        <v>180</v>
      </c>
      <c r="E17624" s="18">
        <v>16.141732283464567</v>
      </c>
    </row>
    <row r="17625" spans="1:5" x14ac:dyDescent="0.3">
      <c r="A17625" s="18" t="str">
        <f t="shared" si="276"/>
        <v>2024-25Borough of QueenscliffeLB7</v>
      </c>
      <c r="B17625" s="18" t="s">
        <v>1274</v>
      </c>
      <c r="C17625" s="18" t="s">
        <v>1174</v>
      </c>
      <c r="D17625" s="18" t="s">
        <v>184</v>
      </c>
      <c r="E17625" s="18">
        <v>0.55027256208358566</v>
      </c>
    </row>
    <row r="17626" spans="1:5" x14ac:dyDescent="0.3">
      <c r="A17626" s="18" t="str">
        <f t="shared" si="276"/>
        <v>2024-25Borough of QueenscliffeLB8</v>
      </c>
      <c r="B17626" s="18" t="s">
        <v>1274</v>
      </c>
      <c r="C17626" s="18" t="s">
        <v>1174</v>
      </c>
      <c r="D17626" s="18" t="s">
        <v>188</v>
      </c>
      <c r="E17626" s="18">
        <v>8.8461538461538467</v>
      </c>
    </row>
    <row r="17627" spans="1:5" x14ac:dyDescent="0.3">
      <c r="A17627" s="18" t="str">
        <f t="shared" si="276"/>
        <v>2024-25Borough of QueenscliffeMC2</v>
      </c>
      <c r="B17627" s="18" t="s">
        <v>1274</v>
      </c>
      <c r="C17627" s="18" t="s">
        <v>1174</v>
      </c>
      <c r="D17627" s="18" t="s">
        <v>192</v>
      </c>
      <c r="E17627" s="18">
        <v>1</v>
      </c>
    </row>
    <row r="17628" spans="1:5" x14ac:dyDescent="0.3">
      <c r="A17628" s="18" t="str">
        <f t="shared" si="276"/>
        <v>2024-25Borough of QueenscliffeMC3</v>
      </c>
      <c r="B17628" s="18" t="s">
        <v>1274</v>
      </c>
      <c r="C17628" s="18" t="s">
        <v>1174</v>
      </c>
      <c r="D17628" s="18" t="s">
        <v>197</v>
      </c>
      <c r="E17628" s="18">
        <v>217</v>
      </c>
    </row>
    <row r="17629" spans="1:5" x14ac:dyDescent="0.3">
      <c r="A17629" s="18" t="str">
        <f t="shared" si="276"/>
        <v>2024-25Borough of QueenscliffeMC4</v>
      </c>
      <c r="B17629" s="18" t="s">
        <v>1274</v>
      </c>
      <c r="C17629" s="18" t="s">
        <v>1174</v>
      </c>
      <c r="D17629" s="18" t="s">
        <v>202</v>
      </c>
      <c r="E17629" s="18">
        <v>0.63636363636363635</v>
      </c>
    </row>
    <row r="17630" spans="1:5" x14ac:dyDescent="0.3">
      <c r="A17630" s="18" t="str">
        <f t="shared" si="276"/>
        <v>2024-25Borough of QueenscliffeMC5</v>
      </c>
      <c r="B17630" s="18" t="s">
        <v>1274</v>
      </c>
      <c r="C17630" s="18" t="s">
        <v>1174</v>
      </c>
      <c r="D17630" s="18" t="s">
        <v>207</v>
      </c>
      <c r="E17630" s="18">
        <v>0.66666666666666663</v>
      </c>
    </row>
    <row r="17631" spans="1:5" x14ac:dyDescent="0.3">
      <c r="A17631" s="18" t="str">
        <f t="shared" si="276"/>
        <v>2024-25Borough of QueenscliffeMC6</v>
      </c>
      <c r="B17631" s="18" t="s">
        <v>1274</v>
      </c>
      <c r="C17631" s="18" t="s">
        <v>1174</v>
      </c>
      <c r="D17631" s="18" t="s">
        <v>211</v>
      </c>
      <c r="E17631" s="18">
        <v>0.6470588235294118</v>
      </c>
    </row>
    <row r="17632" spans="1:5" x14ac:dyDescent="0.3">
      <c r="A17632" s="18" t="str">
        <f t="shared" si="276"/>
        <v>2024-25Borough of QueenscliffeR1</v>
      </c>
      <c r="B17632" s="18" t="s">
        <v>1274</v>
      </c>
      <c r="C17632" s="18" t="s">
        <v>1174</v>
      </c>
      <c r="D17632" s="18" t="s">
        <v>215</v>
      </c>
      <c r="E17632" s="18">
        <v>169.04761904761904</v>
      </c>
    </row>
    <row r="17633" spans="1:5" x14ac:dyDescent="0.3">
      <c r="A17633" s="18" t="str">
        <f t="shared" si="276"/>
        <v>2024-25Borough of QueenscliffeR2</v>
      </c>
      <c r="B17633" s="18" t="s">
        <v>1274</v>
      </c>
      <c r="C17633" s="18" t="s">
        <v>1174</v>
      </c>
      <c r="D17633" s="18" t="s">
        <v>220</v>
      </c>
      <c r="E17633" s="18">
        <v>1</v>
      </c>
    </row>
    <row r="17634" spans="1:5" x14ac:dyDescent="0.3">
      <c r="A17634" s="18" t="str">
        <f t="shared" si="276"/>
        <v>2024-25Borough of QueenscliffeR3</v>
      </c>
      <c r="B17634" s="18" t="s">
        <v>1274</v>
      </c>
      <c r="C17634" s="18" t="s">
        <v>1174</v>
      </c>
      <c r="D17634" s="18" t="s">
        <v>223</v>
      </c>
      <c r="E17634" s="18">
        <v>42.929617391304348</v>
      </c>
    </row>
    <row r="17635" spans="1:5" x14ac:dyDescent="0.3">
      <c r="A17635" s="18" t="str">
        <f t="shared" si="276"/>
        <v>2024-25Borough of QueenscliffeR4</v>
      </c>
      <c r="B17635" s="18" t="s">
        <v>1274</v>
      </c>
      <c r="C17635" s="18" t="s">
        <v>1174</v>
      </c>
      <c r="D17635" s="18" t="s">
        <v>228</v>
      </c>
      <c r="E17635" s="18">
        <v>0</v>
      </c>
    </row>
    <row r="17636" spans="1:5" x14ac:dyDescent="0.3">
      <c r="A17636" s="18" t="str">
        <f t="shared" si="276"/>
        <v>2024-25Borough of QueenscliffeR5</v>
      </c>
      <c r="B17636" s="18" t="s">
        <v>1274</v>
      </c>
      <c r="C17636" s="18" t="s">
        <v>1174</v>
      </c>
      <c r="D17636" s="18" t="s">
        <v>232</v>
      </c>
      <c r="E17636" s="18">
        <v>61</v>
      </c>
    </row>
    <row r="17637" spans="1:5" x14ac:dyDescent="0.3">
      <c r="A17637" s="18" t="str">
        <f t="shared" si="276"/>
        <v>2024-25Borough of QueenscliffeSP1</v>
      </c>
      <c r="B17637" s="18" t="s">
        <v>1274</v>
      </c>
      <c r="C17637" s="18" t="s">
        <v>1174</v>
      </c>
      <c r="D17637" s="18" t="s">
        <v>236</v>
      </c>
      <c r="E17637" s="18">
        <v>17</v>
      </c>
    </row>
    <row r="17638" spans="1:5" x14ac:dyDescent="0.3">
      <c r="A17638" s="18" t="str">
        <f t="shared" si="276"/>
        <v>2024-25Borough of QueenscliffeSP2</v>
      </c>
      <c r="B17638" s="18" t="s">
        <v>1274</v>
      </c>
      <c r="C17638" s="18" t="s">
        <v>1174</v>
      </c>
      <c r="D17638" s="18" t="s">
        <v>239</v>
      </c>
      <c r="E17638" s="18">
        <v>0.92079207920792083</v>
      </c>
    </row>
    <row r="17639" spans="1:5" x14ac:dyDescent="0.3">
      <c r="A17639" s="18" t="str">
        <f t="shared" si="276"/>
        <v>2024-25Borough of QueenscliffeSP3</v>
      </c>
      <c r="B17639" s="18" t="s">
        <v>1274</v>
      </c>
      <c r="C17639" s="18" t="s">
        <v>1174</v>
      </c>
      <c r="D17639" s="18" t="s">
        <v>245</v>
      </c>
      <c r="E17639" s="18">
        <v>2928.7727272727275</v>
      </c>
    </row>
    <row r="17640" spans="1:5" x14ac:dyDescent="0.3">
      <c r="A17640" s="18" t="str">
        <f t="shared" si="276"/>
        <v>2024-25Borough of QueenscliffeSP4</v>
      </c>
      <c r="B17640" s="18" t="s">
        <v>1274</v>
      </c>
      <c r="C17640" s="18" t="s">
        <v>1174</v>
      </c>
      <c r="D17640" s="18" t="s">
        <v>251</v>
      </c>
      <c r="E17640" s="18">
        <v>0.66666666666666663</v>
      </c>
    </row>
    <row r="17641" spans="1:5" x14ac:dyDescent="0.3">
      <c r="A17641" s="18" t="str">
        <f t="shared" si="276"/>
        <v>2024-25Borough of QueenscliffeWC2</v>
      </c>
      <c r="B17641" s="18" t="s">
        <v>1274</v>
      </c>
      <c r="C17641" s="18" t="s">
        <v>1174</v>
      </c>
      <c r="D17641" s="18" t="s">
        <v>256</v>
      </c>
      <c r="E17641" s="18">
        <v>4.3352646884780057</v>
      </c>
    </row>
    <row r="17642" spans="1:5" x14ac:dyDescent="0.3">
      <c r="A17642" s="18" t="str">
        <f t="shared" si="276"/>
        <v>2024-25Borough of QueenscliffeWC3</v>
      </c>
      <c r="B17642" s="18" t="s">
        <v>1274</v>
      </c>
      <c r="C17642" s="18" t="s">
        <v>1174</v>
      </c>
      <c r="D17642" s="18" t="s">
        <v>262</v>
      </c>
      <c r="E17642" s="18">
        <v>102.3937875751503</v>
      </c>
    </row>
    <row r="17643" spans="1:5" x14ac:dyDescent="0.3">
      <c r="A17643" s="18" t="str">
        <f t="shared" si="276"/>
        <v>2024-25Borough of QueenscliffeWC4</v>
      </c>
      <c r="B17643" s="18" t="s">
        <v>1274</v>
      </c>
      <c r="C17643" s="18" t="s">
        <v>1174</v>
      </c>
      <c r="D17643" s="18" t="s">
        <v>266</v>
      </c>
      <c r="E17643" s="18">
        <v>78.71452875127595</v>
      </c>
    </row>
    <row r="17644" spans="1:5" x14ac:dyDescent="0.3">
      <c r="A17644" s="18" t="str">
        <f t="shared" si="276"/>
        <v>2024-25Borough of QueenscliffeWC5</v>
      </c>
      <c r="B17644" s="18" t="s">
        <v>1274</v>
      </c>
      <c r="C17644" s="18" t="s">
        <v>1174</v>
      </c>
      <c r="D17644" s="18" t="s">
        <v>270</v>
      </c>
      <c r="E17644" s="18">
        <v>0.71647699158832256</v>
      </c>
    </row>
    <row r="17645" spans="1:5" x14ac:dyDescent="0.3">
      <c r="A17645" s="18" t="str">
        <f t="shared" si="276"/>
        <v>2024-25Borough of QueenscliffeE2</v>
      </c>
      <c r="B17645" s="18" t="s">
        <v>1274</v>
      </c>
      <c r="C17645" s="18" t="s">
        <v>1174</v>
      </c>
      <c r="D17645" s="18" t="s">
        <v>548</v>
      </c>
      <c r="E17645" s="18">
        <v>4315.1608710912578</v>
      </c>
    </row>
    <row r="17646" spans="1:5" x14ac:dyDescent="0.3">
      <c r="A17646" s="18" t="str">
        <f t="shared" si="276"/>
        <v>2024-25Borough of QueenscliffeE4</v>
      </c>
      <c r="B17646" s="18" t="s">
        <v>1274</v>
      </c>
      <c r="C17646" s="18" t="s">
        <v>1174</v>
      </c>
      <c r="D17646" s="18" t="s">
        <v>550</v>
      </c>
      <c r="E17646" s="18">
        <v>2387.1118315252074</v>
      </c>
    </row>
    <row r="17647" spans="1:5" x14ac:dyDescent="0.3">
      <c r="A17647" s="18" t="str">
        <f t="shared" si="276"/>
        <v>2024-25Borough of QueenscliffeL1</v>
      </c>
      <c r="B17647" s="18" t="s">
        <v>1274</v>
      </c>
      <c r="C17647" s="18" t="s">
        <v>1174</v>
      </c>
      <c r="D17647" s="18" t="s">
        <v>552</v>
      </c>
      <c r="E17647" s="18">
        <v>2.1354844399924615</v>
      </c>
    </row>
    <row r="17648" spans="1:5" x14ac:dyDescent="0.3">
      <c r="A17648" s="18" t="str">
        <f t="shared" si="276"/>
        <v>2024-25Borough of QueenscliffeL2</v>
      </c>
      <c r="B17648" s="18" t="s">
        <v>1274</v>
      </c>
      <c r="C17648" s="18" t="s">
        <v>1174</v>
      </c>
      <c r="D17648" s="18" t="s">
        <v>554</v>
      </c>
      <c r="E17648" s="18">
        <v>-0.57607516986982243</v>
      </c>
    </row>
    <row r="17649" spans="1:5" x14ac:dyDescent="0.3">
      <c r="A17649" s="18" t="str">
        <f t="shared" si="276"/>
        <v>2024-25Borough of QueenscliffeO2</v>
      </c>
      <c r="B17649" s="18" t="s">
        <v>1274</v>
      </c>
      <c r="C17649" s="18" t="s">
        <v>1174</v>
      </c>
      <c r="D17649" s="18" t="s">
        <v>556</v>
      </c>
      <c r="E17649" s="18">
        <v>0</v>
      </c>
    </row>
    <row r="17650" spans="1:5" x14ac:dyDescent="0.3">
      <c r="A17650" s="18" t="str">
        <f t="shared" si="276"/>
        <v>2024-25Borough of QueenscliffeO3</v>
      </c>
      <c r="B17650" s="18" t="s">
        <v>1274</v>
      </c>
      <c r="C17650" s="18" t="s">
        <v>1174</v>
      </c>
      <c r="D17650" s="18" t="s">
        <v>558</v>
      </c>
      <c r="E17650" s="18">
        <v>0</v>
      </c>
    </row>
    <row r="17651" spans="1:5" x14ac:dyDescent="0.3">
      <c r="A17651" s="18" t="str">
        <f t="shared" si="276"/>
        <v>2024-25Borough of QueenscliffeO4</v>
      </c>
      <c r="B17651" s="18" t="s">
        <v>1274</v>
      </c>
      <c r="C17651" s="18" t="s">
        <v>1174</v>
      </c>
      <c r="D17651" s="18" t="s">
        <v>560</v>
      </c>
      <c r="E17651" s="18">
        <v>8.999220675267058E-3</v>
      </c>
    </row>
    <row r="17652" spans="1:5" x14ac:dyDescent="0.3">
      <c r="A17652" s="18" t="str">
        <f t="shared" si="276"/>
        <v>2024-25Borough of QueenscliffeO5</v>
      </c>
      <c r="B17652" s="18" t="s">
        <v>1274</v>
      </c>
      <c r="C17652" s="18" t="s">
        <v>1174</v>
      </c>
      <c r="D17652" s="18" t="s">
        <v>562</v>
      </c>
      <c r="E17652" s="18">
        <v>0.97354357133089187</v>
      </c>
    </row>
    <row r="17653" spans="1:5" x14ac:dyDescent="0.3">
      <c r="A17653" s="18" t="str">
        <f t="shared" si="276"/>
        <v>2024-25Borough of QueenscliffeOP1</v>
      </c>
      <c r="B17653" s="18" t="s">
        <v>1274</v>
      </c>
      <c r="C17653" s="18" t="s">
        <v>1174</v>
      </c>
      <c r="D17653" s="18" t="s">
        <v>564</v>
      </c>
      <c r="E17653" s="18">
        <v>4.3592429631937692E-2</v>
      </c>
    </row>
    <row r="17654" spans="1:5" x14ac:dyDescent="0.3">
      <c r="A17654" s="18" t="str">
        <f t="shared" si="276"/>
        <v>2024-25Borough of QueenscliffeS1</v>
      </c>
      <c r="B17654" s="18" t="s">
        <v>1274</v>
      </c>
      <c r="C17654" s="18" t="s">
        <v>1174</v>
      </c>
      <c r="D17654" s="18" t="s">
        <v>567</v>
      </c>
      <c r="E17654" s="18">
        <v>0.63595905077212811</v>
      </c>
    </row>
    <row r="17655" spans="1:5" x14ac:dyDescent="0.3">
      <c r="A17655" s="18" t="str">
        <f t="shared" si="276"/>
        <v>2024-25Borough of QueenscliffeS2</v>
      </c>
      <c r="B17655" s="18" t="s">
        <v>1274</v>
      </c>
      <c r="C17655" s="18" t="s">
        <v>1174</v>
      </c>
      <c r="D17655" s="18" t="s">
        <v>569</v>
      </c>
      <c r="E17655" s="18">
        <v>1.8386887587902221E-3</v>
      </c>
    </row>
    <row r="17656" spans="1:5" x14ac:dyDescent="0.3">
      <c r="A17656" s="18" t="str">
        <f t="shared" si="276"/>
        <v>2024-25Borough of QueenscliffeC1</v>
      </c>
      <c r="B17656" s="18" t="s">
        <v>1274</v>
      </c>
      <c r="C17656" s="18" t="s">
        <v>1174</v>
      </c>
      <c r="D17656" s="18" t="s">
        <v>572</v>
      </c>
      <c r="E17656" s="18">
        <v>4095.6130133252577</v>
      </c>
    </row>
    <row r="17657" spans="1:5" x14ac:dyDescent="0.3">
      <c r="A17657" s="18" t="str">
        <f t="shared" si="276"/>
        <v>2024-25Borough of QueenscliffeC2</v>
      </c>
      <c r="B17657" s="18" t="s">
        <v>1274</v>
      </c>
      <c r="C17657" s="18" t="s">
        <v>1174</v>
      </c>
      <c r="D17657" s="18" t="s">
        <v>575</v>
      </c>
      <c r="E17657" s="18">
        <v>14626.9438379358</v>
      </c>
    </row>
    <row r="17658" spans="1:5" x14ac:dyDescent="0.3">
      <c r="A17658" s="18" t="str">
        <f t="shared" si="276"/>
        <v>2024-25Borough of QueenscliffeC3</v>
      </c>
      <c r="B17658" s="18" t="s">
        <v>1274</v>
      </c>
      <c r="C17658" s="18" t="s">
        <v>1174</v>
      </c>
      <c r="D17658" s="18" t="s">
        <v>579</v>
      </c>
      <c r="E17658" s="18">
        <v>76.79069767441861</v>
      </c>
    </row>
    <row r="17659" spans="1:5" x14ac:dyDescent="0.3">
      <c r="A17659" s="18" t="str">
        <f t="shared" si="276"/>
        <v>2024-25Borough of QueenscliffeC4</v>
      </c>
      <c r="B17659" s="18" t="s">
        <v>1274</v>
      </c>
      <c r="C17659" s="18" t="s">
        <v>1174</v>
      </c>
      <c r="D17659" s="18" t="s">
        <v>583</v>
      </c>
      <c r="E17659" s="18">
        <v>3712.6443185947905</v>
      </c>
    </row>
    <row r="17660" spans="1:5" x14ac:dyDescent="0.3">
      <c r="A17660" s="18" t="str">
        <f t="shared" si="276"/>
        <v>2024-25Borough of QueenscliffeC5</v>
      </c>
      <c r="B17660" s="18" t="s">
        <v>1274</v>
      </c>
      <c r="C17660" s="18" t="s">
        <v>1174</v>
      </c>
      <c r="D17660" s="18" t="s">
        <v>586</v>
      </c>
      <c r="E17660" s="18">
        <v>485.4629890975167</v>
      </c>
    </row>
    <row r="17661" spans="1:5" x14ac:dyDescent="0.3">
      <c r="A17661" s="18" t="str">
        <f t="shared" si="276"/>
        <v>2024-25Borough of QueenscliffeC6</v>
      </c>
      <c r="B17661" s="18" t="s">
        <v>1274</v>
      </c>
      <c r="C17661" s="18" t="s">
        <v>1174</v>
      </c>
      <c r="D17661" s="18" t="s">
        <v>590</v>
      </c>
      <c r="E17661" s="18">
        <v>10</v>
      </c>
    </row>
    <row r="17662" spans="1:5" x14ac:dyDescent="0.3">
      <c r="A17662" s="18" t="str">
        <f t="shared" si="276"/>
        <v>2024-25Borough of QueenscliffeC7</v>
      </c>
      <c r="B17662" s="18" t="s">
        <v>1274</v>
      </c>
      <c r="C17662" s="18" t="s">
        <v>1174</v>
      </c>
      <c r="D17662" s="18" t="s">
        <v>594</v>
      </c>
      <c r="E17662" s="18">
        <v>7.0796460176991149E-2</v>
      </c>
    </row>
    <row r="17663" spans="1:5" x14ac:dyDescent="0.3">
      <c r="A17663" s="18" t="str">
        <f t="shared" si="276"/>
        <v>2024-25South Gippsland ShireAF2</v>
      </c>
      <c r="B17663" s="18" t="s">
        <v>1274</v>
      </c>
      <c r="C17663" s="18" t="s">
        <v>1176</v>
      </c>
      <c r="D17663" s="18" t="s">
        <v>76</v>
      </c>
      <c r="E17663" s="18">
        <v>0.33333333333333331</v>
      </c>
    </row>
    <row r="17664" spans="1:5" x14ac:dyDescent="0.3">
      <c r="A17664" s="18" t="str">
        <f t="shared" si="276"/>
        <v>2024-25South Gippsland ShireAF6</v>
      </c>
      <c r="B17664" s="18" t="s">
        <v>1274</v>
      </c>
      <c r="C17664" s="18" t="s">
        <v>1176</v>
      </c>
      <c r="D17664" s="18" t="s">
        <v>85</v>
      </c>
      <c r="E17664" s="18">
        <v>4.6078267036296818</v>
      </c>
    </row>
    <row r="17665" spans="1:5" x14ac:dyDescent="0.3">
      <c r="A17665" s="18" t="str">
        <f t="shared" si="276"/>
        <v>2024-25South Gippsland ShireAF7</v>
      </c>
      <c r="B17665" s="18" t="s">
        <v>1274</v>
      </c>
      <c r="C17665" s="18" t="s">
        <v>1176</v>
      </c>
      <c r="D17665" s="18" t="s">
        <v>90</v>
      </c>
      <c r="E17665" s="18">
        <v>10.744543317662862</v>
      </c>
    </row>
    <row r="17666" spans="1:5" x14ac:dyDescent="0.3">
      <c r="A17666" s="18" t="str">
        <f t="shared" si="276"/>
        <v>2024-25South Gippsland ShireAM1</v>
      </c>
      <c r="B17666" s="18" t="s">
        <v>1274</v>
      </c>
      <c r="C17666" s="18" t="s">
        <v>1176</v>
      </c>
      <c r="D17666" s="18" t="s">
        <v>97</v>
      </c>
      <c r="E17666" s="18">
        <v>5.5186074429771912</v>
      </c>
    </row>
    <row r="17667" spans="1:5" x14ac:dyDescent="0.3">
      <c r="A17667" s="18" t="str">
        <f t="shared" si="276"/>
        <v>2024-25South Gippsland ShireAM2</v>
      </c>
      <c r="B17667" s="18" t="s">
        <v>1274</v>
      </c>
      <c r="C17667" s="18" t="s">
        <v>1176</v>
      </c>
      <c r="D17667" s="18" t="s">
        <v>103</v>
      </c>
      <c r="E17667" s="18">
        <v>0.3577981651376147</v>
      </c>
    </row>
    <row r="17668" spans="1:5" x14ac:dyDescent="0.3">
      <c r="A17668" s="18" t="str">
        <f t="shared" si="276"/>
        <v>2024-25South Gippsland ShireAM5</v>
      </c>
      <c r="B17668" s="18" t="s">
        <v>1274</v>
      </c>
      <c r="C17668" s="18" t="s">
        <v>1176</v>
      </c>
      <c r="D17668" s="18" t="s">
        <v>109</v>
      </c>
      <c r="E17668" s="18">
        <v>0.82857142857142863</v>
      </c>
    </row>
    <row r="17669" spans="1:5" x14ac:dyDescent="0.3">
      <c r="A17669" s="18" t="str">
        <f t="shared" si="276"/>
        <v>2024-25South Gippsland ShireAM6</v>
      </c>
      <c r="B17669" s="18" t="s">
        <v>1274</v>
      </c>
      <c r="C17669" s="18" t="s">
        <v>1176</v>
      </c>
      <c r="D17669" s="18" t="s">
        <v>115</v>
      </c>
      <c r="E17669" s="18">
        <v>21.72116659145123</v>
      </c>
    </row>
    <row r="17670" spans="1:5" x14ac:dyDescent="0.3">
      <c r="A17670" s="18" t="str">
        <f t="shared" si="276"/>
        <v>2024-25South Gippsland ShireAM7</v>
      </c>
      <c r="B17670" s="18" t="s">
        <v>1274</v>
      </c>
      <c r="C17670" s="18" t="s">
        <v>1176</v>
      </c>
      <c r="D17670" s="18" t="s">
        <v>118</v>
      </c>
      <c r="E17670" s="18">
        <v>1</v>
      </c>
    </row>
    <row r="17671" spans="1:5" x14ac:dyDescent="0.3">
      <c r="A17671" s="18" t="str">
        <f t="shared" si="276"/>
        <v>2024-25South Gippsland ShireFS1</v>
      </c>
      <c r="B17671" s="18" t="s">
        <v>1274</v>
      </c>
      <c r="C17671" s="18" t="s">
        <v>1176</v>
      </c>
      <c r="D17671" s="18" t="s">
        <v>124</v>
      </c>
      <c r="E17671" s="18">
        <v>1.75</v>
      </c>
    </row>
    <row r="17672" spans="1:5" x14ac:dyDescent="0.3">
      <c r="A17672" s="18" t="str">
        <f t="shared" si="276"/>
        <v>2024-25South Gippsland ShireFS2</v>
      </c>
      <c r="B17672" s="18" t="s">
        <v>1274</v>
      </c>
      <c r="C17672" s="18" t="s">
        <v>1176</v>
      </c>
      <c r="D17672" s="18" t="s">
        <v>130</v>
      </c>
      <c r="E17672" s="18">
        <v>0.96414342629482075</v>
      </c>
    </row>
    <row r="17673" spans="1:5" x14ac:dyDescent="0.3">
      <c r="A17673" s="18" t="str">
        <f t="shared" si="276"/>
        <v>2024-25South Gippsland ShireFS3</v>
      </c>
      <c r="B17673" s="18" t="s">
        <v>1274</v>
      </c>
      <c r="C17673" s="18" t="s">
        <v>1176</v>
      </c>
      <c r="D17673" s="18" t="s">
        <v>135</v>
      </c>
      <c r="E17673" s="18">
        <v>839.95862068965516</v>
      </c>
    </row>
    <row r="17674" spans="1:5" x14ac:dyDescent="0.3">
      <c r="A17674" s="18" t="str">
        <f t="shared" si="276"/>
        <v>2024-25South Gippsland ShireFS4</v>
      </c>
      <c r="B17674" s="18" t="s">
        <v>1274</v>
      </c>
      <c r="C17674" s="18" t="s">
        <v>1176</v>
      </c>
      <c r="D17674" s="18" t="s">
        <v>139</v>
      </c>
      <c r="E17674" s="18">
        <v>1</v>
      </c>
    </row>
    <row r="17675" spans="1:5" x14ac:dyDescent="0.3">
      <c r="A17675" s="18" t="str">
        <f t="shared" si="276"/>
        <v>2024-25South Gippsland ShireFS5</v>
      </c>
      <c r="B17675" s="18" t="s">
        <v>1274</v>
      </c>
      <c r="C17675" s="18" t="s">
        <v>1176</v>
      </c>
      <c r="D17675" s="18" t="s">
        <v>144</v>
      </c>
      <c r="E17675" s="18">
        <v>0.96551724137931039</v>
      </c>
    </row>
    <row r="17676" spans="1:5" x14ac:dyDescent="0.3">
      <c r="A17676" s="18" t="str">
        <f t="shared" si="276"/>
        <v>2024-25South Gippsland ShireG1</v>
      </c>
      <c r="B17676" s="18" t="s">
        <v>1274</v>
      </c>
      <c r="C17676" s="18" t="s">
        <v>1176</v>
      </c>
      <c r="D17676" s="18" t="s">
        <v>149</v>
      </c>
      <c r="E17676" s="18">
        <v>0.12222222222222222</v>
      </c>
    </row>
    <row r="17677" spans="1:5" x14ac:dyDescent="0.3">
      <c r="A17677" s="18" t="str">
        <f t="shared" si="276"/>
        <v>2024-25South Gippsland ShireG2</v>
      </c>
      <c r="B17677" s="18" t="s">
        <v>1274</v>
      </c>
      <c r="C17677" s="18" t="s">
        <v>1176</v>
      </c>
      <c r="D17677" s="18" t="s">
        <v>154</v>
      </c>
      <c r="E17677" s="18">
        <v>46</v>
      </c>
    </row>
    <row r="17678" spans="1:5" x14ac:dyDescent="0.3">
      <c r="A17678" s="18" t="str">
        <f t="shared" si="276"/>
        <v>2024-25South Gippsland ShireG3</v>
      </c>
      <c r="B17678" s="18" t="s">
        <v>1274</v>
      </c>
      <c r="C17678" s="18" t="s">
        <v>1176</v>
      </c>
      <c r="D17678" s="18" t="s">
        <v>159</v>
      </c>
      <c r="E17678" s="18">
        <v>0.93333333333333335</v>
      </c>
    </row>
    <row r="17679" spans="1:5" x14ac:dyDescent="0.3">
      <c r="A17679" s="18" t="str">
        <f t="shared" si="276"/>
        <v>2024-25South Gippsland ShireG4</v>
      </c>
      <c r="B17679" s="18" t="s">
        <v>1274</v>
      </c>
      <c r="C17679" s="18" t="s">
        <v>1176</v>
      </c>
      <c r="D17679" s="18" t="s">
        <v>166</v>
      </c>
      <c r="E17679" s="18">
        <v>66503.011111111104</v>
      </c>
    </row>
    <row r="17680" spans="1:5" x14ac:dyDescent="0.3">
      <c r="A17680" s="18" t="str">
        <f t="shared" si="276"/>
        <v>2024-25South Gippsland ShireG5</v>
      </c>
      <c r="B17680" s="18" t="s">
        <v>1274</v>
      </c>
      <c r="C17680" s="18" t="s">
        <v>1176</v>
      </c>
      <c r="D17680" s="18" t="s">
        <v>169</v>
      </c>
      <c r="E17680" s="18">
        <v>45</v>
      </c>
    </row>
    <row r="17681" spans="1:5" x14ac:dyDescent="0.3">
      <c r="A17681" s="18" t="str">
        <f t="shared" si="276"/>
        <v>2024-25South Gippsland ShireLB2</v>
      </c>
      <c r="B17681" s="18" t="s">
        <v>1274</v>
      </c>
      <c r="C17681" s="18" t="s">
        <v>1176</v>
      </c>
      <c r="D17681" s="18" t="s">
        <v>172</v>
      </c>
      <c r="E17681" s="18">
        <v>0.57436473846894942</v>
      </c>
    </row>
    <row r="17682" spans="1:5" x14ac:dyDescent="0.3">
      <c r="A17682" s="18" t="str">
        <f t="shared" si="276"/>
        <v>2024-25South Gippsland ShireLB5</v>
      </c>
      <c r="B17682" s="18" t="s">
        <v>1274</v>
      </c>
      <c r="C17682" s="18" t="s">
        <v>1176</v>
      </c>
      <c r="D17682" s="18" t="s">
        <v>177</v>
      </c>
      <c r="E17682" s="18">
        <v>45.590735284636708</v>
      </c>
    </row>
    <row r="17683" spans="1:5" x14ac:dyDescent="0.3">
      <c r="A17683" s="18" t="str">
        <f t="shared" si="276"/>
        <v>2024-25South Gippsland ShireLB6</v>
      </c>
      <c r="B17683" s="18" t="s">
        <v>1274</v>
      </c>
      <c r="C17683" s="18" t="s">
        <v>1176</v>
      </c>
      <c r="D17683" s="18" t="s">
        <v>180</v>
      </c>
      <c r="E17683" s="18">
        <v>4.2457610727870545</v>
      </c>
    </row>
    <row r="17684" spans="1:5" x14ac:dyDescent="0.3">
      <c r="A17684" s="18" t="str">
        <f t="shared" si="276"/>
        <v>2024-25South Gippsland ShireLB7</v>
      </c>
      <c r="B17684" s="18" t="s">
        <v>1274</v>
      </c>
      <c r="C17684" s="18" t="s">
        <v>1176</v>
      </c>
      <c r="D17684" s="18" t="s">
        <v>184</v>
      </c>
      <c r="E17684" s="18">
        <v>0.35955128618399845</v>
      </c>
    </row>
    <row r="17685" spans="1:5" x14ac:dyDescent="0.3">
      <c r="A17685" s="18" t="str">
        <f t="shared" si="276"/>
        <v>2024-25South Gippsland ShireLB8</v>
      </c>
      <c r="B17685" s="18" t="s">
        <v>1274</v>
      </c>
      <c r="C17685" s="18" t="s">
        <v>1176</v>
      </c>
      <c r="D17685" s="18" t="s">
        <v>188</v>
      </c>
      <c r="E17685" s="18">
        <v>3.8221262329959385</v>
      </c>
    </row>
    <row r="17686" spans="1:5" x14ac:dyDescent="0.3">
      <c r="A17686" s="18" t="str">
        <f t="shared" si="276"/>
        <v>2024-25South Gippsland ShireMC2</v>
      </c>
      <c r="B17686" s="18" t="s">
        <v>1274</v>
      </c>
      <c r="C17686" s="18" t="s">
        <v>1176</v>
      </c>
      <c r="D17686" s="18" t="s">
        <v>192</v>
      </c>
      <c r="E17686" s="18">
        <v>1.009090909090909</v>
      </c>
    </row>
    <row r="17687" spans="1:5" x14ac:dyDescent="0.3">
      <c r="A17687" s="18" t="str">
        <f t="shared" si="276"/>
        <v>2024-25South Gippsland ShireMC3</v>
      </c>
      <c r="B17687" s="18" t="s">
        <v>1274</v>
      </c>
      <c r="C17687" s="18" t="s">
        <v>1176</v>
      </c>
      <c r="D17687" s="18" t="s">
        <v>197</v>
      </c>
      <c r="E17687" s="18">
        <v>84.234164396430259</v>
      </c>
    </row>
    <row r="17688" spans="1:5" x14ac:dyDescent="0.3">
      <c r="A17688" s="18" t="str">
        <f t="shared" ref="A17688:A17751" si="277">CONCATENATE(B17688,C17688,D17688)</f>
        <v>2024-25South Gippsland ShireMC4</v>
      </c>
      <c r="B17688" s="18" t="s">
        <v>1274</v>
      </c>
      <c r="C17688" s="18" t="s">
        <v>1176</v>
      </c>
      <c r="D17688" s="18" t="s">
        <v>202</v>
      </c>
      <c r="E17688" s="18">
        <v>0.71969006381039202</v>
      </c>
    </row>
    <row r="17689" spans="1:5" x14ac:dyDescent="0.3">
      <c r="A17689" s="18" t="str">
        <f t="shared" si="277"/>
        <v>2024-25South Gippsland ShireMC5</v>
      </c>
      <c r="B17689" s="18" t="s">
        <v>1274</v>
      </c>
      <c r="C17689" s="18" t="s">
        <v>1176</v>
      </c>
      <c r="D17689" s="18" t="s">
        <v>207</v>
      </c>
      <c r="E17689" s="18">
        <v>0.84126984126984128</v>
      </c>
    </row>
    <row r="17690" spans="1:5" x14ac:dyDescent="0.3">
      <c r="A17690" s="18" t="str">
        <f t="shared" si="277"/>
        <v>2024-25South Gippsland ShireMC6</v>
      </c>
      <c r="B17690" s="18" t="s">
        <v>1274</v>
      </c>
      <c r="C17690" s="18" t="s">
        <v>1176</v>
      </c>
      <c r="D17690" s="18" t="s">
        <v>211</v>
      </c>
      <c r="E17690" s="18">
        <v>1.0318181818181817</v>
      </c>
    </row>
    <row r="17691" spans="1:5" x14ac:dyDescent="0.3">
      <c r="A17691" s="18" t="str">
        <f t="shared" si="277"/>
        <v>2024-25South Gippsland ShireR1</v>
      </c>
      <c r="B17691" s="18" t="s">
        <v>1274</v>
      </c>
      <c r="C17691" s="18" t="s">
        <v>1176</v>
      </c>
      <c r="D17691" s="18" t="s">
        <v>215</v>
      </c>
      <c r="E17691" s="18">
        <v>80.899158353348625</v>
      </c>
    </row>
    <row r="17692" spans="1:5" x14ac:dyDescent="0.3">
      <c r="A17692" s="18" t="str">
        <f t="shared" si="277"/>
        <v>2024-25South Gippsland ShireR2</v>
      </c>
      <c r="B17692" s="18" t="s">
        <v>1274</v>
      </c>
      <c r="C17692" s="18" t="s">
        <v>1176</v>
      </c>
      <c r="D17692" s="18" t="s">
        <v>220</v>
      </c>
      <c r="E17692" s="18">
        <v>0.99954738605799587</v>
      </c>
    </row>
    <row r="17693" spans="1:5" x14ac:dyDescent="0.3">
      <c r="A17693" s="18" t="str">
        <f t="shared" si="277"/>
        <v>2024-25South Gippsland ShireR3</v>
      </c>
      <c r="B17693" s="18" t="s">
        <v>1274</v>
      </c>
      <c r="C17693" s="18" t="s">
        <v>1176</v>
      </c>
      <c r="D17693" s="18" t="s">
        <v>223</v>
      </c>
      <c r="E17693" s="18">
        <v>122.57724377533295</v>
      </c>
    </row>
    <row r="17694" spans="1:5" x14ac:dyDescent="0.3">
      <c r="A17694" s="18" t="str">
        <f t="shared" si="277"/>
        <v>2024-25South Gippsland ShireR4</v>
      </c>
      <c r="B17694" s="18" t="s">
        <v>1274</v>
      </c>
      <c r="C17694" s="18" t="s">
        <v>1176</v>
      </c>
      <c r="D17694" s="18" t="s">
        <v>228</v>
      </c>
      <c r="E17694" s="18">
        <v>6.2403178387804807</v>
      </c>
    </row>
    <row r="17695" spans="1:5" x14ac:dyDescent="0.3">
      <c r="A17695" s="18" t="str">
        <f t="shared" si="277"/>
        <v>2024-25South Gippsland ShireR5</v>
      </c>
      <c r="B17695" s="18" t="s">
        <v>1274</v>
      </c>
      <c r="C17695" s="18" t="s">
        <v>1176</v>
      </c>
      <c r="D17695" s="18" t="s">
        <v>232</v>
      </c>
      <c r="E17695" s="18">
        <v>33</v>
      </c>
    </row>
    <row r="17696" spans="1:5" x14ac:dyDescent="0.3">
      <c r="A17696" s="18" t="str">
        <f t="shared" si="277"/>
        <v>2024-25South Gippsland ShireSP1</v>
      </c>
      <c r="B17696" s="18" t="s">
        <v>1274</v>
      </c>
      <c r="C17696" s="18" t="s">
        <v>1176</v>
      </c>
      <c r="D17696" s="18" t="s">
        <v>236</v>
      </c>
      <c r="E17696" s="18">
        <v>91</v>
      </c>
    </row>
    <row r="17697" spans="1:5" x14ac:dyDescent="0.3">
      <c r="A17697" s="18" t="str">
        <f t="shared" si="277"/>
        <v>2024-25South Gippsland ShireSP2</v>
      </c>
      <c r="B17697" s="18" t="s">
        <v>1274</v>
      </c>
      <c r="C17697" s="18" t="s">
        <v>1176</v>
      </c>
      <c r="D17697" s="18" t="s">
        <v>239</v>
      </c>
      <c r="E17697" s="18">
        <v>0.53271028037383172</v>
      </c>
    </row>
    <row r="17698" spans="1:5" x14ac:dyDescent="0.3">
      <c r="A17698" s="18" t="str">
        <f t="shared" si="277"/>
        <v>2024-25South Gippsland ShireSP3</v>
      </c>
      <c r="B17698" s="18" t="s">
        <v>1274</v>
      </c>
      <c r="C17698" s="18" t="s">
        <v>1176</v>
      </c>
      <c r="D17698" s="18" t="s">
        <v>245</v>
      </c>
      <c r="E17698" s="18">
        <v>3280.3875739644968</v>
      </c>
    </row>
    <row r="17699" spans="1:5" x14ac:dyDescent="0.3">
      <c r="A17699" s="18" t="str">
        <f t="shared" si="277"/>
        <v>2024-25South Gippsland ShireSP4</v>
      </c>
      <c r="B17699" s="18" t="s">
        <v>1274</v>
      </c>
      <c r="C17699" s="18" t="s">
        <v>1176</v>
      </c>
      <c r="D17699" s="18" t="s">
        <v>251</v>
      </c>
      <c r="E17699" s="18">
        <v>1</v>
      </c>
    </row>
    <row r="17700" spans="1:5" x14ac:dyDescent="0.3">
      <c r="A17700" s="18" t="str">
        <f t="shared" si="277"/>
        <v>2024-25South Gippsland ShireWC2</v>
      </c>
      <c r="B17700" s="18" t="s">
        <v>1274</v>
      </c>
      <c r="C17700" s="18" t="s">
        <v>1176</v>
      </c>
      <c r="D17700" s="18" t="s">
        <v>256</v>
      </c>
      <c r="E17700" s="18">
        <v>3.3540521991337631</v>
      </c>
    </row>
    <row r="17701" spans="1:5" x14ac:dyDescent="0.3">
      <c r="A17701" s="18" t="str">
        <f t="shared" si="277"/>
        <v>2024-25South Gippsland ShireWC3</v>
      </c>
      <c r="B17701" s="18" t="s">
        <v>1274</v>
      </c>
      <c r="C17701" s="18" t="s">
        <v>1176</v>
      </c>
      <c r="D17701" s="18" t="s">
        <v>262</v>
      </c>
      <c r="E17701" s="18">
        <v>173.53795381418817</v>
      </c>
    </row>
    <row r="17702" spans="1:5" x14ac:dyDescent="0.3">
      <c r="A17702" s="18" t="str">
        <f t="shared" si="277"/>
        <v>2024-25South Gippsland ShireWC4</v>
      </c>
      <c r="B17702" s="18" t="s">
        <v>1274</v>
      </c>
      <c r="C17702" s="18" t="s">
        <v>1176</v>
      </c>
      <c r="D17702" s="18" t="s">
        <v>266</v>
      </c>
      <c r="E17702" s="18">
        <v>73.491320778267252</v>
      </c>
    </row>
    <row r="17703" spans="1:5" x14ac:dyDescent="0.3">
      <c r="A17703" s="18" t="str">
        <f t="shared" si="277"/>
        <v>2024-25South Gippsland ShireWC5</v>
      </c>
      <c r="B17703" s="18" t="s">
        <v>1274</v>
      </c>
      <c r="C17703" s="18" t="s">
        <v>1176</v>
      </c>
      <c r="D17703" s="18" t="s">
        <v>270</v>
      </c>
      <c r="E17703" s="18">
        <v>0.50001602215255958</v>
      </c>
    </row>
    <row r="17704" spans="1:5" x14ac:dyDescent="0.3">
      <c r="A17704" s="18" t="str">
        <f t="shared" si="277"/>
        <v>2024-25South Gippsland ShireE2</v>
      </c>
      <c r="B17704" s="18" t="s">
        <v>1274</v>
      </c>
      <c r="C17704" s="18" t="s">
        <v>1176</v>
      </c>
      <c r="D17704" s="18" t="s">
        <v>548</v>
      </c>
      <c r="E17704" s="18">
        <v>4193.8283040023398</v>
      </c>
    </row>
    <row r="17705" spans="1:5" x14ac:dyDescent="0.3">
      <c r="A17705" s="18" t="str">
        <f t="shared" si="277"/>
        <v>2024-25South Gippsland ShireE4</v>
      </c>
      <c r="B17705" s="18" t="s">
        <v>1274</v>
      </c>
      <c r="C17705" s="18" t="s">
        <v>1176</v>
      </c>
      <c r="D17705" s="18" t="s">
        <v>550</v>
      </c>
      <c r="E17705" s="18">
        <v>2282.4550285185001</v>
      </c>
    </row>
    <row r="17706" spans="1:5" x14ac:dyDescent="0.3">
      <c r="A17706" s="18" t="str">
        <f t="shared" si="277"/>
        <v>2024-25South Gippsland ShireL1</v>
      </c>
      <c r="B17706" s="18" t="s">
        <v>1274</v>
      </c>
      <c r="C17706" s="18" t="s">
        <v>1176</v>
      </c>
      <c r="D17706" s="18" t="s">
        <v>552</v>
      </c>
      <c r="E17706" s="18">
        <v>1.9591645300481522</v>
      </c>
    </row>
    <row r="17707" spans="1:5" x14ac:dyDescent="0.3">
      <c r="A17707" s="18" t="str">
        <f t="shared" si="277"/>
        <v>2024-25South Gippsland ShireL2</v>
      </c>
      <c r="B17707" s="18" t="s">
        <v>1274</v>
      </c>
      <c r="C17707" s="18" t="s">
        <v>1176</v>
      </c>
      <c r="D17707" s="18" t="s">
        <v>554</v>
      </c>
      <c r="E17707" s="18">
        <v>-0.46238509161403291</v>
      </c>
    </row>
    <row r="17708" spans="1:5" x14ac:dyDescent="0.3">
      <c r="A17708" s="18" t="str">
        <f t="shared" si="277"/>
        <v>2024-25South Gippsland ShireO2</v>
      </c>
      <c r="B17708" s="18" t="s">
        <v>1274</v>
      </c>
      <c r="C17708" s="18" t="s">
        <v>1176</v>
      </c>
      <c r="D17708" s="18" t="s">
        <v>556</v>
      </c>
      <c r="E17708" s="18">
        <v>0.19602580939873238</v>
      </c>
    </row>
    <row r="17709" spans="1:5" x14ac:dyDescent="0.3">
      <c r="A17709" s="18" t="str">
        <f t="shared" si="277"/>
        <v>2024-25South Gippsland ShireO3</v>
      </c>
      <c r="B17709" s="18" t="s">
        <v>1274</v>
      </c>
      <c r="C17709" s="18" t="s">
        <v>1176</v>
      </c>
      <c r="D17709" s="18" t="s">
        <v>558</v>
      </c>
      <c r="E17709" s="18">
        <v>2.2326271912293725E-2</v>
      </c>
    </row>
    <row r="17710" spans="1:5" x14ac:dyDescent="0.3">
      <c r="A17710" s="18" t="str">
        <f t="shared" si="277"/>
        <v>2024-25South Gippsland ShireO4</v>
      </c>
      <c r="B17710" s="18" t="s">
        <v>1274</v>
      </c>
      <c r="C17710" s="18" t="s">
        <v>1176</v>
      </c>
      <c r="D17710" s="18" t="s">
        <v>560</v>
      </c>
      <c r="E17710" s="18">
        <v>0.25786987152921675</v>
      </c>
    </row>
    <row r="17711" spans="1:5" x14ac:dyDescent="0.3">
      <c r="A17711" s="18" t="str">
        <f t="shared" si="277"/>
        <v>2024-25South Gippsland ShireO5</v>
      </c>
      <c r="B17711" s="18" t="s">
        <v>1274</v>
      </c>
      <c r="C17711" s="18" t="s">
        <v>1176</v>
      </c>
      <c r="D17711" s="18" t="s">
        <v>562</v>
      </c>
      <c r="E17711" s="18">
        <v>2.4144866282882753</v>
      </c>
    </row>
    <row r="17712" spans="1:5" x14ac:dyDescent="0.3">
      <c r="A17712" s="18" t="str">
        <f t="shared" si="277"/>
        <v>2024-25South Gippsland ShireOP1</v>
      </c>
      <c r="B17712" s="18" t="s">
        <v>1274</v>
      </c>
      <c r="C17712" s="18" t="s">
        <v>1176</v>
      </c>
      <c r="D17712" s="18" t="s">
        <v>564</v>
      </c>
      <c r="E17712" s="18">
        <v>5.8486188329028584E-2</v>
      </c>
    </row>
    <row r="17713" spans="1:5" x14ac:dyDescent="0.3">
      <c r="A17713" s="18" t="str">
        <f t="shared" si="277"/>
        <v>2024-25South Gippsland ShireS1</v>
      </c>
      <c r="B17713" s="18" t="s">
        <v>1274</v>
      </c>
      <c r="C17713" s="18" t="s">
        <v>1176</v>
      </c>
      <c r="D17713" s="18" t="s">
        <v>567</v>
      </c>
      <c r="E17713" s="18">
        <v>0.57500109442717684</v>
      </c>
    </row>
    <row r="17714" spans="1:5" x14ac:dyDescent="0.3">
      <c r="A17714" s="18" t="str">
        <f t="shared" si="277"/>
        <v>2024-25South Gippsland ShireS2</v>
      </c>
      <c r="B17714" s="18" t="s">
        <v>1274</v>
      </c>
      <c r="C17714" s="18" t="s">
        <v>1176</v>
      </c>
      <c r="D17714" s="18" t="s">
        <v>569</v>
      </c>
      <c r="E17714" s="18">
        <v>2.9713151781050056E-3</v>
      </c>
    </row>
    <row r="17715" spans="1:5" x14ac:dyDescent="0.3">
      <c r="A17715" s="18" t="str">
        <f t="shared" si="277"/>
        <v>2024-25South Gippsland ShireC1</v>
      </c>
      <c r="B17715" s="18" t="s">
        <v>1274</v>
      </c>
      <c r="C17715" s="18" t="s">
        <v>1176</v>
      </c>
      <c r="D17715" s="18" t="s">
        <v>572</v>
      </c>
      <c r="E17715" s="18">
        <v>2773.1287473405969</v>
      </c>
    </row>
    <row r="17716" spans="1:5" x14ac:dyDescent="0.3">
      <c r="A17716" s="18" t="str">
        <f t="shared" si="277"/>
        <v>2024-25South Gippsland ShireC2</v>
      </c>
      <c r="B17716" s="18" t="s">
        <v>1274</v>
      </c>
      <c r="C17716" s="18" t="s">
        <v>1176</v>
      </c>
      <c r="D17716" s="18" t="s">
        <v>575</v>
      </c>
      <c r="E17716" s="18">
        <v>24799.626071819996</v>
      </c>
    </row>
    <row r="17717" spans="1:5" x14ac:dyDescent="0.3">
      <c r="A17717" s="18" t="str">
        <f t="shared" si="277"/>
        <v>2024-25South Gippsland ShireC3</v>
      </c>
      <c r="B17717" s="18" t="s">
        <v>1274</v>
      </c>
      <c r="C17717" s="18" t="s">
        <v>1176</v>
      </c>
      <c r="D17717" s="18" t="s">
        <v>579</v>
      </c>
      <c r="E17717" s="18">
        <v>14.681495504022717</v>
      </c>
    </row>
    <row r="17718" spans="1:5" x14ac:dyDescent="0.3">
      <c r="A17718" s="18" t="str">
        <f t="shared" si="277"/>
        <v>2024-25South Gippsland ShireC4</v>
      </c>
      <c r="B17718" s="18" t="s">
        <v>1274</v>
      </c>
      <c r="C17718" s="18" t="s">
        <v>1176</v>
      </c>
      <c r="D17718" s="18" t="s">
        <v>583</v>
      </c>
      <c r="E17718" s="18">
        <v>1944.5877119463605</v>
      </c>
    </row>
    <row r="17719" spans="1:5" x14ac:dyDescent="0.3">
      <c r="A17719" s="18" t="str">
        <f t="shared" si="277"/>
        <v>2024-25South Gippsland ShireC5</v>
      </c>
      <c r="B17719" s="18" t="s">
        <v>1274</v>
      </c>
      <c r="C17719" s="18" t="s">
        <v>1176</v>
      </c>
      <c r="D17719" s="18" t="s">
        <v>586</v>
      </c>
      <c r="E17719" s="18">
        <v>756.84997743536837</v>
      </c>
    </row>
    <row r="17720" spans="1:5" x14ac:dyDescent="0.3">
      <c r="A17720" s="18" t="str">
        <f t="shared" si="277"/>
        <v>2024-25South Gippsland ShireC6</v>
      </c>
      <c r="B17720" s="18" t="s">
        <v>1274</v>
      </c>
      <c r="C17720" s="18" t="s">
        <v>1176</v>
      </c>
      <c r="D17720" s="18" t="s">
        <v>590</v>
      </c>
      <c r="E17720" s="18">
        <v>5</v>
      </c>
    </row>
    <row r="17721" spans="1:5" x14ac:dyDescent="0.3">
      <c r="A17721" s="18" t="str">
        <f t="shared" si="277"/>
        <v>2024-25South Gippsland ShireC7</v>
      </c>
      <c r="B17721" s="18" t="s">
        <v>1274</v>
      </c>
      <c r="C17721" s="18" t="s">
        <v>1176</v>
      </c>
      <c r="D17721" s="18" t="s">
        <v>594</v>
      </c>
      <c r="E17721" s="18">
        <v>0.16494845360824742</v>
      </c>
    </row>
    <row r="17722" spans="1:5" x14ac:dyDescent="0.3">
      <c r="A17722" s="18" t="str">
        <f t="shared" si="277"/>
        <v>2024-25Southern Grampians ShireAF2</v>
      </c>
      <c r="B17722" s="18" t="s">
        <v>1274</v>
      </c>
      <c r="C17722" s="18" t="s">
        <v>1179</v>
      </c>
      <c r="D17722" s="18" t="s">
        <v>76</v>
      </c>
      <c r="E17722" s="18">
        <v>1.1666666666666667</v>
      </c>
    </row>
    <row r="17723" spans="1:5" x14ac:dyDescent="0.3">
      <c r="A17723" s="18" t="str">
        <f t="shared" si="277"/>
        <v>2024-25Southern Grampians ShireAF6</v>
      </c>
      <c r="B17723" s="18" t="s">
        <v>1274</v>
      </c>
      <c r="C17723" s="18" t="s">
        <v>1179</v>
      </c>
      <c r="D17723" s="18" t="s">
        <v>85</v>
      </c>
      <c r="E17723" s="18">
        <v>10.800242057488653</v>
      </c>
    </row>
    <row r="17724" spans="1:5" x14ac:dyDescent="0.3">
      <c r="A17724" s="18" t="str">
        <f t="shared" si="277"/>
        <v>2024-25Southern Grampians ShireAF7</v>
      </c>
      <c r="B17724" s="18" t="s">
        <v>1274</v>
      </c>
      <c r="C17724" s="18" t="s">
        <v>1179</v>
      </c>
      <c r="D17724" s="18" t="s">
        <v>90</v>
      </c>
      <c r="E17724" s="18">
        <v>10.175115927249907</v>
      </c>
    </row>
    <row r="17725" spans="1:5" x14ac:dyDescent="0.3">
      <c r="A17725" s="18" t="str">
        <f t="shared" si="277"/>
        <v>2024-25Southern Grampians ShireAM1</v>
      </c>
      <c r="B17725" s="18" t="s">
        <v>1274</v>
      </c>
      <c r="C17725" s="18" t="s">
        <v>1179</v>
      </c>
      <c r="D17725" s="18" t="s">
        <v>97</v>
      </c>
      <c r="E17725" s="18">
        <v>2.9949664429530203</v>
      </c>
    </row>
    <row r="17726" spans="1:5" x14ac:dyDescent="0.3">
      <c r="A17726" s="18" t="str">
        <f t="shared" si="277"/>
        <v>2024-25Southern Grampians ShireAM2</v>
      </c>
      <c r="B17726" s="18" t="s">
        <v>1274</v>
      </c>
      <c r="C17726" s="18" t="s">
        <v>1179</v>
      </c>
      <c r="D17726" s="18" t="s">
        <v>103</v>
      </c>
      <c r="E17726" s="18">
        <v>0.3964757709251101</v>
      </c>
    </row>
    <row r="17727" spans="1:5" x14ac:dyDescent="0.3">
      <c r="A17727" s="18" t="str">
        <f t="shared" si="277"/>
        <v>2024-25Southern Grampians ShireAM5</v>
      </c>
      <c r="B17727" s="18" t="s">
        <v>1274</v>
      </c>
      <c r="C17727" s="18" t="s">
        <v>1179</v>
      </c>
      <c r="D17727" s="18" t="s">
        <v>109</v>
      </c>
      <c r="E17727" s="18">
        <v>0.63503649635036497</v>
      </c>
    </row>
    <row r="17728" spans="1:5" x14ac:dyDescent="0.3">
      <c r="A17728" s="18" t="str">
        <f t="shared" si="277"/>
        <v>2024-25Southern Grampians ShireAM6</v>
      </c>
      <c r="B17728" s="18" t="s">
        <v>1274</v>
      </c>
      <c r="C17728" s="18" t="s">
        <v>1179</v>
      </c>
      <c r="D17728" s="18" t="s">
        <v>115</v>
      </c>
      <c r="E17728" s="18">
        <v>22.139969742813918</v>
      </c>
    </row>
    <row r="17729" spans="1:5" x14ac:dyDescent="0.3">
      <c r="A17729" s="18" t="str">
        <f t="shared" si="277"/>
        <v>2024-25Southern Grampians ShireAM7</v>
      </c>
      <c r="B17729" s="18" t="s">
        <v>1274</v>
      </c>
      <c r="C17729" s="18" t="s">
        <v>1179</v>
      </c>
      <c r="D17729" s="18" t="s">
        <v>118</v>
      </c>
      <c r="E17729" s="18">
        <v>0</v>
      </c>
    </row>
    <row r="17730" spans="1:5" x14ac:dyDescent="0.3">
      <c r="A17730" s="18" t="str">
        <f t="shared" si="277"/>
        <v>2024-25Southern Grampians ShireFS1</v>
      </c>
      <c r="B17730" s="18" t="s">
        <v>1274</v>
      </c>
      <c r="C17730" s="18" t="s">
        <v>1179</v>
      </c>
      <c r="D17730" s="18" t="s">
        <v>124</v>
      </c>
      <c r="E17730" s="18">
        <v>1</v>
      </c>
    </row>
    <row r="17731" spans="1:5" x14ac:dyDescent="0.3">
      <c r="A17731" s="18" t="str">
        <f t="shared" si="277"/>
        <v>2024-25Southern Grampians ShireFS2</v>
      </c>
      <c r="B17731" s="18" t="s">
        <v>1274</v>
      </c>
      <c r="C17731" s="18" t="s">
        <v>1179</v>
      </c>
      <c r="D17731" s="18" t="s">
        <v>130</v>
      </c>
      <c r="E17731" s="18">
        <v>0.96296296296296291</v>
      </c>
    </row>
    <row r="17732" spans="1:5" x14ac:dyDescent="0.3">
      <c r="A17732" s="18" t="str">
        <f t="shared" si="277"/>
        <v>2024-25Southern Grampians ShireFS3</v>
      </c>
      <c r="B17732" s="18" t="s">
        <v>1274</v>
      </c>
      <c r="C17732" s="18" t="s">
        <v>1179</v>
      </c>
      <c r="D17732" s="18" t="s">
        <v>135</v>
      </c>
      <c r="E17732" s="18">
        <v>490.02286135693214</v>
      </c>
    </row>
    <row r="17733" spans="1:5" x14ac:dyDescent="0.3">
      <c r="A17733" s="18" t="str">
        <f t="shared" si="277"/>
        <v>2024-25Southern Grampians ShireFS4</v>
      </c>
      <c r="B17733" s="18" t="s">
        <v>1274</v>
      </c>
      <c r="C17733" s="18" t="s">
        <v>1179</v>
      </c>
      <c r="D17733" s="18" t="s">
        <v>139</v>
      </c>
      <c r="E17733" s="18">
        <v>1</v>
      </c>
    </row>
    <row r="17734" spans="1:5" x14ac:dyDescent="0.3">
      <c r="A17734" s="18" t="str">
        <f t="shared" si="277"/>
        <v>2024-25Southern Grampians ShireFS5</v>
      </c>
      <c r="B17734" s="18" t="s">
        <v>1274</v>
      </c>
      <c r="C17734" s="18" t="s">
        <v>1179</v>
      </c>
      <c r="D17734" s="18" t="s">
        <v>144</v>
      </c>
      <c r="E17734" s="18">
        <v>0.95652173913043481</v>
      </c>
    </row>
    <row r="17735" spans="1:5" x14ac:dyDescent="0.3">
      <c r="A17735" s="18" t="str">
        <f t="shared" si="277"/>
        <v>2024-25Southern Grampians ShireG1</v>
      </c>
      <c r="B17735" s="18" t="s">
        <v>1274</v>
      </c>
      <c r="C17735" s="18" t="s">
        <v>1179</v>
      </c>
      <c r="D17735" s="18" t="s">
        <v>149</v>
      </c>
      <c r="E17735" s="18">
        <v>5.5555555555555552E-2</v>
      </c>
    </row>
    <row r="17736" spans="1:5" x14ac:dyDescent="0.3">
      <c r="A17736" s="18" t="str">
        <f t="shared" si="277"/>
        <v>2024-25Southern Grampians ShireG2</v>
      </c>
      <c r="B17736" s="18" t="s">
        <v>1274</v>
      </c>
      <c r="C17736" s="18" t="s">
        <v>1179</v>
      </c>
      <c r="D17736" s="18" t="s">
        <v>154</v>
      </c>
      <c r="E17736" s="18">
        <v>46</v>
      </c>
    </row>
    <row r="17737" spans="1:5" x14ac:dyDescent="0.3">
      <c r="A17737" s="18" t="str">
        <f t="shared" si="277"/>
        <v>2024-25Southern Grampians ShireG3</v>
      </c>
      <c r="B17737" s="18" t="s">
        <v>1274</v>
      </c>
      <c r="C17737" s="18" t="s">
        <v>1179</v>
      </c>
      <c r="D17737" s="18" t="s">
        <v>159</v>
      </c>
      <c r="E17737" s="18">
        <v>1</v>
      </c>
    </row>
    <row r="17738" spans="1:5" x14ac:dyDescent="0.3">
      <c r="A17738" s="18" t="str">
        <f t="shared" si="277"/>
        <v>2024-25Southern Grampians ShireG4</v>
      </c>
      <c r="B17738" s="18" t="s">
        <v>1274</v>
      </c>
      <c r="C17738" s="18" t="s">
        <v>1179</v>
      </c>
      <c r="D17738" s="18" t="s">
        <v>166</v>
      </c>
      <c r="E17738" s="18">
        <v>44518.285714285717</v>
      </c>
    </row>
    <row r="17739" spans="1:5" x14ac:dyDescent="0.3">
      <c r="A17739" s="18" t="str">
        <f t="shared" si="277"/>
        <v>2024-25Southern Grampians ShireG5</v>
      </c>
      <c r="B17739" s="18" t="s">
        <v>1274</v>
      </c>
      <c r="C17739" s="18" t="s">
        <v>1179</v>
      </c>
      <c r="D17739" s="18" t="s">
        <v>169</v>
      </c>
      <c r="E17739" s="18">
        <v>42</v>
      </c>
    </row>
    <row r="17740" spans="1:5" x14ac:dyDescent="0.3">
      <c r="A17740" s="18" t="str">
        <f t="shared" si="277"/>
        <v>2024-25Southern Grampians ShireLB2</v>
      </c>
      <c r="B17740" s="18" t="s">
        <v>1274</v>
      </c>
      <c r="C17740" s="18" t="s">
        <v>1179</v>
      </c>
      <c r="D17740" s="18" t="s">
        <v>172</v>
      </c>
      <c r="E17740" s="18">
        <v>0.63187458081824277</v>
      </c>
    </row>
    <row r="17741" spans="1:5" x14ac:dyDescent="0.3">
      <c r="A17741" s="18" t="str">
        <f t="shared" si="277"/>
        <v>2024-25Southern Grampians ShireLB5</v>
      </c>
      <c r="B17741" s="18" t="s">
        <v>1274</v>
      </c>
      <c r="C17741" s="18" t="s">
        <v>1179</v>
      </c>
      <c r="D17741" s="18" t="s">
        <v>177</v>
      </c>
      <c r="E17741" s="18">
        <v>44.028018154311646</v>
      </c>
    </row>
    <row r="17742" spans="1:5" x14ac:dyDescent="0.3">
      <c r="A17742" s="18" t="str">
        <f t="shared" si="277"/>
        <v>2024-25Southern Grampians ShireLB6</v>
      </c>
      <c r="B17742" s="18" t="s">
        <v>1274</v>
      </c>
      <c r="C17742" s="18" t="s">
        <v>1179</v>
      </c>
      <c r="D17742" s="18" t="s">
        <v>180</v>
      </c>
      <c r="E17742" s="18">
        <v>4.9840242057488657</v>
      </c>
    </row>
    <row r="17743" spans="1:5" x14ac:dyDescent="0.3">
      <c r="A17743" s="18" t="str">
        <f t="shared" si="277"/>
        <v>2024-25Southern Grampians ShireLB7</v>
      </c>
      <c r="B17743" s="18" t="s">
        <v>1274</v>
      </c>
      <c r="C17743" s="18" t="s">
        <v>1179</v>
      </c>
      <c r="D17743" s="18" t="s">
        <v>184</v>
      </c>
      <c r="E17743" s="18">
        <v>0.21857791225416037</v>
      </c>
    </row>
    <row r="17744" spans="1:5" x14ac:dyDescent="0.3">
      <c r="A17744" s="18" t="str">
        <f t="shared" si="277"/>
        <v>2024-25Southern Grampians ShireLB8</v>
      </c>
      <c r="B17744" s="18" t="s">
        <v>1274</v>
      </c>
      <c r="C17744" s="18" t="s">
        <v>1179</v>
      </c>
      <c r="D17744" s="18" t="s">
        <v>188</v>
      </c>
      <c r="E17744" s="18">
        <v>3.7390015128593039</v>
      </c>
    </row>
    <row r="17745" spans="1:5" x14ac:dyDescent="0.3">
      <c r="A17745" s="18" t="str">
        <f t="shared" si="277"/>
        <v>2024-25Southern Grampians ShireMC2</v>
      </c>
      <c r="B17745" s="18" t="s">
        <v>1274</v>
      </c>
      <c r="C17745" s="18" t="s">
        <v>1179</v>
      </c>
      <c r="D17745" s="18" t="s">
        <v>192</v>
      </c>
      <c r="E17745" s="18">
        <v>1.0060975609756098</v>
      </c>
    </row>
    <row r="17746" spans="1:5" x14ac:dyDescent="0.3">
      <c r="A17746" s="18" t="str">
        <f t="shared" si="277"/>
        <v>2024-25Southern Grampians ShireMC3</v>
      </c>
      <c r="B17746" s="18" t="s">
        <v>1274</v>
      </c>
      <c r="C17746" s="18" t="s">
        <v>1179</v>
      </c>
      <c r="D17746" s="18" t="s">
        <v>197</v>
      </c>
      <c r="E17746" s="18">
        <v>92.724524741054097</v>
      </c>
    </row>
    <row r="17747" spans="1:5" x14ac:dyDescent="0.3">
      <c r="A17747" s="18" t="str">
        <f t="shared" si="277"/>
        <v>2024-25Southern Grampians ShireMC4</v>
      </c>
      <c r="B17747" s="18" t="s">
        <v>1274</v>
      </c>
      <c r="C17747" s="18" t="s">
        <v>1179</v>
      </c>
      <c r="D17747" s="18" t="s">
        <v>202</v>
      </c>
      <c r="E17747" s="18">
        <v>0.86953405017921148</v>
      </c>
    </row>
    <row r="17748" spans="1:5" x14ac:dyDescent="0.3">
      <c r="A17748" s="18" t="str">
        <f t="shared" si="277"/>
        <v>2024-25Southern Grampians ShireMC5</v>
      </c>
      <c r="B17748" s="18" t="s">
        <v>1274</v>
      </c>
      <c r="C17748" s="18" t="s">
        <v>1179</v>
      </c>
      <c r="D17748" s="18" t="s">
        <v>207</v>
      </c>
      <c r="E17748" s="18">
        <v>0.90909090909090906</v>
      </c>
    </row>
    <row r="17749" spans="1:5" x14ac:dyDescent="0.3">
      <c r="A17749" s="18" t="str">
        <f t="shared" si="277"/>
        <v>2024-25Southern Grampians ShireMC6</v>
      </c>
      <c r="B17749" s="18" t="s">
        <v>1274</v>
      </c>
      <c r="C17749" s="18" t="s">
        <v>1179</v>
      </c>
      <c r="D17749" s="18" t="s">
        <v>211</v>
      </c>
      <c r="E17749" s="18">
        <v>0.92682926829268297</v>
      </c>
    </row>
    <row r="17750" spans="1:5" x14ac:dyDescent="0.3">
      <c r="A17750" s="18" t="str">
        <f t="shared" si="277"/>
        <v>2024-25Southern Grampians ShireR1</v>
      </c>
      <c r="B17750" s="18" t="s">
        <v>1274</v>
      </c>
      <c r="C17750" s="18" t="s">
        <v>1179</v>
      </c>
      <c r="D17750" s="18" t="s">
        <v>215</v>
      </c>
      <c r="E17750" s="18">
        <v>0.78455039227519618</v>
      </c>
    </row>
    <row r="17751" spans="1:5" x14ac:dyDescent="0.3">
      <c r="A17751" s="18" t="str">
        <f t="shared" si="277"/>
        <v>2024-25Southern Grampians ShireR2</v>
      </c>
      <c r="B17751" s="18" t="s">
        <v>1274</v>
      </c>
      <c r="C17751" s="18" t="s">
        <v>1179</v>
      </c>
      <c r="D17751" s="18" t="s">
        <v>220</v>
      </c>
      <c r="E17751" s="18">
        <v>0.92878696439348218</v>
      </c>
    </row>
    <row r="17752" spans="1:5" x14ac:dyDescent="0.3">
      <c r="A17752" s="18" t="str">
        <f t="shared" ref="A17752:A17815" si="278">CONCATENATE(B17752,C17752,D17752)</f>
        <v>2024-25Southern Grampians ShireR3</v>
      </c>
      <c r="B17752" s="18" t="s">
        <v>1274</v>
      </c>
      <c r="C17752" s="18" t="s">
        <v>1179</v>
      </c>
      <c r="D17752" s="18" t="s">
        <v>223</v>
      </c>
      <c r="E17752" s="18">
        <v>51.536716417910448</v>
      </c>
    </row>
    <row r="17753" spans="1:5" x14ac:dyDescent="0.3">
      <c r="A17753" s="18" t="str">
        <f t="shared" si="278"/>
        <v>2024-25Southern Grampians ShireR4</v>
      </c>
      <c r="B17753" s="18" t="s">
        <v>1274</v>
      </c>
      <c r="C17753" s="18" t="s">
        <v>1179</v>
      </c>
      <c r="D17753" s="18" t="s">
        <v>228</v>
      </c>
      <c r="E17753" s="18">
        <v>6.6878473744502118</v>
      </c>
    </row>
    <row r="17754" spans="1:5" x14ac:dyDescent="0.3">
      <c r="A17754" s="18" t="str">
        <f t="shared" si="278"/>
        <v>2024-25Southern Grampians ShireR5</v>
      </c>
      <c r="B17754" s="18" t="s">
        <v>1274</v>
      </c>
      <c r="C17754" s="18" t="s">
        <v>1179</v>
      </c>
      <c r="D17754" s="18" t="s">
        <v>232</v>
      </c>
      <c r="E17754" s="18">
        <v>36</v>
      </c>
    </row>
    <row r="17755" spans="1:5" x14ac:dyDescent="0.3">
      <c r="A17755" s="18" t="str">
        <f t="shared" si="278"/>
        <v>2024-25Southern Grampians ShireSP1</v>
      </c>
      <c r="B17755" s="18" t="s">
        <v>1274</v>
      </c>
      <c r="C17755" s="18" t="s">
        <v>1179</v>
      </c>
      <c r="D17755" s="18" t="s">
        <v>236</v>
      </c>
      <c r="E17755" s="18">
        <v>67</v>
      </c>
    </row>
    <row r="17756" spans="1:5" x14ac:dyDescent="0.3">
      <c r="A17756" s="18" t="str">
        <f t="shared" si="278"/>
        <v>2024-25Southern Grampians ShireSP2</v>
      </c>
      <c r="B17756" s="18" t="s">
        <v>1274</v>
      </c>
      <c r="C17756" s="18" t="s">
        <v>1179</v>
      </c>
      <c r="D17756" s="18" t="s">
        <v>239</v>
      </c>
      <c r="E17756" s="18">
        <v>0.41599999999999998</v>
      </c>
    </row>
    <row r="17757" spans="1:5" x14ac:dyDescent="0.3">
      <c r="A17757" s="18" t="str">
        <f t="shared" si="278"/>
        <v>2024-25Southern Grampians ShireSP3</v>
      </c>
      <c r="B17757" s="18" t="s">
        <v>1274</v>
      </c>
      <c r="C17757" s="18" t="s">
        <v>1179</v>
      </c>
      <c r="D17757" s="18" t="s">
        <v>245</v>
      </c>
      <c r="E17757" s="18">
        <v>2623.6692307692306</v>
      </c>
    </row>
    <row r="17758" spans="1:5" x14ac:dyDescent="0.3">
      <c r="A17758" s="18" t="str">
        <f t="shared" si="278"/>
        <v>2024-25Southern Grampians ShireSP4</v>
      </c>
      <c r="B17758" s="18" t="s">
        <v>1274</v>
      </c>
      <c r="C17758" s="18" t="s">
        <v>1179</v>
      </c>
      <c r="D17758" s="18" t="s">
        <v>251</v>
      </c>
      <c r="E17758" s="18">
        <v>0</v>
      </c>
    </row>
    <row r="17759" spans="1:5" x14ac:dyDescent="0.3">
      <c r="A17759" s="18" t="str">
        <f t="shared" si="278"/>
        <v>2024-25Southern Grampians ShireWC2</v>
      </c>
      <c r="B17759" s="18" t="s">
        <v>1274</v>
      </c>
      <c r="C17759" s="18" t="s">
        <v>1179</v>
      </c>
      <c r="D17759" s="18" t="s">
        <v>256</v>
      </c>
      <c r="E17759" s="18">
        <v>11.388488921611653</v>
      </c>
    </row>
    <row r="17760" spans="1:5" x14ac:dyDescent="0.3">
      <c r="A17760" s="18" t="str">
        <f t="shared" si="278"/>
        <v>2024-25Southern Grampians ShireWC3</v>
      </c>
      <c r="B17760" s="18" t="s">
        <v>1274</v>
      </c>
      <c r="C17760" s="18" t="s">
        <v>1179</v>
      </c>
      <c r="D17760" s="18" t="s">
        <v>262</v>
      </c>
      <c r="E17760" s="18">
        <v>134.23565672274847</v>
      </c>
    </row>
    <row r="17761" spans="1:5" x14ac:dyDescent="0.3">
      <c r="A17761" s="18" t="str">
        <f t="shared" si="278"/>
        <v>2024-25Southern Grampians ShireWC4</v>
      </c>
      <c r="B17761" s="18" t="s">
        <v>1274</v>
      </c>
      <c r="C17761" s="18" t="s">
        <v>1179</v>
      </c>
      <c r="D17761" s="18" t="s">
        <v>266</v>
      </c>
      <c r="E17761" s="18">
        <v>84.105521732974665</v>
      </c>
    </row>
    <row r="17762" spans="1:5" x14ac:dyDescent="0.3">
      <c r="A17762" s="18" t="str">
        <f t="shared" si="278"/>
        <v>2024-25Southern Grampians ShireWC5</v>
      </c>
      <c r="B17762" s="18" t="s">
        <v>1274</v>
      </c>
      <c r="C17762" s="18" t="s">
        <v>1179</v>
      </c>
      <c r="D17762" s="18" t="s">
        <v>270</v>
      </c>
      <c r="E17762" s="18">
        <v>0.58941839161471377</v>
      </c>
    </row>
    <row r="17763" spans="1:5" x14ac:dyDescent="0.3">
      <c r="A17763" s="18" t="str">
        <f t="shared" si="278"/>
        <v>2024-25Southern Grampians ShireE2</v>
      </c>
      <c r="B17763" s="18" t="s">
        <v>1274</v>
      </c>
      <c r="C17763" s="18" t="s">
        <v>1179</v>
      </c>
      <c r="D17763" s="18" t="s">
        <v>548</v>
      </c>
      <c r="E17763" s="18">
        <v>4885.5036418546815</v>
      </c>
    </row>
    <row r="17764" spans="1:5" x14ac:dyDescent="0.3">
      <c r="A17764" s="18" t="str">
        <f t="shared" si="278"/>
        <v>2024-25Southern Grampians ShireE4</v>
      </c>
      <c r="B17764" s="18" t="s">
        <v>1274</v>
      </c>
      <c r="C17764" s="18" t="s">
        <v>1179</v>
      </c>
      <c r="D17764" s="18" t="s">
        <v>550</v>
      </c>
      <c r="E17764" s="18">
        <v>1892.2543968733346</v>
      </c>
    </row>
    <row r="17765" spans="1:5" x14ac:dyDescent="0.3">
      <c r="A17765" s="18" t="str">
        <f t="shared" si="278"/>
        <v>2024-25Southern Grampians ShireL1</v>
      </c>
      <c r="B17765" s="18" t="s">
        <v>1274</v>
      </c>
      <c r="C17765" s="18" t="s">
        <v>1179</v>
      </c>
      <c r="D17765" s="18" t="s">
        <v>552</v>
      </c>
      <c r="E17765" s="18">
        <v>1.5532735426008968</v>
      </c>
    </row>
    <row r="17766" spans="1:5" x14ac:dyDescent="0.3">
      <c r="A17766" s="18" t="str">
        <f t="shared" si="278"/>
        <v>2024-25Southern Grampians ShireL2</v>
      </c>
      <c r="B17766" s="18" t="s">
        <v>1274</v>
      </c>
      <c r="C17766" s="18" t="s">
        <v>1179</v>
      </c>
      <c r="D17766" s="18" t="s">
        <v>554</v>
      </c>
      <c r="E17766" s="18">
        <v>0.36008968609865472</v>
      </c>
    </row>
    <row r="17767" spans="1:5" x14ac:dyDescent="0.3">
      <c r="A17767" s="18" t="str">
        <f t="shared" si="278"/>
        <v>2024-25Southern Grampians ShireO2</v>
      </c>
      <c r="B17767" s="18" t="s">
        <v>1274</v>
      </c>
      <c r="C17767" s="18" t="s">
        <v>1179</v>
      </c>
      <c r="D17767" s="18" t="s">
        <v>556</v>
      </c>
      <c r="E17767" s="18">
        <v>0.2755276668568169</v>
      </c>
    </row>
    <row r="17768" spans="1:5" x14ac:dyDescent="0.3">
      <c r="A17768" s="18" t="str">
        <f t="shared" si="278"/>
        <v>2024-25Southern Grampians ShireO3</v>
      </c>
      <c r="B17768" s="18" t="s">
        <v>1274</v>
      </c>
      <c r="C17768" s="18" t="s">
        <v>1179</v>
      </c>
      <c r="D17768" s="18" t="s">
        <v>558</v>
      </c>
      <c r="E17768" s="18">
        <v>3.6671827886887785E-3</v>
      </c>
    </row>
    <row r="17769" spans="1:5" x14ac:dyDescent="0.3">
      <c r="A17769" s="18" t="str">
        <f t="shared" si="278"/>
        <v>2024-25Southern Grampians ShireO4</v>
      </c>
      <c r="B17769" s="18" t="s">
        <v>1274</v>
      </c>
      <c r="C17769" s="18" t="s">
        <v>1179</v>
      </c>
      <c r="D17769" s="18" t="s">
        <v>560</v>
      </c>
      <c r="E17769" s="18">
        <v>0.22531285214400096</v>
      </c>
    </row>
    <row r="17770" spans="1:5" x14ac:dyDescent="0.3">
      <c r="A17770" s="18" t="str">
        <f t="shared" si="278"/>
        <v>2024-25Southern Grampians ShireO5</v>
      </c>
      <c r="B17770" s="18" t="s">
        <v>1274</v>
      </c>
      <c r="C17770" s="18" t="s">
        <v>1179</v>
      </c>
      <c r="D17770" s="18" t="s">
        <v>562</v>
      </c>
      <c r="E17770" s="18">
        <v>1.3091347092909695</v>
      </c>
    </row>
    <row r="17771" spans="1:5" x14ac:dyDescent="0.3">
      <c r="A17771" s="18" t="str">
        <f t="shared" si="278"/>
        <v>2024-25Southern Grampians ShireOP1</v>
      </c>
      <c r="B17771" s="18" t="s">
        <v>1274</v>
      </c>
      <c r="C17771" s="18" t="s">
        <v>1179</v>
      </c>
      <c r="D17771" s="18" t="s">
        <v>564</v>
      </c>
      <c r="E17771" s="18">
        <v>-1.0156479576843961E-2</v>
      </c>
    </row>
    <row r="17772" spans="1:5" x14ac:dyDescent="0.3">
      <c r="A17772" s="18" t="str">
        <f t="shared" si="278"/>
        <v>2024-25Southern Grampians ShireS1</v>
      </c>
      <c r="B17772" s="18" t="s">
        <v>1274</v>
      </c>
      <c r="C17772" s="18" t="s">
        <v>1179</v>
      </c>
      <c r="D17772" s="18" t="s">
        <v>567</v>
      </c>
      <c r="E17772" s="18">
        <v>0.45074199235968265</v>
      </c>
    </row>
    <row r="17773" spans="1:5" x14ac:dyDescent="0.3">
      <c r="A17773" s="18" t="str">
        <f t="shared" si="278"/>
        <v>2024-25Southern Grampians ShireS2</v>
      </c>
      <c r="B17773" s="18" t="s">
        <v>1274</v>
      </c>
      <c r="C17773" s="18" t="s">
        <v>1179</v>
      </c>
      <c r="D17773" s="18" t="s">
        <v>569</v>
      </c>
      <c r="E17773" s="18">
        <v>2.7619425429970938E-3</v>
      </c>
    </row>
    <row r="17774" spans="1:5" x14ac:dyDescent="0.3">
      <c r="A17774" s="18" t="str">
        <f t="shared" si="278"/>
        <v>2024-25Southern Grampians ShireC1</v>
      </c>
      <c r="B17774" s="18" t="s">
        <v>1274</v>
      </c>
      <c r="C17774" s="18" t="s">
        <v>1179</v>
      </c>
      <c r="D17774" s="18" t="s">
        <v>572</v>
      </c>
      <c r="E17774" s="18">
        <v>3328.3509833585476</v>
      </c>
    </row>
    <row r="17775" spans="1:5" x14ac:dyDescent="0.3">
      <c r="A17775" s="18" t="str">
        <f t="shared" si="278"/>
        <v>2024-25Southern Grampians ShireC2</v>
      </c>
      <c r="B17775" s="18" t="s">
        <v>1274</v>
      </c>
      <c r="C17775" s="18" t="s">
        <v>1179</v>
      </c>
      <c r="D17775" s="18" t="s">
        <v>575</v>
      </c>
      <c r="E17775" s="18">
        <v>31028.320726172467</v>
      </c>
    </row>
    <row r="17776" spans="1:5" x14ac:dyDescent="0.3">
      <c r="A17776" s="18" t="str">
        <f t="shared" si="278"/>
        <v>2024-25Southern Grampians ShireC3</v>
      </c>
      <c r="B17776" s="18" t="s">
        <v>1274</v>
      </c>
      <c r="C17776" s="18" t="s">
        <v>1179</v>
      </c>
      <c r="D17776" s="18" t="s">
        <v>579</v>
      </c>
      <c r="E17776" s="18">
        <v>6.0178441369264384</v>
      </c>
    </row>
    <row r="17777" spans="1:5" x14ac:dyDescent="0.3">
      <c r="A17777" s="18" t="str">
        <f t="shared" si="278"/>
        <v>2024-25Southern Grampians ShireC4</v>
      </c>
      <c r="B17777" s="18" t="s">
        <v>1274</v>
      </c>
      <c r="C17777" s="18" t="s">
        <v>1179</v>
      </c>
      <c r="D17777" s="18" t="s">
        <v>583</v>
      </c>
      <c r="E17777" s="18">
        <v>2040.6656580937974</v>
      </c>
    </row>
    <row r="17778" spans="1:5" x14ac:dyDescent="0.3">
      <c r="A17778" s="18" t="str">
        <f t="shared" si="278"/>
        <v>2024-25Southern Grampians ShireC5</v>
      </c>
      <c r="B17778" s="18" t="s">
        <v>1274</v>
      </c>
      <c r="C17778" s="18" t="s">
        <v>1179</v>
      </c>
      <c r="D17778" s="18" t="s">
        <v>586</v>
      </c>
      <c r="E17778" s="18">
        <v>1199.7579425113465</v>
      </c>
    </row>
    <row r="17779" spans="1:5" x14ac:dyDescent="0.3">
      <c r="A17779" s="18" t="str">
        <f t="shared" si="278"/>
        <v>2024-25Southern Grampians ShireC6</v>
      </c>
      <c r="B17779" s="18" t="s">
        <v>1274</v>
      </c>
      <c r="C17779" s="18" t="s">
        <v>1179</v>
      </c>
      <c r="D17779" s="18" t="s">
        <v>590</v>
      </c>
      <c r="E17779" s="18">
        <v>5</v>
      </c>
    </row>
    <row r="17780" spans="1:5" x14ac:dyDescent="0.3">
      <c r="A17780" s="18" t="str">
        <f t="shared" si="278"/>
        <v>2024-25Southern Grampians ShireC7</v>
      </c>
      <c r="B17780" s="18" t="s">
        <v>1274</v>
      </c>
      <c r="C17780" s="18" t="s">
        <v>1179</v>
      </c>
      <c r="D17780" s="18" t="s">
        <v>594</v>
      </c>
      <c r="E17780" s="18">
        <v>0.15521064301552107</v>
      </c>
    </row>
    <row r="17781" spans="1:5" x14ac:dyDescent="0.3">
      <c r="A17781" s="18" t="str">
        <f t="shared" si="278"/>
        <v>2024-25Stonnington CityAF2</v>
      </c>
      <c r="B17781" s="18" t="s">
        <v>1274</v>
      </c>
      <c r="C17781" s="18" t="s">
        <v>1182</v>
      </c>
      <c r="D17781" s="18" t="s">
        <v>76</v>
      </c>
      <c r="E17781" s="18">
        <v>2</v>
      </c>
    </row>
    <row r="17782" spans="1:5" x14ac:dyDescent="0.3">
      <c r="A17782" s="18" t="str">
        <f t="shared" si="278"/>
        <v>2024-25Stonnington CityAF6</v>
      </c>
      <c r="B17782" s="18" t="s">
        <v>1274</v>
      </c>
      <c r="C17782" s="18" t="s">
        <v>1182</v>
      </c>
      <c r="D17782" s="18" t="s">
        <v>85</v>
      </c>
      <c r="E17782" s="18">
        <v>5.6498974026201791</v>
      </c>
    </row>
    <row r="17783" spans="1:5" x14ac:dyDescent="0.3">
      <c r="A17783" s="18" t="str">
        <f t="shared" si="278"/>
        <v>2024-25Stonnington CityAF7</v>
      </c>
      <c r="B17783" s="18" t="s">
        <v>1274</v>
      </c>
      <c r="C17783" s="18" t="s">
        <v>1182</v>
      </c>
      <c r="D17783" s="18" t="s">
        <v>90</v>
      </c>
      <c r="E17783" s="18">
        <v>3.7876345135751341</v>
      </c>
    </row>
    <row r="17784" spans="1:5" x14ac:dyDescent="0.3">
      <c r="A17784" s="18" t="str">
        <f t="shared" si="278"/>
        <v>2024-25Stonnington CityAM1</v>
      </c>
      <c r="B17784" s="18" t="s">
        <v>1274</v>
      </c>
      <c r="C17784" s="18" t="s">
        <v>1182</v>
      </c>
      <c r="D17784" s="18" t="s">
        <v>97</v>
      </c>
      <c r="E17784" s="18">
        <v>10.341495698213103</v>
      </c>
    </row>
    <row r="17785" spans="1:5" x14ac:dyDescent="0.3">
      <c r="A17785" s="18" t="str">
        <f t="shared" si="278"/>
        <v>2024-25Stonnington CityAM2</v>
      </c>
      <c r="B17785" s="18" t="s">
        <v>1274</v>
      </c>
      <c r="C17785" s="18" t="s">
        <v>1182</v>
      </c>
      <c r="D17785" s="18" t="s">
        <v>103</v>
      </c>
      <c r="E17785" s="18">
        <v>0.69047619047619047</v>
      </c>
    </row>
    <row r="17786" spans="1:5" x14ac:dyDescent="0.3">
      <c r="A17786" s="18" t="str">
        <f t="shared" si="278"/>
        <v>2024-25Stonnington CityAM5</v>
      </c>
      <c r="B17786" s="18" t="s">
        <v>1274</v>
      </c>
      <c r="C17786" s="18" t="s">
        <v>1182</v>
      </c>
      <c r="D17786" s="18" t="s">
        <v>109</v>
      </c>
      <c r="E17786" s="18">
        <v>0.46153846153846156</v>
      </c>
    </row>
    <row r="17787" spans="1:5" x14ac:dyDescent="0.3">
      <c r="A17787" s="18" t="str">
        <f t="shared" si="278"/>
        <v>2024-25Stonnington CityAM6</v>
      </c>
      <c r="B17787" s="18" t="s">
        <v>1274</v>
      </c>
      <c r="C17787" s="18" t="s">
        <v>1182</v>
      </c>
      <c r="D17787" s="18" t="s">
        <v>115</v>
      </c>
      <c r="E17787" s="18">
        <v>6.443018993668777</v>
      </c>
    </row>
    <row r="17788" spans="1:5" x14ac:dyDescent="0.3">
      <c r="A17788" s="18" t="str">
        <f t="shared" si="278"/>
        <v>2024-25Stonnington CityAM7</v>
      </c>
      <c r="B17788" s="18" t="s">
        <v>1274</v>
      </c>
      <c r="C17788" s="18" t="s">
        <v>1182</v>
      </c>
      <c r="D17788" s="18" t="s">
        <v>118</v>
      </c>
      <c r="E17788" s="18">
        <v>1</v>
      </c>
    </row>
    <row r="17789" spans="1:5" x14ac:dyDescent="0.3">
      <c r="A17789" s="18" t="str">
        <f t="shared" si="278"/>
        <v>2024-25Stonnington CityFS1</v>
      </c>
      <c r="B17789" s="18" t="s">
        <v>1274</v>
      </c>
      <c r="C17789" s="18" t="s">
        <v>1182</v>
      </c>
      <c r="D17789" s="18" t="s">
        <v>124</v>
      </c>
      <c r="E17789" s="18">
        <v>2.2606635071090047</v>
      </c>
    </row>
    <row r="17790" spans="1:5" x14ac:dyDescent="0.3">
      <c r="A17790" s="18" t="str">
        <f t="shared" si="278"/>
        <v>2024-25Stonnington CityFS2</v>
      </c>
      <c r="B17790" s="18" t="s">
        <v>1274</v>
      </c>
      <c r="C17790" s="18" t="s">
        <v>1182</v>
      </c>
      <c r="D17790" s="18" t="s">
        <v>130</v>
      </c>
      <c r="E17790" s="18">
        <v>1</v>
      </c>
    </row>
    <row r="17791" spans="1:5" x14ac:dyDescent="0.3">
      <c r="A17791" s="18" t="str">
        <f t="shared" si="278"/>
        <v>2024-25Stonnington CityFS3</v>
      </c>
      <c r="B17791" s="18" t="s">
        <v>1274</v>
      </c>
      <c r="C17791" s="18" t="s">
        <v>1182</v>
      </c>
      <c r="D17791" s="18" t="s">
        <v>135</v>
      </c>
      <c r="E17791" s="18">
        <v>656.71215351812361</v>
      </c>
    </row>
    <row r="17792" spans="1:5" x14ac:dyDescent="0.3">
      <c r="A17792" s="18" t="str">
        <f t="shared" si="278"/>
        <v>2024-25Stonnington CityFS4</v>
      </c>
      <c r="B17792" s="18" t="s">
        <v>1274</v>
      </c>
      <c r="C17792" s="18" t="s">
        <v>1182</v>
      </c>
      <c r="D17792" s="18" t="s">
        <v>139</v>
      </c>
      <c r="E17792" s="18">
        <v>1</v>
      </c>
    </row>
    <row r="17793" spans="1:5" x14ac:dyDescent="0.3">
      <c r="A17793" s="18" t="str">
        <f t="shared" si="278"/>
        <v>2024-25Stonnington CityFS5</v>
      </c>
      <c r="B17793" s="18" t="s">
        <v>1274</v>
      </c>
      <c r="C17793" s="18" t="s">
        <v>1182</v>
      </c>
      <c r="D17793" s="18" t="s">
        <v>144</v>
      </c>
      <c r="E17793" s="18">
        <v>1.1715481171548117</v>
      </c>
    </row>
    <row r="17794" spans="1:5" x14ac:dyDescent="0.3">
      <c r="A17794" s="18" t="str">
        <f t="shared" si="278"/>
        <v>2024-25Stonnington CityG1</v>
      </c>
      <c r="B17794" s="18" t="s">
        <v>1274</v>
      </c>
      <c r="C17794" s="18" t="s">
        <v>1182</v>
      </c>
      <c r="D17794" s="18" t="s">
        <v>149</v>
      </c>
      <c r="E17794" s="18">
        <v>7.2368421052631582E-2</v>
      </c>
    </row>
    <row r="17795" spans="1:5" x14ac:dyDescent="0.3">
      <c r="A17795" s="18" t="str">
        <f t="shared" si="278"/>
        <v>2024-25Stonnington CityG2</v>
      </c>
      <c r="B17795" s="18" t="s">
        <v>1274</v>
      </c>
      <c r="C17795" s="18" t="s">
        <v>1182</v>
      </c>
      <c r="D17795" s="18" t="s">
        <v>154</v>
      </c>
      <c r="E17795" s="18">
        <v>54</v>
      </c>
    </row>
    <row r="17796" spans="1:5" x14ac:dyDescent="0.3">
      <c r="A17796" s="18" t="str">
        <f t="shared" si="278"/>
        <v>2024-25Stonnington CityG3</v>
      </c>
      <c r="B17796" s="18" t="s">
        <v>1274</v>
      </c>
      <c r="C17796" s="18" t="s">
        <v>1182</v>
      </c>
      <c r="D17796" s="18" t="s">
        <v>159</v>
      </c>
      <c r="E17796" s="18">
        <v>1</v>
      </c>
    </row>
    <row r="17797" spans="1:5" x14ac:dyDescent="0.3">
      <c r="A17797" s="18" t="str">
        <f t="shared" si="278"/>
        <v>2024-25Stonnington CityG4</v>
      </c>
      <c r="B17797" s="18" t="s">
        <v>1274</v>
      </c>
      <c r="C17797" s="18" t="s">
        <v>1182</v>
      </c>
      <c r="D17797" s="18" t="s">
        <v>166</v>
      </c>
      <c r="E17797" s="18">
        <v>51420</v>
      </c>
    </row>
    <row r="17798" spans="1:5" x14ac:dyDescent="0.3">
      <c r="A17798" s="18" t="str">
        <f t="shared" si="278"/>
        <v>2024-25Stonnington CityG5</v>
      </c>
      <c r="B17798" s="18" t="s">
        <v>1274</v>
      </c>
      <c r="C17798" s="18" t="s">
        <v>1182</v>
      </c>
      <c r="D17798" s="18" t="s">
        <v>169</v>
      </c>
      <c r="E17798" s="18">
        <v>53</v>
      </c>
    </row>
    <row r="17799" spans="1:5" x14ac:dyDescent="0.3">
      <c r="A17799" s="18" t="str">
        <f t="shared" si="278"/>
        <v>2024-25Stonnington CityLB2</v>
      </c>
      <c r="B17799" s="18" t="s">
        <v>1274</v>
      </c>
      <c r="C17799" s="18" t="s">
        <v>1182</v>
      </c>
      <c r="D17799" s="18" t="s">
        <v>172</v>
      </c>
      <c r="E17799" s="18">
        <v>0.93990909852228</v>
      </c>
    </row>
    <row r="17800" spans="1:5" x14ac:dyDescent="0.3">
      <c r="A17800" s="18" t="str">
        <f t="shared" si="278"/>
        <v>2024-25Stonnington CityLB5</v>
      </c>
      <c r="B17800" s="18" t="s">
        <v>1274</v>
      </c>
      <c r="C17800" s="18" t="s">
        <v>1182</v>
      </c>
      <c r="D17800" s="18" t="s">
        <v>177</v>
      </c>
      <c r="E17800" s="18">
        <v>39.718646416106914</v>
      </c>
    </row>
    <row r="17801" spans="1:5" x14ac:dyDescent="0.3">
      <c r="A17801" s="18" t="str">
        <f t="shared" si="278"/>
        <v>2024-25Stonnington CityLB6</v>
      </c>
      <c r="B17801" s="18" t="s">
        <v>1274</v>
      </c>
      <c r="C17801" s="18" t="s">
        <v>1182</v>
      </c>
      <c r="D17801" s="18" t="s">
        <v>180</v>
      </c>
      <c r="E17801" s="18">
        <v>5.7722425858047322</v>
      </c>
    </row>
    <row r="17802" spans="1:5" x14ac:dyDescent="0.3">
      <c r="A17802" s="18" t="str">
        <f t="shared" si="278"/>
        <v>2024-25Stonnington CityLB7</v>
      </c>
      <c r="B17802" s="18" t="s">
        <v>1274</v>
      </c>
      <c r="C17802" s="18" t="s">
        <v>1182</v>
      </c>
      <c r="D17802" s="18" t="s">
        <v>184</v>
      </c>
      <c r="E17802" s="18">
        <v>0.26605166698819693</v>
      </c>
    </row>
    <row r="17803" spans="1:5" x14ac:dyDescent="0.3">
      <c r="A17803" s="18" t="str">
        <f t="shared" si="278"/>
        <v>2024-25Stonnington CityLB8</v>
      </c>
      <c r="B17803" s="18" t="s">
        <v>1274</v>
      </c>
      <c r="C17803" s="18" t="s">
        <v>1182</v>
      </c>
      <c r="D17803" s="18" t="s">
        <v>188</v>
      </c>
      <c r="E17803" s="18">
        <v>2.6008523474631264</v>
      </c>
    </row>
    <row r="17804" spans="1:5" x14ac:dyDescent="0.3">
      <c r="A17804" s="18" t="str">
        <f t="shared" si="278"/>
        <v>2024-25Stonnington CityMC2</v>
      </c>
      <c r="B17804" s="18" t="s">
        <v>1274</v>
      </c>
      <c r="C17804" s="18" t="s">
        <v>1182</v>
      </c>
      <c r="D17804" s="18" t="s">
        <v>192</v>
      </c>
      <c r="E17804" s="18">
        <v>1.0011587485515643</v>
      </c>
    </row>
    <row r="17805" spans="1:5" x14ac:dyDescent="0.3">
      <c r="A17805" s="18" t="str">
        <f t="shared" si="278"/>
        <v>2024-25Stonnington CityMC3</v>
      </c>
      <c r="B17805" s="18" t="s">
        <v>1274</v>
      </c>
      <c r="C17805" s="18" t="s">
        <v>1182</v>
      </c>
      <c r="D17805" s="18" t="s">
        <v>197</v>
      </c>
      <c r="E17805" s="18">
        <v>80.161323216928537</v>
      </c>
    </row>
    <row r="17806" spans="1:5" x14ac:dyDescent="0.3">
      <c r="A17806" s="18" t="str">
        <f t="shared" si="278"/>
        <v>2024-25Stonnington CityMC4</v>
      </c>
      <c r="B17806" s="18" t="s">
        <v>1274</v>
      </c>
      <c r="C17806" s="18" t="s">
        <v>1182</v>
      </c>
      <c r="D17806" s="18" t="s">
        <v>202</v>
      </c>
      <c r="E17806" s="18">
        <v>0.79409937888198756</v>
      </c>
    </row>
    <row r="17807" spans="1:5" x14ac:dyDescent="0.3">
      <c r="A17807" s="18" t="str">
        <f t="shared" si="278"/>
        <v>2024-25Stonnington CityMC5</v>
      </c>
      <c r="B17807" s="18" t="s">
        <v>1274</v>
      </c>
      <c r="C17807" s="18" t="s">
        <v>1182</v>
      </c>
      <c r="D17807" s="18" t="s">
        <v>207</v>
      </c>
      <c r="E17807" s="18">
        <v>0.81081081081081086</v>
      </c>
    </row>
    <row r="17808" spans="1:5" x14ac:dyDescent="0.3">
      <c r="A17808" s="18" t="str">
        <f t="shared" si="278"/>
        <v>2024-25Stonnington CityMC6</v>
      </c>
      <c r="B17808" s="18" t="s">
        <v>1274</v>
      </c>
      <c r="C17808" s="18" t="s">
        <v>1182</v>
      </c>
      <c r="D17808" s="18" t="s">
        <v>211</v>
      </c>
      <c r="E17808" s="18">
        <v>0.97334878331402086</v>
      </c>
    </row>
    <row r="17809" spans="1:5" x14ac:dyDescent="0.3">
      <c r="A17809" s="18" t="str">
        <f t="shared" si="278"/>
        <v>2024-25Stonnington CityR1</v>
      </c>
      <c r="B17809" s="18" t="s">
        <v>1274</v>
      </c>
      <c r="C17809" s="18" t="s">
        <v>1182</v>
      </c>
      <c r="D17809" s="18" t="s">
        <v>215</v>
      </c>
      <c r="E17809" s="18">
        <v>253.5482879938408</v>
      </c>
    </row>
    <row r="17810" spans="1:5" x14ac:dyDescent="0.3">
      <c r="A17810" s="18" t="str">
        <f t="shared" si="278"/>
        <v>2024-25Stonnington CityR2</v>
      </c>
      <c r="B17810" s="18" t="s">
        <v>1274</v>
      </c>
      <c r="C17810" s="18" t="s">
        <v>1182</v>
      </c>
      <c r="D17810" s="18" t="s">
        <v>220</v>
      </c>
      <c r="E17810" s="18">
        <v>0.96427017266576731</v>
      </c>
    </row>
    <row r="17811" spans="1:5" x14ac:dyDescent="0.3">
      <c r="A17811" s="18" t="str">
        <f t="shared" si="278"/>
        <v>2024-25Stonnington CityR3</v>
      </c>
      <c r="B17811" s="18" t="s">
        <v>1274</v>
      </c>
      <c r="C17811" s="18" t="s">
        <v>1182</v>
      </c>
      <c r="D17811" s="18" t="s">
        <v>223</v>
      </c>
      <c r="E17811" s="18">
        <v>250.4903846842011</v>
      </c>
    </row>
    <row r="17812" spans="1:5" x14ac:dyDescent="0.3">
      <c r="A17812" s="18" t="str">
        <f t="shared" si="278"/>
        <v>2024-25Stonnington CityR4</v>
      </c>
      <c r="B17812" s="18" t="s">
        <v>1274</v>
      </c>
      <c r="C17812" s="18" t="s">
        <v>1182</v>
      </c>
      <c r="D17812" s="18" t="s">
        <v>228</v>
      </c>
      <c r="E17812" s="18">
        <v>46.920318721766769</v>
      </c>
    </row>
    <row r="17813" spans="1:5" x14ac:dyDescent="0.3">
      <c r="A17813" s="18" t="str">
        <f t="shared" si="278"/>
        <v>2024-25Stonnington CityR5</v>
      </c>
      <c r="B17813" s="18" t="s">
        <v>1274</v>
      </c>
      <c r="C17813" s="18" t="s">
        <v>1182</v>
      </c>
      <c r="D17813" s="18" t="s">
        <v>232</v>
      </c>
      <c r="E17813" s="18">
        <v>56</v>
      </c>
    </row>
    <row r="17814" spans="1:5" x14ac:dyDescent="0.3">
      <c r="A17814" s="18" t="str">
        <f t="shared" si="278"/>
        <v>2024-25Stonnington CitySP1</v>
      </c>
      <c r="B17814" s="18" t="s">
        <v>1274</v>
      </c>
      <c r="C17814" s="18" t="s">
        <v>1182</v>
      </c>
      <c r="D17814" s="18" t="s">
        <v>236</v>
      </c>
      <c r="E17814" s="18">
        <v>57</v>
      </c>
    </row>
    <row r="17815" spans="1:5" x14ac:dyDescent="0.3">
      <c r="A17815" s="18" t="str">
        <f t="shared" si="278"/>
        <v>2024-25Stonnington CitySP2</v>
      </c>
      <c r="B17815" s="18" t="s">
        <v>1274</v>
      </c>
      <c r="C17815" s="18" t="s">
        <v>1182</v>
      </c>
      <c r="D17815" s="18" t="s">
        <v>239</v>
      </c>
      <c r="E17815" s="18">
        <v>0.78054474708171206</v>
      </c>
    </row>
    <row r="17816" spans="1:5" x14ac:dyDescent="0.3">
      <c r="A17816" s="18" t="str">
        <f t="shared" ref="A17816:A17879" si="279">CONCATENATE(B17816,C17816,D17816)</f>
        <v>2024-25Stonnington CitySP3</v>
      </c>
      <c r="B17816" s="18" t="s">
        <v>1274</v>
      </c>
      <c r="C17816" s="18" t="s">
        <v>1182</v>
      </c>
      <c r="D17816" s="18" t="s">
        <v>245</v>
      </c>
      <c r="E17816" s="18">
        <v>3456.0259230164966</v>
      </c>
    </row>
    <row r="17817" spans="1:5" x14ac:dyDescent="0.3">
      <c r="A17817" s="18" t="str">
        <f t="shared" si="279"/>
        <v>2024-25Stonnington CitySP4</v>
      </c>
      <c r="B17817" s="18" t="s">
        <v>1274</v>
      </c>
      <c r="C17817" s="18" t="s">
        <v>1182</v>
      </c>
      <c r="D17817" s="18" t="s">
        <v>251</v>
      </c>
      <c r="E17817" s="18">
        <v>0.88135593220338981</v>
      </c>
    </row>
    <row r="17818" spans="1:5" x14ac:dyDescent="0.3">
      <c r="A17818" s="18" t="str">
        <f t="shared" si="279"/>
        <v>2024-25Stonnington CityWC2</v>
      </c>
      <c r="B17818" s="18" t="s">
        <v>1274</v>
      </c>
      <c r="C17818" s="18" t="s">
        <v>1182</v>
      </c>
      <c r="D17818" s="18" t="s">
        <v>256</v>
      </c>
      <c r="E17818" s="18">
        <v>5.6169860961228517</v>
      </c>
    </row>
    <row r="17819" spans="1:5" x14ac:dyDescent="0.3">
      <c r="A17819" s="18" t="str">
        <f t="shared" si="279"/>
        <v>2024-25Stonnington CityWC3</v>
      </c>
      <c r="B17819" s="18" t="s">
        <v>1274</v>
      </c>
      <c r="C17819" s="18" t="s">
        <v>1182</v>
      </c>
      <c r="D17819" s="18" t="s">
        <v>262</v>
      </c>
      <c r="E17819" s="18">
        <v>149.00235328966858</v>
      </c>
    </row>
    <row r="17820" spans="1:5" x14ac:dyDescent="0.3">
      <c r="A17820" s="18" t="str">
        <f t="shared" si="279"/>
        <v>2024-25Stonnington CityWC4</v>
      </c>
      <c r="B17820" s="18" t="s">
        <v>1274</v>
      </c>
      <c r="C17820" s="18" t="s">
        <v>1182</v>
      </c>
      <c r="D17820" s="18" t="s">
        <v>266</v>
      </c>
      <c r="E17820" s="18">
        <v>45.512495913848511</v>
      </c>
    </row>
    <row r="17821" spans="1:5" x14ac:dyDescent="0.3">
      <c r="A17821" s="18" t="str">
        <f t="shared" si="279"/>
        <v>2024-25Stonnington CityWC5</v>
      </c>
      <c r="B17821" s="18" t="s">
        <v>1274</v>
      </c>
      <c r="C17821" s="18" t="s">
        <v>1182</v>
      </c>
      <c r="D17821" s="18" t="s">
        <v>270</v>
      </c>
      <c r="E17821" s="18">
        <v>0.39844634545225815</v>
      </c>
    </row>
    <row r="17822" spans="1:5" x14ac:dyDescent="0.3">
      <c r="A17822" s="18" t="str">
        <f t="shared" si="279"/>
        <v>2024-25Stonnington CityE2</v>
      </c>
      <c r="B17822" s="18" t="s">
        <v>1274</v>
      </c>
      <c r="C17822" s="18" t="s">
        <v>1182</v>
      </c>
      <c r="D17822" s="18" t="s">
        <v>548</v>
      </c>
      <c r="E17822" s="18">
        <v>3286.1031167451256</v>
      </c>
    </row>
    <row r="17823" spans="1:5" x14ac:dyDescent="0.3">
      <c r="A17823" s="18" t="str">
        <f t="shared" si="279"/>
        <v>2024-25Stonnington CityE4</v>
      </c>
      <c r="B17823" s="18" t="s">
        <v>1274</v>
      </c>
      <c r="C17823" s="18" t="s">
        <v>1182</v>
      </c>
      <c r="D17823" s="18" t="s">
        <v>550</v>
      </c>
      <c r="E17823" s="18">
        <v>1647.4216666912621</v>
      </c>
    </row>
    <row r="17824" spans="1:5" x14ac:dyDescent="0.3">
      <c r="A17824" s="18" t="str">
        <f t="shared" si="279"/>
        <v>2024-25Stonnington CityL1</v>
      </c>
      <c r="B17824" s="18" t="s">
        <v>1274</v>
      </c>
      <c r="C17824" s="18" t="s">
        <v>1182</v>
      </c>
      <c r="D17824" s="18" t="s">
        <v>552</v>
      </c>
      <c r="E17824" s="18">
        <v>1.3644997276193935</v>
      </c>
    </row>
    <row r="17825" spans="1:5" x14ac:dyDescent="0.3">
      <c r="A17825" s="18" t="str">
        <f t="shared" si="279"/>
        <v>2024-25Stonnington CityL2</v>
      </c>
      <c r="B17825" s="18" t="s">
        <v>1274</v>
      </c>
      <c r="C17825" s="18" t="s">
        <v>1182</v>
      </c>
      <c r="D17825" s="18" t="s">
        <v>554</v>
      </c>
      <c r="E17825" s="18">
        <v>-1.0015798075177047</v>
      </c>
    </row>
    <row r="17826" spans="1:5" x14ac:dyDescent="0.3">
      <c r="A17826" s="18" t="str">
        <f t="shared" si="279"/>
        <v>2024-25Stonnington CityO2</v>
      </c>
      <c r="B17826" s="18" t="s">
        <v>1274</v>
      </c>
      <c r="C17826" s="18" t="s">
        <v>1182</v>
      </c>
      <c r="D17826" s="18" t="s">
        <v>556</v>
      </c>
      <c r="E17826" s="18">
        <v>0.49648450886397666</v>
      </c>
    </row>
    <row r="17827" spans="1:5" x14ac:dyDescent="0.3">
      <c r="A17827" s="18" t="str">
        <f t="shared" si="279"/>
        <v>2024-25Stonnington CityO3</v>
      </c>
      <c r="B17827" s="18" t="s">
        <v>1274</v>
      </c>
      <c r="C17827" s="18" t="s">
        <v>1182</v>
      </c>
      <c r="D17827" s="18" t="s">
        <v>558</v>
      </c>
      <c r="E17827" s="18">
        <v>4.7106664010556978E-2</v>
      </c>
    </row>
    <row r="17828" spans="1:5" x14ac:dyDescent="0.3">
      <c r="A17828" s="18" t="str">
        <f t="shared" si="279"/>
        <v>2024-25Stonnington CityO4</v>
      </c>
      <c r="B17828" s="18" t="s">
        <v>1274</v>
      </c>
      <c r="C17828" s="18" t="s">
        <v>1182</v>
      </c>
      <c r="D17828" s="18" t="s">
        <v>560</v>
      </c>
      <c r="E17828" s="18">
        <v>0.33653748429929642</v>
      </c>
    </row>
    <row r="17829" spans="1:5" x14ac:dyDescent="0.3">
      <c r="A17829" s="18" t="str">
        <f t="shared" si="279"/>
        <v>2024-25Stonnington CityO5</v>
      </c>
      <c r="B17829" s="18" t="s">
        <v>1274</v>
      </c>
      <c r="C17829" s="18" t="s">
        <v>1182</v>
      </c>
      <c r="D17829" s="18" t="s">
        <v>562</v>
      </c>
      <c r="E17829" s="18">
        <v>1.1975439845080478</v>
      </c>
    </row>
    <row r="17830" spans="1:5" x14ac:dyDescent="0.3">
      <c r="A17830" s="18" t="str">
        <f t="shared" si="279"/>
        <v>2024-25Stonnington CityOP1</v>
      </c>
      <c r="B17830" s="18" t="s">
        <v>1274</v>
      </c>
      <c r="C17830" s="18" t="s">
        <v>1182</v>
      </c>
      <c r="D17830" s="18" t="s">
        <v>564</v>
      </c>
      <c r="E17830" s="18">
        <v>3.0020996137819581E-4</v>
      </c>
    </row>
    <row r="17831" spans="1:5" x14ac:dyDescent="0.3">
      <c r="A17831" s="18" t="str">
        <f t="shared" si="279"/>
        <v>2024-25Stonnington CityS1</v>
      </c>
      <c r="B17831" s="18" t="s">
        <v>1274</v>
      </c>
      <c r="C17831" s="18" t="s">
        <v>1182</v>
      </c>
      <c r="D17831" s="18" t="s">
        <v>567</v>
      </c>
      <c r="E17831" s="18">
        <v>0.64168524573919894</v>
      </c>
    </row>
    <row r="17832" spans="1:5" x14ac:dyDescent="0.3">
      <c r="A17832" s="18" t="str">
        <f t="shared" si="279"/>
        <v>2024-25Stonnington CityS2</v>
      </c>
      <c r="B17832" s="18" t="s">
        <v>1274</v>
      </c>
      <c r="C17832" s="18" t="s">
        <v>1182</v>
      </c>
      <c r="D17832" s="18" t="s">
        <v>569</v>
      </c>
      <c r="E17832" s="18">
        <v>1.3136497242939231E-3</v>
      </c>
    </row>
    <row r="17833" spans="1:5" x14ac:dyDescent="0.3">
      <c r="A17833" s="18" t="str">
        <f t="shared" si="279"/>
        <v>2024-25Stonnington CityC1</v>
      </c>
      <c r="B17833" s="18" t="s">
        <v>1274</v>
      </c>
      <c r="C17833" s="18" t="s">
        <v>1182</v>
      </c>
      <c r="D17833" s="18" t="s">
        <v>572</v>
      </c>
      <c r="E17833" s="18">
        <v>1952.6491651905503</v>
      </c>
    </row>
    <row r="17834" spans="1:5" x14ac:dyDescent="0.3">
      <c r="A17834" s="18" t="str">
        <f t="shared" si="279"/>
        <v>2024-25Stonnington CityC2</v>
      </c>
      <c r="B17834" s="18" t="s">
        <v>1274</v>
      </c>
      <c r="C17834" s="18" t="s">
        <v>1182</v>
      </c>
      <c r="D17834" s="18" t="s">
        <v>575</v>
      </c>
      <c r="E17834" s="18">
        <v>10743.59424051632</v>
      </c>
    </row>
    <row r="17835" spans="1:5" x14ac:dyDescent="0.3">
      <c r="A17835" s="18" t="str">
        <f t="shared" si="279"/>
        <v>2024-25Stonnington CityC3</v>
      </c>
      <c r="B17835" s="18" t="s">
        <v>1274</v>
      </c>
      <c r="C17835" s="18" t="s">
        <v>1182</v>
      </c>
      <c r="D17835" s="18" t="s">
        <v>579</v>
      </c>
      <c r="E17835" s="18">
        <v>347.19139641951836</v>
      </c>
    </row>
    <row r="17836" spans="1:5" x14ac:dyDescent="0.3">
      <c r="A17836" s="18" t="str">
        <f t="shared" si="279"/>
        <v>2024-25Stonnington CityC4</v>
      </c>
      <c r="B17836" s="18" t="s">
        <v>1274</v>
      </c>
      <c r="C17836" s="18" t="s">
        <v>1182</v>
      </c>
      <c r="D17836" s="18" t="s">
        <v>583</v>
      </c>
      <c r="E17836" s="18">
        <v>1866.4048404040759</v>
      </c>
    </row>
    <row r="17837" spans="1:5" x14ac:dyDescent="0.3">
      <c r="A17837" s="18" t="str">
        <f t="shared" si="279"/>
        <v>2024-25Stonnington CityC5</v>
      </c>
      <c r="B17837" s="18" t="s">
        <v>1274</v>
      </c>
      <c r="C17837" s="18" t="s">
        <v>1182</v>
      </c>
      <c r="D17837" s="18" t="s">
        <v>586</v>
      </c>
      <c r="E17837" s="18">
        <v>83.349409845840853</v>
      </c>
    </row>
    <row r="17838" spans="1:5" x14ac:dyDescent="0.3">
      <c r="A17838" s="18" t="str">
        <f t="shared" si="279"/>
        <v>2024-25Stonnington CityC6</v>
      </c>
      <c r="B17838" s="18" t="s">
        <v>1274</v>
      </c>
      <c r="C17838" s="18" t="s">
        <v>1182</v>
      </c>
      <c r="D17838" s="18" t="s">
        <v>590</v>
      </c>
      <c r="E17838" s="18">
        <v>10</v>
      </c>
    </row>
    <row r="17839" spans="1:5" x14ac:dyDescent="0.3">
      <c r="A17839" s="18" t="str">
        <f t="shared" si="279"/>
        <v>2024-25Stonnington CityC7</v>
      </c>
      <c r="B17839" s="18" t="s">
        <v>1274</v>
      </c>
      <c r="C17839" s="18" t="s">
        <v>1182</v>
      </c>
      <c r="D17839" s="18" t="s">
        <v>594</v>
      </c>
      <c r="E17839" s="18">
        <v>0.17716535433070865</v>
      </c>
    </row>
    <row r="17840" spans="1:5" x14ac:dyDescent="0.3">
      <c r="A17840" s="18" t="str">
        <f t="shared" si="279"/>
        <v>2024-25Strathbogie ShireAF2</v>
      </c>
      <c r="B17840" s="18" t="s">
        <v>1274</v>
      </c>
      <c r="C17840" s="18" t="s">
        <v>1185</v>
      </c>
      <c r="D17840" s="18" t="s">
        <v>76</v>
      </c>
      <c r="E17840" s="18">
        <v>1.75</v>
      </c>
    </row>
    <row r="17841" spans="1:5" x14ac:dyDescent="0.3">
      <c r="A17841" s="18" t="str">
        <f t="shared" si="279"/>
        <v>2024-25Strathbogie ShireAF6</v>
      </c>
      <c r="B17841" s="18" t="s">
        <v>1274</v>
      </c>
      <c r="C17841" s="18" t="s">
        <v>1185</v>
      </c>
      <c r="D17841" s="18" t="s">
        <v>85</v>
      </c>
      <c r="E17841" s="18">
        <v>1.5716841298236648</v>
      </c>
    </row>
    <row r="17842" spans="1:5" x14ac:dyDescent="0.3">
      <c r="A17842" s="18" t="str">
        <f t="shared" si="279"/>
        <v>2024-25Strathbogie ShireAF7</v>
      </c>
      <c r="B17842" s="18" t="s">
        <v>1274</v>
      </c>
      <c r="C17842" s="18" t="s">
        <v>1185</v>
      </c>
      <c r="D17842" s="18" t="s">
        <v>90</v>
      </c>
      <c r="E17842" s="18">
        <v>29.41539295392954</v>
      </c>
    </row>
    <row r="17843" spans="1:5" x14ac:dyDescent="0.3">
      <c r="A17843" s="18" t="str">
        <f t="shared" si="279"/>
        <v>2024-25Strathbogie ShireAM1</v>
      </c>
      <c r="B17843" s="18" t="s">
        <v>1274</v>
      </c>
      <c r="C17843" s="18" t="s">
        <v>1185</v>
      </c>
      <c r="D17843" s="18" t="s">
        <v>97</v>
      </c>
      <c r="E17843" s="18">
        <v>2.3211538461538463</v>
      </c>
    </row>
    <row r="17844" spans="1:5" x14ac:dyDescent="0.3">
      <c r="A17844" s="18" t="str">
        <f t="shared" si="279"/>
        <v>2024-25Strathbogie ShireAM2</v>
      </c>
      <c r="B17844" s="18" t="s">
        <v>1274</v>
      </c>
      <c r="C17844" s="18" t="s">
        <v>1185</v>
      </c>
      <c r="D17844" s="18" t="s">
        <v>103</v>
      </c>
      <c r="E17844" s="18">
        <v>0.62820512820512819</v>
      </c>
    </row>
    <row r="17845" spans="1:5" x14ac:dyDescent="0.3">
      <c r="A17845" s="18" t="str">
        <f t="shared" si="279"/>
        <v>2024-25Strathbogie ShireAM5</v>
      </c>
      <c r="B17845" s="18" t="s">
        <v>1274</v>
      </c>
      <c r="C17845" s="18" t="s">
        <v>1185</v>
      </c>
      <c r="D17845" s="18" t="s">
        <v>109</v>
      </c>
      <c r="E17845" s="18">
        <v>0.68965517241379315</v>
      </c>
    </row>
    <row r="17846" spans="1:5" x14ac:dyDescent="0.3">
      <c r="A17846" s="18" t="str">
        <f t="shared" si="279"/>
        <v>2024-25Strathbogie ShireAM6</v>
      </c>
      <c r="B17846" s="18" t="s">
        <v>1274</v>
      </c>
      <c r="C17846" s="18" t="s">
        <v>1185</v>
      </c>
      <c r="D17846" s="18" t="s">
        <v>115</v>
      </c>
      <c r="E17846" s="18">
        <v>14.822523213220888</v>
      </c>
    </row>
    <row r="17847" spans="1:5" x14ac:dyDescent="0.3">
      <c r="A17847" s="18" t="str">
        <f t="shared" si="279"/>
        <v>2024-25Strathbogie ShireAM7</v>
      </c>
      <c r="B17847" s="18" t="s">
        <v>1274</v>
      </c>
      <c r="C17847" s="18" t="s">
        <v>1185</v>
      </c>
      <c r="D17847" s="18" t="s">
        <v>118</v>
      </c>
      <c r="E17847" s="18">
        <v>0</v>
      </c>
    </row>
    <row r="17848" spans="1:5" x14ac:dyDescent="0.3">
      <c r="A17848" s="18" t="str">
        <f t="shared" si="279"/>
        <v>2024-25Strathbogie ShireFS1</v>
      </c>
      <c r="B17848" s="18" t="s">
        <v>1274</v>
      </c>
      <c r="C17848" s="18" t="s">
        <v>1185</v>
      </c>
      <c r="D17848" s="18" t="s">
        <v>124</v>
      </c>
      <c r="E17848" s="18">
        <v>2.25</v>
      </c>
    </row>
    <row r="17849" spans="1:5" x14ac:dyDescent="0.3">
      <c r="A17849" s="18" t="str">
        <f t="shared" si="279"/>
        <v>2024-25Strathbogie ShireFS2</v>
      </c>
      <c r="B17849" s="18" t="s">
        <v>1274</v>
      </c>
      <c r="C17849" s="18" t="s">
        <v>1185</v>
      </c>
      <c r="D17849" s="18" t="s">
        <v>130</v>
      </c>
      <c r="E17849" s="18">
        <v>0.7142857142857143</v>
      </c>
    </row>
    <row r="17850" spans="1:5" x14ac:dyDescent="0.3">
      <c r="A17850" s="18" t="str">
        <f t="shared" si="279"/>
        <v>2024-25Strathbogie ShireFS3</v>
      </c>
      <c r="B17850" s="18" t="s">
        <v>1274</v>
      </c>
      <c r="C17850" s="18" t="s">
        <v>1185</v>
      </c>
      <c r="D17850" s="18" t="s">
        <v>135</v>
      </c>
      <c r="E17850" s="18">
        <v>999.59589041095887</v>
      </c>
    </row>
    <row r="17851" spans="1:5" x14ac:dyDescent="0.3">
      <c r="A17851" s="18" t="str">
        <f t="shared" si="279"/>
        <v>2024-25Strathbogie ShireFS4</v>
      </c>
      <c r="B17851" s="18" t="s">
        <v>1274</v>
      </c>
      <c r="C17851" s="18" t="s">
        <v>1185</v>
      </c>
      <c r="D17851" s="18" t="s">
        <v>139</v>
      </c>
      <c r="E17851" s="18">
        <v>0</v>
      </c>
    </row>
    <row r="17852" spans="1:5" x14ac:dyDescent="0.3">
      <c r="A17852" s="18" t="str">
        <f t="shared" si="279"/>
        <v>2024-25Strathbogie ShireFS5</v>
      </c>
      <c r="B17852" s="18" t="s">
        <v>1274</v>
      </c>
      <c r="C17852" s="18" t="s">
        <v>1185</v>
      </c>
      <c r="D17852" s="18" t="s">
        <v>144</v>
      </c>
      <c r="E17852" s="18">
        <v>1.0714285714285714</v>
      </c>
    </row>
    <row r="17853" spans="1:5" x14ac:dyDescent="0.3">
      <c r="A17853" s="18" t="str">
        <f t="shared" si="279"/>
        <v>2024-25Strathbogie ShireG1</v>
      </c>
      <c r="B17853" s="18" t="s">
        <v>1274</v>
      </c>
      <c r="C17853" s="18" t="s">
        <v>1185</v>
      </c>
      <c r="D17853" s="18" t="s">
        <v>149</v>
      </c>
      <c r="E17853" s="18">
        <v>1.7857142857142856E-2</v>
      </c>
    </row>
    <row r="17854" spans="1:5" x14ac:dyDescent="0.3">
      <c r="A17854" s="18" t="str">
        <f t="shared" si="279"/>
        <v>2024-25Strathbogie ShireG2</v>
      </c>
      <c r="B17854" s="18" t="s">
        <v>1274</v>
      </c>
      <c r="C17854" s="18" t="s">
        <v>1185</v>
      </c>
      <c r="D17854" s="18" t="s">
        <v>154</v>
      </c>
      <c r="E17854" s="18">
        <v>50</v>
      </c>
    </row>
    <row r="17855" spans="1:5" x14ac:dyDescent="0.3">
      <c r="A17855" s="18" t="str">
        <f t="shared" si="279"/>
        <v>2024-25Strathbogie ShireG3</v>
      </c>
      <c r="B17855" s="18" t="s">
        <v>1274</v>
      </c>
      <c r="C17855" s="18" t="s">
        <v>1185</v>
      </c>
      <c r="D17855" s="18" t="s">
        <v>159</v>
      </c>
      <c r="E17855" s="18">
        <v>0.6696428571428571</v>
      </c>
    </row>
    <row r="17856" spans="1:5" x14ac:dyDescent="0.3">
      <c r="A17856" s="18" t="str">
        <f t="shared" si="279"/>
        <v>2024-25Strathbogie ShireG4</v>
      </c>
      <c r="B17856" s="18" t="s">
        <v>1274</v>
      </c>
      <c r="C17856" s="18" t="s">
        <v>1185</v>
      </c>
      <c r="D17856" s="18" t="s">
        <v>166</v>
      </c>
      <c r="E17856" s="18">
        <v>64264</v>
      </c>
    </row>
    <row r="17857" spans="1:5" x14ac:dyDescent="0.3">
      <c r="A17857" s="18" t="str">
        <f t="shared" si="279"/>
        <v>2024-25Strathbogie ShireG5</v>
      </c>
      <c r="B17857" s="18" t="s">
        <v>1274</v>
      </c>
      <c r="C17857" s="18" t="s">
        <v>1185</v>
      </c>
      <c r="D17857" s="18" t="s">
        <v>169</v>
      </c>
      <c r="E17857" s="18">
        <v>46</v>
      </c>
    </row>
    <row r="17858" spans="1:5" x14ac:dyDescent="0.3">
      <c r="A17858" s="18" t="str">
        <f t="shared" si="279"/>
        <v>2024-25Strathbogie ShireLB2</v>
      </c>
      <c r="B17858" s="18" t="s">
        <v>1274</v>
      </c>
      <c r="C17858" s="18" t="s">
        <v>1185</v>
      </c>
      <c r="D17858" s="18" t="s">
        <v>172</v>
      </c>
      <c r="E17858" s="18">
        <v>0.62841454729248514</v>
      </c>
    </row>
    <row r="17859" spans="1:5" x14ac:dyDescent="0.3">
      <c r="A17859" s="18" t="str">
        <f t="shared" si="279"/>
        <v>2024-25Strathbogie ShireLB5</v>
      </c>
      <c r="B17859" s="18" t="s">
        <v>1274</v>
      </c>
      <c r="C17859" s="18" t="s">
        <v>1185</v>
      </c>
      <c r="D17859" s="18" t="s">
        <v>177</v>
      </c>
      <c r="E17859" s="18">
        <v>31.967970014481644</v>
      </c>
    </row>
    <row r="17860" spans="1:5" x14ac:dyDescent="0.3">
      <c r="A17860" s="18" t="str">
        <f t="shared" si="279"/>
        <v>2024-25Strathbogie ShireLB6</v>
      </c>
      <c r="B17860" s="18" t="s">
        <v>1274</v>
      </c>
      <c r="C17860" s="18" t="s">
        <v>1185</v>
      </c>
      <c r="D17860" s="18" t="s">
        <v>180</v>
      </c>
      <c r="E17860" s="18">
        <v>7.2118579095323279</v>
      </c>
    </row>
    <row r="17861" spans="1:5" x14ac:dyDescent="0.3">
      <c r="A17861" s="18" t="str">
        <f t="shared" si="279"/>
        <v>2024-25Strathbogie ShireLB7</v>
      </c>
      <c r="B17861" s="18" t="s">
        <v>1274</v>
      </c>
      <c r="C17861" s="18" t="s">
        <v>1185</v>
      </c>
      <c r="D17861" s="18" t="s">
        <v>184</v>
      </c>
      <c r="E17861" s="18">
        <v>0.3124627310673822</v>
      </c>
    </row>
    <row r="17862" spans="1:5" x14ac:dyDescent="0.3">
      <c r="A17862" s="18" t="str">
        <f t="shared" si="279"/>
        <v>2024-25Strathbogie ShireLB8</v>
      </c>
      <c r="B17862" s="18" t="s">
        <v>1274</v>
      </c>
      <c r="C17862" s="18" t="s">
        <v>1185</v>
      </c>
      <c r="D17862" s="18" t="s">
        <v>188</v>
      </c>
      <c r="E17862" s="18">
        <v>4.4508050089445437</v>
      </c>
    </row>
    <row r="17863" spans="1:5" x14ac:dyDescent="0.3">
      <c r="A17863" s="18" t="str">
        <f t="shared" si="279"/>
        <v>2024-25Strathbogie ShireMC2</v>
      </c>
      <c r="B17863" s="18" t="s">
        <v>1274</v>
      </c>
      <c r="C17863" s="18" t="s">
        <v>1185</v>
      </c>
      <c r="D17863" s="18" t="s">
        <v>192</v>
      </c>
      <c r="E17863" s="18">
        <v>1</v>
      </c>
    </row>
    <row r="17864" spans="1:5" x14ac:dyDescent="0.3">
      <c r="A17864" s="18" t="str">
        <f t="shared" si="279"/>
        <v>2024-25Strathbogie ShireMC3</v>
      </c>
      <c r="B17864" s="18" t="s">
        <v>1274</v>
      </c>
      <c r="C17864" s="18" t="s">
        <v>1185</v>
      </c>
      <c r="D17864" s="18" t="s">
        <v>197</v>
      </c>
      <c r="E17864" s="18">
        <v>112.28725961538461</v>
      </c>
    </row>
    <row r="17865" spans="1:5" x14ac:dyDescent="0.3">
      <c r="A17865" s="18" t="str">
        <f t="shared" si="279"/>
        <v>2024-25Strathbogie ShireMC4</v>
      </c>
      <c r="B17865" s="18" t="s">
        <v>1274</v>
      </c>
      <c r="C17865" s="18" t="s">
        <v>1185</v>
      </c>
      <c r="D17865" s="18" t="s">
        <v>202</v>
      </c>
      <c r="E17865" s="18">
        <v>0.71368715083798884</v>
      </c>
    </row>
    <row r="17866" spans="1:5" x14ac:dyDescent="0.3">
      <c r="A17866" s="18" t="str">
        <f t="shared" si="279"/>
        <v>2024-25Strathbogie ShireMC5</v>
      </c>
      <c r="B17866" s="18" t="s">
        <v>1274</v>
      </c>
      <c r="C17866" s="18" t="s">
        <v>1185</v>
      </c>
      <c r="D17866" s="18" t="s">
        <v>207</v>
      </c>
      <c r="E17866" s="18">
        <v>0.62068965517241381</v>
      </c>
    </row>
    <row r="17867" spans="1:5" x14ac:dyDescent="0.3">
      <c r="A17867" s="18" t="str">
        <f t="shared" si="279"/>
        <v>2024-25Strathbogie ShireMC6</v>
      </c>
      <c r="B17867" s="18" t="s">
        <v>1274</v>
      </c>
      <c r="C17867" s="18" t="s">
        <v>1185</v>
      </c>
      <c r="D17867" s="18" t="s">
        <v>211</v>
      </c>
      <c r="E17867" s="18">
        <v>1.103448275862069</v>
      </c>
    </row>
    <row r="17868" spans="1:5" x14ac:dyDescent="0.3">
      <c r="A17868" s="18" t="str">
        <f t="shared" si="279"/>
        <v>2024-25Strathbogie ShireR1</v>
      </c>
      <c r="B17868" s="18" t="s">
        <v>1274</v>
      </c>
      <c r="C17868" s="18" t="s">
        <v>1185</v>
      </c>
      <c r="D17868" s="18" t="s">
        <v>215</v>
      </c>
      <c r="E17868" s="18">
        <v>17.409563299045796</v>
      </c>
    </row>
    <row r="17869" spans="1:5" x14ac:dyDescent="0.3">
      <c r="A17869" s="18" t="str">
        <f t="shared" si="279"/>
        <v>2024-25Strathbogie ShireR2</v>
      </c>
      <c r="B17869" s="18" t="s">
        <v>1274</v>
      </c>
      <c r="C17869" s="18" t="s">
        <v>1185</v>
      </c>
      <c r="D17869" s="18" t="s">
        <v>220</v>
      </c>
      <c r="E17869" s="18">
        <v>0.80841506525263795</v>
      </c>
    </row>
    <row r="17870" spans="1:5" x14ac:dyDescent="0.3">
      <c r="A17870" s="18" t="str">
        <f t="shared" si="279"/>
        <v>2024-25Strathbogie ShireR3</v>
      </c>
      <c r="B17870" s="18" t="s">
        <v>1274</v>
      </c>
      <c r="C17870" s="18" t="s">
        <v>1185</v>
      </c>
      <c r="D17870" s="18" t="s">
        <v>223</v>
      </c>
      <c r="E17870" s="18">
        <v>36.820925889485821</v>
      </c>
    </row>
    <row r="17871" spans="1:5" x14ac:dyDescent="0.3">
      <c r="A17871" s="18" t="str">
        <f t="shared" si="279"/>
        <v>2024-25Strathbogie ShireR4</v>
      </c>
      <c r="B17871" s="18" t="s">
        <v>1274</v>
      </c>
      <c r="C17871" s="18" t="s">
        <v>1185</v>
      </c>
      <c r="D17871" s="18" t="s">
        <v>228</v>
      </c>
      <c r="E17871" s="18">
        <v>5.6077764086249795</v>
      </c>
    </row>
    <row r="17872" spans="1:5" x14ac:dyDescent="0.3">
      <c r="A17872" s="18" t="str">
        <f t="shared" si="279"/>
        <v>2024-25Strathbogie ShireR5</v>
      </c>
      <c r="B17872" s="18" t="s">
        <v>1274</v>
      </c>
      <c r="C17872" s="18" t="s">
        <v>1185</v>
      </c>
      <c r="D17872" s="18" t="s">
        <v>232</v>
      </c>
      <c r="E17872" s="18">
        <v>39</v>
      </c>
    </row>
    <row r="17873" spans="1:5" x14ac:dyDescent="0.3">
      <c r="A17873" s="18" t="str">
        <f t="shared" si="279"/>
        <v>2024-25Strathbogie ShireSP1</v>
      </c>
      <c r="B17873" s="18" t="s">
        <v>1274</v>
      </c>
      <c r="C17873" s="18" t="s">
        <v>1185</v>
      </c>
      <c r="D17873" s="18" t="s">
        <v>236</v>
      </c>
      <c r="E17873" s="18">
        <v>57</v>
      </c>
    </row>
    <row r="17874" spans="1:5" x14ac:dyDescent="0.3">
      <c r="A17874" s="18" t="str">
        <f t="shared" si="279"/>
        <v>2024-25Strathbogie ShireSP2</v>
      </c>
      <c r="B17874" s="18" t="s">
        <v>1274</v>
      </c>
      <c r="C17874" s="18" t="s">
        <v>1185</v>
      </c>
      <c r="D17874" s="18" t="s">
        <v>239</v>
      </c>
      <c r="E17874" s="18">
        <v>0.83838383838383834</v>
      </c>
    </row>
    <row r="17875" spans="1:5" x14ac:dyDescent="0.3">
      <c r="A17875" s="18" t="str">
        <f t="shared" si="279"/>
        <v>2024-25Strathbogie ShireSP3</v>
      </c>
      <c r="B17875" s="18" t="s">
        <v>1274</v>
      </c>
      <c r="C17875" s="18" t="s">
        <v>1185</v>
      </c>
      <c r="D17875" s="18" t="s">
        <v>245</v>
      </c>
      <c r="E17875" s="18">
        <v>6537.4576271186443</v>
      </c>
    </row>
    <row r="17876" spans="1:5" x14ac:dyDescent="0.3">
      <c r="A17876" s="18" t="str">
        <f t="shared" si="279"/>
        <v>2024-25Strathbogie ShireSP4</v>
      </c>
      <c r="B17876" s="18" t="s">
        <v>1274</v>
      </c>
      <c r="C17876" s="18" t="s">
        <v>1185</v>
      </c>
      <c r="D17876" s="18" t="s">
        <v>251</v>
      </c>
      <c r="E17876" s="18">
        <v>0</v>
      </c>
    </row>
    <row r="17877" spans="1:5" x14ac:dyDescent="0.3">
      <c r="A17877" s="18" t="str">
        <f t="shared" si="279"/>
        <v>2024-25Strathbogie ShireWC2</v>
      </c>
      <c r="B17877" s="18" t="s">
        <v>1274</v>
      </c>
      <c r="C17877" s="18" t="s">
        <v>1185</v>
      </c>
      <c r="D17877" s="18" t="s">
        <v>256</v>
      </c>
      <c r="E17877" s="18">
        <v>12.428689797045687</v>
      </c>
    </row>
    <row r="17878" spans="1:5" x14ac:dyDescent="0.3">
      <c r="A17878" s="18" t="str">
        <f t="shared" si="279"/>
        <v>2024-25Strathbogie ShireWC3</v>
      </c>
      <c r="B17878" s="18" t="s">
        <v>1274</v>
      </c>
      <c r="C17878" s="18" t="s">
        <v>1185</v>
      </c>
      <c r="D17878" s="18" t="s">
        <v>262</v>
      </c>
      <c r="E17878" s="18">
        <v>138.23504983388705</v>
      </c>
    </row>
    <row r="17879" spans="1:5" x14ac:dyDescent="0.3">
      <c r="A17879" s="18" t="str">
        <f t="shared" si="279"/>
        <v>2024-25Strathbogie ShireWC4</v>
      </c>
      <c r="B17879" s="18" t="s">
        <v>1274</v>
      </c>
      <c r="C17879" s="18" t="s">
        <v>1185</v>
      </c>
      <c r="D17879" s="18" t="s">
        <v>266</v>
      </c>
      <c r="E17879" s="18">
        <v>152.36091808801854</v>
      </c>
    </row>
    <row r="17880" spans="1:5" x14ac:dyDescent="0.3">
      <c r="A17880" s="18" t="str">
        <f t="shared" ref="A17880:A17943" si="280">CONCATENATE(B17880,C17880,D17880)</f>
        <v>2024-25Strathbogie ShireWC5</v>
      </c>
      <c r="B17880" s="18" t="s">
        <v>1274</v>
      </c>
      <c r="C17880" s="18" t="s">
        <v>1185</v>
      </c>
      <c r="D17880" s="18" t="s">
        <v>270</v>
      </c>
      <c r="E17880" s="18">
        <v>0.68594545266897344</v>
      </c>
    </row>
    <row r="17881" spans="1:5" x14ac:dyDescent="0.3">
      <c r="A17881" s="18" t="str">
        <f t="shared" si="280"/>
        <v>2024-25Strathbogie ShireE2</v>
      </c>
      <c r="B17881" s="18" t="s">
        <v>1274</v>
      </c>
      <c r="C17881" s="18" t="s">
        <v>1185</v>
      </c>
      <c r="D17881" s="18" t="s">
        <v>548</v>
      </c>
      <c r="E17881" s="18">
        <v>4856.8713071331767</v>
      </c>
    </row>
    <row r="17882" spans="1:5" x14ac:dyDescent="0.3">
      <c r="A17882" s="18" t="str">
        <f t="shared" si="280"/>
        <v>2024-25Strathbogie ShireE4</v>
      </c>
      <c r="B17882" s="18" t="s">
        <v>1274</v>
      </c>
      <c r="C17882" s="18" t="s">
        <v>1185</v>
      </c>
      <c r="D17882" s="18" t="s">
        <v>550</v>
      </c>
      <c r="E17882" s="18">
        <v>2475.9767155352961</v>
      </c>
    </row>
    <row r="17883" spans="1:5" x14ac:dyDescent="0.3">
      <c r="A17883" s="18" t="str">
        <f t="shared" si="280"/>
        <v>2024-25Strathbogie ShireL1</v>
      </c>
      <c r="B17883" s="18" t="s">
        <v>1274</v>
      </c>
      <c r="C17883" s="18" t="s">
        <v>1185</v>
      </c>
      <c r="D17883" s="18" t="s">
        <v>552</v>
      </c>
      <c r="E17883" s="18">
        <v>2.6479809530029819</v>
      </c>
    </row>
    <row r="17884" spans="1:5" x14ac:dyDescent="0.3">
      <c r="A17884" s="18" t="str">
        <f t="shared" si="280"/>
        <v>2024-25Strathbogie ShireL2</v>
      </c>
      <c r="B17884" s="18" t="s">
        <v>1274</v>
      </c>
      <c r="C17884" s="18" t="s">
        <v>1185</v>
      </c>
      <c r="D17884" s="18" t="s">
        <v>554</v>
      </c>
      <c r="E17884" s="18">
        <v>1.4959348465924922</v>
      </c>
    </row>
    <row r="17885" spans="1:5" x14ac:dyDescent="0.3">
      <c r="A17885" s="18" t="str">
        <f t="shared" si="280"/>
        <v>2024-25Strathbogie ShireO2</v>
      </c>
      <c r="B17885" s="18" t="s">
        <v>1274</v>
      </c>
      <c r="C17885" s="18" t="s">
        <v>1185</v>
      </c>
      <c r="D17885" s="18" t="s">
        <v>556</v>
      </c>
      <c r="E17885" s="18">
        <v>0.1343841755786607</v>
      </c>
    </row>
    <row r="17886" spans="1:5" x14ac:dyDescent="0.3">
      <c r="A17886" s="18" t="str">
        <f t="shared" si="280"/>
        <v>2024-25Strathbogie ShireO3</v>
      </c>
      <c r="B17886" s="18" t="s">
        <v>1274</v>
      </c>
      <c r="C17886" s="18" t="s">
        <v>1185</v>
      </c>
      <c r="D17886" s="18" t="s">
        <v>558</v>
      </c>
      <c r="E17886" s="18">
        <v>1.4107716062397059E-2</v>
      </c>
    </row>
    <row r="17887" spans="1:5" x14ac:dyDescent="0.3">
      <c r="A17887" s="18" t="str">
        <f t="shared" si="280"/>
        <v>2024-25Strathbogie ShireO4</v>
      </c>
      <c r="B17887" s="18" t="s">
        <v>1274</v>
      </c>
      <c r="C17887" s="18" t="s">
        <v>1185</v>
      </c>
      <c r="D17887" s="18" t="s">
        <v>560</v>
      </c>
      <c r="E17887" s="18">
        <v>0.16973574054760354</v>
      </c>
    </row>
    <row r="17888" spans="1:5" x14ac:dyDescent="0.3">
      <c r="A17888" s="18" t="str">
        <f t="shared" si="280"/>
        <v>2024-25Strathbogie ShireO5</v>
      </c>
      <c r="B17888" s="18" t="s">
        <v>1274</v>
      </c>
      <c r="C17888" s="18" t="s">
        <v>1185</v>
      </c>
      <c r="D17888" s="18" t="s">
        <v>562</v>
      </c>
      <c r="E17888" s="18">
        <v>1.0832762925654706</v>
      </c>
    </row>
    <row r="17889" spans="1:5" x14ac:dyDescent="0.3">
      <c r="A17889" s="18" t="str">
        <f t="shared" si="280"/>
        <v>2024-25Strathbogie ShireOP1</v>
      </c>
      <c r="B17889" s="18" t="s">
        <v>1274</v>
      </c>
      <c r="C17889" s="18" t="s">
        <v>1185</v>
      </c>
      <c r="D17889" s="18" t="s">
        <v>564</v>
      </c>
      <c r="E17889" s="18">
        <v>5.1784850983653027E-2</v>
      </c>
    </row>
    <row r="17890" spans="1:5" x14ac:dyDescent="0.3">
      <c r="A17890" s="18" t="str">
        <f t="shared" si="280"/>
        <v>2024-25Strathbogie ShireS1</v>
      </c>
      <c r="B17890" s="18" t="s">
        <v>1274</v>
      </c>
      <c r="C17890" s="18" t="s">
        <v>1185</v>
      </c>
      <c r="D17890" s="18" t="s">
        <v>567</v>
      </c>
      <c r="E17890" s="18">
        <v>0.56755836337693233</v>
      </c>
    </row>
    <row r="17891" spans="1:5" x14ac:dyDescent="0.3">
      <c r="A17891" s="18" t="str">
        <f t="shared" si="280"/>
        <v>2024-25Strathbogie ShireS2</v>
      </c>
      <c r="B17891" s="18" t="s">
        <v>1274</v>
      </c>
      <c r="C17891" s="18" t="s">
        <v>1185</v>
      </c>
      <c r="D17891" s="18" t="s">
        <v>569</v>
      </c>
      <c r="E17891" s="18">
        <v>3.34173477748954E-3</v>
      </c>
    </row>
    <row r="17892" spans="1:5" x14ac:dyDescent="0.3">
      <c r="A17892" s="18" t="str">
        <f t="shared" si="280"/>
        <v>2024-25Strathbogie ShireC1</v>
      </c>
      <c r="B17892" s="18" t="s">
        <v>1274</v>
      </c>
      <c r="C17892" s="18" t="s">
        <v>1185</v>
      </c>
      <c r="D17892" s="18" t="s">
        <v>572</v>
      </c>
      <c r="E17892" s="18">
        <v>3358.3119856887297</v>
      </c>
    </row>
    <row r="17893" spans="1:5" x14ac:dyDescent="0.3">
      <c r="A17893" s="18" t="str">
        <f t="shared" si="280"/>
        <v>2024-25Strathbogie ShireC2</v>
      </c>
      <c r="B17893" s="18" t="s">
        <v>1274</v>
      </c>
      <c r="C17893" s="18" t="s">
        <v>1185</v>
      </c>
      <c r="D17893" s="18" t="s">
        <v>575</v>
      </c>
      <c r="E17893" s="18">
        <v>36804.115300281112</v>
      </c>
    </row>
    <row r="17894" spans="1:5" x14ac:dyDescent="0.3">
      <c r="A17894" s="18" t="str">
        <f t="shared" si="280"/>
        <v>2024-25Strathbogie ShireC3</v>
      </c>
      <c r="B17894" s="18" t="s">
        <v>1274</v>
      </c>
      <c r="C17894" s="18" t="s">
        <v>1185</v>
      </c>
      <c r="D17894" s="18" t="s">
        <v>579</v>
      </c>
      <c r="E17894" s="18">
        <v>5.3544793990065545</v>
      </c>
    </row>
    <row r="17895" spans="1:5" x14ac:dyDescent="0.3">
      <c r="A17895" s="18" t="str">
        <f t="shared" si="280"/>
        <v>2024-25Strathbogie ShireC4</v>
      </c>
      <c r="B17895" s="18" t="s">
        <v>1274</v>
      </c>
      <c r="C17895" s="18" t="s">
        <v>1185</v>
      </c>
      <c r="D17895" s="18" t="s">
        <v>583</v>
      </c>
      <c r="E17895" s="18">
        <v>2238.4889683959454</v>
      </c>
    </row>
    <row r="17896" spans="1:5" x14ac:dyDescent="0.3">
      <c r="A17896" s="18" t="str">
        <f t="shared" si="280"/>
        <v>2024-25Strathbogie ShireC5</v>
      </c>
      <c r="B17896" s="18" t="s">
        <v>1274</v>
      </c>
      <c r="C17896" s="18" t="s">
        <v>1185</v>
      </c>
      <c r="D17896" s="18" t="s">
        <v>586</v>
      </c>
      <c r="E17896" s="18">
        <v>1107.8921543572706</v>
      </c>
    </row>
    <row r="17897" spans="1:5" x14ac:dyDescent="0.3">
      <c r="A17897" s="18" t="str">
        <f t="shared" si="280"/>
        <v>2024-25Strathbogie ShireC6</v>
      </c>
      <c r="B17897" s="18" t="s">
        <v>1274</v>
      </c>
      <c r="C17897" s="18" t="s">
        <v>1185</v>
      </c>
      <c r="D17897" s="18" t="s">
        <v>590</v>
      </c>
      <c r="E17897" s="18">
        <v>4</v>
      </c>
    </row>
    <row r="17898" spans="1:5" x14ac:dyDescent="0.3">
      <c r="A17898" s="18" t="str">
        <f t="shared" si="280"/>
        <v>2024-25Strathbogie ShireC7</v>
      </c>
      <c r="B17898" s="18" t="s">
        <v>1274</v>
      </c>
      <c r="C17898" s="18" t="s">
        <v>1185</v>
      </c>
      <c r="D17898" s="18" t="s">
        <v>594</v>
      </c>
      <c r="E17898" s="18">
        <v>0.14788732394366197</v>
      </c>
    </row>
    <row r="17899" spans="1:5" x14ac:dyDescent="0.3">
      <c r="A17899" s="18" t="str">
        <f t="shared" si="280"/>
        <v>2024-25Surf Coast ShireAF2</v>
      </c>
      <c r="B17899" s="18" t="s">
        <v>1274</v>
      </c>
      <c r="C17899" s="18" t="s">
        <v>1188</v>
      </c>
      <c r="D17899" s="18" t="s">
        <v>76</v>
      </c>
      <c r="E17899" s="18">
        <v>1</v>
      </c>
    </row>
    <row r="17900" spans="1:5" x14ac:dyDescent="0.3">
      <c r="A17900" s="18" t="str">
        <f t="shared" si="280"/>
        <v>2024-25Surf Coast ShireAF6</v>
      </c>
      <c r="B17900" s="18" t="s">
        <v>1274</v>
      </c>
      <c r="C17900" s="18" t="s">
        <v>1188</v>
      </c>
      <c r="D17900" s="18" t="s">
        <v>85</v>
      </c>
      <c r="E17900" s="18">
        <v>8.3976157082748942E-2</v>
      </c>
    </row>
    <row r="17901" spans="1:5" x14ac:dyDescent="0.3">
      <c r="A17901" s="18" t="str">
        <f t="shared" si="280"/>
        <v>2024-25Surf Coast ShireAF7</v>
      </c>
      <c r="B17901" s="18" t="s">
        <v>1274</v>
      </c>
      <c r="C17901" s="18" t="s">
        <v>1188</v>
      </c>
      <c r="D17901" s="18" t="s">
        <v>90</v>
      </c>
      <c r="E17901" s="18">
        <v>19.815985684461676</v>
      </c>
    </row>
    <row r="17902" spans="1:5" x14ac:dyDescent="0.3">
      <c r="A17902" s="18" t="str">
        <f t="shared" si="280"/>
        <v>2024-25Surf Coast ShireAM1</v>
      </c>
      <c r="B17902" s="18" t="s">
        <v>1274</v>
      </c>
      <c r="C17902" s="18" t="s">
        <v>1188</v>
      </c>
      <c r="D17902" s="18" t="s">
        <v>97</v>
      </c>
      <c r="E17902" s="18">
        <v>1.341421143847487</v>
      </c>
    </row>
    <row r="17903" spans="1:5" x14ac:dyDescent="0.3">
      <c r="A17903" s="18" t="str">
        <f t="shared" si="280"/>
        <v>2024-25Surf Coast ShireAM2</v>
      </c>
      <c r="B17903" s="18" t="s">
        <v>1274</v>
      </c>
      <c r="C17903" s="18" t="s">
        <v>1188</v>
      </c>
      <c r="D17903" s="18" t="s">
        <v>103</v>
      </c>
      <c r="E17903" s="18">
        <v>0.74399999999999999</v>
      </c>
    </row>
    <row r="17904" spans="1:5" x14ac:dyDescent="0.3">
      <c r="A17904" s="18" t="str">
        <f t="shared" si="280"/>
        <v>2024-25Surf Coast ShireAM5</v>
      </c>
      <c r="B17904" s="18" t="s">
        <v>1274</v>
      </c>
      <c r="C17904" s="18" t="s">
        <v>1188</v>
      </c>
      <c r="D17904" s="18" t="s">
        <v>109</v>
      </c>
      <c r="E17904" s="18">
        <v>0</v>
      </c>
    </row>
    <row r="17905" spans="1:5" x14ac:dyDescent="0.3">
      <c r="A17905" s="18" t="str">
        <f t="shared" si="280"/>
        <v>2024-25Surf Coast ShireAM6</v>
      </c>
      <c r="B17905" s="18" t="s">
        <v>1274</v>
      </c>
      <c r="C17905" s="18" t="s">
        <v>1188</v>
      </c>
      <c r="D17905" s="18" t="s">
        <v>115</v>
      </c>
      <c r="E17905" s="18">
        <v>15.165122219995993</v>
      </c>
    </row>
    <row r="17906" spans="1:5" x14ac:dyDescent="0.3">
      <c r="A17906" s="18" t="str">
        <f t="shared" si="280"/>
        <v>2024-25Surf Coast ShireAM7</v>
      </c>
      <c r="B17906" s="18" t="s">
        <v>1274</v>
      </c>
      <c r="C17906" s="18" t="s">
        <v>1188</v>
      </c>
      <c r="D17906" s="18" t="s">
        <v>118</v>
      </c>
      <c r="E17906" s="18">
        <v>1</v>
      </c>
    </row>
    <row r="17907" spans="1:5" x14ac:dyDescent="0.3">
      <c r="A17907" s="18" t="str">
        <f t="shared" si="280"/>
        <v>2024-25Surf Coast ShireFS1</v>
      </c>
      <c r="B17907" s="18" t="s">
        <v>1274</v>
      </c>
      <c r="C17907" s="18" t="s">
        <v>1188</v>
      </c>
      <c r="D17907" s="18" t="s">
        <v>124</v>
      </c>
      <c r="E17907" s="18">
        <v>1.6153846153846154</v>
      </c>
    </row>
    <row r="17908" spans="1:5" x14ac:dyDescent="0.3">
      <c r="A17908" s="18" t="str">
        <f t="shared" si="280"/>
        <v>2024-25Surf Coast ShireFS2</v>
      </c>
      <c r="B17908" s="18" t="s">
        <v>1274</v>
      </c>
      <c r="C17908" s="18" t="s">
        <v>1188</v>
      </c>
      <c r="D17908" s="18" t="s">
        <v>130</v>
      </c>
      <c r="E17908" s="18">
        <v>0.9966216216216216</v>
      </c>
    </row>
    <row r="17909" spans="1:5" x14ac:dyDescent="0.3">
      <c r="A17909" s="18" t="str">
        <f t="shared" si="280"/>
        <v>2024-25Surf Coast ShireFS3</v>
      </c>
      <c r="B17909" s="18" t="s">
        <v>1274</v>
      </c>
      <c r="C17909" s="18" t="s">
        <v>1188</v>
      </c>
      <c r="D17909" s="18" t="s">
        <v>135</v>
      </c>
      <c r="E17909" s="18">
        <v>672.84246575342468</v>
      </c>
    </row>
    <row r="17910" spans="1:5" x14ac:dyDescent="0.3">
      <c r="A17910" s="18" t="str">
        <f t="shared" si="280"/>
        <v>2024-25Surf Coast ShireFS4</v>
      </c>
      <c r="B17910" s="18" t="s">
        <v>1274</v>
      </c>
      <c r="C17910" s="18" t="s">
        <v>1188</v>
      </c>
      <c r="D17910" s="18" t="s">
        <v>139</v>
      </c>
      <c r="E17910" s="18">
        <v>1</v>
      </c>
    </row>
    <row r="17911" spans="1:5" x14ac:dyDescent="0.3">
      <c r="A17911" s="18" t="str">
        <f t="shared" si="280"/>
        <v>2024-25Surf Coast ShireFS5</v>
      </c>
      <c r="B17911" s="18" t="s">
        <v>1274</v>
      </c>
      <c r="C17911" s="18" t="s">
        <v>1188</v>
      </c>
      <c r="D17911" s="18" t="s">
        <v>144</v>
      </c>
      <c r="E17911" s="18">
        <v>1.0540540540540539</v>
      </c>
    </row>
    <row r="17912" spans="1:5" x14ac:dyDescent="0.3">
      <c r="A17912" s="18" t="str">
        <f t="shared" si="280"/>
        <v>2024-25Surf Coast ShireG1</v>
      </c>
      <c r="B17912" s="18" t="s">
        <v>1274</v>
      </c>
      <c r="C17912" s="18" t="s">
        <v>1188</v>
      </c>
      <c r="D17912" s="18" t="s">
        <v>149</v>
      </c>
      <c r="E17912" s="18">
        <v>7.874015748031496E-2</v>
      </c>
    </row>
    <row r="17913" spans="1:5" x14ac:dyDescent="0.3">
      <c r="A17913" s="18" t="str">
        <f t="shared" si="280"/>
        <v>2024-25Surf Coast ShireG2</v>
      </c>
      <c r="B17913" s="18" t="s">
        <v>1274</v>
      </c>
      <c r="C17913" s="18" t="s">
        <v>1188</v>
      </c>
      <c r="D17913" s="18" t="s">
        <v>154</v>
      </c>
      <c r="E17913" s="18">
        <v>54</v>
      </c>
    </row>
    <row r="17914" spans="1:5" x14ac:dyDescent="0.3">
      <c r="A17914" s="18" t="str">
        <f t="shared" si="280"/>
        <v>2024-25Surf Coast ShireG3</v>
      </c>
      <c r="B17914" s="18" t="s">
        <v>1274</v>
      </c>
      <c r="C17914" s="18" t="s">
        <v>1188</v>
      </c>
      <c r="D17914" s="18" t="s">
        <v>159</v>
      </c>
      <c r="E17914" s="18">
        <v>0.92592592592592593</v>
      </c>
    </row>
    <row r="17915" spans="1:5" x14ac:dyDescent="0.3">
      <c r="A17915" s="18" t="str">
        <f t="shared" si="280"/>
        <v>2024-25Surf Coast ShireG4</v>
      </c>
      <c r="B17915" s="18" t="s">
        <v>1274</v>
      </c>
      <c r="C17915" s="18" t="s">
        <v>1188</v>
      </c>
      <c r="D17915" s="18" t="s">
        <v>166</v>
      </c>
      <c r="E17915" s="18">
        <v>55798.444444444445</v>
      </c>
    </row>
    <row r="17916" spans="1:5" x14ac:dyDescent="0.3">
      <c r="A17916" s="18" t="str">
        <f t="shared" si="280"/>
        <v>2024-25Surf Coast ShireG5</v>
      </c>
      <c r="B17916" s="18" t="s">
        <v>1274</v>
      </c>
      <c r="C17916" s="18" t="s">
        <v>1188</v>
      </c>
      <c r="D17916" s="18" t="s">
        <v>169</v>
      </c>
      <c r="E17916" s="18">
        <v>52</v>
      </c>
    </row>
    <row r="17917" spans="1:5" x14ac:dyDescent="0.3">
      <c r="A17917" s="18" t="str">
        <f t="shared" si="280"/>
        <v>2024-25Surf Coast ShireLB2</v>
      </c>
      <c r="B17917" s="18" t="s">
        <v>1274</v>
      </c>
      <c r="C17917" s="18" t="s">
        <v>1188</v>
      </c>
      <c r="D17917" s="18" t="s">
        <v>172</v>
      </c>
      <c r="E17917" s="18">
        <v>0.79274030920905225</v>
      </c>
    </row>
    <row r="17918" spans="1:5" x14ac:dyDescent="0.3">
      <c r="A17918" s="18" t="str">
        <f t="shared" si="280"/>
        <v>2024-25Surf Coast ShireLB5</v>
      </c>
      <c r="B17918" s="18" t="s">
        <v>1274</v>
      </c>
      <c r="C17918" s="18" t="s">
        <v>1188</v>
      </c>
      <c r="D17918" s="18" t="s">
        <v>177</v>
      </c>
      <c r="E17918" s="18">
        <v>17.998647565618114</v>
      </c>
    </row>
    <row r="17919" spans="1:5" x14ac:dyDescent="0.3">
      <c r="A17919" s="18" t="str">
        <f t="shared" si="280"/>
        <v>2024-25Surf Coast ShireLB6</v>
      </c>
      <c r="B17919" s="18" t="s">
        <v>1274</v>
      </c>
      <c r="C17919" s="18" t="s">
        <v>1188</v>
      </c>
      <c r="D17919" s="18" t="s">
        <v>180</v>
      </c>
      <c r="E17919" s="18">
        <v>6.7433630534962932</v>
      </c>
    </row>
    <row r="17920" spans="1:5" x14ac:dyDescent="0.3">
      <c r="A17920" s="18" t="str">
        <f t="shared" si="280"/>
        <v>2024-25Surf Coast ShireLB7</v>
      </c>
      <c r="B17920" s="18" t="s">
        <v>1274</v>
      </c>
      <c r="C17920" s="18" t="s">
        <v>1188</v>
      </c>
      <c r="D17920" s="18" t="s">
        <v>184</v>
      </c>
      <c r="E17920" s="18">
        <v>0.30236926467641756</v>
      </c>
    </row>
    <row r="17921" spans="1:5" x14ac:dyDescent="0.3">
      <c r="A17921" s="18" t="str">
        <f t="shared" si="280"/>
        <v>2024-25Surf Coast ShireLB8</v>
      </c>
      <c r="B17921" s="18" t="s">
        <v>1274</v>
      </c>
      <c r="C17921" s="18" t="s">
        <v>1188</v>
      </c>
      <c r="D17921" s="18" t="s">
        <v>188</v>
      </c>
      <c r="E17921" s="18">
        <v>2.3384592266078941</v>
      </c>
    </row>
    <row r="17922" spans="1:5" x14ac:dyDescent="0.3">
      <c r="A17922" s="18" t="str">
        <f t="shared" si="280"/>
        <v>2024-25Surf Coast ShireMC2</v>
      </c>
      <c r="B17922" s="18" t="s">
        <v>1274</v>
      </c>
      <c r="C17922" s="18" t="s">
        <v>1188</v>
      </c>
      <c r="D17922" s="18" t="s">
        <v>192</v>
      </c>
      <c r="E17922" s="18">
        <v>0.9941860465116279</v>
      </c>
    </row>
    <row r="17923" spans="1:5" x14ac:dyDescent="0.3">
      <c r="A17923" s="18" t="str">
        <f t="shared" si="280"/>
        <v>2024-25Surf Coast ShireMC3</v>
      </c>
      <c r="B17923" s="18" t="s">
        <v>1274</v>
      </c>
      <c r="C17923" s="18" t="s">
        <v>1188</v>
      </c>
      <c r="D17923" s="18" t="s">
        <v>197</v>
      </c>
      <c r="E17923" s="18">
        <v>94.138265543490107</v>
      </c>
    </row>
    <row r="17924" spans="1:5" x14ac:dyDescent="0.3">
      <c r="A17924" s="18" t="str">
        <f t="shared" si="280"/>
        <v>2024-25Surf Coast ShireMC4</v>
      </c>
      <c r="B17924" s="18" t="s">
        <v>1274</v>
      </c>
      <c r="C17924" s="18" t="s">
        <v>1188</v>
      </c>
      <c r="D17924" s="18" t="s">
        <v>202</v>
      </c>
      <c r="E17924" s="18">
        <v>0.73158365642708023</v>
      </c>
    </row>
    <row r="17925" spans="1:5" x14ac:dyDescent="0.3">
      <c r="A17925" s="18" t="str">
        <f t="shared" si="280"/>
        <v>2024-25Surf Coast ShireMC5</v>
      </c>
      <c r="B17925" s="18" t="s">
        <v>1274</v>
      </c>
      <c r="C17925" s="18" t="s">
        <v>1188</v>
      </c>
      <c r="D17925" s="18" t="s">
        <v>207</v>
      </c>
      <c r="E17925" s="18">
        <v>0.91935483870967738</v>
      </c>
    </row>
    <row r="17926" spans="1:5" x14ac:dyDescent="0.3">
      <c r="A17926" s="18" t="str">
        <f t="shared" si="280"/>
        <v>2024-25Surf Coast ShireMC6</v>
      </c>
      <c r="B17926" s="18" t="s">
        <v>1274</v>
      </c>
      <c r="C17926" s="18" t="s">
        <v>1188</v>
      </c>
      <c r="D17926" s="18" t="s">
        <v>211</v>
      </c>
      <c r="E17926" s="18">
        <v>0.93023255813953487</v>
      </c>
    </row>
    <row r="17927" spans="1:5" x14ac:dyDescent="0.3">
      <c r="A17927" s="18" t="str">
        <f t="shared" si="280"/>
        <v>2024-25Surf Coast ShireR1</v>
      </c>
      <c r="B17927" s="18" t="s">
        <v>1274</v>
      </c>
      <c r="C17927" s="18" t="s">
        <v>1188</v>
      </c>
      <c r="D17927" s="18" t="s">
        <v>215</v>
      </c>
      <c r="E17927" s="18">
        <v>46.057449751810559</v>
      </c>
    </row>
    <row r="17928" spans="1:5" x14ac:dyDescent="0.3">
      <c r="A17928" s="18" t="str">
        <f t="shared" si="280"/>
        <v>2024-25Surf Coast ShireR2</v>
      </c>
      <c r="B17928" s="18" t="s">
        <v>1274</v>
      </c>
      <c r="C17928" s="18" t="s">
        <v>1188</v>
      </c>
      <c r="D17928" s="18" t="s">
        <v>220</v>
      </c>
      <c r="E17928" s="18">
        <v>0.97780128570266078</v>
      </c>
    </row>
    <row r="17929" spans="1:5" x14ac:dyDescent="0.3">
      <c r="A17929" s="18" t="str">
        <f t="shared" si="280"/>
        <v>2024-25Surf Coast ShireR3</v>
      </c>
      <c r="B17929" s="18" t="s">
        <v>1274</v>
      </c>
      <c r="C17929" s="18" t="s">
        <v>1188</v>
      </c>
      <c r="D17929" s="18" t="s">
        <v>223</v>
      </c>
      <c r="E17929" s="18">
        <v>101.77773552841211</v>
      </c>
    </row>
    <row r="17930" spans="1:5" x14ac:dyDescent="0.3">
      <c r="A17930" s="18" t="str">
        <f t="shared" si="280"/>
        <v>2024-25Surf Coast ShireR4</v>
      </c>
      <c r="B17930" s="18" t="s">
        <v>1274</v>
      </c>
      <c r="C17930" s="18" t="s">
        <v>1188</v>
      </c>
      <c r="D17930" s="18" t="s">
        <v>228</v>
      </c>
      <c r="E17930" s="18">
        <v>6.4960079939392354</v>
      </c>
    </row>
    <row r="17931" spans="1:5" x14ac:dyDescent="0.3">
      <c r="A17931" s="18" t="str">
        <f t="shared" si="280"/>
        <v>2024-25Surf Coast ShireR5</v>
      </c>
      <c r="B17931" s="18" t="s">
        <v>1274</v>
      </c>
      <c r="C17931" s="18" t="s">
        <v>1188</v>
      </c>
      <c r="D17931" s="18" t="s">
        <v>232</v>
      </c>
      <c r="E17931" s="18">
        <v>52</v>
      </c>
    </row>
    <row r="17932" spans="1:5" x14ac:dyDescent="0.3">
      <c r="A17932" s="18" t="str">
        <f t="shared" si="280"/>
        <v>2024-25Surf Coast ShireSP1</v>
      </c>
      <c r="B17932" s="18" t="s">
        <v>1274</v>
      </c>
      <c r="C17932" s="18" t="s">
        <v>1188</v>
      </c>
      <c r="D17932" s="18" t="s">
        <v>236</v>
      </c>
      <c r="E17932" s="18">
        <v>63</v>
      </c>
    </row>
    <row r="17933" spans="1:5" x14ac:dyDescent="0.3">
      <c r="A17933" s="18" t="str">
        <f t="shared" si="280"/>
        <v>2024-25Surf Coast ShireSP2</v>
      </c>
      <c r="B17933" s="18" t="s">
        <v>1274</v>
      </c>
      <c r="C17933" s="18" t="s">
        <v>1188</v>
      </c>
      <c r="D17933" s="18" t="s">
        <v>239</v>
      </c>
      <c r="E17933" s="18">
        <v>0.74835886214442016</v>
      </c>
    </row>
    <row r="17934" spans="1:5" x14ac:dyDescent="0.3">
      <c r="A17934" s="18" t="str">
        <f t="shared" si="280"/>
        <v>2024-25Surf Coast ShireSP3</v>
      </c>
      <c r="B17934" s="18" t="s">
        <v>1274</v>
      </c>
      <c r="C17934" s="18" t="s">
        <v>1188</v>
      </c>
      <c r="D17934" s="18" t="s">
        <v>245</v>
      </c>
      <c r="E17934" s="18">
        <v>3858.1228813559323</v>
      </c>
    </row>
    <row r="17935" spans="1:5" x14ac:dyDescent="0.3">
      <c r="A17935" s="18" t="str">
        <f t="shared" si="280"/>
        <v>2024-25Surf Coast ShireSP4</v>
      </c>
      <c r="B17935" s="18" t="s">
        <v>1274</v>
      </c>
      <c r="C17935" s="18" t="s">
        <v>1188</v>
      </c>
      <c r="D17935" s="18" t="s">
        <v>251</v>
      </c>
      <c r="E17935" s="18">
        <v>0.91666666666666663</v>
      </c>
    </row>
    <row r="17936" spans="1:5" x14ac:dyDescent="0.3">
      <c r="A17936" s="18" t="str">
        <f t="shared" si="280"/>
        <v>2024-25Surf Coast ShireWC2</v>
      </c>
      <c r="B17936" s="18" t="s">
        <v>1274</v>
      </c>
      <c r="C17936" s="18" t="s">
        <v>1188</v>
      </c>
      <c r="D17936" s="18" t="s">
        <v>256</v>
      </c>
      <c r="E17936" s="18">
        <v>3.5342540931125952</v>
      </c>
    </row>
    <row r="17937" spans="1:5" x14ac:dyDescent="0.3">
      <c r="A17937" s="18" t="str">
        <f t="shared" si="280"/>
        <v>2024-25Surf Coast ShireWC3</v>
      </c>
      <c r="B17937" s="18" t="s">
        <v>1274</v>
      </c>
      <c r="C17937" s="18" t="s">
        <v>1188</v>
      </c>
      <c r="D17937" s="18" t="s">
        <v>262</v>
      </c>
      <c r="E17937" s="18">
        <v>96.424256837098696</v>
      </c>
    </row>
    <row r="17938" spans="1:5" x14ac:dyDescent="0.3">
      <c r="A17938" s="18" t="str">
        <f t="shared" si="280"/>
        <v>2024-25Surf Coast ShireWC4</v>
      </c>
      <c r="B17938" s="18" t="s">
        <v>1274</v>
      </c>
      <c r="C17938" s="18" t="s">
        <v>1188</v>
      </c>
      <c r="D17938" s="18" t="s">
        <v>266</v>
      </c>
      <c r="E17938" s="18">
        <v>61.871058263971463</v>
      </c>
    </row>
    <row r="17939" spans="1:5" x14ac:dyDescent="0.3">
      <c r="A17939" s="18" t="str">
        <f t="shared" si="280"/>
        <v>2024-25Surf Coast ShireWC5</v>
      </c>
      <c r="B17939" s="18" t="s">
        <v>1274</v>
      </c>
      <c r="C17939" s="18" t="s">
        <v>1188</v>
      </c>
      <c r="D17939" s="18" t="s">
        <v>270</v>
      </c>
      <c r="E17939" s="18">
        <v>0.69665450121654504</v>
      </c>
    </row>
    <row r="17940" spans="1:5" x14ac:dyDescent="0.3">
      <c r="A17940" s="18" t="str">
        <f t="shared" si="280"/>
        <v>2024-25Surf Coast ShireE2</v>
      </c>
      <c r="B17940" s="18" t="s">
        <v>1274</v>
      </c>
      <c r="C17940" s="18" t="s">
        <v>1188</v>
      </c>
      <c r="D17940" s="18" t="s">
        <v>548</v>
      </c>
      <c r="E17940" s="18">
        <v>4368.1042713046363</v>
      </c>
    </row>
    <row r="17941" spans="1:5" x14ac:dyDescent="0.3">
      <c r="A17941" s="18" t="str">
        <f t="shared" si="280"/>
        <v>2024-25Surf Coast ShireE4</v>
      </c>
      <c r="B17941" s="18" t="s">
        <v>1274</v>
      </c>
      <c r="C17941" s="18" t="s">
        <v>1188</v>
      </c>
      <c r="D17941" s="18" t="s">
        <v>550</v>
      </c>
      <c r="E17941" s="18">
        <v>2314.4742850026978</v>
      </c>
    </row>
    <row r="17942" spans="1:5" x14ac:dyDescent="0.3">
      <c r="A17942" s="18" t="str">
        <f t="shared" si="280"/>
        <v>2024-25Surf Coast ShireL1</v>
      </c>
      <c r="B17942" s="18" t="s">
        <v>1274</v>
      </c>
      <c r="C17942" s="18" t="s">
        <v>1188</v>
      </c>
      <c r="D17942" s="18" t="s">
        <v>552</v>
      </c>
      <c r="E17942" s="18">
        <v>1.944477327282891</v>
      </c>
    </row>
    <row r="17943" spans="1:5" x14ac:dyDescent="0.3">
      <c r="A17943" s="18" t="str">
        <f t="shared" si="280"/>
        <v>2024-25Surf Coast ShireL2</v>
      </c>
      <c r="B17943" s="18" t="s">
        <v>1274</v>
      </c>
      <c r="C17943" s="18" t="s">
        <v>1188</v>
      </c>
      <c r="D17943" s="18" t="s">
        <v>554</v>
      </c>
      <c r="E17943" s="18">
        <v>-1.6047647232909146</v>
      </c>
    </row>
    <row r="17944" spans="1:5" x14ac:dyDescent="0.3">
      <c r="A17944" s="18" t="str">
        <f t="shared" ref="A17944:A18007" si="281">CONCATENATE(B17944,C17944,D17944)</f>
        <v>2024-25Surf Coast ShireO2</v>
      </c>
      <c r="B17944" s="18" t="s">
        <v>1274</v>
      </c>
      <c r="C17944" s="18" t="s">
        <v>1188</v>
      </c>
      <c r="D17944" s="18" t="s">
        <v>556</v>
      </c>
      <c r="E17944" s="18">
        <v>0.15604001566878598</v>
      </c>
    </row>
    <row r="17945" spans="1:5" x14ac:dyDescent="0.3">
      <c r="A17945" s="18" t="str">
        <f t="shared" si="281"/>
        <v>2024-25Surf Coast ShireO3</v>
      </c>
      <c r="B17945" s="18" t="s">
        <v>1274</v>
      </c>
      <c r="C17945" s="18" t="s">
        <v>1188</v>
      </c>
      <c r="D17945" s="18" t="s">
        <v>558</v>
      </c>
      <c r="E17945" s="18">
        <v>3.6414861240847321E-2</v>
      </c>
    </row>
    <row r="17946" spans="1:5" x14ac:dyDescent="0.3">
      <c r="A17946" s="18" t="str">
        <f t="shared" si="281"/>
        <v>2024-25Surf Coast ShireO4</v>
      </c>
      <c r="B17946" s="18" t="s">
        <v>1274</v>
      </c>
      <c r="C17946" s="18" t="s">
        <v>1188</v>
      </c>
      <c r="D17946" s="18" t="s">
        <v>560</v>
      </c>
      <c r="E17946" s="18">
        <v>0.31619624061056922</v>
      </c>
    </row>
    <row r="17947" spans="1:5" x14ac:dyDescent="0.3">
      <c r="A17947" s="18" t="str">
        <f t="shared" si="281"/>
        <v>2024-25Surf Coast ShireO5</v>
      </c>
      <c r="B17947" s="18" t="s">
        <v>1274</v>
      </c>
      <c r="C17947" s="18" t="s">
        <v>1188</v>
      </c>
      <c r="D17947" s="18" t="s">
        <v>562</v>
      </c>
      <c r="E17947" s="18">
        <v>0.93651496369753851</v>
      </c>
    </row>
    <row r="17948" spans="1:5" x14ac:dyDescent="0.3">
      <c r="A17948" s="18" t="str">
        <f t="shared" si="281"/>
        <v>2024-25Surf Coast ShireOP1</v>
      </c>
      <c r="B17948" s="18" t="s">
        <v>1274</v>
      </c>
      <c r="C17948" s="18" t="s">
        <v>1188</v>
      </c>
      <c r="D17948" s="18" t="s">
        <v>564</v>
      </c>
      <c r="E17948" s="18">
        <v>-4.9989024365907686E-2</v>
      </c>
    </row>
    <row r="17949" spans="1:5" x14ac:dyDescent="0.3">
      <c r="A17949" s="18" t="str">
        <f t="shared" si="281"/>
        <v>2024-25Surf Coast ShireS1</v>
      </c>
      <c r="B17949" s="18" t="s">
        <v>1274</v>
      </c>
      <c r="C17949" s="18" t="s">
        <v>1188</v>
      </c>
      <c r="D17949" s="18" t="s">
        <v>567</v>
      </c>
      <c r="E17949" s="18">
        <v>0.66226976113029079</v>
      </c>
    </row>
    <row r="17950" spans="1:5" x14ac:dyDescent="0.3">
      <c r="A17950" s="18" t="str">
        <f t="shared" si="281"/>
        <v>2024-25Surf Coast ShireS2</v>
      </c>
      <c r="B17950" s="18" t="s">
        <v>1274</v>
      </c>
      <c r="C17950" s="18" t="s">
        <v>1188</v>
      </c>
      <c r="D17950" s="18" t="s">
        <v>569</v>
      </c>
      <c r="E17950" s="18">
        <v>1.8629507197732442E-3</v>
      </c>
    </row>
    <row r="17951" spans="1:5" x14ac:dyDescent="0.3">
      <c r="A17951" s="18" t="str">
        <f t="shared" si="281"/>
        <v>2024-25Surf Coast ShireC1</v>
      </c>
      <c r="B17951" s="18" t="s">
        <v>1274</v>
      </c>
      <c r="C17951" s="18" t="s">
        <v>1188</v>
      </c>
      <c r="D17951" s="18" t="s">
        <v>572</v>
      </c>
      <c r="E17951" s="18">
        <v>2635.5439791624926</v>
      </c>
    </row>
    <row r="17952" spans="1:5" x14ac:dyDescent="0.3">
      <c r="A17952" s="18" t="str">
        <f t="shared" si="281"/>
        <v>2024-25Surf Coast ShireC2</v>
      </c>
      <c r="B17952" s="18" t="s">
        <v>1274</v>
      </c>
      <c r="C17952" s="18" t="s">
        <v>1188</v>
      </c>
      <c r="D17952" s="18" t="s">
        <v>575</v>
      </c>
      <c r="E17952" s="18">
        <v>22484.371869364855</v>
      </c>
    </row>
    <row r="17953" spans="1:5" x14ac:dyDescent="0.3">
      <c r="A17953" s="18" t="str">
        <f t="shared" si="281"/>
        <v>2024-25Surf Coast ShireC3</v>
      </c>
      <c r="B17953" s="18" t="s">
        <v>1274</v>
      </c>
      <c r="C17953" s="18" t="s">
        <v>1188</v>
      </c>
      <c r="D17953" s="18" t="s">
        <v>579</v>
      </c>
      <c r="E17953" s="18">
        <v>36.833948339483392</v>
      </c>
    </row>
    <row r="17954" spans="1:5" x14ac:dyDescent="0.3">
      <c r="A17954" s="18" t="str">
        <f t="shared" si="281"/>
        <v>2024-25Surf Coast ShireC4</v>
      </c>
      <c r="B17954" s="18" t="s">
        <v>1274</v>
      </c>
      <c r="C17954" s="18" t="s">
        <v>1188</v>
      </c>
      <c r="D17954" s="18" t="s">
        <v>583</v>
      </c>
      <c r="E17954" s="18">
        <v>2077.2139851733118</v>
      </c>
    </row>
    <row r="17955" spans="1:5" x14ac:dyDescent="0.3">
      <c r="A17955" s="18" t="str">
        <f t="shared" si="281"/>
        <v>2024-25Surf Coast ShireC5</v>
      </c>
      <c r="B17955" s="18" t="s">
        <v>1274</v>
      </c>
      <c r="C17955" s="18" t="s">
        <v>1188</v>
      </c>
      <c r="D17955" s="18" t="s">
        <v>586</v>
      </c>
      <c r="E17955" s="18">
        <v>382.43838910038068</v>
      </c>
    </row>
    <row r="17956" spans="1:5" x14ac:dyDescent="0.3">
      <c r="A17956" s="18" t="str">
        <f t="shared" si="281"/>
        <v>2024-25Surf Coast ShireC6</v>
      </c>
      <c r="B17956" s="18" t="s">
        <v>1274</v>
      </c>
      <c r="C17956" s="18" t="s">
        <v>1188</v>
      </c>
      <c r="D17956" s="18" t="s">
        <v>590</v>
      </c>
      <c r="E17956" s="18">
        <v>10</v>
      </c>
    </row>
    <row r="17957" spans="1:5" x14ac:dyDescent="0.3">
      <c r="A17957" s="18" t="str">
        <f t="shared" si="281"/>
        <v>2024-25Surf Coast ShireC7</v>
      </c>
      <c r="B17957" s="18" t="s">
        <v>1274</v>
      </c>
      <c r="C17957" s="18" t="s">
        <v>1188</v>
      </c>
      <c r="D17957" s="18" t="s">
        <v>594</v>
      </c>
      <c r="E17957" s="18">
        <v>0.11374407582938388</v>
      </c>
    </row>
    <row r="17958" spans="1:5" x14ac:dyDescent="0.3">
      <c r="A17958" s="18" t="str">
        <f t="shared" si="281"/>
        <v>2024-25Swan Hill Rural CityAF2</v>
      </c>
      <c r="B17958" s="18" t="s">
        <v>1274</v>
      </c>
      <c r="C17958" s="18" t="s">
        <v>1191</v>
      </c>
      <c r="D17958" s="18" t="s">
        <v>76</v>
      </c>
      <c r="E17958" s="18">
        <v>1</v>
      </c>
    </row>
    <row r="17959" spans="1:5" x14ac:dyDescent="0.3">
      <c r="A17959" s="18" t="str">
        <f t="shared" si="281"/>
        <v>2024-25Swan Hill Rural CityAF6</v>
      </c>
      <c r="B17959" s="18" t="s">
        <v>1274</v>
      </c>
      <c r="C17959" s="18" t="s">
        <v>1191</v>
      </c>
      <c r="D17959" s="18" t="s">
        <v>85</v>
      </c>
      <c r="E17959" s="18">
        <v>9.6311273347871431</v>
      </c>
    </row>
    <row r="17960" spans="1:5" x14ac:dyDescent="0.3">
      <c r="A17960" s="18" t="str">
        <f t="shared" si="281"/>
        <v>2024-25Swan Hill Rural CityAF7</v>
      </c>
      <c r="B17960" s="18" t="s">
        <v>1274</v>
      </c>
      <c r="C17960" s="18" t="s">
        <v>1191</v>
      </c>
      <c r="D17960" s="18" t="s">
        <v>90</v>
      </c>
      <c r="E17960" s="18">
        <v>7.5407773221959156</v>
      </c>
    </row>
    <row r="17961" spans="1:5" x14ac:dyDescent="0.3">
      <c r="A17961" s="18" t="str">
        <f t="shared" si="281"/>
        <v>2024-25Swan Hill Rural CityAM1</v>
      </c>
      <c r="B17961" s="18" t="s">
        <v>1274</v>
      </c>
      <c r="C17961" s="18" t="s">
        <v>1191</v>
      </c>
      <c r="D17961" s="18" t="s">
        <v>97</v>
      </c>
      <c r="E17961" s="18">
        <v>1.0807404489956676</v>
      </c>
    </row>
    <row r="17962" spans="1:5" x14ac:dyDescent="0.3">
      <c r="A17962" s="18" t="str">
        <f t="shared" si="281"/>
        <v>2024-25Swan Hill Rural CityAM2</v>
      </c>
      <c r="B17962" s="18" t="s">
        <v>1274</v>
      </c>
      <c r="C17962" s="18" t="s">
        <v>1191</v>
      </c>
      <c r="D17962" s="18" t="s">
        <v>103</v>
      </c>
      <c r="E17962" s="18">
        <v>0.21204188481675393</v>
      </c>
    </row>
    <row r="17963" spans="1:5" x14ac:dyDescent="0.3">
      <c r="A17963" s="18" t="str">
        <f t="shared" si="281"/>
        <v>2024-25Swan Hill Rural CityAM5</v>
      </c>
      <c r="B17963" s="18" t="s">
        <v>1274</v>
      </c>
      <c r="C17963" s="18" t="s">
        <v>1191</v>
      </c>
      <c r="D17963" s="18" t="s">
        <v>109</v>
      </c>
      <c r="E17963" s="18">
        <v>0.86710963455149503</v>
      </c>
    </row>
    <row r="17964" spans="1:5" x14ac:dyDescent="0.3">
      <c r="A17964" s="18" t="str">
        <f t="shared" si="281"/>
        <v>2024-25Swan Hill Rural CityAM6</v>
      </c>
      <c r="B17964" s="18" t="s">
        <v>1274</v>
      </c>
      <c r="C17964" s="18" t="s">
        <v>1191</v>
      </c>
      <c r="D17964" s="18" t="s">
        <v>115</v>
      </c>
      <c r="E17964" s="18">
        <v>22.210249360007584</v>
      </c>
    </row>
    <row r="17965" spans="1:5" x14ac:dyDescent="0.3">
      <c r="A17965" s="18" t="str">
        <f t="shared" si="281"/>
        <v>2024-25Swan Hill Rural CityAM7</v>
      </c>
      <c r="B17965" s="18" t="s">
        <v>1274</v>
      </c>
      <c r="C17965" s="18" t="s">
        <v>1191</v>
      </c>
      <c r="D17965" s="18" t="s">
        <v>118</v>
      </c>
      <c r="E17965" s="18">
        <v>0</v>
      </c>
    </row>
    <row r="17966" spans="1:5" x14ac:dyDescent="0.3">
      <c r="A17966" s="18" t="str">
        <f t="shared" si="281"/>
        <v>2024-25Swan Hill Rural CityFS1</v>
      </c>
      <c r="B17966" s="18" t="s">
        <v>1274</v>
      </c>
      <c r="C17966" s="18" t="s">
        <v>1191</v>
      </c>
      <c r="D17966" s="18" t="s">
        <v>124</v>
      </c>
      <c r="E17966" s="18">
        <v>2.0555555555555554</v>
      </c>
    </row>
    <row r="17967" spans="1:5" x14ac:dyDescent="0.3">
      <c r="A17967" s="18" t="str">
        <f t="shared" si="281"/>
        <v>2024-25Swan Hill Rural CityFS2</v>
      </c>
      <c r="B17967" s="18" t="s">
        <v>1274</v>
      </c>
      <c r="C17967" s="18" t="s">
        <v>1191</v>
      </c>
      <c r="D17967" s="18" t="s">
        <v>130</v>
      </c>
      <c r="E17967" s="18">
        <v>0.97041420118343191</v>
      </c>
    </row>
    <row r="17968" spans="1:5" x14ac:dyDescent="0.3">
      <c r="A17968" s="18" t="str">
        <f t="shared" si="281"/>
        <v>2024-25Swan Hill Rural CityFS3</v>
      </c>
      <c r="B17968" s="18" t="s">
        <v>1274</v>
      </c>
      <c r="C17968" s="18" t="s">
        <v>1191</v>
      </c>
      <c r="D17968" s="18" t="s">
        <v>135</v>
      </c>
      <c r="E17968" s="18">
        <v>723.70194384449246</v>
      </c>
    </row>
    <row r="17969" spans="1:5" x14ac:dyDescent="0.3">
      <c r="A17969" s="18" t="str">
        <f t="shared" si="281"/>
        <v>2024-25Swan Hill Rural CityFS4</v>
      </c>
      <c r="B17969" s="18" t="s">
        <v>1274</v>
      </c>
      <c r="C17969" s="18" t="s">
        <v>1191</v>
      </c>
      <c r="D17969" s="18" t="s">
        <v>139</v>
      </c>
      <c r="E17969" s="18">
        <v>1</v>
      </c>
    </row>
    <row r="17970" spans="1:5" x14ac:dyDescent="0.3">
      <c r="A17970" s="18" t="str">
        <f t="shared" si="281"/>
        <v>2024-25Swan Hill Rural CityFS5</v>
      </c>
      <c r="B17970" s="18" t="s">
        <v>1274</v>
      </c>
      <c r="C17970" s="18" t="s">
        <v>1191</v>
      </c>
      <c r="D17970" s="18" t="s">
        <v>144</v>
      </c>
      <c r="E17970" s="18">
        <v>1</v>
      </c>
    </row>
    <row r="17971" spans="1:5" x14ac:dyDescent="0.3">
      <c r="A17971" s="18" t="str">
        <f t="shared" si="281"/>
        <v>2024-25Swan Hill Rural CityG1</v>
      </c>
      <c r="B17971" s="18" t="s">
        <v>1274</v>
      </c>
      <c r="C17971" s="18" t="s">
        <v>1191</v>
      </c>
      <c r="D17971" s="18" t="s">
        <v>149</v>
      </c>
      <c r="E17971" s="18">
        <v>0.14074074074074075</v>
      </c>
    </row>
    <row r="17972" spans="1:5" x14ac:dyDescent="0.3">
      <c r="A17972" s="18" t="str">
        <f t="shared" si="281"/>
        <v>2024-25Swan Hill Rural CityG2</v>
      </c>
      <c r="B17972" s="18" t="s">
        <v>1274</v>
      </c>
      <c r="C17972" s="18" t="s">
        <v>1191</v>
      </c>
      <c r="D17972" s="18" t="s">
        <v>154</v>
      </c>
      <c r="E17972" s="18">
        <v>53</v>
      </c>
    </row>
    <row r="17973" spans="1:5" x14ac:dyDescent="0.3">
      <c r="A17973" s="18" t="str">
        <f t="shared" si="281"/>
        <v>2024-25Swan Hill Rural CityG3</v>
      </c>
      <c r="B17973" s="18" t="s">
        <v>1274</v>
      </c>
      <c r="C17973" s="18" t="s">
        <v>1191</v>
      </c>
      <c r="D17973" s="18" t="s">
        <v>159</v>
      </c>
      <c r="E17973" s="18">
        <v>0.93333333333333335</v>
      </c>
    </row>
    <row r="17974" spans="1:5" x14ac:dyDescent="0.3">
      <c r="A17974" s="18" t="str">
        <f t="shared" si="281"/>
        <v>2024-25Swan Hill Rural CityG4</v>
      </c>
      <c r="B17974" s="18" t="s">
        <v>1274</v>
      </c>
      <c r="C17974" s="18" t="s">
        <v>1191</v>
      </c>
      <c r="D17974" s="18" t="s">
        <v>166</v>
      </c>
      <c r="E17974" s="18">
        <v>55869.571428571428</v>
      </c>
    </row>
    <row r="17975" spans="1:5" x14ac:dyDescent="0.3">
      <c r="A17975" s="18" t="str">
        <f t="shared" si="281"/>
        <v>2024-25Swan Hill Rural CityG5</v>
      </c>
      <c r="B17975" s="18" t="s">
        <v>1274</v>
      </c>
      <c r="C17975" s="18" t="s">
        <v>1191</v>
      </c>
      <c r="D17975" s="18" t="s">
        <v>169</v>
      </c>
      <c r="E17975" s="18">
        <v>51</v>
      </c>
    </row>
    <row r="17976" spans="1:5" x14ac:dyDescent="0.3">
      <c r="A17976" s="18" t="str">
        <f t="shared" si="281"/>
        <v>2024-25Swan Hill Rural CityLB2</v>
      </c>
      <c r="B17976" s="18" t="s">
        <v>1274</v>
      </c>
      <c r="C17976" s="18" t="s">
        <v>1191</v>
      </c>
      <c r="D17976" s="18" t="s">
        <v>172</v>
      </c>
      <c r="E17976" s="18">
        <v>0.44928489066008537</v>
      </c>
    </row>
    <row r="17977" spans="1:5" x14ac:dyDescent="0.3">
      <c r="A17977" s="18" t="str">
        <f t="shared" si="281"/>
        <v>2024-25Swan Hill Rural CityLB5</v>
      </c>
      <c r="B17977" s="18" t="s">
        <v>1274</v>
      </c>
      <c r="C17977" s="18" t="s">
        <v>1191</v>
      </c>
      <c r="D17977" s="18" t="s">
        <v>177</v>
      </c>
      <c r="E17977" s="18">
        <v>67.24490376410354</v>
      </c>
    </row>
    <row r="17978" spans="1:5" x14ac:dyDescent="0.3">
      <c r="A17978" s="18" t="str">
        <f t="shared" si="281"/>
        <v>2024-25Swan Hill Rural CityLB6</v>
      </c>
      <c r="B17978" s="18" t="s">
        <v>1274</v>
      </c>
      <c r="C17978" s="18" t="s">
        <v>1191</v>
      </c>
      <c r="D17978" s="18" t="s">
        <v>180</v>
      </c>
      <c r="E17978" s="18">
        <v>5.1195126576277614</v>
      </c>
    </row>
    <row r="17979" spans="1:5" x14ac:dyDescent="0.3">
      <c r="A17979" s="18" t="str">
        <f t="shared" si="281"/>
        <v>2024-25Swan Hill Rural CityLB7</v>
      </c>
      <c r="B17979" s="18" t="s">
        <v>1274</v>
      </c>
      <c r="C17979" s="18" t="s">
        <v>1191</v>
      </c>
      <c r="D17979" s="18" t="s">
        <v>184</v>
      </c>
      <c r="E17979" s="18">
        <v>0.28605290603963213</v>
      </c>
    </row>
    <row r="17980" spans="1:5" x14ac:dyDescent="0.3">
      <c r="A17980" s="18" t="str">
        <f t="shared" si="281"/>
        <v>2024-25Swan Hill Rural CityLB8</v>
      </c>
      <c r="B17980" s="18" t="s">
        <v>1274</v>
      </c>
      <c r="C17980" s="18" t="s">
        <v>1191</v>
      </c>
      <c r="D17980" s="18" t="s">
        <v>188</v>
      </c>
      <c r="E17980" s="18">
        <v>2.6354413577320566</v>
      </c>
    </row>
    <row r="17981" spans="1:5" x14ac:dyDescent="0.3">
      <c r="A17981" s="18" t="str">
        <f t="shared" si="281"/>
        <v>2024-25Swan Hill Rural CityMC2</v>
      </c>
      <c r="B17981" s="18" t="s">
        <v>1274</v>
      </c>
      <c r="C17981" s="18" t="s">
        <v>1191</v>
      </c>
      <c r="D17981" s="18" t="s">
        <v>192</v>
      </c>
      <c r="E17981" s="18">
        <v>0.99290780141843971</v>
      </c>
    </row>
    <row r="17982" spans="1:5" x14ac:dyDescent="0.3">
      <c r="A17982" s="18" t="str">
        <f t="shared" si="281"/>
        <v>2024-25Swan Hill Rural CityMC3</v>
      </c>
      <c r="B17982" s="18" t="s">
        <v>1274</v>
      </c>
      <c r="C17982" s="18" t="s">
        <v>1191</v>
      </c>
      <c r="D17982" s="18" t="s">
        <v>197</v>
      </c>
      <c r="E17982" s="18">
        <v>114.75804903586075</v>
      </c>
    </row>
    <row r="17983" spans="1:5" x14ac:dyDescent="0.3">
      <c r="A17983" s="18" t="str">
        <f t="shared" si="281"/>
        <v>2024-25Swan Hill Rural CityMC4</v>
      </c>
      <c r="B17983" s="18" t="s">
        <v>1274</v>
      </c>
      <c r="C17983" s="18" t="s">
        <v>1191</v>
      </c>
      <c r="D17983" s="18" t="s">
        <v>202</v>
      </c>
      <c r="E17983" s="18">
        <v>0.85958005249343827</v>
      </c>
    </row>
    <row r="17984" spans="1:5" x14ac:dyDescent="0.3">
      <c r="A17984" s="18" t="str">
        <f t="shared" si="281"/>
        <v>2024-25Swan Hill Rural CityMC5</v>
      </c>
      <c r="B17984" s="18" t="s">
        <v>1274</v>
      </c>
      <c r="C17984" s="18" t="s">
        <v>1191</v>
      </c>
      <c r="D17984" s="18" t="s">
        <v>207</v>
      </c>
      <c r="E17984" s="18">
        <v>0.85897435897435892</v>
      </c>
    </row>
    <row r="17985" spans="1:5" x14ac:dyDescent="0.3">
      <c r="A17985" s="18" t="str">
        <f t="shared" si="281"/>
        <v>2024-25Swan Hill Rural CityMC6</v>
      </c>
      <c r="B17985" s="18" t="s">
        <v>1274</v>
      </c>
      <c r="C17985" s="18" t="s">
        <v>1191</v>
      </c>
      <c r="D17985" s="18" t="s">
        <v>211</v>
      </c>
      <c r="E17985" s="18">
        <v>0.92553191489361697</v>
      </c>
    </row>
    <row r="17986" spans="1:5" x14ac:dyDescent="0.3">
      <c r="A17986" s="18" t="str">
        <f t="shared" si="281"/>
        <v>2024-25Swan Hill Rural CityR1</v>
      </c>
      <c r="B17986" s="18" t="s">
        <v>1274</v>
      </c>
      <c r="C17986" s="18" t="s">
        <v>1191</v>
      </c>
      <c r="D17986" s="18" t="s">
        <v>215</v>
      </c>
      <c r="E17986" s="18">
        <v>12.004405286343612</v>
      </c>
    </row>
    <row r="17987" spans="1:5" x14ac:dyDescent="0.3">
      <c r="A17987" s="18" t="str">
        <f t="shared" si="281"/>
        <v>2024-25Swan Hill Rural CityR2</v>
      </c>
      <c r="B17987" s="18" t="s">
        <v>1274</v>
      </c>
      <c r="C17987" s="18" t="s">
        <v>1191</v>
      </c>
      <c r="D17987" s="18" t="s">
        <v>220</v>
      </c>
      <c r="E17987" s="18">
        <v>0.98788546255506604</v>
      </c>
    </row>
    <row r="17988" spans="1:5" x14ac:dyDescent="0.3">
      <c r="A17988" s="18" t="str">
        <f t="shared" si="281"/>
        <v>2024-25Swan Hill Rural CityR3</v>
      </c>
      <c r="B17988" s="18" t="s">
        <v>1274</v>
      </c>
      <c r="C17988" s="18" t="s">
        <v>1191</v>
      </c>
      <c r="D17988" s="18" t="s">
        <v>223</v>
      </c>
      <c r="E17988" s="18">
        <v>96.410211057749621</v>
      </c>
    </row>
    <row r="17989" spans="1:5" x14ac:dyDescent="0.3">
      <c r="A17989" s="18" t="str">
        <f t="shared" si="281"/>
        <v>2024-25Swan Hill Rural CityR4</v>
      </c>
      <c r="B17989" s="18" t="s">
        <v>1274</v>
      </c>
      <c r="C17989" s="18" t="s">
        <v>1191</v>
      </c>
      <c r="D17989" s="18" t="s">
        <v>228</v>
      </c>
      <c r="E17989" s="18">
        <v>6.1971022740746013</v>
      </c>
    </row>
    <row r="17990" spans="1:5" x14ac:dyDescent="0.3">
      <c r="A17990" s="18" t="str">
        <f t="shared" si="281"/>
        <v>2024-25Swan Hill Rural CityR5</v>
      </c>
      <c r="B17990" s="18" t="s">
        <v>1274</v>
      </c>
      <c r="C17990" s="18" t="s">
        <v>1191</v>
      </c>
      <c r="D17990" s="18" t="s">
        <v>232</v>
      </c>
      <c r="E17990" s="18">
        <v>45</v>
      </c>
    </row>
    <row r="17991" spans="1:5" x14ac:dyDescent="0.3">
      <c r="A17991" s="18" t="str">
        <f t="shared" si="281"/>
        <v>2024-25Swan Hill Rural CitySP1</v>
      </c>
      <c r="B17991" s="18" t="s">
        <v>1274</v>
      </c>
      <c r="C17991" s="18" t="s">
        <v>1191</v>
      </c>
      <c r="D17991" s="18" t="s">
        <v>236</v>
      </c>
      <c r="E17991" s="18">
        <v>62</v>
      </c>
    </row>
    <row r="17992" spans="1:5" x14ac:dyDescent="0.3">
      <c r="A17992" s="18" t="str">
        <f t="shared" si="281"/>
        <v>2024-25Swan Hill Rural CitySP2</v>
      </c>
      <c r="B17992" s="18" t="s">
        <v>1274</v>
      </c>
      <c r="C17992" s="18" t="s">
        <v>1191</v>
      </c>
      <c r="D17992" s="18" t="s">
        <v>239</v>
      </c>
      <c r="E17992" s="18">
        <v>0.86065573770491799</v>
      </c>
    </row>
    <row r="17993" spans="1:5" x14ac:dyDescent="0.3">
      <c r="A17993" s="18" t="str">
        <f t="shared" si="281"/>
        <v>2024-25Swan Hill Rural CitySP3</v>
      </c>
      <c r="B17993" s="18" t="s">
        <v>1274</v>
      </c>
      <c r="C17993" s="18" t="s">
        <v>1191</v>
      </c>
      <c r="D17993" s="18" t="s">
        <v>245</v>
      </c>
      <c r="E17993" s="18">
        <v>7769.3451327433631</v>
      </c>
    </row>
    <row r="17994" spans="1:5" x14ac:dyDescent="0.3">
      <c r="A17994" s="18" t="str">
        <f t="shared" si="281"/>
        <v>2024-25Swan Hill Rural CitySP4</v>
      </c>
      <c r="B17994" s="18" t="s">
        <v>1274</v>
      </c>
      <c r="C17994" s="18" t="s">
        <v>1191</v>
      </c>
      <c r="D17994" s="18" t="s">
        <v>251</v>
      </c>
      <c r="E17994" s="18">
        <v>0.25</v>
      </c>
    </row>
    <row r="17995" spans="1:5" x14ac:dyDescent="0.3">
      <c r="A17995" s="18" t="str">
        <f t="shared" si="281"/>
        <v>2024-25Swan Hill Rural CityWC2</v>
      </c>
      <c r="B17995" s="18" t="s">
        <v>1274</v>
      </c>
      <c r="C17995" s="18" t="s">
        <v>1191</v>
      </c>
      <c r="D17995" s="18" t="s">
        <v>256</v>
      </c>
      <c r="E17995" s="18">
        <v>3.9163274457392108</v>
      </c>
    </row>
    <row r="17996" spans="1:5" x14ac:dyDescent="0.3">
      <c r="A17996" s="18" t="str">
        <f t="shared" si="281"/>
        <v>2024-25Swan Hill Rural CityWC3</v>
      </c>
      <c r="B17996" s="18" t="s">
        <v>1274</v>
      </c>
      <c r="C17996" s="18" t="s">
        <v>1191</v>
      </c>
      <c r="D17996" s="18" t="s">
        <v>262</v>
      </c>
      <c r="E17996" s="18">
        <v>112.47490347490347</v>
      </c>
    </row>
    <row r="17997" spans="1:5" x14ac:dyDescent="0.3">
      <c r="A17997" s="18" t="str">
        <f t="shared" si="281"/>
        <v>2024-25Swan Hill Rural CityWC4</v>
      </c>
      <c r="B17997" s="18" t="s">
        <v>1274</v>
      </c>
      <c r="C17997" s="18" t="s">
        <v>1191</v>
      </c>
      <c r="D17997" s="18" t="s">
        <v>266</v>
      </c>
      <c r="E17997" s="18">
        <v>89.380535998183063</v>
      </c>
    </row>
    <row r="17998" spans="1:5" x14ac:dyDescent="0.3">
      <c r="A17998" s="18" t="str">
        <f t="shared" si="281"/>
        <v>2024-25Swan Hill Rural CityWC5</v>
      </c>
      <c r="B17998" s="18" t="s">
        <v>1274</v>
      </c>
      <c r="C17998" s="18" t="s">
        <v>1191</v>
      </c>
      <c r="D17998" s="18" t="s">
        <v>270</v>
      </c>
      <c r="E17998" s="18">
        <v>0.28401429725933036</v>
      </c>
    </row>
    <row r="17999" spans="1:5" x14ac:dyDescent="0.3">
      <c r="A17999" s="18" t="str">
        <f t="shared" si="281"/>
        <v>2024-25Swan Hill Rural CityE2</v>
      </c>
      <c r="B17999" s="18" t="s">
        <v>1274</v>
      </c>
      <c r="C17999" s="18" t="s">
        <v>1191</v>
      </c>
      <c r="D17999" s="18" t="s">
        <v>548</v>
      </c>
      <c r="E17999" s="18">
        <v>4957.5448811256674</v>
      </c>
    </row>
    <row r="18000" spans="1:5" x14ac:dyDescent="0.3">
      <c r="A18000" s="18" t="str">
        <f t="shared" si="281"/>
        <v>2024-25Swan Hill Rural CityE4</v>
      </c>
      <c r="B18000" s="18" t="s">
        <v>1274</v>
      </c>
      <c r="C18000" s="18" t="s">
        <v>1191</v>
      </c>
      <c r="D18000" s="18" t="s">
        <v>550</v>
      </c>
      <c r="E18000" s="18">
        <v>2332.8481319747698</v>
      </c>
    </row>
    <row r="18001" spans="1:5" x14ac:dyDescent="0.3">
      <c r="A18001" s="18" t="str">
        <f t="shared" si="281"/>
        <v>2024-25Swan Hill Rural CityL1</v>
      </c>
      <c r="B18001" s="18" t="s">
        <v>1274</v>
      </c>
      <c r="C18001" s="18" t="s">
        <v>1191</v>
      </c>
      <c r="D18001" s="18" t="s">
        <v>552</v>
      </c>
      <c r="E18001" s="18">
        <v>4.0039107577894599</v>
      </c>
    </row>
    <row r="18002" spans="1:5" x14ac:dyDescent="0.3">
      <c r="A18002" s="18" t="str">
        <f t="shared" si="281"/>
        <v>2024-25Swan Hill Rural CityL2</v>
      </c>
      <c r="B18002" s="18" t="s">
        <v>1274</v>
      </c>
      <c r="C18002" s="18" t="s">
        <v>1191</v>
      </c>
      <c r="D18002" s="18" t="s">
        <v>554</v>
      </c>
      <c r="E18002" s="18">
        <v>3.0638543403000384</v>
      </c>
    </row>
    <row r="18003" spans="1:5" x14ac:dyDescent="0.3">
      <c r="A18003" s="18" t="str">
        <f t="shared" si="281"/>
        <v>2024-25Swan Hill Rural CityO2</v>
      </c>
      <c r="B18003" s="18" t="s">
        <v>1274</v>
      </c>
      <c r="C18003" s="18" t="s">
        <v>1191</v>
      </c>
      <c r="D18003" s="18" t="s">
        <v>556</v>
      </c>
      <c r="E18003" s="18">
        <v>5.3752076098444811E-2</v>
      </c>
    </row>
    <row r="18004" spans="1:5" x14ac:dyDescent="0.3">
      <c r="A18004" s="18" t="str">
        <f t="shared" si="281"/>
        <v>2024-25Swan Hill Rural CityO3</v>
      </c>
      <c r="B18004" s="18" t="s">
        <v>1274</v>
      </c>
      <c r="C18004" s="18" t="s">
        <v>1191</v>
      </c>
      <c r="D18004" s="18" t="s">
        <v>558</v>
      </c>
      <c r="E18004" s="18">
        <v>1.0478635059640647E-2</v>
      </c>
    </row>
    <row r="18005" spans="1:5" x14ac:dyDescent="0.3">
      <c r="A18005" s="18" t="str">
        <f t="shared" si="281"/>
        <v>2024-25Swan Hill Rural CityO4</v>
      </c>
      <c r="B18005" s="18" t="s">
        <v>1274</v>
      </c>
      <c r="C18005" s="18" t="s">
        <v>1191</v>
      </c>
      <c r="D18005" s="18" t="s">
        <v>560</v>
      </c>
      <c r="E18005" s="18">
        <v>9.5262558352504967E-2</v>
      </c>
    </row>
    <row r="18006" spans="1:5" x14ac:dyDescent="0.3">
      <c r="A18006" s="18" t="str">
        <f t="shared" si="281"/>
        <v>2024-25Swan Hill Rural CityO5</v>
      </c>
      <c r="B18006" s="18" t="s">
        <v>1274</v>
      </c>
      <c r="C18006" s="18" t="s">
        <v>1191</v>
      </c>
      <c r="D18006" s="18" t="s">
        <v>562</v>
      </c>
      <c r="E18006" s="18">
        <v>1.4295983963503145</v>
      </c>
    </row>
    <row r="18007" spans="1:5" x14ac:dyDescent="0.3">
      <c r="A18007" s="18" t="str">
        <f t="shared" si="281"/>
        <v>2024-25Swan Hill Rural CityOP1</v>
      </c>
      <c r="B18007" s="18" t="s">
        <v>1274</v>
      </c>
      <c r="C18007" s="18" t="s">
        <v>1191</v>
      </c>
      <c r="D18007" s="18" t="s">
        <v>564</v>
      </c>
      <c r="E18007" s="18">
        <v>2.2467072742928213E-2</v>
      </c>
    </row>
    <row r="18008" spans="1:5" x14ac:dyDescent="0.3">
      <c r="A18008" s="18" t="str">
        <f t="shared" ref="A18008:A18071" si="282">CONCATENATE(B18008,C18008,D18008)</f>
        <v>2024-25Swan Hill Rural CityS1</v>
      </c>
      <c r="B18008" s="18" t="s">
        <v>1274</v>
      </c>
      <c r="C18008" s="18" t="s">
        <v>1191</v>
      </c>
      <c r="D18008" s="18" t="s">
        <v>567</v>
      </c>
      <c r="E18008" s="18">
        <v>0.52803201836910418</v>
      </c>
    </row>
    <row r="18009" spans="1:5" x14ac:dyDescent="0.3">
      <c r="A18009" s="18" t="str">
        <f t="shared" si="282"/>
        <v>2024-25Swan Hill Rural CityS2</v>
      </c>
      <c r="B18009" s="18" t="s">
        <v>1274</v>
      </c>
      <c r="C18009" s="18" t="s">
        <v>1191</v>
      </c>
      <c r="D18009" s="18" t="s">
        <v>569</v>
      </c>
      <c r="E18009" s="18">
        <v>4.8140349142915704E-3</v>
      </c>
    </row>
    <row r="18010" spans="1:5" x14ac:dyDescent="0.3">
      <c r="A18010" s="18" t="str">
        <f t="shared" si="282"/>
        <v>2024-25Swan Hill Rural CityC1</v>
      </c>
      <c r="B18010" s="18" t="s">
        <v>1274</v>
      </c>
      <c r="C18010" s="18" t="s">
        <v>1191</v>
      </c>
      <c r="D18010" s="18" t="s">
        <v>572</v>
      </c>
      <c r="E18010" s="18">
        <v>2906.2766663506209</v>
      </c>
    </row>
    <row r="18011" spans="1:5" x14ac:dyDescent="0.3">
      <c r="A18011" s="18" t="str">
        <f t="shared" si="282"/>
        <v>2024-25Swan Hill Rural CityC2</v>
      </c>
      <c r="B18011" s="18" t="s">
        <v>1274</v>
      </c>
      <c r="C18011" s="18" t="s">
        <v>1191</v>
      </c>
      <c r="D18011" s="18" t="s">
        <v>575</v>
      </c>
      <c r="E18011" s="18">
        <v>28397.980468379632</v>
      </c>
    </row>
    <row r="18012" spans="1:5" x14ac:dyDescent="0.3">
      <c r="A18012" s="18" t="str">
        <f t="shared" si="282"/>
        <v>2024-25Swan Hill Rural CityC3</v>
      </c>
      <c r="B18012" s="18" t="s">
        <v>1274</v>
      </c>
      <c r="C18012" s="18" t="s">
        <v>1191</v>
      </c>
      <c r="D18012" s="18" t="s">
        <v>579</v>
      </c>
      <c r="E18012" s="18">
        <v>6.9002289826627417</v>
      </c>
    </row>
    <row r="18013" spans="1:5" x14ac:dyDescent="0.3">
      <c r="A18013" s="18" t="str">
        <f t="shared" si="282"/>
        <v>2024-25Swan Hill Rural CityC4</v>
      </c>
      <c r="B18013" s="18" t="s">
        <v>1274</v>
      </c>
      <c r="C18013" s="18" t="s">
        <v>1191</v>
      </c>
      <c r="D18013" s="18" t="s">
        <v>583</v>
      </c>
      <c r="E18013" s="18">
        <v>2122.4518820517683</v>
      </c>
    </row>
    <row r="18014" spans="1:5" x14ac:dyDescent="0.3">
      <c r="A18014" s="18" t="str">
        <f t="shared" si="282"/>
        <v>2024-25Swan Hill Rural CityC5</v>
      </c>
      <c r="B18014" s="18" t="s">
        <v>1274</v>
      </c>
      <c r="C18014" s="18" t="s">
        <v>1191</v>
      </c>
      <c r="D18014" s="18" t="s">
        <v>586</v>
      </c>
      <c r="E18014" s="18">
        <v>819.47473215132266</v>
      </c>
    </row>
    <row r="18015" spans="1:5" x14ac:dyDescent="0.3">
      <c r="A18015" s="18" t="str">
        <f t="shared" si="282"/>
        <v>2024-25Swan Hill Rural CityC6</v>
      </c>
      <c r="B18015" s="18" t="s">
        <v>1274</v>
      </c>
      <c r="C18015" s="18" t="s">
        <v>1191</v>
      </c>
      <c r="D18015" s="18" t="s">
        <v>590</v>
      </c>
      <c r="E18015" s="18">
        <v>1</v>
      </c>
    </row>
    <row r="18016" spans="1:5" x14ac:dyDescent="0.3">
      <c r="A18016" s="18" t="str">
        <f t="shared" si="282"/>
        <v>2024-25Swan Hill Rural CityC7</v>
      </c>
      <c r="B18016" s="18" t="s">
        <v>1274</v>
      </c>
      <c r="C18016" s="18" t="s">
        <v>1191</v>
      </c>
      <c r="D18016" s="18" t="s">
        <v>594</v>
      </c>
      <c r="E18016" s="18">
        <v>0.10952380952380952</v>
      </c>
    </row>
    <row r="18017" spans="1:5" x14ac:dyDescent="0.3">
      <c r="A18017" s="18" t="str">
        <f t="shared" si="282"/>
        <v>2024-25Towong ShireAF2</v>
      </c>
      <c r="B18017" s="18" t="s">
        <v>1274</v>
      </c>
      <c r="C18017" s="18" t="s">
        <v>1194</v>
      </c>
      <c r="D18017" s="18" t="s">
        <v>76</v>
      </c>
      <c r="E18017" s="18">
        <v>1</v>
      </c>
    </row>
    <row r="18018" spans="1:5" x14ac:dyDescent="0.3">
      <c r="A18018" s="18" t="str">
        <f t="shared" si="282"/>
        <v>2024-25Towong ShireAF6</v>
      </c>
      <c r="B18018" s="18" t="s">
        <v>1274</v>
      </c>
      <c r="C18018" s="18" t="s">
        <v>1194</v>
      </c>
      <c r="D18018" s="18" t="s">
        <v>85</v>
      </c>
      <c r="E18018" s="18">
        <v>1.8520121853455187</v>
      </c>
    </row>
    <row r="18019" spans="1:5" x14ac:dyDescent="0.3">
      <c r="A18019" s="18" t="str">
        <f t="shared" si="282"/>
        <v>2024-25Towong ShireAF7</v>
      </c>
      <c r="B18019" s="18" t="s">
        <v>1274</v>
      </c>
      <c r="C18019" s="18" t="s">
        <v>1194</v>
      </c>
      <c r="D18019" s="18" t="s">
        <v>90</v>
      </c>
      <c r="E18019" s="18">
        <v>26.498311834473206</v>
      </c>
    </row>
    <row r="18020" spans="1:5" x14ac:dyDescent="0.3">
      <c r="A18020" s="18" t="str">
        <f t="shared" si="282"/>
        <v>2024-25Towong ShireAM1</v>
      </c>
      <c r="B18020" s="18" t="s">
        <v>1274</v>
      </c>
      <c r="C18020" s="18" t="s">
        <v>1194</v>
      </c>
      <c r="D18020" s="18" t="s">
        <v>97</v>
      </c>
      <c r="E18020" s="18">
        <v>1.6045197740112995</v>
      </c>
    </row>
    <row r="18021" spans="1:5" x14ac:dyDescent="0.3">
      <c r="A18021" s="18" t="str">
        <f t="shared" si="282"/>
        <v>2024-25Towong ShireAM2</v>
      </c>
      <c r="B18021" s="18" t="s">
        <v>1274</v>
      </c>
      <c r="C18021" s="18" t="s">
        <v>1194</v>
      </c>
      <c r="D18021" s="18" t="s">
        <v>103</v>
      </c>
      <c r="E18021" s="18">
        <v>0.15384615384615385</v>
      </c>
    </row>
    <row r="18022" spans="1:5" x14ac:dyDescent="0.3">
      <c r="A18022" s="18" t="str">
        <f t="shared" si="282"/>
        <v>2024-25Towong ShireAM5</v>
      </c>
      <c r="B18022" s="18" t="s">
        <v>1274</v>
      </c>
      <c r="C18022" s="18" t="s">
        <v>1194</v>
      </c>
      <c r="D18022" s="18" t="s">
        <v>109</v>
      </c>
      <c r="E18022" s="18">
        <v>0.31818181818181818</v>
      </c>
    </row>
    <row r="18023" spans="1:5" x14ac:dyDescent="0.3">
      <c r="A18023" s="18" t="str">
        <f t="shared" si="282"/>
        <v>2024-25Towong ShireAM6</v>
      </c>
      <c r="B18023" s="18" t="s">
        <v>1274</v>
      </c>
      <c r="C18023" s="18" t="s">
        <v>1194</v>
      </c>
      <c r="D18023" s="18" t="s">
        <v>115</v>
      </c>
      <c r="E18023" s="18">
        <v>21.814173480840147</v>
      </c>
    </row>
    <row r="18024" spans="1:5" x14ac:dyDescent="0.3">
      <c r="A18024" s="18" t="str">
        <f t="shared" si="282"/>
        <v>2024-25Towong ShireAM7</v>
      </c>
      <c r="B18024" s="18" t="s">
        <v>1274</v>
      </c>
      <c r="C18024" s="18" t="s">
        <v>1194</v>
      </c>
      <c r="D18024" s="18" t="s">
        <v>118</v>
      </c>
      <c r="E18024" s="18">
        <v>0</v>
      </c>
    </row>
    <row r="18025" spans="1:5" x14ac:dyDescent="0.3">
      <c r="A18025" s="18" t="str">
        <f t="shared" si="282"/>
        <v>2024-25Towong ShireFS1</v>
      </c>
      <c r="B18025" s="18" t="s">
        <v>1274</v>
      </c>
      <c r="C18025" s="18" t="s">
        <v>1194</v>
      </c>
      <c r="D18025" s="18" t="s">
        <v>124</v>
      </c>
      <c r="E18025" s="18">
        <v>1</v>
      </c>
    </row>
    <row r="18026" spans="1:5" x14ac:dyDescent="0.3">
      <c r="A18026" s="18" t="str">
        <f t="shared" si="282"/>
        <v>2024-25Towong ShireFS2</v>
      </c>
      <c r="B18026" s="18" t="s">
        <v>1274</v>
      </c>
      <c r="C18026" s="18" t="s">
        <v>1194</v>
      </c>
      <c r="D18026" s="18" t="s">
        <v>130</v>
      </c>
      <c r="E18026" s="18">
        <v>1</v>
      </c>
    </row>
    <row r="18027" spans="1:5" x14ac:dyDescent="0.3">
      <c r="A18027" s="18" t="str">
        <f t="shared" si="282"/>
        <v>2024-25Towong ShireFS3</v>
      </c>
      <c r="B18027" s="18" t="s">
        <v>1274</v>
      </c>
      <c r="C18027" s="18" t="s">
        <v>1194</v>
      </c>
      <c r="D18027" s="18" t="s">
        <v>135</v>
      </c>
      <c r="E18027" s="18">
        <v>2556.5368421052631</v>
      </c>
    </row>
    <row r="18028" spans="1:5" x14ac:dyDescent="0.3">
      <c r="A18028" s="18" t="str">
        <f t="shared" si="282"/>
        <v>2024-25Towong ShireFS4</v>
      </c>
      <c r="B18028" s="18" t="s">
        <v>1274</v>
      </c>
      <c r="C18028" s="18" t="s">
        <v>1194</v>
      </c>
      <c r="D18028" s="18" t="s">
        <v>139</v>
      </c>
      <c r="E18028" s="18">
        <v>0.84615384615384615</v>
      </c>
    </row>
    <row r="18029" spans="1:5" x14ac:dyDescent="0.3">
      <c r="A18029" s="18" t="str">
        <f t="shared" si="282"/>
        <v>2024-25Towong ShireFS5</v>
      </c>
      <c r="B18029" s="18" t="s">
        <v>1274</v>
      </c>
      <c r="C18029" s="18" t="s">
        <v>1194</v>
      </c>
      <c r="D18029" s="18" t="s">
        <v>144</v>
      </c>
      <c r="E18029" s="18">
        <v>1</v>
      </c>
    </row>
    <row r="18030" spans="1:5" x14ac:dyDescent="0.3">
      <c r="A18030" s="18" t="str">
        <f t="shared" si="282"/>
        <v>2024-25Towong ShireG1</v>
      </c>
      <c r="B18030" s="18" t="s">
        <v>1274</v>
      </c>
      <c r="C18030" s="18" t="s">
        <v>1194</v>
      </c>
      <c r="D18030" s="18" t="s">
        <v>149</v>
      </c>
      <c r="E18030" s="18">
        <v>0</v>
      </c>
    </row>
    <row r="18031" spans="1:5" x14ac:dyDescent="0.3">
      <c r="A18031" s="18" t="str">
        <f t="shared" si="282"/>
        <v>2024-25Towong ShireG2</v>
      </c>
      <c r="B18031" s="18" t="s">
        <v>1274</v>
      </c>
      <c r="C18031" s="18" t="s">
        <v>1194</v>
      </c>
      <c r="D18031" s="18" t="s">
        <v>154</v>
      </c>
      <c r="E18031" s="18">
        <v>47</v>
      </c>
    </row>
    <row r="18032" spans="1:5" x14ac:dyDescent="0.3">
      <c r="A18032" s="18" t="str">
        <f t="shared" si="282"/>
        <v>2024-25Towong ShireG3</v>
      </c>
      <c r="B18032" s="18" t="s">
        <v>1274</v>
      </c>
      <c r="C18032" s="18" t="s">
        <v>1194</v>
      </c>
      <c r="D18032" s="18" t="s">
        <v>159</v>
      </c>
      <c r="E18032" s="18">
        <v>0.96470588235294119</v>
      </c>
    </row>
    <row r="18033" spans="1:5" x14ac:dyDescent="0.3">
      <c r="A18033" s="18" t="str">
        <f t="shared" si="282"/>
        <v>2024-25Towong ShireG4</v>
      </c>
      <c r="B18033" s="18" t="s">
        <v>1274</v>
      </c>
      <c r="C18033" s="18" t="s">
        <v>1194</v>
      </c>
      <c r="D18033" s="18" t="s">
        <v>166</v>
      </c>
      <c r="E18033" s="18">
        <v>46848</v>
      </c>
    </row>
    <row r="18034" spans="1:5" x14ac:dyDescent="0.3">
      <c r="A18034" s="18" t="str">
        <f t="shared" si="282"/>
        <v>2024-25Towong ShireG5</v>
      </c>
      <c r="B18034" s="18" t="s">
        <v>1274</v>
      </c>
      <c r="C18034" s="18" t="s">
        <v>1194</v>
      </c>
      <c r="D18034" s="18" t="s">
        <v>169</v>
      </c>
      <c r="E18034" s="18">
        <v>47</v>
      </c>
    </row>
    <row r="18035" spans="1:5" x14ac:dyDescent="0.3">
      <c r="A18035" s="18" t="str">
        <f t="shared" si="282"/>
        <v>2024-25Towong ShireLB2</v>
      </c>
      <c r="B18035" s="18" t="s">
        <v>1274</v>
      </c>
      <c r="C18035" s="18" t="s">
        <v>1194</v>
      </c>
      <c r="D18035" s="18" t="s">
        <v>172</v>
      </c>
      <c r="E18035" s="18">
        <v>0.24100335468130527</v>
      </c>
    </row>
    <row r="18036" spans="1:5" x14ac:dyDescent="0.3">
      <c r="A18036" s="18" t="str">
        <f t="shared" si="282"/>
        <v>2024-25Towong ShireLB5</v>
      </c>
      <c r="B18036" s="18" t="s">
        <v>1274</v>
      </c>
      <c r="C18036" s="18" t="s">
        <v>1194</v>
      </c>
      <c r="D18036" s="18" t="s">
        <v>177</v>
      </c>
      <c r="E18036" s="18">
        <v>39.970979637646302</v>
      </c>
    </row>
    <row r="18037" spans="1:5" x14ac:dyDescent="0.3">
      <c r="A18037" s="18" t="str">
        <f t="shared" si="282"/>
        <v>2024-25Towong ShireLB6</v>
      </c>
      <c r="B18037" s="18" t="s">
        <v>1274</v>
      </c>
      <c r="C18037" s="18" t="s">
        <v>1194</v>
      </c>
      <c r="D18037" s="18" t="s">
        <v>180</v>
      </c>
      <c r="E18037" s="18">
        <v>2.7878787878787881</v>
      </c>
    </row>
    <row r="18038" spans="1:5" x14ac:dyDescent="0.3">
      <c r="A18038" s="18" t="str">
        <f t="shared" si="282"/>
        <v>2024-25Towong ShireLB7</v>
      </c>
      <c r="B18038" s="18" t="s">
        <v>1274</v>
      </c>
      <c r="C18038" s="18" t="s">
        <v>1194</v>
      </c>
      <c r="D18038" s="18" t="s">
        <v>184</v>
      </c>
      <c r="E18038" s="18">
        <v>0.1954465287798621</v>
      </c>
    </row>
    <row r="18039" spans="1:5" x14ac:dyDescent="0.3">
      <c r="A18039" s="18" t="str">
        <f t="shared" si="282"/>
        <v>2024-25Towong ShireLB8</v>
      </c>
      <c r="B18039" s="18" t="s">
        <v>1274</v>
      </c>
      <c r="C18039" s="18" t="s">
        <v>1194</v>
      </c>
      <c r="D18039" s="18" t="s">
        <v>188</v>
      </c>
      <c r="E18039" s="18">
        <v>1.9135802469135803</v>
      </c>
    </row>
    <row r="18040" spans="1:5" x14ac:dyDescent="0.3">
      <c r="A18040" s="18" t="str">
        <f t="shared" si="282"/>
        <v>2024-25Towong ShireMC2</v>
      </c>
      <c r="B18040" s="18" t="s">
        <v>1274</v>
      </c>
      <c r="C18040" s="18" t="s">
        <v>1194</v>
      </c>
      <c r="D18040" s="18" t="s">
        <v>192</v>
      </c>
      <c r="E18040" s="18">
        <v>0.98</v>
      </c>
    </row>
    <row r="18041" spans="1:5" x14ac:dyDescent="0.3">
      <c r="A18041" s="18" t="str">
        <f t="shared" si="282"/>
        <v>2024-25Towong ShireMC3</v>
      </c>
      <c r="B18041" s="18" t="s">
        <v>1274</v>
      </c>
      <c r="C18041" s="18" t="s">
        <v>1194</v>
      </c>
      <c r="D18041" s="18" t="s">
        <v>197</v>
      </c>
      <c r="E18041" s="18">
        <v>101.69433859553619</v>
      </c>
    </row>
    <row r="18042" spans="1:5" x14ac:dyDescent="0.3">
      <c r="A18042" s="18" t="str">
        <f t="shared" si="282"/>
        <v>2024-25Towong ShireMC4</v>
      </c>
      <c r="B18042" s="18" t="s">
        <v>1274</v>
      </c>
      <c r="C18042" s="18" t="s">
        <v>1194</v>
      </c>
      <c r="D18042" s="18" t="s">
        <v>202</v>
      </c>
      <c r="E18042" s="18">
        <v>0.84514925373134331</v>
      </c>
    </row>
    <row r="18043" spans="1:5" x14ac:dyDescent="0.3">
      <c r="A18043" s="18" t="str">
        <f t="shared" si="282"/>
        <v>2024-25Towong ShireMC5</v>
      </c>
      <c r="B18043" s="18" t="s">
        <v>1274</v>
      </c>
      <c r="C18043" s="18" t="s">
        <v>1194</v>
      </c>
      <c r="D18043" s="18" t="s">
        <v>207</v>
      </c>
      <c r="E18043" s="18">
        <v>0.875</v>
      </c>
    </row>
    <row r="18044" spans="1:5" x14ac:dyDescent="0.3">
      <c r="A18044" s="18" t="str">
        <f t="shared" si="282"/>
        <v>2024-25Towong ShireMC6</v>
      </c>
      <c r="B18044" s="18" t="s">
        <v>1274</v>
      </c>
      <c r="C18044" s="18" t="s">
        <v>1194</v>
      </c>
      <c r="D18044" s="18" t="s">
        <v>211</v>
      </c>
      <c r="E18044" s="18">
        <v>1.06</v>
      </c>
    </row>
    <row r="18045" spans="1:5" x14ac:dyDescent="0.3">
      <c r="A18045" s="18" t="str">
        <f t="shared" si="282"/>
        <v>2024-25Towong ShireR1</v>
      </c>
      <c r="B18045" s="18" t="s">
        <v>1274</v>
      </c>
      <c r="C18045" s="18" t="s">
        <v>1194</v>
      </c>
      <c r="D18045" s="18" t="s">
        <v>215</v>
      </c>
      <c r="E18045" s="18">
        <v>29.644022619136585</v>
      </c>
    </row>
    <row r="18046" spans="1:5" x14ac:dyDescent="0.3">
      <c r="A18046" s="18" t="str">
        <f t="shared" si="282"/>
        <v>2024-25Towong ShireR2</v>
      </c>
      <c r="B18046" s="18" t="s">
        <v>1274</v>
      </c>
      <c r="C18046" s="18" t="s">
        <v>1194</v>
      </c>
      <c r="D18046" s="18" t="s">
        <v>220</v>
      </c>
      <c r="E18046" s="18">
        <v>0.99370002241984901</v>
      </c>
    </row>
    <row r="18047" spans="1:5" x14ac:dyDescent="0.3">
      <c r="A18047" s="18" t="str">
        <f t="shared" si="282"/>
        <v>2024-25Towong ShireR3</v>
      </c>
      <c r="B18047" s="18" t="s">
        <v>1274</v>
      </c>
      <c r="C18047" s="18" t="s">
        <v>1194</v>
      </c>
      <c r="D18047" s="18" t="s">
        <v>223</v>
      </c>
      <c r="E18047" s="18">
        <v>64.002793676751153</v>
      </c>
    </row>
    <row r="18048" spans="1:5" x14ac:dyDescent="0.3">
      <c r="A18048" s="18" t="str">
        <f t="shared" si="282"/>
        <v>2024-25Towong ShireR4</v>
      </c>
      <c r="B18048" s="18" t="s">
        <v>1274</v>
      </c>
      <c r="C18048" s="18" t="s">
        <v>1194</v>
      </c>
      <c r="D18048" s="18" t="s">
        <v>228</v>
      </c>
      <c r="E18048" s="18">
        <v>7.0000558671702162</v>
      </c>
    </row>
    <row r="18049" spans="1:5" x14ac:dyDescent="0.3">
      <c r="A18049" s="18" t="str">
        <f t="shared" si="282"/>
        <v>2024-25Towong ShireR5</v>
      </c>
      <c r="B18049" s="18" t="s">
        <v>1274</v>
      </c>
      <c r="C18049" s="18" t="s">
        <v>1194</v>
      </c>
      <c r="D18049" s="18" t="s">
        <v>232</v>
      </c>
      <c r="E18049" s="18">
        <v>42</v>
      </c>
    </row>
    <row r="18050" spans="1:5" x14ac:dyDescent="0.3">
      <c r="A18050" s="18" t="str">
        <f t="shared" si="282"/>
        <v>2024-25Towong ShireSP1</v>
      </c>
      <c r="B18050" s="18" t="s">
        <v>1274</v>
      </c>
      <c r="C18050" s="18" t="s">
        <v>1194</v>
      </c>
      <c r="D18050" s="18" t="s">
        <v>236</v>
      </c>
      <c r="E18050" s="18">
        <v>30</v>
      </c>
    </row>
    <row r="18051" spans="1:5" x14ac:dyDescent="0.3">
      <c r="A18051" s="18" t="str">
        <f t="shared" si="282"/>
        <v>2024-25Towong ShireSP2</v>
      </c>
      <c r="B18051" s="18" t="s">
        <v>1274</v>
      </c>
      <c r="C18051" s="18" t="s">
        <v>1194</v>
      </c>
      <c r="D18051" s="18" t="s">
        <v>239</v>
      </c>
      <c r="E18051" s="18">
        <v>0.66666666666666663</v>
      </c>
    </row>
    <row r="18052" spans="1:5" x14ac:dyDescent="0.3">
      <c r="A18052" s="18" t="str">
        <f t="shared" si="282"/>
        <v>2024-25Towong ShireSP3</v>
      </c>
      <c r="B18052" s="18" t="s">
        <v>1274</v>
      </c>
      <c r="C18052" s="18" t="s">
        <v>1194</v>
      </c>
      <c r="D18052" s="18" t="s">
        <v>245</v>
      </c>
      <c r="E18052" s="18">
        <v>8191.1475409836066</v>
      </c>
    </row>
    <row r="18053" spans="1:5" x14ac:dyDescent="0.3">
      <c r="A18053" s="18" t="str">
        <f t="shared" si="282"/>
        <v>2024-25Towong ShireSP4</v>
      </c>
      <c r="B18053" s="18" t="s">
        <v>1274</v>
      </c>
      <c r="C18053" s="18" t="s">
        <v>1194</v>
      </c>
      <c r="D18053" s="18" t="s">
        <v>251</v>
      </c>
      <c r="E18053" s="18">
        <v>0</v>
      </c>
    </row>
    <row r="18054" spans="1:5" x14ac:dyDescent="0.3">
      <c r="A18054" s="18" t="str">
        <f t="shared" si="282"/>
        <v>2024-25Towong ShireWC2</v>
      </c>
      <c r="B18054" s="18" t="s">
        <v>1274</v>
      </c>
      <c r="C18054" s="18" t="s">
        <v>1194</v>
      </c>
      <c r="D18054" s="18" t="s">
        <v>256</v>
      </c>
      <c r="E18054" s="18">
        <v>8.1825458079638675</v>
      </c>
    </row>
    <row r="18055" spans="1:5" x14ac:dyDescent="0.3">
      <c r="A18055" s="18" t="str">
        <f t="shared" si="282"/>
        <v>2024-25Towong ShireWC3</v>
      </c>
      <c r="B18055" s="18" t="s">
        <v>1274</v>
      </c>
      <c r="C18055" s="18" t="s">
        <v>1194</v>
      </c>
      <c r="D18055" s="18" t="s">
        <v>262</v>
      </c>
      <c r="E18055" s="18">
        <v>219.8673636066645</v>
      </c>
    </row>
    <row r="18056" spans="1:5" x14ac:dyDescent="0.3">
      <c r="A18056" s="18" t="str">
        <f t="shared" si="282"/>
        <v>2024-25Towong ShireWC4</v>
      </c>
      <c r="B18056" s="18" t="s">
        <v>1274</v>
      </c>
      <c r="C18056" s="18" t="s">
        <v>1194</v>
      </c>
      <c r="D18056" s="18" t="s">
        <v>266</v>
      </c>
      <c r="E18056" s="18">
        <v>132.01110748121528</v>
      </c>
    </row>
    <row r="18057" spans="1:5" x14ac:dyDescent="0.3">
      <c r="A18057" s="18" t="str">
        <f t="shared" si="282"/>
        <v>2024-25Towong ShireWC5</v>
      </c>
      <c r="B18057" s="18" t="s">
        <v>1274</v>
      </c>
      <c r="C18057" s="18" t="s">
        <v>1194</v>
      </c>
      <c r="D18057" s="18" t="s">
        <v>270</v>
      </c>
      <c r="E18057" s="18">
        <v>0.57472543199161641</v>
      </c>
    </row>
    <row r="18058" spans="1:5" x14ac:dyDescent="0.3">
      <c r="A18058" s="18" t="str">
        <f t="shared" si="282"/>
        <v>2024-25Towong ShireE2</v>
      </c>
      <c r="B18058" s="18" t="s">
        <v>1274</v>
      </c>
      <c r="C18058" s="18" t="s">
        <v>1194</v>
      </c>
      <c r="D18058" s="18" t="s">
        <v>548</v>
      </c>
      <c r="E18058" s="18">
        <v>6988.3542078664032</v>
      </c>
    </row>
    <row r="18059" spans="1:5" x14ac:dyDescent="0.3">
      <c r="A18059" s="18" t="str">
        <f t="shared" si="282"/>
        <v>2024-25Towong ShireE4</v>
      </c>
      <c r="B18059" s="18" t="s">
        <v>1274</v>
      </c>
      <c r="C18059" s="18" t="s">
        <v>1194</v>
      </c>
      <c r="D18059" s="18" t="s">
        <v>550</v>
      </c>
      <c r="E18059" s="18">
        <v>1875.4119973632169</v>
      </c>
    </row>
    <row r="18060" spans="1:5" x14ac:dyDescent="0.3">
      <c r="A18060" s="18" t="str">
        <f t="shared" si="282"/>
        <v>2024-25Towong ShireL1</v>
      </c>
      <c r="B18060" s="18" t="s">
        <v>1274</v>
      </c>
      <c r="C18060" s="18" t="s">
        <v>1194</v>
      </c>
      <c r="D18060" s="18" t="s">
        <v>552</v>
      </c>
      <c r="E18060" s="18">
        <v>3.8760869565217391</v>
      </c>
    </row>
    <row r="18061" spans="1:5" x14ac:dyDescent="0.3">
      <c r="A18061" s="18" t="str">
        <f t="shared" si="282"/>
        <v>2024-25Towong ShireL2</v>
      </c>
      <c r="B18061" s="18" t="s">
        <v>1274</v>
      </c>
      <c r="C18061" s="18" t="s">
        <v>1194</v>
      </c>
      <c r="D18061" s="18" t="s">
        <v>554</v>
      </c>
      <c r="E18061" s="18">
        <v>0.93989130434782608</v>
      </c>
    </row>
    <row r="18062" spans="1:5" x14ac:dyDescent="0.3">
      <c r="A18062" s="18" t="str">
        <f t="shared" si="282"/>
        <v>2024-25Towong ShireO2</v>
      </c>
      <c r="B18062" s="18" t="s">
        <v>1274</v>
      </c>
      <c r="C18062" s="18" t="s">
        <v>1194</v>
      </c>
      <c r="D18062" s="18" t="s">
        <v>556</v>
      </c>
      <c r="E18062" s="18">
        <v>1.8682858477347034E-4</v>
      </c>
    </row>
    <row r="18063" spans="1:5" x14ac:dyDescent="0.3">
      <c r="A18063" s="18" t="str">
        <f t="shared" si="282"/>
        <v>2024-25Towong ShireO3</v>
      </c>
      <c r="B18063" s="18" t="s">
        <v>1274</v>
      </c>
      <c r="C18063" s="18" t="s">
        <v>1194</v>
      </c>
      <c r="D18063" s="18" t="s">
        <v>558</v>
      </c>
      <c r="E18063" s="18">
        <v>1.681457262961233E-3</v>
      </c>
    </row>
    <row r="18064" spans="1:5" x14ac:dyDescent="0.3">
      <c r="A18064" s="18" t="str">
        <f t="shared" si="282"/>
        <v>2024-25Towong ShireO4</v>
      </c>
      <c r="B18064" s="18" t="s">
        <v>1274</v>
      </c>
      <c r="C18064" s="18" t="s">
        <v>1194</v>
      </c>
      <c r="D18064" s="18" t="s">
        <v>560</v>
      </c>
      <c r="E18064" s="18">
        <v>4.7171516356407012E-2</v>
      </c>
    </row>
    <row r="18065" spans="1:5" x14ac:dyDescent="0.3">
      <c r="A18065" s="18" t="str">
        <f t="shared" si="282"/>
        <v>2024-25Towong ShireO5</v>
      </c>
      <c r="B18065" s="18" t="s">
        <v>1274</v>
      </c>
      <c r="C18065" s="18" t="s">
        <v>1194</v>
      </c>
      <c r="D18065" s="18" t="s">
        <v>562</v>
      </c>
      <c r="E18065" s="18">
        <v>1.543421052631579</v>
      </c>
    </row>
    <row r="18066" spans="1:5" x14ac:dyDescent="0.3">
      <c r="A18066" s="18" t="str">
        <f t="shared" si="282"/>
        <v>2024-25Towong ShireOP1</v>
      </c>
      <c r="B18066" s="18" t="s">
        <v>1274</v>
      </c>
      <c r="C18066" s="18" t="s">
        <v>1194</v>
      </c>
      <c r="D18066" s="18" t="s">
        <v>564</v>
      </c>
      <c r="E18066" s="18">
        <v>-3.4141900240619104E-2</v>
      </c>
    </row>
    <row r="18067" spans="1:5" x14ac:dyDescent="0.3">
      <c r="A18067" s="18" t="str">
        <f t="shared" si="282"/>
        <v>2024-25Towong ShireS1</v>
      </c>
      <c r="B18067" s="18" t="s">
        <v>1274</v>
      </c>
      <c r="C18067" s="18" t="s">
        <v>1194</v>
      </c>
      <c r="D18067" s="18" t="s">
        <v>567</v>
      </c>
      <c r="E18067" s="18">
        <v>0.34808480197697861</v>
      </c>
    </row>
    <row r="18068" spans="1:5" x14ac:dyDescent="0.3">
      <c r="A18068" s="18" t="str">
        <f t="shared" si="282"/>
        <v>2024-25Towong ShireS2</v>
      </c>
      <c r="B18068" s="18" t="s">
        <v>1274</v>
      </c>
      <c r="C18068" s="18" t="s">
        <v>1194</v>
      </c>
      <c r="D18068" s="18" t="s">
        <v>569</v>
      </c>
      <c r="E18068" s="18">
        <v>3.023764444089169E-3</v>
      </c>
    </row>
    <row r="18069" spans="1:5" x14ac:dyDescent="0.3">
      <c r="A18069" s="18" t="str">
        <f t="shared" si="282"/>
        <v>2024-25Towong ShireC1</v>
      </c>
      <c r="B18069" s="18" t="s">
        <v>1274</v>
      </c>
      <c r="C18069" s="18" t="s">
        <v>1194</v>
      </c>
      <c r="D18069" s="18" t="s">
        <v>572</v>
      </c>
      <c r="E18069" s="18">
        <v>5099.2464325797655</v>
      </c>
    </row>
    <row r="18070" spans="1:5" x14ac:dyDescent="0.3">
      <c r="A18070" s="18" t="str">
        <f t="shared" si="282"/>
        <v>2024-25Towong ShireC2</v>
      </c>
      <c r="B18070" s="18" t="s">
        <v>1274</v>
      </c>
      <c r="C18070" s="18" t="s">
        <v>1194</v>
      </c>
      <c r="D18070" s="18" t="s">
        <v>575</v>
      </c>
      <c r="E18070" s="18">
        <v>43614.878948212281</v>
      </c>
    </row>
    <row r="18071" spans="1:5" x14ac:dyDescent="0.3">
      <c r="A18071" s="18" t="str">
        <f t="shared" si="282"/>
        <v>2024-25Towong ShireC3</v>
      </c>
      <c r="B18071" s="18" t="s">
        <v>1274</v>
      </c>
      <c r="C18071" s="18" t="s">
        <v>1194</v>
      </c>
      <c r="D18071" s="18" t="s">
        <v>579</v>
      </c>
      <c r="E18071" s="18">
        <v>6.5791139240506329</v>
      </c>
    </row>
    <row r="18072" spans="1:5" x14ac:dyDescent="0.3">
      <c r="A18072" s="18" t="str">
        <f t="shared" ref="A18072:A18135" si="283">CONCATENATE(B18072,C18072,D18072)</f>
        <v>2024-25Towong ShireC4</v>
      </c>
      <c r="B18072" s="18" t="s">
        <v>1274</v>
      </c>
      <c r="C18072" s="18" t="s">
        <v>1194</v>
      </c>
      <c r="D18072" s="18" t="s">
        <v>583</v>
      </c>
      <c r="E18072" s="18">
        <v>2661.3756613756614</v>
      </c>
    </row>
    <row r="18073" spans="1:5" x14ac:dyDescent="0.3">
      <c r="A18073" s="18" t="str">
        <f t="shared" si="283"/>
        <v>2024-25Towong ShireC5</v>
      </c>
      <c r="B18073" s="18" t="s">
        <v>1274</v>
      </c>
      <c r="C18073" s="18" t="s">
        <v>1194</v>
      </c>
      <c r="D18073" s="18" t="s">
        <v>586</v>
      </c>
      <c r="E18073" s="18">
        <v>1772.6471059804394</v>
      </c>
    </row>
    <row r="18074" spans="1:5" x14ac:dyDescent="0.3">
      <c r="A18074" s="18" t="str">
        <f t="shared" si="283"/>
        <v>2024-25Towong ShireC6</v>
      </c>
      <c r="B18074" s="18" t="s">
        <v>1274</v>
      </c>
      <c r="C18074" s="18" t="s">
        <v>1194</v>
      </c>
      <c r="D18074" s="18" t="s">
        <v>590</v>
      </c>
      <c r="E18074" s="18">
        <v>5</v>
      </c>
    </row>
    <row r="18075" spans="1:5" x14ac:dyDescent="0.3">
      <c r="A18075" s="18" t="str">
        <f t="shared" si="283"/>
        <v>2024-25Towong ShireC7</v>
      </c>
      <c r="B18075" s="18" t="s">
        <v>1274</v>
      </c>
      <c r="C18075" s="18" t="s">
        <v>1194</v>
      </c>
      <c r="D18075" s="18" t="s">
        <v>594</v>
      </c>
      <c r="E18075" s="18">
        <v>0.26666666666666666</v>
      </c>
    </row>
    <row r="18076" spans="1:5" x14ac:dyDescent="0.3">
      <c r="A18076" s="18" t="str">
        <f t="shared" si="283"/>
        <v>2024-25Wangaratta Rural CityAF2</v>
      </c>
      <c r="B18076" s="18" t="s">
        <v>1274</v>
      </c>
      <c r="C18076" s="18" t="s">
        <v>1197</v>
      </c>
      <c r="D18076" s="18" t="s">
        <v>76</v>
      </c>
      <c r="E18076" s="18">
        <v>1</v>
      </c>
    </row>
    <row r="18077" spans="1:5" x14ac:dyDescent="0.3">
      <c r="A18077" s="18" t="str">
        <f t="shared" si="283"/>
        <v>2024-25Wangaratta Rural CityAF6</v>
      </c>
      <c r="B18077" s="18" t="s">
        <v>1274</v>
      </c>
      <c r="C18077" s="18" t="s">
        <v>1197</v>
      </c>
      <c r="D18077" s="18" t="s">
        <v>85</v>
      </c>
      <c r="E18077" s="18">
        <v>14.094136365143028</v>
      </c>
    </row>
    <row r="18078" spans="1:5" x14ac:dyDescent="0.3">
      <c r="A18078" s="18" t="str">
        <f t="shared" si="283"/>
        <v>2024-25Wangaratta Rural CityAF7</v>
      </c>
      <c r="B18078" s="18" t="s">
        <v>1274</v>
      </c>
      <c r="C18078" s="18" t="s">
        <v>1197</v>
      </c>
      <c r="D18078" s="18" t="s">
        <v>90</v>
      </c>
      <c r="E18078" s="18">
        <v>2.8801490101268561</v>
      </c>
    </row>
    <row r="18079" spans="1:5" x14ac:dyDescent="0.3">
      <c r="A18079" s="18" t="str">
        <f t="shared" si="283"/>
        <v>2024-25Wangaratta Rural CityAM1</v>
      </c>
      <c r="B18079" s="18" t="s">
        <v>1274</v>
      </c>
      <c r="C18079" s="18" t="s">
        <v>1197</v>
      </c>
      <c r="D18079" s="18" t="s">
        <v>97</v>
      </c>
      <c r="E18079" s="18">
        <v>1.5</v>
      </c>
    </row>
    <row r="18080" spans="1:5" x14ac:dyDescent="0.3">
      <c r="A18080" s="18" t="str">
        <f t="shared" si="283"/>
        <v>2024-25Wangaratta Rural CityAM2</v>
      </c>
      <c r="B18080" s="18" t="s">
        <v>1274</v>
      </c>
      <c r="C18080" s="18" t="s">
        <v>1197</v>
      </c>
      <c r="D18080" s="18" t="s">
        <v>103</v>
      </c>
      <c r="E18080" s="18">
        <v>0.5625</v>
      </c>
    </row>
    <row r="18081" spans="1:5" x14ac:dyDescent="0.3">
      <c r="A18081" s="18" t="str">
        <f t="shared" si="283"/>
        <v>2024-25Wangaratta Rural CityAM5</v>
      </c>
      <c r="B18081" s="18" t="s">
        <v>1274</v>
      </c>
      <c r="C18081" s="18" t="s">
        <v>1197</v>
      </c>
      <c r="D18081" s="18" t="s">
        <v>109</v>
      </c>
      <c r="E18081" s="18">
        <v>0.77922077922077926</v>
      </c>
    </row>
    <row r="18082" spans="1:5" x14ac:dyDescent="0.3">
      <c r="A18082" s="18" t="str">
        <f t="shared" si="283"/>
        <v>2024-25Wangaratta Rural CityAM6</v>
      </c>
      <c r="B18082" s="18" t="s">
        <v>1274</v>
      </c>
      <c r="C18082" s="18" t="s">
        <v>1197</v>
      </c>
      <c r="D18082" s="18" t="s">
        <v>115</v>
      </c>
      <c r="E18082" s="18">
        <v>8.8603201962279154</v>
      </c>
    </row>
    <row r="18083" spans="1:5" x14ac:dyDescent="0.3">
      <c r="A18083" s="18" t="str">
        <f t="shared" si="283"/>
        <v>2024-25Wangaratta Rural CityAM7</v>
      </c>
      <c r="B18083" s="18" t="s">
        <v>1274</v>
      </c>
      <c r="C18083" s="18" t="s">
        <v>1197</v>
      </c>
      <c r="D18083" s="18" t="s">
        <v>118</v>
      </c>
      <c r="E18083" s="18">
        <v>0</v>
      </c>
    </row>
    <row r="18084" spans="1:5" x14ac:dyDescent="0.3">
      <c r="A18084" s="18" t="str">
        <f t="shared" si="283"/>
        <v>2024-25Wangaratta Rural CityFS1</v>
      </c>
      <c r="B18084" s="18" t="s">
        <v>1274</v>
      </c>
      <c r="C18084" s="18" t="s">
        <v>1197</v>
      </c>
      <c r="D18084" s="18" t="s">
        <v>124</v>
      </c>
      <c r="E18084" s="18">
        <v>1.2173913043478262</v>
      </c>
    </row>
    <row r="18085" spans="1:5" x14ac:dyDescent="0.3">
      <c r="A18085" s="18" t="str">
        <f t="shared" si="283"/>
        <v>2024-25Wangaratta Rural CityFS2</v>
      </c>
      <c r="B18085" s="18" t="s">
        <v>1274</v>
      </c>
      <c r="C18085" s="18" t="s">
        <v>1197</v>
      </c>
      <c r="D18085" s="18" t="s">
        <v>130</v>
      </c>
      <c r="E18085" s="18">
        <v>1</v>
      </c>
    </row>
    <row r="18086" spans="1:5" x14ac:dyDescent="0.3">
      <c r="A18086" s="18" t="str">
        <f t="shared" si="283"/>
        <v>2024-25Wangaratta Rural CityFS3</v>
      </c>
      <c r="B18086" s="18" t="s">
        <v>1274</v>
      </c>
      <c r="C18086" s="18" t="s">
        <v>1197</v>
      </c>
      <c r="D18086" s="18" t="s">
        <v>135</v>
      </c>
      <c r="E18086" s="18">
        <v>317.74193548387098</v>
      </c>
    </row>
    <row r="18087" spans="1:5" x14ac:dyDescent="0.3">
      <c r="A18087" s="18" t="str">
        <f t="shared" si="283"/>
        <v>2024-25Wangaratta Rural CityFS4</v>
      </c>
      <c r="B18087" s="18" t="s">
        <v>1274</v>
      </c>
      <c r="C18087" s="18" t="s">
        <v>1197</v>
      </c>
      <c r="D18087" s="18" t="s">
        <v>139</v>
      </c>
      <c r="E18087" s="18">
        <v>1</v>
      </c>
    </row>
    <row r="18088" spans="1:5" x14ac:dyDescent="0.3">
      <c r="A18088" s="18" t="str">
        <f t="shared" si="283"/>
        <v>2024-25Wangaratta Rural CityFS5</v>
      </c>
      <c r="B18088" s="18" t="s">
        <v>1274</v>
      </c>
      <c r="C18088" s="18" t="s">
        <v>1197</v>
      </c>
      <c r="D18088" s="18" t="s">
        <v>144</v>
      </c>
      <c r="E18088" s="18">
        <v>1</v>
      </c>
    </row>
    <row r="18089" spans="1:5" x14ac:dyDescent="0.3">
      <c r="A18089" s="18" t="str">
        <f t="shared" si="283"/>
        <v>2024-25Wangaratta Rural CityG1</v>
      </c>
      <c r="B18089" s="18" t="s">
        <v>1274</v>
      </c>
      <c r="C18089" s="18" t="s">
        <v>1197</v>
      </c>
      <c r="D18089" s="18" t="s">
        <v>149</v>
      </c>
      <c r="E18089" s="18">
        <v>2.5210084033613446E-2</v>
      </c>
    </row>
    <row r="18090" spans="1:5" x14ac:dyDescent="0.3">
      <c r="A18090" s="18" t="str">
        <f t="shared" si="283"/>
        <v>2024-25Wangaratta Rural CityG2</v>
      </c>
      <c r="B18090" s="18" t="s">
        <v>1274</v>
      </c>
      <c r="C18090" s="18" t="s">
        <v>1197</v>
      </c>
      <c r="D18090" s="18" t="s">
        <v>154</v>
      </c>
      <c r="E18090" s="18">
        <v>49</v>
      </c>
    </row>
    <row r="18091" spans="1:5" x14ac:dyDescent="0.3">
      <c r="A18091" s="18" t="str">
        <f t="shared" si="283"/>
        <v>2024-25Wangaratta Rural CityG3</v>
      </c>
      <c r="B18091" s="18" t="s">
        <v>1274</v>
      </c>
      <c r="C18091" s="18" t="s">
        <v>1197</v>
      </c>
      <c r="D18091" s="18" t="s">
        <v>159</v>
      </c>
      <c r="E18091" s="18">
        <v>0.98901098901098905</v>
      </c>
    </row>
    <row r="18092" spans="1:5" x14ac:dyDescent="0.3">
      <c r="A18092" s="18" t="str">
        <f t="shared" si="283"/>
        <v>2024-25Wangaratta Rural CityG4</v>
      </c>
      <c r="B18092" s="18" t="s">
        <v>1274</v>
      </c>
      <c r="C18092" s="18" t="s">
        <v>1197</v>
      </c>
      <c r="D18092" s="18" t="s">
        <v>166</v>
      </c>
      <c r="E18092" s="18">
        <v>51017.229999999996</v>
      </c>
    </row>
    <row r="18093" spans="1:5" x14ac:dyDescent="0.3">
      <c r="A18093" s="18" t="str">
        <f t="shared" si="283"/>
        <v>2024-25Wangaratta Rural CityG5</v>
      </c>
      <c r="B18093" s="18" t="s">
        <v>1274</v>
      </c>
      <c r="C18093" s="18" t="s">
        <v>1197</v>
      </c>
      <c r="D18093" s="18" t="s">
        <v>169</v>
      </c>
      <c r="E18093" s="18">
        <v>50</v>
      </c>
    </row>
    <row r="18094" spans="1:5" x14ac:dyDescent="0.3">
      <c r="A18094" s="18" t="str">
        <f t="shared" si="283"/>
        <v>2024-25Wangaratta Rural CityLB2</v>
      </c>
      <c r="B18094" s="18" t="s">
        <v>1274</v>
      </c>
      <c r="C18094" s="18" t="s">
        <v>1197</v>
      </c>
      <c r="D18094" s="18" t="s">
        <v>172</v>
      </c>
      <c r="E18094" s="18">
        <v>0.59838660082840456</v>
      </c>
    </row>
    <row r="18095" spans="1:5" x14ac:dyDescent="0.3">
      <c r="A18095" s="18" t="str">
        <f t="shared" si="283"/>
        <v>2024-25Wangaratta Rural CityLB5</v>
      </c>
      <c r="B18095" s="18" t="s">
        <v>1274</v>
      </c>
      <c r="C18095" s="18" t="s">
        <v>1197</v>
      </c>
      <c r="D18095" s="18" t="s">
        <v>177</v>
      </c>
      <c r="E18095" s="18">
        <v>32.941562531074943</v>
      </c>
    </row>
    <row r="18096" spans="1:5" x14ac:dyDescent="0.3">
      <c r="A18096" s="18" t="str">
        <f t="shared" si="283"/>
        <v>2024-25Wangaratta Rural CityLB6</v>
      </c>
      <c r="B18096" s="18" t="s">
        <v>1274</v>
      </c>
      <c r="C18096" s="18" t="s">
        <v>1197</v>
      </c>
      <c r="D18096" s="18" t="s">
        <v>180</v>
      </c>
      <c r="E18096" s="18">
        <v>5.9832278166329678</v>
      </c>
    </row>
    <row r="18097" spans="1:5" x14ac:dyDescent="0.3">
      <c r="A18097" s="18" t="str">
        <f t="shared" si="283"/>
        <v>2024-25Wangaratta Rural CityLB7</v>
      </c>
      <c r="B18097" s="18" t="s">
        <v>1274</v>
      </c>
      <c r="C18097" s="18" t="s">
        <v>1197</v>
      </c>
      <c r="D18097" s="18" t="s">
        <v>184</v>
      </c>
      <c r="E18097" s="18">
        <v>0.24747257118233948</v>
      </c>
    </row>
    <row r="18098" spans="1:5" x14ac:dyDescent="0.3">
      <c r="A18098" s="18" t="str">
        <f t="shared" si="283"/>
        <v>2024-25Wangaratta Rural CityLB8</v>
      </c>
      <c r="B18098" s="18" t="s">
        <v>1274</v>
      </c>
      <c r="C18098" s="18" t="s">
        <v>1197</v>
      </c>
      <c r="D18098" s="18" t="s">
        <v>188</v>
      </c>
      <c r="E18098" s="18">
        <v>3.2549637044648478</v>
      </c>
    </row>
    <row r="18099" spans="1:5" x14ac:dyDescent="0.3">
      <c r="A18099" s="18" t="str">
        <f t="shared" si="283"/>
        <v>2024-25Wangaratta Rural CityMC2</v>
      </c>
      <c r="B18099" s="18" t="s">
        <v>1274</v>
      </c>
      <c r="C18099" s="18" t="s">
        <v>1197</v>
      </c>
      <c r="D18099" s="18" t="s">
        <v>192</v>
      </c>
      <c r="E18099" s="18">
        <v>0.99618320610687028</v>
      </c>
    </row>
    <row r="18100" spans="1:5" x14ac:dyDescent="0.3">
      <c r="A18100" s="18" t="str">
        <f t="shared" si="283"/>
        <v>2024-25Wangaratta Rural CityMC3</v>
      </c>
      <c r="B18100" s="18" t="s">
        <v>1274</v>
      </c>
      <c r="C18100" s="18" t="s">
        <v>1197</v>
      </c>
      <c r="D18100" s="18" t="s">
        <v>197</v>
      </c>
      <c r="E18100" s="18">
        <v>90.025573303148462</v>
      </c>
    </row>
    <row r="18101" spans="1:5" x14ac:dyDescent="0.3">
      <c r="A18101" s="18" t="str">
        <f t="shared" si="283"/>
        <v>2024-25Wangaratta Rural CityMC4</v>
      </c>
      <c r="B18101" s="18" t="s">
        <v>1274</v>
      </c>
      <c r="C18101" s="18" t="s">
        <v>1197</v>
      </c>
      <c r="D18101" s="18" t="s">
        <v>202</v>
      </c>
      <c r="E18101" s="18">
        <v>0.80642322921249454</v>
      </c>
    </row>
    <row r="18102" spans="1:5" x14ac:dyDescent="0.3">
      <c r="A18102" s="18" t="str">
        <f t="shared" si="283"/>
        <v>2024-25Wangaratta Rural CityMC5</v>
      </c>
      <c r="B18102" s="18" t="s">
        <v>1274</v>
      </c>
      <c r="C18102" s="18" t="s">
        <v>1197</v>
      </c>
      <c r="D18102" s="18" t="s">
        <v>207</v>
      </c>
      <c r="E18102" s="18">
        <v>0.83333333333333337</v>
      </c>
    </row>
    <row r="18103" spans="1:5" x14ac:dyDescent="0.3">
      <c r="A18103" s="18" t="str">
        <f t="shared" si="283"/>
        <v>2024-25Wangaratta Rural CityMC6</v>
      </c>
      <c r="B18103" s="18" t="s">
        <v>1274</v>
      </c>
      <c r="C18103" s="18" t="s">
        <v>1197</v>
      </c>
      <c r="D18103" s="18" t="s">
        <v>211</v>
      </c>
      <c r="E18103" s="18">
        <v>0.97709923664122134</v>
      </c>
    </row>
    <row r="18104" spans="1:5" x14ac:dyDescent="0.3">
      <c r="A18104" s="18" t="str">
        <f t="shared" si="283"/>
        <v>2024-25Wangaratta Rural CityR1</v>
      </c>
      <c r="B18104" s="18" t="s">
        <v>1274</v>
      </c>
      <c r="C18104" s="18" t="s">
        <v>1197</v>
      </c>
      <c r="D18104" s="18" t="s">
        <v>215</v>
      </c>
      <c r="E18104" s="18">
        <v>88.187095519817802</v>
      </c>
    </row>
    <row r="18105" spans="1:5" x14ac:dyDescent="0.3">
      <c r="A18105" s="18" t="str">
        <f t="shared" si="283"/>
        <v>2024-25Wangaratta Rural CityR2</v>
      </c>
      <c r="B18105" s="18" t="s">
        <v>1274</v>
      </c>
      <c r="C18105" s="18" t="s">
        <v>1197</v>
      </c>
      <c r="D18105" s="18" t="s">
        <v>220</v>
      </c>
      <c r="E18105" s="18">
        <v>0.93367219398383472</v>
      </c>
    </row>
    <row r="18106" spans="1:5" x14ac:dyDescent="0.3">
      <c r="A18106" s="18" t="str">
        <f t="shared" si="283"/>
        <v>2024-25Wangaratta Rural CityR3</v>
      </c>
      <c r="B18106" s="18" t="s">
        <v>1274</v>
      </c>
      <c r="C18106" s="18" t="s">
        <v>1197</v>
      </c>
      <c r="D18106" s="18" t="s">
        <v>223</v>
      </c>
      <c r="E18106" s="18">
        <v>169.83253853065173</v>
      </c>
    </row>
    <row r="18107" spans="1:5" x14ac:dyDescent="0.3">
      <c r="A18107" s="18" t="str">
        <f t="shared" si="283"/>
        <v>2024-25Wangaratta Rural CityR4</v>
      </c>
      <c r="B18107" s="18" t="s">
        <v>1274</v>
      </c>
      <c r="C18107" s="18" t="s">
        <v>1197</v>
      </c>
      <c r="D18107" s="18" t="s">
        <v>228</v>
      </c>
      <c r="E18107" s="18">
        <v>5.687900097459198</v>
      </c>
    </row>
    <row r="18108" spans="1:5" x14ac:dyDescent="0.3">
      <c r="A18108" s="18" t="str">
        <f t="shared" si="283"/>
        <v>2024-25Wangaratta Rural CityR5</v>
      </c>
      <c r="B18108" s="18" t="s">
        <v>1274</v>
      </c>
      <c r="C18108" s="18" t="s">
        <v>1197</v>
      </c>
      <c r="D18108" s="18" t="s">
        <v>232</v>
      </c>
      <c r="E18108" s="18">
        <v>42</v>
      </c>
    </row>
    <row r="18109" spans="1:5" x14ac:dyDescent="0.3">
      <c r="A18109" s="18" t="str">
        <f t="shared" si="283"/>
        <v>2024-25Wangaratta Rural CitySP1</v>
      </c>
      <c r="B18109" s="18" t="s">
        <v>1274</v>
      </c>
      <c r="C18109" s="18" t="s">
        <v>1197</v>
      </c>
      <c r="D18109" s="18" t="s">
        <v>236</v>
      </c>
      <c r="E18109" s="18">
        <v>60</v>
      </c>
    </row>
    <row r="18110" spans="1:5" x14ac:dyDescent="0.3">
      <c r="A18110" s="18" t="str">
        <f t="shared" si="283"/>
        <v>2024-25Wangaratta Rural CitySP2</v>
      </c>
      <c r="B18110" s="18" t="s">
        <v>1274</v>
      </c>
      <c r="C18110" s="18" t="s">
        <v>1197</v>
      </c>
      <c r="D18110" s="18" t="s">
        <v>239</v>
      </c>
      <c r="E18110" s="18">
        <v>0.68717948717948718</v>
      </c>
    </row>
    <row r="18111" spans="1:5" x14ac:dyDescent="0.3">
      <c r="A18111" s="18" t="str">
        <f t="shared" si="283"/>
        <v>2024-25Wangaratta Rural CitySP3</v>
      </c>
      <c r="B18111" s="18" t="s">
        <v>1274</v>
      </c>
      <c r="C18111" s="18" t="s">
        <v>1197</v>
      </c>
      <c r="D18111" s="18" t="s">
        <v>245</v>
      </c>
      <c r="E18111" s="18">
        <v>2124</v>
      </c>
    </row>
    <row r="18112" spans="1:5" x14ac:dyDescent="0.3">
      <c r="A18112" s="18" t="str">
        <f t="shared" si="283"/>
        <v>2024-25Wangaratta Rural CitySP4</v>
      </c>
      <c r="B18112" s="18" t="s">
        <v>1274</v>
      </c>
      <c r="C18112" s="18" t="s">
        <v>1197</v>
      </c>
      <c r="D18112" s="18" t="s">
        <v>251</v>
      </c>
      <c r="E18112" s="18">
        <v>0.5</v>
      </c>
    </row>
    <row r="18113" spans="1:5" x14ac:dyDescent="0.3">
      <c r="A18113" s="18" t="str">
        <f t="shared" si="283"/>
        <v>2024-25Wangaratta Rural CityWC2</v>
      </c>
      <c r="B18113" s="18" t="s">
        <v>1274</v>
      </c>
      <c r="C18113" s="18" t="s">
        <v>1197</v>
      </c>
      <c r="D18113" s="18" t="s">
        <v>256</v>
      </c>
      <c r="E18113" s="18">
        <v>11.468657708301819</v>
      </c>
    </row>
    <row r="18114" spans="1:5" x14ac:dyDescent="0.3">
      <c r="A18114" s="18" t="str">
        <f t="shared" si="283"/>
        <v>2024-25Wangaratta Rural CityWC3</v>
      </c>
      <c r="B18114" s="18" t="s">
        <v>1274</v>
      </c>
      <c r="C18114" s="18" t="s">
        <v>1197</v>
      </c>
      <c r="D18114" s="18" t="s">
        <v>262</v>
      </c>
      <c r="E18114" s="18">
        <v>128.67588855708749</v>
      </c>
    </row>
    <row r="18115" spans="1:5" x14ac:dyDescent="0.3">
      <c r="A18115" s="18" t="str">
        <f t="shared" si="283"/>
        <v>2024-25Wangaratta Rural CityWC4</v>
      </c>
      <c r="B18115" s="18" t="s">
        <v>1274</v>
      </c>
      <c r="C18115" s="18" t="s">
        <v>1197</v>
      </c>
      <c r="D18115" s="18" t="s">
        <v>266</v>
      </c>
      <c r="E18115" s="18">
        <v>86.59782947258212</v>
      </c>
    </row>
    <row r="18116" spans="1:5" x14ac:dyDescent="0.3">
      <c r="A18116" s="18" t="str">
        <f t="shared" si="283"/>
        <v>2024-25Wangaratta Rural CityWC5</v>
      </c>
      <c r="B18116" s="18" t="s">
        <v>1274</v>
      </c>
      <c r="C18116" s="18" t="s">
        <v>1197</v>
      </c>
      <c r="D18116" s="18" t="s">
        <v>270</v>
      </c>
      <c r="E18116" s="18">
        <v>0.54208132823256627</v>
      </c>
    </row>
    <row r="18117" spans="1:5" x14ac:dyDescent="0.3">
      <c r="A18117" s="18" t="str">
        <f t="shared" si="283"/>
        <v>2024-25Wangaratta Rural CityE2</v>
      </c>
      <c r="B18117" s="18" t="s">
        <v>1274</v>
      </c>
      <c r="C18117" s="18" t="s">
        <v>1197</v>
      </c>
      <c r="D18117" s="18" t="s">
        <v>548</v>
      </c>
      <c r="E18117" s="18">
        <v>5414.5055744062038</v>
      </c>
    </row>
    <row r="18118" spans="1:5" x14ac:dyDescent="0.3">
      <c r="A18118" s="18" t="str">
        <f t="shared" si="283"/>
        <v>2024-25Wangaratta Rural CityE4</v>
      </c>
      <c r="B18118" s="18" t="s">
        <v>1274</v>
      </c>
      <c r="C18118" s="18" t="s">
        <v>1197</v>
      </c>
      <c r="D18118" s="18" t="s">
        <v>550</v>
      </c>
      <c r="E18118" s="18">
        <v>1961.8880271449343</v>
      </c>
    </row>
    <row r="18119" spans="1:5" x14ac:dyDescent="0.3">
      <c r="A18119" s="18" t="str">
        <f t="shared" si="283"/>
        <v>2024-25Wangaratta Rural CityL1</v>
      </c>
      <c r="B18119" s="18" t="s">
        <v>1274</v>
      </c>
      <c r="C18119" s="18" t="s">
        <v>1197</v>
      </c>
      <c r="D18119" s="18" t="s">
        <v>552</v>
      </c>
      <c r="E18119" s="18">
        <v>1.3520230519870333</v>
      </c>
    </row>
    <row r="18120" spans="1:5" x14ac:dyDescent="0.3">
      <c r="A18120" s="18" t="str">
        <f t="shared" si="283"/>
        <v>2024-25Wangaratta Rural CityL2</v>
      </c>
      <c r="B18120" s="18" t="s">
        <v>1274</v>
      </c>
      <c r="C18120" s="18" t="s">
        <v>1197</v>
      </c>
      <c r="D18120" s="18" t="s">
        <v>554</v>
      </c>
      <c r="E18120" s="18">
        <v>0.85520470644735258</v>
      </c>
    </row>
    <row r="18121" spans="1:5" x14ac:dyDescent="0.3">
      <c r="A18121" s="18" t="str">
        <f t="shared" si="283"/>
        <v>2024-25Wangaratta Rural CityO2</v>
      </c>
      <c r="B18121" s="18" t="s">
        <v>1274</v>
      </c>
      <c r="C18121" s="18" t="s">
        <v>1197</v>
      </c>
      <c r="D18121" s="18" t="s">
        <v>556</v>
      </c>
      <c r="E18121" s="18">
        <v>0.53331427618571192</v>
      </c>
    </row>
    <row r="18122" spans="1:5" x14ac:dyDescent="0.3">
      <c r="A18122" s="18" t="str">
        <f t="shared" si="283"/>
        <v>2024-25Wangaratta Rural CityO3</v>
      </c>
      <c r="B18122" s="18" t="s">
        <v>1274</v>
      </c>
      <c r="C18122" s="18" t="s">
        <v>1197</v>
      </c>
      <c r="D18122" s="18" t="s">
        <v>558</v>
      </c>
      <c r="E18122" s="18">
        <v>7.6967054956049455E-2</v>
      </c>
    </row>
    <row r="18123" spans="1:5" x14ac:dyDescent="0.3">
      <c r="A18123" s="18" t="str">
        <f t="shared" si="283"/>
        <v>2024-25Wangaratta Rural CityO4</v>
      </c>
      <c r="B18123" s="18" t="s">
        <v>1274</v>
      </c>
      <c r="C18123" s="18" t="s">
        <v>1197</v>
      </c>
      <c r="D18123" s="18" t="s">
        <v>560</v>
      </c>
      <c r="E18123" s="18">
        <v>0.47551488208939674</v>
      </c>
    </row>
    <row r="18124" spans="1:5" x14ac:dyDescent="0.3">
      <c r="A18124" s="18" t="str">
        <f t="shared" si="283"/>
        <v>2024-25Wangaratta Rural CityO5</v>
      </c>
      <c r="B18124" s="18" t="s">
        <v>1274</v>
      </c>
      <c r="C18124" s="18" t="s">
        <v>1197</v>
      </c>
      <c r="D18124" s="18" t="s">
        <v>562</v>
      </c>
      <c r="E18124" s="18">
        <v>0.62892725728842347</v>
      </c>
    </row>
    <row r="18125" spans="1:5" x14ac:dyDescent="0.3">
      <c r="A18125" s="18" t="str">
        <f t="shared" si="283"/>
        <v>2024-25Wangaratta Rural CityOP1</v>
      </c>
      <c r="B18125" s="18" t="s">
        <v>1274</v>
      </c>
      <c r="C18125" s="18" t="s">
        <v>1197</v>
      </c>
      <c r="D18125" s="18" t="s">
        <v>564</v>
      </c>
      <c r="E18125" s="18">
        <v>-7.2709593777009501E-2</v>
      </c>
    </row>
    <row r="18126" spans="1:5" x14ac:dyDescent="0.3">
      <c r="A18126" s="18" t="str">
        <f t="shared" si="283"/>
        <v>2024-25Wangaratta Rural CityS1</v>
      </c>
      <c r="B18126" s="18" t="s">
        <v>1274</v>
      </c>
      <c r="C18126" s="18" t="s">
        <v>1197</v>
      </c>
      <c r="D18126" s="18" t="s">
        <v>567</v>
      </c>
      <c r="E18126" s="18">
        <v>0.50392538173437051</v>
      </c>
    </row>
    <row r="18127" spans="1:5" x14ac:dyDescent="0.3">
      <c r="A18127" s="18" t="str">
        <f t="shared" si="283"/>
        <v>2024-25Wangaratta Rural CityS2</v>
      </c>
      <c r="B18127" s="18" t="s">
        <v>1274</v>
      </c>
      <c r="C18127" s="18" t="s">
        <v>1197</v>
      </c>
      <c r="D18127" s="18" t="s">
        <v>569</v>
      </c>
      <c r="E18127" s="18">
        <v>3.6589504959573648E-3</v>
      </c>
    </row>
    <row r="18128" spans="1:5" x14ac:dyDescent="0.3">
      <c r="A18128" s="18" t="str">
        <f t="shared" si="283"/>
        <v>2024-25Wangaratta Rural CityC1</v>
      </c>
      <c r="B18128" s="18" t="s">
        <v>1274</v>
      </c>
      <c r="C18128" s="18" t="s">
        <v>1197</v>
      </c>
      <c r="D18128" s="18" t="s">
        <v>572</v>
      </c>
      <c r="E18128" s="18">
        <v>2962.0139878683417</v>
      </c>
    </row>
    <row r="18129" spans="1:5" x14ac:dyDescent="0.3">
      <c r="A18129" s="18" t="str">
        <f t="shared" si="283"/>
        <v>2024-25Wangaratta Rural CityC2</v>
      </c>
      <c r="B18129" s="18" t="s">
        <v>1274</v>
      </c>
      <c r="C18129" s="18" t="s">
        <v>1197</v>
      </c>
      <c r="D18129" s="18" t="s">
        <v>575</v>
      </c>
      <c r="E18129" s="18">
        <v>24245.682654380325</v>
      </c>
    </row>
    <row r="18130" spans="1:5" x14ac:dyDescent="0.3">
      <c r="A18130" s="18" t="str">
        <f t="shared" si="283"/>
        <v>2024-25Wangaratta Rural CityC3</v>
      </c>
      <c r="B18130" s="18" t="s">
        <v>1274</v>
      </c>
      <c r="C18130" s="18" t="s">
        <v>1197</v>
      </c>
      <c r="D18130" s="18" t="s">
        <v>579</v>
      </c>
      <c r="E18130" s="18">
        <v>15.647821576763485</v>
      </c>
    </row>
    <row r="18131" spans="1:5" x14ac:dyDescent="0.3">
      <c r="A18131" s="18" t="str">
        <f t="shared" si="283"/>
        <v>2024-25Wangaratta Rural CityC4</v>
      </c>
      <c r="B18131" s="18" t="s">
        <v>1274</v>
      </c>
      <c r="C18131" s="18" t="s">
        <v>1197</v>
      </c>
      <c r="D18131" s="18" t="s">
        <v>583</v>
      </c>
      <c r="E18131" s="18">
        <v>1908.7805363121083</v>
      </c>
    </row>
    <row r="18132" spans="1:5" x14ac:dyDescent="0.3">
      <c r="A18132" s="18" t="str">
        <f t="shared" si="283"/>
        <v>2024-25Wangaratta Rural CityC5</v>
      </c>
      <c r="B18132" s="18" t="s">
        <v>1274</v>
      </c>
      <c r="C18132" s="18" t="s">
        <v>1197</v>
      </c>
      <c r="D18132" s="18" t="s">
        <v>586</v>
      </c>
      <c r="E18132" s="18">
        <v>817.19645994232496</v>
      </c>
    </row>
    <row r="18133" spans="1:5" x14ac:dyDescent="0.3">
      <c r="A18133" s="18" t="str">
        <f t="shared" si="283"/>
        <v>2024-25Wangaratta Rural CityC6</v>
      </c>
      <c r="B18133" s="18" t="s">
        <v>1274</v>
      </c>
      <c r="C18133" s="18" t="s">
        <v>1197</v>
      </c>
      <c r="D18133" s="18" t="s">
        <v>590</v>
      </c>
      <c r="E18133" s="18">
        <v>4</v>
      </c>
    </row>
    <row r="18134" spans="1:5" x14ac:dyDescent="0.3">
      <c r="A18134" s="18" t="str">
        <f t="shared" si="283"/>
        <v>2024-25Wangaratta Rural CityC7</v>
      </c>
      <c r="B18134" s="18" t="s">
        <v>1274</v>
      </c>
      <c r="C18134" s="18" t="s">
        <v>1197</v>
      </c>
      <c r="D18134" s="18" t="s">
        <v>594</v>
      </c>
      <c r="E18134" s="18">
        <v>0.16223067173637515</v>
      </c>
    </row>
    <row r="18135" spans="1:5" x14ac:dyDescent="0.3">
      <c r="A18135" s="18" t="str">
        <f t="shared" si="283"/>
        <v>2024-25Warrnambool CityAF2</v>
      </c>
      <c r="B18135" s="18" t="s">
        <v>1274</v>
      </c>
      <c r="C18135" s="18" t="s">
        <v>1200</v>
      </c>
      <c r="D18135" s="18" t="s">
        <v>76</v>
      </c>
      <c r="E18135" s="18">
        <v>4</v>
      </c>
    </row>
    <row r="18136" spans="1:5" x14ac:dyDescent="0.3">
      <c r="A18136" s="18" t="str">
        <f t="shared" ref="A18136:A18199" si="284">CONCATENATE(B18136,C18136,D18136)</f>
        <v>2024-25Warrnambool CityAF6</v>
      </c>
      <c r="B18136" s="18" t="s">
        <v>1274</v>
      </c>
      <c r="C18136" s="18" t="s">
        <v>1200</v>
      </c>
      <c r="D18136" s="18" t="s">
        <v>85</v>
      </c>
      <c r="E18136" s="18">
        <v>5.98896265560166</v>
      </c>
    </row>
    <row r="18137" spans="1:5" x14ac:dyDescent="0.3">
      <c r="A18137" s="18" t="str">
        <f t="shared" si="284"/>
        <v>2024-25Warrnambool CityAF7</v>
      </c>
      <c r="B18137" s="18" t="s">
        <v>1274</v>
      </c>
      <c r="C18137" s="18" t="s">
        <v>1200</v>
      </c>
      <c r="D18137" s="18" t="s">
        <v>90</v>
      </c>
      <c r="E18137" s="18">
        <v>3.5494200950572976</v>
      </c>
    </row>
    <row r="18138" spans="1:5" x14ac:dyDescent="0.3">
      <c r="A18138" s="18" t="str">
        <f t="shared" si="284"/>
        <v>2024-25Warrnambool CityAM1</v>
      </c>
      <c r="B18138" s="18" t="s">
        <v>1274</v>
      </c>
      <c r="C18138" s="18" t="s">
        <v>1200</v>
      </c>
      <c r="D18138" s="18" t="s">
        <v>97</v>
      </c>
      <c r="E18138" s="18">
        <v>6.4600000000000009</v>
      </c>
    </row>
    <row r="18139" spans="1:5" x14ac:dyDescent="0.3">
      <c r="A18139" s="18" t="str">
        <f t="shared" si="284"/>
        <v>2024-25Warrnambool CityAM2</v>
      </c>
      <c r="B18139" s="18" t="s">
        <v>1274</v>
      </c>
      <c r="C18139" s="18" t="s">
        <v>1200</v>
      </c>
      <c r="D18139" s="18" t="s">
        <v>103</v>
      </c>
      <c r="E18139" s="18">
        <v>0.20424403183023873</v>
      </c>
    </row>
    <row r="18140" spans="1:5" x14ac:dyDescent="0.3">
      <c r="A18140" s="18" t="str">
        <f t="shared" si="284"/>
        <v>2024-25Warrnambool CityAM5</v>
      </c>
      <c r="B18140" s="18" t="s">
        <v>1274</v>
      </c>
      <c r="C18140" s="18" t="s">
        <v>1200</v>
      </c>
      <c r="D18140" s="18" t="s">
        <v>109</v>
      </c>
      <c r="E18140" s="18">
        <v>0.64333333333333331</v>
      </c>
    </row>
    <row r="18141" spans="1:5" x14ac:dyDescent="0.3">
      <c r="A18141" s="18" t="str">
        <f t="shared" si="284"/>
        <v>2024-25Warrnambool CityAM6</v>
      </c>
      <c r="B18141" s="18" t="s">
        <v>1274</v>
      </c>
      <c r="C18141" s="18" t="s">
        <v>1200</v>
      </c>
      <c r="D18141" s="18" t="s">
        <v>115</v>
      </c>
      <c r="E18141" s="18">
        <v>16.167385892116183</v>
      </c>
    </row>
    <row r="18142" spans="1:5" x14ac:dyDescent="0.3">
      <c r="A18142" s="18" t="str">
        <f t="shared" si="284"/>
        <v>2024-25Warrnambool CityAM7</v>
      </c>
      <c r="B18142" s="18" t="s">
        <v>1274</v>
      </c>
      <c r="C18142" s="18" t="s">
        <v>1200</v>
      </c>
      <c r="D18142" s="18" t="s">
        <v>118</v>
      </c>
      <c r="E18142" s="18">
        <v>1</v>
      </c>
    </row>
    <row r="18143" spans="1:5" x14ac:dyDescent="0.3">
      <c r="A18143" s="18" t="str">
        <f t="shared" si="284"/>
        <v>2024-25Warrnambool CityFS1</v>
      </c>
      <c r="B18143" s="18" t="s">
        <v>1274</v>
      </c>
      <c r="C18143" s="18" t="s">
        <v>1200</v>
      </c>
      <c r="D18143" s="18" t="s">
        <v>124</v>
      </c>
      <c r="E18143" s="18">
        <v>1</v>
      </c>
    </row>
    <row r="18144" spans="1:5" x14ac:dyDescent="0.3">
      <c r="A18144" s="18" t="str">
        <f t="shared" si="284"/>
        <v>2024-25Warrnambool CityFS2</v>
      </c>
      <c r="B18144" s="18" t="s">
        <v>1274</v>
      </c>
      <c r="C18144" s="18" t="s">
        <v>1200</v>
      </c>
      <c r="D18144" s="18" t="s">
        <v>130</v>
      </c>
      <c r="E18144" s="18">
        <v>0.99</v>
      </c>
    </row>
    <row r="18145" spans="1:5" x14ac:dyDescent="0.3">
      <c r="A18145" s="18" t="str">
        <f t="shared" si="284"/>
        <v>2024-25Warrnambool CityFS3</v>
      </c>
      <c r="B18145" s="18" t="s">
        <v>1274</v>
      </c>
      <c r="C18145" s="18" t="s">
        <v>1200</v>
      </c>
      <c r="D18145" s="18" t="s">
        <v>135</v>
      </c>
      <c r="E18145" s="18">
        <v>653.51633986928107</v>
      </c>
    </row>
    <row r="18146" spans="1:5" x14ac:dyDescent="0.3">
      <c r="A18146" s="18" t="str">
        <f t="shared" si="284"/>
        <v>2024-25Warrnambool CityFS4</v>
      </c>
      <c r="B18146" s="18" t="s">
        <v>1274</v>
      </c>
      <c r="C18146" s="18" t="s">
        <v>1200</v>
      </c>
      <c r="D18146" s="18" t="s">
        <v>139</v>
      </c>
      <c r="E18146" s="18">
        <v>0.97101449275362317</v>
      </c>
    </row>
    <row r="18147" spans="1:5" x14ac:dyDescent="0.3">
      <c r="A18147" s="18" t="str">
        <f t="shared" si="284"/>
        <v>2024-25Warrnambool CityFS5</v>
      </c>
      <c r="B18147" s="18" t="s">
        <v>1274</v>
      </c>
      <c r="C18147" s="18" t="s">
        <v>1200</v>
      </c>
      <c r="D18147" s="18" t="s">
        <v>144</v>
      </c>
      <c r="E18147" s="18">
        <v>1.0379746835443038</v>
      </c>
    </row>
    <row r="18148" spans="1:5" x14ac:dyDescent="0.3">
      <c r="A18148" s="18" t="str">
        <f t="shared" si="284"/>
        <v>2024-25Warrnambool CityG1</v>
      </c>
      <c r="B18148" s="18" t="s">
        <v>1274</v>
      </c>
      <c r="C18148" s="18" t="s">
        <v>1200</v>
      </c>
      <c r="D18148" s="18" t="s">
        <v>149</v>
      </c>
      <c r="E18148" s="18">
        <v>9.202453987730061E-2</v>
      </c>
    </row>
    <row r="18149" spans="1:5" x14ac:dyDescent="0.3">
      <c r="A18149" s="18" t="str">
        <f t="shared" si="284"/>
        <v>2024-25Warrnambool CityG2</v>
      </c>
      <c r="B18149" s="18" t="s">
        <v>1274</v>
      </c>
      <c r="C18149" s="18" t="s">
        <v>1200</v>
      </c>
      <c r="D18149" s="18" t="s">
        <v>154</v>
      </c>
      <c r="E18149" s="18">
        <v>51</v>
      </c>
    </row>
    <row r="18150" spans="1:5" x14ac:dyDescent="0.3">
      <c r="A18150" s="18" t="str">
        <f t="shared" si="284"/>
        <v>2024-25Warrnambool CityG3</v>
      </c>
      <c r="B18150" s="18" t="s">
        <v>1274</v>
      </c>
      <c r="C18150" s="18" t="s">
        <v>1200</v>
      </c>
      <c r="D18150" s="18" t="s">
        <v>159</v>
      </c>
      <c r="E18150" s="18">
        <v>0.97402597402597402</v>
      </c>
    </row>
    <row r="18151" spans="1:5" x14ac:dyDescent="0.3">
      <c r="A18151" s="18" t="str">
        <f t="shared" si="284"/>
        <v>2024-25Warrnambool CityG4</v>
      </c>
      <c r="B18151" s="18" t="s">
        <v>1274</v>
      </c>
      <c r="C18151" s="18" t="s">
        <v>1200</v>
      </c>
      <c r="D18151" s="18" t="s">
        <v>166</v>
      </c>
      <c r="E18151" s="18">
        <v>53749.285714285717</v>
      </c>
    </row>
    <row r="18152" spans="1:5" x14ac:dyDescent="0.3">
      <c r="A18152" s="18" t="str">
        <f t="shared" si="284"/>
        <v>2024-25Warrnambool CityG5</v>
      </c>
      <c r="B18152" s="18" t="s">
        <v>1274</v>
      </c>
      <c r="C18152" s="18" t="s">
        <v>1200</v>
      </c>
      <c r="D18152" s="18" t="s">
        <v>169</v>
      </c>
      <c r="E18152" s="18">
        <v>51</v>
      </c>
    </row>
    <row r="18153" spans="1:5" x14ac:dyDescent="0.3">
      <c r="A18153" s="18" t="str">
        <f t="shared" si="284"/>
        <v>2024-25Warrnambool CityLB2</v>
      </c>
      <c r="B18153" s="18" t="s">
        <v>1274</v>
      </c>
      <c r="C18153" s="18" t="s">
        <v>1200</v>
      </c>
      <c r="D18153" s="18" t="s">
        <v>172</v>
      </c>
      <c r="E18153" s="18">
        <v>0.78168860933134821</v>
      </c>
    </row>
    <row r="18154" spans="1:5" x14ac:dyDescent="0.3">
      <c r="A18154" s="18" t="str">
        <f t="shared" si="284"/>
        <v>2024-25Warrnambool CityLB5</v>
      </c>
      <c r="B18154" s="18" t="s">
        <v>1274</v>
      </c>
      <c r="C18154" s="18" t="s">
        <v>1200</v>
      </c>
      <c r="D18154" s="18" t="s">
        <v>177</v>
      </c>
      <c r="E18154" s="18">
        <v>50.736403872752419</v>
      </c>
    </row>
    <row r="18155" spans="1:5" x14ac:dyDescent="0.3">
      <c r="A18155" s="18" t="str">
        <f t="shared" si="284"/>
        <v>2024-25Warrnambool CityLB6</v>
      </c>
      <c r="B18155" s="18" t="s">
        <v>1274</v>
      </c>
      <c r="C18155" s="18" t="s">
        <v>1200</v>
      </c>
      <c r="D18155" s="18" t="s">
        <v>180</v>
      </c>
      <c r="E18155" s="18">
        <v>6.0302351313969575</v>
      </c>
    </row>
    <row r="18156" spans="1:5" x14ac:dyDescent="0.3">
      <c r="A18156" s="18" t="str">
        <f t="shared" si="284"/>
        <v>2024-25Warrnambool CityLB7</v>
      </c>
      <c r="B18156" s="18" t="s">
        <v>1274</v>
      </c>
      <c r="C18156" s="18" t="s">
        <v>1200</v>
      </c>
      <c r="D18156" s="18" t="s">
        <v>184</v>
      </c>
      <c r="E18156" s="18">
        <v>0.47640387275242047</v>
      </c>
    </row>
    <row r="18157" spans="1:5" x14ac:dyDescent="0.3">
      <c r="A18157" s="18" t="str">
        <f t="shared" si="284"/>
        <v>2024-25Warrnambool CityLB8</v>
      </c>
      <c r="B18157" s="18" t="s">
        <v>1274</v>
      </c>
      <c r="C18157" s="18" t="s">
        <v>1200</v>
      </c>
      <c r="D18157" s="18" t="s">
        <v>188</v>
      </c>
      <c r="E18157" s="18">
        <v>4.8778146611341633</v>
      </c>
    </row>
    <row r="18158" spans="1:5" x14ac:dyDescent="0.3">
      <c r="A18158" s="18" t="str">
        <f t="shared" si="284"/>
        <v>2024-25Warrnambool CityMC2</v>
      </c>
      <c r="B18158" s="18" t="s">
        <v>1274</v>
      </c>
      <c r="C18158" s="18" t="s">
        <v>1200</v>
      </c>
      <c r="D18158" s="18" t="s">
        <v>192</v>
      </c>
      <c r="E18158" s="18">
        <v>1.0055401662049861</v>
      </c>
    </row>
    <row r="18159" spans="1:5" x14ac:dyDescent="0.3">
      <c r="A18159" s="18" t="str">
        <f t="shared" si="284"/>
        <v>2024-25Warrnambool CityMC3</v>
      </c>
      <c r="B18159" s="18" t="s">
        <v>1274</v>
      </c>
      <c r="C18159" s="18" t="s">
        <v>1200</v>
      </c>
      <c r="D18159" s="18" t="s">
        <v>197</v>
      </c>
      <c r="E18159" s="18">
        <v>86.483063802863228</v>
      </c>
    </row>
    <row r="18160" spans="1:5" x14ac:dyDescent="0.3">
      <c r="A18160" s="18" t="str">
        <f t="shared" si="284"/>
        <v>2024-25Warrnambool CityMC4</v>
      </c>
      <c r="B18160" s="18" t="s">
        <v>1274</v>
      </c>
      <c r="C18160" s="18" t="s">
        <v>1200</v>
      </c>
      <c r="D18160" s="18" t="s">
        <v>202</v>
      </c>
      <c r="E18160" s="18">
        <v>0.78996036988110963</v>
      </c>
    </row>
    <row r="18161" spans="1:5" x14ac:dyDescent="0.3">
      <c r="A18161" s="18" t="str">
        <f t="shared" si="284"/>
        <v>2024-25Warrnambool CityMC5</v>
      </c>
      <c r="B18161" s="18" t="s">
        <v>1274</v>
      </c>
      <c r="C18161" s="18" t="s">
        <v>1200</v>
      </c>
      <c r="D18161" s="18" t="s">
        <v>207</v>
      </c>
      <c r="E18161" s="18">
        <v>0.76969696969696966</v>
      </c>
    </row>
    <row r="18162" spans="1:5" x14ac:dyDescent="0.3">
      <c r="A18162" s="18" t="str">
        <f t="shared" si="284"/>
        <v>2024-25Warrnambool CityMC6</v>
      </c>
      <c r="B18162" s="18" t="s">
        <v>1274</v>
      </c>
      <c r="C18162" s="18" t="s">
        <v>1200</v>
      </c>
      <c r="D18162" s="18" t="s">
        <v>211</v>
      </c>
      <c r="E18162" s="18">
        <v>1.0221606648199446</v>
      </c>
    </row>
    <row r="18163" spans="1:5" x14ac:dyDescent="0.3">
      <c r="A18163" s="18" t="str">
        <f t="shared" si="284"/>
        <v>2024-25Warrnambool CityR1</v>
      </c>
      <c r="B18163" s="18" t="s">
        <v>1274</v>
      </c>
      <c r="C18163" s="18" t="s">
        <v>1200</v>
      </c>
      <c r="D18163" s="18" t="s">
        <v>215</v>
      </c>
      <c r="E18163" s="18">
        <v>55.847953216374272</v>
      </c>
    </row>
    <row r="18164" spans="1:5" x14ac:dyDescent="0.3">
      <c r="A18164" s="18" t="str">
        <f t="shared" si="284"/>
        <v>2024-25Warrnambool CityR2</v>
      </c>
      <c r="B18164" s="18" t="s">
        <v>1274</v>
      </c>
      <c r="C18164" s="18" t="s">
        <v>1200</v>
      </c>
      <c r="D18164" s="18" t="s">
        <v>220</v>
      </c>
      <c r="E18164" s="18">
        <v>0.90350877192982459</v>
      </c>
    </row>
    <row r="18165" spans="1:5" x14ac:dyDescent="0.3">
      <c r="A18165" s="18" t="str">
        <f t="shared" si="284"/>
        <v>2024-25Warrnambool CityR3</v>
      </c>
      <c r="B18165" s="18" t="s">
        <v>1274</v>
      </c>
      <c r="C18165" s="18" t="s">
        <v>1200</v>
      </c>
      <c r="D18165" s="18" t="s">
        <v>223</v>
      </c>
      <c r="E18165" s="18">
        <v>176.03790356394131</v>
      </c>
    </row>
    <row r="18166" spans="1:5" x14ac:dyDescent="0.3">
      <c r="A18166" s="18" t="str">
        <f t="shared" si="284"/>
        <v>2024-25Warrnambool CityR4</v>
      </c>
      <c r="B18166" s="18" t="s">
        <v>1274</v>
      </c>
      <c r="C18166" s="18" t="s">
        <v>1200</v>
      </c>
      <c r="D18166" s="18" t="s">
        <v>228</v>
      </c>
      <c r="E18166" s="18">
        <v>8.9564065581491192</v>
      </c>
    </row>
    <row r="18167" spans="1:5" x14ac:dyDescent="0.3">
      <c r="A18167" s="18" t="str">
        <f t="shared" si="284"/>
        <v>2024-25Warrnambool CityR5</v>
      </c>
      <c r="B18167" s="18" t="s">
        <v>1274</v>
      </c>
      <c r="C18167" s="18" t="s">
        <v>1200</v>
      </c>
      <c r="D18167" s="18" t="s">
        <v>232</v>
      </c>
      <c r="E18167" s="18">
        <v>52</v>
      </c>
    </row>
    <row r="18168" spans="1:5" x14ac:dyDescent="0.3">
      <c r="A18168" s="18" t="str">
        <f t="shared" si="284"/>
        <v>2024-25Warrnambool CitySP1</v>
      </c>
      <c r="B18168" s="18" t="s">
        <v>1274</v>
      </c>
      <c r="C18168" s="18" t="s">
        <v>1200</v>
      </c>
      <c r="D18168" s="18" t="s">
        <v>236</v>
      </c>
      <c r="E18168" s="18">
        <v>66.5</v>
      </c>
    </row>
    <row r="18169" spans="1:5" x14ac:dyDescent="0.3">
      <c r="A18169" s="18" t="str">
        <f t="shared" si="284"/>
        <v>2024-25Warrnambool CitySP2</v>
      </c>
      <c r="B18169" s="18" t="s">
        <v>1274</v>
      </c>
      <c r="C18169" s="18" t="s">
        <v>1200</v>
      </c>
      <c r="D18169" s="18" t="s">
        <v>239</v>
      </c>
      <c r="E18169" s="18">
        <v>0.77559055118110232</v>
      </c>
    </row>
    <row r="18170" spans="1:5" x14ac:dyDescent="0.3">
      <c r="A18170" s="18" t="str">
        <f t="shared" si="284"/>
        <v>2024-25Warrnambool CitySP3</v>
      </c>
      <c r="B18170" s="18" t="s">
        <v>1274</v>
      </c>
      <c r="C18170" s="18" t="s">
        <v>1200</v>
      </c>
      <c r="D18170" s="18" t="s">
        <v>245</v>
      </c>
      <c r="E18170" s="18">
        <v>2797.701818181818</v>
      </c>
    </row>
    <row r="18171" spans="1:5" x14ac:dyDescent="0.3">
      <c r="A18171" s="18" t="str">
        <f t="shared" si="284"/>
        <v>2024-25Warrnambool CitySP4</v>
      </c>
      <c r="B18171" s="18" t="s">
        <v>1274</v>
      </c>
      <c r="C18171" s="18" t="s">
        <v>1200</v>
      </c>
      <c r="D18171" s="18" t="s">
        <v>251</v>
      </c>
      <c r="E18171" s="18">
        <v>0</v>
      </c>
    </row>
    <row r="18172" spans="1:5" x14ac:dyDescent="0.3">
      <c r="A18172" s="18" t="str">
        <f t="shared" si="284"/>
        <v>2024-25Warrnambool CityWC2</v>
      </c>
      <c r="B18172" s="18" t="s">
        <v>1274</v>
      </c>
      <c r="C18172" s="18" t="s">
        <v>1200</v>
      </c>
      <c r="D18172" s="18" t="s">
        <v>256</v>
      </c>
      <c r="E18172" s="18">
        <v>10.897585177845531</v>
      </c>
    </row>
    <row r="18173" spans="1:5" x14ac:dyDescent="0.3">
      <c r="A18173" s="18" t="str">
        <f t="shared" si="284"/>
        <v>2024-25Warrnambool CityWC3</v>
      </c>
      <c r="B18173" s="18" t="s">
        <v>1274</v>
      </c>
      <c r="C18173" s="18" t="s">
        <v>1200</v>
      </c>
      <c r="D18173" s="18" t="s">
        <v>262</v>
      </c>
      <c r="E18173" s="18">
        <v>88.726083353066542</v>
      </c>
    </row>
    <row r="18174" spans="1:5" x14ac:dyDescent="0.3">
      <c r="A18174" s="18" t="str">
        <f t="shared" si="284"/>
        <v>2024-25Warrnambool CityWC4</v>
      </c>
      <c r="B18174" s="18" t="s">
        <v>1274</v>
      </c>
      <c r="C18174" s="18" t="s">
        <v>1200</v>
      </c>
      <c r="D18174" s="18" t="s">
        <v>266</v>
      </c>
      <c r="E18174" s="18">
        <v>33.25140601874692</v>
      </c>
    </row>
    <row r="18175" spans="1:5" x14ac:dyDescent="0.3">
      <c r="A18175" s="18" t="str">
        <f t="shared" si="284"/>
        <v>2024-25Warrnambool CityWC5</v>
      </c>
      <c r="B18175" s="18" t="s">
        <v>1274</v>
      </c>
      <c r="C18175" s="18" t="s">
        <v>1200</v>
      </c>
      <c r="D18175" s="18" t="s">
        <v>270</v>
      </c>
      <c r="E18175" s="18">
        <v>0.63338252858797595</v>
      </c>
    </row>
    <row r="18176" spans="1:5" x14ac:dyDescent="0.3">
      <c r="A18176" s="18" t="str">
        <f t="shared" si="284"/>
        <v>2024-25Warrnambool CityE2</v>
      </c>
      <c r="B18176" s="18" t="s">
        <v>1274</v>
      </c>
      <c r="C18176" s="18" t="s">
        <v>1200</v>
      </c>
      <c r="D18176" s="18" t="s">
        <v>548</v>
      </c>
      <c r="E18176" s="18">
        <v>5520.9827077182626</v>
      </c>
    </row>
    <row r="18177" spans="1:5" x14ac:dyDescent="0.3">
      <c r="A18177" s="18" t="str">
        <f t="shared" si="284"/>
        <v>2024-25Warrnambool CityE4</v>
      </c>
      <c r="B18177" s="18" t="s">
        <v>1274</v>
      </c>
      <c r="C18177" s="18" t="s">
        <v>1200</v>
      </c>
      <c r="D18177" s="18" t="s">
        <v>550</v>
      </c>
      <c r="E18177" s="18">
        <v>2161.5352172079292</v>
      </c>
    </row>
    <row r="18178" spans="1:5" x14ac:dyDescent="0.3">
      <c r="A18178" s="18" t="str">
        <f t="shared" si="284"/>
        <v>2024-25Warrnambool CityL1</v>
      </c>
      <c r="B18178" s="18" t="s">
        <v>1274</v>
      </c>
      <c r="C18178" s="18" t="s">
        <v>1200</v>
      </c>
      <c r="D18178" s="18" t="s">
        <v>552</v>
      </c>
      <c r="E18178" s="18">
        <v>2.7384829748323609</v>
      </c>
    </row>
    <row r="18179" spans="1:5" x14ac:dyDescent="0.3">
      <c r="A18179" s="18" t="str">
        <f t="shared" si="284"/>
        <v>2024-25Warrnambool CityL2</v>
      </c>
      <c r="B18179" s="18" t="s">
        <v>1274</v>
      </c>
      <c r="C18179" s="18" t="s">
        <v>1200</v>
      </c>
      <c r="D18179" s="18" t="s">
        <v>554</v>
      </c>
      <c r="E18179" s="18">
        <v>-0.13093268309675171</v>
      </c>
    </row>
    <row r="18180" spans="1:5" x14ac:dyDescent="0.3">
      <c r="A18180" s="18" t="str">
        <f t="shared" si="284"/>
        <v>2024-25Warrnambool CityO2</v>
      </c>
      <c r="B18180" s="18" t="s">
        <v>1274</v>
      </c>
      <c r="C18180" s="18" t="s">
        <v>1200</v>
      </c>
      <c r="D18180" s="18" t="s">
        <v>556</v>
      </c>
      <c r="E18180" s="18">
        <v>0.14028533305963256</v>
      </c>
    </row>
    <row r="18181" spans="1:5" x14ac:dyDescent="0.3">
      <c r="A18181" s="18" t="str">
        <f t="shared" si="284"/>
        <v>2024-25Warrnambool CityO3</v>
      </c>
      <c r="B18181" s="18" t="s">
        <v>1274</v>
      </c>
      <c r="C18181" s="18" t="s">
        <v>1200</v>
      </c>
      <c r="D18181" s="18" t="s">
        <v>558</v>
      </c>
      <c r="E18181" s="18">
        <v>3.4445242738376271E-2</v>
      </c>
    </row>
    <row r="18182" spans="1:5" x14ac:dyDescent="0.3">
      <c r="A18182" s="18" t="str">
        <f t="shared" si="284"/>
        <v>2024-25Warrnambool CityO4</v>
      </c>
      <c r="B18182" s="18" t="s">
        <v>1274</v>
      </c>
      <c r="C18182" s="18" t="s">
        <v>1200</v>
      </c>
      <c r="D18182" s="18" t="s">
        <v>560</v>
      </c>
      <c r="E18182" s="18">
        <v>9.6746418973569545E-2</v>
      </c>
    </row>
    <row r="18183" spans="1:5" x14ac:dyDescent="0.3">
      <c r="A18183" s="18" t="str">
        <f t="shared" si="284"/>
        <v>2024-25Warrnambool CityO5</v>
      </c>
      <c r="B18183" s="18" t="s">
        <v>1274</v>
      </c>
      <c r="C18183" s="18" t="s">
        <v>1200</v>
      </c>
      <c r="D18183" s="18" t="s">
        <v>562</v>
      </c>
      <c r="E18183" s="18">
        <v>0.73922783603431841</v>
      </c>
    </row>
    <row r="18184" spans="1:5" x14ac:dyDescent="0.3">
      <c r="A18184" s="18" t="str">
        <f t="shared" si="284"/>
        <v>2024-25Warrnambool CityOP1</v>
      </c>
      <c r="B18184" s="18" t="s">
        <v>1274</v>
      </c>
      <c r="C18184" s="18" t="s">
        <v>1200</v>
      </c>
      <c r="D18184" s="18" t="s">
        <v>564</v>
      </c>
      <c r="E18184" s="18">
        <v>-4.0963807516823887E-2</v>
      </c>
    </row>
    <row r="18185" spans="1:5" x14ac:dyDescent="0.3">
      <c r="A18185" s="18" t="str">
        <f t="shared" si="284"/>
        <v>2024-25Warrnambool CityS1</v>
      </c>
      <c r="B18185" s="18" t="s">
        <v>1274</v>
      </c>
      <c r="C18185" s="18" t="s">
        <v>1200</v>
      </c>
      <c r="D18185" s="18" t="s">
        <v>567</v>
      </c>
      <c r="E18185" s="18">
        <v>0.48423971928708465</v>
      </c>
    </row>
    <row r="18186" spans="1:5" x14ac:dyDescent="0.3">
      <c r="A18186" s="18" t="str">
        <f t="shared" si="284"/>
        <v>2024-25Warrnambool CityS2</v>
      </c>
      <c r="B18186" s="18" t="s">
        <v>1274</v>
      </c>
      <c r="C18186" s="18" t="s">
        <v>1200</v>
      </c>
      <c r="D18186" s="18" t="s">
        <v>569</v>
      </c>
      <c r="E18186" s="18">
        <v>4.2438203041995481E-3</v>
      </c>
    </row>
    <row r="18187" spans="1:5" x14ac:dyDescent="0.3">
      <c r="A18187" s="18" t="str">
        <f t="shared" si="284"/>
        <v>2024-25Warrnambool CityC1</v>
      </c>
      <c r="B18187" s="18" t="s">
        <v>1274</v>
      </c>
      <c r="C18187" s="18" t="s">
        <v>1200</v>
      </c>
      <c r="D18187" s="18" t="s">
        <v>572</v>
      </c>
      <c r="E18187" s="18">
        <v>2896.8741355463344</v>
      </c>
    </row>
    <row r="18188" spans="1:5" x14ac:dyDescent="0.3">
      <c r="A18188" s="18" t="str">
        <f t="shared" si="284"/>
        <v>2024-25Warrnambool CityC2</v>
      </c>
      <c r="B18188" s="18" t="s">
        <v>1274</v>
      </c>
      <c r="C18188" s="18" t="s">
        <v>1200</v>
      </c>
      <c r="D18188" s="18" t="s">
        <v>575</v>
      </c>
      <c r="E18188" s="18">
        <v>18650.262793914248</v>
      </c>
    </row>
    <row r="18189" spans="1:5" x14ac:dyDescent="0.3">
      <c r="A18189" s="18" t="str">
        <f t="shared" si="284"/>
        <v>2024-25Warrnambool CityC3</v>
      </c>
      <c r="B18189" s="18" t="s">
        <v>1274</v>
      </c>
      <c r="C18189" s="18" t="s">
        <v>1200</v>
      </c>
      <c r="D18189" s="18" t="s">
        <v>579</v>
      </c>
      <c r="E18189" s="18">
        <v>94.633507853403145</v>
      </c>
    </row>
    <row r="18190" spans="1:5" x14ac:dyDescent="0.3">
      <c r="A18190" s="18" t="str">
        <f t="shared" si="284"/>
        <v>2024-25Warrnambool CityC4</v>
      </c>
      <c r="B18190" s="18" t="s">
        <v>1274</v>
      </c>
      <c r="C18190" s="18" t="s">
        <v>1200</v>
      </c>
      <c r="D18190" s="18" t="s">
        <v>583</v>
      </c>
      <c r="E18190" s="18">
        <v>2120.4426002766249</v>
      </c>
    </row>
    <row r="18191" spans="1:5" x14ac:dyDescent="0.3">
      <c r="A18191" s="18" t="str">
        <f t="shared" si="284"/>
        <v>2024-25Warrnambool CityC5</v>
      </c>
      <c r="B18191" s="18" t="s">
        <v>1274</v>
      </c>
      <c r="C18191" s="18" t="s">
        <v>1200</v>
      </c>
      <c r="D18191" s="18" t="s">
        <v>586</v>
      </c>
      <c r="E18191" s="18">
        <v>534.05255878284913</v>
      </c>
    </row>
    <row r="18192" spans="1:5" x14ac:dyDescent="0.3">
      <c r="A18192" s="18" t="str">
        <f t="shared" si="284"/>
        <v>2024-25Warrnambool CityC6</v>
      </c>
      <c r="B18192" s="18" t="s">
        <v>1274</v>
      </c>
      <c r="C18192" s="18" t="s">
        <v>1200</v>
      </c>
      <c r="D18192" s="18" t="s">
        <v>590</v>
      </c>
      <c r="E18192" s="18">
        <v>5</v>
      </c>
    </row>
    <row r="18193" spans="1:5" x14ac:dyDescent="0.3">
      <c r="A18193" s="18" t="str">
        <f t="shared" si="284"/>
        <v>2024-25Warrnambool CityC7</v>
      </c>
      <c r="B18193" s="18" t="s">
        <v>1274</v>
      </c>
      <c r="C18193" s="18" t="s">
        <v>1200</v>
      </c>
      <c r="D18193" s="18" t="s">
        <v>594</v>
      </c>
      <c r="E18193" s="18">
        <v>0.1206140350877193</v>
      </c>
    </row>
    <row r="18194" spans="1:5" x14ac:dyDescent="0.3">
      <c r="A18194" s="18" t="str">
        <f t="shared" si="284"/>
        <v>2024-25Wellington ShireAF2</v>
      </c>
      <c r="B18194" s="18" t="s">
        <v>1274</v>
      </c>
      <c r="C18194" s="18" t="s">
        <v>1203</v>
      </c>
      <c r="D18194" s="18" t="s">
        <v>76</v>
      </c>
      <c r="E18194" s="18">
        <v>1</v>
      </c>
    </row>
    <row r="18195" spans="1:5" x14ac:dyDescent="0.3">
      <c r="A18195" s="18" t="str">
        <f t="shared" si="284"/>
        <v>2024-25Wellington ShireAF6</v>
      </c>
      <c r="B18195" s="18" t="s">
        <v>1274</v>
      </c>
      <c r="C18195" s="18" t="s">
        <v>1203</v>
      </c>
      <c r="D18195" s="18" t="s">
        <v>85</v>
      </c>
      <c r="E18195" s="18">
        <v>3.458685234134915</v>
      </c>
    </row>
    <row r="18196" spans="1:5" x14ac:dyDescent="0.3">
      <c r="A18196" s="18" t="str">
        <f t="shared" si="284"/>
        <v>2024-25Wellington ShireAF7</v>
      </c>
      <c r="B18196" s="18" t="s">
        <v>1274</v>
      </c>
      <c r="C18196" s="18" t="s">
        <v>1203</v>
      </c>
      <c r="D18196" s="18" t="s">
        <v>90</v>
      </c>
      <c r="E18196" s="18">
        <v>13.861130959407989</v>
      </c>
    </row>
    <row r="18197" spans="1:5" x14ac:dyDescent="0.3">
      <c r="A18197" s="18" t="str">
        <f t="shared" si="284"/>
        <v>2024-25Wellington ShireAM1</v>
      </c>
      <c r="B18197" s="18" t="s">
        <v>1274</v>
      </c>
      <c r="C18197" s="18" t="s">
        <v>1203</v>
      </c>
      <c r="D18197" s="18" t="s">
        <v>97</v>
      </c>
      <c r="E18197" s="18">
        <v>1.3219284603421462</v>
      </c>
    </row>
    <row r="18198" spans="1:5" x14ac:dyDescent="0.3">
      <c r="A18198" s="18" t="str">
        <f t="shared" si="284"/>
        <v>2024-25Wellington ShireAM2</v>
      </c>
      <c r="B18198" s="18" t="s">
        <v>1274</v>
      </c>
      <c r="C18198" s="18" t="s">
        <v>1203</v>
      </c>
      <c r="D18198" s="18" t="s">
        <v>103</v>
      </c>
      <c r="E18198" s="18">
        <v>0.59615384615384615</v>
      </c>
    </row>
    <row r="18199" spans="1:5" x14ac:dyDescent="0.3">
      <c r="A18199" s="18" t="str">
        <f t="shared" si="284"/>
        <v>2024-25Wellington ShireAM5</v>
      </c>
      <c r="B18199" s="18" t="s">
        <v>1274</v>
      </c>
      <c r="C18199" s="18" t="s">
        <v>1203</v>
      </c>
      <c r="D18199" s="18" t="s">
        <v>109</v>
      </c>
      <c r="E18199" s="18">
        <v>0.86580086580086579</v>
      </c>
    </row>
    <row r="18200" spans="1:5" x14ac:dyDescent="0.3">
      <c r="A18200" s="18" t="str">
        <f t="shared" ref="A18200:A18263" si="285">CONCATENATE(B18200,C18200,D18200)</f>
        <v>2024-25Wellington ShireAM6</v>
      </c>
      <c r="B18200" s="18" t="s">
        <v>1274</v>
      </c>
      <c r="C18200" s="18" t="s">
        <v>1203</v>
      </c>
      <c r="D18200" s="18" t="s">
        <v>115</v>
      </c>
      <c r="E18200" s="18">
        <v>22.129886317237229</v>
      </c>
    </row>
    <row r="18201" spans="1:5" x14ac:dyDescent="0.3">
      <c r="A18201" s="18" t="str">
        <f t="shared" si="285"/>
        <v>2024-25Wellington ShireAM7</v>
      </c>
      <c r="B18201" s="18" t="s">
        <v>1274</v>
      </c>
      <c r="C18201" s="18" t="s">
        <v>1203</v>
      </c>
      <c r="D18201" s="18" t="s">
        <v>118</v>
      </c>
      <c r="E18201" s="18">
        <v>1</v>
      </c>
    </row>
    <row r="18202" spans="1:5" x14ac:dyDescent="0.3">
      <c r="A18202" s="18" t="str">
        <f t="shared" si="285"/>
        <v>2024-25Wellington ShireFS1</v>
      </c>
      <c r="B18202" s="18" t="s">
        <v>1274</v>
      </c>
      <c r="C18202" s="18" t="s">
        <v>1203</v>
      </c>
      <c r="D18202" s="18" t="s">
        <v>124</v>
      </c>
      <c r="E18202" s="18">
        <v>1</v>
      </c>
    </row>
    <row r="18203" spans="1:5" x14ac:dyDescent="0.3">
      <c r="A18203" s="18" t="str">
        <f t="shared" si="285"/>
        <v>2024-25Wellington ShireFS2</v>
      </c>
      <c r="B18203" s="18" t="s">
        <v>1274</v>
      </c>
      <c r="C18203" s="18" t="s">
        <v>1203</v>
      </c>
      <c r="D18203" s="18" t="s">
        <v>130</v>
      </c>
      <c r="E18203" s="18">
        <v>1</v>
      </c>
    </row>
    <row r="18204" spans="1:5" x14ac:dyDescent="0.3">
      <c r="A18204" s="18" t="str">
        <f t="shared" si="285"/>
        <v>2024-25Wellington ShireFS3</v>
      </c>
      <c r="B18204" s="18" t="s">
        <v>1274</v>
      </c>
      <c r="C18204" s="18" t="s">
        <v>1203</v>
      </c>
      <c r="D18204" s="18" t="s">
        <v>135</v>
      </c>
      <c r="E18204" s="18">
        <v>422.86689419795221</v>
      </c>
    </row>
    <row r="18205" spans="1:5" x14ac:dyDescent="0.3">
      <c r="A18205" s="18" t="str">
        <f t="shared" si="285"/>
        <v>2024-25Wellington ShireFS4</v>
      </c>
      <c r="B18205" s="18" t="s">
        <v>1274</v>
      </c>
      <c r="C18205" s="18" t="s">
        <v>1203</v>
      </c>
      <c r="D18205" s="18" t="s">
        <v>139</v>
      </c>
      <c r="E18205" s="18">
        <v>1</v>
      </c>
    </row>
    <row r="18206" spans="1:5" x14ac:dyDescent="0.3">
      <c r="A18206" s="18" t="str">
        <f t="shared" si="285"/>
        <v>2024-25Wellington ShireFS5</v>
      </c>
      <c r="B18206" s="18" t="s">
        <v>1274</v>
      </c>
      <c r="C18206" s="18" t="s">
        <v>1203</v>
      </c>
      <c r="D18206" s="18" t="s">
        <v>144</v>
      </c>
      <c r="E18206" s="18">
        <v>1.1081081081081081</v>
      </c>
    </row>
    <row r="18207" spans="1:5" x14ac:dyDescent="0.3">
      <c r="A18207" s="18" t="str">
        <f t="shared" si="285"/>
        <v>2024-25Wellington ShireG1</v>
      </c>
      <c r="B18207" s="18" t="s">
        <v>1274</v>
      </c>
      <c r="C18207" s="18" t="s">
        <v>1203</v>
      </c>
      <c r="D18207" s="18" t="s">
        <v>149</v>
      </c>
      <c r="E18207" s="18">
        <v>8.4821428571428575E-2</v>
      </c>
    </row>
    <row r="18208" spans="1:5" x14ac:dyDescent="0.3">
      <c r="A18208" s="18" t="str">
        <f t="shared" si="285"/>
        <v>2024-25Wellington ShireG2</v>
      </c>
      <c r="B18208" s="18" t="s">
        <v>1274</v>
      </c>
      <c r="C18208" s="18" t="s">
        <v>1203</v>
      </c>
      <c r="D18208" s="18" t="s">
        <v>154</v>
      </c>
      <c r="E18208" s="18">
        <v>52</v>
      </c>
    </row>
    <row r="18209" spans="1:5" x14ac:dyDescent="0.3">
      <c r="A18209" s="18" t="str">
        <f t="shared" si="285"/>
        <v>2024-25Wellington ShireG3</v>
      </c>
      <c r="B18209" s="18" t="s">
        <v>1274</v>
      </c>
      <c r="C18209" s="18" t="s">
        <v>1203</v>
      </c>
      <c r="D18209" s="18" t="s">
        <v>159</v>
      </c>
      <c r="E18209" s="18">
        <v>1</v>
      </c>
    </row>
    <row r="18210" spans="1:5" x14ac:dyDescent="0.3">
      <c r="A18210" s="18" t="str">
        <f t="shared" si="285"/>
        <v>2024-25Wellington ShireG4</v>
      </c>
      <c r="B18210" s="18" t="s">
        <v>1274</v>
      </c>
      <c r="C18210" s="18" t="s">
        <v>1203</v>
      </c>
      <c r="D18210" s="18" t="s">
        <v>166</v>
      </c>
      <c r="E18210" s="18">
        <v>53878.334444444445</v>
      </c>
    </row>
    <row r="18211" spans="1:5" x14ac:dyDescent="0.3">
      <c r="A18211" s="18" t="str">
        <f t="shared" si="285"/>
        <v>2024-25Wellington ShireG5</v>
      </c>
      <c r="B18211" s="18" t="s">
        <v>1274</v>
      </c>
      <c r="C18211" s="18" t="s">
        <v>1203</v>
      </c>
      <c r="D18211" s="18" t="s">
        <v>169</v>
      </c>
      <c r="E18211" s="18">
        <v>55</v>
      </c>
    </row>
    <row r="18212" spans="1:5" x14ac:dyDescent="0.3">
      <c r="A18212" s="18" t="str">
        <f t="shared" si="285"/>
        <v>2024-25Wellington ShireLB2</v>
      </c>
      <c r="B18212" s="18" t="s">
        <v>1274</v>
      </c>
      <c r="C18212" s="18" t="s">
        <v>1203</v>
      </c>
      <c r="D18212" s="18" t="s">
        <v>172</v>
      </c>
      <c r="E18212" s="18">
        <v>0.60959726641328171</v>
      </c>
    </row>
    <row r="18213" spans="1:5" x14ac:dyDescent="0.3">
      <c r="A18213" s="18" t="str">
        <f t="shared" si="285"/>
        <v>2024-25Wellington ShireLB5</v>
      </c>
      <c r="B18213" s="18" t="s">
        <v>1274</v>
      </c>
      <c r="C18213" s="18" t="s">
        <v>1203</v>
      </c>
      <c r="D18213" s="18" t="s">
        <v>177</v>
      </c>
      <c r="E18213" s="18">
        <v>34.714869017686375</v>
      </c>
    </row>
    <row r="18214" spans="1:5" x14ac:dyDescent="0.3">
      <c r="A18214" s="18" t="str">
        <f t="shared" si="285"/>
        <v>2024-25Wellington ShireLB6</v>
      </c>
      <c r="B18214" s="18" t="s">
        <v>1274</v>
      </c>
      <c r="C18214" s="18" t="s">
        <v>1203</v>
      </c>
      <c r="D18214" s="18" t="s">
        <v>180</v>
      </c>
      <c r="E18214" s="18">
        <v>4.5786001332387771</v>
      </c>
    </row>
    <row r="18215" spans="1:5" x14ac:dyDescent="0.3">
      <c r="A18215" s="18" t="str">
        <f t="shared" si="285"/>
        <v>2024-25Wellington ShireLB7</v>
      </c>
      <c r="B18215" s="18" t="s">
        <v>1274</v>
      </c>
      <c r="C18215" s="18" t="s">
        <v>1203</v>
      </c>
      <c r="D18215" s="18" t="s">
        <v>184</v>
      </c>
      <c r="E18215" s="18">
        <v>0.21803881116626911</v>
      </c>
    </row>
    <row r="18216" spans="1:5" x14ac:dyDescent="0.3">
      <c r="A18216" s="18" t="str">
        <f t="shared" si="285"/>
        <v>2024-25Wellington ShireLB8</v>
      </c>
      <c r="B18216" s="18" t="s">
        <v>1274</v>
      </c>
      <c r="C18216" s="18" t="s">
        <v>1203</v>
      </c>
      <c r="D18216" s="18" t="s">
        <v>188</v>
      </c>
      <c r="E18216" s="18">
        <v>4.8693830185029983</v>
      </c>
    </row>
    <row r="18217" spans="1:5" x14ac:dyDescent="0.3">
      <c r="A18217" s="18" t="str">
        <f t="shared" si="285"/>
        <v>2024-25Wellington ShireMC2</v>
      </c>
      <c r="B18217" s="18" t="s">
        <v>1274</v>
      </c>
      <c r="C18217" s="18" t="s">
        <v>1203</v>
      </c>
      <c r="D18217" s="18" t="s">
        <v>192</v>
      </c>
      <c r="E18217" s="18">
        <v>0</v>
      </c>
    </row>
    <row r="18218" spans="1:5" x14ac:dyDescent="0.3">
      <c r="A18218" s="18" t="str">
        <f t="shared" si="285"/>
        <v>2024-25Wellington ShireMC3</v>
      </c>
      <c r="B18218" s="18" t="s">
        <v>1274</v>
      </c>
      <c r="C18218" s="18" t="s">
        <v>1203</v>
      </c>
      <c r="D18218" s="18" t="s">
        <v>197</v>
      </c>
      <c r="E18218" s="18">
        <v>0</v>
      </c>
    </row>
    <row r="18219" spans="1:5" x14ac:dyDescent="0.3">
      <c r="A18219" s="18" t="str">
        <f t="shared" si="285"/>
        <v>2024-25Wellington ShireMC4</v>
      </c>
      <c r="B18219" s="18" t="s">
        <v>1274</v>
      </c>
      <c r="C18219" s="18" t="s">
        <v>1203</v>
      </c>
      <c r="D18219" s="18" t="s">
        <v>202</v>
      </c>
      <c r="E18219" s="18">
        <v>0</v>
      </c>
    </row>
    <row r="18220" spans="1:5" x14ac:dyDescent="0.3">
      <c r="A18220" s="18" t="str">
        <f t="shared" si="285"/>
        <v>2024-25Wellington ShireMC5</v>
      </c>
      <c r="B18220" s="18" t="s">
        <v>1274</v>
      </c>
      <c r="C18220" s="18" t="s">
        <v>1203</v>
      </c>
      <c r="D18220" s="18" t="s">
        <v>207</v>
      </c>
      <c r="E18220" s="18">
        <v>0</v>
      </c>
    </row>
    <row r="18221" spans="1:5" x14ac:dyDescent="0.3">
      <c r="A18221" s="18" t="str">
        <f t="shared" si="285"/>
        <v>2024-25Wellington ShireMC6</v>
      </c>
      <c r="B18221" s="18" t="s">
        <v>1274</v>
      </c>
      <c r="C18221" s="18" t="s">
        <v>1203</v>
      </c>
      <c r="D18221" s="18" t="s">
        <v>211</v>
      </c>
      <c r="E18221" s="18">
        <v>0</v>
      </c>
    </row>
    <row r="18222" spans="1:5" x14ac:dyDescent="0.3">
      <c r="A18222" s="18" t="str">
        <f t="shared" si="285"/>
        <v>2024-25Wellington ShireR1</v>
      </c>
      <c r="B18222" s="18" t="s">
        <v>1274</v>
      </c>
      <c r="C18222" s="18" t="s">
        <v>1203</v>
      </c>
      <c r="D18222" s="18" t="s">
        <v>215</v>
      </c>
      <c r="E18222" s="18">
        <v>14.719173660426083</v>
      </c>
    </row>
    <row r="18223" spans="1:5" x14ac:dyDescent="0.3">
      <c r="A18223" s="18" t="str">
        <f t="shared" si="285"/>
        <v>2024-25Wellington ShireR2</v>
      </c>
      <c r="B18223" s="18" t="s">
        <v>1274</v>
      </c>
      <c r="C18223" s="18" t="s">
        <v>1203</v>
      </c>
      <c r="D18223" s="18" t="s">
        <v>220</v>
      </c>
      <c r="E18223" s="18">
        <v>0.99395938955325924</v>
      </c>
    </row>
    <row r="18224" spans="1:5" x14ac:dyDescent="0.3">
      <c r="A18224" s="18" t="str">
        <f t="shared" si="285"/>
        <v>2024-25Wellington ShireR3</v>
      </c>
      <c r="B18224" s="18" t="s">
        <v>1274</v>
      </c>
      <c r="C18224" s="18" t="s">
        <v>1203</v>
      </c>
      <c r="D18224" s="18" t="s">
        <v>223</v>
      </c>
      <c r="E18224" s="18">
        <v>67.557625819637224</v>
      </c>
    </row>
    <row r="18225" spans="1:5" x14ac:dyDescent="0.3">
      <c r="A18225" s="18" t="str">
        <f t="shared" si="285"/>
        <v>2024-25Wellington ShireR4</v>
      </c>
      <c r="B18225" s="18" t="s">
        <v>1274</v>
      </c>
      <c r="C18225" s="18" t="s">
        <v>1203</v>
      </c>
      <c r="D18225" s="18" t="s">
        <v>228</v>
      </c>
      <c r="E18225" s="18">
        <v>5.5199995924817982</v>
      </c>
    </row>
    <row r="18226" spans="1:5" x14ac:dyDescent="0.3">
      <c r="A18226" s="18" t="str">
        <f t="shared" si="285"/>
        <v>2024-25Wellington ShireR5</v>
      </c>
      <c r="B18226" s="18" t="s">
        <v>1274</v>
      </c>
      <c r="C18226" s="18" t="s">
        <v>1203</v>
      </c>
      <c r="D18226" s="18" t="s">
        <v>232</v>
      </c>
      <c r="E18226" s="18">
        <v>51</v>
      </c>
    </row>
    <row r="18227" spans="1:5" x14ac:dyDescent="0.3">
      <c r="A18227" s="18" t="str">
        <f t="shared" si="285"/>
        <v>2024-25Wellington ShireSP1</v>
      </c>
      <c r="B18227" s="18" t="s">
        <v>1274</v>
      </c>
      <c r="C18227" s="18" t="s">
        <v>1203</v>
      </c>
      <c r="D18227" s="18" t="s">
        <v>236</v>
      </c>
      <c r="E18227" s="18">
        <v>47</v>
      </c>
    </row>
    <row r="18228" spans="1:5" x14ac:dyDescent="0.3">
      <c r="A18228" s="18" t="str">
        <f t="shared" si="285"/>
        <v>2024-25Wellington ShireSP2</v>
      </c>
      <c r="B18228" s="18" t="s">
        <v>1274</v>
      </c>
      <c r="C18228" s="18" t="s">
        <v>1203</v>
      </c>
      <c r="D18228" s="18" t="s">
        <v>239</v>
      </c>
      <c r="E18228" s="18">
        <v>0.92164948453608242</v>
      </c>
    </row>
    <row r="18229" spans="1:5" x14ac:dyDescent="0.3">
      <c r="A18229" s="18" t="str">
        <f t="shared" si="285"/>
        <v>2024-25Wellington ShireSP3</v>
      </c>
      <c r="B18229" s="18" t="s">
        <v>1274</v>
      </c>
      <c r="C18229" s="18" t="s">
        <v>1203</v>
      </c>
      <c r="D18229" s="18" t="s">
        <v>245</v>
      </c>
      <c r="E18229" s="18">
        <v>2105.2783505154639</v>
      </c>
    </row>
    <row r="18230" spans="1:5" x14ac:dyDescent="0.3">
      <c r="A18230" s="18" t="str">
        <f t="shared" si="285"/>
        <v>2024-25Wellington ShireSP4</v>
      </c>
      <c r="B18230" s="18" t="s">
        <v>1274</v>
      </c>
      <c r="C18230" s="18" t="s">
        <v>1203</v>
      </c>
      <c r="D18230" s="18" t="s">
        <v>251</v>
      </c>
      <c r="E18230" s="18">
        <v>1</v>
      </c>
    </row>
    <row r="18231" spans="1:5" x14ac:dyDescent="0.3">
      <c r="A18231" s="18" t="str">
        <f t="shared" si="285"/>
        <v>2024-25Wellington ShireWC2</v>
      </c>
      <c r="B18231" s="18" t="s">
        <v>1274</v>
      </c>
      <c r="C18231" s="18" t="s">
        <v>1203</v>
      </c>
      <c r="D18231" s="18" t="s">
        <v>256</v>
      </c>
      <c r="E18231" s="18">
        <v>2.8298439884322661</v>
      </c>
    </row>
    <row r="18232" spans="1:5" x14ac:dyDescent="0.3">
      <c r="A18232" s="18" t="str">
        <f t="shared" si="285"/>
        <v>2024-25Wellington ShireWC3</v>
      </c>
      <c r="B18232" s="18" t="s">
        <v>1274</v>
      </c>
      <c r="C18232" s="18" t="s">
        <v>1203</v>
      </c>
      <c r="D18232" s="18" t="s">
        <v>262</v>
      </c>
      <c r="E18232" s="18">
        <v>178.73742634442863</v>
      </c>
    </row>
    <row r="18233" spans="1:5" x14ac:dyDescent="0.3">
      <c r="A18233" s="18" t="str">
        <f t="shared" si="285"/>
        <v>2024-25Wellington ShireWC4</v>
      </c>
      <c r="B18233" s="18" t="s">
        <v>1274</v>
      </c>
      <c r="C18233" s="18" t="s">
        <v>1203</v>
      </c>
      <c r="D18233" s="18" t="s">
        <v>266</v>
      </c>
      <c r="E18233" s="18">
        <v>85.369148977891072</v>
      </c>
    </row>
    <row r="18234" spans="1:5" x14ac:dyDescent="0.3">
      <c r="A18234" s="18" t="str">
        <f t="shared" si="285"/>
        <v>2024-25Wellington ShireWC5</v>
      </c>
      <c r="B18234" s="18" t="s">
        <v>1274</v>
      </c>
      <c r="C18234" s="18" t="s">
        <v>1203</v>
      </c>
      <c r="D18234" s="18" t="s">
        <v>270</v>
      </c>
      <c r="E18234" s="18">
        <v>0.26346510607835727</v>
      </c>
    </row>
    <row r="18235" spans="1:5" x14ac:dyDescent="0.3">
      <c r="A18235" s="18" t="str">
        <f t="shared" si="285"/>
        <v>2024-25Wellington ShireE2</v>
      </c>
      <c r="B18235" s="18" t="s">
        <v>1274</v>
      </c>
      <c r="C18235" s="18" t="s">
        <v>1203</v>
      </c>
      <c r="D18235" s="18" t="s">
        <v>548</v>
      </c>
      <c r="E18235" s="18">
        <v>3609.7598380517129</v>
      </c>
    </row>
    <row r="18236" spans="1:5" x14ac:dyDescent="0.3">
      <c r="A18236" s="18" t="str">
        <f t="shared" si="285"/>
        <v>2024-25Wellington ShireE4</v>
      </c>
      <c r="B18236" s="18" t="s">
        <v>1274</v>
      </c>
      <c r="C18236" s="18" t="s">
        <v>1203</v>
      </c>
      <c r="D18236" s="18" t="s">
        <v>550</v>
      </c>
      <c r="E18236" s="18">
        <v>1960.0650246909793</v>
      </c>
    </row>
    <row r="18237" spans="1:5" x14ac:dyDescent="0.3">
      <c r="A18237" s="18" t="str">
        <f t="shared" si="285"/>
        <v>2024-25Wellington ShireL1</v>
      </c>
      <c r="B18237" s="18" t="s">
        <v>1274</v>
      </c>
      <c r="C18237" s="18" t="s">
        <v>1203</v>
      </c>
      <c r="D18237" s="18" t="s">
        <v>552</v>
      </c>
      <c r="E18237" s="18">
        <v>5.5296684732878161</v>
      </c>
    </row>
    <row r="18238" spans="1:5" x14ac:dyDescent="0.3">
      <c r="A18238" s="18" t="str">
        <f t="shared" si="285"/>
        <v>2024-25Wellington ShireL2</v>
      </c>
      <c r="B18238" s="18" t="s">
        <v>1274</v>
      </c>
      <c r="C18238" s="18" t="s">
        <v>1203</v>
      </c>
      <c r="D18238" s="18" t="s">
        <v>554</v>
      </c>
      <c r="E18238" s="18">
        <v>1.3945942141198</v>
      </c>
    </row>
    <row r="18239" spans="1:5" x14ac:dyDescent="0.3">
      <c r="A18239" s="18" t="str">
        <f t="shared" si="285"/>
        <v>2024-25Wellington ShireO2</v>
      </c>
      <c r="B18239" s="18" t="s">
        <v>1274</v>
      </c>
      <c r="C18239" s="18" t="s">
        <v>1203</v>
      </c>
      <c r="D18239" s="18" t="s">
        <v>556</v>
      </c>
      <c r="E18239" s="18">
        <v>0.13161292094709665</v>
      </c>
    </row>
    <row r="18240" spans="1:5" x14ac:dyDescent="0.3">
      <c r="A18240" s="18" t="str">
        <f t="shared" si="285"/>
        <v>2024-25Wellington ShireO3</v>
      </c>
      <c r="B18240" s="18" t="s">
        <v>1274</v>
      </c>
      <c r="C18240" s="18" t="s">
        <v>1203</v>
      </c>
      <c r="D18240" s="18" t="s">
        <v>558</v>
      </c>
      <c r="E18240" s="18">
        <v>5.8369499533044E-3</v>
      </c>
    </row>
    <row r="18241" spans="1:5" x14ac:dyDescent="0.3">
      <c r="A18241" s="18" t="str">
        <f t="shared" si="285"/>
        <v>2024-25Wellington ShireO4</v>
      </c>
      <c r="B18241" s="18" t="s">
        <v>1274</v>
      </c>
      <c r="C18241" s="18" t="s">
        <v>1203</v>
      </c>
      <c r="D18241" s="18" t="s">
        <v>560</v>
      </c>
      <c r="E18241" s="18">
        <v>0.22882488109870144</v>
      </c>
    </row>
    <row r="18242" spans="1:5" x14ac:dyDescent="0.3">
      <c r="A18242" s="18" t="str">
        <f t="shared" si="285"/>
        <v>2024-25Wellington ShireO5</v>
      </c>
      <c r="B18242" s="18" t="s">
        <v>1274</v>
      </c>
      <c r="C18242" s="18" t="s">
        <v>1203</v>
      </c>
      <c r="D18242" s="18" t="s">
        <v>562</v>
      </c>
      <c r="E18242" s="18">
        <v>1.0490936342298012</v>
      </c>
    </row>
    <row r="18243" spans="1:5" x14ac:dyDescent="0.3">
      <c r="A18243" s="18" t="str">
        <f t="shared" si="285"/>
        <v>2024-25Wellington ShireOP1</v>
      </c>
      <c r="B18243" s="18" t="s">
        <v>1274</v>
      </c>
      <c r="C18243" s="18" t="s">
        <v>1203</v>
      </c>
      <c r="D18243" s="18" t="s">
        <v>564</v>
      </c>
      <c r="E18243" s="18">
        <v>8.2211009818218689E-2</v>
      </c>
    </row>
    <row r="18244" spans="1:5" x14ac:dyDescent="0.3">
      <c r="A18244" s="18" t="str">
        <f t="shared" si="285"/>
        <v>2024-25Wellington ShireS1</v>
      </c>
      <c r="B18244" s="18" t="s">
        <v>1274</v>
      </c>
      <c r="C18244" s="18" t="s">
        <v>1203</v>
      </c>
      <c r="D18244" s="18" t="s">
        <v>567</v>
      </c>
      <c r="E18244" s="18">
        <v>0.56781901412294999</v>
      </c>
    </row>
    <row r="18245" spans="1:5" x14ac:dyDescent="0.3">
      <c r="A18245" s="18" t="str">
        <f t="shared" si="285"/>
        <v>2024-25Wellington ShireS2</v>
      </c>
      <c r="B18245" s="18" t="s">
        <v>1274</v>
      </c>
      <c r="C18245" s="18" t="s">
        <v>1203</v>
      </c>
      <c r="D18245" s="18" t="s">
        <v>569</v>
      </c>
      <c r="E18245" s="18">
        <v>3.764124643539795E-3</v>
      </c>
    </row>
    <row r="18246" spans="1:5" x14ac:dyDescent="0.3">
      <c r="A18246" s="18" t="str">
        <f t="shared" si="285"/>
        <v>2024-25Wellington ShireC1</v>
      </c>
      <c r="B18246" s="18" t="s">
        <v>1274</v>
      </c>
      <c r="C18246" s="18" t="s">
        <v>1203</v>
      </c>
      <c r="D18246" s="18" t="s">
        <v>572</v>
      </c>
      <c r="E18246" s="18">
        <v>2529.1513549523993</v>
      </c>
    </row>
    <row r="18247" spans="1:5" x14ac:dyDescent="0.3">
      <c r="A18247" s="18" t="str">
        <f t="shared" si="285"/>
        <v>2024-25Wellington ShireC2</v>
      </c>
      <c r="B18247" s="18" t="s">
        <v>1274</v>
      </c>
      <c r="C18247" s="18" t="s">
        <v>1203</v>
      </c>
      <c r="D18247" s="18" t="s">
        <v>575</v>
      </c>
      <c r="E18247" s="18">
        <v>26746.373541357745</v>
      </c>
    </row>
    <row r="18248" spans="1:5" x14ac:dyDescent="0.3">
      <c r="A18248" s="18" t="str">
        <f t="shared" si="285"/>
        <v>2024-25Wellington ShireC3</v>
      </c>
      <c r="B18248" s="18" t="s">
        <v>1274</v>
      </c>
      <c r="C18248" s="18" t="s">
        <v>1203</v>
      </c>
      <c r="D18248" s="18" t="s">
        <v>579</v>
      </c>
      <c r="E18248" s="18">
        <v>14.919204873356845</v>
      </c>
    </row>
    <row r="18249" spans="1:5" x14ac:dyDescent="0.3">
      <c r="A18249" s="18" t="str">
        <f t="shared" si="285"/>
        <v>2024-25Wellington ShireC4</v>
      </c>
      <c r="B18249" s="18" t="s">
        <v>1274</v>
      </c>
      <c r="C18249" s="18" t="s">
        <v>1203</v>
      </c>
      <c r="D18249" s="18" t="s">
        <v>583</v>
      </c>
      <c r="E18249" s="18">
        <v>2010.7235725184278</v>
      </c>
    </row>
    <row r="18250" spans="1:5" x14ac:dyDescent="0.3">
      <c r="A18250" s="18" t="str">
        <f t="shared" si="285"/>
        <v>2024-25Wellington ShireC5</v>
      </c>
      <c r="B18250" s="18" t="s">
        <v>1274</v>
      </c>
      <c r="C18250" s="18" t="s">
        <v>1203</v>
      </c>
      <c r="D18250" s="18" t="s">
        <v>586</v>
      </c>
      <c r="E18250" s="18">
        <v>649.00178368039883</v>
      </c>
    </row>
    <row r="18251" spans="1:5" x14ac:dyDescent="0.3">
      <c r="A18251" s="18" t="str">
        <f t="shared" si="285"/>
        <v>2024-25Wellington ShireC6</v>
      </c>
      <c r="B18251" s="18" t="s">
        <v>1274</v>
      </c>
      <c r="C18251" s="18" t="s">
        <v>1203</v>
      </c>
      <c r="D18251" s="18" t="s">
        <v>590</v>
      </c>
      <c r="E18251" s="18">
        <v>3</v>
      </c>
    </row>
    <row r="18252" spans="1:5" x14ac:dyDescent="0.3">
      <c r="A18252" s="18" t="str">
        <f t="shared" si="285"/>
        <v>2024-25Wellington ShireC7</v>
      </c>
      <c r="B18252" s="18" t="s">
        <v>1274</v>
      </c>
      <c r="C18252" s="18" t="s">
        <v>1203</v>
      </c>
      <c r="D18252" s="18" t="s">
        <v>594</v>
      </c>
      <c r="E18252" s="18">
        <v>0.10256410256410256</v>
      </c>
    </row>
    <row r="18253" spans="1:5" x14ac:dyDescent="0.3">
      <c r="A18253" s="18" t="str">
        <f t="shared" si="285"/>
        <v>2024-25West Wimmera ShireAF2</v>
      </c>
      <c r="B18253" s="18" t="s">
        <v>1274</v>
      </c>
      <c r="C18253" s="18" t="s">
        <v>1206</v>
      </c>
      <c r="D18253" s="18" t="s">
        <v>76</v>
      </c>
      <c r="E18253" s="18">
        <v>1</v>
      </c>
    </row>
    <row r="18254" spans="1:5" x14ac:dyDescent="0.3">
      <c r="A18254" s="18" t="str">
        <f t="shared" si="285"/>
        <v>2024-25West Wimmera ShireAF6</v>
      </c>
      <c r="B18254" s="18" t="s">
        <v>1274</v>
      </c>
      <c r="C18254" s="18" t="s">
        <v>1206</v>
      </c>
      <c r="D18254" s="18" t="s">
        <v>85</v>
      </c>
      <c r="E18254" s="18">
        <v>2.8653207257858422</v>
      </c>
    </row>
    <row r="18255" spans="1:5" x14ac:dyDescent="0.3">
      <c r="A18255" s="18" t="str">
        <f t="shared" si="285"/>
        <v>2024-25West Wimmera ShireAF7</v>
      </c>
      <c r="B18255" s="18" t="s">
        <v>1274</v>
      </c>
      <c r="C18255" s="18" t="s">
        <v>1206</v>
      </c>
      <c r="D18255" s="18" t="s">
        <v>90</v>
      </c>
      <c r="E18255" s="18">
        <v>28.384052800570817</v>
      </c>
    </row>
    <row r="18256" spans="1:5" x14ac:dyDescent="0.3">
      <c r="A18256" s="18" t="str">
        <f t="shared" si="285"/>
        <v>2024-25West Wimmera ShireAM1</v>
      </c>
      <c r="B18256" s="18" t="s">
        <v>1274</v>
      </c>
      <c r="C18256" s="18" t="s">
        <v>1206</v>
      </c>
      <c r="D18256" s="18" t="s">
        <v>97</v>
      </c>
      <c r="E18256" s="18">
        <v>1.3265993265993266</v>
      </c>
    </row>
    <row r="18257" spans="1:5" x14ac:dyDescent="0.3">
      <c r="A18257" s="18" t="str">
        <f t="shared" si="285"/>
        <v>2024-25West Wimmera ShireAM2</v>
      </c>
      <c r="B18257" s="18" t="s">
        <v>1274</v>
      </c>
      <c r="C18257" s="18" t="s">
        <v>1206</v>
      </c>
      <c r="D18257" s="18" t="s">
        <v>103</v>
      </c>
      <c r="E18257" s="18">
        <v>0.53333333333333333</v>
      </c>
    </row>
    <row r="18258" spans="1:5" x14ac:dyDescent="0.3">
      <c r="A18258" s="18" t="str">
        <f t="shared" si="285"/>
        <v>2024-25West Wimmera ShireAM5</v>
      </c>
      <c r="B18258" s="18" t="s">
        <v>1274</v>
      </c>
      <c r="C18258" s="18" t="s">
        <v>1206</v>
      </c>
      <c r="D18258" s="18" t="s">
        <v>109</v>
      </c>
      <c r="E18258" s="18">
        <v>0.8571428571428571</v>
      </c>
    </row>
    <row r="18259" spans="1:5" x14ac:dyDescent="0.3">
      <c r="A18259" s="18" t="str">
        <f t="shared" si="285"/>
        <v>2024-25West Wimmera ShireAM6</v>
      </c>
      <c r="B18259" s="18" t="s">
        <v>1274</v>
      </c>
      <c r="C18259" s="18" t="s">
        <v>1206</v>
      </c>
      <c r="D18259" s="18" t="s">
        <v>115</v>
      </c>
      <c r="E18259" s="18">
        <v>13.876650481301645</v>
      </c>
    </row>
    <row r="18260" spans="1:5" x14ac:dyDescent="0.3">
      <c r="A18260" s="18" t="str">
        <f t="shared" si="285"/>
        <v>2024-25West Wimmera ShireAM7</v>
      </c>
      <c r="B18260" s="18" t="s">
        <v>1274</v>
      </c>
      <c r="C18260" s="18" t="s">
        <v>1206</v>
      </c>
      <c r="D18260" s="18" t="s">
        <v>118</v>
      </c>
      <c r="E18260" s="18">
        <v>0</v>
      </c>
    </row>
    <row r="18261" spans="1:5" x14ac:dyDescent="0.3">
      <c r="A18261" s="18" t="str">
        <f t="shared" si="285"/>
        <v>2024-25West Wimmera ShireFS1</v>
      </c>
      <c r="B18261" s="18" t="s">
        <v>1274</v>
      </c>
      <c r="C18261" s="18" t="s">
        <v>1206</v>
      </c>
      <c r="D18261" s="18" t="s">
        <v>124</v>
      </c>
      <c r="E18261" s="18">
        <v>0</v>
      </c>
    </row>
    <row r="18262" spans="1:5" x14ac:dyDescent="0.3">
      <c r="A18262" s="18" t="str">
        <f t="shared" si="285"/>
        <v>2024-25West Wimmera ShireFS2</v>
      </c>
      <c r="B18262" s="18" t="s">
        <v>1274</v>
      </c>
      <c r="C18262" s="18" t="s">
        <v>1206</v>
      </c>
      <c r="D18262" s="18" t="s">
        <v>130</v>
      </c>
      <c r="E18262" s="18">
        <v>1</v>
      </c>
    </row>
    <row r="18263" spans="1:5" x14ac:dyDescent="0.3">
      <c r="A18263" s="18" t="str">
        <f t="shared" si="285"/>
        <v>2024-25West Wimmera ShireFS3</v>
      </c>
      <c r="B18263" s="18" t="s">
        <v>1274</v>
      </c>
      <c r="C18263" s="18" t="s">
        <v>1206</v>
      </c>
      <c r="D18263" s="18" t="s">
        <v>135</v>
      </c>
      <c r="E18263" s="18">
        <v>463.7473611111111</v>
      </c>
    </row>
    <row r="18264" spans="1:5" x14ac:dyDescent="0.3">
      <c r="A18264" s="18" t="str">
        <f t="shared" ref="A18264:A18327" si="286">CONCATENATE(B18264,C18264,D18264)</f>
        <v>2024-25West Wimmera ShireFS4</v>
      </c>
      <c r="B18264" s="18" t="s">
        <v>1274</v>
      </c>
      <c r="C18264" s="18" t="s">
        <v>1206</v>
      </c>
      <c r="D18264" s="18" t="s">
        <v>139</v>
      </c>
      <c r="E18264" s="18">
        <v>1</v>
      </c>
    </row>
    <row r="18265" spans="1:5" x14ac:dyDescent="0.3">
      <c r="A18265" s="18" t="str">
        <f t="shared" si="286"/>
        <v>2024-25West Wimmera ShireFS5</v>
      </c>
      <c r="B18265" s="18" t="s">
        <v>1274</v>
      </c>
      <c r="C18265" s="18" t="s">
        <v>1206</v>
      </c>
      <c r="D18265" s="18" t="s">
        <v>144</v>
      </c>
      <c r="E18265" s="18">
        <v>1</v>
      </c>
    </row>
    <row r="18266" spans="1:5" x14ac:dyDescent="0.3">
      <c r="A18266" s="18" t="str">
        <f t="shared" si="286"/>
        <v>2024-25West Wimmera ShireG1</v>
      </c>
      <c r="B18266" s="18" t="s">
        <v>1274</v>
      </c>
      <c r="C18266" s="18" t="s">
        <v>1206</v>
      </c>
      <c r="D18266" s="18" t="s">
        <v>149</v>
      </c>
      <c r="E18266" s="18">
        <v>0.39393939393939392</v>
      </c>
    </row>
    <row r="18267" spans="1:5" x14ac:dyDescent="0.3">
      <c r="A18267" s="18" t="str">
        <f t="shared" si="286"/>
        <v>2024-25West Wimmera ShireG2</v>
      </c>
      <c r="B18267" s="18" t="s">
        <v>1274</v>
      </c>
      <c r="C18267" s="18" t="s">
        <v>1206</v>
      </c>
      <c r="D18267" s="18" t="s">
        <v>154</v>
      </c>
      <c r="E18267" s="18">
        <v>56</v>
      </c>
    </row>
    <row r="18268" spans="1:5" x14ac:dyDescent="0.3">
      <c r="A18268" s="18" t="str">
        <f t="shared" si="286"/>
        <v>2024-25West Wimmera ShireG3</v>
      </c>
      <c r="B18268" s="18" t="s">
        <v>1274</v>
      </c>
      <c r="C18268" s="18" t="s">
        <v>1206</v>
      </c>
      <c r="D18268" s="18" t="s">
        <v>159</v>
      </c>
      <c r="E18268" s="18">
        <v>0.97391304347826091</v>
      </c>
    </row>
    <row r="18269" spans="1:5" x14ac:dyDescent="0.3">
      <c r="A18269" s="18" t="str">
        <f t="shared" si="286"/>
        <v>2024-25West Wimmera ShireG4</v>
      </c>
      <c r="B18269" s="18" t="s">
        <v>1274</v>
      </c>
      <c r="C18269" s="18" t="s">
        <v>1206</v>
      </c>
      <c r="D18269" s="18" t="s">
        <v>166</v>
      </c>
      <c r="E18269" s="18">
        <v>48205.599999999999</v>
      </c>
    </row>
    <row r="18270" spans="1:5" x14ac:dyDescent="0.3">
      <c r="A18270" s="18" t="str">
        <f t="shared" si="286"/>
        <v>2024-25West Wimmera ShireG5</v>
      </c>
      <c r="B18270" s="18" t="s">
        <v>1274</v>
      </c>
      <c r="C18270" s="18" t="s">
        <v>1206</v>
      </c>
      <c r="D18270" s="18" t="s">
        <v>169</v>
      </c>
      <c r="E18270" s="18">
        <v>56</v>
      </c>
    </row>
    <row r="18271" spans="1:5" x14ac:dyDescent="0.3">
      <c r="A18271" s="18" t="str">
        <f t="shared" si="286"/>
        <v>2024-25West Wimmera ShireLB2</v>
      </c>
      <c r="B18271" s="18" t="s">
        <v>1274</v>
      </c>
      <c r="C18271" s="18" t="s">
        <v>1206</v>
      </c>
      <c r="D18271" s="18" t="s">
        <v>172</v>
      </c>
      <c r="E18271" s="18">
        <v>0.37813912606730288</v>
      </c>
    </row>
    <row r="18272" spans="1:5" x14ac:dyDescent="0.3">
      <c r="A18272" s="18" t="str">
        <f t="shared" si="286"/>
        <v>2024-25West Wimmera ShireLB5</v>
      </c>
      <c r="B18272" s="18" t="s">
        <v>1274</v>
      </c>
      <c r="C18272" s="18" t="s">
        <v>1206</v>
      </c>
      <c r="D18272" s="18" t="s">
        <v>177</v>
      </c>
      <c r="E18272" s="18">
        <v>77.002555583950937</v>
      </c>
    </row>
    <row r="18273" spans="1:5" x14ac:dyDescent="0.3">
      <c r="A18273" s="18" t="str">
        <f t="shared" si="286"/>
        <v>2024-25West Wimmera ShireLB6</v>
      </c>
      <c r="B18273" s="18" t="s">
        <v>1274</v>
      </c>
      <c r="C18273" s="18" t="s">
        <v>1206</v>
      </c>
      <c r="D18273" s="18" t="s">
        <v>180</v>
      </c>
      <c r="E18273" s="18">
        <v>3.7257858420649117</v>
      </c>
    </row>
    <row r="18274" spans="1:5" x14ac:dyDescent="0.3">
      <c r="A18274" s="18" t="str">
        <f t="shared" si="286"/>
        <v>2024-25West Wimmera ShireLB7</v>
      </c>
      <c r="B18274" s="18" t="s">
        <v>1274</v>
      </c>
      <c r="C18274" s="18" t="s">
        <v>1206</v>
      </c>
      <c r="D18274" s="18" t="s">
        <v>184</v>
      </c>
      <c r="E18274" s="18">
        <v>0.24022489138768208</v>
      </c>
    </row>
    <row r="18275" spans="1:5" x14ac:dyDescent="0.3">
      <c r="A18275" s="18" t="str">
        <f t="shared" si="286"/>
        <v>2024-25West Wimmera ShireLB8</v>
      </c>
      <c r="B18275" s="18" t="s">
        <v>1274</v>
      </c>
      <c r="C18275" s="18" t="s">
        <v>1206</v>
      </c>
      <c r="D18275" s="18" t="s">
        <v>188</v>
      </c>
      <c r="E18275" s="18">
        <v>2.0017889087656529</v>
      </c>
    </row>
    <row r="18276" spans="1:5" x14ac:dyDescent="0.3">
      <c r="A18276" s="18" t="str">
        <f t="shared" si="286"/>
        <v>2024-25West Wimmera ShireMC2</v>
      </c>
      <c r="B18276" s="18" t="s">
        <v>1274</v>
      </c>
      <c r="C18276" s="18" t="s">
        <v>1206</v>
      </c>
      <c r="D18276" s="18" t="s">
        <v>192</v>
      </c>
      <c r="E18276" s="18">
        <v>1.6086956521739131</v>
      </c>
    </row>
    <row r="18277" spans="1:5" x14ac:dyDescent="0.3">
      <c r="A18277" s="18" t="str">
        <f t="shared" si="286"/>
        <v>2024-25West Wimmera ShireMC3</v>
      </c>
      <c r="B18277" s="18" t="s">
        <v>1274</v>
      </c>
      <c r="C18277" s="18" t="s">
        <v>1206</v>
      </c>
      <c r="D18277" s="18" t="s">
        <v>197</v>
      </c>
      <c r="E18277" s="18">
        <v>92.112555485098284</v>
      </c>
    </row>
    <row r="18278" spans="1:5" x14ac:dyDescent="0.3">
      <c r="A18278" s="18" t="str">
        <f t="shared" si="286"/>
        <v>2024-25West Wimmera ShireMC4</v>
      </c>
      <c r="B18278" s="18" t="s">
        <v>1274</v>
      </c>
      <c r="C18278" s="18" t="s">
        <v>1206</v>
      </c>
      <c r="D18278" s="18" t="s">
        <v>202</v>
      </c>
      <c r="E18278" s="18">
        <v>0.77238805970149249</v>
      </c>
    </row>
    <row r="18279" spans="1:5" x14ac:dyDescent="0.3">
      <c r="A18279" s="18" t="str">
        <f t="shared" si="286"/>
        <v>2024-25West Wimmera ShireMC5</v>
      </c>
      <c r="B18279" s="18" t="s">
        <v>1274</v>
      </c>
      <c r="C18279" s="18" t="s">
        <v>1206</v>
      </c>
      <c r="D18279" s="18" t="s">
        <v>207</v>
      </c>
      <c r="E18279" s="18">
        <v>1</v>
      </c>
    </row>
    <row r="18280" spans="1:5" x14ac:dyDescent="0.3">
      <c r="A18280" s="18" t="str">
        <f t="shared" si="286"/>
        <v>2024-25West Wimmera ShireMC6</v>
      </c>
      <c r="B18280" s="18" t="s">
        <v>1274</v>
      </c>
      <c r="C18280" s="18" t="s">
        <v>1206</v>
      </c>
      <c r="D18280" s="18" t="s">
        <v>211</v>
      </c>
      <c r="E18280" s="18">
        <v>1.4782608695652173</v>
      </c>
    </row>
    <row r="18281" spans="1:5" x14ac:dyDescent="0.3">
      <c r="A18281" s="18" t="str">
        <f t="shared" si="286"/>
        <v>2024-25West Wimmera ShireR1</v>
      </c>
      <c r="B18281" s="18" t="s">
        <v>1274</v>
      </c>
      <c r="C18281" s="18" t="s">
        <v>1206</v>
      </c>
      <c r="D18281" s="18" t="s">
        <v>215</v>
      </c>
      <c r="E18281" s="18">
        <v>3.3898305084745761</v>
      </c>
    </row>
    <row r="18282" spans="1:5" x14ac:dyDescent="0.3">
      <c r="A18282" s="18" t="str">
        <f t="shared" si="286"/>
        <v>2024-25West Wimmera ShireR2</v>
      </c>
      <c r="B18282" s="18" t="s">
        <v>1274</v>
      </c>
      <c r="C18282" s="18" t="s">
        <v>1206</v>
      </c>
      <c r="D18282" s="18" t="s">
        <v>220</v>
      </c>
      <c r="E18282" s="18">
        <v>1</v>
      </c>
    </row>
    <row r="18283" spans="1:5" x14ac:dyDescent="0.3">
      <c r="A18283" s="18" t="str">
        <f t="shared" si="286"/>
        <v>2024-25West Wimmera ShireR3</v>
      </c>
      <c r="B18283" s="18" t="s">
        <v>1274</v>
      </c>
      <c r="C18283" s="18" t="s">
        <v>1206</v>
      </c>
      <c r="D18283" s="18" t="s">
        <v>223</v>
      </c>
      <c r="E18283" s="18">
        <v>33.461496683089578</v>
      </c>
    </row>
    <row r="18284" spans="1:5" x14ac:dyDescent="0.3">
      <c r="A18284" s="18" t="str">
        <f t="shared" si="286"/>
        <v>2024-25West Wimmera ShireR4</v>
      </c>
      <c r="B18284" s="18" t="s">
        <v>1274</v>
      </c>
      <c r="C18284" s="18" t="s">
        <v>1206</v>
      </c>
      <c r="D18284" s="18" t="s">
        <v>228</v>
      </c>
      <c r="E18284" s="18">
        <v>6.1014828412450601</v>
      </c>
    </row>
    <row r="18285" spans="1:5" x14ac:dyDescent="0.3">
      <c r="A18285" s="18" t="str">
        <f t="shared" si="286"/>
        <v>2024-25West Wimmera ShireR5</v>
      </c>
      <c r="B18285" s="18" t="s">
        <v>1274</v>
      </c>
      <c r="C18285" s="18" t="s">
        <v>1206</v>
      </c>
      <c r="D18285" s="18" t="s">
        <v>232</v>
      </c>
      <c r="E18285" s="18">
        <v>51</v>
      </c>
    </row>
    <row r="18286" spans="1:5" x14ac:dyDescent="0.3">
      <c r="A18286" s="18" t="str">
        <f t="shared" si="286"/>
        <v>2024-25West Wimmera ShireSP1</v>
      </c>
      <c r="B18286" s="18" t="s">
        <v>1274</v>
      </c>
      <c r="C18286" s="18" t="s">
        <v>1206</v>
      </c>
      <c r="D18286" s="18" t="s">
        <v>236</v>
      </c>
      <c r="E18286" s="18">
        <v>35.5</v>
      </c>
    </row>
    <row r="18287" spans="1:5" x14ac:dyDescent="0.3">
      <c r="A18287" s="18" t="str">
        <f t="shared" si="286"/>
        <v>2024-25West Wimmera ShireSP2</v>
      </c>
      <c r="B18287" s="18" t="s">
        <v>1274</v>
      </c>
      <c r="C18287" s="18" t="s">
        <v>1206</v>
      </c>
      <c r="D18287" s="18" t="s">
        <v>239</v>
      </c>
      <c r="E18287" s="18">
        <v>0.875</v>
      </c>
    </row>
    <row r="18288" spans="1:5" x14ac:dyDescent="0.3">
      <c r="A18288" s="18" t="str">
        <f t="shared" si="286"/>
        <v>2024-25West Wimmera ShireSP3</v>
      </c>
      <c r="B18288" s="18" t="s">
        <v>1274</v>
      </c>
      <c r="C18288" s="18" t="s">
        <v>1206</v>
      </c>
      <c r="D18288" s="18" t="s">
        <v>245</v>
      </c>
      <c r="E18288" s="18">
        <v>8575.3333333333339</v>
      </c>
    </row>
    <row r="18289" spans="1:5" x14ac:dyDescent="0.3">
      <c r="A18289" s="18" t="str">
        <f t="shared" si="286"/>
        <v>2024-25West Wimmera ShireSP4</v>
      </c>
      <c r="B18289" s="18" t="s">
        <v>1274</v>
      </c>
      <c r="C18289" s="18" t="s">
        <v>1206</v>
      </c>
      <c r="D18289" s="18" t="s">
        <v>251</v>
      </c>
      <c r="E18289" s="18">
        <v>0</v>
      </c>
    </row>
    <row r="18290" spans="1:5" x14ac:dyDescent="0.3">
      <c r="A18290" s="18" t="str">
        <f t="shared" si="286"/>
        <v>2024-25West Wimmera ShireWC2</v>
      </c>
      <c r="B18290" s="18" t="s">
        <v>1274</v>
      </c>
      <c r="C18290" s="18" t="s">
        <v>1206</v>
      </c>
      <c r="D18290" s="18" t="s">
        <v>256</v>
      </c>
      <c r="E18290" s="18">
        <v>0.46109054500902424</v>
      </c>
    </row>
    <row r="18291" spans="1:5" x14ac:dyDescent="0.3">
      <c r="A18291" s="18" t="str">
        <f t="shared" si="286"/>
        <v>2024-25West Wimmera ShireWC3</v>
      </c>
      <c r="B18291" s="18" t="s">
        <v>1274</v>
      </c>
      <c r="C18291" s="18" t="s">
        <v>1206</v>
      </c>
      <c r="D18291" s="18" t="s">
        <v>262</v>
      </c>
      <c r="E18291" s="18">
        <v>153.92879216539717</v>
      </c>
    </row>
    <row r="18292" spans="1:5" x14ac:dyDescent="0.3">
      <c r="A18292" s="18" t="str">
        <f t="shared" si="286"/>
        <v>2024-25West Wimmera ShireWC4</v>
      </c>
      <c r="B18292" s="18" t="s">
        <v>1274</v>
      </c>
      <c r="C18292" s="18" t="s">
        <v>1206</v>
      </c>
      <c r="D18292" s="18" t="s">
        <v>266</v>
      </c>
      <c r="E18292" s="18">
        <v>71.63000000000001</v>
      </c>
    </row>
    <row r="18293" spans="1:5" x14ac:dyDescent="0.3">
      <c r="A18293" s="18" t="str">
        <f t="shared" si="286"/>
        <v>2024-25West Wimmera ShireWC5</v>
      </c>
      <c r="B18293" s="18" t="s">
        <v>1274</v>
      </c>
      <c r="C18293" s="18" t="s">
        <v>1206</v>
      </c>
      <c r="D18293" s="18" t="s">
        <v>270</v>
      </c>
      <c r="E18293" s="18">
        <v>0.15714747018103289</v>
      </c>
    </row>
    <row r="18294" spans="1:5" x14ac:dyDescent="0.3">
      <c r="A18294" s="18" t="str">
        <f t="shared" si="286"/>
        <v>2024-25West Wimmera ShireE2</v>
      </c>
      <c r="B18294" s="18" t="s">
        <v>1274</v>
      </c>
      <c r="C18294" s="18" t="s">
        <v>1206</v>
      </c>
      <c r="D18294" s="18" t="s">
        <v>548</v>
      </c>
      <c r="E18294" s="18">
        <v>6868.5258964143422</v>
      </c>
    </row>
    <row r="18295" spans="1:5" x14ac:dyDescent="0.3">
      <c r="A18295" s="18" t="str">
        <f t="shared" si="286"/>
        <v>2024-25West Wimmera ShireE4</v>
      </c>
      <c r="B18295" s="18" t="s">
        <v>1274</v>
      </c>
      <c r="C18295" s="18" t="s">
        <v>1206</v>
      </c>
      <c r="D18295" s="18" t="s">
        <v>550</v>
      </c>
      <c r="E18295" s="18">
        <v>1708.7439714824911</v>
      </c>
    </row>
    <row r="18296" spans="1:5" x14ac:dyDescent="0.3">
      <c r="A18296" s="18" t="str">
        <f t="shared" si="286"/>
        <v>2024-25West Wimmera ShireL1</v>
      </c>
      <c r="B18296" s="18" t="s">
        <v>1274</v>
      </c>
      <c r="C18296" s="18" t="s">
        <v>1206</v>
      </c>
      <c r="D18296" s="18" t="s">
        <v>552</v>
      </c>
      <c r="E18296" s="18">
        <v>1.4584841902003378</v>
      </c>
    </row>
    <row r="18297" spans="1:5" x14ac:dyDescent="0.3">
      <c r="A18297" s="18" t="str">
        <f t="shared" si="286"/>
        <v>2024-25West Wimmera ShireL2</v>
      </c>
      <c r="B18297" s="18" t="s">
        <v>1274</v>
      </c>
      <c r="C18297" s="18" t="s">
        <v>1206</v>
      </c>
      <c r="D18297" s="18" t="s">
        <v>554</v>
      </c>
      <c r="E18297" s="18">
        <v>1.3082307506637703</v>
      </c>
    </row>
    <row r="18298" spans="1:5" x14ac:dyDescent="0.3">
      <c r="A18298" s="18" t="str">
        <f t="shared" si="286"/>
        <v>2024-25West Wimmera ShireO2</v>
      </c>
      <c r="B18298" s="18" t="s">
        <v>1274</v>
      </c>
      <c r="C18298" s="18" t="s">
        <v>1206</v>
      </c>
      <c r="D18298" s="18" t="s">
        <v>556</v>
      </c>
      <c r="E18298" s="18">
        <v>0.22274195344693173</v>
      </c>
    </row>
    <row r="18299" spans="1:5" x14ac:dyDescent="0.3">
      <c r="A18299" s="18" t="str">
        <f t="shared" si="286"/>
        <v>2024-25West Wimmera ShireO3</v>
      </c>
      <c r="B18299" s="18" t="s">
        <v>1274</v>
      </c>
      <c r="C18299" s="18" t="s">
        <v>1206</v>
      </c>
      <c r="D18299" s="18" t="s">
        <v>558</v>
      </c>
      <c r="E18299" s="18">
        <v>0</v>
      </c>
    </row>
    <row r="18300" spans="1:5" x14ac:dyDescent="0.3">
      <c r="A18300" s="18" t="str">
        <f t="shared" si="286"/>
        <v>2024-25West Wimmera ShireO4</v>
      </c>
      <c r="B18300" s="18" t="s">
        <v>1274</v>
      </c>
      <c r="C18300" s="18" t="s">
        <v>1206</v>
      </c>
      <c r="D18300" s="18" t="s">
        <v>560</v>
      </c>
      <c r="E18300" s="18">
        <v>2.3162134944612285E-2</v>
      </c>
    </row>
    <row r="18301" spans="1:5" x14ac:dyDescent="0.3">
      <c r="A18301" s="18" t="str">
        <f t="shared" si="286"/>
        <v>2024-25West Wimmera ShireO5</v>
      </c>
      <c r="B18301" s="18" t="s">
        <v>1274</v>
      </c>
      <c r="C18301" s="18" t="s">
        <v>1206</v>
      </c>
      <c r="D18301" s="18" t="s">
        <v>562</v>
      </c>
      <c r="E18301" s="18">
        <v>0.60816552743395524</v>
      </c>
    </row>
    <row r="18302" spans="1:5" x14ac:dyDescent="0.3">
      <c r="A18302" s="18" t="str">
        <f t="shared" si="286"/>
        <v>2024-25West Wimmera ShireOP1</v>
      </c>
      <c r="B18302" s="18" t="s">
        <v>1274</v>
      </c>
      <c r="C18302" s="18" t="s">
        <v>1206</v>
      </c>
      <c r="D18302" s="18" t="s">
        <v>564</v>
      </c>
      <c r="E18302" s="18">
        <v>-0.11248471675044151</v>
      </c>
    </row>
    <row r="18303" spans="1:5" x14ac:dyDescent="0.3">
      <c r="A18303" s="18" t="str">
        <f t="shared" si="286"/>
        <v>2024-25West Wimmera ShireS1</v>
      </c>
      <c r="B18303" s="18" t="s">
        <v>1274</v>
      </c>
      <c r="C18303" s="18" t="s">
        <v>1206</v>
      </c>
      <c r="D18303" s="18" t="s">
        <v>567</v>
      </c>
      <c r="E18303" s="18">
        <v>0.3049517728569488</v>
      </c>
    </row>
    <row r="18304" spans="1:5" x14ac:dyDescent="0.3">
      <c r="A18304" s="18" t="str">
        <f t="shared" si="286"/>
        <v>2024-25West Wimmera ShireS2</v>
      </c>
      <c r="B18304" s="18" t="s">
        <v>1274</v>
      </c>
      <c r="C18304" s="18" t="s">
        <v>1206</v>
      </c>
      <c r="D18304" s="18" t="s">
        <v>569</v>
      </c>
      <c r="E18304" s="18">
        <v>1.4357211384713783E-3</v>
      </c>
    </row>
    <row r="18305" spans="1:5" x14ac:dyDescent="0.3">
      <c r="A18305" s="18" t="str">
        <f t="shared" si="286"/>
        <v>2024-25West Wimmera ShireC1</v>
      </c>
      <c r="B18305" s="18" t="s">
        <v>1274</v>
      </c>
      <c r="C18305" s="18" t="s">
        <v>1206</v>
      </c>
      <c r="D18305" s="18" t="s">
        <v>572</v>
      </c>
      <c r="E18305" s="18">
        <v>8371.0707896754411</v>
      </c>
    </row>
    <row r="18306" spans="1:5" x14ac:dyDescent="0.3">
      <c r="A18306" s="18" t="str">
        <f t="shared" si="286"/>
        <v>2024-25West Wimmera ShireC2</v>
      </c>
      <c r="B18306" s="18" t="s">
        <v>1274</v>
      </c>
      <c r="C18306" s="18" t="s">
        <v>1206</v>
      </c>
      <c r="D18306" s="18" t="s">
        <v>575</v>
      </c>
      <c r="E18306" s="18">
        <v>66850.498338870442</v>
      </c>
    </row>
    <row r="18307" spans="1:5" x14ac:dyDescent="0.3">
      <c r="A18307" s="18" t="str">
        <f t="shared" si="286"/>
        <v>2024-25West Wimmera ShireC3</v>
      </c>
      <c r="B18307" s="18" t="s">
        <v>1274</v>
      </c>
      <c r="C18307" s="18" t="s">
        <v>1206</v>
      </c>
      <c r="D18307" s="18" t="s">
        <v>579</v>
      </c>
      <c r="E18307" s="18">
        <v>1.4223918575063612</v>
      </c>
    </row>
    <row r="18308" spans="1:5" x14ac:dyDescent="0.3">
      <c r="A18308" s="18" t="str">
        <f t="shared" si="286"/>
        <v>2024-25West Wimmera ShireC4</v>
      </c>
      <c r="B18308" s="18" t="s">
        <v>1274</v>
      </c>
      <c r="C18308" s="18" t="s">
        <v>1206</v>
      </c>
      <c r="D18308" s="18" t="s">
        <v>583</v>
      </c>
      <c r="E18308" s="18">
        <v>3299.003322259136</v>
      </c>
    </row>
    <row r="18309" spans="1:5" x14ac:dyDescent="0.3">
      <c r="A18309" s="18" t="str">
        <f t="shared" si="286"/>
        <v>2024-25West Wimmera ShireC5</v>
      </c>
      <c r="B18309" s="18" t="s">
        <v>1274</v>
      </c>
      <c r="C18309" s="18" t="s">
        <v>1206</v>
      </c>
      <c r="D18309" s="18" t="s">
        <v>586</v>
      </c>
      <c r="E18309" s="18">
        <v>3979.8108867876308</v>
      </c>
    </row>
    <row r="18310" spans="1:5" x14ac:dyDescent="0.3">
      <c r="A18310" s="18" t="str">
        <f t="shared" si="286"/>
        <v>2024-25West Wimmera ShireC6</v>
      </c>
      <c r="B18310" s="18" t="s">
        <v>1274</v>
      </c>
      <c r="C18310" s="18" t="s">
        <v>1206</v>
      </c>
      <c r="D18310" s="18" t="s">
        <v>590</v>
      </c>
      <c r="E18310" s="18">
        <v>5</v>
      </c>
    </row>
    <row r="18311" spans="1:5" x14ac:dyDescent="0.3">
      <c r="A18311" s="18" t="str">
        <f t="shared" si="286"/>
        <v>2024-25West Wimmera ShireC7</v>
      </c>
      <c r="B18311" s="18" t="s">
        <v>1274</v>
      </c>
      <c r="C18311" s="18" t="s">
        <v>1206</v>
      </c>
      <c r="D18311" s="18" t="s">
        <v>594</v>
      </c>
      <c r="E18311" s="18">
        <v>0.17248814144027597</v>
      </c>
    </row>
    <row r="18312" spans="1:5" x14ac:dyDescent="0.3">
      <c r="A18312" s="18" t="str">
        <f t="shared" si="286"/>
        <v>2024-25Whitehorse CityAF2</v>
      </c>
      <c r="B18312" s="18" t="s">
        <v>1274</v>
      </c>
      <c r="C18312" s="18" t="s">
        <v>1209</v>
      </c>
      <c r="D18312" s="18" t="s">
        <v>76</v>
      </c>
      <c r="E18312" s="18">
        <v>1.5</v>
      </c>
    </row>
    <row r="18313" spans="1:5" x14ac:dyDescent="0.3">
      <c r="A18313" s="18" t="str">
        <f t="shared" si="286"/>
        <v>2024-25Whitehorse CityAF6</v>
      </c>
      <c r="B18313" s="18" t="s">
        <v>1274</v>
      </c>
      <c r="C18313" s="18" t="s">
        <v>1209</v>
      </c>
      <c r="D18313" s="18" t="s">
        <v>85</v>
      </c>
      <c r="E18313" s="18">
        <v>9.2448299920419483</v>
      </c>
    </row>
    <row r="18314" spans="1:5" x14ac:dyDescent="0.3">
      <c r="A18314" s="18" t="str">
        <f t="shared" si="286"/>
        <v>2024-25Whitehorse CityAF7</v>
      </c>
      <c r="B18314" s="18" t="s">
        <v>1274</v>
      </c>
      <c r="C18314" s="18" t="s">
        <v>1209</v>
      </c>
      <c r="D18314" s="18" t="s">
        <v>90</v>
      </c>
      <c r="E18314" s="18">
        <v>0.2453906814262341</v>
      </c>
    </row>
    <row r="18315" spans="1:5" x14ac:dyDescent="0.3">
      <c r="A18315" s="18" t="str">
        <f t="shared" si="286"/>
        <v>2024-25Whitehorse CityAM1</v>
      </c>
      <c r="B18315" s="18" t="s">
        <v>1274</v>
      </c>
      <c r="C18315" s="18" t="s">
        <v>1209</v>
      </c>
      <c r="D18315" s="18" t="s">
        <v>97</v>
      </c>
      <c r="E18315" s="18">
        <v>1.4791666666666667</v>
      </c>
    </row>
    <row r="18316" spans="1:5" x14ac:dyDescent="0.3">
      <c r="A18316" s="18" t="str">
        <f t="shared" si="286"/>
        <v>2024-25Whitehorse CityAM2</v>
      </c>
      <c r="B18316" s="18" t="s">
        <v>1274</v>
      </c>
      <c r="C18316" s="18" t="s">
        <v>1209</v>
      </c>
      <c r="D18316" s="18" t="s">
        <v>103</v>
      </c>
      <c r="E18316" s="18">
        <v>0.56437389770723101</v>
      </c>
    </row>
    <row r="18317" spans="1:5" x14ac:dyDescent="0.3">
      <c r="A18317" s="18" t="str">
        <f t="shared" si="286"/>
        <v>2024-25Whitehorse CityAM5</v>
      </c>
      <c r="B18317" s="18" t="s">
        <v>1274</v>
      </c>
      <c r="C18317" s="18" t="s">
        <v>1209</v>
      </c>
      <c r="D18317" s="18" t="s">
        <v>109</v>
      </c>
      <c r="E18317" s="18">
        <v>0.4251012145748988</v>
      </c>
    </row>
    <row r="18318" spans="1:5" x14ac:dyDescent="0.3">
      <c r="A18318" s="18" t="str">
        <f t="shared" si="286"/>
        <v>2024-25Whitehorse CityAM6</v>
      </c>
      <c r="B18318" s="18" t="s">
        <v>1274</v>
      </c>
      <c r="C18318" s="18" t="s">
        <v>1209</v>
      </c>
      <c r="D18318" s="18" t="s">
        <v>115</v>
      </c>
      <c r="E18318" s="18">
        <v>2.6652167751359954</v>
      </c>
    </row>
    <row r="18319" spans="1:5" x14ac:dyDescent="0.3">
      <c r="A18319" s="18" t="str">
        <f t="shared" si="286"/>
        <v>2024-25Whitehorse CityAM7</v>
      </c>
      <c r="B18319" s="18" t="s">
        <v>1274</v>
      </c>
      <c r="C18319" s="18" t="s">
        <v>1209</v>
      </c>
      <c r="D18319" s="18" t="s">
        <v>118</v>
      </c>
      <c r="E18319" s="18">
        <v>1</v>
      </c>
    </row>
    <row r="18320" spans="1:5" x14ac:dyDescent="0.3">
      <c r="A18320" s="18" t="str">
        <f t="shared" si="286"/>
        <v>2024-25Whitehorse CityFS1</v>
      </c>
      <c r="B18320" s="18" t="s">
        <v>1274</v>
      </c>
      <c r="C18320" s="18" t="s">
        <v>1209</v>
      </c>
      <c r="D18320" s="18" t="s">
        <v>124</v>
      </c>
      <c r="E18320" s="18">
        <v>2.4382022471910112</v>
      </c>
    </row>
    <row r="18321" spans="1:5" x14ac:dyDescent="0.3">
      <c r="A18321" s="18" t="str">
        <f t="shared" si="286"/>
        <v>2024-25Whitehorse CityFS2</v>
      </c>
      <c r="B18321" s="18" t="s">
        <v>1274</v>
      </c>
      <c r="C18321" s="18" t="s">
        <v>1209</v>
      </c>
      <c r="D18321" s="18" t="s">
        <v>130</v>
      </c>
      <c r="E18321" s="18">
        <v>1</v>
      </c>
    </row>
    <row r="18322" spans="1:5" x14ac:dyDescent="0.3">
      <c r="A18322" s="18" t="str">
        <f t="shared" si="286"/>
        <v>2024-25Whitehorse CityFS3</v>
      </c>
      <c r="B18322" s="18" t="s">
        <v>1274</v>
      </c>
      <c r="C18322" s="18" t="s">
        <v>1209</v>
      </c>
      <c r="D18322" s="18" t="s">
        <v>135</v>
      </c>
      <c r="E18322" s="18">
        <v>457.47880299251869</v>
      </c>
    </row>
    <row r="18323" spans="1:5" x14ac:dyDescent="0.3">
      <c r="A18323" s="18" t="str">
        <f t="shared" si="286"/>
        <v>2024-25Whitehorse CityFS4</v>
      </c>
      <c r="B18323" s="18" t="s">
        <v>1274</v>
      </c>
      <c r="C18323" s="18" t="s">
        <v>1209</v>
      </c>
      <c r="D18323" s="18" t="s">
        <v>139</v>
      </c>
      <c r="E18323" s="18">
        <v>1</v>
      </c>
    </row>
    <row r="18324" spans="1:5" x14ac:dyDescent="0.3">
      <c r="A18324" s="18" t="str">
        <f t="shared" si="286"/>
        <v>2024-25Whitehorse CityFS5</v>
      </c>
      <c r="B18324" s="18" t="s">
        <v>1274</v>
      </c>
      <c r="C18324" s="18" t="s">
        <v>1209</v>
      </c>
      <c r="D18324" s="18" t="s">
        <v>144</v>
      </c>
      <c r="E18324" s="18">
        <v>1.267605633802817</v>
      </c>
    </row>
    <row r="18325" spans="1:5" x14ac:dyDescent="0.3">
      <c r="A18325" s="18" t="str">
        <f t="shared" si="286"/>
        <v>2024-25Whitehorse CityG1</v>
      </c>
      <c r="B18325" s="18" t="s">
        <v>1274</v>
      </c>
      <c r="C18325" s="18" t="s">
        <v>1209</v>
      </c>
      <c r="D18325" s="18" t="s">
        <v>149</v>
      </c>
      <c r="E18325" s="18">
        <v>2.5157232704402517E-2</v>
      </c>
    </row>
    <row r="18326" spans="1:5" x14ac:dyDescent="0.3">
      <c r="A18326" s="18" t="str">
        <f t="shared" si="286"/>
        <v>2024-25Whitehorse CityG2</v>
      </c>
      <c r="B18326" s="18" t="s">
        <v>1274</v>
      </c>
      <c r="C18326" s="18" t="s">
        <v>1209</v>
      </c>
      <c r="D18326" s="18" t="s">
        <v>154</v>
      </c>
      <c r="E18326" s="18">
        <v>55</v>
      </c>
    </row>
    <row r="18327" spans="1:5" x14ac:dyDescent="0.3">
      <c r="A18327" s="18" t="str">
        <f t="shared" si="286"/>
        <v>2024-25Whitehorse CityG3</v>
      </c>
      <c r="B18327" s="18" t="s">
        <v>1274</v>
      </c>
      <c r="C18327" s="18" t="s">
        <v>1209</v>
      </c>
      <c r="D18327" s="18" t="s">
        <v>159</v>
      </c>
      <c r="E18327" s="18">
        <v>0.98701298701298701</v>
      </c>
    </row>
    <row r="18328" spans="1:5" x14ac:dyDescent="0.3">
      <c r="A18328" s="18" t="str">
        <f t="shared" ref="A18328:A18391" si="287">CONCATENATE(B18328,C18328,D18328)</f>
        <v>2024-25Whitehorse CityG4</v>
      </c>
      <c r="B18328" s="18" t="s">
        <v>1274</v>
      </c>
      <c r="C18328" s="18" t="s">
        <v>1209</v>
      </c>
      <c r="D18328" s="18" t="s">
        <v>166</v>
      </c>
      <c r="E18328" s="18">
        <v>55388.727272727272</v>
      </c>
    </row>
    <row r="18329" spans="1:5" x14ac:dyDescent="0.3">
      <c r="A18329" s="18" t="str">
        <f t="shared" si="287"/>
        <v>2024-25Whitehorse CityG5</v>
      </c>
      <c r="B18329" s="18" t="s">
        <v>1274</v>
      </c>
      <c r="C18329" s="18" t="s">
        <v>1209</v>
      </c>
      <c r="D18329" s="18" t="s">
        <v>169</v>
      </c>
      <c r="E18329" s="18">
        <v>56</v>
      </c>
    </row>
    <row r="18330" spans="1:5" x14ac:dyDescent="0.3">
      <c r="A18330" s="18" t="str">
        <f t="shared" si="287"/>
        <v>2024-25Whitehorse CityLB2</v>
      </c>
      <c r="B18330" s="18" t="s">
        <v>1274</v>
      </c>
      <c r="C18330" s="18" t="s">
        <v>1209</v>
      </c>
      <c r="D18330" s="18" t="s">
        <v>172</v>
      </c>
      <c r="E18330" s="18">
        <v>0.65818277035873263</v>
      </c>
    </row>
    <row r="18331" spans="1:5" x14ac:dyDescent="0.3">
      <c r="A18331" s="18" t="str">
        <f t="shared" si="287"/>
        <v>2024-25Whitehorse CityLB5</v>
      </c>
      <c r="B18331" s="18" t="s">
        <v>1274</v>
      </c>
      <c r="C18331" s="18" t="s">
        <v>1209</v>
      </c>
      <c r="D18331" s="18" t="s">
        <v>177</v>
      </c>
      <c r="E18331" s="18">
        <v>26.710059848906042</v>
      </c>
    </row>
    <row r="18332" spans="1:5" x14ac:dyDescent="0.3">
      <c r="A18332" s="18" t="str">
        <f t="shared" si="287"/>
        <v>2024-25Whitehorse CityLB6</v>
      </c>
      <c r="B18332" s="18" t="s">
        <v>1274</v>
      </c>
      <c r="C18332" s="18" t="s">
        <v>1209</v>
      </c>
      <c r="D18332" s="18" t="s">
        <v>180</v>
      </c>
      <c r="E18332" s="18">
        <v>8.8271195124875987</v>
      </c>
    </row>
    <row r="18333" spans="1:5" x14ac:dyDescent="0.3">
      <c r="A18333" s="18" t="str">
        <f t="shared" si="287"/>
        <v>2024-25Whitehorse CityLB7</v>
      </c>
      <c r="B18333" s="18" t="s">
        <v>1274</v>
      </c>
      <c r="C18333" s="18" t="s">
        <v>1209</v>
      </c>
      <c r="D18333" s="18" t="s">
        <v>184</v>
      </c>
      <c r="E18333" s="18">
        <v>0.26715069060622909</v>
      </c>
    </row>
    <row r="18334" spans="1:5" x14ac:dyDescent="0.3">
      <c r="A18334" s="18" t="str">
        <f t="shared" si="287"/>
        <v>2024-25Whitehorse CityLB8</v>
      </c>
      <c r="B18334" s="18" t="s">
        <v>1274</v>
      </c>
      <c r="C18334" s="18" t="s">
        <v>1209</v>
      </c>
      <c r="D18334" s="18" t="s">
        <v>188</v>
      </c>
      <c r="E18334" s="18">
        <v>2.6416533124025685</v>
      </c>
    </row>
    <row r="18335" spans="1:5" x14ac:dyDescent="0.3">
      <c r="A18335" s="18" t="str">
        <f t="shared" si="287"/>
        <v>2024-25Whitehorse CityMC2</v>
      </c>
      <c r="B18335" s="18" t="s">
        <v>1274</v>
      </c>
      <c r="C18335" s="18" t="s">
        <v>1209</v>
      </c>
      <c r="D18335" s="18" t="s">
        <v>192</v>
      </c>
      <c r="E18335" s="18">
        <v>1.0112359550561798</v>
      </c>
    </row>
    <row r="18336" spans="1:5" x14ac:dyDescent="0.3">
      <c r="A18336" s="18" t="str">
        <f t="shared" si="287"/>
        <v>2024-25Whitehorse CityMC3</v>
      </c>
      <c r="B18336" s="18" t="s">
        <v>1274</v>
      </c>
      <c r="C18336" s="18" t="s">
        <v>1209</v>
      </c>
      <c r="D18336" s="18" t="s">
        <v>197</v>
      </c>
      <c r="E18336" s="18">
        <v>85.331155340098164</v>
      </c>
    </row>
    <row r="18337" spans="1:5" x14ac:dyDescent="0.3">
      <c r="A18337" s="18" t="str">
        <f t="shared" si="287"/>
        <v>2024-25Whitehorse CityMC4</v>
      </c>
      <c r="B18337" s="18" t="s">
        <v>1274</v>
      </c>
      <c r="C18337" s="18" t="s">
        <v>1209</v>
      </c>
      <c r="D18337" s="18" t="s">
        <v>202</v>
      </c>
      <c r="E18337" s="18">
        <v>0.78616589600830422</v>
      </c>
    </row>
    <row r="18338" spans="1:5" x14ac:dyDescent="0.3">
      <c r="A18338" s="18" t="str">
        <f t="shared" si="287"/>
        <v>2024-25Whitehorse CityMC5</v>
      </c>
      <c r="B18338" s="18" t="s">
        <v>1274</v>
      </c>
      <c r="C18338" s="18" t="s">
        <v>1209</v>
      </c>
      <c r="D18338" s="18" t="s">
        <v>207</v>
      </c>
      <c r="E18338" s="18">
        <v>0.83157894736842108</v>
      </c>
    </row>
    <row r="18339" spans="1:5" x14ac:dyDescent="0.3">
      <c r="A18339" s="18" t="str">
        <f t="shared" si="287"/>
        <v>2024-25Whitehorse CityMC6</v>
      </c>
      <c r="B18339" s="18" t="s">
        <v>1274</v>
      </c>
      <c r="C18339" s="18" t="s">
        <v>1209</v>
      </c>
      <c r="D18339" s="18" t="s">
        <v>211</v>
      </c>
      <c r="E18339" s="18">
        <v>0.96179775280898872</v>
      </c>
    </row>
    <row r="18340" spans="1:5" x14ac:dyDescent="0.3">
      <c r="A18340" s="18" t="str">
        <f t="shared" si="287"/>
        <v>2024-25Whitehorse CityR1</v>
      </c>
      <c r="B18340" s="18" t="s">
        <v>1274</v>
      </c>
      <c r="C18340" s="18" t="s">
        <v>1209</v>
      </c>
      <c r="D18340" s="18" t="s">
        <v>215</v>
      </c>
      <c r="E18340" s="18">
        <v>110.50846397924255</v>
      </c>
    </row>
    <row r="18341" spans="1:5" x14ac:dyDescent="0.3">
      <c r="A18341" s="18" t="str">
        <f t="shared" si="287"/>
        <v>2024-25Whitehorse CityR2</v>
      </c>
      <c r="B18341" s="18" t="s">
        <v>1274</v>
      </c>
      <c r="C18341" s="18" t="s">
        <v>1209</v>
      </c>
      <c r="D18341" s="18" t="s">
        <v>220</v>
      </c>
      <c r="E18341" s="18">
        <v>0.96723822623755407</v>
      </c>
    </row>
    <row r="18342" spans="1:5" x14ac:dyDescent="0.3">
      <c r="A18342" s="18" t="str">
        <f t="shared" si="287"/>
        <v>2024-25Whitehorse CityR3</v>
      </c>
      <c r="B18342" s="18" t="s">
        <v>1274</v>
      </c>
      <c r="C18342" s="18" t="s">
        <v>1209</v>
      </c>
      <c r="D18342" s="18" t="s">
        <v>223</v>
      </c>
      <c r="E18342" s="18">
        <v>380.4847185985837</v>
      </c>
    </row>
    <row r="18343" spans="1:5" x14ac:dyDescent="0.3">
      <c r="A18343" s="18" t="str">
        <f t="shared" si="287"/>
        <v>2024-25Whitehorse CityR4</v>
      </c>
      <c r="B18343" s="18" t="s">
        <v>1274</v>
      </c>
      <c r="C18343" s="18" t="s">
        <v>1209</v>
      </c>
      <c r="D18343" s="18" t="s">
        <v>228</v>
      </c>
      <c r="E18343" s="18">
        <v>30.071917846738728</v>
      </c>
    </row>
    <row r="18344" spans="1:5" x14ac:dyDescent="0.3">
      <c r="A18344" s="18" t="str">
        <f t="shared" si="287"/>
        <v>2024-25Whitehorse CityR5</v>
      </c>
      <c r="B18344" s="18" t="s">
        <v>1274</v>
      </c>
      <c r="C18344" s="18" t="s">
        <v>1209</v>
      </c>
      <c r="D18344" s="18" t="s">
        <v>232</v>
      </c>
      <c r="E18344" s="18">
        <v>60</v>
      </c>
    </row>
    <row r="18345" spans="1:5" x14ac:dyDescent="0.3">
      <c r="A18345" s="18" t="str">
        <f t="shared" si="287"/>
        <v>2024-25Whitehorse CitySP1</v>
      </c>
      <c r="B18345" s="18" t="s">
        <v>1274</v>
      </c>
      <c r="C18345" s="18" t="s">
        <v>1209</v>
      </c>
      <c r="D18345" s="18" t="s">
        <v>236</v>
      </c>
      <c r="E18345" s="18">
        <v>50.5</v>
      </c>
    </row>
    <row r="18346" spans="1:5" x14ac:dyDescent="0.3">
      <c r="A18346" s="18" t="str">
        <f t="shared" si="287"/>
        <v>2024-25Whitehorse CitySP2</v>
      </c>
      <c r="B18346" s="18" t="s">
        <v>1274</v>
      </c>
      <c r="C18346" s="18" t="s">
        <v>1209</v>
      </c>
      <c r="D18346" s="18" t="s">
        <v>239</v>
      </c>
      <c r="E18346" s="18">
        <v>0.69017857142857142</v>
      </c>
    </row>
    <row r="18347" spans="1:5" x14ac:dyDescent="0.3">
      <c r="A18347" s="18" t="str">
        <f t="shared" si="287"/>
        <v>2024-25Whitehorse CitySP3</v>
      </c>
      <c r="B18347" s="18" t="s">
        <v>1274</v>
      </c>
      <c r="C18347" s="18" t="s">
        <v>1209</v>
      </c>
      <c r="D18347" s="18" t="s">
        <v>245</v>
      </c>
      <c r="E18347" s="18">
        <v>2741.4684167350288</v>
      </c>
    </row>
    <row r="18348" spans="1:5" x14ac:dyDescent="0.3">
      <c r="A18348" s="18" t="str">
        <f t="shared" si="287"/>
        <v>2024-25Whitehorse CitySP4</v>
      </c>
      <c r="B18348" s="18" t="s">
        <v>1274</v>
      </c>
      <c r="C18348" s="18" t="s">
        <v>1209</v>
      </c>
      <c r="D18348" s="18" t="s">
        <v>251</v>
      </c>
      <c r="E18348" s="18">
        <v>0.7142857142857143</v>
      </c>
    </row>
    <row r="18349" spans="1:5" x14ac:dyDescent="0.3">
      <c r="A18349" s="18" t="str">
        <f t="shared" si="287"/>
        <v>2024-25Whitehorse CityWC2</v>
      </c>
      <c r="B18349" s="18" t="s">
        <v>1274</v>
      </c>
      <c r="C18349" s="18" t="s">
        <v>1209</v>
      </c>
      <c r="D18349" s="18" t="s">
        <v>256</v>
      </c>
      <c r="E18349" s="18">
        <v>5.4355877366410192</v>
      </c>
    </row>
    <row r="18350" spans="1:5" x14ac:dyDescent="0.3">
      <c r="A18350" s="18" t="str">
        <f t="shared" si="287"/>
        <v>2024-25Whitehorse CityWC3</v>
      </c>
      <c r="B18350" s="18" t="s">
        <v>1274</v>
      </c>
      <c r="C18350" s="18" t="s">
        <v>1209</v>
      </c>
      <c r="D18350" s="18" t="s">
        <v>262</v>
      </c>
      <c r="E18350" s="18">
        <v>129.29882444914151</v>
      </c>
    </row>
    <row r="18351" spans="1:5" x14ac:dyDescent="0.3">
      <c r="A18351" s="18" t="str">
        <f t="shared" si="287"/>
        <v>2024-25Whitehorse CityWC4</v>
      </c>
      <c r="B18351" s="18" t="s">
        <v>1274</v>
      </c>
      <c r="C18351" s="18" t="s">
        <v>1209</v>
      </c>
      <c r="D18351" s="18" t="s">
        <v>266</v>
      </c>
      <c r="E18351" s="18">
        <v>42.404147088583031</v>
      </c>
    </row>
    <row r="18352" spans="1:5" x14ac:dyDescent="0.3">
      <c r="A18352" s="18" t="str">
        <f t="shared" si="287"/>
        <v>2024-25Whitehorse CityWC5</v>
      </c>
      <c r="B18352" s="18" t="s">
        <v>1274</v>
      </c>
      <c r="C18352" s="18" t="s">
        <v>1209</v>
      </c>
      <c r="D18352" s="18" t="s">
        <v>270</v>
      </c>
      <c r="E18352" s="18">
        <v>0.54104587155963302</v>
      </c>
    </row>
    <row r="18353" spans="1:5" x14ac:dyDescent="0.3">
      <c r="A18353" s="18" t="str">
        <f t="shared" si="287"/>
        <v>2024-25Whitehorse CityE2</v>
      </c>
      <c r="B18353" s="18" t="s">
        <v>1274</v>
      </c>
      <c r="C18353" s="18" t="s">
        <v>1209</v>
      </c>
      <c r="D18353" s="18" t="s">
        <v>548</v>
      </c>
      <c r="E18353" s="18">
        <v>2820.2931117503986</v>
      </c>
    </row>
    <row r="18354" spans="1:5" x14ac:dyDescent="0.3">
      <c r="A18354" s="18" t="str">
        <f t="shared" si="287"/>
        <v>2024-25Whitehorse CityE4</v>
      </c>
      <c r="B18354" s="18" t="s">
        <v>1274</v>
      </c>
      <c r="C18354" s="18" t="s">
        <v>1209</v>
      </c>
      <c r="D18354" s="18" t="s">
        <v>550</v>
      </c>
      <c r="E18354" s="18">
        <v>1515.83470176435</v>
      </c>
    </row>
    <row r="18355" spans="1:5" x14ac:dyDescent="0.3">
      <c r="A18355" s="18" t="str">
        <f t="shared" si="287"/>
        <v>2024-25Whitehorse CityL1</v>
      </c>
      <c r="B18355" s="18" t="s">
        <v>1274</v>
      </c>
      <c r="C18355" s="18" t="s">
        <v>1209</v>
      </c>
      <c r="D18355" s="18" t="s">
        <v>552</v>
      </c>
      <c r="E18355" s="18">
        <v>4.5886878999741061</v>
      </c>
    </row>
    <row r="18356" spans="1:5" x14ac:dyDescent="0.3">
      <c r="A18356" s="18" t="str">
        <f t="shared" si="287"/>
        <v>2024-25Whitehorse CityL2</v>
      </c>
      <c r="B18356" s="18" t="s">
        <v>1274</v>
      </c>
      <c r="C18356" s="18" t="s">
        <v>1209</v>
      </c>
      <c r="D18356" s="18" t="s">
        <v>554</v>
      </c>
      <c r="E18356" s="18">
        <v>-1.8806088854363185</v>
      </c>
    </row>
    <row r="18357" spans="1:5" x14ac:dyDescent="0.3">
      <c r="A18357" s="18" t="str">
        <f t="shared" si="287"/>
        <v>2024-25Whitehorse CityO2</v>
      </c>
      <c r="B18357" s="18" t="s">
        <v>1274</v>
      </c>
      <c r="C18357" s="18" t="s">
        <v>1209</v>
      </c>
      <c r="D18357" s="18" t="s">
        <v>556</v>
      </c>
      <c r="E18357" s="18">
        <v>0</v>
      </c>
    </row>
    <row r="18358" spans="1:5" x14ac:dyDescent="0.3">
      <c r="A18358" s="18" t="str">
        <f t="shared" si="287"/>
        <v>2024-25Whitehorse CityO3</v>
      </c>
      <c r="B18358" s="18" t="s">
        <v>1274</v>
      </c>
      <c r="C18358" s="18" t="s">
        <v>1209</v>
      </c>
      <c r="D18358" s="18" t="s">
        <v>558</v>
      </c>
      <c r="E18358" s="18">
        <v>0</v>
      </c>
    </row>
    <row r="18359" spans="1:5" x14ac:dyDescent="0.3">
      <c r="A18359" s="18" t="str">
        <f t="shared" si="287"/>
        <v>2024-25Whitehorse CityO4</v>
      </c>
      <c r="B18359" s="18" t="s">
        <v>1274</v>
      </c>
      <c r="C18359" s="18" t="s">
        <v>1209</v>
      </c>
      <c r="D18359" s="18" t="s">
        <v>560</v>
      </c>
      <c r="E18359" s="18">
        <v>4.3200789915890263E-2</v>
      </c>
    </row>
    <row r="18360" spans="1:5" x14ac:dyDescent="0.3">
      <c r="A18360" s="18" t="str">
        <f t="shared" si="287"/>
        <v>2024-25Whitehorse CityO5</v>
      </c>
      <c r="B18360" s="18" t="s">
        <v>1274</v>
      </c>
      <c r="C18360" s="18" t="s">
        <v>1209</v>
      </c>
      <c r="D18360" s="18" t="s">
        <v>562</v>
      </c>
      <c r="E18360" s="18">
        <v>0.94144486692015206</v>
      </c>
    </row>
    <row r="18361" spans="1:5" x14ac:dyDescent="0.3">
      <c r="A18361" s="18" t="str">
        <f t="shared" si="287"/>
        <v>2024-25Whitehorse CityOP1</v>
      </c>
      <c r="B18361" s="18" t="s">
        <v>1274</v>
      </c>
      <c r="C18361" s="18" t="s">
        <v>1209</v>
      </c>
      <c r="D18361" s="18" t="s">
        <v>564</v>
      </c>
      <c r="E18361" s="18">
        <v>4.4051056706423938E-2</v>
      </c>
    </row>
    <row r="18362" spans="1:5" x14ac:dyDescent="0.3">
      <c r="A18362" s="18" t="str">
        <f t="shared" si="287"/>
        <v>2024-25Whitehorse CityS1</v>
      </c>
      <c r="B18362" s="18" t="s">
        <v>1274</v>
      </c>
      <c r="C18362" s="18" t="s">
        <v>1209</v>
      </c>
      <c r="D18362" s="18" t="s">
        <v>567</v>
      </c>
      <c r="E18362" s="18">
        <v>0.62567064239380621</v>
      </c>
    </row>
    <row r="18363" spans="1:5" x14ac:dyDescent="0.3">
      <c r="A18363" s="18" t="str">
        <f t="shared" si="287"/>
        <v>2024-25Whitehorse CityS2</v>
      </c>
      <c r="B18363" s="18" t="s">
        <v>1274</v>
      </c>
      <c r="C18363" s="18" t="s">
        <v>1209</v>
      </c>
      <c r="D18363" s="18" t="s">
        <v>569</v>
      </c>
      <c r="E18363" s="18">
        <v>1.6784931589929697E-3</v>
      </c>
    </row>
    <row r="18364" spans="1:5" x14ac:dyDescent="0.3">
      <c r="A18364" s="18" t="str">
        <f t="shared" si="287"/>
        <v>2024-25Whitehorse CityC1</v>
      </c>
      <c r="B18364" s="18" t="s">
        <v>1274</v>
      </c>
      <c r="C18364" s="18" t="s">
        <v>1209</v>
      </c>
      <c r="D18364" s="18" t="s">
        <v>572</v>
      </c>
      <c r="E18364" s="18">
        <v>1245.0752744437541</v>
      </c>
    </row>
    <row r="18365" spans="1:5" x14ac:dyDescent="0.3">
      <c r="A18365" s="18" t="str">
        <f t="shared" si="287"/>
        <v>2024-25Whitehorse CityC2</v>
      </c>
      <c r="B18365" s="18" t="s">
        <v>1274</v>
      </c>
      <c r="C18365" s="18" t="s">
        <v>1209</v>
      </c>
      <c r="D18365" s="18" t="s">
        <v>575</v>
      </c>
      <c r="E18365" s="18">
        <v>7571.142797963611</v>
      </c>
    </row>
    <row r="18366" spans="1:5" x14ac:dyDescent="0.3">
      <c r="A18366" s="18" t="str">
        <f t="shared" si="287"/>
        <v>2024-25Whitehorse CityC3</v>
      </c>
      <c r="B18366" s="18" t="s">
        <v>1274</v>
      </c>
      <c r="C18366" s="18" t="s">
        <v>1209</v>
      </c>
      <c r="D18366" s="18" t="s">
        <v>579</v>
      </c>
      <c r="E18366" s="18">
        <v>286.36406206099963</v>
      </c>
    </row>
    <row r="18367" spans="1:5" x14ac:dyDescent="0.3">
      <c r="A18367" s="18" t="str">
        <f t="shared" si="287"/>
        <v>2024-25Whitehorse CityC4</v>
      </c>
      <c r="B18367" s="18" t="s">
        <v>1274</v>
      </c>
      <c r="C18367" s="18" t="s">
        <v>1209</v>
      </c>
      <c r="D18367" s="18" t="s">
        <v>583</v>
      </c>
      <c r="E18367" s="18">
        <v>1203.4263226172177</v>
      </c>
    </row>
    <row r="18368" spans="1:5" x14ac:dyDescent="0.3">
      <c r="A18368" s="18" t="str">
        <f t="shared" si="287"/>
        <v>2024-25Whitehorse CityC5</v>
      </c>
      <c r="B18368" s="18" t="s">
        <v>1274</v>
      </c>
      <c r="C18368" s="18" t="s">
        <v>1209</v>
      </c>
      <c r="D18368" s="18" t="s">
        <v>586</v>
      </c>
      <c r="E18368" s="18">
        <v>97.197239755371683</v>
      </c>
    </row>
    <row r="18369" spans="1:5" x14ac:dyDescent="0.3">
      <c r="A18369" s="18" t="str">
        <f t="shared" si="287"/>
        <v>2024-25Whitehorse CityC6</v>
      </c>
      <c r="B18369" s="18" t="s">
        <v>1274</v>
      </c>
      <c r="C18369" s="18" t="s">
        <v>1209</v>
      </c>
      <c r="D18369" s="18" t="s">
        <v>590</v>
      </c>
      <c r="E18369" s="18">
        <v>9</v>
      </c>
    </row>
    <row r="18370" spans="1:5" x14ac:dyDescent="0.3">
      <c r="A18370" s="18" t="str">
        <f t="shared" si="287"/>
        <v>2024-25Whitehorse CityC7</v>
      </c>
      <c r="B18370" s="18" t="s">
        <v>1274</v>
      </c>
      <c r="C18370" s="18" t="s">
        <v>1209</v>
      </c>
      <c r="D18370" s="18" t="s">
        <v>594</v>
      </c>
      <c r="E18370" s="18">
        <v>0.17114568599717114</v>
      </c>
    </row>
    <row r="18371" spans="1:5" x14ac:dyDescent="0.3">
      <c r="A18371" s="18" t="str">
        <f t="shared" si="287"/>
        <v>2024-25Whittlesea CityAF2</v>
      </c>
      <c r="B18371" s="18" t="s">
        <v>1274</v>
      </c>
      <c r="C18371" s="18" t="s">
        <v>1212</v>
      </c>
      <c r="D18371" s="18" t="s">
        <v>76</v>
      </c>
      <c r="E18371" s="18">
        <v>1</v>
      </c>
    </row>
    <row r="18372" spans="1:5" x14ac:dyDescent="0.3">
      <c r="A18372" s="18" t="str">
        <f t="shared" si="287"/>
        <v>2024-25Whittlesea CityAF6</v>
      </c>
      <c r="B18372" s="18" t="s">
        <v>1274</v>
      </c>
      <c r="C18372" s="18" t="s">
        <v>1212</v>
      </c>
      <c r="D18372" s="18" t="s">
        <v>85</v>
      </c>
      <c r="E18372" s="18">
        <v>4.1401044217310945</v>
      </c>
    </row>
    <row r="18373" spans="1:5" x14ac:dyDescent="0.3">
      <c r="A18373" s="18" t="str">
        <f t="shared" si="287"/>
        <v>2024-25Whittlesea CityAF7</v>
      </c>
      <c r="B18373" s="18" t="s">
        <v>1274</v>
      </c>
      <c r="C18373" s="18" t="s">
        <v>1212</v>
      </c>
      <c r="D18373" s="18" t="s">
        <v>90</v>
      </c>
      <c r="E18373" s="18">
        <v>-0.27350325434445205</v>
      </c>
    </row>
    <row r="18374" spans="1:5" x14ac:dyDescent="0.3">
      <c r="A18374" s="18" t="str">
        <f t="shared" si="287"/>
        <v>2024-25Whittlesea CityAM1</v>
      </c>
      <c r="B18374" s="18" t="s">
        <v>1274</v>
      </c>
      <c r="C18374" s="18" t="s">
        <v>1212</v>
      </c>
      <c r="D18374" s="18" t="s">
        <v>97</v>
      </c>
      <c r="E18374" s="18">
        <v>1.126463700234192</v>
      </c>
    </row>
    <row r="18375" spans="1:5" x14ac:dyDescent="0.3">
      <c r="A18375" s="18" t="str">
        <f t="shared" si="287"/>
        <v>2024-25Whittlesea CityAM2</v>
      </c>
      <c r="B18375" s="18" t="s">
        <v>1274</v>
      </c>
      <c r="C18375" s="18" t="s">
        <v>1212</v>
      </c>
      <c r="D18375" s="18" t="s">
        <v>103</v>
      </c>
      <c r="E18375" s="18">
        <v>0.28250591016548465</v>
      </c>
    </row>
    <row r="18376" spans="1:5" x14ac:dyDescent="0.3">
      <c r="A18376" s="18" t="str">
        <f t="shared" si="287"/>
        <v>2024-25Whittlesea CityAM5</v>
      </c>
      <c r="B18376" s="18" t="s">
        <v>1274</v>
      </c>
      <c r="C18376" s="18" t="s">
        <v>1212</v>
      </c>
      <c r="D18376" s="18" t="s">
        <v>109</v>
      </c>
      <c r="E18376" s="18">
        <v>0.50658978583196046</v>
      </c>
    </row>
    <row r="18377" spans="1:5" x14ac:dyDescent="0.3">
      <c r="A18377" s="18" t="str">
        <f t="shared" si="287"/>
        <v>2024-25Whittlesea CityAM6</v>
      </c>
      <c r="B18377" s="18" t="s">
        <v>1274</v>
      </c>
      <c r="C18377" s="18" t="s">
        <v>1212</v>
      </c>
      <c r="D18377" s="18" t="s">
        <v>115</v>
      </c>
      <c r="E18377" s="18">
        <v>11.472002811961897</v>
      </c>
    </row>
    <row r="18378" spans="1:5" x14ac:dyDescent="0.3">
      <c r="A18378" s="18" t="str">
        <f t="shared" si="287"/>
        <v>2024-25Whittlesea CityAM7</v>
      </c>
      <c r="B18378" s="18" t="s">
        <v>1274</v>
      </c>
      <c r="C18378" s="18" t="s">
        <v>1212</v>
      </c>
      <c r="D18378" s="18" t="s">
        <v>118</v>
      </c>
      <c r="E18378" s="18">
        <v>1</v>
      </c>
    </row>
    <row r="18379" spans="1:5" x14ac:dyDescent="0.3">
      <c r="A18379" s="18" t="str">
        <f t="shared" si="287"/>
        <v>2024-25Whittlesea CityFS1</v>
      </c>
      <c r="B18379" s="18" t="s">
        <v>1274</v>
      </c>
      <c r="C18379" s="18" t="s">
        <v>1212</v>
      </c>
      <c r="D18379" s="18" t="s">
        <v>124</v>
      </c>
      <c r="E18379" s="18">
        <v>1</v>
      </c>
    </row>
    <row r="18380" spans="1:5" x14ac:dyDescent="0.3">
      <c r="A18380" s="18" t="str">
        <f t="shared" si="287"/>
        <v>2024-25Whittlesea CityFS2</v>
      </c>
      <c r="B18380" s="18" t="s">
        <v>1274</v>
      </c>
      <c r="C18380" s="18" t="s">
        <v>1212</v>
      </c>
      <c r="D18380" s="18" t="s">
        <v>130</v>
      </c>
      <c r="E18380" s="18">
        <v>1</v>
      </c>
    </row>
    <row r="18381" spans="1:5" x14ac:dyDescent="0.3">
      <c r="A18381" s="18" t="str">
        <f t="shared" si="287"/>
        <v>2024-25Whittlesea CityFS3</v>
      </c>
      <c r="B18381" s="18" t="s">
        <v>1274</v>
      </c>
      <c r="C18381" s="18" t="s">
        <v>1212</v>
      </c>
      <c r="D18381" s="18" t="s">
        <v>135</v>
      </c>
      <c r="E18381" s="18">
        <v>370.9064748201439</v>
      </c>
    </row>
    <row r="18382" spans="1:5" x14ac:dyDescent="0.3">
      <c r="A18382" s="18" t="str">
        <f t="shared" si="287"/>
        <v>2024-25Whittlesea CityFS4</v>
      </c>
      <c r="B18382" s="18" t="s">
        <v>1274</v>
      </c>
      <c r="C18382" s="18" t="s">
        <v>1212</v>
      </c>
      <c r="D18382" s="18" t="s">
        <v>139</v>
      </c>
      <c r="E18382" s="18">
        <v>1</v>
      </c>
    </row>
    <row r="18383" spans="1:5" x14ac:dyDescent="0.3">
      <c r="A18383" s="18" t="str">
        <f t="shared" si="287"/>
        <v>2024-25Whittlesea CityFS5</v>
      </c>
      <c r="B18383" s="18" t="s">
        <v>1274</v>
      </c>
      <c r="C18383" s="18" t="s">
        <v>1212</v>
      </c>
      <c r="D18383" s="18" t="s">
        <v>144</v>
      </c>
      <c r="E18383" s="18">
        <v>1.0082644628099173</v>
      </c>
    </row>
    <row r="18384" spans="1:5" x14ac:dyDescent="0.3">
      <c r="A18384" s="18" t="str">
        <f t="shared" si="287"/>
        <v>2024-25Whittlesea CityG1</v>
      </c>
      <c r="B18384" s="18" t="s">
        <v>1274</v>
      </c>
      <c r="C18384" s="18" t="s">
        <v>1212</v>
      </c>
      <c r="D18384" s="18" t="s">
        <v>149</v>
      </c>
      <c r="E18384" s="18">
        <v>5.2631578947368418E-2</v>
      </c>
    </row>
    <row r="18385" spans="1:5" x14ac:dyDescent="0.3">
      <c r="A18385" s="18" t="str">
        <f t="shared" si="287"/>
        <v>2024-25Whittlesea CityG2</v>
      </c>
      <c r="B18385" s="18" t="s">
        <v>1274</v>
      </c>
      <c r="C18385" s="18" t="s">
        <v>1212</v>
      </c>
      <c r="D18385" s="18" t="s">
        <v>154</v>
      </c>
      <c r="E18385" s="18">
        <v>47</v>
      </c>
    </row>
    <row r="18386" spans="1:5" x14ac:dyDescent="0.3">
      <c r="A18386" s="18" t="str">
        <f t="shared" si="287"/>
        <v>2024-25Whittlesea CityG3</v>
      </c>
      <c r="B18386" s="18" t="s">
        <v>1274</v>
      </c>
      <c r="C18386" s="18" t="s">
        <v>1212</v>
      </c>
      <c r="D18386" s="18" t="s">
        <v>159</v>
      </c>
      <c r="E18386" s="18">
        <v>0.92063492063492058</v>
      </c>
    </row>
    <row r="18387" spans="1:5" x14ac:dyDescent="0.3">
      <c r="A18387" s="18" t="str">
        <f t="shared" si="287"/>
        <v>2024-25Whittlesea CityG4</v>
      </c>
      <c r="B18387" s="18" t="s">
        <v>1274</v>
      </c>
      <c r="C18387" s="18" t="s">
        <v>1212</v>
      </c>
      <c r="D18387" s="18" t="s">
        <v>166</v>
      </c>
      <c r="E18387" s="18">
        <v>67084.590000000011</v>
      </c>
    </row>
    <row r="18388" spans="1:5" x14ac:dyDescent="0.3">
      <c r="A18388" s="18" t="str">
        <f t="shared" si="287"/>
        <v>2024-25Whittlesea CityG5</v>
      </c>
      <c r="B18388" s="18" t="s">
        <v>1274</v>
      </c>
      <c r="C18388" s="18" t="s">
        <v>1212</v>
      </c>
      <c r="D18388" s="18" t="s">
        <v>169</v>
      </c>
      <c r="E18388" s="18">
        <v>43</v>
      </c>
    </row>
    <row r="18389" spans="1:5" x14ac:dyDescent="0.3">
      <c r="A18389" s="18" t="str">
        <f t="shared" si="287"/>
        <v>2024-25Whittlesea CityLB2</v>
      </c>
      <c r="B18389" s="18" t="s">
        <v>1274</v>
      </c>
      <c r="C18389" s="18" t="s">
        <v>1212</v>
      </c>
      <c r="D18389" s="18" t="s">
        <v>172</v>
      </c>
      <c r="E18389" s="18">
        <v>0.83369703352286251</v>
      </c>
    </row>
    <row r="18390" spans="1:5" x14ac:dyDescent="0.3">
      <c r="A18390" s="18" t="str">
        <f t="shared" si="287"/>
        <v>2024-25Whittlesea CityLB5</v>
      </c>
      <c r="B18390" s="18" t="s">
        <v>1274</v>
      </c>
      <c r="C18390" s="18" t="s">
        <v>1212</v>
      </c>
      <c r="D18390" s="18" t="s">
        <v>177</v>
      </c>
      <c r="E18390" s="18">
        <v>22.532890475663891</v>
      </c>
    </row>
    <row r="18391" spans="1:5" x14ac:dyDescent="0.3">
      <c r="A18391" s="18" t="str">
        <f t="shared" si="287"/>
        <v>2024-25Whittlesea CityLB6</v>
      </c>
      <c r="B18391" s="18" t="s">
        <v>1274</v>
      </c>
      <c r="C18391" s="18" t="s">
        <v>1212</v>
      </c>
      <c r="D18391" s="18" t="s">
        <v>180</v>
      </c>
      <c r="E18391" s="18">
        <v>3.9689973302159522</v>
      </c>
    </row>
    <row r="18392" spans="1:5" x14ac:dyDescent="0.3">
      <c r="A18392" s="18" t="str">
        <f t="shared" ref="A18392:A18455" si="288">CONCATENATE(B18392,C18392,D18392)</f>
        <v>2024-25Whittlesea CityLB7</v>
      </c>
      <c r="B18392" s="18" t="s">
        <v>1274</v>
      </c>
      <c r="C18392" s="18" t="s">
        <v>1212</v>
      </c>
      <c r="D18392" s="18" t="s">
        <v>184</v>
      </c>
      <c r="E18392" s="18">
        <v>0.22013080362079587</v>
      </c>
    </row>
    <row r="18393" spans="1:5" x14ac:dyDescent="0.3">
      <c r="A18393" s="18" t="str">
        <f t="shared" si="288"/>
        <v>2024-25Whittlesea CityLB8</v>
      </c>
      <c r="B18393" s="18" t="s">
        <v>1274</v>
      </c>
      <c r="C18393" s="18" t="s">
        <v>1212</v>
      </c>
      <c r="D18393" s="18" t="s">
        <v>188</v>
      </c>
      <c r="E18393" s="18">
        <v>2.4796251244056178</v>
      </c>
    </row>
    <row r="18394" spans="1:5" x14ac:dyDescent="0.3">
      <c r="A18394" s="18" t="str">
        <f t="shared" si="288"/>
        <v>2024-25Whittlesea CityMC2</v>
      </c>
      <c r="B18394" s="18" t="s">
        <v>1274</v>
      </c>
      <c r="C18394" s="18" t="s">
        <v>1212</v>
      </c>
      <c r="D18394" s="18" t="s">
        <v>192</v>
      </c>
      <c r="E18394" s="18">
        <v>1.0117902575240458</v>
      </c>
    </row>
    <row r="18395" spans="1:5" x14ac:dyDescent="0.3">
      <c r="A18395" s="18" t="str">
        <f t="shared" si="288"/>
        <v>2024-25Whittlesea CityMC3</v>
      </c>
      <c r="B18395" s="18" t="s">
        <v>1274</v>
      </c>
      <c r="C18395" s="18" t="s">
        <v>1212</v>
      </c>
      <c r="D18395" s="18" t="s">
        <v>197</v>
      </c>
      <c r="E18395" s="18">
        <v>69.810247148204255</v>
      </c>
    </row>
    <row r="18396" spans="1:5" x14ac:dyDescent="0.3">
      <c r="A18396" s="18" t="str">
        <f t="shared" si="288"/>
        <v>2024-25Whittlesea CityMC4</v>
      </c>
      <c r="B18396" s="18" t="s">
        <v>1274</v>
      </c>
      <c r="C18396" s="18" t="s">
        <v>1212</v>
      </c>
      <c r="D18396" s="18" t="s">
        <v>202</v>
      </c>
      <c r="E18396" s="18">
        <v>0.77719015865716257</v>
      </c>
    </row>
    <row r="18397" spans="1:5" x14ac:dyDescent="0.3">
      <c r="A18397" s="18" t="str">
        <f t="shared" si="288"/>
        <v>2024-25Whittlesea CityMC5</v>
      </c>
      <c r="B18397" s="18" t="s">
        <v>1274</v>
      </c>
      <c r="C18397" s="18" t="s">
        <v>1212</v>
      </c>
      <c r="D18397" s="18" t="s">
        <v>207</v>
      </c>
      <c r="E18397" s="18">
        <v>0.91796008869179602</v>
      </c>
    </row>
    <row r="18398" spans="1:5" x14ac:dyDescent="0.3">
      <c r="A18398" s="18" t="str">
        <f t="shared" si="288"/>
        <v>2024-25Whittlesea CityMC6</v>
      </c>
      <c r="B18398" s="18" t="s">
        <v>1274</v>
      </c>
      <c r="C18398" s="18" t="s">
        <v>1212</v>
      </c>
      <c r="D18398" s="18" t="s">
        <v>211</v>
      </c>
      <c r="E18398" s="18">
        <v>0.99751784052125347</v>
      </c>
    </row>
    <row r="18399" spans="1:5" x14ac:dyDescent="0.3">
      <c r="A18399" s="18" t="str">
        <f t="shared" si="288"/>
        <v>2024-25Whittlesea CityR1</v>
      </c>
      <c r="B18399" s="18" t="s">
        <v>1274</v>
      </c>
      <c r="C18399" s="18" t="s">
        <v>1212</v>
      </c>
      <c r="D18399" s="18" t="s">
        <v>215</v>
      </c>
      <c r="E18399" s="18">
        <v>38.265394382667786</v>
      </c>
    </row>
    <row r="18400" spans="1:5" x14ac:dyDescent="0.3">
      <c r="A18400" s="18" t="str">
        <f t="shared" si="288"/>
        <v>2024-25Whittlesea CityR2</v>
      </c>
      <c r="B18400" s="18" t="s">
        <v>1274</v>
      </c>
      <c r="C18400" s="18" t="s">
        <v>1212</v>
      </c>
      <c r="D18400" s="18" t="s">
        <v>220</v>
      </c>
      <c r="E18400" s="18">
        <v>0.92054221994644214</v>
      </c>
    </row>
    <row r="18401" spans="1:5" x14ac:dyDescent="0.3">
      <c r="A18401" s="18" t="str">
        <f t="shared" si="288"/>
        <v>2024-25Whittlesea CityR3</v>
      </c>
      <c r="B18401" s="18" t="s">
        <v>1274</v>
      </c>
      <c r="C18401" s="18" t="s">
        <v>1212</v>
      </c>
      <c r="D18401" s="18" t="s">
        <v>223</v>
      </c>
      <c r="E18401" s="18">
        <v>90.279682138982295</v>
      </c>
    </row>
    <row r="18402" spans="1:5" x14ac:dyDescent="0.3">
      <c r="A18402" s="18" t="str">
        <f t="shared" si="288"/>
        <v>2024-25Whittlesea CityR4</v>
      </c>
      <c r="B18402" s="18" t="s">
        <v>1274</v>
      </c>
      <c r="C18402" s="18" t="s">
        <v>1212</v>
      </c>
      <c r="D18402" s="18" t="s">
        <v>228</v>
      </c>
      <c r="E18402" s="18">
        <v>31.405134385982283</v>
      </c>
    </row>
    <row r="18403" spans="1:5" x14ac:dyDescent="0.3">
      <c r="A18403" s="18" t="str">
        <f t="shared" si="288"/>
        <v>2024-25Whittlesea CityR5</v>
      </c>
      <c r="B18403" s="18" t="s">
        <v>1274</v>
      </c>
      <c r="C18403" s="18" t="s">
        <v>1212</v>
      </c>
      <c r="D18403" s="18" t="s">
        <v>232</v>
      </c>
      <c r="E18403" s="18">
        <v>51</v>
      </c>
    </row>
    <row r="18404" spans="1:5" x14ac:dyDescent="0.3">
      <c r="A18404" s="18" t="str">
        <f t="shared" si="288"/>
        <v>2024-25Whittlesea CitySP1</v>
      </c>
      <c r="B18404" s="18" t="s">
        <v>1274</v>
      </c>
      <c r="C18404" s="18" t="s">
        <v>1212</v>
      </c>
      <c r="D18404" s="18" t="s">
        <v>236</v>
      </c>
      <c r="E18404" s="18">
        <v>66</v>
      </c>
    </row>
    <row r="18405" spans="1:5" x14ac:dyDescent="0.3">
      <c r="A18405" s="18" t="str">
        <f t="shared" si="288"/>
        <v>2024-25Whittlesea CitySP2</v>
      </c>
      <c r="B18405" s="18" t="s">
        <v>1274</v>
      </c>
      <c r="C18405" s="18" t="s">
        <v>1212</v>
      </c>
      <c r="D18405" s="18" t="s">
        <v>239</v>
      </c>
      <c r="E18405" s="18">
        <v>0.68394648829431437</v>
      </c>
    </row>
    <row r="18406" spans="1:5" x14ac:dyDescent="0.3">
      <c r="A18406" s="18" t="str">
        <f t="shared" si="288"/>
        <v>2024-25Whittlesea CitySP3</v>
      </c>
      <c r="B18406" s="18" t="s">
        <v>1274</v>
      </c>
      <c r="C18406" s="18" t="s">
        <v>1212</v>
      </c>
      <c r="D18406" s="18" t="s">
        <v>245</v>
      </c>
      <c r="E18406" s="18">
        <v>4603.8631921824108</v>
      </c>
    </row>
    <row r="18407" spans="1:5" x14ac:dyDescent="0.3">
      <c r="A18407" s="18" t="str">
        <f t="shared" si="288"/>
        <v>2024-25Whittlesea CitySP4</v>
      </c>
      <c r="B18407" s="18" t="s">
        <v>1274</v>
      </c>
      <c r="C18407" s="18" t="s">
        <v>1212</v>
      </c>
      <c r="D18407" s="18" t="s">
        <v>251</v>
      </c>
      <c r="E18407" s="18">
        <v>1</v>
      </c>
    </row>
    <row r="18408" spans="1:5" x14ac:dyDescent="0.3">
      <c r="A18408" s="18" t="str">
        <f t="shared" si="288"/>
        <v>2024-25Whittlesea CityWC2</v>
      </c>
      <c r="B18408" s="18" t="s">
        <v>1274</v>
      </c>
      <c r="C18408" s="18" t="s">
        <v>1212</v>
      </c>
      <c r="D18408" s="18" t="s">
        <v>256</v>
      </c>
      <c r="E18408" s="18">
        <v>3.210560060950824</v>
      </c>
    </row>
    <row r="18409" spans="1:5" x14ac:dyDescent="0.3">
      <c r="A18409" s="18" t="str">
        <f t="shared" si="288"/>
        <v>2024-25Whittlesea CityWC3</v>
      </c>
      <c r="B18409" s="18" t="s">
        <v>1274</v>
      </c>
      <c r="C18409" s="18" t="s">
        <v>1212</v>
      </c>
      <c r="D18409" s="18" t="s">
        <v>262</v>
      </c>
      <c r="E18409" s="18">
        <v>114.97970465353788</v>
      </c>
    </row>
    <row r="18410" spans="1:5" x14ac:dyDescent="0.3">
      <c r="A18410" s="18" t="str">
        <f t="shared" si="288"/>
        <v>2024-25Whittlesea CityWC4</v>
      </c>
      <c r="B18410" s="18" t="s">
        <v>1274</v>
      </c>
      <c r="C18410" s="18" t="s">
        <v>1212</v>
      </c>
      <c r="D18410" s="18" t="s">
        <v>266</v>
      </c>
      <c r="E18410" s="18">
        <v>71.928122121799007</v>
      </c>
    </row>
    <row r="18411" spans="1:5" x14ac:dyDescent="0.3">
      <c r="A18411" s="18" t="str">
        <f t="shared" si="288"/>
        <v>2024-25Whittlesea CityWC5</v>
      </c>
      <c r="B18411" s="18" t="s">
        <v>1274</v>
      </c>
      <c r="C18411" s="18" t="s">
        <v>1212</v>
      </c>
      <c r="D18411" s="18" t="s">
        <v>270</v>
      </c>
      <c r="E18411" s="18">
        <v>0.42305037159209896</v>
      </c>
    </row>
    <row r="18412" spans="1:5" x14ac:dyDescent="0.3">
      <c r="A18412" s="18" t="str">
        <f t="shared" si="288"/>
        <v>2024-25Whittlesea CityE2</v>
      </c>
      <c r="B18412" s="18" t="s">
        <v>1274</v>
      </c>
      <c r="C18412" s="18" t="s">
        <v>1212</v>
      </c>
      <c r="D18412" s="18" t="s">
        <v>548</v>
      </c>
      <c r="E18412" s="18">
        <v>3063.4859389952153</v>
      </c>
    </row>
    <row r="18413" spans="1:5" x14ac:dyDescent="0.3">
      <c r="A18413" s="18" t="str">
        <f t="shared" si="288"/>
        <v>2024-25Whittlesea CityE4</v>
      </c>
      <c r="B18413" s="18" t="s">
        <v>1274</v>
      </c>
      <c r="C18413" s="18" t="s">
        <v>1212</v>
      </c>
      <c r="D18413" s="18" t="s">
        <v>550</v>
      </c>
      <c r="E18413" s="18">
        <v>1898.7273511647973</v>
      </c>
    </row>
    <row r="18414" spans="1:5" x14ac:dyDescent="0.3">
      <c r="A18414" s="18" t="str">
        <f t="shared" si="288"/>
        <v>2024-25Whittlesea CityL1</v>
      </c>
      <c r="B18414" s="18" t="s">
        <v>1274</v>
      </c>
      <c r="C18414" s="18" t="s">
        <v>1212</v>
      </c>
      <c r="D18414" s="18" t="s">
        <v>552</v>
      </c>
      <c r="E18414" s="18">
        <v>2.8252337379573365</v>
      </c>
    </row>
    <row r="18415" spans="1:5" x14ac:dyDescent="0.3">
      <c r="A18415" s="18" t="str">
        <f t="shared" si="288"/>
        <v>2024-25Whittlesea CityL2</v>
      </c>
      <c r="B18415" s="18" t="s">
        <v>1274</v>
      </c>
      <c r="C18415" s="18" t="s">
        <v>1212</v>
      </c>
      <c r="D18415" s="18" t="s">
        <v>554</v>
      </c>
      <c r="E18415" s="18">
        <v>-1.8691859118982226</v>
      </c>
    </row>
    <row r="18416" spans="1:5" x14ac:dyDescent="0.3">
      <c r="A18416" s="18" t="str">
        <f t="shared" si="288"/>
        <v>2024-25Whittlesea CityO2</v>
      </c>
      <c r="B18416" s="18" t="s">
        <v>1274</v>
      </c>
      <c r="C18416" s="18" t="s">
        <v>1212</v>
      </c>
      <c r="D18416" s="18" t="s">
        <v>556</v>
      </c>
      <c r="E18416" s="18">
        <v>3.4287359009876055E-2</v>
      </c>
    </row>
    <row r="18417" spans="1:5" x14ac:dyDescent="0.3">
      <c r="A18417" s="18" t="str">
        <f t="shared" si="288"/>
        <v>2024-25Whittlesea CityO3</v>
      </c>
      <c r="B18417" s="18" t="s">
        <v>1274</v>
      </c>
      <c r="C18417" s="18" t="s">
        <v>1212</v>
      </c>
      <c r="D18417" s="18" t="s">
        <v>558</v>
      </c>
      <c r="E18417" s="18">
        <v>7.3800572055622519E-3</v>
      </c>
    </row>
    <row r="18418" spans="1:5" x14ac:dyDescent="0.3">
      <c r="A18418" s="18" t="str">
        <f t="shared" si="288"/>
        <v>2024-25Whittlesea CityO4</v>
      </c>
      <c r="B18418" s="18" t="s">
        <v>1274</v>
      </c>
      <c r="C18418" s="18" t="s">
        <v>1212</v>
      </c>
      <c r="D18418" s="18" t="s">
        <v>560</v>
      </c>
      <c r="E18418" s="18">
        <v>3.7662342200062204E-2</v>
      </c>
    </row>
    <row r="18419" spans="1:5" x14ac:dyDescent="0.3">
      <c r="A18419" s="18" t="str">
        <f t="shared" si="288"/>
        <v>2024-25Whittlesea CityO5</v>
      </c>
      <c r="B18419" s="18" t="s">
        <v>1274</v>
      </c>
      <c r="C18419" s="18" t="s">
        <v>1212</v>
      </c>
      <c r="D18419" s="18" t="s">
        <v>562</v>
      </c>
      <c r="E18419" s="18">
        <v>0.5784239594976659</v>
      </c>
    </row>
    <row r="18420" spans="1:5" x14ac:dyDescent="0.3">
      <c r="A18420" s="18" t="str">
        <f t="shared" si="288"/>
        <v>2024-25Whittlesea CityOP1</v>
      </c>
      <c r="B18420" s="18" t="s">
        <v>1274</v>
      </c>
      <c r="C18420" s="18" t="s">
        <v>1212</v>
      </c>
      <c r="D18420" s="18" t="s">
        <v>564</v>
      </c>
      <c r="E18420" s="18">
        <v>6.6117225465559051E-2</v>
      </c>
    </row>
    <row r="18421" spans="1:5" x14ac:dyDescent="0.3">
      <c r="A18421" s="18" t="str">
        <f t="shared" si="288"/>
        <v>2024-25Whittlesea CityS1</v>
      </c>
      <c r="B18421" s="18" t="s">
        <v>1274</v>
      </c>
      <c r="C18421" s="18" t="s">
        <v>1212</v>
      </c>
      <c r="D18421" s="18" t="s">
        <v>567</v>
      </c>
      <c r="E18421" s="18">
        <v>0.66459828818209976</v>
      </c>
    </row>
    <row r="18422" spans="1:5" x14ac:dyDescent="0.3">
      <c r="A18422" s="18" t="str">
        <f t="shared" si="288"/>
        <v>2024-25Whittlesea CityS2</v>
      </c>
      <c r="B18422" s="18" t="s">
        <v>1274</v>
      </c>
      <c r="C18422" s="18" t="s">
        <v>1212</v>
      </c>
      <c r="D18422" s="18" t="s">
        <v>569</v>
      </c>
      <c r="E18422" s="18">
        <v>2.7205195341245495E-3</v>
      </c>
    </row>
    <row r="18423" spans="1:5" x14ac:dyDescent="0.3">
      <c r="A18423" s="18" t="str">
        <f t="shared" si="288"/>
        <v>2024-25Whittlesea CityC1</v>
      </c>
      <c r="B18423" s="18" t="s">
        <v>1274</v>
      </c>
      <c r="C18423" s="18" t="s">
        <v>1212</v>
      </c>
      <c r="D18423" s="18" t="s">
        <v>572</v>
      </c>
      <c r="E18423" s="18">
        <v>1233.989423113379</v>
      </c>
    </row>
    <row r="18424" spans="1:5" x14ac:dyDescent="0.3">
      <c r="A18424" s="18" t="str">
        <f t="shared" si="288"/>
        <v>2024-25Whittlesea CityC2</v>
      </c>
      <c r="B18424" s="18" t="s">
        <v>1274</v>
      </c>
      <c r="C18424" s="18" t="s">
        <v>1212</v>
      </c>
      <c r="D18424" s="18" t="s">
        <v>575</v>
      </c>
      <c r="E18424" s="18">
        <v>13993.953492045939</v>
      </c>
    </row>
    <row r="18425" spans="1:5" x14ac:dyDescent="0.3">
      <c r="A18425" s="18" t="str">
        <f t="shared" si="288"/>
        <v>2024-25Whittlesea CityC3</v>
      </c>
      <c r="B18425" s="18" t="s">
        <v>1274</v>
      </c>
      <c r="C18425" s="18" t="s">
        <v>1212</v>
      </c>
      <c r="D18425" s="18" t="s">
        <v>579</v>
      </c>
      <c r="E18425" s="18">
        <v>166.35175087050786</v>
      </c>
    </row>
    <row r="18426" spans="1:5" x14ac:dyDescent="0.3">
      <c r="A18426" s="18" t="str">
        <f t="shared" si="288"/>
        <v>2024-25Whittlesea CityC4</v>
      </c>
      <c r="B18426" s="18" t="s">
        <v>1274</v>
      </c>
      <c r="C18426" s="18" t="s">
        <v>1212</v>
      </c>
      <c r="D18426" s="18" t="s">
        <v>583</v>
      </c>
      <c r="E18426" s="18">
        <v>1130.3178464795183</v>
      </c>
    </row>
    <row r="18427" spans="1:5" x14ac:dyDescent="0.3">
      <c r="A18427" s="18" t="str">
        <f t="shared" si="288"/>
        <v>2024-25Whittlesea CityC5</v>
      </c>
      <c r="B18427" s="18" t="s">
        <v>1274</v>
      </c>
      <c r="C18427" s="18" t="s">
        <v>1212</v>
      </c>
      <c r="D18427" s="18" t="s">
        <v>586</v>
      </c>
      <c r="E18427" s="18">
        <v>182.64579548506345</v>
      </c>
    </row>
    <row r="18428" spans="1:5" x14ac:dyDescent="0.3">
      <c r="A18428" s="18" t="str">
        <f t="shared" si="288"/>
        <v>2024-25Whittlesea CityC6</v>
      </c>
      <c r="B18428" s="18" t="s">
        <v>1274</v>
      </c>
      <c r="C18428" s="18" t="s">
        <v>1212</v>
      </c>
      <c r="D18428" s="18" t="s">
        <v>590</v>
      </c>
      <c r="E18428" s="18">
        <v>4</v>
      </c>
    </row>
    <row r="18429" spans="1:5" x14ac:dyDescent="0.3">
      <c r="A18429" s="18" t="str">
        <f t="shared" si="288"/>
        <v>2024-25Whittlesea CityC7</v>
      </c>
      <c r="B18429" s="18" t="s">
        <v>1274</v>
      </c>
      <c r="C18429" s="18" t="s">
        <v>1212</v>
      </c>
      <c r="D18429" s="18" t="s">
        <v>594</v>
      </c>
      <c r="E18429" s="18">
        <v>0.12774782248029865</v>
      </c>
    </row>
    <row r="18430" spans="1:5" x14ac:dyDescent="0.3">
      <c r="A18430" s="18" t="str">
        <f t="shared" si="288"/>
        <v>2024-25Wodonga CityAF2</v>
      </c>
      <c r="B18430" s="18" t="s">
        <v>1274</v>
      </c>
      <c r="C18430" s="18" t="s">
        <v>1215</v>
      </c>
      <c r="D18430" s="18" t="s">
        <v>76</v>
      </c>
      <c r="E18430" s="18">
        <v>3.5</v>
      </c>
    </row>
    <row r="18431" spans="1:5" x14ac:dyDescent="0.3">
      <c r="A18431" s="18" t="str">
        <f t="shared" si="288"/>
        <v>2024-25Wodonga CityAF6</v>
      </c>
      <c r="B18431" s="18" t="s">
        <v>1274</v>
      </c>
      <c r="C18431" s="18" t="s">
        <v>1215</v>
      </c>
      <c r="D18431" s="18" t="s">
        <v>85</v>
      </c>
      <c r="E18431" s="18">
        <v>8.8645591647331781</v>
      </c>
    </row>
    <row r="18432" spans="1:5" x14ac:dyDescent="0.3">
      <c r="A18432" s="18" t="str">
        <f t="shared" si="288"/>
        <v>2024-25Wodonga CityAF7</v>
      </c>
      <c r="B18432" s="18" t="s">
        <v>1274</v>
      </c>
      <c r="C18432" s="18" t="s">
        <v>1215</v>
      </c>
      <c r="D18432" s="18" t="s">
        <v>90</v>
      </c>
      <c r="E18432" s="18">
        <v>2.415888157646378</v>
      </c>
    </row>
    <row r="18433" spans="1:5" x14ac:dyDescent="0.3">
      <c r="A18433" s="18" t="str">
        <f t="shared" si="288"/>
        <v>2024-25Wodonga CityAM1</v>
      </c>
      <c r="B18433" s="18" t="s">
        <v>1274</v>
      </c>
      <c r="C18433" s="18" t="s">
        <v>1215</v>
      </c>
      <c r="D18433" s="18" t="s">
        <v>97</v>
      </c>
      <c r="E18433" s="18">
        <v>1.6924731182795698</v>
      </c>
    </row>
    <row r="18434" spans="1:5" x14ac:dyDescent="0.3">
      <c r="A18434" s="18" t="str">
        <f t="shared" si="288"/>
        <v>2024-25Wodonga CityAM2</v>
      </c>
      <c r="B18434" s="18" t="s">
        <v>1274</v>
      </c>
      <c r="C18434" s="18" t="s">
        <v>1215</v>
      </c>
      <c r="D18434" s="18" t="s">
        <v>103</v>
      </c>
      <c r="E18434" s="18">
        <v>0.56475583864118895</v>
      </c>
    </row>
    <row r="18435" spans="1:5" x14ac:dyDescent="0.3">
      <c r="A18435" s="18" t="str">
        <f t="shared" si="288"/>
        <v>2024-25Wodonga CityAM5</v>
      </c>
      <c r="B18435" s="18" t="s">
        <v>1274</v>
      </c>
      <c r="C18435" s="18" t="s">
        <v>1215</v>
      </c>
      <c r="D18435" s="18" t="s">
        <v>109</v>
      </c>
      <c r="E18435" s="18">
        <v>0.58536585365853655</v>
      </c>
    </row>
    <row r="18436" spans="1:5" x14ac:dyDescent="0.3">
      <c r="A18436" s="18" t="str">
        <f t="shared" si="288"/>
        <v>2024-25Wodonga CityAM6</v>
      </c>
      <c r="B18436" s="18" t="s">
        <v>1274</v>
      </c>
      <c r="C18436" s="18" t="s">
        <v>1215</v>
      </c>
      <c r="D18436" s="18" t="s">
        <v>115</v>
      </c>
      <c r="E18436" s="18">
        <v>15.038015348920222</v>
      </c>
    </row>
    <row r="18437" spans="1:5" x14ac:dyDescent="0.3">
      <c r="A18437" s="18" t="str">
        <f t="shared" si="288"/>
        <v>2024-25Wodonga CityAM7</v>
      </c>
      <c r="B18437" s="18" t="s">
        <v>1274</v>
      </c>
      <c r="C18437" s="18" t="s">
        <v>1215</v>
      </c>
      <c r="D18437" s="18" t="s">
        <v>118</v>
      </c>
      <c r="E18437" s="18">
        <v>0</v>
      </c>
    </row>
    <row r="18438" spans="1:5" x14ac:dyDescent="0.3">
      <c r="A18438" s="18" t="str">
        <f t="shared" si="288"/>
        <v>2024-25Wodonga CityFS1</v>
      </c>
      <c r="B18438" s="18" t="s">
        <v>1274</v>
      </c>
      <c r="C18438" s="18" t="s">
        <v>1215</v>
      </c>
      <c r="D18438" s="18" t="s">
        <v>124</v>
      </c>
      <c r="E18438" s="18">
        <v>2</v>
      </c>
    </row>
    <row r="18439" spans="1:5" x14ac:dyDescent="0.3">
      <c r="A18439" s="18" t="str">
        <f t="shared" si="288"/>
        <v>2024-25Wodonga CityFS2</v>
      </c>
      <c r="B18439" s="18" t="s">
        <v>1274</v>
      </c>
      <c r="C18439" s="18" t="s">
        <v>1215</v>
      </c>
      <c r="D18439" s="18" t="s">
        <v>130</v>
      </c>
      <c r="E18439" s="18">
        <v>1</v>
      </c>
    </row>
    <row r="18440" spans="1:5" x14ac:dyDescent="0.3">
      <c r="A18440" s="18" t="str">
        <f t="shared" si="288"/>
        <v>2024-25Wodonga CityFS3</v>
      </c>
      <c r="B18440" s="18" t="s">
        <v>1274</v>
      </c>
      <c r="C18440" s="18" t="s">
        <v>1215</v>
      </c>
      <c r="D18440" s="18" t="s">
        <v>135</v>
      </c>
      <c r="E18440" s="18">
        <v>464.56153846153848</v>
      </c>
    </row>
    <row r="18441" spans="1:5" x14ac:dyDescent="0.3">
      <c r="A18441" s="18" t="str">
        <f t="shared" si="288"/>
        <v>2024-25Wodonga CityFS4</v>
      </c>
      <c r="B18441" s="18" t="s">
        <v>1274</v>
      </c>
      <c r="C18441" s="18" t="s">
        <v>1215</v>
      </c>
      <c r="D18441" s="18" t="s">
        <v>139</v>
      </c>
      <c r="E18441" s="18">
        <v>1</v>
      </c>
    </row>
    <row r="18442" spans="1:5" x14ac:dyDescent="0.3">
      <c r="A18442" s="18" t="str">
        <f t="shared" si="288"/>
        <v>2024-25Wodonga CityFS5</v>
      </c>
      <c r="B18442" s="18" t="s">
        <v>1274</v>
      </c>
      <c r="C18442" s="18" t="s">
        <v>1215</v>
      </c>
      <c r="D18442" s="18" t="s">
        <v>144</v>
      </c>
      <c r="E18442" s="18">
        <v>1</v>
      </c>
    </row>
    <row r="18443" spans="1:5" x14ac:dyDescent="0.3">
      <c r="A18443" s="18" t="str">
        <f t="shared" si="288"/>
        <v>2024-25Wodonga CityG1</v>
      </c>
      <c r="B18443" s="18" t="s">
        <v>1274</v>
      </c>
      <c r="C18443" s="18" t="s">
        <v>1215</v>
      </c>
      <c r="D18443" s="18" t="s">
        <v>149</v>
      </c>
      <c r="E18443" s="18">
        <v>0.15686274509803921</v>
      </c>
    </row>
    <row r="18444" spans="1:5" x14ac:dyDescent="0.3">
      <c r="A18444" s="18" t="str">
        <f t="shared" si="288"/>
        <v>2024-25Wodonga CityG2</v>
      </c>
      <c r="B18444" s="18" t="s">
        <v>1274</v>
      </c>
      <c r="C18444" s="18" t="s">
        <v>1215</v>
      </c>
      <c r="D18444" s="18" t="s">
        <v>154</v>
      </c>
      <c r="E18444" s="18">
        <v>54</v>
      </c>
    </row>
    <row r="18445" spans="1:5" x14ac:dyDescent="0.3">
      <c r="A18445" s="18" t="str">
        <f t="shared" si="288"/>
        <v>2024-25Wodonga CityG3</v>
      </c>
      <c r="B18445" s="18" t="s">
        <v>1274</v>
      </c>
      <c r="C18445" s="18" t="s">
        <v>1215</v>
      </c>
      <c r="D18445" s="18" t="s">
        <v>159</v>
      </c>
      <c r="E18445" s="18">
        <v>0.9821428571428571</v>
      </c>
    </row>
    <row r="18446" spans="1:5" x14ac:dyDescent="0.3">
      <c r="A18446" s="18" t="str">
        <f t="shared" si="288"/>
        <v>2024-25Wodonga CityG4</v>
      </c>
      <c r="B18446" s="18" t="s">
        <v>1274</v>
      </c>
      <c r="C18446" s="18" t="s">
        <v>1215</v>
      </c>
      <c r="D18446" s="18" t="s">
        <v>166</v>
      </c>
      <c r="E18446" s="18">
        <v>57692.428571428572</v>
      </c>
    </row>
    <row r="18447" spans="1:5" x14ac:dyDescent="0.3">
      <c r="A18447" s="18" t="str">
        <f t="shared" si="288"/>
        <v>2024-25Wodonga CityG5</v>
      </c>
      <c r="B18447" s="18" t="s">
        <v>1274</v>
      </c>
      <c r="C18447" s="18" t="s">
        <v>1215</v>
      </c>
      <c r="D18447" s="18" t="s">
        <v>169</v>
      </c>
      <c r="E18447" s="18">
        <v>55</v>
      </c>
    </row>
    <row r="18448" spans="1:5" x14ac:dyDescent="0.3">
      <c r="A18448" s="18" t="str">
        <f t="shared" si="288"/>
        <v>2024-25Wodonga CityLB2</v>
      </c>
      <c r="B18448" s="18" t="s">
        <v>1274</v>
      </c>
      <c r="C18448" s="18" t="s">
        <v>1215</v>
      </c>
      <c r="D18448" s="18" t="s">
        <v>172</v>
      </c>
      <c r="E18448" s="18">
        <v>0.6677526114386183</v>
      </c>
    </row>
    <row r="18449" spans="1:5" x14ac:dyDescent="0.3">
      <c r="A18449" s="18" t="str">
        <f t="shared" si="288"/>
        <v>2024-25Wodonga CityLB5</v>
      </c>
      <c r="B18449" s="18" t="s">
        <v>1274</v>
      </c>
      <c r="C18449" s="18" t="s">
        <v>1215</v>
      </c>
      <c r="D18449" s="18" t="s">
        <v>177</v>
      </c>
      <c r="E18449" s="18">
        <v>31.043354452971624</v>
      </c>
    </row>
    <row r="18450" spans="1:5" x14ac:dyDescent="0.3">
      <c r="A18450" s="18" t="str">
        <f t="shared" si="288"/>
        <v>2024-25Wodonga CityLB6</v>
      </c>
      <c r="B18450" s="18" t="s">
        <v>1274</v>
      </c>
      <c r="C18450" s="18" t="s">
        <v>1215</v>
      </c>
      <c r="D18450" s="18" t="s">
        <v>180</v>
      </c>
      <c r="E18450" s="18">
        <v>4.2431286810637161</v>
      </c>
    </row>
    <row r="18451" spans="1:5" x14ac:dyDescent="0.3">
      <c r="A18451" s="18" t="str">
        <f t="shared" si="288"/>
        <v>2024-25Wodonga CityLB7</v>
      </c>
      <c r="B18451" s="18" t="s">
        <v>1274</v>
      </c>
      <c r="C18451" s="18" t="s">
        <v>1215</v>
      </c>
      <c r="D18451" s="18" t="s">
        <v>184</v>
      </c>
      <c r="E18451" s="18">
        <v>0.27442887738711402</v>
      </c>
    </row>
    <row r="18452" spans="1:5" x14ac:dyDescent="0.3">
      <c r="A18452" s="18" t="str">
        <f t="shared" si="288"/>
        <v>2024-25Wodonga CityLB8</v>
      </c>
      <c r="B18452" s="18" t="s">
        <v>1274</v>
      </c>
      <c r="C18452" s="18" t="s">
        <v>1215</v>
      </c>
      <c r="D18452" s="18" t="s">
        <v>188</v>
      </c>
      <c r="E18452" s="18">
        <v>2.873282170265929</v>
      </c>
    </row>
    <row r="18453" spans="1:5" x14ac:dyDescent="0.3">
      <c r="A18453" s="18" t="str">
        <f t="shared" si="288"/>
        <v>2024-25Wodonga CityMC2</v>
      </c>
      <c r="B18453" s="18" t="s">
        <v>1274</v>
      </c>
      <c r="C18453" s="18" t="s">
        <v>1215</v>
      </c>
      <c r="D18453" s="18" t="s">
        <v>192</v>
      </c>
      <c r="E18453" s="18">
        <v>1.0131086142322097</v>
      </c>
    </row>
    <row r="18454" spans="1:5" x14ac:dyDescent="0.3">
      <c r="A18454" s="18" t="str">
        <f t="shared" si="288"/>
        <v>2024-25Wodonga CityMC3</v>
      </c>
      <c r="B18454" s="18" t="s">
        <v>1274</v>
      </c>
      <c r="C18454" s="18" t="s">
        <v>1215</v>
      </c>
      <c r="D18454" s="18" t="s">
        <v>197</v>
      </c>
      <c r="E18454" s="18">
        <v>72.744858996693921</v>
      </c>
    </row>
    <row r="18455" spans="1:5" x14ac:dyDescent="0.3">
      <c r="A18455" s="18" t="str">
        <f t="shared" si="288"/>
        <v>2024-25Wodonga CityMC4</v>
      </c>
      <c r="B18455" s="18" t="s">
        <v>1274</v>
      </c>
      <c r="C18455" s="18" t="s">
        <v>1215</v>
      </c>
      <c r="D18455" s="18" t="s">
        <v>202</v>
      </c>
      <c r="E18455" s="18">
        <v>0.7892098352828838</v>
      </c>
    </row>
    <row r="18456" spans="1:5" x14ac:dyDescent="0.3">
      <c r="A18456" s="18" t="str">
        <f t="shared" ref="A18456:A18519" si="289">CONCATENATE(B18456,C18456,D18456)</f>
        <v>2024-25Wodonga CityMC5</v>
      </c>
      <c r="B18456" s="18" t="s">
        <v>1274</v>
      </c>
      <c r="C18456" s="18" t="s">
        <v>1215</v>
      </c>
      <c r="D18456" s="18" t="s">
        <v>207</v>
      </c>
      <c r="E18456" s="18">
        <v>0.8141025641025641</v>
      </c>
    </row>
    <row r="18457" spans="1:5" x14ac:dyDescent="0.3">
      <c r="A18457" s="18" t="str">
        <f t="shared" si="289"/>
        <v>2024-25Wodonga CityMC6</v>
      </c>
      <c r="B18457" s="18" t="s">
        <v>1274</v>
      </c>
      <c r="C18457" s="18" t="s">
        <v>1215</v>
      </c>
      <c r="D18457" s="18" t="s">
        <v>211</v>
      </c>
      <c r="E18457" s="18">
        <v>0.90636704119850187</v>
      </c>
    </row>
    <row r="18458" spans="1:5" x14ac:dyDescent="0.3">
      <c r="A18458" s="18" t="str">
        <f t="shared" si="289"/>
        <v>2024-25Wodonga CityR1</v>
      </c>
      <c r="B18458" s="18" t="s">
        <v>1274</v>
      </c>
      <c r="C18458" s="18" t="s">
        <v>1215</v>
      </c>
      <c r="D18458" s="18" t="s">
        <v>215</v>
      </c>
      <c r="E18458" s="18">
        <v>25.160199709085191</v>
      </c>
    </row>
    <row r="18459" spans="1:5" x14ac:dyDescent="0.3">
      <c r="A18459" s="18" t="str">
        <f t="shared" si="289"/>
        <v>2024-25Wodonga CityR2</v>
      </c>
      <c r="B18459" s="18" t="s">
        <v>1274</v>
      </c>
      <c r="C18459" s="18" t="s">
        <v>1215</v>
      </c>
      <c r="D18459" s="18" t="s">
        <v>220</v>
      </c>
      <c r="E18459" s="18">
        <v>0.98116523174902703</v>
      </c>
    </row>
    <row r="18460" spans="1:5" x14ac:dyDescent="0.3">
      <c r="A18460" s="18" t="str">
        <f t="shared" si="289"/>
        <v>2024-25Wodonga CityR3</v>
      </c>
      <c r="B18460" s="18" t="s">
        <v>1274</v>
      </c>
      <c r="C18460" s="18" t="s">
        <v>1215</v>
      </c>
      <c r="D18460" s="18" t="s">
        <v>223</v>
      </c>
      <c r="E18460" s="18">
        <v>72.373533064430532</v>
      </c>
    </row>
    <row r="18461" spans="1:5" x14ac:dyDescent="0.3">
      <c r="A18461" s="18" t="str">
        <f t="shared" si="289"/>
        <v>2024-25Wodonga CityR4</v>
      </c>
      <c r="B18461" s="18" t="s">
        <v>1274</v>
      </c>
      <c r="C18461" s="18" t="s">
        <v>1215</v>
      </c>
      <c r="D18461" s="18" t="s">
        <v>228</v>
      </c>
      <c r="E18461" s="18">
        <v>8.0194812750492002</v>
      </c>
    </row>
    <row r="18462" spans="1:5" x14ac:dyDescent="0.3">
      <c r="A18462" s="18" t="str">
        <f t="shared" si="289"/>
        <v>2024-25Wodonga CityR5</v>
      </c>
      <c r="B18462" s="18" t="s">
        <v>1274</v>
      </c>
      <c r="C18462" s="18" t="s">
        <v>1215</v>
      </c>
      <c r="D18462" s="18" t="s">
        <v>232</v>
      </c>
      <c r="E18462" s="18">
        <v>52</v>
      </c>
    </row>
    <row r="18463" spans="1:5" x14ac:dyDescent="0.3">
      <c r="A18463" s="18" t="str">
        <f t="shared" si="289"/>
        <v>2024-25Wodonga CitySP1</v>
      </c>
      <c r="B18463" s="18" t="s">
        <v>1274</v>
      </c>
      <c r="C18463" s="18" t="s">
        <v>1215</v>
      </c>
      <c r="D18463" s="18" t="s">
        <v>236</v>
      </c>
      <c r="E18463" s="18">
        <v>92</v>
      </c>
    </row>
    <row r="18464" spans="1:5" x14ac:dyDescent="0.3">
      <c r="A18464" s="18" t="str">
        <f t="shared" si="289"/>
        <v>2024-25Wodonga CitySP2</v>
      </c>
      <c r="B18464" s="18" t="s">
        <v>1274</v>
      </c>
      <c r="C18464" s="18" t="s">
        <v>1215</v>
      </c>
      <c r="D18464" s="18" t="s">
        <v>239</v>
      </c>
      <c r="E18464" s="18">
        <v>0.63013698630136983</v>
      </c>
    </row>
    <row r="18465" spans="1:5" x14ac:dyDescent="0.3">
      <c r="A18465" s="18" t="str">
        <f t="shared" si="289"/>
        <v>2024-25Wodonga CitySP3</v>
      </c>
      <c r="B18465" s="18" t="s">
        <v>1274</v>
      </c>
      <c r="C18465" s="18" t="s">
        <v>1215</v>
      </c>
      <c r="D18465" s="18" t="s">
        <v>245</v>
      </c>
      <c r="E18465" s="18">
        <v>7355.9767441860467</v>
      </c>
    </row>
    <row r="18466" spans="1:5" x14ac:dyDescent="0.3">
      <c r="A18466" s="18" t="str">
        <f t="shared" si="289"/>
        <v>2024-25Wodonga CitySP4</v>
      </c>
      <c r="B18466" s="18" t="s">
        <v>1274</v>
      </c>
      <c r="C18466" s="18" t="s">
        <v>1215</v>
      </c>
      <c r="D18466" s="18" t="s">
        <v>251</v>
      </c>
      <c r="E18466" s="18">
        <v>0.5</v>
      </c>
    </row>
    <row r="18467" spans="1:5" x14ac:dyDescent="0.3">
      <c r="A18467" s="18" t="str">
        <f t="shared" si="289"/>
        <v>2024-25Wodonga CityWC2</v>
      </c>
      <c r="B18467" s="18" t="s">
        <v>1274</v>
      </c>
      <c r="C18467" s="18" t="s">
        <v>1215</v>
      </c>
      <c r="D18467" s="18" t="s">
        <v>256</v>
      </c>
      <c r="E18467" s="18">
        <v>3.4806507006066996</v>
      </c>
    </row>
    <row r="18468" spans="1:5" x14ac:dyDescent="0.3">
      <c r="A18468" s="18" t="str">
        <f t="shared" si="289"/>
        <v>2024-25Wodonga CityWC3</v>
      </c>
      <c r="B18468" s="18" t="s">
        <v>1274</v>
      </c>
      <c r="C18468" s="18" t="s">
        <v>1215</v>
      </c>
      <c r="D18468" s="18" t="s">
        <v>262</v>
      </c>
      <c r="E18468" s="18">
        <v>84.367737989440116</v>
      </c>
    </row>
    <row r="18469" spans="1:5" x14ac:dyDescent="0.3">
      <c r="A18469" s="18" t="str">
        <f t="shared" si="289"/>
        <v>2024-25Wodonga CityWC4</v>
      </c>
      <c r="B18469" s="18" t="s">
        <v>1274</v>
      </c>
      <c r="C18469" s="18" t="s">
        <v>1215</v>
      </c>
      <c r="D18469" s="18" t="s">
        <v>266</v>
      </c>
      <c r="E18469" s="18">
        <v>72.325145641295748</v>
      </c>
    </row>
    <row r="18470" spans="1:5" x14ac:dyDescent="0.3">
      <c r="A18470" s="18" t="str">
        <f t="shared" si="289"/>
        <v>2024-25Wodonga CityWC5</v>
      </c>
      <c r="B18470" s="18" t="s">
        <v>1274</v>
      </c>
      <c r="C18470" s="18" t="s">
        <v>1215</v>
      </c>
      <c r="D18470" s="18" t="s">
        <v>270</v>
      </c>
      <c r="E18470" s="18">
        <v>0.69966077032050844</v>
      </c>
    </row>
    <row r="18471" spans="1:5" x14ac:dyDescent="0.3">
      <c r="A18471" s="18" t="str">
        <f t="shared" si="289"/>
        <v>2024-25Wodonga CityE2</v>
      </c>
      <c r="B18471" s="18" t="s">
        <v>1274</v>
      </c>
      <c r="C18471" s="18" t="s">
        <v>1215</v>
      </c>
      <c r="D18471" s="18" t="s">
        <v>548</v>
      </c>
      <c r="E18471" s="18">
        <v>3578.1156138810593</v>
      </c>
    </row>
    <row r="18472" spans="1:5" x14ac:dyDescent="0.3">
      <c r="A18472" s="18" t="str">
        <f t="shared" si="289"/>
        <v>2024-25Wodonga CityE4</v>
      </c>
      <c r="B18472" s="18" t="s">
        <v>1274</v>
      </c>
      <c r="C18472" s="18" t="s">
        <v>1215</v>
      </c>
      <c r="D18472" s="18" t="s">
        <v>550</v>
      </c>
      <c r="E18472" s="18">
        <v>2187.7454831107621</v>
      </c>
    </row>
    <row r="18473" spans="1:5" x14ac:dyDescent="0.3">
      <c r="A18473" s="18" t="str">
        <f t="shared" si="289"/>
        <v>2024-25Wodonga CityL1</v>
      </c>
      <c r="B18473" s="18" t="s">
        <v>1274</v>
      </c>
      <c r="C18473" s="18" t="s">
        <v>1215</v>
      </c>
      <c r="D18473" s="18" t="s">
        <v>552</v>
      </c>
      <c r="E18473" s="18">
        <v>3.7475717905405403</v>
      </c>
    </row>
    <row r="18474" spans="1:5" x14ac:dyDescent="0.3">
      <c r="A18474" s="18" t="str">
        <f t="shared" si="289"/>
        <v>2024-25Wodonga CityL2</v>
      </c>
      <c r="B18474" s="18" t="s">
        <v>1274</v>
      </c>
      <c r="C18474" s="18" t="s">
        <v>1215</v>
      </c>
      <c r="D18474" s="18" t="s">
        <v>554</v>
      </c>
      <c r="E18474" s="18">
        <v>0.30252322635135137</v>
      </c>
    </row>
    <row r="18475" spans="1:5" x14ac:dyDescent="0.3">
      <c r="A18475" s="18" t="str">
        <f t="shared" si="289"/>
        <v>2024-25Wodonga CityO2</v>
      </c>
      <c r="B18475" s="18" t="s">
        <v>1274</v>
      </c>
      <c r="C18475" s="18" t="s">
        <v>1215</v>
      </c>
      <c r="D18475" s="18" t="s">
        <v>556</v>
      </c>
      <c r="E18475" s="18">
        <v>0.18023382076154626</v>
      </c>
    </row>
    <row r="18476" spans="1:5" x14ac:dyDescent="0.3">
      <c r="A18476" s="18" t="str">
        <f t="shared" si="289"/>
        <v>2024-25Wodonga CityO3</v>
      </c>
      <c r="B18476" s="18" t="s">
        <v>1274</v>
      </c>
      <c r="C18476" s="18" t="s">
        <v>1215</v>
      </c>
      <c r="D18476" s="18" t="s">
        <v>558</v>
      </c>
      <c r="E18476" s="18">
        <v>4.1298682496018535E-2</v>
      </c>
    </row>
    <row r="18477" spans="1:5" x14ac:dyDescent="0.3">
      <c r="A18477" s="18" t="str">
        <f t="shared" si="289"/>
        <v>2024-25Wodonga CityO4</v>
      </c>
      <c r="B18477" s="18" t="s">
        <v>1274</v>
      </c>
      <c r="C18477" s="18" t="s">
        <v>1215</v>
      </c>
      <c r="D18477" s="18" t="s">
        <v>560</v>
      </c>
      <c r="E18477" s="18">
        <v>0.25195470058951286</v>
      </c>
    </row>
    <row r="18478" spans="1:5" x14ac:dyDescent="0.3">
      <c r="A18478" s="18" t="str">
        <f t="shared" si="289"/>
        <v>2024-25Wodonga CityO5</v>
      </c>
      <c r="B18478" s="18" t="s">
        <v>1274</v>
      </c>
      <c r="C18478" s="18" t="s">
        <v>1215</v>
      </c>
      <c r="D18478" s="18" t="s">
        <v>562</v>
      </c>
      <c r="E18478" s="18">
        <v>0.86699406588909356</v>
      </c>
    </row>
    <row r="18479" spans="1:5" x14ac:dyDescent="0.3">
      <c r="A18479" s="18" t="str">
        <f t="shared" si="289"/>
        <v>2024-25Wodonga CityOP1</v>
      </c>
      <c r="B18479" s="18" t="s">
        <v>1274</v>
      </c>
      <c r="C18479" s="18" t="s">
        <v>1215</v>
      </c>
      <c r="D18479" s="18" t="s">
        <v>564</v>
      </c>
      <c r="E18479" s="18">
        <v>7.9591108997979318E-2</v>
      </c>
    </row>
    <row r="18480" spans="1:5" x14ac:dyDescent="0.3">
      <c r="A18480" s="18" t="str">
        <f t="shared" si="289"/>
        <v>2024-25Wodonga CityS1</v>
      </c>
      <c r="B18480" s="18" t="s">
        <v>1274</v>
      </c>
      <c r="C18480" s="18" t="s">
        <v>1215</v>
      </c>
      <c r="D18480" s="18" t="s">
        <v>567</v>
      </c>
      <c r="E18480" s="18">
        <v>0.6567930583620587</v>
      </c>
    </row>
    <row r="18481" spans="1:5" x14ac:dyDescent="0.3">
      <c r="A18481" s="18" t="str">
        <f t="shared" si="289"/>
        <v>2024-25Wodonga CityS2</v>
      </c>
      <c r="B18481" s="18" t="s">
        <v>1274</v>
      </c>
      <c r="C18481" s="18" t="s">
        <v>1215</v>
      </c>
      <c r="D18481" s="18" t="s">
        <v>569</v>
      </c>
      <c r="E18481" s="18">
        <v>4.4799297428710369E-3</v>
      </c>
    </row>
    <row r="18482" spans="1:5" x14ac:dyDescent="0.3">
      <c r="A18482" s="18" t="str">
        <f t="shared" si="289"/>
        <v>2024-25Wodonga CityC1</v>
      </c>
      <c r="B18482" s="18" t="s">
        <v>1274</v>
      </c>
      <c r="C18482" s="18" t="s">
        <v>1215</v>
      </c>
      <c r="D18482" s="18" t="s">
        <v>572</v>
      </c>
      <c r="E18482" s="18">
        <v>1727.5120471176156</v>
      </c>
    </row>
    <row r="18483" spans="1:5" x14ac:dyDescent="0.3">
      <c r="A18483" s="18" t="str">
        <f t="shared" si="289"/>
        <v>2024-25Wodonga CityC2</v>
      </c>
      <c r="B18483" s="18" t="s">
        <v>1274</v>
      </c>
      <c r="C18483" s="18" t="s">
        <v>1215</v>
      </c>
      <c r="D18483" s="18" t="s">
        <v>575</v>
      </c>
      <c r="E18483" s="18">
        <v>15253.056398358023</v>
      </c>
    </row>
    <row r="18484" spans="1:5" x14ac:dyDescent="0.3">
      <c r="A18484" s="18" t="str">
        <f t="shared" si="289"/>
        <v>2024-25Wodonga CityC3</v>
      </c>
      <c r="B18484" s="18" t="s">
        <v>1274</v>
      </c>
      <c r="C18484" s="18" t="s">
        <v>1215</v>
      </c>
      <c r="D18484" s="18" t="s">
        <v>579</v>
      </c>
      <c r="E18484" s="18">
        <v>77.895988071612038</v>
      </c>
    </row>
    <row r="18485" spans="1:5" x14ac:dyDescent="0.3">
      <c r="A18485" s="18" t="str">
        <f t="shared" si="289"/>
        <v>2024-25Wodonga CityC4</v>
      </c>
      <c r="B18485" s="18" t="s">
        <v>1274</v>
      </c>
      <c r="C18485" s="18" t="s">
        <v>1215</v>
      </c>
      <c r="D18485" s="18" t="s">
        <v>583</v>
      </c>
      <c r="E18485" s="18">
        <v>1438.0688916651793</v>
      </c>
    </row>
    <row r="18486" spans="1:5" x14ac:dyDescent="0.3">
      <c r="A18486" s="18" t="str">
        <f t="shared" si="289"/>
        <v>2024-25Wodonga CityC5</v>
      </c>
      <c r="B18486" s="18" t="s">
        <v>1274</v>
      </c>
      <c r="C18486" s="18" t="s">
        <v>1215</v>
      </c>
      <c r="D18486" s="18" t="s">
        <v>586</v>
      </c>
      <c r="E18486" s="18">
        <v>427.53881849009463</v>
      </c>
    </row>
    <row r="18487" spans="1:5" x14ac:dyDescent="0.3">
      <c r="A18487" s="18" t="str">
        <f t="shared" si="289"/>
        <v>2024-25Wodonga CityC6</v>
      </c>
      <c r="B18487" s="18" t="s">
        <v>1274</v>
      </c>
      <c r="C18487" s="18" t="s">
        <v>1215</v>
      </c>
      <c r="D18487" s="18" t="s">
        <v>590</v>
      </c>
      <c r="E18487" s="18">
        <v>3</v>
      </c>
    </row>
    <row r="18488" spans="1:5" x14ac:dyDescent="0.3">
      <c r="A18488" s="18" t="str">
        <f t="shared" si="289"/>
        <v>2024-25Wodonga CityC7</v>
      </c>
      <c r="B18488" s="18" t="s">
        <v>1274</v>
      </c>
      <c r="C18488" s="18" t="s">
        <v>1215</v>
      </c>
      <c r="D18488" s="18" t="s">
        <v>594</v>
      </c>
      <c r="E18488" s="18">
        <v>0.14128728414442701</v>
      </c>
    </row>
    <row r="18489" spans="1:5" x14ac:dyDescent="0.3">
      <c r="A18489" s="18" t="str">
        <f t="shared" si="289"/>
        <v>2024-25Wyndham CityAF2</v>
      </c>
      <c r="B18489" s="18" t="s">
        <v>1274</v>
      </c>
      <c r="C18489" s="18" t="s">
        <v>1218</v>
      </c>
      <c r="D18489" s="18" t="s">
        <v>76</v>
      </c>
      <c r="E18489" s="18">
        <v>16</v>
      </c>
    </row>
    <row r="18490" spans="1:5" x14ac:dyDescent="0.3">
      <c r="A18490" s="18" t="str">
        <f t="shared" si="289"/>
        <v>2024-25Wyndham CityAF6</v>
      </c>
      <c r="B18490" s="18" t="s">
        <v>1274</v>
      </c>
      <c r="C18490" s="18" t="s">
        <v>1218</v>
      </c>
      <c r="D18490" s="18" t="s">
        <v>85</v>
      </c>
      <c r="E18490" s="18">
        <v>3.671032524353949</v>
      </c>
    </row>
    <row r="18491" spans="1:5" x14ac:dyDescent="0.3">
      <c r="A18491" s="18" t="str">
        <f t="shared" si="289"/>
        <v>2024-25Wyndham CityAF7</v>
      </c>
      <c r="B18491" s="18" t="s">
        <v>1274</v>
      </c>
      <c r="C18491" s="18" t="s">
        <v>1218</v>
      </c>
      <c r="D18491" s="18" t="s">
        <v>90</v>
      </c>
      <c r="E18491" s="18">
        <v>0.28973036063729268</v>
      </c>
    </row>
    <row r="18492" spans="1:5" x14ac:dyDescent="0.3">
      <c r="A18492" s="18" t="str">
        <f t="shared" si="289"/>
        <v>2024-25Wyndham CityAM1</v>
      </c>
      <c r="B18492" s="18" t="s">
        <v>1274</v>
      </c>
      <c r="C18492" s="18" t="s">
        <v>1218</v>
      </c>
      <c r="D18492" s="18" t="s">
        <v>97</v>
      </c>
      <c r="E18492" s="18">
        <v>1.7697902097902098</v>
      </c>
    </row>
    <row r="18493" spans="1:5" x14ac:dyDescent="0.3">
      <c r="A18493" s="18" t="str">
        <f t="shared" si="289"/>
        <v>2024-25Wyndham CityAM2</v>
      </c>
      <c r="B18493" s="18" t="s">
        <v>1274</v>
      </c>
      <c r="C18493" s="18" t="s">
        <v>1218</v>
      </c>
      <c r="D18493" s="18" t="s">
        <v>103</v>
      </c>
      <c r="E18493" s="18">
        <v>0.30718140307181402</v>
      </c>
    </row>
    <row r="18494" spans="1:5" x14ac:dyDescent="0.3">
      <c r="A18494" s="18" t="str">
        <f t="shared" si="289"/>
        <v>2024-25Wyndham CityAM5</v>
      </c>
      <c r="B18494" s="18" t="s">
        <v>1274</v>
      </c>
      <c r="C18494" s="18" t="s">
        <v>1218</v>
      </c>
      <c r="D18494" s="18" t="s">
        <v>109</v>
      </c>
      <c r="E18494" s="18">
        <v>0.65188735769922113</v>
      </c>
    </row>
    <row r="18495" spans="1:5" x14ac:dyDescent="0.3">
      <c r="A18495" s="18" t="str">
        <f t="shared" si="289"/>
        <v>2024-25Wyndham CityAM6</v>
      </c>
      <c r="B18495" s="18" t="s">
        <v>1274</v>
      </c>
      <c r="C18495" s="18" t="s">
        <v>1218</v>
      </c>
      <c r="D18495" s="18" t="s">
        <v>115</v>
      </c>
      <c r="E18495" s="18">
        <v>6.7923822509191156</v>
      </c>
    </row>
    <row r="18496" spans="1:5" x14ac:dyDescent="0.3">
      <c r="A18496" s="18" t="str">
        <f t="shared" si="289"/>
        <v>2024-25Wyndham CityAM7</v>
      </c>
      <c r="B18496" s="18" t="s">
        <v>1274</v>
      </c>
      <c r="C18496" s="18" t="s">
        <v>1218</v>
      </c>
      <c r="D18496" s="18" t="s">
        <v>118</v>
      </c>
      <c r="E18496" s="18">
        <v>1</v>
      </c>
    </row>
    <row r="18497" spans="1:5" x14ac:dyDescent="0.3">
      <c r="A18497" s="18" t="str">
        <f t="shared" si="289"/>
        <v>2024-25Wyndham CityFS1</v>
      </c>
      <c r="B18497" s="18" t="s">
        <v>1274</v>
      </c>
      <c r="C18497" s="18" t="s">
        <v>1218</v>
      </c>
      <c r="D18497" s="18" t="s">
        <v>124</v>
      </c>
      <c r="E18497" s="18">
        <v>1.2365930599369086</v>
      </c>
    </row>
    <row r="18498" spans="1:5" x14ac:dyDescent="0.3">
      <c r="A18498" s="18" t="str">
        <f t="shared" si="289"/>
        <v>2024-25Wyndham CityFS2</v>
      </c>
      <c r="B18498" s="18" t="s">
        <v>1274</v>
      </c>
      <c r="C18498" s="18" t="s">
        <v>1218</v>
      </c>
      <c r="D18498" s="18" t="s">
        <v>130</v>
      </c>
      <c r="E18498" s="18">
        <v>1</v>
      </c>
    </row>
    <row r="18499" spans="1:5" x14ac:dyDescent="0.3">
      <c r="A18499" s="18" t="str">
        <f t="shared" si="289"/>
        <v>2024-25Wyndham CityFS3</v>
      </c>
      <c r="B18499" s="18" t="s">
        <v>1274</v>
      </c>
      <c r="C18499" s="18" t="s">
        <v>1218</v>
      </c>
      <c r="D18499" s="18" t="s">
        <v>135</v>
      </c>
      <c r="E18499" s="18">
        <v>393.49720000000002</v>
      </c>
    </row>
    <row r="18500" spans="1:5" x14ac:dyDescent="0.3">
      <c r="A18500" s="18" t="str">
        <f t="shared" si="289"/>
        <v>2024-25Wyndham CityFS4</v>
      </c>
      <c r="B18500" s="18" t="s">
        <v>1274</v>
      </c>
      <c r="C18500" s="18" t="s">
        <v>1218</v>
      </c>
      <c r="D18500" s="18" t="s">
        <v>139</v>
      </c>
      <c r="E18500" s="18">
        <v>1</v>
      </c>
    </row>
    <row r="18501" spans="1:5" x14ac:dyDescent="0.3">
      <c r="A18501" s="18" t="str">
        <f t="shared" si="289"/>
        <v>2024-25Wyndham CityFS5</v>
      </c>
      <c r="B18501" s="18" t="s">
        <v>1274</v>
      </c>
      <c r="C18501" s="18" t="s">
        <v>1218</v>
      </c>
      <c r="D18501" s="18" t="s">
        <v>144</v>
      </c>
      <c r="E18501" s="18">
        <v>1.033210332103321</v>
      </c>
    </row>
    <row r="18502" spans="1:5" x14ac:dyDescent="0.3">
      <c r="A18502" s="18" t="str">
        <f t="shared" si="289"/>
        <v>2024-25Wyndham CityG1</v>
      </c>
      <c r="B18502" s="18" t="s">
        <v>1274</v>
      </c>
      <c r="C18502" s="18" t="s">
        <v>1218</v>
      </c>
      <c r="D18502" s="18" t="s">
        <v>149</v>
      </c>
      <c r="E18502" s="18">
        <v>0.1032258064516129</v>
      </c>
    </row>
    <row r="18503" spans="1:5" x14ac:dyDescent="0.3">
      <c r="A18503" s="18" t="str">
        <f t="shared" si="289"/>
        <v>2024-25Wyndham CityG2</v>
      </c>
      <c r="B18503" s="18" t="s">
        <v>1274</v>
      </c>
      <c r="C18503" s="18" t="s">
        <v>1218</v>
      </c>
      <c r="D18503" s="18" t="s">
        <v>154</v>
      </c>
      <c r="E18503" s="18">
        <v>75</v>
      </c>
    </row>
    <row r="18504" spans="1:5" x14ac:dyDescent="0.3">
      <c r="A18504" s="18" t="str">
        <f t="shared" si="289"/>
        <v>2024-25Wyndham CityG3</v>
      </c>
      <c r="B18504" s="18" t="s">
        <v>1274</v>
      </c>
      <c r="C18504" s="18" t="s">
        <v>1218</v>
      </c>
      <c r="D18504" s="18" t="s">
        <v>159</v>
      </c>
      <c r="E18504" s="18">
        <v>0.95104895104895104</v>
      </c>
    </row>
    <row r="18505" spans="1:5" x14ac:dyDescent="0.3">
      <c r="A18505" s="18" t="str">
        <f t="shared" si="289"/>
        <v>2024-25Wyndham CityG4</v>
      </c>
      <c r="B18505" s="18" t="s">
        <v>1274</v>
      </c>
      <c r="C18505" s="18" t="s">
        <v>1218</v>
      </c>
      <c r="D18505" s="18" t="s">
        <v>166</v>
      </c>
      <c r="E18505" s="18">
        <v>86434.446363636365</v>
      </c>
    </row>
    <row r="18506" spans="1:5" x14ac:dyDescent="0.3">
      <c r="A18506" s="18" t="str">
        <f t="shared" si="289"/>
        <v>2024-25Wyndham CityG5</v>
      </c>
      <c r="B18506" s="18" t="s">
        <v>1274</v>
      </c>
      <c r="C18506" s="18" t="s">
        <v>1218</v>
      </c>
      <c r="D18506" s="18" t="s">
        <v>169</v>
      </c>
      <c r="E18506" s="18">
        <v>71</v>
      </c>
    </row>
    <row r="18507" spans="1:5" x14ac:dyDescent="0.3">
      <c r="A18507" s="18" t="str">
        <f t="shared" si="289"/>
        <v>2024-25Wyndham CityLB2</v>
      </c>
      <c r="B18507" s="18" t="s">
        <v>1274</v>
      </c>
      <c r="C18507" s="18" t="s">
        <v>1218</v>
      </c>
      <c r="D18507" s="18" t="s">
        <v>172</v>
      </c>
      <c r="E18507" s="18">
        <v>0.75696793129060869</v>
      </c>
    </row>
    <row r="18508" spans="1:5" x14ac:dyDescent="0.3">
      <c r="A18508" s="18" t="str">
        <f t="shared" si="289"/>
        <v>2024-25Wyndham CityLB5</v>
      </c>
      <c r="B18508" s="18" t="s">
        <v>1274</v>
      </c>
      <c r="C18508" s="18" t="s">
        <v>1218</v>
      </c>
      <c r="D18508" s="18" t="s">
        <v>177</v>
      </c>
      <c r="E18508" s="18">
        <v>27.79358758964894</v>
      </c>
    </row>
    <row r="18509" spans="1:5" x14ac:dyDescent="0.3">
      <c r="A18509" s="18" t="str">
        <f t="shared" si="289"/>
        <v>2024-25Wyndham CityLB6</v>
      </c>
      <c r="B18509" s="18" t="s">
        <v>1274</v>
      </c>
      <c r="C18509" s="18" t="s">
        <v>1218</v>
      </c>
      <c r="D18509" s="18" t="s">
        <v>180</v>
      </c>
      <c r="E18509" s="18">
        <v>5.4102561059200198</v>
      </c>
    </row>
    <row r="18510" spans="1:5" x14ac:dyDescent="0.3">
      <c r="A18510" s="18" t="str">
        <f t="shared" si="289"/>
        <v>2024-25Wyndham CityLB7</v>
      </c>
      <c r="B18510" s="18" t="s">
        <v>1274</v>
      </c>
      <c r="C18510" s="18" t="s">
        <v>1218</v>
      </c>
      <c r="D18510" s="18" t="s">
        <v>184</v>
      </c>
      <c r="E18510" s="18">
        <v>0.31073057396093279</v>
      </c>
    </row>
    <row r="18511" spans="1:5" x14ac:dyDescent="0.3">
      <c r="A18511" s="18" t="str">
        <f t="shared" si="289"/>
        <v>2024-25Wyndham CityLB8</v>
      </c>
      <c r="B18511" s="18" t="s">
        <v>1274</v>
      </c>
      <c r="C18511" s="18" t="s">
        <v>1218</v>
      </c>
      <c r="D18511" s="18" t="s">
        <v>188</v>
      </c>
      <c r="E18511" s="18">
        <v>2.9494672249109075</v>
      </c>
    </row>
    <row r="18512" spans="1:5" x14ac:dyDescent="0.3">
      <c r="A18512" s="18" t="str">
        <f t="shared" si="289"/>
        <v>2024-25Wyndham CityMC2</v>
      </c>
      <c r="B18512" s="18" t="s">
        <v>1274</v>
      </c>
      <c r="C18512" s="18" t="s">
        <v>1218</v>
      </c>
      <c r="D18512" s="18" t="s">
        <v>192</v>
      </c>
      <c r="E18512" s="18">
        <v>1.0116791116216735</v>
      </c>
    </row>
    <row r="18513" spans="1:5" x14ac:dyDescent="0.3">
      <c r="A18513" s="18" t="str">
        <f t="shared" si="289"/>
        <v>2024-25Wyndham CityMC3</v>
      </c>
      <c r="B18513" s="18" t="s">
        <v>1274</v>
      </c>
      <c r="C18513" s="18" t="s">
        <v>1218</v>
      </c>
      <c r="D18513" s="18" t="s">
        <v>197</v>
      </c>
      <c r="E18513" s="18">
        <v>95.39388121522407</v>
      </c>
    </row>
    <row r="18514" spans="1:5" x14ac:dyDescent="0.3">
      <c r="A18514" s="18" t="str">
        <f t="shared" si="289"/>
        <v>2024-25Wyndham CityMC4</v>
      </c>
      <c r="B18514" s="18" t="s">
        <v>1274</v>
      </c>
      <c r="C18514" s="18" t="s">
        <v>1218</v>
      </c>
      <c r="D18514" s="18" t="s">
        <v>202</v>
      </c>
      <c r="E18514" s="18">
        <v>0.5923842592592593</v>
      </c>
    </row>
    <row r="18515" spans="1:5" x14ac:dyDescent="0.3">
      <c r="A18515" s="18" t="str">
        <f t="shared" si="289"/>
        <v>2024-25Wyndham CityMC5</v>
      </c>
      <c r="B18515" s="18" t="s">
        <v>1274</v>
      </c>
      <c r="C18515" s="18" t="s">
        <v>1218</v>
      </c>
      <c r="D18515" s="18" t="s">
        <v>207</v>
      </c>
      <c r="E18515" s="18">
        <v>0.6630872483221476</v>
      </c>
    </row>
    <row r="18516" spans="1:5" x14ac:dyDescent="0.3">
      <c r="A18516" s="18" t="str">
        <f t="shared" si="289"/>
        <v>2024-25Wyndham CityMC6</v>
      </c>
      <c r="B18516" s="18" t="s">
        <v>1274</v>
      </c>
      <c r="C18516" s="18" t="s">
        <v>1218</v>
      </c>
      <c r="D18516" s="18" t="s">
        <v>211</v>
      </c>
      <c r="E18516" s="18">
        <v>0.94275320696917475</v>
      </c>
    </row>
    <row r="18517" spans="1:5" x14ac:dyDescent="0.3">
      <c r="A18517" s="18" t="str">
        <f t="shared" si="289"/>
        <v>2024-25Wyndham CityR1</v>
      </c>
      <c r="B18517" s="18" t="s">
        <v>1274</v>
      </c>
      <c r="C18517" s="18" t="s">
        <v>1218</v>
      </c>
      <c r="D18517" s="18" t="s">
        <v>215</v>
      </c>
      <c r="E18517" s="18">
        <v>34.678298800436202</v>
      </c>
    </row>
    <row r="18518" spans="1:5" x14ac:dyDescent="0.3">
      <c r="A18518" s="18" t="str">
        <f t="shared" si="289"/>
        <v>2024-25Wyndham CityR2</v>
      </c>
      <c r="B18518" s="18" t="s">
        <v>1274</v>
      </c>
      <c r="C18518" s="18" t="s">
        <v>1218</v>
      </c>
      <c r="D18518" s="18" t="s">
        <v>220</v>
      </c>
      <c r="E18518" s="18">
        <v>0.98590229707684851</v>
      </c>
    </row>
    <row r="18519" spans="1:5" x14ac:dyDescent="0.3">
      <c r="A18519" s="18" t="str">
        <f t="shared" si="289"/>
        <v>2024-25Wyndham CityR3</v>
      </c>
      <c r="B18519" s="18" t="s">
        <v>1274</v>
      </c>
      <c r="C18519" s="18" t="s">
        <v>1218</v>
      </c>
      <c r="D18519" s="18" t="s">
        <v>223</v>
      </c>
      <c r="E18519" s="18">
        <v>301.54891971323025</v>
      </c>
    </row>
    <row r="18520" spans="1:5" x14ac:dyDescent="0.3">
      <c r="A18520" s="18" t="str">
        <f t="shared" ref="A18520:A18583" si="290">CONCATENATE(B18520,C18520,D18520)</f>
        <v>2024-25Wyndham CityR4</v>
      </c>
      <c r="B18520" s="18" t="s">
        <v>1274</v>
      </c>
      <c r="C18520" s="18" t="s">
        <v>1218</v>
      </c>
      <c r="D18520" s="18" t="s">
        <v>228</v>
      </c>
      <c r="E18520" s="18">
        <v>68.221385673252684</v>
      </c>
    </row>
    <row r="18521" spans="1:5" x14ac:dyDescent="0.3">
      <c r="A18521" s="18" t="str">
        <f t="shared" si="290"/>
        <v>2024-25Wyndham CityR5</v>
      </c>
      <c r="B18521" s="18" t="s">
        <v>1274</v>
      </c>
      <c r="C18521" s="18" t="s">
        <v>1218</v>
      </c>
      <c r="D18521" s="18" t="s">
        <v>232</v>
      </c>
      <c r="E18521" s="18">
        <v>73</v>
      </c>
    </row>
    <row r="18522" spans="1:5" x14ac:dyDescent="0.3">
      <c r="A18522" s="18" t="str">
        <f t="shared" si="290"/>
        <v>2024-25Wyndham CitySP1</v>
      </c>
      <c r="B18522" s="18" t="s">
        <v>1274</v>
      </c>
      <c r="C18522" s="18" t="s">
        <v>1218</v>
      </c>
      <c r="D18522" s="18" t="s">
        <v>236</v>
      </c>
      <c r="E18522" s="18">
        <v>92</v>
      </c>
    </row>
    <row r="18523" spans="1:5" x14ac:dyDescent="0.3">
      <c r="A18523" s="18" t="str">
        <f t="shared" si="290"/>
        <v>2024-25Wyndham CitySP2</v>
      </c>
      <c r="B18523" s="18" t="s">
        <v>1274</v>
      </c>
      <c r="C18523" s="18" t="s">
        <v>1218</v>
      </c>
      <c r="D18523" s="18" t="s">
        <v>239</v>
      </c>
      <c r="E18523" s="18">
        <v>0.66205837173579107</v>
      </c>
    </row>
    <row r="18524" spans="1:5" x14ac:dyDescent="0.3">
      <c r="A18524" s="18" t="str">
        <f t="shared" si="290"/>
        <v>2024-25Wyndham CitySP3</v>
      </c>
      <c r="B18524" s="18" t="s">
        <v>1274</v>
      </c>
      <c r="C18524" s="18" t="s">
        <v>1218</v>
      </c>
      <c r="D18524" s="18" t="s">
        <v>245</v>
      </c>
      <c r="E18524" s="18">
        <v>3860.6676829268295</v>
      </c>
    </row>
    <row r="18525" spans="1:5" x14ac:dyDescent="0.3">
      <c r="A18525" s="18" t="str">
        <f t="shared" si="290"/>
        <v>2024-25Wyndham CitySP4</v>
      </c>
      <c r="B18525" s="18" t="s">
        <v>1274</v>
      </c>
      <c r="C18525" s="18" t="s">
        <v>1218</v>
      </c>
      <c r="D18525" s="18" t="s">
        <v>251</v>
      </c>
      <c r="E18525" s="18">
        <v>0.33333333333333331</v>
      </c>
    </row>
    <row r="18526" spans="1:5" x14ac:dyDescent="0.3">
      <c r="A18526" s="18" t="str">
        <f t="shared" si="290"/>
        <v>2024-25Wyndham CityWC2</v>
      </c>
      <c r="B18526" s="18" t="s">
        <v>1274</v>
      </c>
      <c r="C18526" s="18" t="s">
        <v>1218</v>
      </c>
      <c r="D18526" s="18" t="s">
        <v>256</v>
      </c>
      <c r="E18526" s="18">
        <v>3.8906079161712941</v>
      </c>
    </row>
    <row r="18527" spans="1:5" x14ac:dyDescent="0.3">
      <c r="A18527" s="18" t="str">
        <f t="shared" si="290"/>
        <v>2024-25Wyndham CityWC3</v>
      </c>
      <c r="B18527" s="18" t="s">
        <v>1274</v>
      </c>
      <c r="C18527" s="18" t="s">
        <v>1218</v>
      </c>
      <c r="D18527" s="18" t="s">
        <v>262</v>
      </c>
      <c r="E18527" s="18">
        <v>162.1532116502207</v>
      </c>
    </row>
    <row r="18528" spans="1:5" x14ac:dyDescent="0.3">
      <c r="A18528" s="18" t="str">
        <f t="shared" si="290"/>
        <v>2024-25Wyndham CityWC4</v>
      </c>
      <c r="B18528" s="18" t="s">
        <v>1274</v>
      </c>
      <c r="C18528" s="18" t="s">
        <v>1218</v>
      </c>
      <c r="D18528" s="18" t="s">
        <v>266</v>
      </c>
      <c r="E18528" s="18">
        <v>50.055264087388764</v>
      </c>
    </row>
    <row r="18529" spans="1:5" x14ac:dyDescent="0.3">
      <c r="A18529" s="18" t="str">
        <f t="shared" si="290"/>
        <v>2024-25Wyndham CityWC5</v>
      </c>
      <c r="B18529" s="18" t="s">
        <v>1274</v>
      </c>
      <c r="C18529" s="18" t="s">
        <v>1218</v>
      </c>
      <c r="D18529" s="18" t="s">
        <v>270</v>
      </c>
      <c r="E18529" s="18">
        <v>0.34461270220528883</v>
      </c>
    </row>
    <row r="18530" spans="1:5" x14ac:dyDescent="0.3">
      <c r="A18530" s="18" t="str">
        <f t="shared" si="290"/>
        <v>2024-25Wyndham CityE2</v>
      </c>
      <c r="B18530" s="18" t="s">
        <v>1274</v>
      </c>
      <c r="C18530" s="18" t="s">
        <v>1218</v>
      </c>
      <c r="D18530" s="18" t="s">
        <v>548</v>
      </c>
      <c r="E18530" s="18">
        <v>4065.235555799236</v>
      </c>
    </row>
    <row r="18531" spans="1:5" x14ac:dyDescent="0.3">
      <c r="A18531" s="18" t="str">
        <f t="shared" si="290"/>
        <v>2024-25Wyndham CityE4</v>
      </c>
      <c r="B18531" s="18" t="s">
        <v>1274</v>
      </c>
      <c r="C18531" s="18" t="s">
        <v>1218</v>
      </c>
      <c r="D18531" s="18" t="s">
        <v>550</v>
      </c>
      <c r="E18531" s="18">
        <v>1996.5235119681683</v>
      </c>
    </row>
    <row r="18532" spans="1:5" x14ac:dyDescent="0.3">
      <c r="A18532" s="18" t="str">
        <f t="shared" si="290"/>
        <v>2024-25Wyndham CityL1</v>
      </c>
      <c r="B18532" s="18" t="s">
        <v>1274</v>
      </c>
      <c r="C18532" s="18" t="s">
        <v>1218</v>
      </c>
      <c r="D18532" s="18" t="s">
        <v>552</v>
      </c>
      <c r="E18532" s="18">
        <v>3.6052542006761379</v>
      </c>
    </row>
    <row r="18533" spans="1:5" x14ac:dyDescent="0.3">
      <c r="A18533" s="18" t="str">
        <f t="shared" si="290"/>
        <v>2024-25Wyndham CityL2</v>
      </c>
      <c r="B18533" s="18" t="s">
        <v>1274</v>
      </c>
      <c r="C18533" s="18" t="s">
        <v>1218</v>
      </c>
      <c r="D18533" s="18" t="s">
        <v>554</v>
      </c>
      <c r="E18533" s="18">
        <v>-0.75096787471158777</v>
      </c>
    </row>
    <row r="18534" spans="1:5" x14ac:dyDescent="0.3">
      <c r="A18534" s="18" t="str">
        <f t="shared" si="290"/>
        <v>2024-25Wyndham CityO2</v>
      </c>
      <c r="B18534" s="18" t="s">
        <v>1274</v>
      </c>
      <c r="C18534" s="18" t="s">
        <v>1218</v>
      </c>
      <c r="D18534" s="18" t="s">
        <v>556</v>
      </c>
      <c r="E18534" s="18">
        <v>4.9528673052332058E-2</v>
      </c>
    </row>
    <row r="18535" spans="1:5" x14ac:dyDescent="0.3">
      <c r="A18535" s="18" t="str">
        <f t="shared" si="290"/>
        <v>2024-25Wyndham CityO3</v>
      </c>
      <c r="B18535" s="18" t="s">
        <v>1274</v>
      </c>
      <c r="C18535" s="18" t="s">
        <v>1218</v>
      </c>
      <c r="D18535" s="18" t="s">
        <v>558</v>
      </c>
      <c r="E18535" s="18">
        <v>1.9610057900245133E-3</v>
      </c>
    </row>
    <row r="18536" spans="1:5" x14ac:dyDescent="0.3">
      <c r="A18536" s="18" t="str">
        <f t="shared" si="290"/>
        <v>2024-25Wyndham CityO4</v>
      </c>
      <c r="B18536" s="18" t="s">
        <v>1274</v>
      </c>
      <c r="C18536" s="18" t="s">
        <v>1218</v>
      </c>
      <c r="D18536" s="18" t="s">
        <v>560</v>
      </c>
      <c r="E18536" s="18">
        <v>0.12590386310179583</v>
      </c>
    </row>
    <row r="18537" spans="1:5" x14ac:dyDescent="0.3">
      <c r="A18537" s="18" t="str">
        <f t="shared" si="290"/>
        <v>2024-25Wyndham CityO5</v>
      </c>
      <c r="B18537" s="18" t="s">
        <v>1274</v>
      </c>
      <c r="C18537" s="18" t="s">
        <v>1218</v>
      </c>
      <c r="D18537" s="18" t="s">
        <v>562</v>
      </c>
      <c r="E18537" s="18">
        <v>0.6672724312196433</v>
      </c>
    </row>
    <row r="18538" spans="1:5" x14ac:dyDescent="0.3">
      <c r="A18538" s="18" t="str">
        <f t="shared" si="290"/>
        <v>2024-25Wyndham CityOP1</v>
      </c>
      <c r="B18538" s="18" t="s">
        <v>1274</v>
      </c>
      <c r="C18538" s="18" t="s">
        <v>1218</v>
      </c>
      <c r="D18538" s="18" t="s">
        <v>564</v>
      </c>
      <c r="E18538" s="18">
        <v>6.3057432637908719E-3</v>
      </c>
    </row>
    <row r="18539" spans="1:5" x14ac:dyDescent="0.3">
      <c r="A18539" s="18" t="str">
        <f t="shared" si="290"/>
        <v>2024-25Wyndham CityS1</v>
      </c>
      <c r="B18539" s="18" t="s">
        <v>1274</v>
      </c>
      <c r="C18539" s="18" t="s">
        <v>1218</v>
      </c>
      <c r="D18539" s="18" t="s">
        <v>567</v>
      </c>
      <c r="E18539" s="18">
        <v>0.57983705908001359</v>
      </c>
    </row>
    <row r="18540" spans="1:5" x14ac:dyDescent="0.3">
      <c r="A18540" s="18" t="str">
        <f t="shared" si="290"/>
        <v>2024-25Wyndham CityS2</v>
      </c>
      <c r="B18540" s="18" t="s">
        <v>1274</v>
      </c>
      <c r="C18540" s="18" t="s">
        <v>1218</v>
      </c>
      <c r="D18540" s="18" t="s">
        <v>569</v>
      </c>
      <c r="E18540" s="18">
        <v>3.1029075283918409E-3</v>
      </c>
    </row>
    <row r="18541" spans="1:5" x14ac:dyDescent="0.3">
      <c r="A18541" s="18" t="str">
        <f t="shared" si="290"/>
        <v>2024-25Wyndham CityC1</v>
      </c>
      <c r="B18541" s="18" t="s">
        <v>1274</v>
      </c>
      <c r="C18541" s="18" t="s">
        <v>1218</v>
      </c>
      <c r="D18541" s="18" t="s">
        <v>572</v>
      </c>
      <c r="E18541" s="18">
        <v>1540.0679325477954</v>
      </c>
    </row>
    <row r="18542" spans="1:5" x14ac:dyDescent="0.3">
      <c r="A18542" s="18" t="str">
        <f t="shared" si="290"/>
        <v>2024-25Wyndham CityC2</v>
      </c>
      <c r="B18542" s="18" t="s">
        <v>1274</v>
      </c>
      <c r="C18542" s="18" t="s">
        <v>1218</v>
      </c>
      <c r="D18542" s="18" t="s">
        <v>575</v>
      </c>
      <c r="E18542" s="18">
        <v>15542.2036128412</v>
      </c>
    </row>
    <row r="18543" spans="1:5" x14ac:dyDescent="0.3">
      <c r="A18543" s="18" t="str">
        <f t="shared" si="290"/>
        <v>2024-25Wyndham CityC3</v>
      </c>
      <c r="B18543" s="18" t="s">
        <v>1274</v>
      </c>
      <c r="C18543" s="18" t="s">
        <v>1218</v>
      </c>
      <c r="D18543" s="18" t="s">
        <v>579</v>
      </c>
      <c r="E18543" s="18">
        <v>181.04746862643975</v>
      </c>
    </row>
    <row r="18544" spans="1:5" x14ac:dyDescent="0.3">
      <c r="A18544" s="18" t="str">
        <f t="shared" si="290"/>
        <v>2024-25Wyndham CityC4</v>
      </c>
      <c r="B18544" s="18" t="s">
        <v>1274</v>
      </c>
      <c r="C18544" s="18" t="s">
        <v>1218</v>
      </c>
      <c r="D18544" s="18" t="s">
        <v>583</v>
      </c>
      <c r="E18544" s="18">
        <v>1304.1935422496133</v>
      </c>
    </row>
    <row r="18545" spans="1:5" x14ac:dyDescent="0.3">
      <c r="A18545" s="18" t="str">
        <f t="shared" si="290"/>
        <v>2024-25Wyndham CityC5</v>
      </c>
      <c r="B18545" s="18" t="s">
        <v>1274</v>
      </c>
      <c r="C18545" s="18" t="s">
        <v>1218</v>
      </c>
      <c r="D18545" s="18" t="s">
        <v>586</v>
      </c>
      <c r="E18545" s="18">
        <v>233.80817212596702</v>
      </c>
    </row>
    <row r="18546" spans="1:5" x14ac:dyDescent="0.3">
      <c r="A18546" s="18" t="str">
        <f t="shared" si="290"/>
        <v>2024-25Wyndham CityC6</v>
      </c>
      <c r="B18546" s="18" t="s">
        <v>1274</v>
      </c>
      <c r="C18546" s="18" t="s">
        <v>1218</v>
      </c>
      <c r="D18546" s="18" t="s">
        <v>590</v>
      </c>
      <c r="E18546" s="18">
        <v>6</v>
      </c>
    </row>
    <row r="18547" spans="1:5" x14ac:dyDescent="0.3">
      <c r="A18547" s="18" t="str">
        <f t="shared" si="290"/>
        <v>2024-25Wyndham CityC7</v>
      </c>
      <c r="B18547" s="18" t="s">
        <v>1274</v>
      </c>
      <c r="C18547" s="18" t="s">
        <v>1218</v>
      </c>
      <c r="D18547" s="18" t="s">
        <v>594</v>
      </c>
      <c r="E18547" s="18">
        <v>7.4782608695652175E-2</v>
      </c>
    </row>
    <row r="18548" spans="1:5" x14ac:dyDescent="0.3">
      <c r="A18548" s="18" t="str">
        <f t="shared" si="290"/>
        <v>2024-25Yarra CityAF2</v>
      </c>
      <c r="B18548" s="18" t="s">
        <v>1274</v>
      </c>
      <c r="C18548" s="18" t="s">
        <v>1221</v>
      </c>
      <c r="D18548" s="18" t="s">
        <v>76</v>
      </c>
      <c r="E18548" s="18">
        <v>1</v>
      </c>
    </row>
    <row r="18549" spans="1:5" x14ac:dyDescent="0.3">
      <c r="A18549" s="18" t="str">
        <f t="shared" si="290"/>
        <v>2024-25Yarra CityAF6</v>
      </c>
      <c r="B18549" s="18" t="s">
        <v>1274</v>
      </c>
      <c r="C18549" s="18" t="s">
        <v>1221</v>
      </c>
      <c r="D18549" s="18" t="s">
        <v>85</v>
      </c>
      <c r="E18549" s="18">
        <v>6.8930550314777665</v>
      </c>
    </row>
    <row r="18550" spans="1:5" x14ac:dyDescent="0.3">
      <c r="A18550" s="18" t="str">
        <f t="shared" si="290"/>
        <v>2024-25Yarra CityAF7</v>
      </c>
      <c r="B18550" s="18" t="s">
        <v>1274</v>
      </c>
      <c r="C18550" s="18" t="s">
        <v>1221</v>
      </c>
      <c r="D18550" s="18" t="s">
        <v>90</v>
      </c>
      <c r="E18550" s="18">
        <v>6.2428187826648154</v>
      </c>
    </row>
    <row r="18551" spans="1:5" x14ac:dyDescent="0.3">
      <c r="A18551" s="18" t="str">
        <f t="shared" si="290"/>
        <v>2024-25Yarra CityAM1</v>
      </c>
      <c r="B18551" s="18" t="s">
        <v>1274</v>
      </c>
      <c r="C18551" s="18" t="s">
        <v>1221</v>
      </c>
      <c r="D18551" s="18" t="s">
        <v>97</v>
      </c>
      <c r="E18551" s="18">
        <v>2.2775119617224879</v>
      </c>
    </row>
    <row r="18552" spans="1:5" x14ac:dyDescent="0.3">
      <c r="A18552" s="18" t="str">
        <f t="shared" si="290"/>
        <v>2024-25Yarra CityAM2</v>
      </c>
      <c r="B18552" s="18" t="s">
        <v>1274</v>
      </c>
      <c r="C18552" s="18" t="s">
        <v>1221</v>
      </c>
      <c r="D18552" s="18" t="s">
        <v>103</v>
      </c>
      <c r="E18552" s="18">
        <v>0.36263736263736263</v>
      </c>
    </row>
    <row r="18553" spans="1:5" x14ac:dyDescent="0.3">
      <c r="A18553" s="18" t="str">
        <f t="shared" si="290"/>
        <v>2024-25Yarra CityAM5</v>
      </c>
      <c r="B18553" s="18" t="s">
        <v>1274</v>
      </c>
      <c r="C18553" s="18" t="s">
        <v>1221</v>
      </c>
      <c r="D18553" s="18" t="s">
        <v>109</v>
      </c>
      <c r="E18553" s="18">
        <v>0.56896551724137934</v>
      </c>
    </row>
    <row r="18554" spans="1:5" x14ac:dyDescent="0.3">
      <c r="A18554" s="18" t="str">
        <f t="shared" si="290"/>
        <v>2024-25Yarra CityAM6</v>
      </c>
      <c r="B18554" s="18" t="s">
        <v>1274</v>
      </c>
      <c r="C18554" s="18" t="s">
        <v>1221</v>
      </c>
      <c r="D18554" s="18" t="s">
        <v>115</v>
      </c>
      <c r="E18554" s="18">
        <v>6.1990564613826393</v>
      </c>
    </row>
    <row r="18555" spans="1:5" x14ac:dyDescent="0.3">
      <c r="A18555" s="18" t="str">
        <f t="shared" si="290"/>
        <v>2024-25Yarra CityAM7</v>
      </c>
      <c r="B18555" s="18" t="s">
        <v>1274</v>
      </c>
      <c r="C18555" s="18" t="s">
        <v>1221</v>
      </c>
      <c r="D18555" s="18" t="s">
        <v>118</v>
      </c>
      <c r="E18555" s="18">
        <v>1</v>
      </c>
    </row>
    <row r="18556" spans="1:5" x14ac:dyDescent="0.3">
      <c r="A18556" s="18" t="str">
        <f t="shared" si="290"/>
        <v>2024-25Yarra CityFS1</v>
      </c>
      <c r="B18556" s="18" t="s">
        <v>1274</v>
      </c>
      <c r="C18556" s="18" t="s">
        <v>1221</v>
      </c>
      <c r="D18556" s="18" t="s">
        <v>124</v>
      </c>
      <c r="E18556" s="18">
        <v>2.9390243902439024</v>
      </c>
    </row>
    <row r="18557" spans="1:5" x14ac:dyDescent="0.3">
      <c r="A18557" s="18" t="str">
        <f t="shared" si="290"/>
        <v>2024-25Yarra CityFS2</v>
      </c>
      <c r="B18557" s="18" t="s">
        <v>1274</v>
      </c>
      <c r="C18557" s="18" t="s">
        <v>1221</v>
      </c>
      <c r="D18557" s="18" t="s">
        <v>130</v>
      </c>
      <c r="E18557" s="18">
        <v>0.94296951819075714</v>
      </c>
    </row>
    <row r="18558" spans="1:5" x14ac:dyDescent="0.3">
      <c r="A18558" s="18" t="str">
        <f t="shared" si="290"/>
        <v>2024-25Yarra CityFS3</v>
      </c>
      <c r="B18558" s="18" t="s">
        <v>1274</v>
      </c>
      <c r="C18558" s="18" t="s">
        <v>1221</v>
      </c>
      <c r="D18558" s="18" t="s">
        <v>135</v>
      </c>
      <c r="E18558" s="18">
        <v>541.24441154700219</v>
      </c>
    </row>
    <row r="18559" spans="1:5" x14ac:dyDescent="0.3">
      <c r="A18559" s="18" t="str">
        <f t="shared" si="290"/>
        <v>2024-25Yarra CityFS4</v>
      </c>
      <c r="B18559" s="18" t="s">
        <v>1274</v>
      </c>
      <c r="C18559" s="18" t="s">
        <v>1221</v>
      </c>
      <c r="D18559" s="18" t="s">
        <v>139</v>
      </c>
      <c r="E18559" s="18">
        <v>0.98816568047337283</v>
      </c>
    </row>
    <row r="18560" spans="1:5" x14ac:dyDescent="0.3">
      <c r="A18560" s="18" t="str">
        <f t="shared" si="290"/>
        <v>2024-25Yarra CityFS5</v>
      </c>
      <c r="B18560" s="18" t="s">
        <v>1274</v>
      </c>
      <c r="C18560" s="18" t="s">
        <v>1221</v>
      </c>
      <c r="D18560" s="18" t="s">
        <v>144</v>
      </c>
      <c r="E18560" s="18">
        <v>0.91287878787878785</v>
      </c>
    </row>
    <row r="18561" spans="1:5" x14ac:dyDescent="0.3">
      <c r="A18561" s="18" t="str">
        <f t="shared" si="290"/>
        <v>2024-25Yarra CityG1</v>
      </c>
      <c r="B18561" s="18" t="s">
        <v>1274</v>
      </c>
      <c r="C18561" s="18" t="s">
        <v>1221</v>
      </c>
      <c r="D18561" s="18" t="s">
        <v>149</v>
      </c>
      <c r="E18561" s="18">
        <v>5.5865921787709494E-2</v>
      </c>
    </row>
    <row r="18562" spans="1:5" x14ac:dyDescent="0.3">
      <c r="A18562" s="18" t="str">
        <f t="shared" si="290"/>
        <v>2024-25Yarra CityG2</v>
      </c>
      <c r="B18562" s="18" t="s">
        <v>1274</v>
      </c>
      <c r="C18562" s="18" t="s">
        <v>1221</v>
      </c>
      <c r="D18562" s="18" t="s">
        <v>154</v>
      </c>
      <c r="E18562" s="18">
        <v>50</v>
      </c>
    </row>
    <row r="18563" spans="1:5" x14ac:dyDescent="0.3">
      <c r="A18563" s="18" t="str">
        <f t="shared" si="290"/>
        <v>2024-25Yarra CityG3</v>
      </c>
      <c r="B18563" s="18" t="s">
        <v>1274</v>
      </c>
      <c r="C18563" s="18" t="s">
        <v>1221</v>
      </c>
      <c r="D18563" s="18" t="s">
        <v>159</v>
      </c>
      <c r="E18563" s="18">
        <v>0.92361111111111116</v>
      </c>
    </row>
    <row r="18564" spans="1:5" x14ac:dyDescent="0.3">
      <c r="A18564" s="18" t="str">
        <f t="shared" si="290"/>
        <v>2024-25Yarra CityG4</v>
      </c>
      <c r="B18564" s="18" t="s">
        <v>1274</v>
      </c>
      <c r="C18564" s="18" t="s">
        <v>1221</v>
      </c>
      <c r="D18564" s="18" t="s">
        <v>166</v>
      </c>
      <c r="E18564" s="18">
        <v>61622.340000000004</v>
      </c>
    </row>
    <row r="18565" spans="1:5" x14ac:dyDescent="0.3">
      <c r="A18565" s="18" t="str">
        <f t="shared" si="290"/>
        <v>2024-25Yarra CityG5</v>
      </c>
      <c r="B18565" s="18" t="s">
        <v>1274</v>
      </c>
      <c r="C18565" s="18" t="s">
        <v>1221</v>
      </c>
      <c r="D18565" s="18" t="s">
        <v>169</v>
      </c>
      <c r="E18565" s="18">
        <v>49</v>
      </c>
    </row>
    <row r="18566" spans="1:5" x14ac:dyDescent="0.3">
      <c r="A18566" s="18" t="str">
        <f t="shared" si="290"/>
        <v>2024-25Yarra CityLB2</v>
      </c>
      <c r="B18566" s="18" t="s">
        <v>1274</v>
      </c>
      <c r="C18566" s="18" t="s">
        <v>1221</v>
      </c>
      <c r="D18566" s="18" t="s">
        <v>172</v>
      </c>
      <c r="E18566" s="18">
        <v>0.63555826111867075</v>
      </c>
    </row>
    <row r="18567" spans="1:5" x14ac:dyDescent="0.3">
      <c r="A18567" s="18" t="str">
        <f t="shared" si="290"/>
        <v>2024-25Yarra CityLB5</v>
      </c>
      <c r="B18567" s="18" t="s">
        <v>1274</v>
      </c>
      <c r="C18567" s="18" t="s">
        <v>1221</v>
      </c>
      <c r="D18567" s="18" t="s">
        <v>177</v>
      </c>
      <c r="E18567" s="18">
        <v>56.104829900899645</v>
      </c>
    </row>
    <row r="18568" spans="1:5" x14ac:dyDescent="0.3">
      <c r="A18568" s="18" t="str">
        <f t="shared" si="290"/>
        <v>2024-25Yarra CityLB6</v>
      </c>
      <c r="B18568" s="18" t="s">
        <v>1274</v>
      </c>
      <c r="C18568" s="18" t="s">
        <v>1221</v>
      </c>
      <c r="D18568" s="18" t="s">
        <v>180</v>
      </c>
      <c r="E18568" s="18">
        <v>8.099358528786766</v>
      </c>
    </row>
    <row r="18569" spans="1:5" x14ac:dyDescent="0.3">
      <c r="A18569" s="18" t="str">
        <f t="shared" si="290"/>
        <v>2024-25Yarra CityLB7</v>
      </c>
      <c r="B18569" s="18" t="s">
        <v>1274</v>
      </c>
      <c r="C18569" s="18" t="s">
        <v>1221</v>
      </c>
      <c r="D18569" s="18" t="s">
        <v>184</v>
      </c>
      <c r="E18569" s="18">
        <v>0.5965483685182611</v>
      </c>
    </row>
    <row r="18570" spans="1:5" x14ac:dyDescent="0.3">
      <c r="A18570" s="18" t="str">
        <f t="shared" si="290"/>
        <v>2024-25Yarra CityLB8</v>
      </c>
      <c r="B18570" s="18" t="s">
        <v>1274</v>
      </c>
      <c r="C18570" s="18" t="s">
        <v>1221</v>
      </c>
      <c r="D18570" s="18" t="s">
        <v>188</v>
      </c>
      <c r="E18570" s="18">
        <v>6.2149623656981712</v>
      </c>
    </row>
    <row r="18571" spans="1:5" x14ac:dyDescent="0.3">
      <c r="A18571" s="18" t="str">
        <f t="shared" si="290"/>
        <v>2024-25Yarra CityMC2</v>
      </c>
      <c r="B18571" s="18" t="s">
        <v>1274</v>
      </c>
      <c r="C18571" s="18" t="s">
        <v>1221</v>
      </c>
      <c r="D18571" s="18" t="s">
        <v>192</v>
      </c>
      <c r="E18571" s="18">
        <v>1.0109409190371992</v>
      </c>
    </row>
    <row r="18572" spans="1:5" x14ac:dyDescent="0.3">
      <c r="A18572" s="18" t="str">
        <f t="shared" si="290"/>
        <v>2024-25Yarra CityMC3</v>
      </c>
      <c r="B18572" s="18" t="s">
        <v>1274</v>
      </c>
      <c r="C18572" s="18" t="s">
        <v>1221</v>
      </c>
      <c r="D18572" s="18" t="s">
        <v>197</v>
      </c>
      <c r="E18572" s="18">
        <v>90.515885641561752</v>
      </c>
    </row>
    <row r="18573" spans="1:5" x14ac:dyDescent="0.3">
      <c r="A18573" s="18" t="str">
        <f t="shared" si="290"/>
        <v>2024-25Yarra CityMC4</v>
      </c>
      <c r="B18573" s="18" t="s">
        <v>1274</v>
      </c>
      <c r="C18573" s="18" t="s">
        <v>1221</v>
      </c>
      <c r="D18573" s="18" t="s">
        <v>202</v>
      </c>
      <c r="E18573" s="18">
        <v>0.81133616465207448</v>
      </c>
    </row>
    <row r="18574" spans="1:5" x14ac:dyDescent="0.3">
      <c r="A18574" s="18" t="str">
        <f t="shared" si="290"/>
        <v>2024-25Yarra CityMC5</v>
      </c>
      <c r="B18574" s="18" t="s">
        <v>1274</v>
      </c>
      <c r="C18574" s="18" t="s">
        <v>1221</v>
      </c>
      <c r="D18574" s="18" t="s">
        <v>207</v>
      </c>
      <c r="E18574" s="18">
        <v>0.97058823529411764</v>
      </c>
    </row>
    <row r="18575" spans="1:5" x14ac:dyDescent="0.3">
      <c r="A18575" s="18" t="str">
        <f t="shared" si="290"/>
        <v>2024-25Yarra CityMC6</v>
      </c>
      <c r="B18575" s="18" t="s">
        <v>1274</v>
      </c>
      <c r="C18575" s="18" t="s">
        <v>1221</v>
      </c>
      <c r="D18575" s="18" t="s">
        <v>211</v>
      </c>
      <c r="E18575" s="18">
        <v>0.91356673960612689</v>
      </c>
    </row>
    <row r="18576" spans="1:5" x14ac:dyDescent="0.3">
      <c r="A18576" s="18" t="str">
        <f t="shared" si="290"/>
        <v>2024-25Yarra CityR1</v>
      </c>
      <c r="B18576" s="18" t="s">
        <v>1274</v>
      </c>
      <c r="C18576" s="18" t="s">
        <v>1221</v>
      </c>
      <c r="D18576" s="18" t="s">
        <v>215</v>
      </c>
      <c r="E18576" s="18">
        <v>171.25</v>
      </c>
    </row>
    <row r="18577" spans="1:5" x14ac:dyDescent="0.3">
      <c r="A18577" s="18" t="str">
        <f t="shared" si="290"/>
        <v>2024-25Yarra CityR2</v>
      </c>
      <c r="B18577" s="18" t="s">
        <v>1274</v>
      </c>
      <c r="C18577" s="18" t="s">
        <v>1221</v>
      </c>
      <c r="D18577" s="18" t="s">
        <v>220</v>
      </c>
      <c r="E18577" s="18">
        <v>0.92234374999999991</v>
      </c>
    </row>
    <row r="18578" spans="1:5" x14ac:dyDescent="0.3">
      <c r="A18578" s="18" t="str">
        <f t="shared" si="290"/>
        <v>2024-25Yarra CityR3</v>
      </c>
      <c r="B18578" s="18" t="s">
        <v>1274</v>
      </c>
      <c r="C18578" s="18" t="s">
        <v>1221</v>
      </c>
      <c r="D18578" s="18" t="s">
        <v>223</v>
      </c>
      <c r="E18578" s="18">
        <v>580.72242326765843</v>
      </c>
    </row>
    <row r="18579" spans="1:5" x14ac:dyDescent="0.3">
      <c r="A18579" s="18" t="str">
        <f t="shared" si="290"/>
        <v>2024-25Yarra CityR4</v>
      </c>
      <c r="B18579" s="18" t="s">
        <v>1274</v>
      </c>
      <c r="C18579" s="18" t="s">
        <v>1221</v>
      </c>
      <c r="D18579" s="18" t="s">
        <v>228</v>
      </c>
      <c r="E18579" s="18">
        <v>58.706400575332616</v>
      </c>
    </row>
    <row r="18580" spans="1:5" x14ac:dyDescent="0.3">
      <c r="A18580" s="18" t="str">
        <f t="shared" si="290"/>
        <v>2024-25Yarra CityR5</v>
      </c>
      <c r="B18580" s="18" t="s">
        <v>1274</v>
      </c>
      <c r="C18580" s="18" t="s">
        <v>1221</v>
      </c>
      <c r="D18580" s="18" t="s">
        <v>232</v>
      </c>
      <c r="E18580" s="18">
        <v>59</v>
      </c>
    </row>
    <row r="18581" spans="1:5" x14ac:dyDescent="0.3">
      <c r="A18581" s="18" t="str">
        <f t="shared" si="290"/>
        <v>2024-25Yarra CitySP1</v>
      </c>
      <c r="B18581" s="18" t="s">
        <v>1274</v>
      </c>
      <c r="C18581" s="18" t="s">
        <v>1221</v>
      </c>
      <c r="D18581" s="18" t="s">
        <v>236</v>
      </c>
      <c r="E18581" s="18">
        <v>119</v>
      </c>
    </row>
    <row r="18582" spans="1:5" x14ac:dyDescent="0.3">
      <c r="A18582" s="18" t="str">
        <f t="shared" si="290"/>
        <v>2024-25Yarra CitySP2</v>
      </c>
      <c r="B18582" s="18" t="s">
        <v>1274</v>
      </c>
      <c r="C18582" s="18" t="s">
        <v>1221</v>
      </c>
      <c r="D18582" s="18" t="s">
        <v>239</v>
      </c>
      <c r="E18582" s="18">
        <v>0.4663167104111986</v>
      </c>
    </row>
    <row r="18583" spans="1:5" x14ac:dyDescent="0.3">
      <c r="A18583" s="18" t="str">
        <f t="shared" si="290"/>
        <v>2024-25Yarra CitySP3</v>
      </c>
      <c r="B18583" s="18" t="s">
        <v>1274</v>
      </c>
      <c r="C18583" s="18" t="s">
        <v>1221</v>
      </c>
      <c r="D18583" s="18" t="s">
        <v>245</v>
      </c>
      <c r="E18583" s="18">
        <v>5629.8837209302328</v>
      </c>
    </row>
    <row r="18584" spans="1:5" x14ac:dyDescent="0.3">
      <c r="A18584" s="18" t="str">
        <f t="shared" ref="A18584:A18647" si="291">CONCATENATE(B18584,C18584,D18584)</f>
        <v>2024-25Yarra CitySP4</v>
      </c>
      <c r="B18584" s="18" t="s">
        <v>1274</v>
      </c>
      <c r="C18584" s="18" t="s">
        <v>1221</v>
      </c>
      <c r="D18584" s="18" t="s">
        <v>251</v>
      </c>
      <c r="E18584" s="18">
        <v>0.69565217391304346</v>
      </c>
    </row>
    <row r="18585" spans="1:5" x14ac:dyDescent="0.3">
      <c r="A18585" s="18" t="str">
        <f t="shared" si="291"/>
        <v>2024-25Yarra CityWC2</v>
      </c>
      <c r="B18585" s="18" t="s">
        <v>1274</v>
      </c>
      <c r="C18585" s="18" t="s">
        <v>1221</v>
      </c>
      <c r="D18585" s="18" t="s">
        <v>256</v>
      </c>
      <c r="E18585" s="18">
        <v>0.77276631313025101</v>
      </c>
    </row>
    <row r="18586" spans="1:5" x14ac:dyDescent="0.3">
      <c r="A18586" s="18" t="str">
        <f t="shared" si="291"/>
        <v>2024-25Yarra CityWC3</v>
      </c>
      <c r="B18586" s="18" t="s">
        <v>1274</v>
      </c>
      <c r="C18586" s="18" t="s">
        <v>1221</v>
      </c>
      <c r="D18586" s="18" t="s">
        <v>262</v>
      </c>
      <c r="E18586" s="18">
        <v>98.24086561835307</v>
      </c>
    </row>
    <row r="18587" spans="1:5" x14ac:dyDescent="0.3">
      <c r="A18587" s="18" t="str">
        <f t="shared" si="291"/>
        <v>2024-25Yarra CityWC4</v>
      </c>
      <c r="B18587" s="18" t="s">
        <v>1274</v>
      </c>
      <c r="C18587" s="18" t="s">
        <v>1221</v>
      </c>
      <c r="D18587" s="18" t="s">
        <v>266</v>
      </c>
      <c r="E18587" s="18">
        <v>53.73769471749381</v>
      </c>
    </row>
    <row r="18588" spans="1:5" x14ac:dyDescent="0.3">
      <c r="A18588" s="18" t="str">
        <f t="shared" si="291"/>
        <v>2024-25Yarra CityWC5</v>
      </c>
      <c r="B18588" s="18" t="s">
        <v>1274</v>
      </c>
      <c r="C18588" s="18" t="s">
        <v>1221</v>
      </c>
      <c r="D18588" s="18" t="s">
        <v>270</v>
      </c>
      <c r="E18588" s="18">
        <v>0.4223451865544583</v>
      </c>
    </row>
    <row r="18589" spans="1:5" x14ac:dyDescent="0.3">
      <c r="A18589" s="18" t="str">
        <f t="shared" si="291"/>
        <v>2024-25Yarra CityE2</v>
      </c>
      <c r="B18589" s="18" t="s">
        <v>1274</v>
      </c>
      <c r="C18589" s="18" t="s">
        <v>1221</v>
      </c>
      <c r="D18589" s="18" t="s">
        <v>548</v>
      </c>
      <c r="E18589" s="18">
        <v>3677.446126707132</v>
      </c>
    </row>
    <row r="18590" spans="1:5" x14ac:dyDescent="0.3">
      <c r="A18590" s="18" t="str">
        <f t="shared" si="291"/>
        <v>2024-25Yarra CityE4</v>
      </c>
      <c r="B18590" s="18" t="s">
        <v>1274</v>
      </c>
      <c r="C18590" s="18" t="s">
        <v>1221</v>
      </c>
      <c r="D18590" s="18" t="s">
        <v>550</v>
      </c>
      <c r="E18590" s="18">
        <v>1937.0937256713071</v>
      </c>
    </row>
    <row r="18591" spans="1:5" x14ac:dyDescent="0.3">
      <c r="A18591" s="18" t="str">
        <f t="shared" si="291"/>
        <v>2024-25Yarra CityL1</v>
      </c>
      <c r="B18591" s="18" t="s">
        <v>1274</v>
      </c>
      <c r="C18591" s="18" t="s">
        <v>1221</v>
      </c>
      <c r="D18591" s="18" t="s">
        <v>552</v>
      </c>
      <c r="E18591" s="18">
        <v>2.4413049949348116</v>
      </c>
    </row>
    <row r="18592" spans="1:5" x14ac:dyDescent="0.3">
      <c r="A18592" s="18" t="str">
        <f t="shared" si="291"/>
        <v>2024-25Yarra CityL2</v>
      </c>
      <c r="B18592" s="18" t="s">
        <v>1274</v>
      </c>
      <c r="C18592" s="18" t="s">
        <v>1221</v>
      </c>
      <c r="D18592" s="18" t="s">
        <v>554</v>
      </c>
      <c r="E18592" s="18">
        <v>-6.5396631845352077E-3</v>
      </c>
    </row>
    <row r="18593" spans="1:5" x14ac:dyDescent="0.3">
      <c r="A18593" s="18" t="str">
        <f t="shared" si="291"/>
        <v>2024-25Yarra CityO2</v>
      </c>
      <c r="B18593" s="18" t="s">
        <v>1274</v>
      </c>
      <c r="C18593" s="18" t="s">
        <v>1221</v>
      </c>
      <c r="D18593" s="18" t="s">
        <v>556</v>
      </c>
      <c r="E18593" s="18">
        <v>0.18466399868639302</v>
      </c>
    </row>
    <row r="18594" spans="1:5" x14ac:dyDescent="0.3">
      <c r="A18594" s="18" t="str">
        <f t="shared" si="291"/>
        <v>2024-25Yarra CityO3</v>
      </c>
      <c r="B18594" s="18" t="s">
        <v>1274</v>
      </c>
      <c r="C18594" s="18" t="s">
        <v>1221</v>
      </c>
      <c r="D18594" s="18" t="s">
        <v>558</v>
      </c>
      <c r="E18594" s="18">
        <v>3.7831273290175278E-2</v>
      </c>
    </row>
    <row r="18595" spans="1:5" x14ac:dyDescent="0.3">
      <c r="A18595" s="18" t="str">
        <f t="shared" si="291"/>
        <v>2024-25Yarra CityO4</v>
      </c>
      <c r="B18595" s="18" t="s">
        <v>1274</v>
      </c>
      <c r="C18595" s="18" t="s">
        <v>1221</v>
      </c>
      <c r="D18595" s="18" t="s">
        <v>560</v>
      </c>
      <c r="E18595" s="18">
        <v>0.11888677330589342</v>
      </c>
    </row>
    <row r="18596" spans="1:5" x14ac:dyDescent="0.3">
      <c r="A18596" s="18" t="str">
        <f t="shared" si="291"/>
        <v>2024-25Yarra CityO5</v>
      </c>
      <c r="B18596" s="18" t="s">
        <v>1274</v>
      </c>
      <c r="C18596" s="18" t="s">
        <v>1221</v>
      </c>
      <c r="D18596" s="18" t="s">
        <v>562</v>
      </c>
      <c r="E18596" s="18">
        <v>0.97866328762960586</v>
      </c>
    </row>
    <row r="18597" spans="1:5" x14ac:dyDescent="0.3">
      <c r="A18597" s="18" t="str">
        <f t="shared" si="291"/>
        <v>2024-25Yarra CityOP1</v>
      </c>
      <c r="B18597" s="18" t="s">
        <v>1274</v>
      </c>
      <c r="C18597" s="18" t="s">
        <v>1221</v>
      </c>
      <c r="D18597" s="18" t="s">
        <v>564</v>
      </c>
      <c r="E18597" s="18">
        <v>9.5407554859532395E-2</v>
      </c>
    </row>
    <row r="18598" spans="1:5" x14ac:dyDescent="0.3">
      <c r="A18598" s="18" t="str">
        <f t="shared" si="291"/>
        <v>2024-25Yarra CityS1</v>
      </c>
      <c r="B18598" s="18" t="s">
        <v>1274</v>
      </c>
      <c r="C18598" s="18" t="s">
        <v>1221</v>
      </c>
      <c r="D18598" s="18" t="s">
        <v>567</v>
      </c>
      <c r="E18598" s="18">
        <v>0.57055346628057146</v>
      </c>
    </row>
    <row r="18599" spans="1:5" x14ac:dyDescent="0.3">
      <c r="A18599" s="18" t="str">
        <f t="shared" si="291"/>
        <v>2024-25Yarra CityS2</v>
      </c>
      <c r="B18599" s="18" t="s">
        <v>1274</v>
      </c>
      <c r="C18599" s="18" t="s">
        <v>1221</v>
      </c>
      <c r="D18599" s="18" t="s">
        <v>569</v>
      </c>
      <c r="E18599" s="18">
        <v>2.0648543998227657E-3</v>
      </c>
    </row>
    <row r="18600" spans="1:5" x14ac:dyDescent="0.3">
      <c r="A18600" s="18" t="str">
        <f t="shared" si="291"/>
        <v>2024-25Yarra CityC1</v>
      </c>
      <c r="B18600" s="18" t="s">
        <v>1274</v>
      </c>
      <c r="C18600" s="18" t="s">
        <v>1221</v>
      </c>
      <c r="D18600" s="18" t="s">
        <v>572</v>
      </c>
      <c r="E18600" s="18">
        <v>2213.9316800389252</v>
      </c>
    </row>
    <row r="18601" spans="1:5" x14ac:dyDescent="0.3">
      <c r="A18601" s="18" t="str">
        <f t="shared" si="291"/>
        <v>2024-25Yarra CityC2</v>
      </c>
      <c r="B18601" s="18" t="s">
        <v>1274</v>
      </c>
      <c r="C18601" s="18" t="s">
        <v>1221</v>
      </c>
      <c r="D18601" s="18" t="s">
        <v>575</v>
      </c>
      <c r="E18601" s="18">
        <v>11338.512213373579</v>
      </c>
    </row>
    <row r="18602" spans="1:5" x14ac:dyDescent="0.3">
      <c r="A18602" s="18" t="str">
        <f t="shared" si="291"/>
        <v>2024-25Yarra CityC3</v>
      </c>
      <c r="B18602" s="18" t="s">
        <v>1274</v>
      </c>
      <c r="C18602" s="18" t="s">
        <v>1221</v>
      </c>
      <c r="D18602" s="18" t="s">
        <v>579</v>
      </c>
      <c r="E18602" s="18">
        <v>314.70625000000001</v>
      </c>
    </row>
    <row r="18603" spans="1:5" x14ac:dyDescent="0.3">
      <c r="A18603" s="18" t="str">
        <f t="shared" si="291"/>
        <v>2024-25Yarra CityC4</v>
      </c>
      <c r="B18603" s="18" t="s">
        <v>1274</v>
      </c>
      <c r="C18603" s="18" t="s">
        <v>1221</v>
      </c>
      <c r="D18603" s="18" t="s">
        <v>583</v>
      </c>
      <c r="E18603" s="18">
        <v>2222.3876368836018</v>
      </c>
    </row>
    <row r="18604" spans="1:5" x14ac:dyDescent="0.3">
      <c r="A18604" s="18" t="str">
        <f t="shared" si="291"/>
        <v>2024-25Yarra CityC5</v>
      </c>
      <c r="B18604" s="18" t="s">
        <v>1274</v>
      </c>
      <c r="C18604" s="18" t="s">
        <v>1221</v>
      </c>
      <c r="D18604" s="18" t="s">
        <v>586</v>
      </c>
      <c r="E18604" s="18">
        <v>200.73861547474826</v>
      </c>
    </row>
    <row r="18605" spans="1:5" x14ac:dyDescent="0.3">
      <c r="A18605" s="18" t="str">
        <f t="shared" si="291"/>
        <v>2024-25Yarra CityC6</v>
      </c>
      <c r="B18605" s="18" t="s">
        <v>1274</v>
      </c>
      <c r="C18605" s="18" t="s">
        <v>1221</v>
      </c>
      <c r="D18605" s="18" t="s">
        <v>590</v>
      </c>
      <c r="E18605" s="18">
        <v>9</v>
      </c>
    </row>
    <row r="18606" spans="1:5" x14ac:dyDescent="0.3">
      <c r="A18606" s="18" t="str">
        <f t="shared" si="291"/>
        <v>2024-25Yarra CityC7</v>
      </c>
      <c r="B18606" s="18" t="s">
        <v>1274</v>
      </c>
      <c r="C18606" s="18" t="s">
        <v>1221</v>
      </c>
      <c r="D18606" s="18" t="s">
        <v>594</v>
      </c>
      <c r="E18606" s="18">
        <v>0.16942675159235668</v>
      </c>
    </row>
    <row r="18607" spans="1:5" x14ac:dyDescent="0.3">
      <c r="A18607" s="18" t="str">
        <f t="shared" si="291"/>
        <v>2024-25Yarra Ranges ShireAF2</v>
      </c>
      <c r="B18607" s="18" t="s">
        <v>1274</v>
      </c>
      <c r="C18607" s="18" t="s">
        <v>1224</v>
      </c>
      <c r="D18607" s="18" t="s">
        <v>76</v>
      </c>
      <c r="E18607" s="18">
        <v>1</v>
      </c>
    </row>
    <row r="18608" spans="1:5" x14ac:dyDescent="0.3">
      <c r="A18608" s="18" t="str">
        <f t="shared" si="291"/>
        <v>2024-25Yarra Ranges ShireAF6</v>
      </c>
      <c r="B18608" s="18" t="s">
        <v>1274</v>
      </c>
      <c r="C18608" s="18" t="s">
        <v>1224</v>
      </c>
      <c r="D18608" s="18" t="s">
        <v>85</v>
      </c>
      <c r="E18608" s="18">
        <v>2.6429806977775279</v>
      </c>
    </row>
    <row r="18609" spans="1:5" x14ac:dyDescent="0.3">
      <c r="A18609" s="18" t="str">
        <f t="shared" si="291"/>
        <v>2024-25Yarra Ranges ShireAF7</v>
      </c>
      <c r="B18609" s="18" t="s">
        <v>1274</v>
      </c>
      <c r="C18609" s="18" t="s">
        <v>1224</v>
      </c>
      <c r="D18609" s="18" t="s">
        <v>90</v>
      </c>
      <c r="E18609" s="18">
        <v>2.1146184307211766</v>
      </c>
    </row>
    <row r="18610" spans="1:5" x14ac:dyDescent="0.3">
      <c r="A18610" s="18" t="str">
        <f t="shared" si="291"/>
        <v>2024-25Yarra Ranges ShireAM1</v>
      </c>
      <c r="B18610" s="18" t="s">
        <v>1274</v>
      </c>
      <c r="C18610" s="18" t="s">
        <v>1224</v>
      </c>
      <c r="D18610" s="18" t="s">
        <v>97</v>
      </c>
      <c r="E18610" s="18">
        <v>1.9765840220385675</v>
      </c>
    </row>
    <row r="18611" spans="1:5" x14ac:dyDescent="0.3">
      <c r="A18611" s="18" t="str">
        <f t="shared" si="291"/>
        <v>2024-25Yarra Ranges ShireAM2</v>
      </c>
      <c r="B18611" s="18" t="s">
        <v>1274</v>
      </c>
      <c r="C18611" s="18" t="s">
        <v>1224</v>
      </c>
      <c r="D18611" s="18" t="s">
        <v>103</v>
      </c>
      <c r="E18611" s="18">
        <v>0.52844311377245512</v>
      </c>
    </row>
    <row r="18612" spans="1:5" x14ac:dyDescent="0.3">
      <c r="A18612" s="18" t="str">
        <f t="shared" si="291"/>
        <v>2024-25Yarra Ranges ShireAM5</v>
      </c>
      <c r="B18612" s="18" t="s">
        <v>1274</v>
      </c>
      <c r="C18612" s="18" t="s">
        <v>1224</v>
      </c>
      <c r="D18612" s="18" t="s">
        <v>109</v>
      </c>
      <c r="E18612" s="18">
        <v>0.58730158730158732</v>
      </c>
    </row>
    <row r="18613" spans="1:5" x14ac:dyDescent="0.3">
      <c r="A18613" s="18" t="str">
        <f t="shared" si="291"/>
        <v>2024-25Yarra Ranges ShireAM6</v>
      </c>
      <c r="B18613" s="18" t="s">
        <v>1274</v>
      </c>
      <c r="C18613" s="18" t="s">
        <v>1224</v>
      </c>
      <c r="D18613" s="18" t="s">
        <v>115</v>
      </c>
      <c r="E18613" s="18">
        <v>9.1359948668952207</v>
      </c>
    </row>
    <row r="18614" spans="1:5" x14ac:dyDescent="0.3">
      <c r="A18614" s="18" t="str">
        <f t="shared" si="291"/>
        <v>2024-25Yarra Ranges ShireAM7</v>
      </c>
      <c r="B18614" s="18" t="s">
        <v>1274</v>
      </c>
      <c r="C18614" s="18" t="s">
        <v>1224</v>
      </c>
      <c r="D18614" s="18" t="s">
        <v>118</v>
      </c>
      <c r="E18614" s="18">
        <v>1</v>
      </c>
    </row>
    <row r="18615" spans="1:5" x14ac:dyDescent="0.3">
      <c r="A18615" s="18" t="str">
        <f t="shared" si="291"/>
        <v>2024-25Yarra Ranges ShireFS1</v>
      </c>
      <c r="B18615" s="18" t="s">
        <v>1274</v>
      </c>
      <c r="C18615" s="18" t="s">
        <v>1224</v>
      </c>
      <c r="D18615" s="18" t="s">
        <v>124</v>
      </c>
      <c r="E18615" s="18">
        <v>3.1470588235294117</v>
      </c>
    </row>
    <row r="18616" spans="1:5" x14ac:dyDescent="0.3">
      <c r="A18616" s="18" t="str">
        <f t="shared" si="291"/>
        <v>2024-25Yarra Ranges ShireFS2</v>
      </c>
      <c r="B18616" s="18" t="s">
        <v>1274</v>
      </c>
      <c r="C18616" s="18" t="s">
        <v>1224</v>
      </c>
      <c r="D18616" s="18" t="s">
        <v>130</v>
      </c>
      <c r="E18616" s="18">
        <v>0.92024539877300615</v>
      </c>
    </row>
    <row r="18617" spans="1:5" x14ac:dyDescent="0.3">
      <c r="A18617" s="18" t="str">
        <f t="shared" si="291"/>
        <v>2024-25Yarra Ranges ShireFS3</v>
      </c>
      <c r="B18617" s="18" t="s">
        <v>1274</v>
      </c>
      <c r="C18617" s="18" t="s">
        <v>1224</v>
      </c>
      <c r="D18617" s="18" t="s">
        <v>135</v>
      </c>
      <c r="E18617" s="18">
        <v>297.9411861137898</v>
      </c>
    </row>
    <row r="18618" spans="1:5" x14ac:dyDescent="0.3">
      <c r="A18618" s="18" t="str">
        <f t="shared" si="291"/>
        <v>2024-25Yarra Ranges ShireFS4</v>
      </c>
      <c r="B18618" s="18" t="s">
        <v>1274</v>
      </c>
      <c r="C18618" s="18" t="s">
        <v>1224</v>
      </c>
      <c r="D18618" s="18" t="s">
        <v>139</v>
      </c>
      <c r="E18618" s="18">
        <v>0.83168316831683164</v>
      </c>
    </row>
    <row r="18619" spans="1:5" x14ac:dyDescent="0.3">
      <c r="A18619" s="18" t="str">
        <f t="shared" si="291"/>
        <v>2024-25Yarra Ranges ShireFS5</v>
      </c>
      <c r="B18619" s="18" t="s">
        <v>1274</v>
      </c>
      <c r="C18619" s="18" t="s">
        <v>1224</v>
      </c>
      <c r="D18619" s="18" t="s">
        <v>144</v>
      </c>
      <c r="E18619" s="18">
        <v>1.1610169491525424</v>
      </c>
    </row>
    <row r="18620" spans="1:5" x14ac:dyDescent="0.3">
      <c r="A18620" s="18" t="str">
        <f t="shared" si="291"/>
        <v>2024-25Yarra Ranges ShireG1</v>
      </c>
      <c r="B18620" s="18" t="s">
        <v>1274</v>
      </c>
      <c r="C18620" s="18" t="s">
        <v>1224</v>
      </c>
      <c r="D18620" s="18" t="s">
        <v>149</v>
      </c>
      <c r="E18620" s="18">
        <v>3.669724770642202E-2</v>
      </c>
    </row>
    <row r="18621" spans="1:5" x14ac:dyDescent="0.3">
      <c r="A18621" s="18" t="str">
        <f t="shared" si="291"/>
        <v>2024-25Yarra Ranges ShireG2</v>
      </c>
      <c r="B18621" s="18" t="s">
        <v>1274</v>
      </c>
      <c r="C18621" s="18" t="s">
        <v>1224</v>
      </c>
      <c r="D18621" s="18" t="s">
        <v>154</v>
      </c>
      <c r="E18621" s="18">
        <v>46</v>
      </c>
    </row>
    <row r="18622" spans="1:5" x14ac:dyDescent="0.3">
      <c r="A18622" s="18" t="str">
        <f t="shared" si="291"/>
        <v>2024-25Yarra Ranges ShireG3</v>
      </c>
      <c r="B18622" s="18" t="s">
        <v>1274</v>
      </c>
      <c r="C18622" s="18" t="s">
        <v>1224</v>
      </c>
      <c r="D18622" s="18" t="s">
        <v>159</v>
      </c>
      <c r="E18622" s="18">
        <v>0.8835978835978836</v>
      </c>
    </row>
    <row r="18623" spans="1:5" x14ac:dyDescent="0.3">
      <c r="A18623" s="18" t="str">
        <f t="shared" si="291"/>
        <v>2024-25Yarra Ranges ShireG4</v>
      </c>
      <c r="B18623" s="18" t="s">
        <v>1274</v>
      </c>
      <c r="C18623" s="18" t="s">
        <v>1224</v>
      </c>
      <c r="D18623" s="18" t="s">
        <v>166</v>
      </c>
      <c r="E18623" s="18">
        <v>56303.888888888891</v>
      </c>
    </row>
    <row r="18624" spans="1:5" x14ac:dyDescent="0.3">
      <c r="A18624" s="18" t="str">
        <f t="shared" si="291"/>
        <v>2024-25Yarra Ranges ShireG5</v>
      </c>
      <c r="B18624" s="18" t="s">
        <v>1274</v>
      </c>
      <c r="C18624" s="18" t="s">
        <v>1224</v>
      </c>
      <c r="D18624" s="18" t="s">
        <v>169</v>
      </c>
      <c r="E18624" s="18">
        <v>46</v>
      </c>
    </row>
    <row r="18625" spans="1:5" x14ac:dyDescent="0.3">
      <c r="A18625" s="18" t="str">
        <f t="shared" si="291"/>
        <v>2024-25Yarra Ranges ShireLB2</v>
      </c>
      <c r="B18625" s="18" t="s">
        <v>1274</v>
      </c>
      <c r="C18625" s="18" t="s">
        <v>1224</v>
      </c>
      <c r="D18625" s="18" t="s">
        <v>172</v>
      </c>
      <c r="E18625" s="18">
        <v>0.73018831200428203</v>
      </c>
    </row>
    <row r="18626" spans="1:5" x14ac:dyDescent="0.3">
      <c r="A18626" s="18" t="str">
        <f t="shared" si="291"/>
        <v>2024-25Yarra Ranges ShireLB5</v>
      </c>
      <c r="B18626" s="18" t="s">
        <v>1274</v>
      </c>
      <c r="C18626" s="18" t="s">
        <v>1224</v>
      </c>
      <c r="D18626" s="18" t="s">
        <v>177</v>
      </c>
      <c r="E18626" s="18">
        <v>23.365899198811018</v>
      </c>
    </row>
    <row r="18627" spans="1:5" x14ac:dyDescent="0.3">
      <c r="A18627" s="18" t="str">
        <f t="shared" si="291"/>
        <v>2024-25Yarra Ranges ShireLB6</v>
      </c>
      <c r="B18627" s="18" t="s">
        <v>1274</v>
      </c>
      <c r="C18627" s="18" t="s">
        <v>1224</v>
      </c>
      <c r="D18627" s="18" t="s">
        <v>180</v>
      </c>
      <c r="E18627" s="18">
        <v>7.3570130575694561</v>
      </c>
    </row>
    <row r="18628" spans="1:5" x14ac:dyDescent="0.3">
      <c r="A18628" s="18" t="str">
        <f t="shared" si="291"/>
        <v>2024-25Yarra Ranges ShireLB7</v>
      </c>
      <c r="B18628" s="18" t="s">
        <v>1274</v>
      </c>
      <c r="C18628" s="18" t="s">
        <v>1224</v>
      </c>
      <c r="D18628" s="18" t="s">
        <v>184</v>
      </c>
      <c r="E18628" s="18">
        <v>0.2621505336056002</v>
      </c>
    </row>
    <row r="18629" spans="1:5" x14ac:dyDescent="0.3">
      <c r="A18629" s="18" t="str">
        <f t="shared" si="291"/>
        <v>2024-25Yarra Ranges ShireLB8</v>
      </c>
      <c r="B18629" s="18" t="s">
        <v>1274</v>
      </c>
      <c r="C18629" s="18" t="s">
        <v>1224</v>
      </c>
      <c r="D18629" s="18" t="s">
        <v>188</v>
      </c>
      <c r="E18629" s="18">
        <v>2.6230852332690135</v>
      </c>
    </row>
    <row r="18630" spans="1:5" x14ac:dyDescent="0.3">
      <c r="A18630" s="18" t="str">
        <f t="shared" si="291"/>
        <v>2024-25Yarra Ranges ShireMC2</v>
      </c>
      <c r="B18630" s="18" t="s">
        <v>1274</v>
      </c>
      <c r="C18630" s="18" t="s">
        <v>1224</v>
      </c>
      <c r="D18630" s="18" t="s">
        <v>192</v>
      </c>
      <c r="E18630" s="18">
        <v>1.0065165876777251</v>
      </c>
    </row>
    <row r="18631" spans="1:5" x14ac:dyDescent="0.3">
      <c r="A18631" s="18" t="str">
        <f t="shared" si="291"/>
        <v>2024-25Yarra Ranges ShireMC3</v>
      </c>
      <c r="B18631" s="18" t="s">
        <v>1274</v>
      </c>
      <c r="C18631" s="18" t="s">
        <v>1224</v>
      </c>
      <c r="D18631" s="18" t="s">
        <v>197</v>
      </c>
      <c r="E18631" s="18">
        <v>83.542229229716412</v>
      </c>
    </row>
    <row r="18632" spans="1:5" x14ac:dyDescent="0.3">
      <c r="A18632" s="18" t="str">
        <f t="shared" si="291"/>
        <v>2024-25Yarra Ranges ShireMC4</v>
      </c>
      <c r="B18632" s="18" t="s">
        <v>1274</v>
      </c>
      <c r="C18632" s="18" t="s">
        <v>1224</v>
      </c>
      <c r="D18632" s="18" t="s">
        <v>202</v>
      </c>
      <c r="E18632" s="18">
        <v>0.71877357843473488</v>
      </c>
    </row>
    <row r="18633" spans="1:5" x14ac:dyDescent="0.3">
      <c r="A18633" s="18" t="str">
        <f t="shared" si="291"/>
        <v>2024-25Yarra Ranges ShireMC5</v>
      </c>
      <c r="B18633" s="18" t="s">
        <v>1274</v>
      </c>
      <c r="C18633" s="18" t="s">
        <v>1224</v>
      </c>
      <c r="D18633" s="18" t="s">
        <v>207</v>
      </c>
      <c r="E18633" s="18">
        <v>0.7592592592592593</v>
      </c>
    </row>
    <row r="18634" spans="1:5" x14ac:dyDescent="0.3">
      <c r="A18634" s="18" t="str">
        <f t="shared" si="291"/>
        <v>2024-25Yarra Ranges ShireMC6</v>
      </c>
      <c r="B18634" s="18" t="s">
        <v>1274</v>
      </c>
      <c r="C18634" s="18" t="s">
        <v>1224</v>
      </c>
      <c r="D18634" s="18" t="s">
        <v>211</v>
      </c>
      <c r="E18634" s="18">
        <v>0.96030805687203791</v>
      </c>
    </row>
    <row r="18635" spans="1:5" x14ac:dyDescent="0.3">
      <c r="A18635" s="18" t="str">
        <f t="shared" si="291"/>
        <v>2024-25Yarra Ranges ShireR1</v>
      </c>
      <c r="B18635" s="18" t="s">
        <v>1274</v>
      </c>
      <c r="C18635" s="18" t="s">
        <v>1224</v>
      </c>
      <c r="D18635" s="18" t="s">
        <v>215</v>
      </c>
      <c r="E18635" s="18">
        <v>95.28746465598492</v>
      </c>
    </row>
    <row r="18636" spans="1:5" x14ac:dyDescent="0.3">
      <c r="A18636" s="18" t="str">
        <f t="shared" si="291"/>
        <v>2024-25Yarra Ranges ShireR2</v>
      </c>
      <c r="B18636" s="18" t="s">
        <v>1274</v>
      </c>
      <c r="C18636" s="18" t="s">
        <v>1224</v>
      </c>
      <c r="D18636" s="18" t="s">
        <v>220</v>
      </c>
      <c r="E18636" s="18">
        <v>0.95984435211095098</v>
      </c>
    </row>
    <row r="18637" spans="1:5" x14ac:dyDescent="0.3">
      <c r="A18637" s="18" t="str">
        <f t="shared" si="291"/>
        <v>2024-25Yarra Ranges ShireR3</v>
      </c>
      <c r="B18637" s="18" t="s">
        <v>1274</v>
      </c>
      <c r="C18637" s="18" t="s">
        <v>1224</v>
      </c>
      <c r="D18637" s="18" t="s">
        <v>223</v>
      </c>
      <c r="E18637" s="18">
        <v>100.76121690268752</v>
      </c>
    </row>
    <row r="18638" spans="1:5" x14ac:dyDescent="0.3">
      <c r="A18638" s="18" t="str">
        <f t="shared" si="291"/>
        <v>2024-25Yarra Ranges ShireR4</v>
      </c>
      <c r="B18638" s="18" t="s">
        <v>1274</v>
      </c>
      <c r="C18638" s="18" t="s">
        <v>1224</v>
      </c>
      <c r="D18638" s="18" t="s">
        <v>228</v>
      </c>
      <c r="E18638" s="18">
        <v>29.892680822947796</v>
      </c>
    </row>
    <row r="18639" spans="1:5" x14ac:dyDescent="0.3">
      <c r="A18639" s="18" t="str">
        <f t="shared" si="291"/>
        <v>2024-25Yarra Ranges ShireR5</v>
      </c>
      <c r="B18639" s="18" t="s">
        <v>1274</v>
      </c>
      <c r="C18639" s="18" t="s">
        <v>1224</v>
      </c>
      <c r="D18639" s="18" t="s">
        <v>232</v>
      </c>
      <c r="E18639" s="18">
        <v>41</v>
      </c>
    </row>
    <row r="18640" spans="1:5" x14ac:dyDescent="0.3">
      <c r="A18640" s="18" t="str">
        <f t="shared" si="291"/>
        <v>2024-25Yarra Ranges ShireSP1</v>
      </c>
      <c r="B18640" s="18" t="s">
        <v>1274</v>
      </c>
      <c r="C18640" s="18" t="s">
        <v>1224</v>
      </c>
      <c r="D18640" s="18" t="s">
        <v>236</v>
      </c>
      <c r="E18640" s="18">
        <v>102</v>
      </c>
    </row>
    <row r="18641" spans="1:5" x14ac:dyDescent="0.3">
      <c r="A18641" s="18" t="str">
        <f t="shared" si="291"/>
        <v>2024-25Yarra Ranges ShireSP2</v>
      </c>
      <c r="B18641" s="18" t="s">
        <v>1274</v>
      </c>
      <c r="C18641" s="18" t="s">
        <v>1224</v>
      </c>
      <c r="D18641" s="18" t="s">
        <v>239</v>
      </c>
      <c r="E18641" s="18">
        <v>0.64807219031993435</v>
      </c>
    </row>
    <row r="18642" spans="1:5" x14ac:dyDescent="0.3">
      <c r="A18642" s="18" t="str">
        <f t="shared" si="291"/>
        <v>2024-25Yarra Ranges ShireSP3</v>
      </c>
      <c r="B18642" s="18" t="s">
        <v>1274</v>
      </c>
      <c r="C18642" s="18" t="s">
        <v>1224</v>
      </c>
      <c r="D18642" s="18" t="s">
        <v>245</v>
      </c>
      <c r="E18642" s="18">
        <v>3096.1092756183748</v>
      </c>
    </row>
    <row r="18643" spans="1:5" x14ac:dyDescent="0.3">
      <c r="A18643" s="18" t="str">
        <f t="shared" si="291"/>
        <v>2024-25Yarra Ranges ShireSP4</v>
      </c>
      <c r="B18643" s="18" t="s">
        <v>1274</v>
      </c>
      <c r="C18643" s="18" t="s">
        <v>1224</v>
      </c>
      <c r="D18643" s="18" t="s">
        <v>251</v>
      </c>
      <c r="E18643" s="18">
        <v>0.61538461538461542</v>
      </c>
    </row>
    <row r="18644" spans="1:5" x14ac:dyDescent="0.3">
      <c r="A18644" s="18" t="str">
        <f t="shared" si="291"/>
        <v>2024-25Yarra Ranges ShireWC2</v>
      </c>
      <c r="B18644" s="18" t="s">
        <v>1274</v>
      </c>
      <c r="C18644" s="18" t="s">
        <v>1224</v>
      </c>
      <c r="D18644" s="18" t="s">
        <v>256</v>
      </c>
      <c r="E18644" s="18">
        <v>11.857696618704178</v>
      </c>
    </row>
    <row r="18645" spans="1:5" x14ac:dyDescent="0.3">
      <c r="A18645" s="18" t="str">
        <f t="shared" si="291"/>
        <v>2024-25Yarra Ranges ShireWC3</v>
      </c>
      <c r="B18645" s="18" t="s">
        <v>1274</v>
      </c>
      <c r="C18645" s="18" t="s">
        <v>1224</v>
      </c>
      <c r="D18645" s="18" t="s">
        <v>262</v>
      </c>
      <c r="E18645" s="18">
        <v>108.93803341625089</v>
      </c>
    </row>
    <row r="18646" spans="1:5" x14ac:dyDescent="0.3">
      <c r="A18646" s="18" t="str">
        <f t="shared" si="291"/>
        <v>2024-25Yarra Ranges ShireWC4</v>
      </c>
      <c r="B18646" s="18" t="s">
        <v>1274</v>
      </c>
      <c r="C18646" s="18" t="s">
        <v>1224</v>
      </c>
      <c r="D18646" s="18" t="s">
        <v>266</v>
      </c>
      <c r="E18646" s="18">
        <v>68.687595836692807</v>
      </c>
    </row>
    <row r="18647" spans="1:5" x14ac:dyDescent="0.3">
      <c r="A18647" s="18" t="str">
        <f t="shared" si="291"/>
        <v>2024-25Yarra Ranges ShireWC5</v>
      </c>
      <c r="B18647" s="18" t="s">
        <v>1274</v>
      </c>
      <c r="C18647" s="18" t="s">
        <v>1224</v>
      </c>
      <c r="D18647" s="18" t="s">
        <v>270</v>
      </c>
      <c r="E18647" s="18">
        <v>0.69517064141591833</v>
      </c>
    </row>
    <row r="18648" spans="1:5" x14ac:dyDescent="0.3">
      <c r="A18648" s="18" t="str">
        <f t="shared" ref="A18648:A18711" si="292">CONCATENATE(B18648,C18648,D18648)</f>
        <v>2024-25Yarra Ranges ShireE2</v>
      </c>
      <c r="B18648" s="18" t="s">
        <v>1274</v>
      </c>
      <c r="C18648" s="18" t="s">
        <v>1224</v>
      </c>
      <c r="D18648" s="18" t="s">
        <v>548</v>
      </c>
      <c r="E18648" s="18">
        <v>3661.4630710995038</v>
      </c>
    </row>
    <row r="18649" spans="1:5" x14ac:dyDescent="0.3">
      <c r="A18649" s="18" t="str">
        <f t="shared" si="292"/>
        <v>2024-25Yarra Ranges ShireE4</v>
      </c>
      <c r="B18649" s="18" t="s">
        <v>1274</v>
      </c>
      <c r="C18649" s="18" t="s">
        <v>1224</v>
      </c>
      <c r="D18649" s="18" t="s">
        <v>550</v>
      </c>
      <c r="E18649" s="18">
        <v>2161.33102497139</v>
      </c>
    </row>
    <row r="18650" spans="1:5" x14ac:dyDescent="0.3">
      <c r="A18650" s="18" t="str">
        <f t="shared" si="292"/>
        <v>2024-25Yarra Ranges ShireL1</v>
      </c>
      <c r="B18650" s="18" t="s">
        <v>1274</v>
      </c>
      <c r="C18650" s="18" t="s">
        <v>1224</v>
      </c>
      <c r="D18650" s="18" t="s">
        <v>552</v>
      </c>
      <c r="E18650" s="18">
        <v>1.3472484736405543</v>
      </c>
    </row>
    <row r="18651" spans="1:5" x14ac:dyDescent="0.3">
      <c r="A18651" s="18" t="str">
        <f t="shared" si="292"/>
        <v>2024-25Yarra Ranges ShireL2</v>
      </c>
      <c r="B18651" s="18" t="s">
        <v>1274</v>
      </c>
      <c r="C18651" s="18" t="s">
        <v>1224</v>
      </c>
      <c r="D18651" s="18" t="s">
        <v>554</v>
      </c>
      <c r="E18651" s="18">
        <v>0.29975115921730733</v>
      </c>
    </row>
    <row r="18652" spans="1:5" x14ac:dyDescent="0.3">
      <c r="A18652" s="18" t="str">
        <f t="shared" si="292"/>
        <v>2024-25Yarra Ranges ShireO2</v>
      </c>
      <c r="B18652" s="18" t="s">
        <v>1274</v>
      </c>
      <c r="C18652" s="18" t="s">
        <v>1224</v>
      </c>
      <c r="D18652" s="18" t="s">
        <v>556</v>
      </c>
      <c r="E18652" s="18">
        <v>0.2053248381146307</v>
      </c>
    </row>
    <row r="18653" spans="1:5" x14ac:dyDescent="0.3">
      <c r="A18653" s="18" t="str">
        <f t="shared" si="292"/>
        <v>2024-25Yarra Ranges ShireO3</v>
      </c>
      <c r="B18653" s="18" t="s">
        <v>1274</v>
      </c>
      <c r="C18653" s="18" t="s">
        <v>1224</v>
      </c>
      <c r="D18653" s="18" t="s">
        <v>558</v>
      </c>
      <c r="E18653" s="18">
        <v>1.581906059959166E-2</v>
      </c>
    </row>
    <row r="18654" spans="1:5" x14ac:dyDescent="0.3">
      <c r="A18654" s="18" t="str">
        <f t="shared" si="292"/>
        <v>2024-25Yarra Ranges ShireO4</v>
      </c>
      <c r="B18654" s="18" t="s">
        <v>1274</v>
      </c>
      <c r="C18654" s="18" t="s">
        <v>1224</v>
      </c>
      <c r="D18654" s="18" t="s">
        <v>560</v>
      </c>
      <c r="E18654" s="18">
        <v>0.28491716637869702</v>
      </c>
    </row>
    <row r="18655" spans="1:5" x14ac:dyDescent="0.3">
      <c r="A18655" s="18" t="str">
        <f t="shared" si="292"/>
        <v>2024-25Yarra Ranges ShireO5</v>
      </c>
      <c r="B18655" s="18" t="s">
        <v>1274</v>
      </c>
      <c r="C18655" s="18" t="s">
        <v>1224</v>
      </c>
      <c r="D18655" s="18" t="s">
        <v>562</v>
      </c>
      <c r="E18655" s="18">
        <v>1.2266827648656806</v>
      </c>
    </row>
    <row r="18656" spans="1:5" x14ac:dyDescent="0.3">
      <c r="A18656" s="18" t="str">
        <f t="shared" si="292"/>
        <v>2024-25Yarra Ranges ShireOP1</v>
      </c>
      <c r="B18656" s="18" t="s">
        <v>1274</v>
      </c>
      <c r="C18656" s="18" t="s">
        <v>1224</v>
      </c>
      <c r="D18656" s="18" t="s">
        <v>564</v>
      </c>
      <c r="E18656" s="18">
        <v>-2.2313619623859637E-2</v>
      </c>
    </row>
    <row r="18657" spans="1:5" x14ac:dyDescent="0.3">
      <c r="A18657" s="18" t="str">
        <f t="shared" si="292"/>
        <v>2024-25Yarra Ranges ShireS1</v>
      </c>
      <c r="B18657" s="18" t="s">
        <v>1274</v>
      </c>
      <c r="C18657" s="18" t="s">
        <v>1224</v>
      </c>
      <c r="D18657" s="18" t="s">
        <v>567</v>
      </c>
      <c r="E18657" s="18">
        <v>0.74839314901827447</v>
      </c>
    </row>
    <row r="18658" spans="1:5" x14ac:dyDescent="0.3">
      <c r="A18658" s="18" t="str">
        <f t="shared" si="292"/>
        <v>2024-25Yarra Ranges ShireS2</v>
      </c>
      <c r="B18658" s="18" t="s">
        <v>1274</v>
      </c>
      <c r="C18658" s="18" t="s">
        <v>1224</v>
      </c>
      <c r="D18658" s="18" t="s">
        <v>569</v>
      </c>
      <c r="E18658" s="18">
        <v>3.1389996918920883E-3</v>
      </c>
    </row>
    <row r="18659" spans="1:5" x14ac:dyDescent="0.3">
      <c r="A18659" s="18" t="str">
        <f t="shared" si="292"/>
        <v>2024-25Yarra Ranges ShireC1</v>
      </c>
      <c r="B18659" s="18" t="s">
        <v>1274</v>
      </c>
      <c r="C18659" s="18" t="s">
        <v>1224</v>
      </c>
      <c r="D18659" s="18" t="s">
        <v>572</v>
      </c>
      <c r="E18659" s="18">
        <v>1558.4031173307856</v>
      </c>
    </row>
    <row r="18660" spans="1:5" x14ac:dyDescent="0.3">
      <c r="A18660" s="18" t="str">
        <f t="shared" si="292"/>
        <v>2024-25Yarra Ranges ShireC2</v>
      </c>
      <c r="B18660" s="18" t="s">
        <v>1274</v>
      </c>
      <c r="C18660" s="18" t="s">
        <v>1224</v>
      </c>
      <c r="D18660" s="18" t="s">
        <v>575</v>
      </c>
      <c r="E18660" s="18">
        <v>7064.3823725934662</v>
      </c>
    </row>
    <row r="18661" spans="1:5" x14ac:dyDescent="0.3">
      <c r="A18661" s="18" t="str">
        <f t="shared" si="292"/>
        <v>2024-25Yarra Ranges ShireC3</v>
      </c>
      <c r="B18661" s="18" t="s">
        <v>1274</v>
      </c>
      <c r="C18661" s="18" t="s">
        <v>1224</v>
      </c>
      <c r="D18661" s="18" t="s">
        <v>579</v>
      </c>
      <c r="E18661" s="18">
        <v>91.271116886669859</v>
      </c>
    </row>
    <row r="18662" spans="1:5" x14ac:dyDescent="0.3">
      <c r="A18662" s="18" t="str">
        <f t="shared" si="292"/>
        <v>2024-25Yarra Ranges ShireC4</v>
      </c>
      <c r="B18662" s="18" t="s">
        <v>1274</v>
      </c>
      <c r="C18662" s="18" t="s">
        <v>1224</v>
      </c>
      <c r="D18662" s="18" t="s">
        <v>583</v>
      </c>
      <c r="E18662" s="18">
        <v>1228.8228204599811</v>
      </c>
    </row>
    <row r="18663" spans="1:5" x14ac:dyDescent="0.3">
      <c r="A18663" s="18" t="str">
        <f t="shared" si="292"/>
        <v>2024-25Yarra Ranges ShireC5</v>
      </c>
      <c r="B18663" s="18" t="s">
        <v>1274</v>
      </c>
      <c r="C18663" s="18" t="s">
        <v>1224</v>
      </c>
      <c r="D18663" s="18" t="s">
        <v>586</v>
      </c>
      <c r="E18663" s="18">
        <v>239.97577074629848</v>
      </c>
    </row>
    <row r="18664" spans="1:5" x14ac:dyDescent="0.3">
      <c r="A18664" s="18" t="str">
        <f t="shared" si="292"/>
        <v>2024-25Yarra Ranges ShireC6</v>
      </c>
      <c r="B18664" s="18" t="s">
        <v>1274</v>
      </c>
      <c r="C18664" s="18" t="s">
        <v>1224</v>
      </c>
      <c r="D18664" s="18" t="s">
        <v>590</v>
      </c>
      <c r="E18664" s="18">
        <v>8</v>
      </c>
    </row>
    <row r="18665" spans="1:5" x14ac:dyDescent="0.3">
      <c r="A18665" s="18" t="str">
        <f t="shared" si="292"/>
        <v>2024-25Yarra Ranges ShireC7</v>
      </c>
      <c r="B18665" s="18" t="s">
        <v>1274</v>
      </c>
      <c r="C18665" s="18" t="s">
        <v>1224</v>
      </c>
      <c r="D18665" s="18" t="s">
        <v>594</v>
      </c>
      <c r="E18665" s="18">
        <v>0.11988304093567251</v>
      </c>
    </row>
    <row r="18666" spans="1:5" x14ac:dyDescent="0.3">
      <c r="A18666" s="18" t="str">
        <f t="shared" si="292"/>
        <v>2024-25Yarriambiack ShireAF2</v>
      </c>
      <c r="B18666" s="18" t="s">
        <v>1274</v>
      </c>
      <c r="C18666" s="18" t="s">
        <v>1227</v>
      </c>
      <c r="D18666" s="18" t="s">
        <v>76</v>
      </c>
      <c r="E18666" s="18">
        <v>0</v>
      </c>
    </row>
    <row r="18667" spans="1:5" x14ac:dyDescent="0.3">
      <c r="A18667" s="18" t="str">
        <f t="shared" si="292"/>
        <v>2024-25Yarriambiack ShireAF6</v>
      </c>
      <c r="B18667" s="18" t="s">
        <v>1274</v>
      </c>
      <c r="C18667" s="18" t="s">
        <v>1227</v>
      </c>
      <c r="D18667" s="18" t="s">
        <v>85</v>
      </c>
      <c r="E18667" s="18">
        <v>0.61105024260447649</v>
      </c>
    </row>
    <row r="18668" spans="1:5" x14ac:dyDescent="0.3">
      <c r="A18668" s="18" t="str">
        <f t="shared" si="292"/>
        <v>2024-25Yarriambiack ShireAF7</v>
      </c>
      <c r="B18668" s="18" t="s">
        <v>1274</v>
      </c>
      <c r="C18668" s="18" t="s">
        <v>1227</v>
      </c>
      <c r="D18668" s="18" t="s">
        <v>90</v>
      </c>
      <c r="E18668" s="18">
        <v>15.584777151639345</v>
      </c>
    </row>
    <row r="18669" spans="1:5" x14ac:dyDescent="0.3">
      <c r="A18669" s="18" t="str">
        <f t="shared" si="292"/>
        <v>2024-25Yarriambiack ShireAM1</v>
      </c>
      <c r="B18669" s="18" t="s">
        <v>1274</v>
      </c>
      <c r="C18669" s="18" t="s">
        <v>1227</v>
      </c>
      <c r="D18669" s="18" t="s">
        <v>97</v>
      </c>
      <c r="E18669" s="18">
        <v>1.3071428571428572</v>
      </c>
    </row>
    <row r="18670" spans="1:5" x14ac:dyDescent="0.3">
      <c r="A18670" s="18" t="str">
        <f t="shared" si="292"/>
        <v>2024-25Yarriambiack ShireAM2</v>
      </c>
      <c r="B18670" s="18" t="s">
        <v>1274</v>
      </c>
      <c r="C18670" s="18" t="s">
        <v>1227</v>
      </c>
      <c r="D18670" s="18" t="s">
        <v>103</v>
      </c>
      <c r="E18670" s="18">
        <v>0.49484536082474229</v>
      </c>
    </row>
    <row r="18671" spans="1:5" x14ac:dyDescent="0.3">
      <c r="A18671" s="18" t="str">
        <f t="shared" si="292"/>
        <v>2024-25Yarriambiack ShireAM5</v>
      </c>
      <c r="B18671" s="18" t="s">
        <v>1274</v>
      </c>
      <c r="C18671" s="18" t="s">
        <v>1227</v>
      </c>
      <c r="D18671" s="18" t="s">
        <v>109</v>
      </c>
      <c r="E18671" s="18">
        <v>0.97959183673469385</v>
      </c>
    </row>
    <row r="18672" spans="1:5" x14ac:dyDescent="0.3">
      <c r="A18672" s="18" t="str">
        <f t="shared" si="292"/>
        <v>2024-25Yarriambiack ShireAM6</v>
      </c>
      <c r="B18672" s="18" t="s">
        <v>1274</v>
      </c>
      <c r="C18672" s="18" t="s">
        <v>1227</v>
      </c>
      <c r="D18672" s="18" t="s">
        <v>115</v>
      </c>
      <c r="E18672" s="18">
        <v>23.804186883706372</v>
      </c>
    </row>
    <row r="18673" spans="1:5" x14ac:dyDescent="0.3">
      <c r="A18673" s="18" t="str">
        <f t="shared" si="292"/>
        <v>2024-25Yarriambiack ShireAM7</v>
      </c>
      <c r="B18673" s="18" t="s">
        <v>1274</v>
      </c>
      <c r="C18673" s="18" t="s">
        <v>1227</v>
      </c>
      <c r="D18673" s="18" t="s">
        <v>118</v>
      </c>
      <c r="E18673" s="18">
        <v>1</v>
      </c>
    </row>
    <row r="18674" spans="1:5" x14ac:dyDescent="0.3">
      <c r="A18674" s="18" t="str">
        <f t="shared" si="292"/>
        <v>2024-25Yarriambiack ShireFS1</v>
      </c>
      <c r="B18674" s="18" t="s">
        <v>1274</v>
      </c>
      <c r="C18674" s="18" t="s">
        <v>1227</v>
      </c>
      <c r="D18674" s="18" t="s">
        <v>124</v>
      </c>
      <c r="E18674" s="18">
        <v>3</v>
      </c>
    </row>
    <row r="18675" spans="1:5" x14ac:dyDescent="0.3">
      <c r="A18675" s="18" t="str">
        <f t="shared" si="292"/>
        <v>2024-25Yarriambiack ShireFS2</v>
      </c>
      <c r="B18675" s="18" t="s">
        <v>1274</v>
      </c>
      <c r="C18675" s="18" t="s">
        <v>1227</v>
      </c>
      <c r="D18675" s="18" t="s">
        <v>130</v>
      </c>
      <c r="E18675" s="18">
        <v>0.87209302325581395</v>
      </c>
    </row>
    <row r="18676" spans="1:5" x14ac:dyDescent="0.3">
      <c r="A18676" s="18" t="str">
        <f t="shared" si="292"/>
        <v>2024-25Yarriambiack ShireFS3</v>
      </c>
      <c r="B18676" s="18" t="s">
        <v>1274</v>
      </c>
      <c r="C18676" s="18" t="s">
        <v>1227</v>
      </c>
      <c r="D18676" s="18" t="s">
        <v>135</v>
      </c>
      <c r="E18676" s="18">
        <v>781.03696969696978</v>
      </c>
    </row>
    <row r="18677" spans="1:5" x14ac:dyDescent="0.3">
      <c r="A18677" s="18" t="str">
        <f t="shared" si="292"/>
        <v>2024-25Yarriambiack ShireFS4</v>
      </c>
      <c r="B18677" s="18" t="s">
        <v>1274</v>
      </c>
      <c r="C18677" s="18" t="s">
        <v>1227</v>
      </c>
      <c r="D18677" s="18" t="s">
        <v>139</v>
      </c>
      <c r="E18677" s="18">
        <v>0</v>
      </c>
    </row>
    <row r="18678" spans="1:5" x14ac:dyDescent="0.3">
      <c r="A18678" s="18" t="str">
        <f t="shared" si="292"/>
        <v>2024-25Yarriambiack ShireFS5</v>
      </c>
      <c r="B18678" s="18" t="s">
        <v>1274</v>
      </c>
      <c r="C18678" s="18" t="s">
        <v>1227</v>
      </c>
      <c r="D18678" s="18" t="s">
        <v>144</v>
      </c>
      <c r="E18678" s="18">
        <v>0.8571428571428571</v>
      </c>
    </row>
    <row r="18679" spans="1:5" x14ac:dyDescent="0.3">
      <c r="A18679" s="18" t="str">
        <f t="shared" si="292"/>
        <v>2024-25Yarriambiack ShireG1</v>
      </c>
      <c r="B18679" s="18" t="s">
        <v>1274</v>
      </c>
      <c r="C18679" s="18" t="s">
        <v>1227</v>
      </c>
      <c r="D18679" s="18" t="s">
        <v>149</v>
      </c>
      <c r="E18679" s="18">
        <v>0.20353982300884957</v>
      </c>
    </row>
    <row r="18680" spans="1:5" x14ac:dyDescent="0.3">
      <c r="A18680" s="18" t="str">
        <f t="shared" si="292"/>
        <v>2024-25Yarriambiack ShireG2</v>
      </c>
      <c r="B18680" s="18" t="s">
        <v>1274</v>
      </c>
      <c r="C18680" s="18" t="s">
        <v>1227</v>
      </c>
      <c r="D18680" s="18" t="s">
        <v>154</v>
      </c>
      <c r="E18680" s="18">
        <v>57</v>
      </c>
    </row>
    <row r="18681" spans="1:5" x14ac:dyDescent="0.3">
      <c r="A18681" s="18" t="str">
        <f t="shared" si="292"/>
        <v>2024-25Yarriambiack ShireG3</v>
      </c>
      <c r="B18681" s="18" t="s">
        <v>1274</v>
      </c>
      <c r="C18681" s="18" t="s">
        <v>1227</v>
      </c>
      <c r="D18681" s="18" t="s">
        <v>159</v>
      </c>
      <c r="E18681" s="18">
        <v>1</v>
      </c>
    </row>
    <row r="18682" spans="1:5" x14ac:dyDescent="0.3">
      <c r="A18682" s="18" t="str">
        <f t="shared" si="292"/>
        <v>2024-25Yarriambiack ShireG4</v>
      </c>
      <c r="B18682" s="18" t="s">
        <v>1274</v>
      </c>
      <c r="C18682" s="18" t="s">
        <v>1227</v>
      </c>
      <c r="D18682" s="18" t="s">
        <v>166</v>
      </c>
      <c r="E18682" s="18">
        <v>91708.244999999995</v>
      </c>
    </row>
    <row r="18683" spans="1:5" x14ac:dyDescent="0.3">
      <c r="A18683" s="18" t="str">
        <f t="shared" si="292"/>
        <v>2024-25Yarriambiack ShireG5</v>
      </c>
      <c r="B18683" s="18" t="s">
        <v>1274</v>
      </c>
      <c r="C18683" s="18" t="s">
        <v>1227</v>
      </c>
      <c r="D18683" s="18" t="s">
        <v>169</v>
      </c>
      <c r="E18683" s="18">
        <v>56</v>
      </c>
    </row>
    <row r="18684" spans="1:5" x14ac:dyDescent="0.3">
      <c r="A18684" s="18" t="str">
        <f t="shared" si="292"/>
        <v>2024-25Yarriambiack ShireLB2</v>
      </c>
      <c r="B18684" s="18" t="s">
        <v>1274</v>
      </c>
      <c r="C18684" s="18" t="s">
        <v>1227</v>
      </c>
      <c r="D18684" s="18" t="s">
        <v>172</v>
      </c>
      <c r="E18684" s="18">
        <v>0.45254515599343187</v>
      </c>
    </row>
    <row r="18685" spans="1:5" x14ac:dyDescent="0.3">
      <c r="A18685" s="18" t="str">
        <f t="shared" si="292"/>
        <v>2024-25Yarriambiack ShireLB5</v>
      </c>
      <c r="B18685" s="18" t="s">
        <v>1274</v>
      </c>
      <c r="C18685" s="18" t="s">
        <v>1227</v>
      </c>
      <c r="D18685" s="18" t="s">
        <v>177</v>
      </c>
      <c r="E18685" s="18">
        <v>30.723964626702145</v>
      </c>
    </row>
    <row r="18686" spans="1:5" x14ac:dyDescent="0.3">
      <c r="A18686" s="18" t="str">
        <f t="shared" si="292"/>
        <v>2024-25Yarriambiack ShireLB6</v>
      </c>
      <c r="B18686" s="18" t="s">
        <v>1274</v>
      </c>
      <c r="C18686" s="18" t="s">
        <v>1227</v>
      </c>
      <c r="D18686" s="18" t="s">
        <v>180</v>
      </c>
      <c r="E18686" s="18">
        <v>2.0539990608858978</v>
      </c>
    </row>
    <row r="18687" spans="1:5" x14ac:dyDescent="0.3">
      <c r="A18687" s="18" t="str">
        <f t="shared" si="292"/>
        <v>2024-25Yarriambiack ShireLB7</v>
      </c>
      <c r="B18687" s="18" t="s">
        <v>1274</v>
      </c>
      <c r="C18687" s="18" t="s">
        <v>1227</v>
      </c>
      <c r="D18687" s="18" t="s">
        <v>184</v>
      </c>
      <c r="E18687" s="18">
        <v>0.16512756299890435</v>
      </c>
    </row>
    <row r="18688" spans="1:5" x14ac:dyDescent="0.3">
      <c r="A18688" s="18" t="str">
        <f t="shared" si="292"/>
        <v>2024-25Yarriambiack ShireLB8</v>
      </c>
      <c r="B18688" s="18" t="s">
        <v>1274</v>
      </c>
      <c r="C18688" s="18" t="s">
        <v>1227</v>
      </c>
      <c r="D18688" s="18" t="s">
        <v>188</v>
      </c>
      <c r="E18688" s="18">
        <v>1.0236343715761465</v>
      </c>
    </row>
    <row r="18689" spans="1:5" x14ac:dyDescent="0.3">
      <c r="A18689" s="18" t="str">
        <f t="shared" si="292"/>
        <v>2024-25Yarriambiack ShireMC2</v>
      </c>
      <c r="B18689" s="18" t="s">
        <v>1274</v>
      </c>
      <c r="C18689" s="18" t="s">
        <v>1227</v>
      </c>
      <c r="D18689" s="18" t="s">
        <v>192</v>
      </c>
      <c r="E18689" s="18">
        <v>1</v>
      </c>
    </row>
    <row r="18690" spans="1:5" x14ac:dyDescent="0.3">
      <c r="A18690" s="18" t="str">
        <f t="shared" si="292"/>
        <v>2024-25Yarriambiack ShireMC3</v>
      </c>
      <c r="B18690" s="18" t="s">
        <v>1274</v>
      </c>
      <c r="C18690" s="18" t="s">
        <v>1227</v>
      </c>
      <c r="D18690" s="18" t="s">
        <v>197</v>
      </c>
      <c r="E18690" s="18">
        <v>136.73584255842556</v>
      </c>
    </row>
    <row r="18691" spans="1:5" x14ac:dyDescent="0.3">
      <c r="A18691" s="18" t="str">
        <f t="shared" si="292"/>
        <v>2024-25Yarriambiack ShireMC4</v>
      </c>
      <c r="B18691" s="18" t="s">
        <v>1274</v>
      </c>
      <c r="C18691" s="18" t="s">
        <v>1227</v>
      </c>
      <c r="D18691" s="18" t="s">
        <v>202</v>
      </c>
      <c r="E18691" s="18">
        <v>0.83602771362586603</v>
      </c>
    </row>
    <row r="18692" spans="1:5" x14ac:dyDescent="0.3">
      <c r="A18692" s="18" t="str">
        <f t="shared" si="292"/>
        <v>2024-25Yarriambiack ShireMC5</v>
      </c>
      <c r="B18692" s="18" t="s">
        <v>1274</v>
      </c>
      <c r="C18692" s="18" t="s">
        <v>1227</v>
      </c>
      <c r="D18692" s="18" t="s">
        <v>207</v>
      </c>
      <c r="E18692" s="18">
        <v>0.9285714285714286</v>
      </c>
    </row>
    <row r="18693" spans="1:5" x14ac:dyDescent="0.3">
      <c r="A18693" s="18" t="str">
        <f t="shared" si="292"/>
        <v>2024-25Yarriambiack ShireMC6</v>
      </c>
      <c r="B18693" s="18" t="s">
        <v>1274</v>
      </c>
      <c r="C18693" s="18" t="s">
        <v>1227</v>
      </c>
      <c r="D18693" s="18" t="s">
        <v>211</v>
      </c>
      <c r="E18693" s="18">
        <v>1.1578947368421053</v>
      </c>
    </row>
    <row r="18694" spans="1:5" x14ac:dyDescent="0.3">
      <c r="A18694" s="18" t="str">
        <f t="shared" si="292"/>
        <v>2024-25Yarriambiack ShireR1</v>
      </c>
      <c r="B18694" s="18" t="s">
        <v>1274</v>
      </c>
      <c r="C18694" s="18" t="s">
        <v>1227</v>
      </c>
      <c r="D18694" s="18" t="s">
        <v>215</v>
      </c>
      <c r="E18694" s="18">
        <v>15.944498539435248</v>
      </c>
    </row>
    <row r="18695" spans="1:5" x14ac:dyDescent="0.3">
      <c r="A18695" s="18" t="str">
        <f t="shared" si="292"/>
        <v>2024-25Yarriambiack ShireR2</v>
      </c>
      <c r="B18695" s="18" t="s">
        <v>1274</v>
      </c>
      <c r="C18695" s="18" t="s">
        <v>1227</v>
      </c>
      <c r="D18695" s="18" t="s">
        <v>220</v>
      </c>
      <c r="E18695" s="18">
        <v>0.97794547224926975</v>
      </c>
    </row>
    <row r="18696" spans="1:5" x14ac:dyDescent="0.3">
      <c r="A18696" s="18" t="str">
        <f t="shared" si="292"/>
        <v>2024-25Yarriambiack ShireR3</v>
      </c>
      <c r="B18696" s="18" t="s">
        <v>1274</v>
      </c>
      <c r="C18696" s="18" t="s">
        <v>1227</v>
      </c>
      <c r="D18696" s="18" t="s">
        <v>223</v>
      </c>
      <c r="E18696" s="18">
        <v>35.60287884615385</v>
      </c>
    </row>
    <row r="18697" spans="1:5" x14ac:dyDescent="0.3">
      <c r="A18697" s="18" t="str">
        <f t="shared" si="292"/>
        <v>2024-25Yarriambiack ShireR4</v>
      </c>
      <c r="B18697" s="18" t="s">
        <v>1274</v>
      </c>
      <c r="C18697" s="18" t="s">
        <v>1227</v>
      </c>
      <c r="D18697" s="18" t="s">
        <v>228</v>
      </c>
      <c r="E18697" s="18">
        <v>11.039520875113947</v>
      </c>
    </row>
    <row r="18698" spans="1:5" x14ac:dyDescent="0.3">
      <c r="A18698" s="18" t="str">
        <f t="shared" si="292"/>
        <v>2024-25Yarriambiack ShireR5</v>
      </c>
      <c r="B18698" s="18" t="s">
        <v>1274</v>
      </c>
      <c r="C18698" s="18" t="s">
        <v>1227</v>
      </c>
      <c r="D18698" s="18" t="s">
        <v>232</v>
      </c>
      <c r="E18698" s="18">
        <v>35</v>
      </c>
    </row>
    <row r="18699" spans="1:5" x14ac:dyDescent="0.3">
      <c r="A18699" s="18" t="str">
        <f t="shared" si="292"/>
        <v>2024-25Yarriambiack ShireSP1</v>
      </c>
      <c r="B18699" s="18" t="s">
        <v>1274</v>
      </c>
      <c r="C18699" s="18" t="s">
        <v>1227</v>
      </c>
      <c r="D18699" s="18" t="s">
        <v>236</v>
      </c>
      <c r="E18699" s="18">
        <v>44</v>
      </c>
    </row>
    <row r="18700" spans="1:5" x14ac:dyDescent="0.3">
      <c r="A18700" s="18" t="str">
        <f t="shared" si="292"/>
        <v>2024-25Yarriambiack ShireSP2</v>
      </c>
      <c r="B18700" s="18" t="s">
        <v>1274</v>
      </c>
      <c r="C18700" s="18" t="s">
        <v>1227</v>
      </c>
      <c r="D18700" s="18" t="s">
        <v>239</v>
      </c>
      <c r="E18700" s="18">
        <v>0.79591836734693877</v>
      </c>
    </row>
    <row r="18701" spans="1:5" x14ac:dyDescent="0.3">
      <c r="A18701" s="18" t="str">
        <f t="shared" si="292"/>
        <v>2024-25Yarriambiack ShireSP3</v>
      </c>
      <c r="B18701" s="18" t="s">
        <v>1274</v>
      </c>
      <c r="C18701" s="18" t="s">
        <v>1227</v>
      </c>
      <c r="D18701" s="18" t="s">
        <v>245</v>
      </c>
      <c r="E18701" s="18">
        <v>3937.0625</v>
      </c>
    </row>
    <row r="18702" spans="1:5" x14ac:dyDescent="0.3">
      <c r="A18702" s="18" t="str">
        <f t="shared" si="292"/>
        <v>2024-25Yarriambiack ShireSP4</v>
      </c>
      <c r="B18702" s="18" t="s">
        <v>1274</v>
      </c>
      <c r="C18702" s="18" t="s">
        <v>1227</v>
      </c>
      <c r="D18702" s="18" t="s">
        <v>251</v>
      </c>
      <c r="E18702" s="18">
        <v>0</v>
      </c>
    </row>
    <row r="18703" spans="1:5" x14ac:dyDescent="0.3">
      <c r="A18703" s="18" t="str">
        <f t="shared" si="292"/>
        <v>2024-25Yarriambiack ShireWC2</v>
      </c>
      <c r="B18703" s="18" t="s">
        <v>1274</v>
      </c>
      <c r="C18703" s="18" t="s">
        <v>1227</v>
      </c>
      <c r="D18703" s="18" t="s">
        <v>256</v>
      </c>
      <c r="E18703" s="18">
        <v>0.72628422614415711</v>
      </c>
    </row>
    <row r="18704" spans="1:5" x14ac:dyDescent="0.3">
      <c r="A18704" s="18" t="str">
        <f t="shared" si="292"/>
        <v>2024-25Yarriambiack ShireWC3</v>
      </c>
      <c r="B18704" s="18" t="s">
        <v>1274</v>
      </c>
      <c r="C18704" s="18" t="s">
        <v>1227</v>
      </c>
      <c r="D18704" s="18" t="s">
        <v>262</v>
      </c>
      <c r="E18704" s="18">
        <v>248.17910498170559</v>
      </c>
    </row>
    <row r="18705" spans="1:5" x14ac:dyDescent="0.3">
      <c r="A18705" s="18" t="str">
        <f t="shared" si="292"/>
        <v>2024-25Yarriambiack ShireWC4</v>
      </c>
      <c r="B18705" s="18" t="s">
        <v>1274</v>
      </c>
      <c r="C18705" s="18" t="s">
        <v>1227</v>
      </c>
      <c r="D18705" s="18" t="s">
        <v>266</v>
      </c>
      <c r="E18705" s="18">
        <v>116.67789540412045</v>
      </c>
    </row>
    <row r="18706" spans="1:5" x14ac:dyDescent="0.3">
      <c r="A18706" s="18" t="str">
        <f t="shared" si="292"/>
        <v>2024-25Yarriambiack ShireWC5</v>
      </c>
      <c r="B18706" s="18" t="s">
        <v>1274</v>
      </c>
      <c r="C18706" s="18" t="s">
        <v>1227</v>
      </c>
      <c r="D18706" s="18" t="s">
        <v>270</v>
      </c>
      <c r="E18706" s="18">
        <v>0.16852154937261321</v>
      </c>
    </row>
    <row r="18707" spans="1:5" x14ac:dyDescent="0.3">
      <c r="A18707" s="18" t="str">
        <f t="shared" si="292"/>
        <v>2024-25Yarriambiack ShireE2</v>
      </c>
      <c r="B18707" s="18" t="s">
        <v>1274</v>
      </c>
      <c r="C18707" s="18" t="s">
        <v>1227</v>
      </c>
      <c r="D18707" s="18" t="s">
        <v>548</v>
      </c>
      <c r="E18707" s="18">
        <v>4950.0726296453304</v>
      </c>
    </row>
    <row r="18708" spans="1:5" x14ac:dyDescent="0.3">
      <c r="A18708" s="18" t="str">
        <f t="shared" si="292"/>
        <v>2024-25Yarriambiack ShireE4</v>
      </c>
      <c r="B18708" s="18" t="s">
        <v>1274</v>
      </c>
      <c r="C18708" s="18" t="s">
        <v>1227</v>
      </c>
      <c r="D18708" s="18" t="s">
        <v>550</v>
      </c>
      <c r="E18708" s="18">
        <v>1794.8963289529463</v>
      </c>
    </row>
    <row r="18709" spans="1:5" x14ac:dyDescent="0.3">
      <c r="A18709" s="18" t="str">
        <f t="shared" si="292"/>
        <v>2024-25Yarriambiack ShireL1</v>
      </c>
      <c r="B18709" s="18" t="s">
        <v>1274</v>
      </c>
      <c r="C18709" s="18" t="s">
        <v>1227</v>
      </c>
      <c r="D18709" s="18" t="s">
        <v>552</v>
      </c>
      <c r="E18709" s="18">
        <v>1.4468601499718852</v>
      </c>
    </row>
    <row r="18710" spans="1:5" x14ac:dyDescent="0.3">
      <c r="A18710" s="18" t="str">
        <f t="shared" si="292"/>
        <v>2024-25Yarriambiack ShireL2</v>
      </c>
      <c r="B18710" s="18" t="s">
        <v>1274</v>
      </c>
      <c r="C18710" s="18" t="s">
        <v>1227</v>
      </c>
      <c r="D18710" s="18" t="s">
        <v>554</v>
      </c>
      <c r="E18710" s="18">
        <v>0.75977424588349118</v>
      </c>
    </row>
    <row r="18711" spans="1:5" x14ac:dyDescent="0.3">
      <c r="A18711" s="18" t="str">
        <f t="shared" si="292"/>
        <v>2024-25Yarriambiack ShireO2</v>
      </c>
      <c r="B18711" s="18" t="s">
        <v>1274</v>
      </c>
      <c r="C18711" s="18" t="s">
        <v>1227</v>
      </c>
      <c r="D18711" s="18" t="s">
        <v>556</v>
      </c>
      <c r="E18711" s="18">
        <v>2.923085619775595E-2</v>
      </c>
    </row>
    <row r="18712" spans="1:5" x14ac:dyDescent="0.3">
      <c r="A18712" s="18" t="str">
        <f t="shared" ref="A18712:A18724" si="293">CONCATENATE(B18712,C18712,D18712)</f>
        <v>2024-25Yarriambiack ShireO3</v>
      </c>
      <c r="B18712" s="18" t="s">
        <v>1274</v>
      </c>
      <c r="C18712" s="18" t="s">
        <v>1227</v>
      </c>
      <c r="D18712" s="18" t="s">
        <v>558</v>
      </c>
      <c r="E18712" s="18">
        <v>5.5537512699882739E-3</v>
      </c>
    </row>
    <row r="18713" spans="1:5" x14ac:dyDescent="0.3">
      <c r="A18713" s="18" t="str">
        <f t="shared" si="293"/>
        <v>2024-25Yarriambiack ShireO4</v>
      </c>
      <c r="B18713" s="18" t="s">
        <v>1274</v>
      </c>
      <c r="C18713" s="18" t="s">
        <v>1227</v>
      </c>
      <c r="D18713" s="18" t="s">
        <v>560</v>
      </c>
      <c r="E18713" s="18">
        <v>7.6488943423896935E-2</v>
      </c>
    </row>
    <row r="18714" spans="1:5" x14ac:dyDescent="0.3">
      <c r="A18714" s="18" t="str">
        <f t="shared" si="293"/>
        <v>2024-25Yarriambiack ShireO5</v>
      </c>
      <c r="B18714" s="18" t="s">
        <v>1274</v>
      </c>
      <c r="C18714" s="18" t="s">
        <v>1227</v>
      </c>
      <c r="D18714" s="18" t="s">
        <v>562</v>
      </c>
      <c r="E18714" s="18">
        <v>0.65813503918471861</v>
      </c>
    </row>
    <row r="18715" spans="1:5" x14ac:dyDescent="0.3">
      <c r="A18715" s="18" t="str">
        <f t="shared" si="293"/>
        <v>2024-25Yarriambiack ShireOP1</v>
      </c>
      <c r="B18715" s="18" t="s">
        <v>1274</v>
      </c>
      <c r="C18715" s="18" t="s">
        <v>1227</v>
      </c>
      <c r="D18715" s="18" t="s">
        <v>564</v>
      </c>
      <c r="E18715" s="18">
        <v>-0.10055127397147516</v>
      </c>
    </row>
    <row r="18716" spans="1:5" x14ac:dyDescent="0.3">
      <c r="A18716" s="18" t="str">
        <f t="shared" si="293"/>
        <v>2024-25Yarriambiack ShireS1</v>
      </c>
      <c r="B18716" s="18" t="s">
        <v>1274</v>
      </c>
      <c r="C18716" s="18" t="s">
        <v>1227</v>
      </c>
      <c r="D18716" s="18" t="s">
        <v>567</v>
      </c>
      <c r="E18716" s="18">
        <v>0.47233438667392297</v>
      </c>
    </row>
    <row r="18717" spans="1:5" x14ac:dyDescent="0.3">
      <c r="A18717" s="18" t="str">
        <f t="shared" si="293"/>
        <v>2024-25Yarriambiack ShireS2</v>
      </c>
      <c r="B18717" s="18" t="s">
        <v>1274</v>
      </c>
      <c r="C18717" s="18" t="s">
        <v>1227</v>
      </c>
      <c r="D18717" s="18" t="s">
        <v>569</v>
      </c>
      <c r="E18717" s="18">
        <v>2.2881560256056322E-3</v>
      </c>
    </row>
    <row r="18718" spans="1:5" x14ac:dyDescent="0.3">
      <c r="A18718" s="18" t="str">
        <f t="shared" si="293"/>
        <v>2024-25Yarriambiack ShireC1</v>
      </c>
      <c r="B18718" s="18" t="s">
        <v>1274</v>
      </c>
      <c r="C18718" s="18" t="s">
        <v>1227</v>
      </c>
      <c r="D18718" s="18" t="s">
        <v>572</v>
      </c>
      <c r="E18718" s="18">
        <v>5483.1216152762563</v>
      </c>
    </row>
    <row r="18719" spans="1:5" x14ac:dyDescent="0.3">
      <c r="A18719" s="18" t="str">
        <f t="shared" si="293"/>
        <v>2024-25Yarriambiack ShireC2</v>
      </c>
      <c r="B18719" s="18" t="s">
        <v>1274</v>
      </c>
      <c r="C18719" s="18" t="s">
        <v>1227</v>
      </c>
      <c r="D18719" s="18" t="s">
        <v>575</v>
      </c>
      <c r="E18719" s="18">
        <v>34456.261699796531</v>
      </c>
    </row>
    <row r="18720" spans="1:5" x14ac:dyDescent="0.3">
      <c r="A18720" s="18" t="str">
        <f t="shared" si="293"/>
        <v>2024-25Yarriambiack ShireC3</v>
      </c>
      <c r="B18720" s="18" t="s">
        <v>1274</v>
      </c>
      <c r="C18720" s="18" t="s">
        <v>1227</v>
      </c>
      <c r="D18720" s="18" t="s">
        <v>579</v>
      </c>
      <c r="E18720" s="18">
        <v>1.3054190111016806</v>
      </c>
    </row>
    <row r="18721" spans="1:5" x14ac:dyDescent="0.3">
      <c r="A18721" s="18" t="str">
        <f t="shared" si="293"/>
        <v>2024-25Yarriambiack ShireC4</v>
      </c>
      <c r="B18721" s="18" t="s">
        <v>1274</v>
      </c>
      <c r="C18721" s="18" t="s">
        <v>1227</v>
      </c>
      <c r="D18721" s="18" t="s">
        <v>583</v>
      </c>
      <c r="E18721" s="18">
        <v>2689.4549851306929</v>
      </c>
    </row>
    <row r="18722" spans="1:5" x14ac:dyDescent="0.3">
      <c r="A18722" s="18" t="str">
        <f t="shared" si="293"/>
        <v>2024-25Yarriambiack ShireC5</v>
      </c>
      <c r="B18722" s="18" t="s">
        <v>1274</v>
      </c>
      <c r="C18722" s="18" t="s">
        <v>1227</v>
      </c>
      <c r="D18722" s="18" t="s">
        <v>586</v>
      </c>
      <c r="E18722" s="18">
        <v>2207.139458444201</v>
      </c>
    </row>
    <row r="18723" spans="1:5" x14ac:dyDescent="0.3">
      <c r="A18723" s="18" t="str">
        <f t="shared" si="293"/>
        <v>2024-25Yarriambiack ShireC6</v>
      </c>
      <c r="B18723" s="18" t="s">
        <v>1274</v>
      </c>
      <c r="C18723" s="18" t="s">
        <v>1227</v>
      </c>
      <c r="D18723" s="18" t="s">
        <v>590</v>
      </c>
      <c r="E18723" s="18">
        <v>2</v>
      </c>
    </row>
    <row r="18724" spans="1:5" x14ac:dyDescent="0.3">
      <c r="A18724" s="18" t="str">
        <f t="shared" si="293"/>
        <v>2024-25Yarriambiack ShireC7</v>
      </c>
      <c r="B18724" s="18" t="s">
        <v>1274</v>
      </c>
      <c r="C18724" s="18" t="s">
        <v>1227</v>
      </c>
      <c r="D18724" s="18" t="s">
        <v>594</v>
      </c>
      <c r="E18724" s="18">
        <v>0.14728816496274474</v>
      </c>
    </row>
  </sheetData>
  <sheetProtection algorithmName="SHA-512" hashValue="9PkNy3YYricGmB6+AF9MPku4s6U+ZIzqM60ZeG30w6b78JFBokbQcMM5f2e9mT2RSKb5d1dHxAfK3P7PxGJaKA==" saltValue="tPerRX3j5nZk+/eOzKmzuQ==" spinCount="100000" sheet="1" selectLockedCells="1"/>
  <autoFilter ref="A1:E14063" xr:uid="{1363A30D-D20D-489A-A813-0D62FD6B99BD}">
    <filterColumn colId="1">
      <filters>
        <filter val="2023-24"/>
      </filters>
    </filterColumn>
  </autoFilter>
  <phoneticPr fontId="7" type="noConversion"/>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9999"/>
  </sheetPr>
  <dimension ref="A1:F84"/>
  <sheetViews>
    <sheetView topLeftCell="D1" zoomScaleNormal="100" workbookViewId="0">
      <selection activeCell="D1" sqref="D1"/>
    </sheetView>
  </sheetViews>
  <sheetFormatPr defaultColWidth="9.1796875" defaultRowHeight="13" x14ac:dyDescent="0.3"/>
  <cols>
    <col min="1" max="1" width="28.1796875" style="15" hidden="1" customWidth="1"/>
    <col min="2" max="2" width="13.81640625" style="15" hidden="1" customWidth="1"/>
    <col min="3" max="3" width="19.81640625" style="15" hidden="1" customWidth="1"/>
    <col min="4" max="4" width="9.1796875" style="15"/>
    <col min="5" max="5" width="62.26953125" style="15" bestFit="1" customWidth="1"/>
    <col min="6" max="6" width="11.7265625" style="15" customWidth="1"/>
    <col min="7" max="16384" width="9.1796875" style="15"/>
  </cols>
  <sheetData>
    <row r="1" spans="1:6" x14ac:dyDescent="0.3">
      <c r="D1" s="657" t="s">
        <v>1261</v>
      </c>
      <c r="E1" s="658"/>
      <c r="F1" s="659"/>
    </row>
    <row r="2" spans="1:6" ht="13.5" thickBot="1" x14ac:dyDescent="0.35">
      <c r="A2" s="15" t="s">
        <v>1255</v>
      </c>
      <c r="B2" s="15" t="s">
        <v>949</v>
      </c>
      <c r="C2" s="15" t="s">
        <v>951</v>
      </c>
      <c r="D2" s="660"/>
      <c r="E2" s="661" t="s">
        <v>953</v>
      </c>
      <c r="F2" s="662" t="s">
        <v>958</v>
      </c>
    </row>
    <row r="3" spans="1:6" x14ac:dyDescent="0.3">
      <c r="A3" s="15" t="str">
        <f>CONCATENATE(B3,C3,D3)</f>
        <v>2022-230AF2</v>
      </c>
      <c r="B3" s="15" t="str">
        <f>$D$1</f>
        <v>2022-23</v>
      </c>
      <c r="C3" s="15">
        <f>'Input 1'!A$4</f>
        <v>0</v>
      </c>
      <c r="D3" s="663" t="s">
        <v>76</v>
      </c>
      <c r="E3" s="658" t="s">
        <v>428</v>
      </c>
      <c r="F3" s="17" t="e">
        <f>VLOOKUP(A3,'All data'!A:E,5,FALSE)</f>
        <v>#N/A</v>
      </c>
    </row>
    <row r="4" spans="1:6" x14ac:dyDescent="0.3">
      <c r="A4" s="15" t="str">
        <f t="shared" ref="A4:A67" si="0">CONCATENATE(B4,C4,D4)</f>
        <v>2022-230AF6</v>
      </c>
      <c r="B4" s="15" t="str">
        <f t="shared" ref="B4:B67" si="1">$D$1</f>
        <v>2022-23</v>
      </c>
      <c r="C4" s="15">
        <f>'Input 1'!A$4</f>
        <v>0</v>
      </c>
      <c r="D4" s="664" t="s">
        <v>85</v>
      </c>
      <c r="E4" s="665" t="s">
        <v>433</v>
      </c>
      <c r="F4" s="17" t="e">
        <f>VLOOKUP(A4,'All data'!A:E,5,FALSE)</f>
        <v>#N/A</v>
      </c>
    </row>
    <row r="5" spans="1:6" x14ac:dyDescent="0.3">
      <c r="A5" s="15" t="str">
        <f t="shared" si="0"/>
        <v>2022-230AF7</v>
      </c>
      <c r="B5" s="15" t="str">
        <f t="shared" si="1"/>
        <v>2022-23</v>
      </c>
      <c r="C5" s="15">
        <f>'Input 1'!A$4</f>
        <v>0</v>
      </c>
      <c r="D5" s="664" t="s">
        <v>90</v>
      </c>
      <c r="E5" s="665" t="s">
        <v>436</v>
      </c>
      <c r="F5" s="17" t="e">
        <f>VLOOKUP(A5,'All data'!A:E,5,FALSE)</f>
        <v>#N/A</v>
      </c>
    </row>
    <row r="6" spans="1:6" x14ac:dyDescent="0.3">
      <c r="A6" s="15" t="str">
        <f t="shared" si="0"/>
        <v>2022-230AM1</v>
      </c>
      <c r="B6" s="15" t="str">
        <f t="shared" si="1"/>
        <v>2022-23</v>
      </c>
      <c r="C6" s="15">
        <f>'Input 1'!A$4</f>
        <v>0</v>
      </c>
      <c r="D6" s="664" t="s">
        <v>97</v>
      </c>
      <c r="E6" s="665" t="s">
        <v>439</v>
      </c>
      <c r="F6" s="17" t="e">
        <f>VLOOKUP(A6,'All data'!A:E,5,FALSE)</f>
        <v>#N/A</v>
      </c>
    </row>
    <row r="7" spans="1:6" x14ac:dyDescent="0.3">
      <c r="A7" s="15" t="str">
        <f t="shared" si="0"/>
        <v>2022-230AM2</v>
      </c>
      <c r="B7" s="15" t="str">
        <f t="shared" si="1"/>
        <v>2022-23</v>
      </c>
      <c r="C7" s="15">
        <f>'Input 1'!A$4</f>
        <v>0</v>
      </c>
      <c r="D7" s="664" t="s">
        <v>103</v>
      </c>
      <c r="E7" s="665" t="s">
        <v>442</v>
      </c>
      <c r="F7" s="17" t="e">
        <f>VLOOKUP(A7,'All data'!A:E,5,FALSE)</f>
        <v>#N/A</v>
      </c>
    </row>
    <row r="8" spans="1:6" x14ac:dyDescent="0.3">
      <c r="A8" s="15" t="str">
        <f t="shared" si="0"/>
        <v>2022-230AM5</v>
      </c>
      <c r="B8" s="15" t="str">
        <f t="shared" si="1"/>
        <v>2022-23</v>
      </c>
      <c r="C8" s="15">
        <f>'Input 1'!A$4</f>
        <v>0</v>
      </c>
      <c r="D8" s="664" t="s">
        <v>109</v>
      </c>
      <c r="E8" s="665" t="s">
        <v>445</v>
      </c>
      <c r="F8" s="17" t="e">
        <f>VLOOKUP(A8,'All data'!A:E,5,FALSE)</f>
        <v>#N/A</v>
      </c>
    </row>
    <row r="9" spans="1:6" x14ac:dyDescent="0.3">
      <c r="A9" s="15" t="str">
        <f t="shared" si="0"/>
        <v>2022-230AM6</v>
      </c>
      <c r="B9" s="15" t="str">
        <f t="shared" si="1"/>
        <v>2022-23</v>
      </c>
      <c r="C9" s="15">
        <f>'Input 1'!A$4</f>
        <v>0</v>
      </c>
      <c r="D9" s="664" t="s">
        <v>115</v>
      </c>
      <c r="E9" s="665" t="s">
        <v>448</v>
      </c>
      <c r="F9" s="17" t="e">
        <f>VLOOKUP(A9,'All data'!A:E,5,FALSE)</f>
        <v>#N/A</v>
      </c>
    </row>
    <row r="10" spans="1:6" x14ac:dyDescent="0.3">
      <c r="A10" s="15" t="str">
        <f t="shared" si="0"/>
        <v>2022-230AM7</v>
      </c>
      <c r="B10" s="15" t="str">
        <f t="shared" si="1"/>
        <v>2022-23</v>
      </c>
      <c r="C10" s="15">
        <f>'Input 1'!A$4</f>
        <v>0</v>
      </c>
      <c r="D10" s="664" t="s">
        <v>118</v>
      </c>
      <c r="E10" s="665" t="s">
        <v>451</v>
      </c>
      <c r="F10" s="17" t="e">
        <f>VLOOKUP(A10,'All data'!A:E,5,FALSE)</f>
        <v>#N/A</v>
      </c>
    </row>
    <row r="11" spans="1:6" x14ac:dyDescent="0.3">
      <c r="A11" s="15" t="str">
        <f t="shared" si="0"/>
        <v>2022-230FS1</v>
      </c>
      <c r="B11" s="15" t="str">
        <f t="shared" si="1"/>
        <v>2022-23</v>
      </c>
      <c r="C11" s="15">
        <f>'Input 1'!A$4</f>
        <v>0</v>
      </c>
      <c r="D11" s="664" t="s">
        <v>124</v>
      </c>
      <c r="E11" s="665" t="s">
        <v>454</v>
      </c>
      <c r="F11" s="17" t="e">
        <f>VLOOKUP(A11,'All data'!A:E,5,FALSE)</f>
        <v>#N/A</v>
      </c>
    </row>
    <row r="12" spans="1:6" x14ac:dyDescent="0.3">
      <c r="A12" s="15" t="str">
        <f t="shared" si="0"/>
        <v>2022-230FS2</v>
      </c>
      <c r="B12" s="15" t="str">
        <f t="shared" si="1"/>
        <v>2022-23</v>
      </c>
      <c r="C12" s="15">
        <f>'Input 1'!A$4</f>
        <v>0</v>
      </c>
      <c r="D12" s="664" t="s">
        <v>130</v>
      </c>
      <c r="E12" s="665" t="s">
        <v>456</v>
      </c>
      <c r="F12" s="17" t="e">
        <f>VLOOKUP(A12,'All data'!A:E,5,FALSE)</f>
        <v>#N/A</v>
      </c>
    </row>
    <row r="13" spans="1:6" x14ac:dyDescent="0.3">
      <c r="A13" s="15" t="str">
        <f t="shared" si="0"/>
        <v>2022-230FS3</v>
      </c>
      <c r="B13" s="15" t="str">
        <f t="shared" si="1"/>
        <v>2022-23</v>
      </c>
      <c r="C13" s="15">
        <f>'Input 1'!A$4</f>
        <v>0</v>
      </c>
      <c r="D13" s="664" t="s">
        <v>135</v>
      </c>
      <c r="E13" s="665" t="s">
        <v>459</v>
      </c>
      <c r="F13" s="17" t="e">
        <f>VLOOKUP(A13,'All data'!A:E,5,FALSE)</f>
        <v>#N/A</v>
      </c>
    </row>
    <row r="14" spans="1:6" x14ac:dyDescent="0.3">
      <c r="A14" s="15" t="str">
        <f t="shared" si="0"/>
        <v>2022-230FS4</v>
      </c>
      <c r="B14" s="15" t="str">
        <f t="shared" si="1"/>
        <v>2022-23</v>
      </c>
      <c r="C14" s="15">
        <f>'Input 1'!A$4</f>
        <v>0</v>
      </c>
      <c r="D14" s="664" t="s">
        <v>139</v>
      </c>
      <c r="E14" s="665" t="s">
        <v>462</v>
      </c>
      <c r="F14" s="254" t="e">
        <f>VLOOKUP(A14,'All data'!A:E,5,FALSE)</f>
        <v>#N/A</v>
      </c>
    </row>
    <row r="15" spans="1:6" x14ac:dyDescent="0.3">
      <c r="A15" s="15" t="str">
        <f t="shared" si="0"/>
        <v>2022-230G1</v>
      </c>
      <c r="B15" s="15" t="str">
        <f t="shared" si="1"/>
        <v>2022-23</v>
      </c>
      <c r="C15" s="15">
        <f>'Input 1'!A$4</f>
        <v>0</v>
      </c>
      <c r="D15" s="664" t="s">
        <v>149</v>
      </c>
      <c r="E15" s="665" t="s">
        <v>468</v>
      </c>
      <c r="F15" s="17" t="e">
        <f>VLOOKUP(A15,'All data'!A:E,5,FALSE)</f>
        <v>#N/A</v>
      </c>
    </row>
    <row r="16" spans="1:6" x14ac:dyDescent="0.3">
      <c r="A16" s="15" t="str">
        <f t="shared" si="0"/>
        <v>2022-230G2</v>
      </c>
      <c r="B16" s="15" t="str">
        <f t="shared" si="1"/>
        <v>2022-23</v>
      </c>
      <c r="C16" s="15">
        <f>'Input 1'!A$4</f>
        <v>0</v>
      </c>
      <c r="D16" s="664" t="s">
        <v>154</v>
      </c>
      <c r="E16" s="665" t="s">
        <v>471</v>
      </c>
      <c r="F16" s="17" t="e">
        <f>VLOOKUP(A16,'All data'!A:E,5,FALSE)</f>
        <v>#N/A</v>
      </c>
    </row>
    <row r="17" spans="1:6" x14ac:dyDescent="0.3">
      <c r="A17" s="15" t="str">
        <f t="shared" si="0"/>
        <v>2022-230G3</v>
      </c>
      <c r="B17" s="15" t="str">
        <f t="shared" si="1"/>
        <v>2022-23</v>
      </c>
      <c r="C17" s="15">
        <f>'Input 1'!A$4</f>
        <v>0</v>
      </c>
      <c r="D17" s="664" t="s">
        <v>159</v>
      </c>
      <c r="E17" s="665" t="s">
        <v>474</v>
      </c>
      <c r="F17" s="17" t="e">
        <f>VLOOKUP(A17,'All data'!A:E,5,FALSE)</f>
        <v>#N/A</v>
      </c>
    </row>
    <row r="18" spans="1:6" x14ac:dyDescent="0.3">
      <c r="A18" s="15" t="str">
        <f t="shared" si="0"/>
        <v>2022-230G4</v>
      </c>
      <c r="B18" s="15" t="str">
        <f t="shared" si="1"/>
        <v>2022-23</v>
      </c>
      <c r="C18" s="15">
        <f>'Input 1'!A$4</f>
        <v>0</v>
      </c>
      <c r="D18" s="664" t="s">
        <v>166</v>
      </c>
      <c r="E18" s="665" t="s">
        <v>477</v>
      </c>
      <c r="F18" s="17" t="e">
        <f>VLOOKUP(A18,'All data'!A:E,5,FALSE)</f>
        <v>#N/A</v>
      </c>
    </row>
    <row r="19" spans="1:6" x14ac:dyDescent="0.3">
      <c r="A19" s="15" t="str">
        <f t="shared" si="0"/>
        <v>2022-230G5</v>
      </c>
      <c r="B19" s="15" t="str">
        <f t="shared" si="1"/>
        <v>2022-23</v>
      </c>
      <c r="C19" s="15">
        <f>'Input 1'!A$4</f>
        <v>0</v>
      </c>
      <c r="D19" s="664" t="s">
        <v>169</v>
      </c>
      <c r="E19" s="665" t="s">
        <v>480</v>
      </c>
      <c r="F19" s="17" t="e">
        <f>VLOOKUP(A19,'All data'!A:E,5,FALSE)</f>
        <v>#N/A</v>
      </c>
    </row>
    <row r="20" spans="1:6" x14ac:dyDescent="0.3">
      <c r="A20" s="15" t="str">
        <f t="shared" si="0"/>
        <v>2022-230LB1</v>
      </c>
      <c r="B20" s="15" t="str">
        <f t="shared" si="1"/>
        <v>2022-23</v>
      </c>
      <c r="C20" s="15">
        <f>'Input 1'!A$4</f>
        <v>0</v>
      </c>
      <c r="D20" s="664" t="s">
        <v>1256</v>
      </c>
      <c r="E20" s="665" t="s">
        <v>1262</v>
      </c>
      <c r="F20" s="17" t="e">
        <f>VLOOKUP(A20,'All data'!A:E,5,FALSE)</f>
        <v>#N/A</v>
      </c>
    </row>
    <row r="21" spans="1:6" x14ac:dyDescent="0.3">
      <c r="A21" s="15" t="str">
        <f t="shared" si="0"/>
        <v>2022-230LB2</v>
      </c>
      <c r="B21" s="15" t="str">
        <f t="shared" si="1"/>
        <v>2022-23</v>
      </c>
      <c r="C21" s="15">
        <f>'Input 1'!A$4</f>
        <v>0</v>
      </c>
      <c r="D21" s="664" t="s">
        <v>172</v>
      </c>
      <c r="E21" s="665" t="s">
        <v>482</v>
      </c>
      <c r="F21" s="17" t="e">
        <f>VLOOKUP(A21,'All data'!A:E,5,FALSE)</f>
        <v>#N/A</v>
      </c>
    </row>
    <row r="22" spans="1:6" x14ac:dyDescent="0.3">
      <c r="A22" s="15" t="str">
        <f t="shared" si="0"/>
        <v>2022-230LB4</v>
      </c>
      <c r="B22" s="15" t="str">
        <f t="shared" si="1"/>
        <v>2022-23</v>
      </c>
      <c r="C22" s="15">
        <f>'Input 1'!A$4</f>
        <v>0</v>
      </c>
      <c r="D22" s="664" t="s">
        <v>1257</v>
      </c>
      <c r="E22" s="665" t="s">
        <v>1263</v>
      </c>
      <c r="F22" s="17" t="e">
        <f>VLOOKUP(A22,'All data'!A:E,5,FALSE)</f>
        <v>#N/A</v>
      </c>
    </row>
    <row r="23" spans="1:6" x14ac:dyDescent="0.3">
      <c r="A23" s="15" t="str">
        <f t="shared" si="0"/>
        <v>2022-230LB5</v>
      </c>
      <c r="B23" s="15" t="str">
        <f t="shared" si="1"/>
        <v>2022-23</v>
      </c>
      <c r="C23" s="15">
        <f>'Input 1'!A$4</f>
        <v>0</v>
      </c>
      <c r="D23" s="664" t="s">
        <v>177</v>
      </c>
      <c r="E23" s="665" t="s">
        <v>485</v>
      </c>
      <c r="F23" s="17" t="e">
        <f>VLOOKUP(A23,'All data'!A:E,5,FALSE)</f>
        <v>#N/A</v>
      </c>
    </row>
    <row r="24" spans="1:6" x14ac:dyDescent="0.3">
      <c r="A24" s="15" t="str">
        <f t="shared" si="0"/>
        <v>2022-230MC2</v>
      </c>
      <c r="B24" s="15" t="str">
        <f t="shared" si="1"/>
        <v>2022-23</v>
      </c>
      <c r="C24" s="15">
        <f>'Input 1'!A$4</f>
        <v>0</v>
      </c>
      <c r="D24" s="664" t="s">
        <v>192</v>
      </c>
      <c r="E24" s="665" t="s">
        <v>497</v>
      </c>
      <c r="F24" s="17" t="e">
        <f>VLOOKUP(A24,'All data'!A:E,5,FALSE)</f>
        <v>#N/A</v>
      </c>
    </row>
    <row r="25" spans="1:6" x14ac:dyDescent="0.3">
      <c r="A25" s="15" t="str">
        <f t="shared" si="0"/>
        <v>2022-230MC3</v>
      </c>
      <c r="B25" s="15" t="str">
        <f t="shared" si="1"/>
        <v>2022-23</v>
      </c>
      <c r="C25" s="15">
        <f>'Input 1'!A$4</f>
        <v>0</v>
      </c>
      <c r="D25" s="664" t="s">
        <v>197</v>
      </c>
      <c r="E25" s="665" t="s">
        <v>198</v>
      </c>
      <c r="F25" s="17" t="e">
        <f>VLOOKUP(A25,'All data'!A:E,5,FALSE)</f>
        <v>#N/A</v>
      </c>
    </row>
    <row r="26" spans="1:6" x14ac:dyDescent="0.3">
      <c r="A26" s="15" t="str">
        <f t="shared" si="0"/>
        <v>2022-230MC4</v>
      </c>
      <c r="B26" s="15" t="str">
        <f t="shared" si="1"/>
        <v>2022-23</v>
      </c>
      <c r="C26" s="15">
        <f>'Input 1'!A$4</f>
        <v>0</v>
      </c>
      <c r="D26" s="664" t="s">
        <v>202</v>
      </c>
      <c r="E26" s="665" t="s">
        <v>502</v>
      </c>
      <c r="F26" s="17" t="e">
        <f>VLOOKUP(A26,'All data'!A:E,5,FALSE)</f>
        <v>#N/A</v>
      </c>
    </row>
    <row r="27" spans="1:6" x14ac:dyDescent="0.3">
      <c r="A27" s="15" t="str">
        <f t="shared" si="0"/>
        <v>2022-230MC5</v>
      </c>
      <c r="B27" s="15" t="str">
        <f t="shared" si="1"/>
        <v>2022-23</v>
      </c>
      <c r="C27" s="15">
        <f>'Input 1'!A$4</f>
        <v>0</v>
      </c>
      <c r="D27" s="664" t="s">
        <v>207</v>
      </c>
      <c r="E27" s="665" t="s">
        <v>505</v>
      </c>
      <c r="F27" s="17" t="e">
        <f>VLOOKUP(A27,'All data'!A:E,5,FALSE)</f>
        <v>#N/A</v>
      </c>
    </row>
    <row r="28" spans="1:6" x14ac:dyDescent="0.3">
      <c r="A28" s="15" t="str">
        <f t="shared" si="0"/>
        <v>2022-230MC6</v>
      </c>
      <c r="B28" s="15" t="str">
        <f t="shared" si="1"/>
        <v>2022-23</v>
      </c>
      <c r="C28" s="15">
        <f>'Input 1'!A$4</f>
        <v>0</v>
      </c>
      <c r="D28" s="664" t="s">
        <v>211</v>
      </c>
      <c r="E28" s="665" t="s">
        <v>507</v>
      </c>
      <c r="F28" s="17" t="e">
        <f>VLOOKUP(A28,'All data'!A:E,5,FALSE)</f>
        <v>#N/A</v>
      </c>
    </row>
    <row r="29" spans="1:6" x14ac:dyDescent="0.3">
      <c r="A29" s="15" t="str">
        <f t="shared" si="0"/>
        <v>2022-230R1</v>
      </c>
      <c r="B29" s="15" t="str">
        <f t="shared" si="1"/>
        <v>2022-23</v>
      </c>
      <c r="C29" s="15">
        <f>'Input 1'!A$4</f>
        <v>0</v>
      </c>
      <c r="D29" s="664" t="s">
        <v>215</v>
      </c>
      <c r="E29" s="665" t="s">
        <v>509</v>
      </c>
      <c r="F29" s="17" t="e">
        <f>VLOOKUP(A29,'All data'!A:E,5,FALSE)</f>
        <v>#N/A</v>
      </c>
    </row>
    <row r="30" spans="1:6" x14ac:dyDescent="0.3">
      <c r="A30" s="15" t="str">
        <f t="shared" si="0"/>
        <v>2022-230R2</v>
      </c>
      <c r="B30" s="15" t="str">
        <f t="shared" si="1"/>
        <v>2022-23</v>
      </c>
      <c r="C30" s="15">
        <f>'Input 1'!A$4</f>
        <v>0</v>
      </c>
      <c r="D30" s="664" t="s">
        <v>220</v>
      </c>
      <c r="E30" s="665" t="s">
        <v>512</v>
      </c>
      <c r="F30" s="17" t="e">
        <f>VLOOKUP(A30,'All data'!A:E,5,FALSE)</f>
        <v>#N/A</v>
      </c>
    </row>
    <row r="31" spans="1:6" x14ac:dyDescent="0.3">
      <c r="A31" s="15" t="str">
        <f t="shared" si="0"/>
        <v>2022-230R3</v>
      </c>
      <c r="B31" s="15" t="str">
        <f t="shared" si="1"/>
        <v>2022-23</v>
      </c>
      <c r="C31" s="15">
        <f>'Input 1'!A$4</f>
        <v>0</v>
      </c>
      <c r="D31" s="664" t="s">
        <v>223</v>
      </c>
      <c r="E31" s="665" t="s">
        <v>514</v>
      </c>
      <c r="F31" s="17" t="e">
        <f>VLOOKUP(A31,'All data'!A:E,5,FALSE)</f>
        <v>#N/A</v>
      </c>
    </row>
    <row r="32" spans="1:6" x14ac:dyDescent="0.3">
      <c r="A32" s="15" t="str">
        <f t="shared" si="0"/>
        <v>2022-230R4</v>
      </c>
      <c r="B32" s="15" t="str">
        <f t="shared" si="1"/>
        <v>2022-23</v>
      </c>
      <c r="C32" s="15">
        <f>'Input 1'!A$4</f>
        <v>0</v>
      </c>
      <c r="D32" s="664" t="s">
        <v>228</v>
      </c>
      <c r="E32" s="665" t="s">
        <v>517</v>
      </c>
      <c r="F32" s="17" t="e">
        <f>VLOOKUP(A32,'All data'!A:E,5,FALSE)</f>
        <v>#N/A</v>
      </c>
    </row>
    <row r="33" spans="1:6" x14ac:dyDescent="0.3">
      <c r="A33" s="15" t="str">
        <f t="shared" si="0"/>
        <v>2022-230R5</v>
      </c>
      <c r="B33" s="15" t="str">
        <f t="shared" si="1"/>
        <v>2022-23</v>
      </c>
      <c r="C33" s="15">
        <f>'Input 1'!A$4</f>
        <v>0</v>
      </c>
      <c r="D33" s="664" t="s">
        <v>232</v>
      </c>
      <c r="E33" s="665" t="s">
        <v>520</v>
      </c>
      <c r="F33" s="17" t="e">
        <f>VLOOKUP(A33,'All data'!A:E,5,FALSE)</f>
        <v>#N/A</v>
      </c>
    </row>
    <row r="34" spans="1:6" x14ac:dyDescent="0.3">
      <c r="A34" s="15" t="str">
        <f t="shared" si="0"/>
        <v>2022-230SP1</v>
      </c>
      <c r="B34" s="15" t="str">
        <f t="shared" si="1"/>
        <v>2022-23</v>
      </c>
      <c r="C34" s="15">
        <f>'Input 1'!A$4</f>
        <v>0</v>
      </c>
      <c r="D34" s="664" t="s">
        <v>236</v>
      </c>
      <c r="E34" s="665" t="s">
        <v>523</v>
      </c>
      <c r="F34" s="17" t="e">
        <f>VLOOKUP(A34,'All data'!A:E,5,FALSE)</f>
        <v>#N/A</v>
      </c>
    </row>
    <row r="35" spans="1:6" x14ac:dyDescent="0.3">
      <c r="A35" s="15" t="str">
        <f t="shared" si="0"/>
        <v>2022-230SP2</v>
      </c>
      <c r="B35" s="15" t="str">
        <f t="shared" si="1"/>
        <v>2022-23</v>
      </c>
      <c r="C35" s="15">
        <f>'Input 1'!A$4</f>
        <v>0</v>
      </c>
      <c r="D35" s="664" t="s">
        <v>239</v>
      </c>
      <c r="E35" s="665" t="s">
        <v>526</v>
      </c>
      <c r="F35" s="17" t="e">
        <f>VLOOKUP(A35,'All data'!A:E,5,FALSE)</f>
        <v>#N/A</v>
      </c>
    </row>
    <row r="36" spans="1:6" x14ac:dyDescent="0.3">
      <c r="A36" s="15" t="str">
        <f t="shared" si="0"/>
        <v>2022-230SP3</v>
      </c>
      <c r="B36" s="15" t="str">
        <f t="shared" si="1"/>
        <v>2022-23</v>
      </c>
      <c r="C36" s="15">
        <f>'Input 1'!A$4</f>
        <v>0</v>
      </c>
      <c r="D36" s="664" t="s">
        <v>245</v>
      </c>
      <c r="E36" s="665" t="s">
        <v>529</v>
      </c>
      <c r="F36" s="17" t="e">
        <f>VLOOKUP(A36,'All data'!A:E,5,FALSE)</f>
        <v>#N/A</v>
      </c>
    </row>
    <row r="37" spans="1:6" x14ac:dyDescent="0.3">
      <c r="A37" s="15" t="str">
        <f t="shared" si="0"/>
        <v>2022-230SP4</v>
      </c>
      <c r="B37" s="15" t="str">
        <f t="shared" si="1"/>
        <v>2022-23</v>
      </c>
      <c r="C37" s="15">
        <f>'Input 1'!A$4</f>
        <v>0</v>
      </c>
      <c r="D37" s="664" t="s">
        <v>251</v>
      </c>
      <c r="E37" s="665" t="s">
        <v>532</v>
      </c>
      <c r="F37" s="17" t="e">
        <f>VLOOKUP(A37,'All data'!A:E,5,FALSE)</f>
        <v>#N/A</v>
      </c>
    </row>
    <row r="38" spans="1:6" x14ac:dyDescent="0.3">
      <c r="A38" s="15" t="str">
        <f t="shared" si="0"/>
        <v>2022-230WC1</v>
      </c>
      <c r="B38" s="15" t="str">
        <f t="shared" si="1"/>
        <v>2022-23</v>
      </c>
      <c r="C38" s="15">
        <f>'Input 1'!A$4</f>
        <v>0</v>
      </c>
      <c r="D38" s="664" t="s">
        <v>1258</v>
      </c>
      <c r="E38" s="665" t="s">
        <v>1264</v>
      </c>
      <c r="F38" s="17" t="e">
        <f>VLOOKUP(A38,'All data'!A:E,5,FALSE)</f>
        <v>#N/A</v>
      </c>
    </row>
    <row r="39" spans="1:6" x14ac:dyDescent="0.3">
      <c r="A39" s="15" t="str">
        <f t="shared" si="0"/>
        <v>2022-230WC2</v>
      </c>
      <c r="B39" s="15" t="str">
        <f t="shared" si="1"/>
        <v>2022-23</v>
      </c>
      <c r="C39" s="15">
        <f>'Input 1'!A$4</f>
        <v>0</v>
      </c>
      <c r="D39" s="664" t="s">
        <v>256</v>
      </c>
      <c r="E39" s="665" t="s">
        <v>535</v>
      </c>
      <c r="F39" s="17" t="e">
        <f>VLOOKUP(A39,'All data'!A:E,5,FALSE)</f>
        <v>#N/A</v>
      </c>
    </row>
    <row r="40" spans="1:6" x14ac:dyDescent="0.3">
      <c r="A40" s="15" t="str">
        <f t="shared" si="0"/>
        <v>2022-230WC3</v>
      </c>
      <c r="B40" s="15" t="str">
        <f t="shared" si="1"/>
        <v>2022-23</v>
      </c>
      <c r="C40" s="15">
        <f>'Input 1'!A$4</f>
        <v>0</v>
      </c>
      <c r="D40" s="664" t="s">
        <v>262</v>
      </c>
      <c r="E40" s="665" t="s">
        <v>538</v>
      </c>
      <c r="F40" s="17" t="e">
        <f>VLOOKUP(A40,'All data'!A:E,5,FALSE)</f>
        <v>#N/A</v>
      </c>
    </row>
    <row r="41" spans="1:6" x14ac:dyDescent="0.3">
      <c r="A41" s="15" t="str">
        <f t="shared" si="0"/>
        <v>2022-230WC4</v>
      </c>
      <c r="B41" s="15" t="str">
        <f t="shared" si="1"/>
        <v>2022-23</v>
      </c>
      <c r="C41" s="15">
        <f>'Input 1'!A$4</f>
        <v>0</v>
      </c>
      <c r="D41" s="664" t="s">
        <v>266</v>
      </c>
      <c r="E41" s="665" t="s">
        <v>541</v>
      </c>
      <c r="F41" s="17" t="e">
        <f>VLOOKUP(A41,'All data'!A:E,5,FALSE)</f>
        <v>#N/A</v>
      </c>
    </row>
    <row r="42" spans="1:6" x14ac:dyDescent="0.3">
      <c r="A42" s="15" t="str">
        <f t="shared" si="0"/>
        <v>2022-230WC5</v>
      </c>
      <c r="B42" s="15" t="str">
        <f t="shared" si="1"/>
        <v>2022-23</v>
      </c>
      <c r="C42" s="15">
        <f>'Input 1'!A$4</f>
        <v>0</v>
      </c>
      <c r="D42" s="664" t="s">
        <v>270</v>
      </c>
      <c r="E42" s="665" t="s">
        <v>544</v>
      </c>
      <c r="F42" s="17" t="e">
        <f>VLOOKUP(A42,'All data'!A:E,5,FALSE)</f>
        <v>#N/A</v>
      </c>
    </row>
    <row r="43" spans="1:6" x14ac:dyDescent="0.3">
      <c r="A43" s="15" t="str">
        <f t="shared" si="0"/>
        <v>2022-230E2</v>
      </c>
      <c r="B43" s="15" t="str">
        <f t="shared" si="1"/>
        <v>2022-23</v>
      </c>
      <c r="C43" s="15">
        <f>'Input 1'!A$4</f>
        <v>0</v>
      </c>
      <c r="D43" s="664" t="s">
        <v>548</v>
      </c>
      <c r="E43" s="665" t="s">
        <v>901</v>
      </c>
      <c r="F43" s="17" t="e">
        <f>VLOOKUP(A43,'All data'!A:E,5,FALSE)</f>
        <v>#N/A</v>
      </c>
    </row>
    <row r="44" spans="1:6" x14ac:dyDescent="0.3">
      <c r="A44" s="15" t="str">
        <f t="shared" si="0"/>
        <v>2022-230E4</v>
      </c>
      <c r="B44" s="15" t="str">
        <f t="shared" si="1"/>
        <v>2022-23</v>
      </c>
      <c r="C44" s="15">
        <f>'Input 1'!A$4</f>
        <v>0</v>
      </c>
      <c r="D44" s="664" t="s">
        <v>550</v>
      </c>
      <c r="E44" s="665" t="s">
        <v>904</v>
      </c>
      <c r="F44" s="17" t="e">
        <f>VLOOKUP(A44,'All data'!A:E,5,FALSE)</f>
        <v>#N/A</v>
      </c>
    </row>
    <row r="45" spans="1:6" x14ac:dyDescent="0.3">
      <c r="A45" s="15" t="str">
        <f t="shared" si="0"/>
        <v>2022-230L1</v>
      </c>
      <c r="B45" s="15" t="str">
        <f t="shared" si="1"/>
        <v>2022-23</v>
      </c>
      <c r="C45" s="15">
        <f>'Input 1'!A$4</f>
        <v>0</v>
      </c>
      <c r="D45" s="664" t="s">
        <v>552</v>
      </c>
      <c r="E45" s="665" t="s">
        <v>991</v>
      </c>
      <c r="F45" s="17" t="e">
        <f>VLOOKUP(A45,'All data'!A:E,5,FALSE)</f>
        <v>#N/A</v>
      </c>
    </row>
    <row r="46" spans="1:6" x14ac:dyDescent="0.3">
      <c r="A46" s="15" t="str">
        <f t="shared" si="0"/>
        <v>2022-230L2</v>
      </c>
      <c r="B46" s="15" t="str">
        <f t="shared" si="1"/>
        <v>2022-23</v>
      </c>
      <c r="C46" s="15">
        <f>'Input 1'!A$4</f>
        <v>0</v>
      </c>
      <c r="D46" s="664" t="s">
        <v>554</v>
      </c>
      <c r="E46" s="665" t="s">
        <v>911</v>
      </c>
      <c r="F46" s="17" t="e">
        <f>VLOOKUP(A46,'All data'!A:E,5,FALSE)</f>
        <v>#N/A</v>
      </c>
    </row>
    <row r="47" spans="1:6" x14ac:dyDescent="0.3">
      <c r="A47" s="15" t="str">
        <f t="shared" si="0"/>
        <v>2022-230O2</v>
      </c>
      <c r="B47" s="15" t="str">
        <f t="shared" si="1"/>
        <v>2022-23</v>
      </c>
      <c r="C47" s="15">
        <f>'Input 1'!A$4</f>
        <v>0</v>
      </c>
      <c r="D47" s="664" t="s">
        <v>556</v>
      </c>
      <c r="E47" s="665" t="s">
        <v>992</v>
      </c>
      <c r="F47" s="17" t="e">
        <f>VLOOKUP(A47,'All data'!A:E,5,FALSE)</f>
        <v>#N/A</v>
      </c>
    </row>
    <row r="48" spans="1:6" x14ac:dyDescent="0.3">
      <c r="A48" s="15" t="str">
        <f t="shared" si="0"/>
        <v>2022-230O3</v>
      </c>
      <c r="B48" s="15" t="str">
        <f t="shared" si="1"/>
        <v>2022-23</v>
      </c>
      <c r="C48" s="15">
        <f>'Input 1'!A$4</f>
        <v>0</v>
      </c>
      <c r="D48" s="664" t="s">
        <v>558</v>
      </c>
      <c r="E48" s="665" t="s">
        <v>917</v>
      </c>
      <c r="F48" s="17" t="e">
        <f>VLOOKUP(A48,'All data'!A:E,5,FALSE)</f>
        <v>#N/A</v>
      </c>
    </row>
    <row r="49" spans="1:6" x14ac:dyDescent="0.3">
      <c r="A49" s="15" t="str">
        <f t="shared" si="0"/>
        <v>2022-230O4</v>
      </c>
      <c r="B49" s="15" t="str">
        <f t="shared" si="1"/>
        <v>2022-23</v>
      </c>
      <c r="C49" s="15">
        <f>'Input 1'!A$4</f>
        <v>0</v>
      </c>
      <c r="D49" s="664" t="s">
        <v>560</v>
      </c>
      <c r="E49" s="665" t="s">
        <v>920</v>
      </c>
      <c r="F49" s="17" t="e">
        <f>VLOOKUP(A49,'All data'!A:E,5,FALSE)</f>
        <v>#N/A</v>
      </c>
    </row>
    <row r="50" spans="1:6" x14ac:dyDescent="0.3">
      <c r="A50" s="15" t="str">
        <f t="shared" si="0"/>
        <v>2022-230O5</v>
      </c>
      <c r="B50" s="15" t="str">
        <f t="shared" si="1"/>
        <v>2022-23</v>
      </c>
      <c r="C50" s="15">
        <f>'Input 1'!A$4</f>
        <v>0</v>
      </c>
      <c r="D50" s="664" t="s">
        <v>562</v>
      </c>
      <c r="E50" s="665" t="s">
        <v>923</v>
      </c>
      <c r="F50" s="17" t="e">
        <f>VLOOKUP(A50,'All data'!A:E,5,FALSE)</f>
        <v>#N/A</v>
      </c>
    </row>
    <row r="51" spans="1:6" x14ac:dyDescent="0.3">
      <c r="A51" s="15" t="str">
        <f t="shared" si="0"/>
        <v>2022-230OP1</v>
      </c>
      <c r="B51" s="15" t="str">
        <f t="shared" si="1"/>
        <v>2022-23</v>
      </c>
      <c r="C51" s="15">
        <f>'Input 1'!A$4</f>
        <v>0</v>
      </c>
      <c r="D51" s="664" t="s">
        <v>564</v>
      </c>
      <c r="E51" s="665" t="s">
        <v>565</v>
      </c>
      <c r="F51" s="17" t="e">
        <f>VLOOKUP(A51,'All data'!A:E,5,FALSE)</f>
        <v>#N/A</v>
      </c>
    </row>
    <row r="52" spans="1:6" x14ac:dyDescent="0.3">
      <c r="A52" s="15" t="str">
        <f t="shared" si="0"/>
        <v>2022-230S1</v>
      </c>
      <c r="B52" s="15" t="str">
        <f t="shared" si="1"/>
        <v>2022-23</v>
      </c>
      <c r="C52" s="15">
        <f>'Input 1'!A$4</f>
        <v>0</v>
      </c>
      <c r="D52" s="664" t="s">
        <v>567</v>
      </c>
      <c r="E52" s="665" t="s">
        <v>930</v>
      </c>
      <c r="F52" s="17" t="e">
        <f>VLOOKUP(A52,'All data'!A:E,5,FALSE)</f>
        <v>#N/A</v>
      </c>
    </row>
    <row r="53" spans="1:6" x14ac:dyDescent="0.3">
      <c r="A53" s="15" t="str">
        <f t="shared" si="0"/>
        <v>2022-230S2</v>
      </c>
      <c r="B53" s="15" t="str">
        <f t="shared" si="1"/>
        <v>2022-23</v>
      </c>
      <c r="C53" s="15">
        <f>'Input 1'!A$4</f>
        <v>0</v>
      </c>
      <c r="D53" s="664" t="s">
        <v>569</v>
      </c>
      <c r="E53" s="665" t="s">
        <v>933</v>
      </c>
      <c r="F53" s="17" t="e">
        <f>VLOOKUP(A53,'All data'!A:E,5,FALSE)</f>
        <v>#N/A</v>
      </c>
    </row>
    <row r="54" spans="1:6" x14ac:dyDescent="0.3">
      <c r="A54" s="15" t="str">
        <f t="shared" si="0"/>
        <v>2022-230C1</v>
      </c>
      <c r="B54" s="15" t="str">
        <f t="shared" si="1"/>
        <v>2022-23</v>
      </c>
      <c r="C54" s="15">
        <f>'Input 1'!A$4</f>
        <v>0</v>
      </c>
      <c r="D54" s="664" t="s">
        <v>572</v>
      </c>
      <c r="E54" s="665" t="s">
        <v>573</v>
      </c>
      <c r="F54" s="17" t="e">
        <f>VLOOKUP(A54,'All data'!A:E,5,FALSE)</f>
        <v>#N/A</v>
      </c>
    </row>
    <row r="55" spans="1:6" x14ac:dyDescent="0.3">
      <c r="A55" s="15" t="str">
        <f t="shared" si="0"/>
        <v>2022-230C2</v>
      </c>
      <c r="B55" s="15" t="str">
        <f t="shared" si="1"/>
        <v>2022-23</v>
      </c>
      <c r="C55" s="15">
        <f>'Input 1'!A$4</f>
        <v>0</v>
      </c>
      <c r="D55" s="664" t="s">
        <v>575</v>
      </c>
      <c r="E55" s="665" t="s">
        <v>576</v>
      </c>
      <c r="F55" s="17" t="e">
        <f>VLOOKUP(A55,'All data'!A:E,5,FALSE)</f>
        <v>#N/A</v>
      </c>
    </row>
    <row r="56" spans="1:6" x14ac:dyDescent="0.3">
      <c r="A56" s="15" t="str">
        <f t="shared" si="0"/>
        <v>2022-230C3</v>
      </c>
      <c r="B56" s="15" t="str">
        <f t="shared" si="1"/>
        <v>2022-23</v>
      </c>
      <c r="C56" s="15">
        <f>'Input 1'!A$4</f>
        <v>0</v>
      </c>
      <c r="D56" s="664" t="s">
        <v>579</v>
      </c>
      <c r="E56" s="665" t="s">
        <v>580</v>
      </c>
      <c r="F56" s="17" t="e">
        <f>VLOOKUP(A56,'All data'!A:E,5,FALSE)</f>
        <v>#N/A</v>
      </c>
    </row>
    <row r="57" spans="1:6" x14ac:dyDescent="0.3">
      <c r="A57" s="15" t="str">
        <f t="shared" si="0"/>
        <v>2022-230C4</v>
      </c>
      <c r="B57" s="15" t="str">
        <f t="shared" si="1"/>
        <v>2022-23</v>
      </c>
      <c r="C57" s="15">
        <f>'Input 1'!A$4</f>
        <v>0</v>
      </c>
      <c r="D57" s="664" t="s">
        <v>583</v>
      </c>
      <c r="E57" s="665" t="s">
        <v>584</v>
      </c>
      <c r="F57" s="17" t="e">
        <f>VLOOKUP(A57,'All data'!A:E,5,FALSE)</f>
        <v>#N/A</v>
      </c>
    </row>
    <row r="58" spans="1:6" x14ac:dyDescent="0.3">
      <c r="A58" s="15" t="str">
        <f t="shared" si="0"/>
        <v>2022-230C5</v>
      </c>
      <c r="B58" s="15" t="str">
        <f t="shared" si="1"/>
        <v>2022-23</v>
      </c>
      <c r="C58" s="15">
        <f>'Input 1'!A$4</f>
        <v>0</v>
      </c>
      <c r="D58" s="664" t="s">
        <v>586</v>
      </c>
      <c r="E58" s="665" t="s">
        <v>587</v>
      </c>
      <c r="F58" s="17" t="e">
        <f>VLOOKUP(A58,'All data'!A:E,5,FALSE)</f>
        <v>#N/A</v>
      </c>
    </row>
    <row r="59" spans="1:6" x14ac:dyDescent="0.3">
      <c r="A59" s="15" t="str">
        <f t="shared" si="0"/>
        <v>2022-230C6</v>
      </c>
      <c r="B59" s="15" t="str">
        <f t="shared" si="1"/>
        <v>2022-23</v>
      </c>
      <c r="C59" s="15">
        <f>'Input 1'!A$4</f>
        <v>0</v>
      </c>
      <c r="D59" s="664" t="s">
        <v>590</v>
      </c>
      <c r="E59" s="665" t="s">
        <v>591</v>
      </c>
      <c r="F59" s="17" t="e">
        <f>VLOOKUP(A59,'All data'!A:E,5,FALSE)</f>
        <v>#N/A</v>
      </c>
    </row>
    <row r="60" spans="1:6" x14ac:dyDescent="0.3">
      <c r="A60" s="15" t="str">
        <f t="shared" si="0"/>
        <v>2022-230C7</v>
      </c>
      <c r="B60" s="15" t="str">
        <f t="shared" si="1"/>
        <v>2022-23</v>
      </c>
      <c r="C60" s="15">
        <f>'Input 1'!A$4</f>
        <v>0</v>
      </c>
      <c r="D60" s="664" t="s">
        <v>594</v>
      </c>
      <c r="E60" s="665" t="s">
        <v>595</v>
      </c>
      <c r="F60" s="17" t="e">
        <f>VLOOKUP(A60,'All data'!A:E,5,FALSE)</f>
        <v>#N/A</v>
      </c>
    </row>
    <row r="61" spans="1:6" x14ac:dyDescent="0.3">
      <c r="A61" s="15" t="str">
        <f t="shared" si="0"/>
        <v>2022-230C1</v>
      </c>
      <c r="B61" s="15" t="str">
        <f t="shared" si="1"/>
        <v>2022-23</v>
      </c>
      <c r="C61" s="15">
        <f>'Input 1'!A$4</f>
        <v>0</v>
      </c>
      <c r="D61" s="664" t="s">
        <v>572</v>
      </c>
      <c r="E61" s="665" t="s">
        <v>573</v>
      </c>
      <c r="F61" s="17" t="e">
        <f>VLOOKUP(A61,'All data'!A:E,5,FALSE)</f>
        <v>#N/A</v>
      </c>
    </row>
    <row r="62" spans="1:6" x14ac:dyDescent="0.3">
      <c r="A62" s="15" t="str">
        <f t="shared" si="0"/>
        <v>2022-230C2</v>
      </c>
      <c r="B62" s="15" t="str">
        <f t="shared" si="1"/>
        <v>2022-23</v>
      </c>
      <c r="C62" s="15">
        <f>'Input 1'!A$4</f>
        <v>0</v>
      </c>
      <c r="D62" s="664" t="s">
        <v>575</v>
      </c>
      <c r="E62" s="665" t="s">
        <v>576</v>
      </c>
      <c r="F62" s="17" t="e">
        <f>VLOOKUP(A62,'All data'!A:E,5,FALSE)</f>
        <v>#N/A</v>
      </c>
    </row>
    <row r="63" spans="1:6" x14ac:dyDescent="0.3">
      <c r="A63" s="15" t="str">
        <f t="shared" si="0"/>
        <v>2022-230C3</v>
      </c>
      <c r="B63" s="15" t="str">
        <f t="shared" si="1"/>
        <v>2022-23</v>
      </c>
      <c r="C63" s="15">
        <f>'Input 1'!A$4</f>
        <v>0</v>
      </c>
      <c r="D63" s="664" t="s">
        <v>579</v>
      </c>
      <c r="E63" s="665" t="s">
        <v>580</v>
      </c>
      <c r="F63" s="17" t="e">
        <f>VLOOKUP(A63,'All data'!A:E,5,FALSE)</f>
        <v>#N/A</v>
      </c>
    </row>
    <row r="64" spans="1:6" x14ac:dyDescent="0.3">
      <c r="A64" s="15" t="str">
        <f t="shared" si="0"/>
        <v>2022-230C4</v>
      </c>
      <c r="B64" s="15" t="str">
        <f t="shared" si="1"/>
        <v>2022-23</v>
      </c>
      <c r="C64" s="15">
        <f>'Input 1'!A$4</f>
        <v>0</v>
      </c>
      <c r="D64" s="664" t="s">
        <v>583</v>
      </c>
      <c r="E64" s="665" t="s">
        <v>584</v>
      </c>
      <c r="F64" s="17" t="e">
        <f>VLOOKUP(A64,'All data'!A:E,5,FALSE)</f>
        <v>#N/A</v>
      </c>
    </row>
    <row r="65" spans="1:6" x14ac:dyDescent="0.3">
      <c r="A65" s="15" t="str">
        <f t="shared" si="0"/>
        <v>2022-230C5</v>
      </c>
      <c r="B65" s="15" t="str">
        <f t="shared" si="1"/>
        <v>2022-23</v>
      </c>
      <c r="C65" s="15">
        <f>'Input 1'!A$4</f>
        <v>0</v>
      </c>
      <c r="D65" s="664" t="s">
        <v>586</v>
      </c>
      <c r="E65" s="665" t="s">
        <v>587</v>
      </c>
      <c r="F65" s="17" t="e">
        <f>VLOOKUP(A65,'All data'!A:E,5,FALSE)</f>
        <v>#N/A</v>
      </c>
    </row>
    <row r="66" spans="1:6" x14ac:dyDescent="0.3">
      <c r="A66" s="15" t="str">
        <f t="shared" si="0"/>
        <v>2022-230C6</v>
      </c>
      <c r="B66" s="15" t="str">
        <f t="shared" si="1"/>
        <v>2022-23</v>
      </c>
      <c r="C66" s="15">
        <f>'Input 1'!A$4</f>
        <v>0</v>
      </c>
      <c r="D66" s="664" t="s">
        <v>590</v>
      </c>
      <c r="E66" s="665" t="s">
        <v>591</v>
      </c>
      <c r="F66" s="17" t="e">
        <f>VLOOKUP(A66,'All data'!A:E,5,FALSE)</f>
        <v>#N/A</v>
      </c>
    </row>
    <row r="67" spans="1:6" x14ac:dyDescent="0.3">
      <c r="A67" s="15" t="str">
        <f t="shared" si="0"/>
        <v>2022-230C7</v>
      </c>
      <c r="B67" s="15" t="str">
        <f t="shared" si="1"/>
        <v>2022-23</v>
      </c>
      <c r="C67" s="15">
        <f>'Input 1'!A$4</f>
        <v>0</v>
      </c>
      <c r="D67" s="664" t="s">
        <v>594</v>
      </c>
      <c r="E67" s="665" t="s">
        <v>595</v>
      </c>
      <c r="F67" s="17" t="e">
        <f>VLOOKUP(A67,'All data'!A:E,5,FALSE)</f>
        <v>#N/A</v>
      </c>
    </row>
    <row r="68" spans="1:6" x14ac:dyDescent="0.3">
      <c r="A68" s="15" t="str">
        <f t="shared" ref="A68:A71" si="2">CONCATENATE(B68,C68,D68)</f>
        <v>2022-230POP</v>
      </c>
      <c r="B68" s="15" t="str">
        <f t="shared" ref="B68:B71" si="3">$D$1</f>
        <v>2022-23</v>
      </c>
      <c r="C68" s="15">
        <f>'Input 1'!A$4</f>
        <v>0</v>
      </c>
      <c r="D68" s="664" t="s">
        <v>1259</v>
      </c>
      <c r="E68" s="665" t="s">
        <v>1265</v>
      </c>
      <c r="F68" s="17" t="e">
        <f>VLOOKUP(A68,'All data'!A:E,5,FALSE)</f>
        <v>#N/A</v>
      </c>
    </row>
    <row r="69" spans="1:6" x14ac:dyDescent="0.3">
      <c r="A69" s="15" t="str">
        <f t="shared" si="2"/>
        <v>2022-230ED2</v>
      </c>
      <c r="B69" s="15" t="str">
        <f t="shared" si="3"/>
        <v>2022-23</v>
      </c>
      <c r="C69" s="15">
        <f>'Input 1'!A$4</f>
        <v>0</v>
      </c>
      <c r="D69" s="664" t="s">
        <v>1266</v>
      </c>
      <c r="E69" s="665" t="s">
        <v>1267</v>
      </c>
      <c r="F69" s="17" t="e">
        <f>VLOOKUP(A69,'All data'!A:E,5,FALSE)</f>
        <v>#N/A</v>
      </c>
    </row>
    <row r="70" spans="1:6" x14ac:dyDescent="0.3">
      <c r="A70" s="15" t="str">
        <f t="shared" si="2"/>
        <v>2022-230ED3</v>
      </c>
      <c r="B70" s="15" t="str">
        <f t="shared" si="3"/>
        <v>2022-23</v>
      </c>
      <c r="C70" s="15">
        <f>'Input 1'!A$4</f>
        <v>0</v>
      </c>
      <c r="D70" s="664" t="s">
        <v>1268</v>
      </c>
      <c r="E70" s="665" t="s">
        <v>1269</v>
      </c>
      <c r="F70" s="17" t="e">
        <f>VLOOKUP(A70,'All data'!A:E,5,FALSE)</f>
        <v>#N/A</v>
      </c>
    </row>
    <row r="71" spans="1:6" x14ac:dyDescent="0.3">
      <c r="A71" s="15" t="str">
        <f t="shared" si="2"/>
        <v>2022-230ED4</v>
      </c>
      <c r="B71" s="15" t="str">
        <f t="shared" si="3"/>
        <v>2022-23</v>
      </c>
      <c r="C71" s="15">
        <f>'Input 1'!A$4</f>
        <v>0</v>
      </c>
      <c r="D71" s="664" t="s">
        <v>1270</v>
      </c>
      <c r="E71" s="665" t="s">
        <v>1271</v>
      </c>
      <c r="F71" s="17" t="e">
        <f>VLOOKUP(A71,'All data'!A:E,5,FALSE)</f>
        <v>#N/A</v>
      </c>
    </row>
    <row r="72" spans="1:6" x14ac:dyDescent="0.3">
      <c r="D72" s="664"/>
      <c r="E72" s="665"/>
      <c r="F72" s="17"/>
    </row>
    <row r="73" spans="1:6" x14ac:dyDescent="0.3">
      <c r="D73" s="664"/>
      <c r="E73" s="665"/>
      <c r="F73" s="17"/>
    </row>
    <row r="74" spans="1:6" x14ac:dyDescent="0.3">
      <c r="D74" s="664"/>
      <c r="E74" s="665"/>
      <c r="F74" s="17"/>
    </row>
    <row r="75" spans="1:6" x14ac:dyDescent="0.3">
      <c r="D75" s="664"/>
      <c r="E75" s="665"/>
      <c r="F75" s="17"/>
    </row>
    <row r="76" spans="1:6" x14ac:dyDescent="0.3">
      <c r="D76" s="664"/>
      <c r="E76" s="665"/>
      <c r="F76" s="17"/>
    </row>
    <row r="77" spans="1:6" x14ac:dyDescent="0.3">
      <c r="D77" s="664"/>
      <c r="E77" s="665"/>
      <c r="F77" s="17"/>
    </row>
    <row r="78" spans="1:6" x14ac:dyDescent="0.3">
      <c r="D78" s="664"/>
      <c r="E78" s="665"/>
      <c r="F78" s="17"/>
    </row>
    <row r="79" spans="1:6" x14ac:dyDescent="0.3">
      <c r="D79" s="664"/>
      <c r="E79" s="665"/>
      <c r="F79" s="17"/>
    </row>
    <row r="80" spans="1:6" x14ac:dyDescent="0.3">
      <c r="D80" s="664"/>
      <c r="E80" s="665"/>
      <c r="F80" s="17"/>
    </row>
    <row r="81" spans="4:6" x14ac:dyDescent="0.3">
      <c r="D81" s="664"/>
      <c r="E81" s="665"/>
      <c r="F81" s="17"/>
    </row>
    <row r="82" spans="4:6" x14ac:dyDescent="0.3">
      <c r="D82" s="664"/>
      <c r="E82" s="665"/>
      <c r="F82" s="17"/>
    </row>
    <row r="83" spans="4:6" x14ac:dyDescent="0.3">
      <c r="D83" s="664"/>
      <c r="E83" s="665"/>
      <c r="F83" s="17"/>
    </row>
    <row r="84" spans="4:6" x14ac:dyDescent="0.3">
      <c r="D84" s="664"/>
      <c r="E84" s="665"/>
      <c r="F84" s="17"/>
    </row>
  </sheetData>
  <sheetProtection algorithmName="SHA-512" hashValue="gKDCTx1yGzlP98w9Dc2xNVxTZJmXphHPm7z1YX6MtrsoVDB+PPqSmws7Ek40GUc7Zet6QluhzZK70IscLvCwsw==" saltValue="9gbkO2/sdCA5EjE1qzre5Q==" spinCount="100000" sheet="1" objects="1" scenarios="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009999"/>
  </sheetPr>
  <dimension ref="A1:F62"/>
  <sheetViews>
    <sheetView topLeftCell="D1" zoomScaleNormal="100" workbookViewId="0">
      <selection activeCell="D1" sqref="D1"/>
    </sheetView>
  </sheetViews>
  <sheetFormatPr defaultColWidth="9.1796875" defaultRowHeight="13" x14ac:dyDescent="0.3"/>
  <cols>
    <col min="1" max="1" width="30.81640625" style="15" hidden="1" customWidth="1"/>
    <col min="2" max="2" width="8.453125" style="15" hidden="1" customWidth="1"/>
    <col min="3" max="3" width="20.26953125" style="15" hidden="1" customWidth="1"/>
    <col min="4" max="4" width="9.1796875" style="15"/>
    <col min="5" max="5" width="62.26953125" style="15" bestFit="1" customWidth="1"/>
    <col min="6" max="6" width="11.7265625" style="15" customWidth="1"/>
    <col min="7" max="7" width="20.54296875" style="15" customWidth="1"/>
    <col min="8" max="8" width="26.1796875" style="15" customWidth="1"/>
    <col min="9" max="16384" width="9.1796875" style="15"/>
  </cols>
  <sheetData>
    <row r="1" spans="1:6" x14ac:dyDescent="0.3">
      <c r="D1" s="657" t="s">
        <v>34</v>
      </c>
      <c r="E1" s="658"/>
      <c r="F1" s="659"/>
    </row>
    <row r="2" spans="1:6" ht="13.5" thickBot="1" x14ac:dyDescent="0.35">
      <c r="A2" s="15" t="s">
        <v>1255</v>
      </c>
      <c r="B2" s="15" t="s">
        <v>949</v>
      </c>
      <c r="C2" s="15" t="s">
        <v>951</v>
      </c>
      <c r="D2" s="660"/>
      <c r="E2" s="661" t="s">
        <v>953</v>
      </c>
      <c r="F2" s="662" t="s">
        <v>958</v>
      </c>
    </row>
    <row r="3" spans="1:6" x14ac:dyDescent="0.3">
      <c r="A3" s="15" t="str">
        <f>CONCATENATE(B3,C3,D3)</f>
        <v>2023-240AF2</v>
      </c>
      <c r="B3" s="15" t="str">
        <f>$D$1</f>
        <v>2023-24</v>
      </c>
      <c r="C3" s="15">
        <f>'Input 1'!A$4</f>
        <v>0</v>
      </c>
      <c r="D3" s="663" t="s">
        <v>76</v>
      </c>
      <c r="E3" s="658" t="s">
        <v>428</v>
      </c>
      <c r="F3" s="17" t="e">
        <f>VLOOKUP(A3,'All data'!A:E,5,FALSE)</f>
        <v>#N/A</v>
      </c>
    </row>
    <row r="4" spans="1:6" x14ac:dyDescent="0.3">
      <c r="A4" s="15" t="str">
        <f t="shared" ref="A4:A61" si="0">CONCATENATE(B4,C4,D4)</f>
        <v>2023-240AF6</v>
      </c>
      <c r="B4" s="15" t="str">
        <f t="shared" ref="B4:B61" si="1">$D$1</f>
        <v>2023-24</v>
      </c>
      <c r="C4" s="15">
        <f>'Input 1'!A$4</f>
        <v>0</v>
      </c>
      <c r="D4" s="664" t="s">
        <v>85</v>
      </c>
      <c r="E4" s="665" t="s">
        <v>433</v>
      </c>
      <c r="F4" s="17" t="e">
        <f>VLOOKUP(A4,'All data'!A:E,5,FALSE)</f>
        <v>#N/A</v>
      </c>
    </row>
    <row r="5" spans="1:6" x14ac:dyDescent="0.3">
      <c r="A5" s="15" t="str">
        <f t="shared" si="0"/>
        <v>2023-240AF7</v>
      </c>
      <c r="B5" s="15" t="str">
        <f t="shared" si="1"/>
        <v>2023-24</v>
      </c>
      <c r="C5" s="15">
        <f>'Input 1'!A$4</f>
        <v>0</v>
      </c>
      <c r="D5" s="664" t="s">
        <v>90</v>
      </c>
      <c r="E5" s="665" t="s">
        <v>436</v>
      </c>
      <c r="F5" s="17" t="e">
        <f>VLOOKUP(A5,'All data'!A:E,5,FALSE)</f>
        <v>#N/A</v>
      </c>
    </row>
    <row r="6" spans="1:6" x14ac:dyDescent="0.3">
      <c r="A6" s="15" t="str">
        <f t="shared" si="0"/>
        <v>2023-240AM1</v>
      </c>
      <c r="B6" s="15" t="str">
        <f t="shared" si="1"/>
        <v>2023-24</v>
      </c>
      <c r="C6" s="15">
        <f>'Input 1'!A$4</f>
        <v>0</v>
      </c>
      <c r="D6" s="664" t="s">
        <v>97</v>
      </c>
      <c r="E6" s="665" t="s">
        <v>439</v>
      </c>
      <c r="F6" s="17" t="e">
        <f>VLOOKUP(A6,'All data'!A:E,5,FALSE)</f>
        <v>#N/A</v>
      </c>
    </row>
    <row r="7" spans="1:6" x14ac:dyDescent="0.3">
      <c r="A7" s="15" t="str">
        <f t="shared" si="0"/>
        <v>2023-240AM2</v>
      </c>
      <c r="B7" s="15" t="str">
        <f t="shared" si="1"/>
        <v>2023-24</v>
      </c>
      <c r="C7" s="15">
        <f>'Input 1'!A$4</f>
        <v>0</v>
      </c>
      <c r="D7" s="664" t="s">
        <v>103</v>
      </c>
      <c r="E7" s="665" t="s">
        <v>442</v>
      </c>
      <c r="F7" s="17" t="e">
        <f>VLOOKUP(A7,'All data'!A:E,5,FALSE)</f>
        <v>#N/A</v>
      </c>
    </row>
    <row r="8" spans="1:6" x14ac:dyDescent="0.3">
      <c r="A8" s="15" t="str">
        <f t="shared" si="0"/>
        <v>2023-240AM5</v>
      </c>
      <c r="B8" s="15" t="str">
        <f t="shared" si="1"/>
        <v>2023-24</v>
      </c>
      <c r="C8" s="15">
        <f>'Input 1'!A$4</f>
        <v>0</v>
      </c>
      <c r="D8" s="664" t="s">
        <v>109</v>
      </c>
      <c r="E8" s="665" t="s">
        <v>445</v>
      </c>
      <c r="F8" s="17" t="e">
        <f>VLOOKUP(A8,'All data'!A:E,5,FALSE)</f>
        <v>#N/A</v>
      </c>
    </row>
    <row r="9" spans="1:6" x14ac:dyDescent="0.3">
      <c r="A9" s="15" t="str">
        <f t="shared" si="0"/>
        <v>2023-240AM6</v>
      </c>
      <c r="B9" s="15" t="str">
        <f t="shared" si="1"/>
        <v>2023-24</v>
      </c>
      <c r="C9" s="15">
        <f>'Input 1'!A$4</f>
        <v>0</v>
      </c>
      <c r="D9" s="664" t="s">
        <v>115</v>
      </c>
      <c r="E9" s="665" t="s">
        <v>448</v>
      </c>
      <c r="F9" s="17" t="e">
        <f>VLOOKUP(A9,'All data'!A:E,5,FALSE)</f>
        <v>#N/A</v>
      </c>
    </row>
    <row r="10" spans="1:6" x14ac:dyDescent="0.3">
      <c r="A10" s="15" t="str">
        <f t="shared" si="0"/>
        <v>2023-240AM7</v>
      </c>
      <c r="B10" s="15" t="str">
        <f t="shared" si="1"/>
        <v>2023-24</v>
      </c>
      <c r="C10" s="15">
        <f>'Input 1'!A$4</f>
        <v>0</v>
      </c>
      <c r="D10" s="664" t="s">
        <v>118</v>
      </c>
      <c r="E10" s="665" t="s">
        <v>451</v>
      </c>
      <c r="F10" s="17" t="e">
        <f>VLOOKUP(A10,'All data'!A:E,5,FALSE)</f>
        <v>#N/A</v>
      </c>
    </row>
    <row r="11" spans="1:6" x14ac:dyDescent="0.3">
      <c r="A11" s="15" t="str">
        <f t="shared" si="0"/>
        <v>2023-240FS1</v>
      </c>
      <c r="B11" s="15" t="str">
        <f t="shared" si="1"/>
        <v>2023-24</v>
      </c>
      <c r="C11" s="15">
        <f>'Input 1'!A$4</f>
        <v>0</v>
      </c>
      <c r="D11" s="664" t="s">
        <v>124</v>
      </c>
      <c r="E11" s="665" t="s">
        <v>454</v>
      </c>
      <c r="F11" s="17" t="e">
        <f>VLOOKUP(A11,'All data'!A:E,5,FALSE)</f>
        <v>#N/A</v>
      </c>
    </row>
    <row r="12" spans="1:6" x14ac:dyDescent="0.3">
      <c r="A12" s="15" t="str">
        <f t="shared" si="0"/>
        <v>2023-240FS2</v>
      </c>
      <c r="B12" s="15" t="str">
        <f t="shared" si="1"/>
        <v>2023-24</v>
      </c>
      <c r="C12" s="15">
        <f>'Input 1'!A$4</f>
        <v>0</v>
      </c>
      <c r="D12" s="664" t="s">
        <v>130</v>
      </c>
      <c r="E12" s="665" t="s">
        <v>456</v>
      </c>
      <c r="F12" s="17" t="e">
        <f>VLOOKUP(A12,'All data'!A:E,5,FALSE)</f>
        <v>#N/A</v>
      </c>
    </row>
    <row r="13" spans="1:6" x14ac:dyDescent="0.3">
      <c r="A13" s="15" t="str">
        <f t="shared" ref="A13:A16" si="2">CONCATENATE(B13,C13,D13)</f>
        <v>2023-240FS3</v>
      </c>
      <c r="B13" s="15" t="str">
        <f t="shared" si="1"/>
        <v>2023-24</v>
      </c>
      <c r="C13" s="15">
        <f>'Input 1'!A$4</f>
        <v>0</v>
      </c>
      <c r="D13" s="664" t="s">
        <v>135</v>
      </c>
      <c r="E13" s="665" t="s">
        <v>459</v>
      </c>
      <c r="F13" s="17" t="e">
        <f>VLOOKUP(A13,'All data'!A:E,5,FALSE)</f>
        <v>#N/A</v>
      </c>
    </row>
    <row r="14" spans="1:6" x14ac:dyDescent="0.3">
      <c r="A14" s="15" t="str">
        <f t="shared" si="2"/>
        <v>2023-240FS4</v>
      </c>
      <c r="B14" s="15" t="str">
        <f t="shared" si="1"/>
        <v>2023-24</v>
      </c>
      <c r="C14" s="15">
        <f>'Input 1'!A$4</f>
        <v>0</v>
      </c>
      <c r="D14" s="664" t="s">
        <v>139</v>
      </c>
      <c r="E14" s="665" t="s">
        <v>462</v>
      </c>
      <c r="F14" s="17" t="e">
        <f>VLOOKUP(A14,'All data'!A:E,5,FALSE)</f>
        <v>#N/A</v>
      </c>
    </row>
    <row r="15" spans="1:6" x14ac:dyDescent="0.3">
      <c r="A15" s="15" t="str">
        <f t="shared" ref="A15" si="3">CONCATENATE(B15,C15,D15)</f>
        <v>2023-240FS5</v>
      </c>
      <c r="B15" s="15" t="str">
        <f t="shared" si="1"/>
        <v>2023-24</v>
      </c>
      <c r="C15" s="15">
        <f>'Input 1'!A$4</f>
        <v>0</v>
      </c>
      <c r="D15" s="664" t="s">
        <v>144</v>
      </c>
      <c r="E15" s="665" t="s">
        <v>1272</v>
      </c>
      <c r="F15" s="17" t="e">
        <f>VLOOKUP(A15,'All data'!A:E,5,FALSE)</f>
        <v>#N/A</v>
      </c>
    </row>
    <row r="16" spans="1:6" x14ac:dyDescent="0.3">
      <c r="A16" s="15" t="str">
        <f t="shared" si="2"/>
        <v>2023-240G1</v>
      </c>
      <c r="B16" s="15" t="str">
        <f t="shared" si="1"/>
        <v>2023-24</v>
      </c>
      <c r="C16" s="15">
        <f>'Input 1'!A$4</f>
        <v>0</v>
      </c>
      <c r="D16" s="664" t="s">
        <v>149</v>
      </c>
      <c r="E16" s="665" t="s">
        <v>468</v>
      </c>
      <c r="F16" s="17" t="e">
        <f>VLOOKUP(A16,'All data'!A:E,5,FALSE)</f>
        <v>#N/A</v>
      </c>
    </row>
    <row r="17" spans="1:6" x14ac:dyDescent="0.3">
      <c r="A17" s="15" t="str">
        <f t="shared" si="0"/>
        <v>2023-240G2</v>
      </c>
      <c r="B17" s="15" t="str">
        <f t="shared" si="1"/>
        <v>2023-24</v>
      </c>
      <c r="C17" s="15">
        <f>'Input 1'!A$4</f>
        <v>0</v>
      </c>
      <c r="D17" s="664" t="s">
        <v>154</v>
      </c>
      <c r="E17" s="665" t="s">
        <v>471</v>
      </c>
      <c r="F17" s="17" t="e">
        <f>VLOOKUP(A17,'All data'!A:E,5,FALSE)</f>
        <v>#N/A</v>
      </c>
    </row>
    <row r="18" spans="1:6" x14ac:dyDescent="0.3">
      <c r="A18" s="15" t="str">
        <f t="shared" si="0"/>
        <v>2023-240G3</v>
      </c>
      <c r="B18" s="15" t="str">
        <f t="shared" si="1"/>
        <v>2023-24</v>
      </c>
      <c r="C18" s="15">
        <f>'Input 1'!A$4</f>
        <v>0</v>
      </c>
      <c r="D18" s="664" t="s">
        <v>159</v>
      </c>
      <c r="E18" s="665" t="s">
        <v>474</v>
      </c>
      <c r="F18" s="17" t="e">
        <f>VLOOKUP(A18,'All data'!A:E,5,FALSE)</f>
        <v>#N/A</v>
      </c>
    </row>
    <row r="19" spans="1:6" x14ac:dyDescent="0.3">
      <c r="A19" s="15" t="str">
        <f t="shared" si="0"/>
        <v>2023-240G4</v>
      </c>
      <c r="B19" s="15" t="str">
        <f t="shared" si="1"/>
        <v>2023-24</v>
      </c>
      <c r="C19" s="15">
        <f>'Input 1'!A$4</f>
        <v>0</v>
      </c>
      <c r="D19" s="664" t="s">
        <v>166</v>
      </c>
      <c r="E19" s="665" t="s">
        <v>477</v>
      </c>
      <c r="F19" s="17" t="e">
        <f>VLOOKUP(A19,'All data'!A:E,5,FALSE)</f>
        <v>#N/A</v>
      </c>
    </row>
    <row r="20" spans="1:6" x14ac:dyDescent="0.3">
      <c r="A20" s="15" t="str">
        <f t="shared" si="0"/>
        <v>2023-240G5</v>
      </c>
      <c r="B20" s="15" t="str">
        <f t="shared" si="1"/>
        <v>2023-24</v>
      </c>
      <c r="C20" s="15">
        <f>'Input 1'!A$4</f>
        <v>0</v>
      </c>
      <c r="D20" s="664" t="s">
        <v>169</v>
      </c>
      <c r="E20" s="665" t="s">
        <v>480</v>
      </c>
      <c r="F20" s="17" t="e">
        <f>VLOOKUP(A20,'All data'!A:E,5,FALSE)</f>
        <v>#N/A</v>
      </c>
    </row>
    <row r="21" spans="1:6" x14ac:dyDescent="0.3">
      <c r="A21" s="15" t="str">
        <f t="shared" si="0"/>
        <v>2023-240LB2</v>
      </c>
      <c r="B21" s="15" t="str">
        <f t="shared" si="1"/>
        <v>2023-24</v>
      </c>
      <c r="C21" s="15">
        <f>'Input 1'!A$4</f>
        <v>0</v>
      </c>
      <c r="D21" s="664" t="s">
        <v>172</v>
      </c>
      <c r="E21" s="665" t="s">
        <v>482</v>
      </c>
      <c r="F21" s="17" t="e">
        <f>VLOOKUP(A21,'All data'!A:E,5,FALSE)</f>
        <v>#N/A</v>
      </c>
    </row>
    <row r="22" spans="1:6" x14ac:dyDescent="0.3">
      <c r="A22" s="15" t="str">
        <f t="shared" si="0"/>
        <v>2023-240LB5</v>
      </c>
      <c r="B22" s="15" t="str">
        <f t="shared" si="1"/>
        <v>2023-24</v>
      </c>
      <c r="C22" s="15">
        <f>'Input 1'!A$4</f>
        <v>0</v>
      </c>
      <c r="D22" s="664" t="s">
        <v>177</v>
      </c>
      <c r="E22" s="665" t="s">
        <v>485</v>
      </c>
      <c r="F22" s="17" t="e">
        <f>VLOOKUP(A22,'All data'!A:E,5,FALSE)</f>
        <v>#N/A</v>
      </c>
    </row>
    <row r="23" spans="1:6" x14ac:dyDescent="0.3">
      <c r="A23" s="15" t="str">
        <f t="shared" ref="A23:A25" si="4">CONCATENATE(B23,C23,D23)</f>
        <v>2023-240LB6</v>
      </c>
      <c r="B23" s="15" t="str">
        <f t="shared" si="1"/>
        <v>2023-24</v>
      </c>
      <c r="C23" s="15">
        <f>'Input 1'!A$4</f>
        <v>0</v>
      </c>
      <c r="D23" s="664" t="s">
        <v>180</v>
      </c>
      <c r="E23" s="665" t="s">
        <v>1983</v>
      </c>
      <c r="F23" s="17" t="e">
        <f>VLOOKUP(A23,'All data'!A:E,5,FALSE)</f>
        <v>#N/A</v>
      </c>
    </row>
    <row r="24" spans="1:6" x14ac:dyDescent="0.3">
      <c r="A24" s="15" t="str">
        <f t="shared" si="4"/>
        <v>2023-240LB7</v>
      </c>
      <c r="B24" s="15" t="str">
        <f t="shared" si="1"/>
        <v>2023-24</v>
      </c>
      <c r="C24" s="15">
        <f>'Input 1'!A$4</f>
        <v>0</v>
      </c>
      <c r="D24" s="664" t="s">
        <v>184</v>
      </c>
      <c r="E24" s="665" t="s">
        <v>491</v>
      </c>
      <c r="F24" s="17" t="e">
        <f>VLOOKUP(A24,'All data'!A:E,5,FALSE)</f>
        <v>#N/A</v>
      </c>
    </row>
    <row r="25" spans="1:6" x14ac:dyDescent="0.3">
      <c r="A25" s="15" t="str">
        <f t="shared" si="4"/>
        <v>2023-240LB8</v>
      </c>
      <c r="B25" s="15" t="str">
        <f t="shared" si="1"/>
        <v>2023-24</v>
      </c>
      <c r="C25" s="15">
        <f>'Input 1'!A$4</f>
        <v>0</v>
      </c>
      <c r="D25" s="664" t="s">
        <v>188</v>
      </c>
      <c r="E25" s="665" t="s">
        <v>1984</v>
      </c>
      <c r="F25" s="17" t="e">
        <f>VLOOKUP(A25,'All data'!A:E,5,FALSE)</f>
        <v>#N/A</v>
      </c>
    </row>
    <row r="26" spans="1:6" x14ac:dyDescent="0.3">
      <c r="A26" s="15" t="str">
        <f t="shared" si="0"/>
        <v>2023-240MC2</v>
      </c>
      <c r="B26" s="15" t="str">
        <f t="shared" si="1"/>
        <v>2023-24</v>
      </c>
      <c r="C26" s="15">
        <f>'Input 1'!A$4</f>
        <v>0</v>
      </c>
      <c r="D26" s="664" t="s">
        <v>192</v>
      </c>
      <c r="E26" s="665" t="s">
        <v>497</v>
      </c>
      <c r="F26" s="17" t="e">
        <f>VLOOKUP(A26,'All data'!A:E,5,FALSE)</f>
        <v>#N/A</v>
      </c>
    </row>
    <row r="27" spans="1:6" x14ac:dyDescent="0.3">
      <c r="A27" s="15" t="str">
        <f t="shared" si="0"/>
        <v>2023-240MC3</v>
      </c>
      <c r="B27" s="15" t="str">
        <f t="shared" si="1"/>
        <v>2023-24</v>
      </c>
      <c r="C27" s="15">
        <f>'Input 1'!A$4</f>
        <v>0</v>
      </c>
      <c r="D27" s="664" t="s">
        <v>197</v>
      </c>
      <c r="E27" s="665" t="s">
        <v>198</v>
      </c>
      <c r="F27" s="17" t="e">
        <f>VLOOKUP(A27,'All data'!A:E,5,FALSE)</f>
        <v>#N/A</v>
      </c>
    </row>
    <row r="28" spans="1:6" x14ac:dyDescent="0.3">
      <c r="A28" s="15" t="str">
        <f t="shared" si="0"/>
        <v>2023-240MC4</v>
      </c>
      <c r="B28" s="15" t="str">
        <f t="shared" si="1"/>
        <v>2023-24</v>
      </c>
      <c r="C28" s="15">
        <f>'Input 1'!A$4</f>
        <v>0</v>
      </c>
      <c r="D28" s="664" t="s">
        <v>202</v>
      </c>
      <c r="E28" s="665" t="s">
        <v>502</v>
      </c>
      <c r="F28" s="17" t="e">
        <f>VLOOKUP(A28,'All data'!A:E,5,FALSE)</f>
        <v>#N/A</v>
      </c>
    </row>
    <row r="29" spans="1:6" x14ac:dyDescent="0.3">
      <c r="A29" s="15" t="str">
        <f t="shared" si="0"/>
        <v>2023-240MC5</v>
      </c>
      <c r="B29" s="15" t="str">
        <f t="shared" si="1"/>
        <v>2023-24</v>
      </c>
      <c r="C29" s="15">
        <f>'Input 1'!A$4</f>
        <v>0</v>
      </c>
      <c r="D29" s="664" t="s">
        <v>207</v>
      </c>
      <c r="E29" s="665" t="s">
        <v>505</v>
      </c>
      <c r="F29" s="17" t="e">
        <f>VLOOKUP(A29,'All data'!A:E,5,FALSE)</f>
        <v>#N/A</v>
      </c>
    </row>
    <row r="30" spans="1:6" x14ac:dyDescent="0.3">
      <c r="A30" s="15" t="str">
        <f t="shared" si="0"/>
        <v>2023-240MC6</v>
      </c>
      <c r="B30" s="15" t="str">
        <f t="shared" si="1"/>
        <v>2023-24</v>
      </c>
      <c r="C30" s="15">
        <f>'Input 1'!A$4</f>
        <v>0</v>
      </c>
      <c r="D30" s="664" t="s">
        <v>211</v>
      </c>
      <c r="E30" s="665" t="s">
        <v>507</v>
      </c>
      <c r="F30" s="17" t="e">
        <f>VLOOKUP(A30,'All data'!A:E,5,FALSE)</f>
        <v>#N/A</v>
      </c>
    </row>
    <row r="31" spans="1:6" x14ac:dyDescent="0.3">
      <c r="A31" s="15" t="str">
        <f t="shared" ref="A31" si="5">CONCATENATE(B31,C31,D31)</f>
        <v>2023-240R1</v>
      </c>
      <c r="B31" s="15" t="str">
        <f t="shared" si="1"/>
        <v>2023-24</v>
      </c>
      <c r="C31" s="15">
        <f>'Input 1'!A$4</f>
        <v>0</v>
      </c>
      <c r="D31" s="664" t="s">
        <v>215</v>
      </c>
      <c r="E31" s="665" t="s">
        <v>509</v>
      </c>
      <c r="F31" s="17" t="e">
        <f>VLOOKUP(A31,'All data'!A:E,5,FALSE)</f>
        <v>#N/A</v>
      </c>
    </row>
    <row r="32" spans="1:6" x14ac:dyDescent="0.3">
      <c r="A32" s="15" t="str">
        <f t="shared" si="0"/>
        <v>2023-240R2</v>
      </c>
      <c r="B32" s="15" t="str">
        <f t="shared" si="1"/>
        <v>2023-24</v>
      </c>
      <c r="C32" s="15">
        <f>'Input 1'!A$4</f>
        <v>0</v>
      </c>
      <c r="D32" s="664" t="s">
        <v>220</v>
      </c>
      <c r="E32" s="665" t="s">
        <v>512</v>
      </c>
      <c r="F32" s="17" t="e">
        <f>VLOOKUP(A32,'All data'!A:E,5,FALSE)</f>
        <v>#N/A</v>
      </c>
    </row>
    <row r="33" spans="1:6" x14ac:dyDescent="0.3">
      <c r="A33" s="15" t="str">
        <f t="shared" si="0"/>
        <v>2023-240R3</v>
      </c>
      <c r="B33" s="15" t="str">
        <f t="shared" si="1"/>
        <v>2023-24</v>
      </c>
      <c r="C33" s="15">
        <f>'Input 1'!A$4</f>
        <v>0</v>
      </c>
      <c r="D33" s="664" t="s">
        <v>223</v>
      </c>
      <c r="E33" s="665" t="s">
        <v>514</v>
      </c>
      <c r="F33" s="17" t="e">
        <f>VLOOKUP(A33,'All data'!A:E,5,FALSE)</f>
        <v>#N/A</v>
      </c>
    </row>
    <row r="34" spans="1:6" x14ac:dyDescent="0.3">
      <c r="A34" s="15" t="str">
        <f t="shared" si="0"/>
        <v>2023-240R4</v>
      </c>
      <c r="B34" s="15" t="str">
        <f t="shared" si="1"/>
        <v>2023-24</v>
      </c>
      <c r="C34" s="15">
        <f>'Input 1'!A$4</f>
        <v>0</v>
      </c>
      <c r="D34" s="664" t="s">
        <v>228</v>
      </c>
      <c r="E34" s="665" t="s">
        <v>517</v>
      </c>
      <c r="F34" s="17" t="e">
        <f>VLOOKUP(A34,'All data'!A:E,5,FALSE)</f>
        <v>#N/A</v>
      </c>
    </row>
    <row r="35" spans="1:6" x14ac:dyDescent="0.3">
      <c r="A35" s="15" t="str">
        <f t="shared" si="0"/>
        <v>2023-240R5</v>
      </c>
      <c r="B35" s="15" t="str">
        <f t="shared" si="1"/>
        <v>2023-24</v>
      </c>
      <c r="C35" s="15">
        <f>'Input 1'!A$4</f>
        <v>0</v>
      </c>
      <c r="D35" s="664" t="s">
        <v>232</v>
      </c>
      <c r="E35" s="665" t="s">
        <v>520</v>
      </c>
      <c r="F35" s="17" t="e">
        <f>VLOOKUP(A35,'All data'!A:E,5,FALSE)</f>
        <v>#N/A</v>
      </c>
    </row>
    <row r="36" spans="1:6" x14ac:dyDescent="0.3">
      <c r="A36" s="15" t="str">
        <f t="shared" si="0"/>
        <v>2023-240SP1</v>
      </c>
      <c r="B36" s="15" t="str">
        <f t="shared" si="1"/>
        <v>2023-24</v>
      </c>
      <c r="C36" s="15">
        <f>'Input 1'!A$4</f>
        <v>0</v>
      </c>
      <c r="D36" s="664" t="s">
        <v>236</v>
      </c>
      <c r="E36" s="665" t="s">
        <v>523</v>
      </c>
      <c r="F36" s="17" t="e">
        <f>VLOOKUP(A36,'All data'!A:E,5,FALSE)</f>
        <v>#N/A</v>
      </c>
    </row>
    <row r="37" spans="1:6" x14ac:dyDescent="0.3">
      <c r="A37" s="15" t="str">
        <f t="shared" si="0"/>
        <v>2023-240SP2</v>
      </c>
      <c r="B37" s="15" t="str">
        <f t="shared" si="1"/>
        <v>2023-24</v>
      </c>
      <c r="C37" s="15">
        <f>'Input 1'!A$4</f>
        <v>0</v>
      </c>
      <c r="D37" s="664" t="s">
        <v>239</v>
      </c>
      <c r="E37" s="665" t="s">
        <v>526</v>
      </c>
      <c r="F37" s="17" t="e">
        <f>VLOOKUP(A37,'All data'!A:E,5,FALSE)</f>
        <v>#N/A</v>
      </c>
    </row>
    <row r="38" spans="1:6" x14ac:dyDescent="0.3">
      <c r="A38" s="15" t="str">
        <f t="shared" si="0"/>
        <v>2023-240SP3</v>
      </c>
      <c r="B38" s="15" t="str">
        <f t="shared" si="1"/>
        <v>2023-24</v>
      </c>
      <c r="C38" s="15">
        <f>'Input 1'!A$4</f>
        <v>0</v>
      </c>
      <c r="D38" s="664" t="s">
        <v>245</v>
      </c>
      <c r="E38" s="665" t="s">
        <v>529</v>
      </c>
      <c r="F38" s="17" t="e">
        <f>VLOOKUP(A38,'All data'!A:E,5,FALSE)</f>
        <v>#N/A</v>
      </c>
    </row>
    <row r="39" spans="1:6" x14ac:dyDescent="0.3">
      <c r="A39" s="15" t="str">
        <f t="shared" si="0"/>
        <v>2023-240SP4</v>
      </c>
      <c r="B39" s="15" t="str">
        <f t="shared" si="1"/>
        <v>2023-24</v>
      </c>
      <c r="C39" s="15">
        <f>'Input 1'!A$4</f>
        <v>0</v>
      </c>
      <c r="D39" s="664" t="s">
        <v>251</v>
      </c>
      <c r="E39" s="665" t="s">
        <v>532</v>
      </c>
      <c r="F39" s="17" t="e">
        <f>VLOOKUP(A39,'All data'!A:E,5,FALSE)</f>
        <v>#N/A</v>
      </c>
    </row>
    <row r="40" spans="1:6" x14ac:dyDescent="0.3">
      <c r="A40" s="15" t="str">
        <f t="shared" si="0"/>
        <v>2023-240WC2</v>
      </c>
      <c r="B40" s="15" t="str">
        <f t="shared" si="1"/>
        <v>2023-24</v>
      </c>
      <c r="C40" s="15">
        <f>'Input 1'!A$4</f>
        <v>0</v>
      </c>
      <c r="D40" s="664" t="s">
        <v>256</v>
      </c>
      <c r="E40" s="665" t="s">
        <v>535</v>
      </c>
      <c r="F40" s="17" t="e">
        <f>VLOOKUP(A40,'All data'!A:E,5,FALSE)</f>
        <v>#N/A</v>
      </c>
    </row>
    <row r="41" spans="1:6" x14ac:dyDescent="0.3">
      <c r="A41" s="15" t="str">
        <f t="shared" si="0"/>
        <v>2023-240WC3</v>
      </c>
      <c r="B41" s="15" t="str">
        <f t="shared" si="1"/>
        <v>2023-24</v>
      </c>
      <c r="C41" s="15">
        <f>'Input 1'!A$4</f>
        <v>0</v>
      </c>
      <c r="D41" s="664" t="s">
        <v>262</v>
      </c>
      <c r="E41" s="665" t="s">
        <v>538</v>
      </c>
      <c r="F41" s="17" t="e">
        <f>VLOOKUP(A41,'All data'!A:E,5,FALSE)</f>
        <v>#N/A</v>
      </c>
    </row>
    <row r="42" spans="1:6" x14ac:dyDescent="0.3">
      <c r="A42" s="15" t="str">
        <f t="shared" si="0"/>
        <v>2023-240WC4</v>
      </c>
      <c r="B42" s="15" t="str">
        <f t="shared" si="1"/>
        <v>2023-24</v>
      </c>
      <c r="C42" s="15">
        <f>'Input 1'!A$4</f>
        <v>0</v>
      </c>
      <c r="D42" s="664" t="s">
        <v>266</v>
      </c>
      <c r="E42" s="665" t="s">
        <v>541</v>
      </c>
      <c r="F42" s="17" t="e">
        <f>VLOOKUP(A42,'All data'!A:E,5,FALSE)</f>
        <v>#N/A</v>
      </c>
    </row>
    <row r="43" spans="1:6" x14ac:dyDescent="0.3">
      <c r="A43" s="15" t="str">
        <f t="shared" si="0"/>
        <v>2023-240WC5</v>
      </c>
      <c r="B43" s="15" t="str">
        <f t="shared" si="1"/>
        <v>2023-24</v>
      </c>
      <c r="C43" s="15">
        <f>'Input 1'!A$4</f>
        <v>0</v>
      </c>
      <c r="D43" s="664" t="s">
        <v>270</v>
      </c>
      <c r="E43" s="665" t="s">
        <v>544</v>
      </c>
      <c r="F43" s="17" t="e">
        <f>VLOOKUP(A43,'All data'!A:E,5,FALSE)</f>
        <v>#N/A</v>
      </c>
    </row>
    <row r="44" spans="1:6" x14ac:dyDescent="0.3">
      <c r="A44" s="15" t="str">
        <f t="shared" si="0"/>
        <v>2023-240E2</v>
      </c>
      <c r="B44" s="15" t="str">
        <f t="shared" si="1"/>
        <v>2023-24</v>
      </c>
      <c r="C44" s="15">
        <f>'Input 1'!A$4</f>
        <v>0</v>
      </c>
      <c r="D44" s="664" t="s">
        <v>548</v>
      </c>
      <c r="E44" s="665" t="s">
        <v>901</v>
      </c>
      <c r="F44" s="17" t="e">
        <f>VLOOKUP(A44,'All data'!A:E,5,FALSE)</f>
        <v>#N/A</v>
      </c>
    </row>
    <row r="45" spans="1:6" x14ac:dyDescent="0.3">
      <c r="A45" s="15" t="str">
        <f t="shared" si="0"/>
        <v>2023-240E4</v>
      </c>
      <c r="B45" s="15" t="str">
        <f t="shared" si="1"/>
        <v>2023-24</v>
      </c>
      <c r="C45" s="15">
        <f>'Input 1'!A$4</f>
        <v>0</v>
      </c>
      <c r="D45" s="664" t="s">
        <v>550</v>
      </c>
      <c r="E45" s="665" t="s">
        <v>904</v>
      </c>
      <c r="F45" s="17" t="e">
        <f>VLOOKUP(A45,'All data'!A:E,5,FALSE)</f>
        <v>#N/A</v>
      </c>
    </row>
    <row r="46" spans="1:6" x14ac:dyDescent="0.3">
      <c r="A46" s="15" t="str">
        <f t="shared" si="0"/>
        <v>2023-240L1</v>
      </c>
      <c r="B46" s="15" t="str">
        <f t="shared" si="1"/>
        <v>2023-24</v>
      </c>
      <c r="C46" s="15">
        <f>'Input 1'!A$4</f>
        <v>0</v>
      </c>
      <c r="D46" s="664" t="s">
        <v>552</v>
      </c>
      <c r="E46" s="665" t="s">
        <v>991</v>
      </c>
      <c r="F46" s="17" t="e">
        <f>VLOOKUP(A46,'All data'!A:E,5,FALSE)</f>
        <v>#N/A</v>
      </c>
    </row>
    <row r="47" spans="1:6" x14ac:dyDescent="0.3">
      <c r="A47" s="15" t="str">
        <f t="shared" si="0"/>
        <v>2023-240L2</v>
      </c>
      <c r="B47" s="15" t="str">
        <f t="shared" si="1"/>
        <v>2023-24</v>
      </c>
      <c r="C47" s="15">
        <f>'Input 1'!A$4</f>
        <v>0</v>
      </c>
      <c r="D47" s="664" t="s">
        <v>554</v>
      </c>
      <c r="E47" s="665" t="s">
        <v>911</v>
      </c>
      <c r="F47" s="17" t="e">
        <f>VLOOKUP(A47,'All data'!A:E,5,FALSE)</f>
        <v>#N/A</v>
      </c>
    </row>
    <row r="48" spans="1:6" x14ac:dyDescent="0.3">
      <c r="A48" s="15" t="str">
        <f t="shared" si="0"/>
        <v>2023-240O2</v>
      </c>
      <c r="B48" s="15" t="str">
        <f t="shared" si="1"/>
        <v>2023-24</v>
      </c>
      <c r="C48" s="15">
        <f>'Input 1'!A$4</f>
        <v>0</v>
      </c>
      <c r="D48" s="664" t="s">
        <v>556</v>
      </c>
      <c r="E48" s="665" t="s">
        <v>992</v>
      </c>
      <c r="F48" s="17" t="e">
        <f>VLOOKUP(A48,'All data'!A:E,5,FALSE)</f>
        <v>#N/A</v>
      </c>
    </row>
    <row r="49" spans="1:6" x14ac:dyDescent="0.3">
      <c r="A49" s="15" t="str">
        <f t="shared" si="0"/>
        <v>2023-240O3</v>
      </c>
      <c r="B49" s="15" t="str">
        <f t="shared" si="1"/>
        <v>2023-24</v>
      </c>
      <c r="C49" s="15">
        <f>'Input 1'!A$4</f>
        <v>0</v>
      </c>
      <c r="D49" s="664" t="s">
        <v>558</v>
      </c>
      <c r="E49" s="665" t="s">
        <v>917</v>
      </c>
      <c r="F49" s="17" t="e">
        <f>VLOOKUP(A49,'All data'!A:E,5,FALSE)</f>
        <v>#N/A</v>
      </c>
    </row>
    <row r="50" spans="1:6" x14ac:dyDescent="0.3">
      <c r="A50" s="15" t="str">
        <f t="shared" si="0"/>
        <v>2023-240O4</v>
      </c>
      <c r="B50" s="15" t="str">
        <f t="shared" si="1"/>
        <v>2023-24</v>
      </c>
      <c r="C50" s="15">
        <f>'Input 1'!A$4</f>
        <v>0</v>
      </c>
      <c r="D50" s="664" t="s">
        <v>560</v>
      </c>
      <c r="E50" s="665" t="s">
        <v>920</v>
      </c>
      <c r="F50" s="17" t="e">
        <f>VLOOKUP(A50,'All data'!A:E,5,FALSE)</f>
        <v>#N/A</v>
      </c>
    </row>
    <row r="51" spans="1:6" x14ac:dyDescent="0.3">
      <c r="A51" s="15" t="str">
        <f t="shared" si="0"/>
        <v>2023-240O5</v>
      </c>
      <c r="B51" s="15" t="str">
        <f t="shared" si="1"/>
        <v>2023-24</v>
      </c>
      <c r="C51" s="15">
        <f>'Input 1'!A$4</f>
        <v>0</v>
      </c>
      <c r="D51" s="664" t="s">
        <v>562</v>
      </c>
      <c r="E51" s="665" t="s">
        <v>923</v>
      </c>
      <c r="F51" s="17" t="e">
        <f>VLOOKUP(A51,'All data'!A:E,5,FALSE)</f>
        <v>#N/A</v>
      </c>
    </row>
    <row r="52" spans="1:6" x14ac:dyDescent="0.3">
      <c r="A52" s="15" t="str">
        <f t="shared" si="0"/>
        <v>2023-240OP1</v>
      </c>
      <c r="B52" s="15" t="str">
        <f t="shared" si="1"/>
        <v>2023-24</v>
      </c>
      <c r="C52" s="15">
        <f>'Input 1'!A$4</f>
        <v>0</v>
      </c>
      <c r="D52" s="664" t="s">
        <v>564</v>
      </c>
      <c r="E52" s="665" t="s">
        <v>565</v>
      </c>
      <c r="F52" s="17" t="e">
        <f>VLOOKUP(A52,'All data'!A:E,5,FALSE)</f>
        <v>#N/A</v>
      </c>
    </row>
    <row r="53" spans="1:6" x14ac:dyDescent="0.3">
      <c r="A53" s="15" t="str">
        <f t="shared" si="0"/>
        <v>2023-240S1</v>
      </c>
      <c r="B53" s="15" t="str">
        <f t="shared" si="1"/>
        <v>2023-24</v>
      </c>
      <c r="C53" s="15">
        <f>'Input 1'!A$4</f>
        <v>0</v>
      </c>
      <c r="D53" s="664" t="s">
        <v>567</v>
      </c>
      <c r="E53" s="665" t="s">
        <v>930</v>
      </c>
      <c r="F53" s="17" t="e">
        <f>VLOOKUP(A53,'All data'!A:E,5,FALSE)</f>
        <v>#N/A</v>
      </c>
    </row>
    <row r="54" spans="1:6" x14ac:dyDescent="0.3">
      <c r="A54" s="15" t="str">
        <f t="shared" si="0"/>
        <v>2023-240S2</v>
      </c>
      <c r="B54" s="15" t="str">
        <f t="shared" si="1"/>
        <v>2023-24</v>
      </c>
      <c r="C54" s="15">
        <f>'Input 1'!A$4</f>
        <v>0</v>
      </c>
      <c r="D54" s="664" t="s">
        <v>569</v>
      </c>
      <c r="E54" s="665" t="s">
        <v>933</v>
      </c>
      <c r="F54" s="17" t="e">
        <f>VLOOKUP(A54,'All data'!A:E,5,FALSE)</f>
        <v>#N/A</v>
      </c>
    </row>
    <row r="55" spans="1:6" x14ac:dyDescent="0.3">
      <c r="A55" s="15" t="str">
        <f t="shared" si="0"/>
        <v>2023-240C1</v>
      </c>
      <c r="B55" s="15" t="str">
        <f t="shared" si="1"/>
        <v>2023-24</v>
      </c>
      <c r="C55" s="15">
        <f>'Input 1'!A$4</f>
        <v>0</v>
      </c>
      <c r="D55" s="664" t="s">
        <v>572</v>
      </c>
      <c r="E55" s="665" t="s">
        <v>573</v>
      </c>
      <c r="F55" s="17" t="e">
        <f>VLOOKUP(A55,'All data'!A:E,5,FALSE)</f>
        <v>#N/A</v>
      </c>
    </row>
    <row r="56" spans="1:6" x14ac:dyDescent="0.3">
      <c r="A56" s="15" t="str">
        <f t="shared" si="0"/>
        <v>2023-240C2</v>
      </c>
      <c r="B56" s="15" t="str">
        <f t="shared" si="1"/>
        <v>2023-24</v>
      </c>
      <c r="C56" s="15">
        <f>'Input 1'!A$4</f>
        <v>0</v>
      </c>
      <c r="D56" s="664" t="s">
        <v>575</v>
      </c>
      <c r="E56" s="665" t="s">
        <v>576</v>
      </c>
      <c r="F56" s="17" t="e">
        <f>VLOOKUP(A56,'All data'!A:E,5,FALSE)</f>
        <v>#N/A</v>
      </c>
    </row>
    <row r="57" spans="1:6" x14ac:dyDescent="0.3">
      <c r="A57" s="15" t="str">
        <f t="shared" si="0"/>
        <v>2023-240C3</v>
      </c>
      <c r="B57" s="15" t="str">
        <f t="shared" si="1"/>
        <v>2023-24</v>
      </c>
      <c r="C57" s="15">
        <f>'Input 1'!A$4</f>
        <v>0</v>
      </c>
      <c r="D57" s="664" t="s">
        <v>579</v>
      </c>
      <c r="E57" s="665" t="s">
        <v>580</v>
      </c>
      <c r="F57" s="17" t="e">
        <f>VLOOKUP(A57,'All data'!A:E,5,FALSE)</f>
        <v>#N/A</v>
      </c>
    </row>
    <row r="58" spans="1:6" x14ac:dyDescent="0.3">
      <c r="A58" s="15" t="str">
        <f t="shared" si="0"/>
        <v>2023-240C4</v>
      </c>
      <c r="B58" s="15" t="str">
        <f t="shared" si="1"/>
        <v>2023-24</v>
      </c>
      <c r="C58" s="15">
        <f>'Input 1'!A$4</f>
        <v>0</v>
      </c>
      <c r="D58" s="664" t="s">
        <v>583</v>
      </c>
      <c r="E58" s="665" t="s">
        <v>584</v>
      </c>
      <c r="F58" s="17" t="e">
        <f>VLOOKUP(A58,'All data'!A:E,5,FALSE)</f>
        <v>#N/A</v>
      </c>
    </row>
    <row r="59" spans="1:6" x14ac:dyDescent="0.3">
      <c r="A59" s="15" t="str">
        <f t="shared" si="0"/>
        <v>2023-240C5</v>
      </c>
      <c r="B59" s="15" t="str">
        <f t="shared" si="1"/>
        <v>2023-24</v>
      </c>
      <c r="C59" s="15">
        <f>'Input 1'!A$4</f>
        <v>0</v>
      </c>
      <c r="D59" s="664" t="s">
        <v>586</v>
      </c>
      <c r="E59" s="665" t="s">
        <v>587</v>
      </c>
      <c r="F59" s="17" t="e">
        <f>VLOOKUP(A59,'All data'!A:E,5,FALSE)</f>
        <v>#N/A</v>
      </c>
    </row>
    <row r="60" spans="1:6" x14ac:dyDescent="0.3">
      <c r="A60" s="15" t="str">
        <f t="shared" si="0"/>
        <v>2023-240C6</v>
      </c>
      <c r="B60" s="15" t="str">
        <f t="shared" si="1"/>
        <v>2023-24</v>
      </c>
      <c r="C60" s="15">
        <f>'Input 1'!A$4</f>
        <v>0</v>
      </c>
      <c r="D60" s="664" t="s">
        <v>590</v>
      </c>
      <c r="E60" s="665" t="s">
        <v>591</v>
      </c>
      <c r="F60" s="17" t="e">
        <f>VLOOKUP(A60,'All data'!A:E,5,FALSE)</f>
        <v>#N/A</v>
      </c>
    </row>
    <row r="61" spans="1:6" x14ac:dyDescent="0.3">
      <c r="A61" s="15" t="str">
        <f t="shared" si="0"/>
        <v>2023-240C7</v>
      </c>
      <c r="B61" s="15" t="str">
        <f t="shared" si="1"/>
        <v>2023-24</v>
      </c>
      <c r="C61" s="15">
        <f>'Input 1'!A$4</f>
        <v>0</v>
      </c>
      <c r="D61" s="664" t="s">
        <v>594</v>
      </c>
      <c r="E61" s="665" t="s">
        <v>595</v>
      </c>
      <c r="F61" s="17" t="e">
        <f>VLOOKUP(A61,'All data'!A:E,5,FALSE)</f>
        <v>#N/A</v>
      </c>
    </row>
    <row r="62" spans="1:6" x14ac:dyDescent="0.3">
      <c r="A62" s="15" t="str">
        <f t="shared" ref="A62" si="6">CONCATENATE(B62,C62,D62)</f>
        <v>2023-240POP</v>
      </c>
      <c r="B62" s="15" t="str">
        <f t="shared" ref="B62" si="7">$D$1</f>
        <v>2023-24</v>
      </c>
      <c r="C62" s="15">
        <f>'Input 1'!A$4</f>
        <v>0</v>
      </c>
      <c r="D62" s="664" t="s">
        <v>1259</v>
      </c>
      <c r="E62" s="665" t="s">
        <v>1265</v>
      </c>
      <c r="F62" s="17" t="e">
        <f>VLOOKUP(A62,'All data'!A:E,5,FALSE)</f>
        <v>#N/A</v>
      </c>
    </row>
  </sheetData>
  <sheetProtection algorithmName="SHA-512" hashValue="BS4ULmTtEoeZTBPmo+ShwYbYgLO+HB5ria6zLxKIbg0R1iNjfG6T7WyT+y/3Xi7JyA4vbn0AjZv/CMR054o7Iw==" saltValue="oLmxPaAxjE/VP0AcinXLvQ=="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9999"/>
  </sheetPr>
  <dimension ref="A1:F62"/>
  <sheetViews>
    <sheetView topLeftCell="D1" zoomScaleNormal="100" workbookViewId="0">
      <selection activeCell="D1" sqref="D1"/>
    </sheetView>
  </sheetViews>
  <sheetFormatPr defaultColWidth="9.1796875" defaultRowHeight="13" x14ac:dyDescent="0.3"/>
  <cols>
    <col min="1" max="2" width="8.81640625" style="15" hidden="1" customWidth="1"/>
    <col min="3" max="3" width="10.81640625" style="15" hidden="1" customWidth="1"/>
    <col min="4" max="4" width="9.1796875" style="15"/>
    <col min="5" max="5" width="62.26953125" style="15" bestFit="1" customWidth="1"/>
    <col min="6" max="6" width="11.7265625" style="15" customWidth="1"/>
    <col min="7" max="16384" width="9.1796875" style="15"/>
  </cols>
  <sheetData>
    <row r="1" spans="1:6" x14ac:dyDescent="0.3">
      <c r="D1" s="657" t="s">
        <v>1274</v>
      </c>
      <c r="E1" s="658"/>
      <c r="F1" s="659"/>
    </row>
    <row r="2" spans="1:6" ht="13.5" thickBot="1" x14ac:dyDescent="0.35">
      <c r="A2" s="15" t="s">
        <v>1255</v>
      </c>
      <c r="B2" s="15" t="s">
        <v>949</v>
      </c>
      <c r="C2" s="15" t="s">
        <v>951</v>
      </c>
      <c r="D2" s="660"/>
      <c r="E2" s="661" t="s">
        <v>953</v>
      </c>
      <c r="F2" s="662" t="s">
        <v>958</v>
      </c>
    </row>
    <row r="3" spans="1:6" x14ac:dyDescent="0.3">
      <c r="A3" s="15" t="str">
        <f>CONCATENATE(B3,C3,D3)</f>
        <v>2024-250AF2</v>
      </c>
      <c r="B3" s="15" t="str">
        <f>$D$1</f>
        <v>2024-25</v>
      </c>
      <c r="C3" s="15">
        <f>'Input 1'!A$4</f>
        <v>0</v>
      </c>
      <c r="D3" s="663" t="s">
        <v>76</v>
      </c>
      <c r="E3" s="658" t="s">
        <v>428</v>
      </c>
      <c r="F3" s="17" t="e">
        <f>VLOOKUP(A3,'All data'!A:E,5,FALSE)</f>
        <v>#N/A</v>
      </c>
    </row>
    <row r="4" spans="1:6" x14ac:dyDescent="0.3">
      <c r="A4" s="15" t="str">
        <f t="shared" ref="A4:A61" si="0">CONCATENATE(B4,C4,D4)</f>
        <v>2024-250AF6</v>
      </c>
      <c r="B4" s="15" t="str">
        <f t="shared" ref="B4:B62" si="1">$D$1</f>
        <v>2024-25</v>
      </c>
      <c r="C4" s="15">
        <f>'Input 1'!A$4</f>
        <v>0</v>
      </c>
      <c r="D4" s="664" t="s">
        <v>85</v>
      </c>
      <c r="E4" s="665" t="s">
        <v>433</v>
      </c>
      <c r="F4" s="17" t="e">
        <f>VLOOKUP(A4,'All data'!A:E,5,FALSE)</f>
        <v>#N/A</v>
      </c>
    </row>
    <row r="5" spans="1:6" x14ac:dyDescent="0.3">
      <c r="A5" s="15" t="str">
        <f t="shared" si="0"/>
        <v>2024-250AF7</v>
      </c>
      <c r="B5" s="15" t="str">
        <f t="shared" si="1"/>
        <v>2024-25</v>
      </c>
      <c r="C5" s="15">
        <f>'Input 1'!A$4</f>
        <v>0</v>
      </c>
      <c r="D5" s="664" t="s">
        <v>90</v>
      </c>
      <c r="E5" s="665" t="s">
        <v>436</v>
      </c>
      <c r="F5" s="17" t="e">
        <f>VLOOKUP(A5,'All data'!A:E,5,FALSE)</f>
        <v>#N/A</v>
      </c>
    </row>
    <row r="6" spans="1:6" x14ac:dyDescent="0.3">
      <c r="A6" s="15" t="str">
        <f t="shared" si="0"/>
        <v>2024-250AM1</v>
      </c>
      <c r="B6" s="15" t="str">
        <f t="shared" si="1"/>
        <v>2024-25</v>
      </c>
      <c r="C6" s="15">
        <f>'Input 1'!A$4</f>
        <v>0</v>
      </c>
      <c r="D6" s="664" t="s">
        <v>97</v>
      </c>
      <c r="E6" s="665" t="s">
        <v>439</v>
      </c>
      <c r="F6" s="17" t="e">
        <f>VLOOKUP(A6,'All data'!A:E,5,FALSE)</f>
        <v>#N/A</v>
      </c>
    </row>
    <row r="7" spans="1:6" x14ac:dyDescent="0.3">
      <c r="A7" s="15" t="str">
        <f t="shared" si="0"/>
        <v>2024-250AM2</v>
      </c>
      <c r="B7" s="15" t="str">
        <f t="shared" si="1"/>
        <v>2024-25</v>
      </c>
      <c r="C7" s="15">
        <f>'Input 1'!A$4</f>
        <v>0</v>
      </c>
      <c r="D7" s="664" t="s">
        <v>103</v>
      </c>
      <c r="E7" s="665" t="s">
        <v>442</v>
      </c>
      <c r="F7" s="17" t="e">
        <f>VLOOKUP(A7,'All data'!A:E,5,FALSE)</f>
        <v>#N/A</v>
      </c>
    </row>
    <row r="8" spans="1:6" x14ac:dyDescent="0.3">
      <c r="A8" s="15" t="str">
        <f t="shared" si="0"/>
        <v>2024-250AM5</v>
      </c>
      <c r="B8" s="15" t="str">
        <f t="shared" si="1"/>
        <v>2024-25</v>
      </c>
      <c r="C8" s="15">
        <f>'Input 1'!A$4</f>
        <v>0</v>
      </c>
      <c r="D8" s="664" t="s">
        <v>109</v>
      </c>
      <c r="E8" s="665" t="s">
        <v>445</v>
      </c>
      <c r="F8" s="17" t="e">
        <f>VLOOKUP(A8,'All data'!A:E,5,FALSE)</f>
        <v>#N/A</v>
      </c>
    </row>
    <row r="9" spans="1:6" x14ac:dyDescent="0.3">
      <c r="A9" s="15" t="str">
        <f t="shared" si="0"/>
        <v>2024-250AM6</v>
      </c>
      <c r="B9" s="15" t="str">
        <f t="shared" si="1"/>
        <v>2024-25</v>
      </c>
      <c r="C9" s="15">
        <f>'Input 1'!A$4</f>
        <v>0</v>
      </c>
      <c r="D9" s="664" t="s">
        <v>115</v>
      </c>
      <c r="E9" s="665" t="s">
        <v>448</v>
      </c>
      <c r="F9" s="17" t="e">
        <f>VLOOKUP(A9,'All data'!A:E,5,FALSE)</f>
        <v>#N/A</v>
      </c>
    </row>
    <row r="10" spans="1:6" x14ac:dyDescent="0.3">
      <c r="A10" s="15" t="str">
        <f t="shared" si="0"/>
        <v>2024-250AM7</v>
      </c>
      <c r="B10" s="15" t="str">
        <f t="shared" si="1"/>
        <v>2024-25</v>
      </c>
      <c r="C10" s="15">
        <f>'Input 1'!A$4</f>
        <v>0</v>
      </c>
      <c r="D10" s="664" t="s">
        <v>118</v>
      </c>
      <c r="E10" s="665" t="s">
        <v>451</v>
      </c>
      <c r="F10" s="17" t="e">
        <f>VLOOKUP(A10,'All data'!A:E,5,FALSE)</f>
        <v>#N/A</v>
      </c>
    </row>
    <row r="11" spans="1:6" x14ac:dyDescent="0.3">
      <c r="A11" s="15" t="str">
        <f t="shared" si="0"/>
        <v>2024-250FS1</v>
      </c>
      <c r="B11" s="15" t="str">
        <f t="shared" si="1"/>
        <v>2024-25</v>
      </c>
      <c r="C11" s="15">
        <f>'Input 1'!A$4</f>
        <v>0</v>
      </c>
      <c r="D11" s="664" t="s">
        <v>124</v>
      </c>
      <c r="E11" s="665" t="s">
        <v>454</v>
      </c>
      <c r="F11" s="17" t="e">
        <f>VLOOKUP(A11,'All data'!A:E,5,FALSE)</f>
        <v>#N/A</v>
      </c>
    </row>
    <row r="12" spans="1:6" x14ac:dyDescent="0.3">
      <c r="A12" s="15" t="str">
        <f t="shared" si="0"/>
        <v>2024-250FS2</v>
      </c>
      <c r="B12" s="15" t="str">
        <f t="shared" si="1"/>
        <v>2024-25</v>
      </c>
      <c r="C12" s="15">
        <f>'Input 1'!A$4</f>
        <v>0</v>
      </c>
      <c r="D12" s="664" t="s">
        <v>130</v>
      </c>
      <c r="E12" s="665" t="s">
        <v>456</v>
      </c>
      <c r="F12" s="17" t="e">
        <f>VLOOKUP(A12,'All data'!A:E,5,FALSE)</f>
        <v>#N/A</v>
      </c>
    </row>
    <row r="13" spans="1:6" x14ac:dyDescent="0.3">
      <c r="A13" s="15" t="str">
        <f t="shared" si="0"/>
        <v>2024-250FS3</v>
      </c>
      <c r="B13" s="15" t="str">
        <f t="shared" si="1"/>
        <v>2024-25</v>
      </c>
      <c r="C13" s="15">
        <f>'Input 1'!A$4</f>
        <v>0</v>
      </c>
      <c r="D13" s="664" t="s">
        <v>135</v>
      </c>
      <c r="E13" s="665" t="s">
        <v>459</v>
      </c>
      <c r="F13" s="17" t="e">
        <f>VLOOKUP(A13,'All data'!A:E,5,FALSE)</f>
        <v>#N/A</v>
      </c>
    </row>
    <row r="14" spans="1:6" x14ac:dyDescent="0.3">
      <c r="A14" s="15" t="str">
        <f t="shared" si="0"/>
        <v>2024-250FS4</v>
      </c>
      <c r="B14" s="15" t="str">
        <f t="shared" si="1"/>
        <v>2024-25</v>
      </c>
      <c r="C14" s="15">
        <f>'Input 1'!A$4</f>
        <v>0</v>
      </c>
      <c r="D14" s="664" t="s">
        <v>139</v>
      </c>
      <c r="E14" s="665" t="s">
        <v>462</v>
      </c>
      <c r="F14" s="17" t="e">
        <f>VLOOKUP(A14,'All data'!A:E,5,FALSE)</f>
        <v>#N/A</v>
      </c>
    </row>
    <row r="15" spans="1:6" x14ac:dyDescent="0.3">
      <c r="A15" s="15" t="str">
        <f t="shared" ref="A15" si="2">CONCATENATE(B15,C15,D15)</f>
        <v>2024-250FS5</v>
      </c>
      <c r="B15" s="15" t="str">
        <f t="shared" si="1"/>
        <v>2024-25</v>
      </c>
      <c r="C15" s="15">
        <f>'Input 1'!A$4</f>
        <v>0</v>
      </c>
      <c r="D15" s="664" t="s">
        <v>144</v>
      </c>
      <c r="E15" s="665" t="s">
        <v>1272</v>
      </c>
      <c r="F15" s="17" t="e">
        <f>VLOOKUP(A15,'All data'!A:E,5,FALSE)</f>
        <v>#N/A</v>
      </c>
    </row>
    <row r="16" spans="1:6" x14ac:dyDescent="0.3">
      <c r="A16" s="15" t="str">
        <f t="shared" si="0"/>
        <v>2024-250G1</v>
      </c>
      <c r="B16" s="15" t="str">
        <f t="shared" si="1"/>
        <v>2024-25</v>
      </c>
      <c r="C16" s="15">
        <f>'Input 1'!A$4</f>
        <v>0</v>
      </c>
      <c r="D16" s="664" t="s">
        <v>149</v>
      </c>
      <c r="E16" s="665" t="s">
        <v>468</v>
      </c>
      <c r="F16" s="17" t="e">
        <f>VLOOKUP(A16,'All data'!A:E,5,FALSE)</f>
        <v>#N/A</v>
      </c>
    </row>
    <row r="17" spans="1:6" x14ac:dyDescent="0.3">
      <c r="A17" s="15" t="str">
        <f t="shared" si="0"/>
        <v>2024-250G2</v>
      </c>
      <c r="B17" s="15" t="str">
        <f t="shared" si="1"/>
        <v>2024-25</v>
      </c>
      <c r="C17" s="15">
        <f>'Input 1'!A$4</f>
        <v>0</v>
      </c>
      <c r="D17" s="664" t="s">
        <v>154</v>
      </c>
      <c r="E17" s="665" t="s">
        <v>471</v>
      </c>
      <c r="F17" s="17" t="e">
        <f>VLOOKUP(A17,'All data'!A:E,5,FALSE)</f>
        <v>#N/A</v>
      </c>
    </row>
    <row r="18" spans="1:6" x14ac:dyDescent="0.3">
      <c r="A18" s="15" t="str">
        <f t="shared" si="0"/>
        <v>2024-250G3</v>
      </c>
      <c r="B18" s="15" t="str">
        <f t="shared" si="1"/>
        <v>2024-25</v>
      </c>
      <c r="C18" s="15">
        <f>'Input 1'!A$4</f>
        <v>0</v>
      </c>
      <c r="D18" s="664" t="s">
        <v>159</v>
      </c>
      <c r="E18" s="665" t="s">
        <v>474</v>
      </c>
      <c r="F18" s="17" t="e">
        <f>VLOOKUP(A18,'All data'!A:E,5,FALSE)</f>
        <v>#N/A</v>
      </c>
    </row>
    <row r="19" spans="1:6" x14ac:dyDescent="0.3">
      <c r="A19" s="15" t="str">
        <f t="shared" si="0"/>
        <v>2024-250G4</v>
      </c>
      <c r="B19" s="15" t="str">
        <f t="shared" si="1"/>
        <v>2024-25</v>
      </c>
      <c r="C19" s="15">
        <f>'Input 1'!A$4</f>
        <v>0</v>
      </c>
      <c r="D19" s="664" t="s">
        <v>166</v>
      </c>
      <c r="E19" s="665" t="s">
        <v>477</v>
      </c>
      <c r="F19" s="17" t="e">
        <f>VLOOKUP(A19,'All data'!A:E,5,FALSE)</f>
        <v>#N/A</v>
      </c>
    </row>
    <row r="20" spans="1:6" x14ac:dyDescent="0.3">
      <c r="A20" s="15" t="str">
        <f t="shared" si="0"/>
        <v>2024-250G5</v>
      </c>
      <c r="B20" s="15" t="str">
        <f t="shared" si="1"/>
        <v>2024-25</v>
      </c>
      <c r="C20" s="15">
        <f>'Input 1'!A$4</f>
        <v>0</v>
      </c>
      <c r="D20" s="664" t="s">
        <v>169</v>
      </c>
      <c r="E20" s="665" t="s">
        <v>480</v>
      </c>
      <c r="F20" s="17" t="e">
        <f>VLOOKUP(A20,'All data'!A:E,5,FALSE)</f>
        <v>#N/A</v>
      </c>
    </row>
    <row r="21" spans="1:6" x14ac:dyDescent="0.3">
      <c r="A21" s="15" t="str">
        <f t="shared" si="0"/>
        <v>2024-250LB2</v>
      </c>
      <c r="B21" s="15" t="str">
        <f t="shared" si="1"/>
        <v>2024-25</v>
      </c>
      <c r="C21" s="15">
        <f>'Input 1'!A$4</f>
        <v>0</v>
      </c>
      <c r="D21" s="664" t="s">
        <v>172</v>
      </c>
      <c r="E21" s="665" t="s">
        <v>482</v>
      </c>
      <c r="F21" s="17" t="e">
        <f>VLOOKUP(A21,'All data'!A:E,5,FALSE)</f>
        <v>#N/A</v>
      </c>
    </row>
    <row r="22" spans="1:6" x14ac:dyDescent="0.3">
      <c r="A22" s="15" t="str">
        <f t="shared" si="0"/>
        <v>2024-250LB5</v>
      </c>
      <c r="B22" s="15" t="str">
        <f t="shared" si="1"/>
        <v>2024-25</v>
      </c>
      <c r="C22" s="15">
        <f>'Input 1'!A$4</f>
        <v>0</v>
      </c>
      <c r="D22" s="664" t="s">
        <v>177</v>
      </c>
      <c r="E22" s="665" t="s">
        <v>485</v>
      </c>
      <c r="F22" s="17" t="e">
        <f>VLOOKUP(A22,'All data'!A:E,5,FALSE)</f>
        <v>#N/A</v>
      </c>
    </row>
    <row r="23" spans="1:6" x14ac:dyDescent="0.3">
      <c r="A23" s="15" t="str">
        <f t="shared" ref="A23:A25" si="3">CONCATENATE(B23,C23,D23)</f>
        <v>2024-250LB6</v>
      </c>
      <c r="B23" s="15" t="str">
        <f t="shared" si="1"/>
        <v>2024-25</v>
      </c>
      <c r="C23" s="15">
        <f>'Input 1'!A$4</f>
        <v>0</v>
      </c>
      <c r="D23" s="664" t="s">
        <v>180</v>
      </c>
      <c r="E23" s="665" t="s">
        <v>1983</v>
      </c>
      <c r="F23" s="17" t="e">
        <f>VLOOKUP(A23,'All data'!A:E,5,FALSE)</f>
        <v>#N/A</v>
      </c>
    </row>
    <row r="24" spans="1:6" x14ac:dyDescent="0.3">
      <c r="A24" s="15" t="str">
        <f t="shared" si="3"/>
        <v>2024-250LB7</v>
      </c>
      <c r="B24" s="15" t="str">
        <f t="shared" si="1"/>
        <v>2024-25</v>
      </c>
      <c r="C24" s="15">
        <f>'Input 1'!A$4</f>
        <v>0</v>
      </c>
      <c r="D24" s="664" t="s">
        <v>184</v>
      </c>
      <c r="E24" s="665" t="s">
        <v>491</v>
      </c>
      <c r="F24" s="17" t="e">
        <f>VLOOKUP(A24,'All data'!A:E,5,FALSE)</f>
        <v>#N/A</v>
      </c>
    </row>
    <row r="25" spans="1:6" x14ac:dyDescent="0.3">
      <c r="A25" s="15" t="str">
        <f t="shared" si="3"/>
        <v>2024-250LB8</v>
      </c>
      <c r="B25" s="15" t="str">
        <f t="shared" si="1"/>
        <v>2024-25</v>
      </c>
      <c r="C25" s="15">
        <f>'Input 1'!A$4</f>
        <v>0</v>
      </c>
      <c r="D25" s="664" t="s">
        <v>188</v>
      </c>
      <c r="E25" s="665" t="s">
        <v>1984</v>
      </c>
      <c r="F25" s="17" t="e">
        <f>VLOOKUP(A25,'All data'!A:E,5,FALSE)</f>
        <v>#N/A</v>
      </c>
    </row>
    <row r="26" spans="1:6" x14ac:dyDescent="0.3">
      <c r="A26" s="15" t="str">
        <f t="shared" si="0"/>
        <v>2024-250MC2</v>
      </c>
      <c r="B26" s="15" t="str">
        <f t="shared" si="1"/>
        <v>2024-25</v>
      </c>
      <c r="C26" s="15">
        <f>'Input 1'!A$4</f>
        <v>0</v>
      </c>
      <c r="D26" s="664" t="s">
        <v>192</v>
      </c>
      <c r="E26" s="665" t="s">
        <v>497</v>
      </c>
      <c r="F26" s="17" t="e">
        <f>VLOOKUP(A26,'All data'!A:E,5,FALSE)</f>
        <v>#N/A</v>
      </c>
    </row>
    <row r="27" spans="1:6" x14ac:dyDescent="0.3">
      <c r="A27" s="15" t="str">
        <f t="shared" si="0"/>
        <v>2024-250MC3</v>
      </c>
      <c r="B27" s="15" t="str">
        <f t="shared" si="1"/>
        <v>2024-25</v>
      </c>
      <c r="C27" s="15">
        <f>'Input 1'!A$4</f>
        <v>0</v>
      </c>
      <c r="D27" s="664" t="s">
        <v>197</v>
      </c>
      <c r="E27" s="665" t="s">
        <v>198</v>
      </c>
      <c r="F27" s="17" t="e">
        <f>VLOOKUP(A27,'All data'!A:E,5,FALSE)</f>
        <v>#N/A</v>
      </c>
    </row>
    <row r="28" spans="1:6" x14ac:dyDescent="0.3">
      <c r="A28" s="15" t="str">
        <f t="shared" si="0"/>
        <v>2024-250MC4</v>
      </c>
      <c r="B28" s="15" t="str">
        <f t="shared" si="1"/>
        <v>2024-25</v>
      </c>
      <c r="C28" s="15">
        <f>'Input 1'!A$4</f>
        <v>0</v>
      </c>
      <c r="D28" s="664" t="s">
        <v>202</v>
      </c>
      <c r="E28" s="665" t="s">
        <v>502</v>
      </c>
      <c r="F28" s="17" t="e">
        <f>VLOOKUP(A28,'All data'!A:E,5,FALSE)</f>
        <v>#N/A</v>
      </c>
    </row>
    <row r="29" spans="1:6" x14ac:dyDescent="0.3">
      <c r="A29" s="15" t="str">
        <f t="shared" si="0"/>
        <v>2024-250MC5</v>
      </c>
      <c r="B29" s="15" t="str">
        <f t="shared" si="1"/>
        <v>2024-25</v>
      </c>
      <c r="C29" s="15">
        <f>'Input 1'!A$4</f>
        <v>0</v>
      </c>
      <c r="D29" s="664" t="s">
        <v>207</v>
      </c>
      <c r="E29" s="665" t="s">
        <v>505</v>
      </c>
      <c r="F29" s="17" t="e">
        <f>VLOOKUP(A29,'All data'!A:E,5,FALSE)</f>
        <v>#N/A</v>
      </c>
    </row>
    <row r="30" spans="1:6" x14ac:dyDescent="0.3">
      <c r="A30" s="15" t="str">
        <f t="shared" si="0"/>
        <v>2024-250MC6</v>
      </c>
      <c r="B30" s="15" t="str">
        <f t="shared" si="1"/>
        <v>2024-25</v>
      </c>
      <c r="C30" s="15">
        <f>'Input 1'!A$4</f>
        <v>0</v>
      </c>
      <c r="D30" s="664" t="s">
        <v>211</v>
      </c>
      <c r="E30" s="665" t="s">
        <v>507</v>
      </c>
      <c r="F30" s="17" t="e">
        <f>VLOOKUP(A30,'All data'!A:E,5,FALSE)</f>
        <v>#N/A</v>
      </c>
    </row>
    <row r="31" spans="1:6" x14ac:dyDescent="0.3">
      <c r="A31" s="15" t="str">
        <f t="shared" ref="A31" si="4">CONCATENATE(B31,C31,D31)</f>
        <v>2024-250R1</v>
      </c>
      <c r="B31" s="15" t="str">
        <f t="shared" si="1"/>
        <v>2024-25</v>
      </c>
      <c r="C31" s="15">
        <f>'Input 1'!A$4</f>
        <v>0</v>
      </c>
      <c r="D31" s="664" t="s">
        <v>215</v>
      </c>
      <c r="E31" s="665" t="s">
        <v>509</v>
      </c>
      <c r="F31" s="17" t="e">
        <f>VLOOKUP(A31,'All data'!A:E,5,FALSE)</f>
        <v>#N/A</v>
      </c>
    </row>
    <row r="32" spans="1:6" x14ac:dyDescent="0.3">
      <c r="A32" s="15" t="str">
        <f t="shared" si="0"/>
        <v>2024-250R2</v>
      </c>
      <c r="B32" s="15" t="str">
        <f t="shared" si="1"/>
        <v>2024-25</v>
      </c>
      <c r="C32" s="15">
        <f>'Input 1'!A$4</f>
        <v>0</v>
      </c>
      <c r="D32" s="664" t="s">
        <v>220</v>
      </c>
      <c r="E32" s="665" t="s">
        <v>512</v>
      </c>
      <c r="F32" s="17" t="e">
        <f>VLOOKUP(A32,'All data'!A:E,5,FALSE)</f>
        <v>#N/A</v>
      </c>
    </row>
    <row r="33" spans="1:6" x14ac:dyDescent="0.3">
      <c r="A33" s="15" t="str">
        <f t="shared" si="0"/>
        <v>2024-250R3</v>
      </c>
      <c r="B33" s="15" t="str">
        <f t="shared" si="1"/>
        <v>2024-25</v>
      </c>
      <c r="C33" s="15">
        <f>'Input 1'!A$4</f>
        <v>0</v>
      </c>
      <c r="D33" s="664" t="s">
        <v>223</v>
      </c>
      <c r="E33" s="665" t="s">
        <v>514</v>
      </c>
      <c r="F33" s="17" t="e">
        <f>VLOOKUP(A33,'All data'!A:E,5,FALSE)</f>
        <v>#N/A</v>
      </c>
    </row>
    <row r="34" spans="1:6" x14ac:dyDescent="0.3">
      <c r="A34" s="15" t="str">
        <f t="shared" si="0"/>
        <v>2024-250R4</v>
      </c>
      <c r="B34" s="15" t="str">
        <f t="shared" si="1"/>
        <v>2024-25</v>
      </c>
      <c r="C34" s="15">
        <f>'Input 1'!A$4</f>
        <v>0</v>
      </c>
      <c r="D34" s="664" t="s">
        <v>228</v>
      </c>
      <c r="E34" s="665" t="s">
        <v>517</v>
      </c>
      <c r="F34" s="17" t="e">
        <f>VLOOKUP(A34,'All data'!A:E,5,FALSE)</f>
        <v>#N/A</v>
      </c>
    </row>
    <row r="35" spans="1:6" x14ac:dyDescent="0.3">
      <c r="A35" s="15" t="str">
        <f t="shared" si="0"/>
        <v>2024-250R5</v>
      </c>
      <c r="B35" s="15" t="str">
        <f t="shared" si="1"/>
        <v>2024-25</v>
      </c>
      <c r="C35" s="15">
        <f>'Input 1'!A$4</f>
        <v>0</v>
      </c>
      <c r="D35" s="664" t="s">
        <v>232</v>
      </c>
      <c r="E35" s="665" t="s">
        <v>520</v>
      </c>
      <c r="F35" s="17" t="e">
        <f>VLOOKUP(A35,'All data'!A:E,5,FALSE)</f>
        <v>#N/A</v>
      </c>
    </row>
    <row r="36" spans="1:6" x14ac:dyDescent="0.3">
      <c r="A36" s="15" t="str">
        <f t="shared" si="0"/>
        <v>2024-250SP1</v>
      </c>
      <c r="B36" s="15" t="str">
        <f t="shared" si="1"/>
        <v>2024-25</v>
      </c>
      <c r="C36" s="15">
        <f>'Input 1'!A$4</f>
        <v>0</v>
      </c>
      <c r="D36" s="664" t="s">
        <v>236</v>
      </c>
      <c r="E36" s="665" t="s">
        <v>523</v>
      </c>
      <c r="F36" s="17" t="e">
        <f>VLOOKUP(A36,'All data'!A:E,5,FALSE)</f>
        <v>#N/A</v>
      </c>
    </row>
    <row r="37" spans="1:6" x14ac:dyDescent="0.3">
      <c r="A37" s="15" t="str">
        <f t="shared" si="0"/>
        <v>2024-250SP2</v>
      </c>
      <c r="B37" s="15" t="str">
        <f t="shared" si="1"/>
        <v>2024-25</v>
      </c>
      <c r="C37" s="15">
        <f>'Input 1'!A$4</f>
        <v>0</v>
      </c>
      <c r="D37" s="664" t="s">
        <v>239</v>
      </c>
      <c r="E37" s="665" t="s">
        <v>526</v>
      </c>
      <c r="F37" s="17" t="e">
        <f>VLOOKUP(A37,'All data'!A:E,5,FALSE)</f>
        <v>#N/A</v>
      </c>
    </row>
    <row r="38" spans="1:6" x14ac:dyDescent="0.3">
      <c r="A38" s="15" t="str">
        <f t="shared" si="0"/>
        <v>2024-250SP3</v>
      </c>
      <c r="B38" s="15" t="str">
        <f t="shared" si="1"/>
        <v>2024-25</v>
      </c>
      <c r="C38" s="15">
        <f>'Input 1'!A$4</f>
        <v>0</v>
      </c>
      <c r="D38" s="664" t="s">
        <v>245</v>
      </c>
      <c r="E38" s="665" t="s">
        <v>529</v>
      </c>
      <c r="F38" s="17" t="e">
        <f>VLOOKUP(A38,'All data'!A:E,5,FALSE)</f>
        <v>#N/A</v>
      </c>
    </row>
    <row r="39" spans="1:6" x14ac:dyDescent="0.3">
      <c r="A39" s="15" t="str">
        <f t="shared" si="0"/>
        <v>2024-250SP4</v>
      </c>
      <c r="B39" s="15" t="str">
        <f t="shared" si="1"/>
        <v>2024-25</v>
      </c>
      <c r="C39" s="15">
        <f>'Input 1'!A$4</f>
        <v>0</v>
      </c>
      <c r="D39" s="664" t="s">
        <v>251</v>
      </c>
      <c r="E39" s="665" t="s">
        <v>532</v>
      </c>
      <c r="F39" s="17" t="e">
        <f>VLOOKUP(A39,'All data'!A:E,5,FALSE)</f>
        <v>#N/A</v>
      </c>
    </row>
    <row r="40" spans="1:6" x14ac:dyDescent="0.3">
      <c r="A40" s="15" t="str">
        <f t="shared" si="0"/>
        <v>2024-250WC2</v>
      </c>
      <c r="B40" s="15" t="str">
        <f t="shared" si="1"/>
        <v>2024-25</v>
      </c>
      <c r="C40" s="15">
        <f>'Input 1'!A$4</f>
        <v>0</v>
      </c>
      <c r="D40" s="664" t="s">
        <v>256</v>
      </c>
      <c r="E40" s="665" t="s">
        <v>535</v>
      </c>
      <c r="F40" s="17" t="e">
        <f>VLOOKUP(A40,'All data'!A:E,5,FALSE)</f>
        <v>#N/A</v>
      </c>
    </row>
    <row r="41" spans="1:6" x14ac:dyDescent="0.3">
      <c r="A41" s="15" t="str">
        <f t="shared" si="0"/>
        <v>2024-250WC3</v>
      </c>
      <c r="B41" s="15" t="str">
        <f t="shared" si="1"/>
        <v>2024-25</v>
      </c>
      <c r="C41" s="15">
        <f>'Input 1'!A$4</f>
        <v>0</v>
      </c>
      <c r="D41" s="664" t="s">
        <v>262</v>
      </c>
      <c r="E41" s="665" t="s">
        <v>538</v>
      </c>
      <c r="F41" s="17" t="e">
        <f>VLOOKUP(A41,'All data'!A:E,5,FALSE)</f>
        <v>#N/A</v>
      </c>
    </row>
    <row r="42" spans="1:6" x14ac:dyDescent="0.3">
      <c r="A42" s="15" t="str">
        <f t="shared" si="0"/>
        <v>2024-250WC4</v>
      </c>
      <c r="B42" s="15" t="str">
        <f t="shared" si="1"/>
        <v>2024-25</v>
      </c>
      <c r="C42" s="15">
        <f>'Input 1'!A$4</f>
        <v>0</v>
      </c>
      <c r="D42" s="664" t="s">
        <v>266</v>
      </c>
      <c r="E42" s="665" t="s">
        <v>541</v>
      </c>
      <c r="F42" s="17" t="e">
        <f>VLOOKUP(A42,'All data'!A:E,5,FALSE)</f>
        <v>#N/A</v>
      </c>
    </row>
    <row r="43" spans="1:6" x14ac:dyDescent="0.3">
      <c r="A43" s="15" t="str">
        <f t="shared" si="0"/>
        <v>2024-250WC5</v>
      </c>
      <c r="B43" s="15" t="str">
        <f t="shared" si="1"/>
        <v>2024-25</v>
      </c>
      <c r="C43" s="15">
        <f>'Input 1'!A$4</f>
        <v>0</v>
      </c>
      <c r="D43" s="664" t="s">
        <v>270</v>
      </c>
      <c r="E43" s="665" t="s">
        <v>544</v>
      </c>
      <c r="F43" s="17" t="e">
        <f>VLOOKUP(A43,'All data'!A:E,5,FALSE)</f>
        <v>#N/A</v>
      </c>
    </row>
    <row r="44" spans="1:6" x14ac:dyDescent="0.3">
      <c r="A44" s="15" t="str">
        <f t="shared" si="0"/>
        <v>2024-250E2</v>
      </c>
      <c r="B44" s="15" t="str">
        <f t="shared" si="1"/>
        <v>2024-25</v>
      </c>
      <c r="C44" s="15">
        <f>'Input 1'!A$4</f>
        <v>0</v>
      </c>
      <c r="D44" s="664" t="s">
        <v>548</v>
      </c>
      <c r="E44" s="665" t="s">
        <v>901</v>
      </c>
      <c r="F44" s="17" t="e">
        <f>VLOOKUP(A44,'All data'!A:E,5,FALSE)</f>
        <v>#N/A</v>
      </c>
    </row>
    <row r="45" spans="1:6" x14ac:dyDescent="0.3">
      <c r="A45" s="15" t="str">
        <f t="shared" si="0"/>
        <v>2024-250E4</v>
      </c>
      <c r="B45" s="15" t="str">
        <f t="shared" si="1"/>
        <v>2024-25</v>
      </c>
      <c r="C45" s="15">
        <f>'Input 1'!A$4</f>
        <v>0</v>
      </c>
      <c r="D45" s="664" t="s">
        <v>550</v>
      </c>
      <c r="E45" s="665" t="s">
        <v>904</v>
      </c>
      <c r="F45" s="17" t="e">
        <f>VLOOKUP(A45,'All data'!A:E,5,FALSE)</f>
        <v>#N/A</v>
      </c>
    </row>
    <row r="46" spans="1:6" x14ac:dyDescent="0.3">
      <c r="A46" s="15" t="str">
        <f t="shared" si="0"/>
        <v>2024-250L1</v>
      </c>
      <c r="B46" s="15" t="str">
        <f t="shared" si="1"/>
        <v>2024-25</v>
      </c>
      <c r="C46" s="15">
        <f>'Input 1'!A$4</f>
        <v>0</v>
      </c>
      <c r="D46" s="664" t="s">
        <v>552</v>
      </c>
      <c r="E46" s="665" t="s">
        <v>991</v>
      </c>
      <c r="F46" s="17" t="e">
        <f>VLOOKUP(A46,'All data'!A:E,5,FALSE)</f>
        <v>#N/A</v>
      </c>
    </row>
    <row r="47" spans="1:6" x14ac:dyDescent="0.3">
      <c r="A47" s="15" t="str">
        <f t="shared" si="0"/>
        <v>2024-250L2</v>
      </c>
      <c r="B47" s="15" t="str">
        <f t="shared" si="1"/>
        <v>2024-25</v>
      </c>
      <c r="C47" s="15">
        <f>'Input 1'!A$4</f>
        <v>0</v>
      </c>
      <c r="D47" s="664" t="s">
        <v>554</v>
      </c>
      <c r="E47" s="665" t="s">
        <v>911</v>
      </c>
      <c r="F47" s="17" t="e">
        <f>VLOOKUP(A47,'All data'!A:E,5,FALSE)</f>
        <v>#N/A</v>
      </c>
    </row>
    <row r="48" spans="1:6" x14ac:dyDescent="0.3">
      <c r="A48" s="15" t="str">
        <f t="shared" si="0"/>
        <v>2024-250O2</v>
      </c>
      <c r="B48" s="15" t="str">
        <f t="shared" si="1"/>
        <v>2024-25</v>
      </c>
      <c r="C48" s="15">
        <f>'Input 1'!A$4</f>
        <v>0</v>
      </c>
      <c r="D48" s="664" t="s">
        <v>556</v>
      </c>
      <c r="E48" s="665" t="s">
        <v>992</v>
      </c>
      <c r="F48" s="17" t="e">
        <f>VLOOKUP(A48,'All data'!A:E,5,FALSE)</f>
        <v>#N/A</v>
      </c>
    </row>
    <row r="49" spans="1:6" x14ac:dyDescent="0.3">
      <c r="A49" s="15" t="str">
        <f t="shared" si="0"/>
        <v>2024-250O3</v>
      </c>
      <c r="B49" s="15" t="str">
        <f t="shared" si="1"/>
        <v>2024-25</v>
      </c>
      <c r="C49" s="15">
        <f>'Input 1'!A$4</f>
        <v>0</v>
      </c>
      <c r="D49" s="664" t="s">
        <v>558</v>
      </c>
      <c r="E49" s="665" t="s">
        <v>917</v>
      </c>
      <c r="F49" s="17" t="e">
        <f>VLOOKUP(A49,'All data'!A:E,5,FALSE)</f>
        <v>#N/A</v>
      </c>
    </row>
    <row r="50" spans="1:6" x14ac:dyDescent="0.3">
      <c r="A50" s="15" t="str">
        <f t="shared" si="0"/>
        <v>2024-250O4</v>
      </c>
      <c r="B50" s="15" t="str">
        <f t="shared" si="1"/>
        <v>2024-25</v>
      </c>
      <c r="C50" s="15">
        <f>'Input 1'!A$4</f>
        <v>0</v>
      </c>
      <c r="D50" s="664" t="s">
        <v>560</v>
      </c>
      <c r="E50" s="665" t="s">
        <v>920</v>
      </c>
      <c r="F50" s="17" t="e">
        <f>VLOOKUP(A50,'All data'!A:E,5,FALSE)</f>
        <v>#N/A</v>
      </c>
    </row>
    <row r="51" spans="1:6" x14ac:dyDescent="0.3">
      <c r="A51" s="15" t="str">
        <f t="shared" si="0"/>
        <v>2024-250O5</v>
      </c>
      <c r="B51" s="15" t="str">
        <f t="shared" si="1"/>
        <v>2024-25</v>
      </c>
      <c r="C51" s="15">
        <f>'Input 1'!A$4</f>
        <v>0</v>
      </c>
      <c r="D51" s="664" t="s">
        <v>562</v>
      </c>
      <c r="E51" s="665" t="s">
        <v>923</v>
      </c>
      <c r="F51" s="17" t="e">
        <f>VLOOKUP(A51,'All data'!A:E,5,FALSE)</f>
        <v>#N/A</v>
      </c>
    </row>
    <row r="52" spans="1:6" x14ac:dyDescent="0.3">
      <c r="A52" s="15" t="str">
        <f t="shared" si="0"/>
        <v>2024-250OP1</v>
      </c>
      <c r="B52" s="15" t="str">
        <f t="shared" si="1"/>
        <v>2024-25</v>
      </c>
      <c r="C52" s="15">
        <f>'Input 1'!A$4</f>
        <v>0</v>
      </c>
      <c r="D52" s="664" t="s">
        <v>564</v>
      </c>
      <c r="E52" s="665" t="s">
        <v>565</v>
      </c>
      <c r="F52" s="17" t="e">
        <f>VLOOKUP(A52,'All data'!A:E,5,FALSE)</f>
        <v>#N/A</v>
      </c>
    </row>
    <row r="53" spans="1:6" x14ac:dyDescent="0.3">
      <c r="A53" s="15" t="str">
        <f t="shared" si="0"/>
        <v>2024-250S1</v>
      </c>
      <c r="B53" s="15" t="str">
        <f t="shared" si="1"/>
        <v>2024-25</v>
      </c>
      <c r="C53" s="15">
        <f>'Input 1'!A$4</f>
        <v>0</v>
      </c>
      <c r="D53" s="664" t="s">
        <v>567</v>
      </c>
      <c r="E53" s="665" t="s">
        <v>930</v>
      </c>
      <c r="F53" s="17" t="e">
        <f>VLOOKUP(A53,'All data'!A:E,5,FALSE)</f>
        <v>#N/A</v>
      </c>
    </row>
    <row r="54" spans="1:6" x14ac:dyDescent="0.3">
      <c r="A54" s="15" t="str">
        <f t="shared" si="0"/>
        <v>2024-250S2</v>
      </c>
      <c r="B54" s="15" t="str">
        <f t="shared" si="1"/>
        <v>2024-25</v>
      </c>
      <c r="C54" s="15">
        <f>'Input 1'!A$4</f>
        <v>0</v>
      </c>
      <c r="D54" s="664" t="s">
        <v>569</v>
      </c>
      <c r="E54" s="665" t="s">
        <v>933</v>
      </c>
      <c r="F54" s="17" t="e">
        <f>VLOOKUP(A54,'All data'!A:E,5,FALSE)</f>
        <v>#N/A</v>
      </c>
    </row>
    <row r="55" spans="1:6" x14ac:dyDescent="0.3">
      <c r="A55" s="15" t="str">
        <f t="shared" si="0"/>
        <v>2024-250C1</v>
      </c>
      <c r="B55" s="15" t="str">
        <f t="shared" si="1"/>
        <v>2024-25</v>
      </c>
      <c r="C55" s="15">
        <f>'Input 1'!A$4</f>
        <v>0</v>
      </c>
      <c r="D55" s="664" t="s">
        <v>572</v>
      </c>
      <c r="E55" s="665" t="s">
        <v>573</v>
      </c>
      <c r="F55" s="17" t="e">
        <f>VLOOKUP(A55,'All data'!A:E,5,FALSE)</f>
        <v>#N/A</v>
      </c>
    </row>
    <row r="56" spans="1:6" x14ac:dyDescent="0.3">
      <c r="A56" s="15" t="str">
        <f t="shared" si="0"/>
        <v>2024-250C2</v>
      </c>
      <c r="B56" s="15" t="str">
        <f t="shared" si="1"/>
        <v>2024-25</v>
      </c>
      <c r="C56" s="15">
        <f>'Input 1'!A$4</f>
        <v>0</v>
      </c>
      <c r="D56" s="664" t="s">
        <v>575</v>
      </c>
      <c r="E56" s="665" t="s">
        <v>576</v>
      </c>
      <c r="F56" s="17" t="e">
        <f>VLOOKUP(A56,'All data'!A:E,5,FALSE)</f>
        <v>#N/A</v>
      </c>
    </row>
    <row r="57" spans="1:6" x14ac:dyDescent="0.3">
      <c r="A57" s="15" t="str">
        <f t="shared" si="0"/>
        <v>2024-250C3</v>
      </c>
      <c r="B57" s="15" t="str">
        <f t="shared" si="1"/>
        <v>2024-25</v>
      </c>
      <c r="C57" s="15">
        <f>'Input 1'!A$4</f>
        <v>0</v>
      </c>
      <c r="D57" s="664" t="s">
        <v>579</v>
      </c>
      <c r="E57" s="665" t="s">
        <v>580</v>
      </c>
      <c r="F57" s="17" t="e">
        <f>VLOOKUP(A57,'All data'!A:E,5,FALSE)</f>
        <v>#N/A</v>
      </c>
    </row>
    <row r="58" spans="1:6" x14ac:dyDescent="0.3">
      <c r="A58" s="15" t="str">
        <f t="shared" si="0"/>
        <v>2024-250C4</v>
      </c>
      <c r="B58" s="15" t="str">
        <f t="shared" si="1"/>
        <v>2024-25</v>
      </c>
      <c r="C58" s="15">
        <f>'Input 1'!A$4</f>
        <v>0</v>
      </c>
      <c r="D58" s="664" t="s">
        <v>583</v>
      </c>
      <c r="E58" s="665" t="s">
        <v>584</v>
      </c>
      <c r="F58" s="17" t="e">
        <f>VLOOKUP(A58,'All data'!A:E,5,FALSE)</f>
        <v>#N/A</v>
      </c>
    </row>
    <row r="59" spans="1:6" x14ac:dyDescent="0.3">
      <c r="A59" s="15" t="str">
        <f t="shared" si="0"/>
        <v>2024-250C5</v>
      </c>
      <c r="B59" s="15" t="str">
        <f t="shared" si="1"/>
        <v>2024-25</v>
      </c>
      <c r="C59" s="15">
        <f>'Input 1'!A$4</f>
        <v>0</v>
      </c>
      <c r="D59" s="664" t="s">
        <v>586</v>
      </c>
      <c r="E59" s="665" t="s">
        <v>587</v>
      </c>
      <c r="F59" s="17" t="e">
        <f>VLOOKUP(A59,'All data'!A:E,5,FALSE)</f>
        <v>#N/A</v>
      </c>
    </row>
    <row r="60" spans="1:6" x14ac:dyDescent="0.3">
      <c r="A60" s="15" t="str">
        <f t="shared" si="0"/>
        <v>2024-250C6</v>
      </c>
      <c r="B60" s="15" t="str">
        <f t="shared" si="1"/>
        <v>2024-25</v>
      </c>
      <c r="C60" s="15">
        <f>'Input 1'!A$4</f>
        <v>0</v>
      </c>
      <c r="D60" s="664" t="s">
        <v>590</v>
      </c>
      <c r="E60" s="665" t="s">
        <v>591</v>
      </c>
      <c r="F60" s="17" t="e">
        <f>VLOOKUP(A60,'All data'!A:E,5,FALSE)</f>
        <v>#N/A</v>
      </c>
    </row>
    <row r="61" spans="1:6" x14ac:dyDescent="0.3">
      <c r="A61" s="15" t="str">
        <f t="shared" si="0"/>
        <v>2024-250C7</v>
      </c>
      <c r="B61" s="15" t="str">
        <f t="shared" si="1"/>
        <v>2024-25</v>
      </c>
      <c r="C61" s="15">
        <f>'Input 1'!A$4</f>
        <v>0</v>
      </c>
      <c r="D61" s="664" t="s">
        <v>594</v>
      </c>
      <c r="E61" s="665" t="s">
        <v>595</v>
      </c>
      <c r="F61" s="17" t="e">
        <f>VLOOKUP(A61,'All data'!A:E,5,FALSE)</f>
        <v>#N/A</v>
      </c>
    </row>
    <row r="62" spans="1:6" x14ac:dyDescent="0.3">
      <c r="A62" s="15" t="str">
        <f t="shared" ref="A62" si="5">CONCATENATE(B62,C62,D62)</f>
        <v>2024-250POP</v>
      </c>
      <c r="B62" s="15" t="str">
        <f t="shared" si="1"/>
        <v>2024-25</v>
      </c>
      <c r="C62" s="15">
        <f>'Input 1'!A$4</f>
        <v>0</v>
      </c>
      <c r="D62" s="664" t="s">
        <v>1259</v>
      </c>
      <c r="E62" s="665" t="s">
        <v>1265</v>
      </c>
      <c r="F62" s="17" t="e">
        <f>VLOOKUP(A62,'All data'!A:E,5,FALSE)</f>
        <v>#N/A</v>
      </c>
    </row>
  </sheetData>
  <sheetProtection algorithmName="SHA-512" hashValue="cxIu02cJ8UJC397AzgUeDj5akI5uAMWl5Bz+qd9QDfoiLZOzE2Zh2aONhE5h5n/EdI+ZFNau2RBGghzVEaHFmQ==" saltValue="azewyrAX8f+6iWYZF1GN7Q=="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F305-BC81-42E9-BD4E-D1DFF64FB501}">
  <sheetPr codeName="Sheet25">
    <tabColor rgb="FF006666"/>
  </sheetPr>
  <dimension ref="A1:C23"/>
  <sheetViews>
    <sheetView workbookViewId="0"/>
  </sheetViews>
  <sheetFormatPr defaultRowHeight="14.5" x14ac:dyDescent="0.35"/>
  <sheetData>
    <row r="1" spans="1:3" x14ac:dyDescent="0.35">
      <c r="A1" s="3" t="s">
        <v>1273</v>
      </c>
      <c r="B1">
        <v>14</v>
      </c>
      <c r="C1">
        <v>15</v>
      </c>
    </row>
    <row r="2" spans="1:3" x14ac:dyDescent="0.35">
      <c r="A2" s="3" t="str">
        <f t="shared" ref="A2:A23" si="0">"20"&amp;B2&amp;"-"&amp;C2</f>
        <v>2015-16</v>
      </c>
      <c r="B2" s="3">
        <v>15</v>
      </c>
      <c r="C2" s="3">
        <v>16</v>
      </c>
    </row>
    <row r="3" spans="1:3" x14ac:dyDescent="0.35">
      <c r="A3" s="3" t="str">
        <f t="shared" si="0"/>
        <v>2016-17</v>
      </c>
      <c r="B3">
        <v>16</v>
      </c>
      <c r="C3">
        <v>17</v>
      </c>
    </row>
    <row r="4" spans="1:3" x14ac:dyDescent="0.35">
      <c r="A4" s="3" t="str">
        <f t="shared" si="0"/>
        <v>2017-18</v>
      </c>
      <c r="B4" s="3">
        <v>17</v>
      </c>
      <c r="C4" s="3">
        <v>18</v>
      </c>
    </row>
    <row r="5" spans="1:3" x14ac:dyDescent="0.35">
      <c r="A5" s="3" t="str">
        <f t="shared" si="0"/>
        <v>2018-19</v>
      </c>
      <c r="B5">
        <v>18</v>
      </c>
      <c r="C5">
        <v>19</v>
      </c>
    </row>
    <row r="6" spans="1:3" x14ac:dyDescent="0.35">
      <c r="A6" s="3" t="str">
        <f t="shared" si="0"/>
        <v>2019-20</v>
      </c>
      <c r="B6" s="3">
        <v>19</v>
      </c>
      <c r="C6" s="3">
        <v>20</v>
      </c>
    </row>
    <row r="7" spans="1:3" x14ac:dyDescent="0.35">
      <c r="A7" s="3" t="str">
        <f t="shared" si="0"/>
        <v>2020-21</v>
      </c>
      <c r="B7">
        <v>20</v>
      </c>
      <c r="C7">
        <v>21</v>
      </c>
    </row>
    <row r="8" spans="1:3" x14ac:dyDescent="0.35">
      <c r="A8" s="3" t="str">
        <f t="shared" si="0"/>
        <v>2021-22</v>
      </c>
      <c r="B8" s="3">
        <v>21</v>
      </c>
      <c r="C8" s="3">
        <v>22</v>
      </c>
    </row>
    <row r="9" spans="1:3" x14ac:dyDescent="0.35">
      <c r="A9" s="3" t="str">
        <f t="shared" si="0"/>
        <v>2022-23</v>
      </c>
      <c r="B9">
        <v>22</v>
      </c>
      <c r="C9">
        <v>23</v>
      </c>
    </row>
    <row r="10" spans="1:3" x14ac:dyDescent="0.35">
      <c r="A10" s="3" t="str">
        <f t="shared" si="0"/>
        <v>2023-24</v>
      </c>
      <c r="B10" s="3">
        <v>23</v>
      </c>
      <c r="C10" s="3">
        <v>24</v>
      </c>
    </row>
    <row r="11" spans="1:3" x14ac:dyDescent="0.35">
      <c r="A11" s="3" t="str">
        <f t="shared" si="0"/>
        <v>2024-25</v>
      </c>
      <c r="B11">
        <v>24</v>
      </c>
      <c r="C11">
        <v>25</v>
      </c>
    </row>
    <row r="12" spans="1:3" x14ac:dyDescent="0.35">
      <c r="A12" s="3" t="str">
        <f t="shared" si="0"/>
        <v>2025-26</v>
      </c>
      <c r="B12" s="3">
        <v>25</v>
      </c>
      <c r="C12" s="3">
        <v>26</v>
      </c>
    </row>
    <row r="13" spans="1:3" x14ac:dyDescent="0.35">
      <c r="A13" s="3" t="str">
        <f t="shared" si="0"/>
        <v>2026-27</v>
      </c>
      <c r="B13">
        <v>26</v>
      </c>
      <c r="C13">
        <v>27</v>
      </c>
    </row>
    <row r="14" spans="1:3" x14ac:dyDescent="0.35">
      <c r="A14" s="3" t="str">
        <f t="shared" si="0"/>
        <v>2027-28</v>
      </c>
      <c r="B14" s="3">
        <v>27</v>
      </c>
      <c r="C14" s="3">
        <v>28</v>
      </c>
    </row>
    <row r="15" spans="1:3" x14ac:dyDescent="0.35">
      <c r="A15" s="3" t="str">
        <f t="shared" si="0"/>
        <v>2028-29</v>
      </c>
      <c r="B15">
        <v>28</v>
      </c>
      <c r="C15">
        <v>29</v>
      </c>
    </row>
    <row r="16" spans="1:3" x14ac:dyDescent="0.35">
      <c r="A16" s="3" t="str">
        <f t="shared" si="0"/>
        <v>2029-30</v>
      </c>
      <c r="B16" s="3">
        <v>29</v>
      </c>
      <c r="C16" s="3">
        <v>30</v>
      </c>
    </row>
    <row r="17" spans="1:3" x14ac:dyDescent="0.35">
      <c r="A17" s="3" t="str">
        <f t="shared" si="0"/>
        <v>2030-31</v>
      </c>
      <c r="B17">
        <v>30</v>
      </c>
      <c r="C17">
        <v>31</v>
      </c>
    </row>
    <row r="18" spans="1:3" x14ac:dyDescent="0.35">
      <c r="A18" s="3" t="str">
        <f t="shared" si="0"/>
        <v>2031-32</v>
      </c>
      <c r="B18" s="3">
        <v>31</v>
      </c>
      <c r="C18" s="3">
        <v>32</v>
      </c>
    </row>
    <row r="19" spans="1:3" x14ac:dyDescent="0.35">
      <c r="A19" s="3" t="str">
        <f t="shared" si="0"/>
        <v>2032-33</v>
      </c>
      <c r="B19">
        <v>32</v>
      </c>
      <c r="C19">
        <v>33</v>
      </c>
    </row>
    <row r="20" spans="1:3" x14ac:dyDescent="0.35">
      <c r="A20" s="3" t="str">
        <f t="shared" si="0"/>
        <v>2033-34</v>
      </c>
      <c r="B20" s="3">
        <v>33</v>
      </c>
      <c r="C20" s="3">
        <v>34</v>
      </c>
    </row>
    <row r="21" spans="1:3" x14ac:dyDescent="0.35">
      <c r="A21" s="3" t="str">
        <f t="shared" si="0"/>
        <v>2034-35</v>
      </c>
      <c r="B21">
        <v>34</v>
      </c>
      <c r="C21">
        <v>35</v>
      </c>
    </row>
    <row r="22" spans="1:3" x14ac:dyDescent="0.35">
      <c r="A22" s="3" t="str">
        <f t="shared" si="0"/>
        <v>2035-36</v>
      </c>
      <c r="B22" s="3">
        <v>35</v>
      </c>
      <c r="C22" s="3">
        <v>36</v>
      </c>
    </row>
    <row r="23" spans="1:3" x14ac:dyDescent="0.35">
      <c r="A23" s="3" t="str">
        <f t="shared" si="0"/>
        <v>2036-37</v>
      </c>
      <c r="B23">
        <v>36</v>
      </c>
      <c r="C23">
        <v>37</v>
      </c>
    </row>
  </sheetData>
  <sheetProtection algorithmName="SHA-512" hashValue="VhrPqq/ZIXWopwIM2iNfOjEcPXBVg/nfxKunMlXeXHOJDK68i8/er1UubuFJT538xfCF4vv/IVt7LJl5aeCgRQ==" saltValue="Jl/zWLQ/qW7ag6uRZ5iD+A==" spinCount="100000" sheet="1" objects="1" scenarios="1"/>
  <pageMargins left="0.7" right="0.7" top="0.75" bottom="0.75" header="0.3" footer="0.3"/>
  <pageSetup paperSize="9" orientation="portrait" r:id="rId1"/>
  <headerFooter>
    <oddHeader>&amp;C&amp;"Arial"&amp;12&amp;K000000OFFICIAL&amp;1#</oddHeader>
    <oddFooter>&amp;C&amp;1#&amp;"Arial"&amp;12&amp;K000000OFFICIAL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35495E"/>
    <pageSetUpPr fitToPage="1"/>
  </sheetPr>
  <dimension ref="A1:K962"/>
  <sheetViews>
    <sheetView showGridLines="0" zoomScaleNormal="100" zoomScaleSheetLayoutView="100" zoomScalePageLayoutView="55" workbookViewId="0">
      <pane ySplit="2" topLeftCell="A3" activePane="bottomLeft" state="frozen"/>
      <selection activeCell="D4" sqref="D4"/>
      <selection pane="bottomLeft" activeCell="F5" sqref="F5"/>
    </sheetView>
  </sheetViews>
  <sheetFormatPr defaultColWidth="9.1796875" defaultRowHeight="14" x14ac:dyDescent="0.3"/>
  <cols>
    <col min="1" max="1" width="5.7265625" style="7" customWidth="1"/>
    <col min="2" max="2" width="3.7265625" style="7" customWidth="1"/>
    <col min="3" max="3" width="64" style="10" customWidth="1"/>
    <col min="4" max="4" width="13.453125" style="12" customWidth="1"/>
    <col min="5" max="5" width="12.453125" style="12" customWidth="1"/>
    <col min="6" max="6" width="16.81640625" style="7" customWidth="1"/>
    <col min="7" max="8" width="58" style="14" customWidth="1"/>
    <col min="9" max="9" width="67.54296875" style="14" customWidth="1"/>
    <col min="10" max="10" width="11.81640625" style="78" hidden="1" customWidth="1"/>
    <col min="11" max="11" width="9.1796875" style="7" hidden="1" customWidth="1"/>
    <col min="12" max="12" width="0" style="7" hidden="1" customWidth="1"/>
    <col min="13" max="16384" width="9.1796875" style="7"/>
  </cols>
  <sheetData>
    <row r="1" spans="1:11" ht="42" customHeight="1" x14ac:dyDescent="0.3">
      <c r="A1" s="19"/>
      <c r="B1" s="19"/>
      <c r="C1" s="98" t="s">
        <v>57</v>
      </c>
      <c r="D1" s="20"/>
      <c r="E1" s="67" t="s">
        <v>32</v>
      </c>
      <c r="F1" s="67" t="s">
        <v>38</v>
      </c>
      <c r="G1" s="676"/>
      <c r="H1" s="675"/>
      <c r="I1" s="21"/>
    </row>
    <row r="2" spans="1:11" s="10" customFormat="1" ht="33" customHeight="1" thickBot="1" x14ac:dyDescent="0.4">
      <c r="A2" s="19"/>
      <c r="B2" s="19"/>
      <c r="C2" s="20" t="s">
        <v>58</v>
      </c>
      <c r="D2" s="20" t="s">
        <v>59</v>
      </c>
      <c r="E2" s="20" t="s">
        <v>60</v>
      </c>
      <c r="F2" s="20" t="str">
        <f>'Input 1'!B5&amp;" 
Actual"</f>
        <v>2025-26 
Actual</v>
      </c>
      <c r="G2" s="131" t="s">
        <v>61</v>
      </c>
      <c r="H2" s="131" t="s">
        <v>62</v>
      </c>
      <c r="I2" s="131" t="s">
        <v>63</v>
      </c>
      <c r="J2" s="79" t="s">
        <v>64</v>
      </c>
    </row>
    <row r="3" spans="1:11" ht="22.5" customHeight="1" thickBot="1" x14ac:dyDescent="0.35">
      <c r="A3" s="165" t="s">
        <v>65</v>
      </c>
      <c r="B3" s="198"/>
      <c r="C3" s="198"/>
      <c r="D3" s="134"/>
      <c r="E3" s="134"/>
      <c r="F3" s="199"/>
      <c r="G3" s="200"/>
      <c r="H3" s="200"/>
      <c r="I3" s="200"/>
    </row>
    <row r="4" spans="1:11" ht="28.5" customHeight="1" x14ac:dyDescent="0.3">
      <c r="A4" s="1214"/>
      <c r="B4" s="1215"/>
      <c r="C4" s="337" t="s">
        <v>66</v>
      </c>
      <c r="D4" s="144" t="s">
        <v>67</v>
      </c>
      <c r="E4" s="33"/>
      <c r="F4" s="882" t="e">
        <f>VLOOKUP('Input 1'!A4,'ABS data'!B:C,2,FALSE)</f>
        <v>#N/A</v>
      </c>
      <c r="G4" s="393" t="s">
        <v>68</v>
      </c>
      <c r="H4" s="541"/>
      <c r="I4" s="393" t="s">
        <v>69</v>
      </c>
      <c r="K4" s="538" t="e">
        <f>F4</f>
        <v>#N/A</v>
      </c>
    </row>
    <row r="5" spans="1:11" ht="28.5" customHeight="1" x14ac:dyDescent="0.3">
      <c r="A5" s="1216"/>
      <c r="B5" s="1217"/>
      <c r="C5" s="84" t="s">
        <v>70</v>
      </c>
      <c r="D5" s="69" t="s">
        <v>51</v>
      </c>
      <c r="E5" s="34"/>
      <c r="F5" s="22"/>
      <c r="G5" s="394"/>
      <c r="H5" s="542"/>
      <c r="I5" s="394" t="s">
        <v>71</v>
      </c>
      <c r="K5" s="538">
        <f>F5</f>
        <v>0</v>
      </c>
    </row>
    <row r="6" spans="1:11" ht="28.5" customHeight="1" thickBot="1" x14ac:dyDescent="0.35">
      <c r="A6" s="1218"/>
      <c r="B6" s="1219"/>
      <c r="C6" s="84" t="s">
        <v>72</v>
      </c>
      <c r="D6" s="69" t="s">
        <v>73</v>
      </c>
      <c r="E6" s="35"/>
      <c r="F6" s="397" t="e">
        <f>VLOOKUP('Input 1'!A4,'ABS data'!B:D,3,FALSE)</f>
        <v>#N/A</v>
      </c>
      <c r="G6" s="396" t="s">
        <v>74</v>
      </c>
      <c r="H6" s="543"/>
      <c r="I6" s="396" t="s">
        <v>75</v>
      </c>
      <c r="K6" s="538"/>
    </row>
    <row r="7" spans="1:11" ht="22.5" customHeight="1" thickBot="1" x14ac:dyDescent="0.35">
      <c r="A7" s="201" t="s">
        <v>39</v>
      </c>
      <c r="B7" s="73"/>
      <c r="C7" s="73"/>
      <c r="D7" s="74"/>
      <c r="E7" s="74"/>
      <c r="F7" s="76"/>
      <c r="G7" s="82"/>
      <c r="H7" s="539"/>
      <c r="I7" s="75"/>
      <c r="K7" s="538"/>
    </row>
    <row r="8" spans="1:11" ht="28.5" customHeight="1" x14ac:dyDescent="0.3">
      <c r="A8" s="86" t="s">
        <v>76</v>
      </c>
      <c r="B8" s="70" t="s">
        <v>77</v>
      </c>
      <c r="C8" s="83" t="s">
        <v>78</v>
      </c>
      <c r="D8" s="71" t="s">
        <v>79</v>
      </c>
      <c r="E8" s="1204" t="s">
        <v>80</v>
      </c>
      <c r="F8" s="80"/>
      <c r="G8" s="398" t="str">
        <f>IF(AND(J8=1,F8&lt;&gt;""),"Please remove data from F8 or make E8 - Applicable."," ")</f>
        <v xml:space="preserve"> </v>
      </c>
      <c r="H8" s="542"/>
      <c r="I8" s="394" t="s">
        <v>81</v>
      </c>
      <c r="J8" s="78">
        <f>IF(OR(E8="Not applicable",E8="No data"),1,0)</f>
        <v>1</v>
      </c>
      <c r="K8" s="538">
        <f t="shared" ref="K8:K13" si="0">F8</f>
        <v>0</v>
      </c>
    </row>
    <row r="9" spans="1:11" ht="28.5" customHeight="1" x14ac:dyDescent="0.3">
      <c r="A9" s="302" t="str">
        <f>A8</f>
        <v>AF2</v>
      </c>
      <c r="B9" s="303" t="s">
        <v>82</v>
      </c>
      <c r="C9" s="304" t="s">
        <v>83</v>
      </c>
      <c r="D9" s="305" t="s">
        <v>84</v>
      </c>
      <c r="E9" s="1205"/>
      <c r="F9" s="80"/>
      <c r="G9" s="398" t="str">
        <f>IF(AND(J9=1,F9&lt;&gt;""),"Please remove data from F9 or make E8 - Applicable."," ")</f>
        <v xml:space="preserve"> </v>
      </c>
      <c r="H9" s="542"/>
      <c r="I9" s="394"/>
      <c r="J9" s="81">
        <f>J8</f>
        <v>1</v>
      </c>
      <c r="K9" s="538">
        <f t="shared" si="0"/>
        <v>0</v>
      </c>
    </row>
    <row r="10" spans="1:11" ht="28.5" customHeight="1" x14ac:dyDescent="0.3">
      <c r="A10" s="86" t="s">
        <v>85</v>
      </c>
      <c r="B10" s="70" t="s">
        <v>77</v>
      </c>
      <c r="C10" s="83" t="s">
        <v>86</v>
      </c>
      <c r="D10" s="71" t="s">
        <v>87</v>
      </c>
      <c r="E10" s="1211" t="s">
        <v>80</v>
      </c>
      <c r="F10" s="24"/>
      <c r="G10" s="398" t="str">
        <f>IF(AND(J10=1,F10&lt;&gt;""),"Please remove data from F10 or make E10 - Applicable."," ")</f>
        <v xml:space="preserve"> </v>
      </c>
      <c r="H10" s="542"/>
      <c r="I10" s="394" t="s">
        <v>88</v>
      </c>
      <c r="J10" s="78">
        <f>IF(OR(E10="Not applicable",E10="No data"),1,0)</f>
        <v>1</v>
      </c>
      <c r="K10" s="538">
        <f t="shared" si="0"/>
        <v>0</v>
      </c>
    </row>
    <row r="11" spans="1:11" ht="28.5" customHeight="1" x14ac:dyDescent="0.3">
      <c r="A11" s="302" t="str">
        <f>A10</f>
        <v>AF6</v>
      </c>
      <c r="B11" s="303" t="s">
        <v>82</v>
      </c>
      <c r="C11" s="306" t="s">
        <v>66</v>
      </c>
      <c r="D11" s="305" t="s">
        <v>67</v>
      </c>
      <c r="E11" s="1205"/>
      <c r="F11" s="402" t="str">
        <f>IF(E10="Applicable", F4, " ")</f>
        <v xml:space="preserve"> </v>
      </c>
      <c r="G11" s="399" t="s">
        <v>89</v>
      </c>
      <c r="H11" s="542"/>
      <c r="I11" s="394"/>
      <c r="J11" s="81">
        <f>J10</f>
        <v>1</v>
      </c>
      <c r="K11" s="538" t="str">
        <f t="shared" si="0"/>
        <v xml:space="preserve"> </v>
      </c>
    </row>
    <row r="12" spans="1:11" ht="28.5" customHeight="1" x14ac:dyDescent="0.3">
      <c r="A12" s="86" t="s">
        <v>90</v>
      </c>
      <c r="B12" s="70" t="s">
        <v>77</v>
      </c>
      <c r="C12" s="83" t="s">
        <v>91</v>
      </c>
      <c r="D12" s="71" t="s">
        <v>92</v>
      </c>
      <c r="E12" s="1204" t="s">
        <v>80</v>
      </c>
      <c r="F12" s="24"/>
      <c r="G12" s="398" t="str">
        <f>IF(AND(J12=1,F12&lt;&gt;""),"Please remove data from F12 or make E12 - Applicable."," ")</f>
        <v xml:space="preserve"> </v>
      </c>
      <c r="H12" s="542"/>
      <c r="I12" s="394" t="s">
        <v>93</v>
      </c>
      <c r="J12" s="78">
        <f>IF(OR(E12="Not applicable",E12="No data"),1,0)</f>
        <v>1</v>
      </c>
      <c r="K12" s="538">
        <f t="shared" si="0"/>
        <v>0</v>
      </c>
    </row>
    <row r="13" spans="1:11" ht="28.5" customHeight="1" thickBot="1" x14ac:dyDescent="0.35">
      <c r="A13" s="90" t="str">
        <f>A12</f>
        <v>AF7</v>
      </c>
      <c r="B13" s="68" t="s">
        <v>82</v>
      </c>
      <c r="C13" s="84" t="s">
        <v>94</v>
      </c>
      <c r="D13" s="69" t="s">
        <v>87</v>
      </c>
      <c r="E13" s="1208"/>
      <c r="F13" s="401" t="str">
        <f>IF(E12="Applicable",F10," ")</f>
        <v xml:space="preserve"> </v>
      </c>
      <c r="G13" s="400" t="s">
        <v>95</v>
      </c>
      <c r="H13" s="543"/>
      <c r="I13" s="396"/>
      <c r="J13" s="81">
        <f>J12</f>
        <v>1</v>
      </c>
      <c r="K13" s="538" t="str">
        <f t="shared" si="0"/>
        <v xml:space="preserve"> </v>
      </c>
    </row>
    <row r="14" spans="1:11" ht="22.5" customHeight="1" thickBot="1" x14ac:dyDescent="0.35">
      <c r="A14" s="201" t="s">
        <v>96</v>
      </c>
      <c r="B14" s="73"/>
      <c r="C14" s="73"/>
      <c r="D14" s="74"/>
      <c r="E14" s="74"/>
      <c r="F14" s="76"/>
      <c r="G14" s="77"/>
      <c r="H14" s="536"/>
      <c r="I14" s="77"/>
      <c r="K14" s="538"/>
    </row>
    <row r="15" spans="1:11" ht="28.5" customHeight="1" x14ac:dyDescent="0.3">
      <c r="A15" s="86" t="s">
        <v>97</v>
      </c>
      <c r="B15" s="70" t="s">
        <v>77</v>
      </c>
      <c r="C15" s="83" t="s">
        <v>98</v>
      </c>
      <c r="D15" s="71" t="s">
        <v>99</v>
      </c>
      <c r="E15" s="1223" t="s">
        <v>80</v>
      </c>
      <c r="F15" s="23"/>
      <c r="G15" s="670" t="str">
        <f>IF(AND(F15&lt;F16),"This figure must be equal to or greater than the number of requests in cell F16. Refer to Guidance."," ")</f>
        <v xml:space="preserve"> </v>
      </c>
      <c r="H15" s="542"/>
      <c r="I15" s="394" t="s">
        <v>100</v>
      </c>
      <c r="J15" s="78">
        <f>IF(OR(E15="Not applicable",E15="No data"),1,0)</f>
        <v>1</v>
      </c>
      <c r="K15" s="538">
        <f t="shared" ref="K15:K24" si="1">F15</f>
        <v>0</v>
      </c>
    </row>
    <row r="16" spans="1:11" ht="28.5" customHeight="1" x14ac:dyDescent="0.3">
      <c r="A16" s="302" t="str">
        <f>A15</f>
        <v>AM1</v>
      </c>
      <c r="B16" s="303" t="s">
        <v>82</v>
      </c>
      <c r="C16" s="304" t="s">
        <v>101</v>
      </c>
      <c r="D16" s="305" t="s">
        <v>102</v>
      </c>
      <c r="E16" s="1205"/>
      <c r="F16" s="80"/>
      <c r="G16" s="398" t="str">
        <f>IF(AND(J16=1,F16&lt;&gt;""),"Please remove data from F16  or make E15 - Applicable."," ")</f>
        <v xml:space="preserve"> </v>
      </c>
      <c r="H16" s="542"/>
      <c r="I16" s="395"/>
      <c r="J16" s="81">
        <f>J15</f>
        <v>1</v>
      </c>
      <c r="K16" s="538">
        <f t="shared" si="1"/>
        <v>0</v>
      </c>
    </row>
    <row r="17" spans="1:11" ht="28.5" customHeight="1" x14ac:dyDescent="0.3">
      <c r="A17" s="86" t="s">
        <v>103</v>
      </c>
      <c r="B17" s="70" t="s">
        <v>77</v>
      </c>
      <c r="C17" s="83" t="s">
        <v>104</v>
      </c>
      <c r="D17" s="71" t="s">
        <v>105</v>
      </c>
      <c r="E17" s="1204" t="s">
        <v>80</v>
      </c>
      <c r="F17" s="24"/>
      <c r="G17" s="398" t="str">
        <f>IF(AND(J17=1,F17&lt;&gt;""),"Please remove data from F17 or make E17 - Applicable."," ")</f>
        <v xml:space="preserve"> </v>
      </c>
      <c r="H17" s="542"/>
      <c r="I17" s="394" t="s">
        <v>106</v>
      </c>
      <c r="J17" s="78">
        <f>IF(OR(E17="Not applicable",E17="No data"),1,0)</f>
        <v>1</v>
      </c>
      <c r="K17" s="538">
        <f t="shared" si="1"/>
        <v>0</v>
      </c>
    </row>
    <row r="18" spans="1:11" ht="28.5" customHeight="1" x14ac:dyDescent="0.3">
      <c r="A18" s="302" t="str">
        <f>A17</f>
        <v>AM2</v>
      </c>
      <c r="B18" s="303" t="s">
        <v>82</v>
      </c>
      <c r="C18" s="304" t="s">
        <v>107</v>
      </c>
      <c r="D18" s="305" t="s">
        <v>105</v>
      </c>
      <c r="E18" s="1205"/>
      <c r="F18" s="24"/>
      <c r="G18" s="398" t="str">
        <f>IF(AND(J18=1,F18&lt;&gt;""),"Please remove data from F18 or make E17 - Applicable."," ")</f>
        <v xml:space="preserve"> </v>
      </c>
      <c r="H18" s="542"/>
      <c r="I18" s="394" t="s">
        <v>108</v>
      </c>
      <c r="J18" s="81">
        <f>J17</f>
        <v>1</v>
      </c>
      <c r="K18" s="538">
        <f t="shared" si="1"/>
        <v>0</v>
      </c>
    </row>
    <row r="19" spans="1:11" ht="28.5" customHeight="1" x14ac:dyDescent="0.3">
      <c r="A19" s="307" t="s">
        <v>109</v>
      </c>
      <c r="B19" s="87" t="s">
        <v>77</v>
      </c>
      <c r="C19" s="88" t="s">
        <v>110</v>
      </c>
      <c r="D19" s="390" t="s">
        <v>105</v>
      </c>
      <c r="E19" s="1204" t="s">
        <v>80</v>
      </c>
      <c r="F19" s="25"/>
      <c r="G19" s="398" t="str">
        <f>IF(AND(J19=1,F19&lt;&gt;""),"Please remove data from F19 or make E19 - Applicable."," ")</f>
        <v xml:space="preserve"> </v>
      </c>
      <c r="H19" s="542"/>
      <c r="I19" s="394" t="s">
        <v>111</v>
      </c>
      <c r="J19" s="78">
        <f>IF(OR(E19="Not applicable",E19="No data"),1,0)</f>
        <v>1</v>
      </c>
      <c r="K19" s="538">
        <f>F19</f>
        <v>0</v>
      </c>
    </row>
    <row r="20" spans="1:11" ht="28.5" customHeight="1" x14ac:dyDescent="0.3">
      <c r="A20" s="302" t="str">
        <f>A19</f>
        <v>AM5</v>
      </c>
      <c r="B20" s="303" t="s">
        <v>82</v>
      </c>
      <c r="C20" s="304" t="s">
        <v>112</v>
      </c>
      <c r="D20" s="305" t="s">
        <v>105</v>
      </c>
      <c r="E20" s="1205"/>
      <c r="F20" s="403" t="str">
        <f>IF(E19="Applicable",F18-F17, " ")</f>
        <v xml:space="preserve"> </v>
      </c>
      <c r="G20" s="399" t="s">
        <v>113</v>
      </c>
      <c r="H20" s="542"/>
      <c r="I20" s="394" t="s">
        <v>114</v>
      </c>
      <c r="J20" s="81">
        <f>J19</f>
        <v>1</v>
      </c>
      <c r="K20" s="538" t="str">
        <f t="shared" si="1"/>
        <v xml:space="preserve"> </v>
      </c>
    </row>
    <row r="21" spans="1:11" ht="28.5" customHeight="1" x14ac:dyDescent="0.3">
      <c r="A21" s="307" t="s">
        <v>115</v>
      </c>
      <c r="B21" s="87" t="s">
        <v>77</v>
      </c>
      <c r="C21" s="88" t="s">
        <v>116</v>
      </c>
      <c r="D21" s="390" t="s">
        <v>92</v>
      </c>
      <c r="E21" s="1204" t="s">
        <v>80</v>
      </c>
      <c r="F21" s="26"/>
      <c r="G21" s="398" t="str">
        <f>IF(AND(J21=1,F21&lt;&gt;""),"Please remove data from F21 or make E21 - Applicable."," ")</f>
        <v xml:space="preserve"> </v>
      </c>
      <c r="H21" s="542"/>
      <c r="I21" s="394" t="s">
        <v>117</v>
      </c>
      <c r="J21" s="78">
        <f>IF(OR(E21="Not applicable",E21="No data"),1,0)</f>
        <v>1</v>
      </c>
      <c r="K21" s="538">
        <f>F21</f>
        <v>0</v>
      </c>
    </row>
    <row r="22" spans="1:11" ht="28.5" customHeight="1" x14ac:dyDescent="0.3">
      <c r="A22" s="302" t="str">
        <f>A21</f>
        <v>AM6</v>
      </c>
      <c r="B22" s="303" t="s">
        <v>82</v>
      </c>
      <c r="C22" s="304" t="s">
        <v>66</v>
      </c>
      <c r="D22" s="305" t="s">
        <v>67</v>
      </c>
      <c r="E22" s="1205"/>
      <c r="F22" s="404" t="str">
        <f>IF(E21="Applicable",F4, " ")</f>
        <v xml:space="preserve"> </v>
      </c>
      <c r="G22" s="399" t="s">
        <v>89</v>
      </c>
      <c r="H22" s="542"/>
      <c r="I22" s="394"/>
      <c r="J22" s="81">
        <f>J21</f>
        <v>1</v>
      </c>
      <c r="K22" s="538" t="str">
        <f t="shared" si="1"/>
        <v xml:space="preserve"> </v>
      </c>
    </row>
    <row r="23" spans="1:11" ht="28.5" customHeight="1" x14ac:dyDescent="0.3">
      <c r="A23" s="307" t="s">
        <v>118</v>
      </c>
      <c r="B23" s="87" t="s">
        <v>77</v>
      </c>
      <c r="C23" s="88" t="s">
        <v>119</v>
      </c>
      <c r="D23" s="1220" t="s">
        <v>120</v>
      </c>
      <c r="E23" s="1204" t="s">
        <v>80</v>
      </c>
      <c r="F23" s="25"/>
      <c r="G23" s="398" t="str">
        <f>IF(AND(J23=1,F23&lt;&gt;""),"Please remove data from F23 or make E23 - Applicable."," ")</f>
        <v xml:space="preserve"> </v>
      </c>
      <c r="H23" s="542"/>
      <c r="I23" s="394" t="s">
        <v>121</v>
      </c>
      <c r="J23" s="78">
        <f>IF(OR(E23="Not applicable",E23="No data"),1,0)</f>
        <v>1</v>
      </c>
      <c r="K23" s="538">
        <f t="shared" si="1"/>
        <v>0</v>
      </c>
    </row>
    <row r="24" spans="1:11" ht="28.5" customHeight="1" thickBot="1" x14ac:dyDescent="0.35">
      <c r="A24" s="202" t="str">
        <f>A23</f>
        <v>AM7</v>
      </c>
      <c r="B24" s="72" t="s">
        <v>82</v>
      </c>
      <c r="C24" s="85" t="s">
        <v>122</v>
      </c>
      <c r="D24" s="1221"/>
      <c r="E24" s="1208"/>
      <c r="F24" s="27"/>
      <c r="G24" s="398" t="str">
        <f>IF(AND(J24=1,F24&lt;&gt;""),"Please remove data from F24 or make E23 - Applicable."," ")</f>
        <v xml:space="preserve"> </v>
      </c>
      <c r="H24" s="542"/>
      <c r="I24" s="394"/>
      <c r="J24" s="81">
        <f>J23</f>
        <v>1</v>
      </c>
      <c r="K24" s="538">
        <f t="shared" si="1"/>
        <v>0</v>
      </c>
    </row>
    <row r="25" spans="1:11" ht="22.5" customHeight="1" thickBot="1" x14ac:dyDescent="0.35">
      <c r="A25" s="201" t="s">
        <v>123</v>
      </c>
      <c r="B25" s="73"/>
      <c r="C25" s="73"/>
      <c r="D25" s="74"/>
      <c r="E25" s="74"/>
      <c r="F25" s="76"/>
      <c r="G25" s="77"/>
      <c r="H25" s="536"/>
      <c r="I25" s="77"/>
      <c r="K25" s="538"/>
    </row>
    <row r="26" spans="1:11" ht="28.5" customHeight="1" x14ac:dyDescent="0.3">
      <c r="A26" s="86" t="s">
        <v>124</v>
      </c>
      <c r="B26" s="70" t="s">
        <v>77</v>
      </c>
      <c r="C26" s="83" t="s">
        <v>125</v>
      </c>
      <c r="D26" s="71" t="s">
        <v>99</v>
      </c>
      <c r="E26" s="1223" t="s">
        <v>80</v>
      </c>
      <c r="F26" s="23"/>
      <c r="G26" s="670" t="str">
        <f>IF(AND(F26&lt;F27),"This figure must be equal to or greater than the number of complaints in cell F27. Refer to Guidance."," ")</f>
        <v xml:space="preserve"> </v>
      </c>
      <c r="H26" s="542"/>
      <c r="I26" s="394" t="s">
        <v>126</v>
      </c>
      <c r="J26" s="78">
        <f>IF(OR(E26="Not applicable",E26="No data"),1,0)</f>
        <v>1</v>
      </c>
      <c r="K26" s="538">
        <f t="shared" ref="K26:K35" si="2">F26</f>
        <v>0</v>
      </c>
    </row>
    <row r="27" spans="1:11" ht="28.5" customHeight="1" x14ac:dyDescent="0.3">
      <c r="A27" s="302" t="str">
        <f>A26</f>
        <v>FS1</v>
      </c>
      <c r="B27" s="303" t="s">
        <v>82</v>
      </c>
      <c r="C27" s="304" t="s">
        <v>127</v>
      </c>
      <c r="D27" s="305" t="s">
        <v>128</v>
      </c>
      <c r="E27" s="1205"/>
      <c r="F27" s="80"/>
      <c r="G27" s="398" t="str">
        <f>IF(AND(J27=1,F27&lt;&gt;""),"Please remove data from F27 or make E26 - Applicable."," ")</f>
        <v xml:space="preserve"> </v>
      </c>
      <c r="H27" s="542"/>
      <c r="I27" s="394" t="s">
        <v>129</v>
      </c>
      <c r="J27" s="81">
        <f>J26</f>
        <v>1</v>
      </c>
      <c r="K27" s="538">
        <f t="shared" si="2"/>
        <v>0</v>
      </c>
    </row>
    <row r="28" spans="1:11" ht="42.75" customHeight="1" x14ac:dyDescent="0.3">
      <c r="A28" s="86" t="s">
        <v>130</v>
      </c>
      <c r="B28" s="70" t="s">
        <v>77</v>
      </c>
      <c r="C28" s="83" t="s">
        <v>131</v>
      </c>
      <c r="D28" s="71" t="s">
        <v>132</v>
      </c>
      <c r="E28" s="1204" t="s">
        <v>80</v>
      </c>
      <c r="F28" s="24"/>
      <c r="G28" s="398" t="str">
        <f>IF(AND(J28=1,F28&lt;&gt;""),"Please remove data from F28 or make E28 - Applicable."," ")</f>
        <v xml:space="preserve"> </v>
      </c>
      <c r="H28" s="542"/>
      <c r="I28" s="394" t="s">
        <v>133</v>
      </c>
      <c r="J28" s="78">
        <f>IF(OR(E28="Not applicable",E28="No data"),1,0)</f>
        <v>1</v>
      </c>
      <c r="K28" s="538">
        <f>F28</f>
        <v>0</v>
      </c>
    </row>
    <row r="29" spans="1:11" ht="42.75" customHeight="1" x14ac:dyDescent="0.3">
      <c r="A29" s="302" t="str">
        <f>A28</f>
        <v>FS2</v>
      </c>
      <c r="B29" s="303" t="s">
        <v>82</v>
      </c>
      <c r="C29" s="304" t="s">
        <v>134</v>
      </c>
      <c r="D29" s="305" t="s">
        <v>132</v>
      </c>
      <c r="E29" s="1205"/>
      <c r="F29" s="24"/>
      <c r="G29" s="398" t="str">
        <f>IF(AND(J29=1,F29&lt;&gt;""),"Please remove data from F29 or make E28 - Applicable."," ")</f>
        <v xml:space="preserve"> </v>
      </c>
      <c r="H29" s="542"/>
      <c r="I29" s="394"/>
      <c r="J29" s="81">
        <f>J28</f>
        <v>1</v>
      </c>
      <c r="K29" s="538">
        <f>F29</f>
        <v>0</v>
      </c>
    </row>
    <row r="30" spans="1:11" ht="28.5" customHeight="1" x14ac:dyDescent="0.3">
      <c r="A30" s="86" t="s">
        <v>135</v>
      </c>
      <c r="B30" s="70" t="s">
        <v>77</v>
      </c>
      <c r="C30" s="83" t="s">
        <v>136</v>
      </c>
      <c r="D30" s="71" t="s">
        <v>92</v>
      </c>
      <c r="E30" s="1204" t="s">
        <v>80</v>
      </c>
      <c r="F30" s="24"/>
      <c r="G30" s="398" t="str">
        <f>IF(AND(J30=1,F30&lt;&gt;""),"Please remove data from F30 or make E30 - Applicable."," ")</f>
        <v xml:space="preserve"> </v>
      </c>
      <c r="H30" s="542"/>
      <c r="I30" s="394" t="s">
        <v>137</v>
      </c>
      <c r="J30" s="78">
        <f>IF(OR(E30="Not applicable",E30="No data"),1,0)</f>
        <v>1</v>
      </c>
      <c r="K30" s="538">
        <f t="shared" si="2"/>
        <v>0</v>
      </c>
    </row>
    <row r="31" spans="1:11" ht="28.5" customHeight="1" x14ac:dyDescent="0.3">
      <c r="A31" s="302" t="str">
        <f>A30</f>
        <v>FS3</v>
      </c>
      <c r="B31" s="303" t="s">
        <v>82</v>
      </c>
      <c r="C31" s="304" t="s">
        <v>138</v>
      </c>
      <c r="D31" s="305" t="s">
        <v>132</v>
      </c>
      <c r="E31" s="1205"/>
      <c r="F31" s="24"/>
      <c r="G31" s="398" t="str">
        <f>IF(AND(J31=1,F31&lt;&gt;""),"Please remove data from F31 or make E30 - Applicable."," ")</f>
        <v xml:space="preserve"> </v>
      </c>
      <c r="H31" s="542"/>
      <c r="I31" s="394"/>
      <c r="J31" s="81">
        <f>J30</f>
        <v>1</v>
      </c>
      <c r="K31" s="538">
        <f t="shared" si="2"/>
        <v>0</v>
      </c>
    </row>
    <row r="32" spans="1:11" ht="42.75" customHeight="1" x14ac:dyDescent="0.3">
      <c r="A32" s="905" t="s">
        <v>139</v>
      </c>
      <c r="B32" s="906" t="s">
        <v>77</v>
      </c>
      <c r="C32" s="907" t="s">
        <v>140</v>
      </c>
      <c r="D32" s="908" t="s">
        <v>141</v>
      </c>
      <c r="E32" s="1224" t="s">
        <v>80</v>
      </c>
      <c r="F32" s="25"/>
      <c r="G32" s="398" t="str">
        <f>IF(AND(J32=1,F32&lt;&gt;""),"Please remove data from F32 or make E32 - Applicable."," ")</f>
        <v xml:space="preserve"> </v>
      </c>
      <c r="H32" s="542"/>
      <c r="I32" s="394" t="s">
        <v>142</v>
      </c>
      <c r="J32" s="78">
        <f>IF(OR(E32="Not applicable",E32="No data"),1,0)</f>
        <v>1</v>
      </c>
      <c r="K32" s="538">
        <f t="shared" si="2"/>
        <v>0</v>
      </c>
    </row>
    <row r="33" spans="1:11" ht="42.75" customHeight="1" x14ac:dyDescent="0.3">
      <c r="A33" s="302" t="str">
        <f>A32</f>
        <v>FS4</v>
      </c>
      <c r="B33" s="303" t="s">
        <v>82</v>
      </c>
      <c r="C33" s="304" t="s">
        <v>143</v>
      </c>
      <c r="D33" s="305" t="s">
        <v>141</v>
      </c>
      <c r="E33" s="1225"/>
      <c r="F33" s="25"/>
      <c r="G33" s="398" t="str">
        <f>IF(AND(J33=1,F33&lt;&gt;""),"Please remove data from F33 or make E32 - Applicable."," ")</f>
        <v xml:space="preserve"> </v>
      </c>
      <c r="H33" s="542"/>
      <c r="I33" s="394"/>
      <c r="J33" s="81">
        <f>J32</f>
        <v>1</v>
      </c>
      <c r="K33" s="538">
        <f t="shared" si="2"/>
        <v>0</v>
      </c>
    </row>
    <row r="34" spans="1:11" ht="28.5" customHeight="1" x14ac:dyDescent="0.3">
      <c r="A34" s="70" t="s">
        <v>144</v>
      </c>
      <c r="B34" s="70" t="s">
        <v>77</v>
      </c>
      <c r="C34" s="83" t="s">
        <v>145</v>
      </c>
      <c r="D34" s="908" t="s">
        <v>146</v>
      </c>
      <c r="E34" s="1212" t="s">
        <v>80</v>
      </c>
      <c r="F34" s="25"/>
      <c r="G34" s="909"/>
      <c r="H34" s="910"/>
      <c r="I34" s="405" t="s">
        <v>147</v>
      </c>
      <c r="J34" s="81">
        <f>IF(OR(E34="Not applicable",E34="No data"),1,0)</f>
        <v>1</v>
      </c>
      <c r="K34" s="538">
        <f t="shared" si="2"/>
        <v>0</v>
      </c>
    </row>
    <row r="35" spans="1:11" ht="28" customHeight="1" thickBot="1" x14ac:dyDescent="0.35">
      <c r="A35" s="92" t="s">
        <v>144</v>
      </c>
      <c r="B35" s="92" t="s">
        <v>82</v>
      </c>
      <c r="C35" s="93" t="s">
        <v>148</v>
      </c>
      <c r="D35" s="94" t="s">
        <v>146</v>
      </c>
      <c r="E35" s="1213"/>
      <c r="F35" s="1186">
        <f>_xlfn.XLOOKUP('Input 1'!A4,'Food safety samples'!A:A,'Food safety samples'!B:B)</f>
        <v>0</v>
      </c>
      <c r="G35" s="400" t="s">
        <v>1991</v>
      </c>
      <c r="H35" s="543"/>
      <c r="I35" s="396"/>
      <c r="J35" s="81">
        <f>J34</f>
        <v>1</v>
      </c>
      <c r="K35" s="538">
        <f t="shared" si="2"/>
        <v>0</v>
      </c>
    </row>
    <row r="36" spans="1:11" ht="22.5" customHeight="1" thickBot="1" x14ac:dyDescent="0.35">
      <c r="A36" s="902" t="s">
        <v>45</v>
      </c>
      <c r="B36" s="903"/>
      <c r="C36" s="903"/>
      <c r="D36" s="904"/>
      <c r="E36" s="904"/>
      <c r="F36" s="126"/>
      <c r="G36" s="127"/>
      <c r="H36" s="540"/>
      <c r="I36" s="127"/>
      <c r="K36" s="538"/>
    </row>
    <row r="37" spans="1:11" ht="42.75" customHeight="1" x14ac:dyDescent="0.3">
      <c r="A37" s="86" t="s">
        <v>149</v>
      </c>
      <c r="B37" s="87" t="s">
        <v>77</v>
      </c>
      <c r="C37" s="811" t="s">
        <v>150</v>
      </c>
      <c r="D37" s="89" t="s">
        <v>151</v>
      </c>
      <c r="E37" s="1222" t="s">
        <v>80</v>
      </c>
      <c r="F37" s="336"/>
      <c r="G37" s="398" t="str">
        <f>IF(AND(J37=1,F37&lt;&gt;""),"Please remove data from F35 or make E35 - Applicable."," ")</f>
        <v xml:space="preserve"> </v>
      </c>
      <c r="H37" s="542"/>
      <c r="I37" s="394" t="s">
        <v>152</v>
      </c>
      <c r="J37" s="78">
        <f>IF(OR(E37="Not applicable",E37="No data"),1,0)</f>
        <v>1</v>
      </c>
      <c r="K37" s="538">
        <f t="shared" ref="K37:K45" si="3">F37</f>
        <v>0</v>
      </c>
    </row>
    <row r="38" spans="1:11" ht="42.75" customHeight="1" x14ac:dyDescent="0.3">
      <c r="A38" s="308" t="str">
        <f>A37</f>
        <v>G1</v>
      </c>
      <c r="B38" s="303" t="s">
        <v>82</v>
      </c>
      <c r="C38" s="812" t="s">
        <v>153</v>
      </c>
      <c r="D38" s="309" t="s">
        <v>151</v>
      </c>
      <c r="E38" s="1205"/>
      <c r="F38" s="80"/>
      <c r="G38" s="398" t="str">
        <f>IF(AND(J38=1,F38&lt;&gt;""),"Please remove data from F36 or make E35 - Applicable."," ")</f>
        <v xml:space="preserve"> </v>
      </c>
      <c r="H38" s="542"/>
      <c r="I38" s="394"/>
      <c r="J38" s="81">
        <f>J37</f>
        <v>1</v>
      </c>
      <c r="K38" s="538">
        <f t="shared" si="3"/>
        <v>0</v>
      </c>
    </row>
    <row r="39" spans="1:11" ht="28.5" customHeight="1" x14ac:dyDescent="0.3">
      <c r="A39" s="310" t="s">
        <v>154</v>
      </c>
      <c r="B39" s="311" t="s">
        <v>77</v>
      </c>
      <c r="C39" s="312" t="s">
        <v>155</v>
      </c>
      <c r="D39" s="313" t="s">
        <v>156</v>
      </c>
      <c r="E39" s="29" t="s">
        <v>80</v>
      </c>
      <c r="F39" s="80"/>
      <c r="G39" s="673" t="s">
        <v>157</v>
      </c>
      <c r="H39" s="542"/>
      <c r="I39" s="394" t="s">
        <v>158</v>
      </c>
      <c r="J39" s="78">
        <f>IF(OR(E39="Not applicable",E39="No data"),1,0)</f>
        <v>1</v>
      </c>
      <c r="K39" s="538">
        <f t="shared" si="3"/>
        <v>0</v>
      </c>
    </row>
    <row r="40" spans="1:11" ht="28.5" customHeight="1" x14ac:dyDescent="0.3">
      <c r="A40" s="86" t="s">
        <v>159</v>
      </c>
      <c r="B40" s="70" t="s">
        <v>77</v>
      </c>
      <c r="C40" s="83" t="s">
        <v>160</v>
      </c>
      <c r="D40" s="89" t="s">
        <v>161</v>
      </c>
      <c r="E40" s="1204" t="s">
        <v>80</v>
      </c>
      <c r="F40" s="24"/>
      <c r="G40" s="398" t="str">
        <f>IF(AND(J40=1,F40&lt;&gt;""),"Please remove data from F38 or make E38 - Applicable."," ")</f>
        <v xml:space="preserve"> </v>
      </c>
      <c r="H40" s="542"/>
      <c r="I40" s="394" t="s">
        <v>162</v>
      </c>
      <c r="J40" s="78">
        <f>IF(OR(E40="Not applicable",E40="No data"),1,0)</f>
        <v>1</v>
      </c>
      <c r="K40" s="538">
        <f>F40</f>
        <v>0</v>
      </c>
    </row>
    <row r="41" spans="1:11" ht="28.5" customHeight="1" x14ac:dyDescent="0.3">
      <c r="A41" s="90" t="str">
        <f>A40</f>
        <v>G3</v>
      </c>
      <c r="B41" s="68" t="s">
        <v>82</v>
      </c>
      <c r="C41" s="84" t="s">
        <v>163</v>
      </c>
      <c r="D41" s="69" t="s">
        <v>164</v>
      </c>
      <c r="E41" s="1211"/>
      <c r="F41" s="24"/>
      <c r="G41" s="398" t="str">
        <f>IF(AND(J41=1,F41&lt;&gt;""),"Please remove data from F39 or make E38 - Applicable."," ")</f>
        <v xml:space="preserve"> </v>
      </c>
      <c r="H41" s="542"/>
      <c r="I41" s="394"/>
      <c r="J41" s="81">
        <f>J40</f>
        <v>1</v>
      </c>
      <c r="K41" s="538">
        <f>F41</f>
        <v>0</v>
      </c>
    </row>
    <row r="42" spans="1:11" ht="28.5" customHeight="1" x14ac:dyDescent="0.3">
      <c r="A42" s="302" t="str">
        <f>A41</f>
        <v>G3</v>
      </c>
      <c r="B42" s="303" t="s">
        <v>82</v>
      </c>
      <c r="C42" s="304" t="s">
        <v>165</v>
      </c>
      <c r="D42" s="305" t="s">
        <v>161</v>
      </c>
      <c r="E42" s="1205"/>
      <c r="F42" s="24"/>
      <c r="G42" s="398" t="str">
        <f>IF(AND(J42=1,F42&lt;&gt;""),"Please remove data from F40 or make E38 - Applicable."," ")</f>
        <v xml:space="preserve"> </v>
      </c>
      <c r="H42" s="542"/>
      <c r="I42" s="394"/>
      <c r="J42" s="81">
        <f>J41</f>
        <v>1</v>
      </c>
      <c r="K42" s="538">
        <f t="shared" si="3"/>
        <v>0</v>
      </c>
    </row>
    <row r="43" spans="1:11" ht="28.5" customHeight="1" x14ac:dyDescent="0.3">
      <c r="A43" s="86" t="s">
        <v>166</v>
      </c>
      <c r="B43" s="70" t="s">
        <v>77</v>
      </c>
      <c r="C43" s="83" t="s">
        <v>167</v>
      </c>
      <c r="D43" s="71" t="s">
        <v>92</v>
      </c>
      <c r="E43" s="1204" t="s">
        <v>80</v>
      </c>
      <c r="F43" s="24"/>
      <c r="G43" s="398" t="str">
        <f>IF(AND(J43=1,F43&lt;&gt;""),"Please remove data from F41 or make E41 - Applicable."," ")</f>
        <v xml:space="preserve"> </v>
      </c>
      <c r="H43" s="542"/>
      <c r="I43" s="394" t="s">
        <v>168</v>
      </c>
      <c r="J43" s="78">
        <f>IF(OR(E43="Not applicable",E43="No data"),1,0)</f>
        <v>1</v>
      </c>
      <c r="K43" s="538">
        <f t="shared" si="3"/>
        <v>0</v>
      </c>
    </row>
    <row r="44" spans="1:11" ht="28.5" customHeight="1" x14ac:dyDescent="0.3">
      <c r="A44" s="302" t="str">
        <f>A43</f>
        <v>G4</v>
      </c>
      <c r="B44" s="303" t="s">
        <v>82</v>
      </c>
      <c r="C44" s="304" t="s">
        <v>165</v>
      </c>
      <c r="D44" s="305" t="s">
        <v>161</v>
      </c>
      <c r="E44" s="1205"/>
      <c r="F44" s="31" t="str">
        <f>IF(E43="Applicable",F42," ")</f>
        <v xml:space="preserve"> </v>
      </c>
      <c r="G44" s="399" t="s">
        <v>1992</v>
      </c>
      <c r="H44" s="542"/>
      <c r="I44" s="394"/>
      <c r="J44" s="81">
        <f>J43</f>
        <v>1</v>
      </c>
      <c r="K44" s="538" t="str">
        <f t="shared" si="3"/>
        <v xml:space="preserve"> </v>
      </c>
    </row>
    <row r="45" spans="1:11" ht="28.5" customHeight="1" thickBot="1" x14ac:dyDescent="0.35">
      <c r="A45" s="314" t="s">
        <v>169</v>
      </c>
      <c r="B45" s="315" t="s">
        <v>77</v>
      </c>
      <c r="C45" s="316" t="s">
        <v>170</v>
      </c>
      <c r="D45" s="317" t="s">
        <v>156</v>
      </c>
      <c r="E45" s="389" t="s">
        <v>80</v>
      </c>
      <c r="F45" s="671"/>
      <c r="G45" s="673" t="s">
        <v>157</v>
      </c>
      <c r="H45" s="542"/>
      <c r="I45" s="394" t="s">
        <v>171</v>
      </c>
      <c r="J45" s="78">
        <f>IF(OR(E45="Not applicable",E45="No data"),1,0)</f>
        <v>1</v>
      </c>
      <c r="K45" s="538">
        <f t="shared" si="3"/>
        <v>0</v>
      </c>
    </row>
    <row r="46" spans="1:11" ht="22.5" customHeight="1" thickBot="1" x14ac:dyDescent="0.35">
      <c r="A46" s="201" t="s">
        <v>47</v>
      </c>
      <c r="B46" s="73"/>
      <c r="C46" s="73"/>
      <c r="D46" s="74"/>
      <c r="E46" s="119"/>
      <c r="F46" s="76"/>
      <c r="G46" s="77"/>
      <c r="H46" s="536"/>
      <c r="I46" s="77"/>
      <c r="K46" s="538"/>
    </row>
    <row r="47" spans="1:11" ht="28.5" customHeight="1" x14ac:dyDescent="0.3">
      <c r="A47" s="86" t="s">
        <v>172</v>
      </c>
      <c r="B47" s="70" t="s">
        <v>77</v>
      </c>
      <c r="C47" s="83" t="s">
        <v>173</v>
      </c>
      <c r="D47" s="71" t="s">
        <v>174</v>
      </c>
      <c r="E47" s="1204" t="s">
        <v>80</v>
      </c>
      <c r="F47" s="24"/>
      <c r="G47" s="398" t="str">
        <f>IF(AND(J47=1,F47&lt;&gt;""),"Please remove data from F47 or make E47 - Applicable."," ")</f>
        <v xml:space="preserve"> </v>
      </c>
      <c r="H47" s="542"/>
      <c r="I47" s="394" t="s">
        <v>175</v>
      </c>
      <c r="J47" s="78">
        <f>IF(OR(E47="Not applicable",E47="No data"),1,0)</f>
        <v>1</v>
      </c>
      <c r="K47" s="538">
        <f>F47</f>
        <v>0</v>
      </c>
    </row>
    <row r="48" spans="1:11" ht="28.5" customHeight="1" x14ac:dyDescent="0.3">
      <c r="A48" s="302" t="str">
        <f>A47</f>
        <v>LB2</v>
      </c>
      <c r="B48" s="303" t="s">
        <v>82</v>
      </c>
      <c r="C48" s="304" t="s">
        <v>176</v>
      </c>
      <c r="D48" s="305" t="s">
        <v>174</v>
      </c>
      <c r="E48" s="1205"/>
      <c r="F48" s="411"/>
      <c r="G48" s="398" t="str">
        <f>IF(AND(J48=1,F48&lt;&gt;""),"Please remove data from F48 or make E47 - Applicable."," ")</f>
        <v xml:space="preserve"> </v>
      </c>
      <c r="H48" s="542"/>
      <c r="I48" s="394"/>
      <c r="J48" s="81">
        <f>J47</f>
        <v>1</v>
      </c>
      <c r="K48" s="538">
        <f>F48</f>
        <v>0</v>
      </c>
    </row>
    <row r="49" spans="1:11" ht="28.5" customHeight="1" x14ac:dyDescent="0.3">
      <c r="A49" s="905" t="s">
        <v>177</v>
      </c>
      <c r="B49" s="906" t="s">
        <v>77</v>
      </c>
      <c r="C49" s="907" t="s">
        <v>178</v>
      </c>
      <c r="D49" s="908" t="s">
        <v>92</v>
      </c>
      <c r="E49" s="1200" t="s">
        <v>80</v>
      </c>
      <c r="F49" s="1140"/>
      <c r="G49" s="909" t="str">
        <f>IF(AND(J49=1,F49&lt;&gt;""),"Please remove data from F55 or make E55 - Applicable."," ")</f>
        <v xml:space="preserve"> </v>
      </c>
      <c r="H49" s="542"/>
      <c r="I49" s="394" t="s">
        <v>179</v>
      </c>
      <c r="J49" s="78">
        <f>IF(OR(E49="Not applicable",E49="No data"),1,0)</f>
        <v>1</v>
      </c>
      <c r="K49" s="538">
        <f t="shared" ref="K49:K56" si="4">F49</f>
        <v>0</v>
      </c>
    </row>
    <row r="50" spans="1:11" ht="28.5" customHeight="1" x14ac:dyDescent="0.3">
      <c r="A50" s="302" t="str">
        <f>A49</f>
        <v>LB5</v>
      </c>
      <c r="B50" s="303" t="s">
        <v>82</v>
      </c>
      <c r="C50" s="304" t="s">
        <v>66</v>
      </c>
      <c r="D50" s="305" t="s">
        <v>67</v>
      </c>
      <c r="E50" s="1206"/>
      <c r="F50" s="406" t="str">
        <f>IF(E49="Applicable",F4," ")</f>
        <v xml:space="preserve"> </v>
      </c>
      <c r="G50" s="918" t="s">
        <v>89</v>
      </c>
      <c r="H50" s="542"/>
      <c r="I50" s="394"/>
      <c r="J50" s="81">
        <f>J49</f>
        <v>1</v>
      </c>
      <c r="K50" s="538" t="str">
        <f t="shared" si="4"/>
        <v xml:space="preserve"> </v>
      </c>
    </row>
    <row r="51" spans="1:11" ht="28.5" customHeight="1" x14ac:dyDescent="0.3">
      <c r="A51" s="905" t="s">
        <v>180</v>
      </c>
      <c r="B51" s="906" t="s">
        <v>77</v>
      </c>
      <c r="C51" s="907" t="s">
        <v>181</v>
      </c>
      <c r="D51" s="908" t="s">
        <v>182</v>
      </c>
      <c r="E51" s="1200" t="s">
        <v>80</v>
      </c>
      <c r="F51" s="1139"/>
      <c r="G51" s="919"/>
      <c r="H51" s="542"/>
      <c r="I51" s="394" t="s">
        <v>183</v>
      </c>
      <c r="J51" s="81">
        <f>IF(OR(E51="Not applicable",E51="No data"),1,0)</f>
        <v>1</v>
      </c>
      <c r="K51" s="538">
        <f>F51</f>
        <v>0</v>
      </c>
    </row>
    <row r="52" spans="1:11" ht="28" customHeight="1" x14ac:dyDescent="0.3">
      <c r="A52" s="302" t="s">
        <v>180</v>
      </c>
      <c r="B52" s="920" t="s">
        <v>82</v>
      </c>
      <c r="C52" s="304" t="s">
        <v>66</v>
      </c>
      <c r="D52" s="305" t="s">
        <v>67</v>
      </c>
      <c r="E52" s="1206"/>
      <c r="F52" s="406" t="str">
        <f>IF(E51="Applicable",F4," ")</f>
        <v xml:space="preserve"> </v>
      </c>
      <c r="G52" s="918" t="s">
        <v>89</v>
      </c>
      <c r="H52" s="542"/>
      <c r="I52" s="394"/>
      <c r="J52" s="78">
        <f>J51</f>
        <v>1</v>
      </c>
      <c r="K52" s="538" t="str">
        <f>F52</f>
        <v xml:space="preserve"> </v>
      </c>
    </row>
    <row r="53" spans="1:11" ht="28.5" customHeight="1" x14ac:dyDescent="0.3">
      <c r="A53" s="905" t="s">
        <v>184</v>
      </c>
      <c r="B53" s="906" t="s">
        <v>77</v>
      </c>
      <c r="C53" s="907" t="s">
        <v>185</v>
      </c>
      <c r="D53" s="908" t="s">
        <v>186</v>
      </c>
      <c r="E53" s="1200" t="s">
        <v>80</v>
      </c>
      <c r="F53" s="1141"/>
      <c r="G53" s="919"/>
      <c r="H53" s="542"/>
      <c r="I53" s="394" t="s">
        <v>187</v>
      </c>
      <c r="J53" s="78">
        <f>IF(OR(E53="Not applicable",E53="No data"),1,0)</f>
        <v>1</v>
      </c>
      <c r="K53" s="538">
        <f t="shared" si="4"/>
        <v>0</v>
      </c>
    </row>
    <row r="54" spans="1:11" ht="28.5" customHeight="1" x14ac:dyDescent="0.3">
      <c r="A54" s="302" t="s">
        <v>184</v>
      </c>
      <c r="B54" s="920" t="s">
        <v>82</v>
      </c>
      <c r="C54" s="304" t="s">
        <v>66</v>
      </c>
      <c r="D54" s="305" t="s">
        <v>67</v>
      </c>
      <c r="E54" s="1206"/>
      <c r="F54" s="406" t="str">
        <f>IF(E53="Applicable",F4," ")</f>
        <v xml:space="preserve"> </v>
      </c>
      <c r="G54" s="918" t="s">
        <v>89</v>
      </c>
      <c r="H54" s="542"/>
      <c r="I54" s="394"/>
      <c r="J54" s="78">
        <f>J53</f>
        <v>1</v>
      </c>
      <c r="K54" s="538" t="str">
        <f t="shared" si="4"/>
        <v xml:space="preserve"> </v>
      </c>
    </row>
    <row r="55" spans="1:11" ht="28.5" customHeight="1" x14ac:dyDescent="0.3">
      <c r="A55" s="86" t="s">
        <v>188</v>
      </c>
      <c r="B55" s="70" t="s">
        <v>77</v>
      </c>
      <c r="C55" s="83" t="s">
        <v>189</v>
      </c>
      <c r="D55" s="71" t="s">
        <v>87</v>
      </c>
      <c r="E55" s="1207" t="s">
        <v>80</v>
      </c>
      <c r="F55" s="1142"/>
      <c r="G55" s="400"/>
      <c r="H55" s="542"/>
      <c r="I55" s="394" t="s">
        <v>190</v>
      </c>
      <c r="J55" s="78">
        <f>IF(OR(E55="Not applicable",E55="No data"),1,0)</f>
        <v>1</v>
      </c>
      <c r="K55" s="538">
        <f t="shared" si="4"/>
        <v>0</v>
      </c>
    </row>
    <row r="56" spans="1:11" ht="29.15" customHeight="1" thickBot="1" x14ac:dyDescent="0.35">
      <c r="A56" s="91" t="s">
        <v>188</v>
      </c>
      <c r="B56" s="916" t="s">
        <v>82</v>
      </c>
      <c r="C56" s="93" t="s">
        <v>66</v>
      </c>
      <c r="D56" s="94" t="s">
        <v>67</v>
      </c>
      <c r="E56" s="1201"/>
      <c r="F56" s="891" t="str">
        <f>IF(E55="Applicable",F4," ")</f>
        <v xml:space="preserve"> </v>
      </c>
      <c r="G56" s="917" t="s">
        <v>89</v>
      </c>
      <c r="H56" s="542"/>
      <c r="I56" s="396"/>
      <c r="J56" s="78">
        <f>J55</f>
        <v>1</v>
      </c>
      <c r="K56" s="538" t="str">
        <f t="shared" si="4"/>
        <v xml:space="preserve"> </v>
      </c>
    </row>
    <row r="57" spans="1:11" ht="22.5" customHeight="1" thickBot="1" x14ac:dyDescent="0.35">
      <c r="A57" s="201" t="s">
        <v>191</v>
      </c>
      <c r="B57" s="120"/>
      <c r="C57" s="120"/>
      <c r="D57" s="121"/>
      <c r="E57" s="122"/>
      <c r="F57" s="893"/>
      <c r="G57" s="124"/>
      <c r="H57" s="535"/>
      <c r="I57" s="125"/>
      <c r="K57" s="538"/>
    </row>
    <row r="58" spans="1:11" ht="28.5" customHeight="1" x14ac:dyDescent="0.3">
      <c r="A58" s="90" t="s">
        <v>192</v>
      </c>
      <c r="B58" s="68" t="s">
        <v>77</v>
      </c>
      <c r="C58" s="84" t="s">
        <v>193</v>
      </c>
      <c r="D58" s="69" t="s">
        <v>194</v>
      </c>
      <c r="E58" s="1204" t="s">
        <v>80</v>
      </c>
      <c r="F58" s="892"/>
      <c r="G58" s="398" t="str">
        <f>IF(AND(J58=1,F58&lt;&gt;""),"Please remove data from F58 or make E58 - Applicable."," ")</f>
        <v xml:space="preserve"> </v>
      </c>
      <c r="H58" s="542"/>
      <c r="I58" s="394" t="s">
        <v>195</v>
      </c>
      <c r="J58" s="78">
        <f>IF(OR(E58="Not applicable",E58="No data"),1,0)</f>
        <v>1</v>
      </c>
      <c r="K58" s="538">
        <f t="shared" ref="K58:K67" si="5">F58</f>
        <v>0</v>
      </c>
    </row>
    <row r="59" spans="1:11" ht="28.5" customHeight="1" x14ac:dyDescent="0.3">
      <c r="A59" s="302" t="str">
        <f>A58</f>
        <v>MC2</v>
      </c>
      <c r="B59" s="303" t="s">
        <v>82</v>
      </c>
      <c r="C59" s="304" t="s">
        <v>196</v>
      </c>
      <c r="D59" s="305" t="s">
        <v>141</v>
      </c>
      <c r="E59" s="1205"/>
      <c r="F59" s="410"/>
      <c r="G59" s="398" t="str">
        <f>IF(AND(J59=1,F59&lt;&gt;""),"Please remove data from F59 or make E58 - Applicable."," ")</f>
        <v xml:space="preserve"> </v>
      </c>
      <c r="H59" s="542"/>
      <c r="I59" s="394"/>
      <c r="J59" s="81">
        <f>J58</f>
        <v>1</v>
      </c>
      <c r="K59" s="538">
        <f t="shared" si="5"/>
        <v>0</v>
      </c>
    </row>
    <row r="60" spans="1:11" ht="28.5" customHeight="1" x14ac:dyDescent="0.3">
      <c r="A60" s="86" t="s">
        <v>197</v>
      </c>
      <c r="B60" s="70" t="s">
        <v>77</v>
      </c>
      <c r="C60" s="83" t="s">
        <v>198</v>
      </c>
      <c r="D60" s="71" t="s">
        <v>92</v>
      </c>
      <c r="E60" s="1204" t="s">
        <v>80</v>
      </c>
      <c r="F60" s="64"/>
      <c r="G60" s="398" t="str">
        <f>IF(AND(J60=1,F60&lt;&gt;""),"Please remove data from F60 or make E60 - Applicable."," ")</f>
        <v xml:space="preserve"> </v>
      </c>
      <c r="H60" s="542"/>
      <c r="I60" s="394" t="s">
        <v>199</v>
      </c>
      <c r="J60" s="78">
        <f>IF(OR(E60="Not applicable",E60="No data"),1,0)</f>
        <v>1</v>
      </c>
      <c r="K60" s="538">
        <f t="shared" si="5"/>
        <v>0</v>
      </c>
    </row>
    <row r="61" spans="1:11" ht="28.5" customHeight="1" x14ac:dyDescent="0.3">
      <c r="A61" s="302" t="str">
        <f>A60</f>
        <v>MC3</v>
      </c>
      <c r="B61" s="303" t="s">
        <v>82</v>
      </c>
      <c r="C61" s="304" t="s">
        <v>200</v>
      </c>
      <c r="D61" s="305" t="s">
        <v>201</v>
      </c>
      <c r="E61" s="1205"/>
      <c r="F61" s="64"/>
      <c r="G61" s="398" t="str">
        <f>IF(AND(J61=1,F61&lt;&gt;""),"Please remove data from F61 or make E60 - Applicable."," ")</f>
        <v xml:space="preserve"> </v>
      </c>
      <c r="H61" s="542"/>
      <c r="I61" s="394"/>
      <c r="J61" s="81">
        <f>J60</f>
        <v>1</v>
      </c>
      <c r="K61" s="538">
        <f t="shared" si="5"/>
        <v>0</v>
      </c>
    </row>
    <row r="62" spans="1:11" ht="28.5" customHeight="1" x14ac:dyDescent="0.3">
      <c r="A62" s="86" t="s">
        <v>202</v>
      </c>
      <c r="B62" s="70" t="s">
        <v>77</v>
      </c>
      <c r="C62" s="83" t="s">
        <v>203</v>
      </c>
      <c r="D62" s="71" t="s">
        <v>204</v>
      </c>
      <c r="E62" s="1204" t="s">
        <v>80</v>
      </c>
      <c r="F62" s="64"/>
      <c r="G62" s="398" t="str">
        <f>IF(AND(J62=1,F62&lt;&gt;""),"Please remove data from F62 or make E62 - Applicable."," ")</f>
        <v xml:space="preserve"> </v>
      </c>
      <c r="H62" s="542"/>
      <c r="I62" s="394" t="s">
        <v>205</v>
      </c>
      <c r="J62" s="78">
        <f>IF(OR(E62="Not applicable",E62="No data"),1,0)</f>
        <v>1</v>
      </c>
      <c r="K62" s="538">
        <f t="shared" si="5"/>
        <v>0</v>
      </c>
    </row>
    <row r="63" spans="1:11" ht="28.5" customHeight="1" x14ac:dyDescent="0.3">
      <c r="A63" s="302" t="str">
        <f>A62</f>
        <v>MC4</v>
      </c>
      <c r="B63" s="303" t="s">
        <v>82</v>
      </c>
      <c r="C63" s="304" t="s">
        <v>206</v>
      </c>
      <c r="D63" s="305" t="s">
        <v>204</v>
      </c>
      <c r="E63" s="1205"/>
      <c r="F63" s="64"/>
      <c r="G63" s="398" t="str">
        <f>IF(AND(J63=1,F63&lt;&gt;""),"Please remove data from F63 or make E62 - Applicable."," ")</f>
        <v xml:space="preserve"> </v>
      </c>
      <c r="H63" s="542"/>
      <c r="I63" s="394"/>
      <c r="J63" s="81">
        <f>J62</f>
        <v>1</v>
      </c>
      <c r="K63" s="538">
        <f t="shared" si="5"/>
        <v>0</v>
      </c>
    </row>
    <row r="64" spans="1:11" ht="28.5" customHeight="1" x14ac:dyDescent="0.3">
      <c r="A64" s="86" t="s">
        <v>207</v>
      </c>
      <c r="B64" s="70" t="s">
        <v>77</v>
      </c>
      <c r="C64" s="83" t="s">
        <v>208</v>
      </c>
      <c r="D64" s="71" t="s">
        <v>204</v>
      </c>
      <c r="E64" s="1204" t="s">
        <v>80</v>
      </c>
      <c r="F64" s="64"/>
      <c r="G64" s="398" t="str">
        <f>IF(AND(J64=1,F64&lt;&gt;""),"Please remove data from F64 or make E64 - Applicable."," ")</f>
        <v xml:space="preserve"> </v>
      </c>
      <c r="H64" s="542"/>
      <c r="I64" s="394" t="s">
        <v>209</v>
      </c>
      <c r="J64" s="78">
        <f>IF(OR(E64="Not applicable",E64="No data"),1,0)</f>
        <v>1</v>
      </c>
      <c r="K64" s="538">
        <f t="shared" si="5"/>
        <v>0</v>
      </c>
    </row>
    <row r="65" spans="1:11" ht="28.5" customHeight="1" x14ac:dyDescent="0.3">
      <c r="A65" s="302" t="str">
        <f>A64</f>
        <v>MC5</v>
      </c>
      <c r="B65" s="303" t="s">
        <v>82</v>
      </c>
      <c r="C65" s="304" t="s">
        <v>210</v>
      </c>
      <c r="D65" s="305" t="s">
        <v>204</v>
      </c>
      <c r="E65" s="1205"/>
      <c r="F65" s="64"/>
      <c r="G65" s="398" t="str">
        <f>IF(AND(J65=1,F65&lt;&gt;""),"Please remove data from F65 or make E64 - Applicable."," ")</f>
        <v xml:space="preserve"> </v>
      </c>
      <c r="H65" s="542"/>
      <c r="I65" s="394"/>
      <c r="J65" s="81">
        <f>J64</f>
        <v>1</v>
      </c>
      <c r="K65" s="538">
        <f t="shared" si="5"/>
        <v>0</v>
      </c>
    </row>
    <row r="66" spans="1:11" ht="28.5" customHeight="1" x14ac:dyDescent="0.3">
      <c r="A66" s="86" t="s">
        <v>211</v>
      </c>
      <c r="B66" s="70" t="s">
        <v>77</v>
      </c>
      <c r="C66" s="83" t="s">
        <v>212</v>
      </c>
      <c r="D66" s="71" t="s">
        <v>87</v>
      </c>
      <c r="E66" s="1200" t="s">
        <v>80</v>
      </c>
      <c r="F66" s="64"/>
      <c r="G66" s="398" t="str">
        <f>IF(AND(J66=1,F66&lt;&gt;""),"Please remove data from F66 or make E66 - Applicable."," ")</f>
        <v xml:space="preserve"> </v>
      </c>
      <c r="H66" s="542"/>
      <c r="I66" s="405" t="s">
        <v>213</v>
      </c>
      <c r="J66" s="78">
        <f>IF(OR(E66="Not applicable",E66="No data"),1,0)</f>
        <v>1</v>
      </c>
      <c r="K66" s="538">
        <f t="shared" si="5"/>
        <v>0</v>
      </c>
    </row>
    <row r="67" spans="1:11" ht="28.5" customHeight="1" thickBot="1" x14ac:dyDescent="0.35">
      <c r="A67" s="91" t="s">
        <v>211</v>
      </c>
      <c r="B67" s="92" t="s">
        <v>82</v>
      </c>
      <c r="C67" s="93" t="s">
        <v>196</v>
      </c>
      <c r="D67" s="94" t="s">
        <v>141</v>
      </c>
      <c r="E67" s="1201"/>
      <c r="F67" s="407" t="str">
        <f>IF(E66="Applicable",F59," ")</f>
        <v xml:space="preserve"> </v>
      </c>
      <c r="G67" s="400" t="s">
        <v>214</v>
      </c>
      <c r="H67" s="543"/>
      <c r="I67" s="396"/>
      <c r="J67" s="81">
        <f>J66</f>
        <v>1</v>
      </c>
      <c r="K67" s="538" t="str">
        <f t="shared" si="5"/>
        <v xml:space="preserve"> </v>
      </c>
    </row>
    <row r="68" spans="1:11" ht="22.9" customHeight="1" thickBot="1" x14ac:dyDescent="0.35">
      <c r="A68" s="203" t="s">
        <v>51</v>
      </c>
      <c r="B68" s="128"/>
      <c r="C68" s="128"/>
      <c r="D68" s="129"/>
      <c r="E68" s="129"/>
      <c r="F68" s="76"/>
      <c r="G68" s="130"/>
      <c r="H68" s="536"/>
      <c r="I68" s="77"/>
      <c r="K68" s="538"/>
    </row>
    <row r="69" spans="1:11" ht="28.5" customHeight="1" x14ac:dyDescent="0.3">
      <c r="A69" s="86" t="s">
        <v>215</v>
      </c>
      <c r="B69" s="70" t="s">
        <v>77</v>
      </c>
      <c r="C69" s="83" t="s">
        <v>216</v>
      </c>
      <c r="D69" s="71" t="s">
        <v>102</v>
      </c>
      <c r="E69" s="1202" t="s">
        <v>80</v>
      </c>
      <c r="F69" s="65"/>
      <c r="G69" s="398" t="str">
        <f>IF(AND(J69=1,F69&lt;&gt;""),"Please remove data from F69 or make E69 - Applicable."," ")</f>
        <v xml:space="preserve"> </v>
      </c>
      <c r="H69" s="542"/>
      <c r="I69" s="394" t="s">
        <v>217</v>
      </c>
      <c r="J69" s="78">
        <f>IF(OR(E69="Not applicable",E69="No data"),1,0)</f>
        <v>1</v>
      </c>
      <c r="K69" s="538">
        <f t="shared" ref="K69:K95" si="6">F69</f>
        <v>0</v>
      </c>
    </row>
    <row r="70" spans="1:11" ht="28.5" customHeight="1" x14ac:dyDescent="0.3">
      <c r="A70" s="302" t="str">
        <f>A69</f>
        <v>R1</v>
      </c>
      <c r="B70" s="303" t="s">
        <v>82</v>
      </c>
      <c r="C70" s="304" t="s">
        <v>218</v>
      </c>
      <c r="D70" s="305" t="s">
        <v>219</v>
      </c>
      <c r="E70" s="1203"/>
      <c r="F70" s="32"/>
      <c r="G70" s="398" t="str">
        <f>IF(AND(J70=1,F70&lt;&gt;""),"Please remove data from F70 or make E69 - Applicable."," ")</f>
        <v xml:space="preserve"> </v>
      </c>
      <c r="H70" s="542"/>
      <c r="I70" s="394"/>
      <c r="J70" s="81">
        <f>J69</f>
        <v>1</v>
      </c>
      <c r="K70" s="538">
        <f t="shared" si="6"/>
        <v>0</v>
      </c>
    </row>
    <row r="71" spans="1:11" ht="28.5" customHeight="1" x14ac:dyDescent="0.3">
      <c r="A71" s="86" t="s">
        <v>220</v>
      </c>
      <c r="B71" s="70" t="s">
        <v>77</v>
      </c>
      <c r="C71" s="83" t="s">
        <v>221</v>
      </c>
      <c r="D71" s="71" t="s">
        <v>219</v>
      </c>
      <c r="E71" s="1204" t="s">
        <v>80</v>
      </c>
      <c r="F71" s="32"/>
      <c r="G71" s="398" t="str">
        <f>IF(AND(J71=1,F71&lt;&gt;""),"Please remove data from F71 or make E71 - Applicable."," ")</f>
        <v xml:space="preserve"> </v>
      </c>
      <c r="H71" s="542"/>
      <c r="I71" s="394" t="s">
        <v>222</v>
      </c>
      <c r="J71" s="78">
        <f>IF(OR(E71="Not applicable",E71="No data"),1,0)</f>
        <v>1</v>
      </c>
      <c r="K71" s="538">
        <f t="shared" si="6"/>
        <v>0</v>
      </c>
    </row>
    <row r="72" spans="1:11" ht="28.5" customHeight="1" x14ac:dyDescent="0.3">
      <c r="A72" s="302" t="str">
        <f>A71</f>
        <v>R2</v>
      </c>
      <c r="B72" s="303" t="s">
        <v>82</v>
      </c>
      <c r="C72" s="304" t="s">
        <v>218</v>
      </c>
      <c r="D72" s="305" t="s">
        <v>219</v>
      </c>
      <c r="E72" s="1205"/>
      <c r="F72" s="32"/>
      <c r="G72" s="399" t="str">
        <f>IF(AND(J71=1,F72&lt;&gt;""),"Please remove data from F72 or make E71 - Applicable."," ")</f>
        <v xml:space="preserve"> </v>
      </c>
      <c r="H72" s="542"/>
      <c r="I72" s="394"/>
      <c r="J72" s="81">
        <f>J71</f>
        <v>1</v>
      </c>
      <c r="K72" s="538">
        <f t="shared" si="6"/>
        <v>0</v>
      </c>
    </row>
    <row r="73" spans="1:11" ht="28.5" customHeight="1" x14ac:dyDescent="0.3">
      <c r="A73" s="86" t="s">
        <v>223</v>
      </c>
      <c r="B73" s="70" t="s">
        <v>77</v>
      </c>
      <c r="C73" s="83" t="s">
        <v>224</v>
      </c>
      <c r="D73" s="71" t="s">
        <v>92</v>
      </c>
      <c r="E73" s="1204" t="s">
        <v>80</v>
      </c>
      <c r="F73" s="32"/>
      <c r="G73" s="398" t="str">
        <f>IF(AND(J73=1,F73&lt;&gt;""),"Please remove data from F73 or make E73 - Applicable."," ")</f>
        <v xml:space="preserve"> </v>
      </c>
      <c r="H73" s="542"/>
      <c r="I73" s="394" t="s">
        <v>225</v>
      </c>
      <c r="J73" s="78">
        <f>IF(OR(E73="Not applicable",E73="No data"),1,0)</f>
        <v>1</v>
      </c>
      <c r="K73" s="538">
        <f t="shared" si="6"/>
        <v>0</v>
      </c>
    </row>
    <row r="74" spans="1:11" ht="28.5" customHeight="1" x14ac:dyDescent="0.3">
      <c r="A74" s="302" t="str">
        <f>A73</f>
        <v>R3</v>
      </c>
      <c r="B74" s="303" t="s">
        <v>82</v>
      </c>
      <c r="C74" s="304" t="s">
        <v>226</v>
      </c>
      <c r="D74" s="305" t="s">
        <v>227</v>
      </c>
      <c r="E74" s="1205"/>
      <c r="F74" s="32"/>
      <c r="G74" s="398" t="str">
        <f>IF(AND(J74=1,F74&lt;&gt;""),"Please remove data from F74 or make E73 - Applicable."," ")</f>
        <v xml:space="preserve"> </v>
      </c>
      <c r="H74" s="542"/>
      <c r="I74" s="394"/>
      <c r="J74" s="81">
        <f>J73</f>
        <v>1</v>
      </c>
      <c r="K74" s="538">
        <f t="shared" si="6"/>
        <v>0</v>
      </c>
    </row>
    <row r="75" spans="1:11" ht="28.5" customHeight="1" x14ac:dyDescent="0.3">
      <c r="A75" s="86" t="s">
        <v>228</v>
      </c>
      <c r="B75" s="70" t="s">
        <v>77</v>
      </c>
      <c r="C75" s="318" t="s">
        <v>229</v>
      </c>
      <c r="D75" s="71" t="s">
        <v>92</v>
      </c>
      <c r="E75" s="1204" t="s">
        <v>80</v>
      </c>
      <c r="F75" s="32"/>
      <c r="G75" s="398" t="str">
        <f>IF(AND(J75=1,F75&lt;&gt;""),"Please remove data from F75 or make E75 - Applicable."," ")</f>
        <v xml:space="preserve"> </v>
      </c>
      <c r="H75" s="542"/>
      <c r="I75" s="394" t="s">
        <v>230</v>
      </c>
      <c r="J75" s="78">
        <f>IF(OR(E75="Not applicable",E75="No data"),1,0)</f>
        <v>1</v>
      </c>
      <c r="K75" s="538">
        <f t="shared" si="6"/>
        <v>0</v>
      </c>
    </row>
    <row r="76" spans="1:11" ht="28.5" customHeight="1" x14ac:dyDescent="0.3">
      <c r="A76" s="302" t="str">
        <f>A75</f>
        <v>R4</v>
      </c>
      <c r="B76" s="303" t="s">
        <v>82</v>
      </c>
      <c r="C76" s="304" t="s">
        <v>231</v>
      </c>
      <c r="D76" s="305" t="s">
        <v>227</v>
      </c>
      <c r="E76" s="1205"/>
      <c r="F76" s="32"/>
      <c r="G76" s="398" t="str">
        <f>IF(AND(J76=1,F76&lt;&gt;""),"Please remove data from F76 or make E75 - Applicable."," ")</f>
        <v xml:space="preserve"> </v>
      </c>
      <c r="H76" s="542"/>
      <c r="I76" s="394"/>
      <c r="J76" s="81">
        <f>J75</f>
        <v>1</v>
      </c>
      <c r="K76" s="538">
        <f t="shared" si="6"/>
        <v>0</v>
      </c>
    </row>
    <row r="77" spans="1:11" ht="42.75" customHeight="1" thickBot="1" x14ac:dyDescent="0.35">
      <c r="A77" s="307" t="s">
        <v>232</v>
      </c>
      <c r="B77" s="87" t="s">
        <v>77</v>
      </c>
      <c r="C77" s="88" t="s">
        <v>233</v>
      </c>
      <c r="D77" s="390" t="s">
        <v>156</v>
      </c>
      <c r="E77" s="30" t="s">
        <v>80</v>
      </c>
      <c r="F77" s="672"/>
      <c r="G77" s="673" t="s">
        <v>157</v>
      </c>
      <c r="H77" s="542"/>
      <c r="I77" s="394" t="s">
        <v>234</v>
      </c>
      <c r="J77" s="78">
        <f>IF(OR(E77="Not applicable",E77="No data"),1,0)</f>
        <v>1</v>
      </c>
      <c r="K77" s="538">
        <f t="shared" si="6"/>
        <v>0</v>
      </c>
    </row>
    <row r="78" spans="1:11" ht="22.5" customHeight="1" thickBot="1" x14ac:dyDescent="0.35">
      <c r="A78" s="204" t="s">
        <v>235</v>
      </c>
      <c r="B78" s="132"/>
      <c r="C78" s="132"/>
      <c r="D78" s="133"/>
      <c r="E78" s="134"/>
      <c r="F78" s="123"/>
      <c r="G78" s="135"/>
      <c r="H78" s="537"/>
      <c r="I78" s="136"/>
      <c r="K78" s="538"/>
    </row>
    <row r="79" spans="1:11" ht="28.5" customHeight="1" x14ac:dyDescent="0.3">
      <c r="A79" s="319" t="s">
        <v>236</v>
      </c>
      <c r="B79" s="320" t="s">
        <v>77</v>
      </c>
      <c r="C79" s="321" t="s">
        <v>237</v>
      </c>
      <c r="D79" s="322" t="s">
        <v>99</v>
      </c>
      <c r="E79" s="388" t="s">
        <v>80</v>
      </c>
      <c r="F79" s="65"/>
      <c r="G79" s="398" t="str">
        <f>IF(AND(J79=1,F79&lt;&gt;""),"Please remove data from F79 or make E79 - Applicable."," ")</f>
        <v xml:space="preserve"> </v>
      </c>
      <c r="H79" s="542"/>
      <c r="I79" s="394" t="s">
        <v>238</v>
      </c>
      <c r="J79" s="78">
        <f>IF(OR(E79="Not applicable",E79="No data"),1,0)</f>
        <v>1</v>
      </c>
      <c r="K79" s="538">
        <f t="shared" si="6"/>
        <v>0</v>
      </c>
    </row>
    <row r="80" spans="1:11" ht="28.5" customHeight="1" x14ac:dyDescent="0.3">
      <c r="A80" s="86" t="s">
        <v>239</v>
      </c>
      <c r="B80" s="70" t="s">
        <v>77</v>
      </c>
      <c r="C80" s="83" t="s">
        <v>240</v>
      </c>
      <c r="D80" s="71" t="s">
        <v>241</v>
      </c>
      <c r="E80" s="1204" t="s">
        <v>80</v>
      </c>
      <c r="F80" s="32"/>
      <c r="G80" s="398" t="str">
        <f>IF(AND(J80=1,F80&lt;&gt;""),"Please remove data from F80 or make E80 - Applicable."," ")</f>
        <v xml:space="preserve"> </v>
      </c>
      <c r="H80" s="542"/>
      <c r="I80" s="394" t="s">
        <v>242</v>
      </c>
      <c r="J80" s="78">
        <f>IF(OR(E80="Not applicable",E80="No data"),1,0)</f>
        <v>1</v>
      </c>
      <c r="K80" s="538">
        <f t="shared" si="6"/>
        <v>0</v>
      </c>
    </row>
    <row r="81" spans="1:11" ht="28.5" customHeight="1" x14ac:dyDescent="0.3">
      <c r="A81" s="90" t="str">
        <f>+A82</f>
        <v>SP2</v>
      </c>
      <c r="B81" s="68" t="s">
        <v>77</v>
      </c>
      <c r="C81" s="84" t="s">
        <v>243</v>
      </c>
      <c r="D81" s="69" t="s">
        <v>241</v>
      </c>
      <c r="E81" s="1211"/>
      <c r="F81" s="32"/>
      <c r="G81" s="398" t="str">
        <f>IF(AND(J81=1,F81&lt;&gt;""),"Please remove data from F81 or make E80 - Applicable."," ")</f>
        <v xml:space="preserve"> </v>
      </c>
      <c r="H81" s="542"/>
      <c r="I81" s="394"/>
      <c r="J81" s="81">
        <f>J80</f>
        <v>1</v>
      </c>
      <c r="K81" s="538">
        <f t="shared" si="6"/>
        <v>0</v>
      </c>
    </row>
    <row r="82" spans="1:11" ht="28.5" customHeight="1" x14ac:dyDescent="0.3">
      <c r="A82" s="302" t="str">
        <f>A80</f>
        <v>SP2</v>
      </c>
      <c r="B82" s="303" t="s">
        <v>82</v>
      </c>
      <c r="C82" s="304" t="s">
        <v>244</v>
      </c>
      <c r="D82" s="305" t="s">
        <v>241</v>
      </c>
      <c r="E82" s="1205"/>
      <c r="F82" s="32"/>
      <c r="G82" s="398" t="str">
        <f>IF(AND(J82=1,F82&lt;&gt;""),"Please remove data from F82 or make E80 - Applicable."," ")</f>
        <v xml:space="preserve"> </v>
      </c>
      <c r="H82" s="542"/>
      <c r="I82" s="394"/>
      <c r="J82" s="81">
        <f>J80</f>
        <v>1</v>
      </c>
      <c r="K82" s="538">
        <f t="shared" si="6"/>
        <v>0</v>
      </c>
    </row>
    <row r="83" spans="1:11" ht="28.5" customHeight="1" x14ac:dyDescent="0.3">
      <c r="A83" s="86" t="s">
        <v>245</v>
      </c>
      <c r="B83" s="70" t="s">
        <v>77</v>
      </c>
      <c r="C83" s="83" t="s">
        <v>246</v>
      </c>
      <c r="D83" s="71" t="s">
        <v>92</v>
      </c>
      <c r="E83" s="1204" t="s">
        <v>80</v>
      </c>
      <c r="F83" s="32"/>
      <c r="G83" s="398" t="str">
        <f>IF(AND(J83=1,F83&lt;&gt;""),"Please remove data from F83 or make E83 - Applicable."," ")</f>
        <v xml:space="preserve"> </v>
      </c>
      <c r="H83" s="542"/>
      <c r="I83" s="394" t="s">
        <v>247</v>
      </c>
      <c r="J83" s="78">
        <f>IF(OR(E83="Not applicable",E83="No data"),1,0)</f>
        <v>1</v>
      </c>
      <c r="K83" s="538">
        <f t="shared" si="6"/>
        <v>0</v>
      </c>
    </row>
    <row r="84" spans="1:11" ht="28.5" customHeight="1" x14ac:dyDescent="0.3">
      <c r="A84" s="302" t="str">
        <f>A83</f>
        <v>SP3</v>
      </c>
      <c r="B84" s="303" t="s">
        <v>82</v>
      </c>
      <c r="C84" s="304" t="s">
        <v>248</v>
      </c>
      <c r="D84" s="305" t="s">
        <v>249</v>
      </c>
      <c r="E84" s="1205"/>
      <c r="F84" s="32"/>
      <c r="G84" s="398" t="str">
        <f>IF(AND(J84=1,F84&lt;&gt;""),"Please remove data from F84 or make E83 - Applicable."," ")</f>
        <v xml:space="preserve"> </v>
      </c>
      <c r="H84" s="542"/>
      <c r="I84" s="394" t="s">
        <v>250</v>
      </c>
      <c r="J84" s="81">
        <f>J83</f>
        <v>1</v>
      </c>
      <c r="K84" s="538">
        <f t="shared" si="6"/>
        <v>0</v>
      </c>
    </row>
    <row r="85" spans="1:11" ht="28.5" customHeight="1" x14ac:dyDescent="0.3">
      <c r="A85" s="86" t="s">
        <v>251</v>
      </c>
      <c r="B85" s="70" t="s">
        <v>77</v>
      </c>
      <c r="C85" s="83" t="s">
        <v>252</v>
      </c>
      <c r="D85" s="71" t="s">
        <v>241</v>
      </c>
      <c r="E85" s="1203" t="s">
        <v>80</v>
      </c>
      <c r="F85" s="32"/>
      <c r="G85" s="398" t="str">
        <f>IF(AND(J85=1,F85&lt;&gt;""),"Please remove data from F85 or make E85 - Applicable."," ")</f>
        <v xml:space="preserve"> </v>
      </c>
      <c r="H85" s="542"/>
      <c r="I85" s="394" t="s">
        <v>253</v>
      </c>
      <c r="J85" s="78">
        <f>IF(OR(E85="Not applicable",E85="No data"),1,0)</f>
        <v>1</v>
      </c>
      <c r="K85" s="538">
        <f t="shared" si="6"/>
        <v>0</v>
      </c>
    </row>
    <row r="86" spans="1:11" ht="28.5" customHeight="1" thickBot="1" x14ac:dyDescent="0.35">
      <c r="A86" s="202" t="str">
        <f>A85</f>
        <v>SP4</v>
      </c>
      <c r="B86" s="72" t="s">
        <v>82</v>
      </c>
      <c r="C86" s="85" t="s">
        <v>254</v>
      </c>
      <c r="D86" s="144" t="s">
        <v>241</v>
      </c>
      <c r="E86" s="1210"/>
      <c r="F86" s="66"/>
      <c r="G86" s="398" t="str">
        <f>IF(AND(J86=1,F86&lt;&gt;""),"Please remove data from F86 or make E85 - Applicable."," ")</f>
        <v xml:space="preserve"> </v>
      </c>
      <c r="H86" s="542"/>
      <c r="I86" s="394"/>
      <c r="J86" s="81">
        <f>J85</f>
        <v>1</v>
      </c>
      <c r="K86" s="538">
        <f t="shared" si="6"/>
        <v>0</v>
      </c>
    </row>
    <row r="87" spans="1:11" ht="22.5" customHeight="1" thickBot="1" x14ac:dyDescent="0.35">
      <c r="A87" s="201" t="s">
        <v>255</v>
      </c>
      <c r="B87" s="73"/>
      <c r="C87" s="73"/>
      <c r="D87" s="74"/>
      <c r="E87" s="119"/>
      <c r="F87" s="76"/>
      <c r="G87" s="130"/>
      <c r="H87" s="536"/>
      <c r="I87" s="77"/>
      <c r="K87" s="538"/>
    </row>
    <row r="88" spans="1:11" ht="28.5" customHeight="1" x14ac:dyDescent="0.3">
      <c r="A88" s="86" t="s">
        <v>256</v>
      </c>
      <c r="B88" s="70" t="s">
        <v>77</v>
      </c>
      <c r="C88" s="83" t="s">
        <v>257</v>
      </c>
      <c r="D88" s="71" t="s">
        <v>258</v>
      </c>
      <c r="E88" s="1204" t="s">
        <v>80</v>
      </c>
      <c r="F88" s="24"/>
      <c r="G88" s="398" t="str">
        <f>IF(AND(J88=1,F88&lt;&gt;""),"Please remove data from F90 or make E90 - Applicable."," ")</f>
        <v xml:space="preserve"> </v>
      </c>
      <c r="H88" s="542"/>
      <c r="I88" s="394" t="s">
        <v>259</v>
      </c>
      <c r="J88" s="78">
        <f>IF(OR(E88="Not applicable",E88="No data"),1,0)</f>
        <v>1</v>
      </c>
      <c r="K88" s="538">
        <f t="shared" si="6"/>
        <v>0</v>
      </c>
    </row>
    <row r="89" spans="1:11" ht="28.5" customHeight="1" x14ac:dyDescent="0.3">
      <c r="A89" s="302" t="str">
        <f>A88</f>
        <v>WC2</v>
      </c>
      <c r="B89" s="303" t="s">
        <v>82</v>
      </c>
      <c r="C89" s="304" t="s">
        <v>260</v>
      </c>
      <c r="D89" s="305" t="s">
        <v>261</v>
      </c>
      <c r="E89" s="1205"/>
      <c r="F89" s="24"/>
      <c r="G89" s="398" t="str">
        <f>IF(AND(J89=1,F89&lt;&gt;""),"Please remove data from F91 or make E90 - Applicable."," ")</f>
        <v xml:space="preserve"> </v>
      </c>
      <c r="H89" s="542"/>
      <c r="I89" s="394"/>
      <c r="J89" s="81">
        <f>J88</f>
        <v>1</v>
      </c>
      <c r="K89" s="538">
        <f t="shared" si="6"/>
        <v>0</v>
      </c>
    </row>
    <row r="90" spans="1:11" ht="28.5" customHeight="1" x14ac:dyDescent="0.3">
      <c r="A90" s="86" t="s">
        <v>262</v>
      </c>
      <c r="B90" s="70" t="s">
        <v>77</v>
      </c>
      <c r="C90" s="83" t="s">
        <v>263</v>
      </c>
      <c r="D90" s="71" t="s">
        <v>92</v>
      </c>
      <c r="E90" s="1204" t="s">
        <v>80</v>
      </c>
      <c r="F90" s="24"/>
      <c r="G90" s="398" t="str">
        <f>IF(AND(J90=1,F90&lt;&gt;""),"Please remove data from F92 or make E92 - Applicable."," ")</f>
        <v xml:space="preserve"> </v>
      </c>
      <c r="H90" s="542"/>
      <c r="I90" s="394" t="s">
        <v>264</v>
      </c>
      <c r="J90" s="78">
        <f>IF(OR(E90="Not applicable",E90="No data"),1,0)</f>
        <v>1</v>
      </c>
      <c r="K90" s="538">
        <f t="shared" si="6"/>
        <v>0</v>
      </c>
    </row>
    <row r="91" spans="1:11" ht="28.5" customHeight="1" x14ac:dyDescent="0.3">
      <c r="A91" s="302" t="str">
        <f>A90</f>
        <v>WC3</v>
      </c>
      <c r="B91" s="303" t="s">
        <v>82</v>
      </c>
      <c r="C91" s="304" t="s">
        <v>265</v>
      </c>
      <c r="D91" s="305" t="s">
        <v>258</v>
      </c>
      <c r="E91" s="1205"/>
      <c r="F91" s="24"/>
      <c r="G91" s="398" t="str">
        <f>IF(AND(J91=1,F91&lt;&gt;""),"Please remove data from F93 or make E92 - Applicable."," ")</f>
        <v xml:space="preserve"> </v>
      </c>
      <c r="H91" s="542"/>
      <c r="I91" s="394"/>
      <c r="J91" s="81">
        <f>J90</f>
        <v>1</v>
      </c>
      <c r="K91" s="538">
        <f t="shared" si="6"/>
        <v>0</v>
      </c>
    </row>
    <row r="92" spans="1:11" ht="28.5" customHeight="1" x14ac:dyDescent="0.3">
      <c r="A92" s="86" t="s">
        <v>266</v>
      </c>
      <c r="B92" s="70" t="s">
        <v>77</v>
      </c>
      <c r="C92" s="83" t="s">
        <v>267</v>
      </c>
      <c r="D92" s="71" t="s">
        <v>92</v>
      </c>
      <c r="E92" s="1204" t="s">
        <v>80</v>
      </c>
      <c r="F92" s="24"/>
      <c r="G92" s="398" t="str">
        <f>IF(AND(J92=1,F92&lt;&gt;""),"Please remove data from F94 or make E94 - Applicable."," ")</f>
        <v xml:space="preserve"> </v>
      </c>
      <c r="H92" s="542"/>
      <c r="I92" s="394" t="s">
        <v>268</v>
      </c>
      <c r="J92" s="78">
        <f>IF(OR(E92="Not applicable",E92="No data"),1,0)</f>
        <v>1</v>
      </c>
      <c r="K92" s="538">
        <f t="shared" si="6"/>
        <v>0</v>
      </c>
    </row>
    <row r="93" spans="1:11" ht="28.5" customHeight="1" x14ac:dyDescent="0.3">
      <c r="A93" s="302" t="str">
        <f>A92</f>
        <v>WC4</v>
      </c>
      <c r="B93" s="303" t="s">
        <v>82</v>
      </c>
      <c r="C93" s="304" t="s">
        <v>269</v>
      </c>
      <c r="D93" s="305" t="s">
        <v>258</v>
      </c>
      <c r="E93" s="1205"/>
      <c r="F93" s="24"/>
      <c r="G93" s="398" t="str">
        <f>IF(AND(J93=1,F93&lt;&gt;""),"Please remove data from F95 or make E94 - Applicable."," ")</f>
        <v xml:space="preserve"> </v>
      </c>
      <c r="H93" s="542"/>
      <c r="I93" s="394"/>
      <c r="J93" s="81">
        <f>J92</f>
        <v>1</v>
      </c>
      <c r="K93" s="538">
        <f t="shared" si="6"/>
        <v>0</v>
      </c>
    </row>
    <row r="94" spans="1:11" ht="28.5" customHeight="1" x14ac:dyDescent="0.3">
      <c r="A94" s="86" t="s">
        <v>270</v>
      </c>
      <c r="B94" s="70" t="s">
        <v>77</v>
      </c>
      <c r="C94" s="83" t="s">
        <v>271</v>
      </c>
      <c r="D94" s="71" t="s">
        <v>272</v>
      </c>
      <c r="E94" s="1203" t="s">
        <v>80</v>
      </c>
      <c r="F94" s="24"/>
      <c r="G94" s="398" t="str">
        <f>IF(AND(J94=1,F94&lt;&gt;""),"Please remove data from F96 or make E96 - Applicable."," ")</f>
        <v xml:space="preserve"> </v>
      </c>
      <c r="H94" s="542"/>
      <c r="I94" s="394" t="s">
        <v>273</v>
      </c>
      <c r="J94" s="78">
        <f>IF(OR(E94="Not applicable",E94="No data"),1,0)</f>
        <v>1</v>
      </c>
      <c r="K94" s="538">
        <f t="shared" si="6"/>
        <v>0</v>
      </c>
    </row>
    <row r="95" spans="1:11" ht="28.5" customHeight="1" thickBot="1" x14ac:dyDescent="0.35">
      <c r="A95" s="91" t="str">
        <f>A94</f>
        <v>WC5</v>
      </c>
      <c r="B95" s="92" t="s">
        <v>82</v>
      </c>
      <c r="C95" s="93" t="s">
        <v>274</v>
      </c>
      <c r="D95" s="94" t="s">
        <v>272</v>
      </c>
      <c r="E95" s="1209"/>
      <c r="F95" s="28"/>
      <c r="G95" s="408" t="str">
        <f>IF(AND(J95=1,F95&lt;&gt;""),"Please remove data from F97 or make E96 - Applicable."," ")</f>
        <v xml:space="preserve"> </v>
      </c>
      <c r="H95" s="544"/>
      <c r="I95" s="585"/>
      <c r="J95" s="81">
        <f>J94</f>
        <v>1</v>
      </c>
      <c r="K95" s="538">
        <f t="shared" si="6"/>
        <v>0</v>
      </c>
    </row>
    <row r="96" spans="1:11" x14ac:dyDescent="0.3">
      <c r="G96" s="13"/>
      <c r="H96" s="13"/>
      <c r="I96" s="13"/>
    </row>
    <row r="97" spans="4:9" x14ac:dyDescent="0.3">
      <c r="G97" s="13"/>
      <c r="H97" s="13"/>
      <c r="I97" s="13"/>
    </row>
    <row r="98" spans="4:9" hidden="1" x14ac:dyDescent="0.3">
      <c r="D98" s="12" t="s">
        <v>275</v>
      </c>
      <c r="G98" s="13"/>
      <c r="H98" s="13"/>
      <c r="I98" s="13"/>
    </row>
    <row r="99" spans="4:9" hidden="1" x14ac:dyDescent="0.3">
      <c r="D99" s="12" t="s">
        <v>80</v>
      </c>
      <c r="G99" s="13"/>
      <c r="H99" s="13"/>
      <c r="I99" s="13"/>
    </row>
    <row r="100" spans="4:9" x14ac:dyDescent="0.3">
      <c r="D100" s="7"/>
      <c r="G100" s="13"/>
      <c r="H100" s="13"/>
      <c r="I100" s="13"/>
    </row>
    <row r="101" spans="4:9" x14ac:dyDescent="0.3">
      <c r="G101" s="13"/>
      <c r="H101" s="13"/>
      <c r="I101" s="13"/>
    </row>
    <row r="102" spans="4:9" x14ac:dyDescent="0.3">
      <c r="G102" s="13"/>
      <c r="H102" s="13"/>
      <c r="I102" s="13"/>
    </row>
    <row r="103" spans="4:9" x14ac:dyDescent="0.3">
      <c r="G103" s="13"/>
      <c r="H103" s="13"/>
      <c r="I103" s="13"/>
    </row>
    <row r="104" spans="4:9" x14ac:dyDescent="0.3">
      <c r="G104" s="13"/>
      <c r="H104" s="13"/>
      <c r="I104" s="13"/>
    </row>
    <row r="105" spans="4:9" x14ac:dyDescent="0.3">
      <c r="G105" s="13"/>
      <c r="H105" s="13"/>
      <c r="I105" s="13"/>
    </row>
    <row r="106" spans="4:9" x14ac:dyDescent="0.3">
      <c r="G106" s="13"/>
      <c r="H106" s="13"/>
      <c r="I106" s="13"/>
    </row>
    <row r="107" spans="4:9" x14ac:dyDescent="0.3">
      <c r="G107" s="13"/>
      <c r="H107" s="13"/>
      <c r="I107" s="13"/>
    </row>
    <row r="108" spans="4:9" x14ac:dyDescent="0.3">
      <c r="G108" s="13"/>
      <c r="H108" s="13"/>
      <c r="I108" s="13"/>
    </row>
    <row r="109" spans="4:9" x14ac:dyDescent="0.3">
      <c r="G109" s="13"/>
      <c r="H109" s="13"/>
      <c r="I109" s="13"/>
    </row>
    <row r="110" spans="4:9" x14ac:dyDescent="0.3">
      <c r="G110" s="13"/>
      <c r="H110" s="13"/>
      <c r="I110" s="13"/>
    </row>
    <row r="111" spans="4:9" x14ac:dyDescent="0.3">
      <c r="G111" s="13"/>
      <c r="H111" s="13"/>
      <c r="I111" s="13"/>
    </row>
    <row r="112" spans="4:9" x14ac:dyDescent="0.3">
      <c r="G112" s="13"/>
      <c r="H112" s="13"/>
      <c r="I112" s="13"/>
    </row>
    <row r="113" spans="7:9" x14ac:dyDescent="0.3">
      <c r="G113" s="13"/>
      <c r="H113" s="13"/>
      <c r="I113" s="13"/>
    </row>
    <row r="114" spans="7:9" x14ac:dyDescent="0.3">
      <c r="G114" s="13"/>
      <c r="H114" s="13"/>
      <c r="I114" s="13"/>
    </row>
    <row r="115" spans="7:9" x14ac:dyDescent="0.3">
      <c r="G115" s="13"/>
      <c r="H115" s="13"/>
      <c r="I115" s="13"/>
    </row>
    <row r="116" spans="7:9" x14ac:dyDescent="0.3">
      <c r="G116" s="13"/>
      <c r="H116" s="13"/>
      <c r="I116" s="13"/>
    </row>
    <row r="117" spans="7:9" x14ac:dyDescent="0.3">
      <c r="G117" s="13"/>
      <c r="H117" s="13"/>
      <c r="I117" s="13"/>
    </row>
    <row r="118" spans="7:9" x14ac:dyDescent="0.3">
      <c r="G118" s="13"/>
      <c r="H118" s="13"/>
      <c r="I118" s="13"/>
    </row>
    <row r="119" spans="7:9" x14ac:dyDescent="0.3">
      <c r="G119" s="13"/>
      <c r="H119" s="13"/>
      <c r="I119" s="13"/>
    </row>
    <row r="120" spans="7:9" x14ac:dyDescent="0.3">
      <c r="G120" s="13"/>
      <c r="H120" s="13"/>
      <c r="I120" s="13"/>
    </row>
    <row r="121" spans="7:9" x14ac:dyDescent="0.3">
      <c r="G121" s="13"/>
      <c r="H121" s="13"/>
      <c r="I121" s="13"/>
    </row>
    <row r="122" spans="7:9" x14ac:dyDescent="0.3">
      <c r="G122" s="13"/>
      <c r="H122" s="13"/>
      <c r="I122" s="13"/>
    </row>
    <row r="123" spans="7:9" x14ac:dyDescent="0.3">
      <c r="G123" s="13"/>
      <c r="H123" s="13"/>
      <c r="I123" s="13"/>
    </row>
    <row r="124" spans="7:9" x14ac:dyDescent="0.3">
      <c r="G124" s="13"/>
      <c r="H124" s="13"/>
      <c r="I124" s="13"/>
    </row>
    <row r="125" spans="7:9" x14ac:dyDescent="0.3">
      <c r="G125" s="13"/>
      <c r="H125" s="13"/>
      <c r="I125" s="13"/>
    </row>
    <row r="126" spans="7:9" x14ac:dyDescent="0.3">
      <c r="G126" s="13"/>
      <c r="H126" s="13"/>
      <c r="I126" s="13"/>
    </row>
    <row r="127" spans="7:9" x14ac:dyDescent="0.3">
      <c r="G127" s="13"/>
      <c r="H127" s="13"/>
      <c r="I127" s="13"/>
    </row>
    <row r="128" spans="7:9" x14ac:dyDescent="0.3">
      <c r="G128" s="13"/>
      <c r="H128" s="13"/>
      <c r="I128" s="13"/>
    </row>
    <row r="129" spans="7:9" x14ac:dyDescent="0.3">
      <c r="G129" s="13"/>
      <c r="H129" s="13"/>
      <c r="I129" s="13"/>
    </row>
    <row r="130" spans="7:9" x14ac:dyDescent="0.3">
      <c r="G130" s="13"/>
      <c r="H130" s="13"/>
      <c r="I130" s="13"/>
    </row>
    <row r="131" spans="7:9" x14ac:dyDescent="0.3">
      <c r="G131" s="13"/>
      <c r="H131" s="13"/>
      <c r="I131" s="13"/>
    </row>
    <row r="132" spans="7:9" x14ac:dyDescent="0.3">
      <c r="G132" s="13"/>
      <c r="H132" s="13"/>
      <c r="I132" s="13"/>
    </row>
    <row r="133" spans="7:9" x14ac:dyDescent="0.3">
      <c r="G133" s="13"/>
      <c r="H133" s="13"/>
      <c r="I133" s="13"/>
    </row>
    <row r="134" spans="7:9" x14ac:dyDescent="0.3">
      <c r="G134" s="13"/>
      <c r="H134" s="13"/>
      <c r="I134" s="13"/>
    </row>
    <row r="135" spans="7:9" x14ac:dyDescent="0.3">
      <c r="G135" s="13"/>
      <c r="H135" s="13"/>
      <c r="I135" s="13"/>
    </row>
    <row r="136" spans="7:9" x14ac:dyDescent="0.3">
      <c r="G136" s="13"/>
      <c r="H136" s="13"/>
      <c r="I136" s="13"/>
    </row>
    <row r="137" spans="7:9" x14ac:dyDescent="0.3">
      <c r="G137" s="13"/>
      <c r="H137" s="13"/>
      <c r="I137" s="13"/>
    </row>
    <row r="138" spans="7:9" x14ac:dyDescent="0.3">
      <c r="G138" s="13"/>
      <c r="H138" s="13"/>
      <c r="I138" s="13"/>
    </row>
    <row r="139" spans="7:9" x14ac:dyDescent="0.3">
      <c r="G139" s="13"/>
      <c r="H139" s="13"/>
      <c r="I139" s="13"/>
    </row>
    <row r="140" spans="7:9" x14ac:dyDescent="0.3">
      <c r="G140" s="13"/>
      <c r="H140" s="13"/>
      <c r="I140" s="13"/>
    </row>
    <row r="141" spans="7:9" x14ac:dyDescent="0.3">
      <c r="G141" s="13"/>
      <c r="H141" s="13"/>
      <c r="I141" s="13"/>
    </row>
    <row r="142" spans="7:9" x14ac:dyDescent="0.3">
      <c r="G142" s="13"/>
      <c r="H142" s="13"/>
      <c r="I142" s="13"/>
    </row>
    <row r="143" spans="7:9" x14ac:dyDescent="0.3">
      <c r="G143" s="13"/>
      <c r="H143" s="13"/>
      <c r="I143" s="13"/>
    </row>
    <row r="144" spans="7:9" x14ac:dyDescent="0.3">
      <c r="G144" s="13"/>
      <c r="H144" s="13"/>
      <c r="I144" s="13"/>
    </row>
    <row r="145" spans="7:9" x14ac:dyDescent="0.3">
      <c r="G145" s="13"/>
      <c r="H145" s="13"/>
      <c r="I145" s="13"/>
    </row>
    <row r="146" spans="7:9" x14ac:dyDescent="0.3">
      <c r="G146" s="13"/>
      <c r="H146" s="13"/>
      <c r="I146" s="13"/>
    </row>
    <row r="147" spans="7:9" x14ac:dyDescent="0.3">
      <c r="G147" s="13"/>
      <c r="H147" s="13"/>
      <c r="I147" s="13"/>
    </row>
    <row r="148" spans="7:9" x14ac:dyDescent="0.3">
      <c r="G148" s="13"/>
      <c r="H148" s="13"/>
      <c r="I148" s="13"/>
    </row>
    <row r="149" spans="7:9" x14ac:dyDescent="0.3">
      <c r="G149" s="13"/>
      <c r="H149" s="13"/>
      <c r="I149" s="13"/>
    </row>
    <row r="150" spans="7:9" x14ac:dyDescent="0.3">
      <c r="G150" s="13"/>
      <c r="H150" s="13"/>
      <c r="I150" s="13"/>
    </row>
    <row r="151" spans="7:9" x14ac:dyDescent="0.3">
      <c r="G151" s="13"/>
      <c r="H151" s="13"/>
      <c r="I151" s="13"/>
    </row>
    <row r="152" spans="7:9" x14ac:dyDescent="0.3">
      <c r="G152" s="13"/>
      <c r="H152" s="13"/>
      <c r="I152" s="13"/>
    </row>
    <row r="153" spans="7:9" x14ac:dyDescent="0.3">
      <c r="G153" s="13"/>
      <c r="H153" s="13"/>
      <c r="I153" s="13"/>
    </row>
    <row r="154" spans="7:9" x14ac:dyDescent="0.3">
      <c r="G154" s="13"/>
      <c r="H154" s="13"/>
      <c r="I154" s="13"/>
    </row>
    <row r="155" spans="7:9" x14ac:dyDescent="0.3">
      <c r="G155" s="13"/>
      <c r="H155" s="13"/>
      <c r="I155" s="13"/>
    </row>
    <row r="156" spans="7:9" x14ac:dyDescent="0.3">
      <c r="G156" s="13"/>
      <c r="H156" s="13"/>
      <c r="I156" s="13"/>
    </row>
    <row r="157" spans="7:9" x14ac:dyDescent="0.3">
      <c r="G157" s="13"/>
      <c r="H157" s="13"/>
      <c r="I157" s="13"/>
    </row>
    <row r="158" spans="7:9" x14ac:dyDescent="0.3">
      <c r="G158" s="13"/>
      <c r="H158" s="13"/>
      <c r="I158" s="13"/>
    </row>
    <row r="159" spans="7:9" x14ac:dyDescent="0.3">
      <c r="G159" s="13"/>
      <c r="H159" s="13"/>
      <c r="I159" s="13"/>
    </row>
    <row r="160" spans="7:9" x14ac:dyDescent="0.3">
      <c r="G160" s="13"/>
      <c r="H160" s="13"/>
      <c r="I160" s="13"/>
    </row>
    <row r="161" spans="7:9" x14ac:dyDescent="0.3">
      <c r="G161" s="13"/>
      <c r="H161" s="13"/>
      <c r="I161" s="13"/>
    </row>
    <row r="162" spans="7:9" x14ac:dyDescent="0.3">
      <c r="G162" s="13"/>
      <c r="H162" s="13"/>
      <c r="I162" s="13"/>
    </row>
    <row r="163" spans="7:9" x14ac:dyDescent="0.3">
      <c r="G163" s="13"/>
      <c r="H163" s="13"/>
      <c r="I163" s="13"/>
    </row>
    <row r="164" spans="7:9" x14ac:dyDescent="0.3">
      <c r="G164" s="13"/>
      <c r="H164" s="13"/>
      <c r="I164" s="13"/>
    </row>
    <row r="165" spans="7:9" x14ac:dyDescent="0.3">
      <c r="G165" s="13"/>
      <c r="H165" s="13"/>
      <c r="I165" s="13"/>
    </row>
    <row r="166" spans="7:9" x14ac:dyDescent="0.3">
      <c r="G166" s="13"/>
      <c r="H166" s="13"/>
      <c r="I166" s="13"/>
    </row>
    <row r="167" spans="7:9" x14ac:dyDescent="0.3">
      <c r="G167" s="13"/>
      <c r="H167" s="13"/>
      <c r="I167" s="13"/>
    </row>
    <row r="168" spans="7:9" x14ac:dyDescent="0.3">
      <c r="G168" s="13"/>
      <c r="H168" s="13"/>
      <c r="I168" s="13"/>
    </row>
    <row r="169" spans="7:9" x14ac:dyDescent="0.3">
      <c r="G169" s="13"/>
      <c r="H169" s="13"/>
      <c r="I169" s="13"/>
    </row>
    <row r="170" spans="7:9" x14ac:dyDescent="0.3">
      <c r="G170" s="13"/>
      <c r="H170" s="13"/>
      <c r="I170" s="13"/>
    </row>
    <row r="171" spans="7:9" x14ac:dyDescent="0.3">
      <c r="G171" s="13"/>
      <c r="H171" s="13"/>
      <c r="I171" s="13"/>
    </row>
    <row r="172" spans="7:9" x14ac:dyDescent="0.3">
      <c r="G172" s="13"/>
      <c r="H172" s="13"/>
      <c r="I172" s="13"/>
    </row>
    <row r="173" spans="7:9" x14ac:dyDescent="0.3">
      <c r="G173" s="13"/>
      <c r="H173" s="13"/>
      <c r="I173" s="13"/>
    </row>
    <row r="174" spans="7:9" x14ac:dyDescent="0.3">
      <c r="G174" s="13"/>
      <c r="H174" s="13"/>
      <c r="I174" s="13"/>
    </row>
    <row r="175" spans="7:9" x14ac:dyDescent="0.3">
      <c r="G175" s="13"/>
      <c r="H175" s="13"/>
      <c r="I175" s="13"/>
    </row>
    <row r="176" spans="7:9" x14ac:dyDescent="0.3">
      <c r="G176" s="13"/>
      <c r="H176" s="13"/>
      <c r="I176" s="13"/>
    </row>
    <row r="177" spans="7:9" x14ac:dyDescent="0.3">
      <c r="G177" s="13"/>
      <c r="H177" s="13"/>
      <c r="I177" s="13"/>
    </row>
    <row r="178" spans="7:9" x14ac:dyDescent="0.3">
      <c r="G178" s="13"/>
      <c r="H178" s="13"/>
      <c r="I178" s="13"/>
    </row>
    <row r="179" spans="7:9" x14ac:dyDescent="0.3">
      <c r="G179" s="13"/>
      <c r="H179" s="13"/>
      <c r="I179" s="13"/>
    </row>
    <row r="180" spans="7:9" x14ac:dyDescent="0.3">
      <c r="G180" s="13"/>
      <c r="H180" s="13"/>
      <c r="I180" s="13"/>
    </row>
    <row r="181" spans="7:9" x14ac:dyDescent="0.3">
      <c r="G181" s="13"/>
      <c r="H181" s="13"/>
      <c r="I181" s="13"/>
    </row>
    <row r="182" spans="7:9" x14ac:dyDescent="0.3">
      <c r="G182" s="13"/>
      <c r="H182" s="13"/>
      <c r="I182" s="13"/>
    </row>
    <row r="183" spans="7:9" x14ac:dyDescent="0.3">
      <c r="G183" s="13"/>
      <c r="H183" s="13"/>
      <c r="I183" s="13"/>
    </row>
    <row r="184" spans="7:9" x14ac:dyDescent="0.3">
      <c r="G184" s="13"/>
      <c r="H184" s="13"/>
      <c r="I184" s="13"/>
    </row>
    <row r="185" spans="7:9" x14ac:dyDescent="0.3">
      <c r="G185" s="13"/>
      <c r="H185" s="13"/>
      <c r="I185" s="13"/>
    </row>
    <row r="186" spans="7:9" x14ac:dyDescent="0.3">
      <c r="G186" s="13"/>
      <c r="H186" s="13"/>
      <c r="I186" s="13"/>
    </row>
    <row r="187" spans="7:9" x14ac:dyDescent="0.3">
      <c r="G187" s="13"/>
      <c r="H187" s="13"/>
      <c r="I187" s="13"/>
    </row>
    <row r="188" spans="7:9" x14ac:dyDescent="0.3">
      <c r="G188" s="13"/>
      <c r="H188" s="13"/>
      <c r="I188" s="13"/>
    </row>
    <row r="189" spans="7:9" x14ac:dyDescent="0.3">
      <c r="G189" s="13"/>
      <c r="H189" s="13"/>
      <c r="I189" s="13"/>
    </row>
    <row r="190" spans="7:9" x14ac:dyDescent="0.3">
      <c r="G190" s="13"/>
      <c r="H190" s="13"/>
      <c r="I190" s="13"/>
    </row>
    <row r="191" spans="7:9" x14ac:dyDescent="0.3">
      <c r="G191" s="13"/>
      <c r="H191" s="13"/>
      <c r="I191" s="13"/>
    </row>
    <row r="192" spans="7:9" x14ac:dyDescent="0.3">
      <c r="G192" s="13"/>
      <c r="H192" s="13"/>
      <c r="I192" s="13"/>
    </row>
    <row r="193" spans="7:9" x14ac:dyDescent="0.3">
      <c r="G193" s="13"/>
      <c r="H193" s="13"/>
      <c r="I193" s="13"/>
    </row>
    <row r="194" spans="7:9" x14ac:dyDescent="0.3">
      <c r="G194" s="13"/>
      <c r="H194" s="13"/>
      <c r="I194" s="13"/>
    </row>
    <row r="195" spans="7:9" x14ac:dyDescent="0.3">
      <c r="G195" s="13"/>
      <c r="H195" s="13"/>
      <c r="I195" s="13"/>
    </row>
    <row r="196" spans="7:9" x14ac:dyDescent="0.3">
      <c r="G196" s="13"/>
      <c r="H196" s="13"/>
      <c r="I196" s="13"/>
    </row>
    <row r="197" spans="7:9" x14ac:dyDescent="0.3">
      <c r="G197" s="13"/>
      <c r="H197" s="13"/>
      <c r="I197" s="13"/>
    </row>
    <row r="198" spans="7:9" x14ac:dyDescent="0.3">
      <c r="G198" s="13"/>
      <c r="H198" s="13"/>
      <c r="I198" s="13"/>
    </row>
    <row r="199" spans="7:9" x14ac:dyDescent="0.3">
      <c r="G199" s="13"/>
      <c r="H199" s="13"/>
      <c r="I199" s="13"/>
    </row>
    <row r="200" spans="7:9" x14ac:dyDescent="0.3">
      <c r="G200" s="13"/>
      <c r="H200" s="13"/>
      <c r="I200" s="13"/>
    </row>
    <row r="201" spans="7:9" x14ac:dyDescent="0.3">
      <c r="G201" s="13"/>
      <c r="H201" s="13"/>
      <c r="I201" s="13"/>
    </row>
    <row r="202" spans="7:9" x14ac:dyDescent="0.3">
      <c r="G202" s="13"/>
      <c r="H202" s="13"/>
      <c r="I202" s="13"/>
    </row>
    <row r="203" spans="7:9" x14ac:dyDescent="0.3">
      <c r="G203" s="13"/>
      <c r="H203" s="13"/>
      <c r="I203" s="13"/>
    </row>
    <row r="204" spans="7:9" x14ac:dyDescent="0.3">
      <c r="G204" s="13"/>
      <c r="H204" s="13"/>
      <c r="I204" s="13"/>
    </row>
    <row r="205" spans="7:9" x14ac:dyDescent="0.3">
      <c r="G205" s="13"/>
      <c r="H205" s="13"/>
      <c r="I205" s="13"/>
    </row>
    <row r="206" spans="7:9" x14ac:dyDescent="0.3">
      <c r="G206" s="13"/>
      <c r="H206" s="13"/>
      <c r="I206" s="13"/>
    </row>
    <row r="207" spans="7:9" x14ac:dyDescent="0.3">
      <c r="G207" s="13"/>
      <c r="H207" s="13"/>
      <c r="I207" s="13"/>
    </row>
    <row r="208" spans="7:9" x14ac:dyDescent="0.3">
      <c r="G208" s="13"/>
      <c r="H208" s="13"/>
      <c r="I208" s="13"/>
    </row>
    <row r="209" spans="7:9" x14ac:dyDescent="0.3">
      <c r="G209" s="13"/>
      <c r="H209" s="13"/>
      <c r="I209" s="13"/>
    </row>
    <row r="210" spans="7:9" x14ac:dyDescent="0.3">
      <c r="G210" s="13"/>
      <c r="H210" s="13"/>
      <c r="I210" s="13"/>
    </row>
    <row r="211" spans="7:9" x14ac:dyDescent="0.3">
      <c r="G211" s="13"/>
      <c r="H211" s="13"/>
      <c r="I211" s="13"/>
    </row>
    <row r="212" spans="7:9" x14ac:dyDescent="0.3">
      <c r="G212" s="13"/>
      <c r="H212" s="13"/>
      <c r="I212" s="13"/>
    </row>
    <row r="213" spans="7:9" x14ac:dyDescent="0.3">
      <c r="G213" s="13"/>
      <c r="H213" s="13"/>
      <c r="I213" s="13"/>
    </row>
    <row r="214" spans="7:9" x14ac:dyDescent="0.3">
      <c r="G214" s="13"/>
      <c r="H214" s="13"/>
      <c r="I214" s="13"/>
    </row>
    <row r="215" spans="7:9" x14ac:dyDescent="0.3">
      <c r="G215" s="13"/>
      <c r="H215" s="13"/>
      <c r="I215" s="13"/>
    </row>
    <row r="216" spans="7:9" x14ac:dyDescent="0.3">
      <c r="G216" s="13"/>
      <c r="H216" s="13"/>
      <c r="I216" s="13"/>
    </row>
    <row r="217" spans="7:9" x14ac:dyDescent="0.3">
      <c r="G217" s="13"/>
      <c r="H217" s="13"/>
      <c r="I217" s="13"/>
    </row>
    <row r="218" spans="7:9" x14ac:dyDescent="0.3">
      <c r="G218" s="13"/>
      <c r="H218" s="13"/>
      <c r="I218" s="13"/>
    </row>
    <row r="219" spans="7:9" x14ac:dyDescent="0.3">
      <c r="G219" s="13"/>
      <c r="H219" s="13"/>
      <c r="I219" s="13"/>
    </row>
    <row r="220" spans="7:9" x14ac:dyDescent="0.3">
      <c r="G220" s="13"/>
      <c r="H220" s="13"/>
      <c r="I220" s="13"/>
    </row>
    <row r="221" spans="7:9" x14ac:dyDescent="0.3">
      <c r="G221" s="13"/>
      <c r="H221" s="13"/>
      <c r="I221" s="13"/>
    </row>
    <row r="222" spans="7:9" x14ac:dyDescent="0.3">
      <c r="G222" s="13"/>
      <c r="H222" s="13"/>
      <c r="I222" s="13"/>
    </row>
    <row r="223" spans="7:9" x14ac:dyDescent="0.3">
      <c r="G223" s="13"/>
      <c r="H223" s="13"/>
      <c r="I223" s="13"/>
    </row>
    <row r="224" spans="7:9" x14ac:dyDescent="0.3">
      <c r="G224" s="13"/>
      <c r="H224" s="13"/>
      <c r="I224" s="13"/>
    </row>
    <row r="225" spans="7:9" x14ac:dyDescent="0.3">
      <c r="G225" s="13"/>
      <c r="H225" s="13"/>
      <c r="I225" s="13"/>
    </row>
    <row r="226" spans="7:9" x14ac:dyDescent="0.3">
      <c r="G226" s="13"/>
      <c r="H226" s="13"/>
      <c r="I226" s="13"/>
    </row>
    <row r="227" spans="7:9" x14ac:dyDescent="0.3">
      <c r="G227" s="13"/>
      <c r="H227" s="13"/>
      <c r="I227" s="13"/>
    </row>
    <row r="228" spans="7:9" x14ac:dyDescent="0.3">
      <c r="G228" s="13"/>
      <c r="H228" s="13"/>
      <c r="I228" s="13"/>
    </row>
    <row r="229" spans="7:9" x14ac:dyDescent="0.3">
      <c r="G229" s="13"/>
      <c r="H229" s="13"/>
      <c r="I229" s="13"/>
    </row>
    <row r="230" spans="7:9" x14ac:dyDescent="0.3">
      <c r="G230" s="13"/>
      <c r="H230" s="13"/>
      <c r="I230" s="13"/>
    </row>
    <row r="231" spans="7:9" x14ac:dyDescent="0.3">
      <c r="G231" s="13"/>
      <c r="H231" s="13"/>
      <c r="I231" s="13"/>
    </row>
    <row r="232" spans="7:9" x14ac:dyDescent="0.3">
      <c r="G232" s="13"/>
      <c r="H232" s="13"/>
      <c r="I232" s="13"/>
    </row>
    <row r="233" spans="7:9" x14ac:dyDescent="0.3">
      <c r="G233" s="13"/>
      <c r="H233" s="13"/>
      <c r="I233" s="13"/>
    </row>
    <row r="234" spans="7:9" x14ac:dyDescent="0.3">
      <c r="G234" s="13"/>
      <c r="H234" s="13"/>
      <c r="I234" s="13"/>
    </row>
    <row r="235" spans="7:9" x14ac:dyDescent="0.3">
      <c r="G235" s="13"/>
      <c r="H235" s="13"/>
      <c r="I235" s="13"/>
    </row>
    <row r="236" spans="7:9" x14ac:dyDescent="0.3">
      <c r="G236" s="13"/>
      <c r="H236" s="13"/>
      <c r="I236" s="13"/>
    </row>
    <row r="237" spans="7:9" x14ac:dyDescent="0.3">
      <c r="G237" s="13"/>
      <c r="H237" s="13"/>
      <c r="I237" s="13"/>
    </row>
    <row r="238" spans="7:9" x14ac:dyDescent="0.3">
      <c r="G238" s="13"/>
      <c r="H238" s="13"/>
      <c r="I238" s="13"/>
    </row>
    <row r="239" spans="7:9" x14ac:dyDescent="0.3">
      <c r="G239" s="13"/>
      <c r="H239" s="13"/>
      <c r="I239" s="13"/>
    </row>
    <row r="240" spans="7:9" x14ac:dyDescent="0.3">
      <c r="G240" s="13"/>
      <c r="H240" s="13"/>
      <c r="I240" s="13"/>
    </row>
    <row r="241" spans="7:9" x14ac:dyDescent="0.3">
      <c r="G241" s="13"/>
      <c r="H241" s="13"/>
      <c r="I241" s="13"/>
    </row>
    <row r="242" spans="7:9" x14ac:dyDescent="0.3">
      <c r="G242" s="13"/>
      <c r="H242" s="13"/>
      <c r="I242" s="13"/>
    </row>
    <row r="243" spans="7:9" x14ac:dyDescent="0.3">
      <c r="G243" s="13"/>
      <c r="H243" s="13"/>
      <c r="I243" s="13"/>
    </row>
    <row r="244" spans="7:9" x14ac:dyDescent="0.3">
      <c r="G244" s="13"/>
      <c r="H244" s="13"/>
      <c r="I244" s="13"/>
    </row>
    <row r="245" spans="7:9" x14ac:dyDescent="0.3">
      <c r="G245" s="13"/>
      <c r="H245" s="13"/>
      <c r="I245" s="13"/>
    </row>
    <row r="246" spans="7:9" x14ac:dyDescent="0.3">
      <c r="G246" s="13"/>
      <c r="H246" s="13"/>
      <c r="I246" s="13"/>
    </row>
    <row r="247" spans="7:9" x14ac:dyDescent="0.3">
      <c r="G247" s="13"/>
      <c r="H247" s="13"/>
      <c r="I247" s="13"/>
    </row>
    <row r="248" spans="7:9" x14ac:dyDescent="0.3">
      <c r="G248" s="13"/>
      <c r="H248" s="13"/>
      <c r="I248" s="13"/>
    </row>
    <row r="249" spans="7:9" x14ac:dyDescent="0.3">
      <c r="G249" s="13"/>
      <c r="H249" s="13"/>
      <c r="I249" s="13"/>
    </row>
    <row r="250" spans="7:9" x14ac:dyDescent="0.3">
      <c r="G250" s="13"/>
      <c r="H250" s="13"/>
      <c r="I250" s="13"/>
    </row>
    <row r="251" spans="7:9" x14ac:dyDescent="0.3">
      <c r="G251" s="13"/>
      <c r="H251" s="13"/>
      <c r="I251" s="13"/>
    </row>
    <row r="252" spans="7:9" x14ac:dyDescent="0.3">
      <c r="G252" s="13"/>
      <c r="H252" s="13"/>
      <c r="I252" s="13"/>
    </row>
    <row r="253" spans="7:9" x14ac:dyDescent="0.3">
      <c r="G253" s="13"/>
      <c r="H253" s="13"/>
      <c r="I253" s="13"/>
    </row>
    <row r="254" spans="7:9" x14ac:dyDescent="0.3">
      <c r="G254" s="13"/>
      <c r="H254" s="13"/>
      <c r="I254" s="13"/>
    </row>
    <row r="255" spans="7:9" x14ac:dyDescent="0.3">
      <c r="G255" s="13"/>
      <c r="H255" s="13"/>
      <c r="I255" s="13"/>
    </row>
    <row r="256" spans="7:9" x14ac:dyDescent="0.3">
      <c r="G256" s="13"/>
      <c r="H256" s="13"/>
      <c r="I256" s="13"/>
    </row>
    <row r="257" spans="7:9" x14ac:dyDescent="0.3">
      <c r="G257" s="13"/>
      <c r="H257" s="13"/>
      <c r="I257" s="13"/>
    </row>
    <row r="258" spans="7:9" x14ac:dyDescent="0.3">
      <c r="G258" s="13"/>
      <c r="H258" s="13"/>
      <c r="I258" s="13"/>
    </row>
    <row r="259" spans="7:9" x14ac:dyDescent="0.3">
      <c r="G259" s="13"/>
      <c r="H259" s="13"/>
      <c r="I259" s="13"/>
    </row>
    <row r="260" spans="7:9" x14ac:dyDescent="0.3">
      <c r="G260" s="13"/>
      <c r="H260" s="13"/>
      <c r="I260" s="13"/>
    </row>
    <row r="261" spans="7:9" x14ac:dyDescent="0.3">
      <c r="G261" s="13"/>
      <c r="H261" s="13"/>
      <c r="I261" s="13"/>
    </row>
    <row r="262" spans="7:9" x14ac:dyDescent="0.3">
      <c r="G262" s="13"/>
      <c r="H262" s="13"/>
      <c r="I262" s="13"/>
    </row>
    <row r="263" spans="7:9" x14ac:dyDescent="0.3">
      <c r="G263" s="13"/>
      <c r="H263" s="13"/>
      <c r="I263" s="13"/>
    </row>
    <row r="264" spans="7:9" x14ac:dyDescent="0.3">
      <c r="G264" s="13"/>
      <c r="H264" s="13"/>
      <c r="I264" s="13"/>
    </row>
    <row r="265" spans="7:9" x14ac:dyDescent="0.3">
      <c r="G265" s="13"/>
      <c r="H265" s="13"/>
      <c r="I265" s="13"/>
    </row>
    <row r="266" spans="7:9" x14ac:dyDescent="0.3">
      <c r="G266" s="13"/>
      <c r="H266" s="13"/>
      <c r="I266" s="13"/>
    </row>
    <row r="267" spans="7:9" x14ac:dyDescent="0.3">
      <c r="G267" s="13"/>
      <c r="H267" s="13"/>
      <c r="I267" s="13"/>
    </row>
    <row r="268" spans="7:9" x14ac:dyDescent="0.3">
      <c r="G268" s="13"/>
      <c r="H268" s="13"/>
      <c r="I268" s="13"/>
    </row>
    <row r="269" spans="7:9" x14ac:dyDescent="0.3">
      <c r="G269" s="13"/>
      <c r="H269" s="13"/>
      <c r="I269" s="13"/>
    </row>
    <row r="270" spans="7:9" x14ac:dyDescent="0.3">
      <c r="G270" s="13"/>
      <c r="H270" s="13"/>
      <c r="I270" s="13"/>
    </row>
    <row r="271" spans="7:9" x14ac:dyDescent="0.3">
      <c r="G271" s="13"/>
      <c r="H271" s="13"/>
      <c r="I271" s="13"/>
    </row>
    <row r="272" spans="7:9" x14ac:dyDescent="0.3">
      <c r="G272" s="13"/>
      <c r="H272" s="13"/>
      <c r="I272" s="13"/>
    </row>
    <row r="273" spans="7:9" x14ac:dyDescent="0.3">
      <c r="G273" s="13"/>
      <c r="H273" s="13"/>
      <c r="I273" s="13"/>
    </row>
    <row r="274" spans="7:9" x14ac:dyDescent="0.3">
      <c r="G274" s="13"/>
      <c r="H274" s="13"/>
      <c r="I274" s="13"/>
    </row>
    <row r="275" spans="7:9" x14ac:dyDescent="0.3">
      <c r="G275" s="13"/>
      <c r="H275" s="13"/>
      <c r="I275" s="13"/>
    </row>
    <row r="276" spans="7:9" x14ac:dyDescent="0.3">
      <c r="G276" s="13"/>
      <c r="H276" s="13"/>
      <c r="I276" s="13"/>
    </row>
    <row r="277" spans="7:9" x14ac:dyDescent="0.3">
      <c r="G277" s="13"/>
      <c r="H277" s="13"/>
      <c r="I277" s="13"/>
    </row>
    <row r="278" spans="7:9" x14ac:dyDescent="0.3">
      <c r="G278" s="13"/>
      <c r="H278" s="13"/>
      <c r="I278" s="13"/>
    </row>
    <row r="279" spans="7:9" x14ac:dyDescent="0.3">
      <c r="G279" s="13"/>
      <c r="H279" s="13"/>
      <c r="I279" s="13"/>
    </row>
    <row r="280" spans="7:9" x14ac:dyDescent="0.3">
      <c r="G280" s="13"/>
      <c r="H280" s="13"/>
      <c r="I280" s="13"/>
    </row>
    <row r="281" spans="7:9" x14ac:dyDescent="0.3">
      <c r="G281" s="13"/>
      <c r="H281" s="13"/>
      <c r="I281" s="13"/>
    </row>
    <row r="282" spans="7:9" x14ac:dyDescent="0.3">
      <c r="G282" s="13"/>
      <c r="H282" s="13"/>
      <c r="I282" s="13"/>
    </row>
    <row r="283" spans="7:9" x14ac:dyDescent="0.3">
      <c r="G283" s="13"/>
      <c r="H283" s="13"/>
      <c r="I283" s="13"/>
    </row>
    <row r="284" spans="7:9" x14ac:dyDescent="0.3">
      <c r="G284" s="13"/>
      <c r="H284" s="13"/>
      <c r="I284" s="13"/>
    </row>
    <row r="285" spans="7:9" x14ac:dyDescent="0.3">
      <c r="G285" s="13"/>
      <c r="H285" s="13"/>
      <c r="I285" s="13"/>
    </row>
    <row r="286" spans="7:9" x14ac:dyDescent="0.3">
      <c r="G286" s="13"/>
      <c r="H286" s="13"/>
      <c r="I286" s="13"/>
    </row>
    <row r="287" spans="7:9" x14ac:dyDescent="0.3">
      <c r="G287" s="13"/>
      <c r="H287" s="13"/>
      <c r="I287" s="13"/>
    </row>
    <row r="288" spans="7:9" x14ac:dyDescent="0.3">
      <c r="G288" s="13"/>
      <c r="H288" s="13"/>
      <c r="I288" s="13"/>
    </row>
    <row r="289" spans="7:9" x14ac:dyDescent="0.3">
      <c r="G289" s="13"/>
      <c r="H289" s="13"/>
      <c r="I289" s="13"/>
    </row>
    <row r="290" spans="7:9" x14ac:dyDescent="0.3">
      <c r="G290" s="13"/>
      <c r="H290" s="13"/>
      <c r="I290" s="13"/>
    </row>
    <row r="291" spans="7:9" x14ac:dyDescent="0.3">
      <c r="G291" s="13"/>
      <c r="H291" s="13"/>
      <c r="I291" s="13"/>
    </row>
    <row r="292" spans="7:9" x14ac:dyDescent="0.3">
      <c r="G292" s="13"/>
      <c r="H292" s="13"/>
      <c r="I292" s="13"/>
    </row>
    <row r="293" spans="7:9" x14ac:dyDescent="0.3">
      <c r="G293" s="13"/>
      <c r="H293" s="13"/>
      <c r="I293" s="13"/>
    </row>
    <row r="294" spans="7:9" x14ac:dyDescent="0.3">
      <c r="G294" s="13"/>
      <c r="H294" s="13"/>
      <c r="I294" s="13"/>
    </row>
    <row r="295" spans="7:9" x14ac:dyDescent="0.3">
      <c r="G295" s="13"/>
      <c r="H295" s="13"/>
      <c r="I295" s="13"/>
    </row>
    <row r="296" spans="7:9" x14ac:dyDescent="0.3">
      <c r="G296" s="13"/>
      <c r="H296" s="13"/>
      <c r="I296" s="13"/>
    </row>
    <row r="297" spans="7:9" x14ac:dyDescent="0.3">
      <c r="G297" s="13"/>
      <c r="H297" s="13"/>
      <c r="I297" s="13"/>
    </row>
    <row r="298" spans="7:9" x14ac:dyDescent="0.3">
      <c r="G298" s="13"/>
      <c r="H298" s="13"/>
      <c r="I298" s="13"/>
    </row>
    <row r="299" spans="7:9" x14ac:dyDescent="0.3">
      <c r="G299" s="13"/>
      <c r="H299" s="13"/>
      <c r="I299" s="13"/>
    </row>
    <row r="300" spans="7:9" x14ac:dyDescent="0.3">
      <c r="G300" s="13"/>
      <c r="H300" s="13"/>
      <c r="I300" s="13"/>
    </row>
    <row r="301" spans="7:9" x14ac:dyDescent="0.3">
      <c r="G301" s="13"/>
      <c r="H301" s="13"/>
      <c r="I301" s="13"/>
    </row>
    <row r="302" spans="7:9" x14ac:dyDescent="0.3">
      <c r="G302" s="13"/>
      <c r="H302" s="13"/>
      <c r="I302" s="13"/>
    </row>
    <row r="303" spans="7:9" x14ac:dyDescent="0.3">
      <c r="G303" s="13"/>
      <c r="H303" s="13"/>
      <c r="I303" s="13"/>
    </row>
    <row r="304" spans="7:9" x14ac:dyDescent="0.3">
      <c r="G304" s="13"/>
      <c r="H304" s="13"/>
      <c r="I304" s="13"/>
    </row>
    <row r="305" spans="7:9" x14ac:dyDescent="0.3">
      <c r="G305" s="13"/>
      <c r="H305" s="13"/>
      <c r="I305" s="13"/>
    </row>
    <row r="306" spans="7:9" x14ac:dyDescent="0.3">
      <c r="G306" s="13"/>
      <c r="H306" s="13"/>
      <c r="I306" s="13"/>
    </row>
    <row r="307" spans="7:9" x14ac:dyDescent="0.3">
      <c r="G307" s="13"/>
      <c r="H307" s="13"/>
      <c r="I307" s="13"/>
    </row>
    <row r="308" spans="7:9" x14ac:dyDescent="0.3">
      <c r="G308" s="13"/>
      <c r="H308" s="13"/>
      <c r="I308" s="13"/>
    </row>
    <row r="309" spans="7:9" x14ac:dyDescent="0.3">
      <c r="G309" s="13"/>
      <c r="H309" s="13"/>
      <c r="I309" s="13"/>
    </row>
    <row r="310" spans="7:9" x14ac:dyDescent="0.3">
      <c r="G310" s="13"/>
      <c r="H310" s="13"/>
      <c r="I310" s="13"/>
    </row>
    <row r="311" spans="7:9" x14ac:dyDescent="0.3">
      <c r="G311" s="13"/>
      <c r="H311" s="13"/>
      <c r="I311" s="13"/>
    </row>
    <row r="312" spans="7:9" x14ac:dyDescent="0.3">
      <c r="G312" s="13"/>
      <c r="H312" s="13"/>
      <c r="I312" s="13"/>
    </row>
    <row r="313" spans="7:9" x14ac:dyDescent="0.3">
      <c r="G313" s="13"/>
      <c r="H313" s="13"/>
      <c r="I313" s="13"/>
    </row>
    <row r="314" spans="7:9" x14ac:dyDescent="0.3">
      <c r="G314" s="13"/>
      <c r="H314" s="13"/>
      <c r="I314" s="13"/>
    </row>
    <row r="315" spans="7:9" x14ac:dyDescent="0.3">
      <c r="G315" s="13"/>
      <c r="H315" s="13"/>
      <c r="I315" s="13"/>
    </row>
    <row r="316" spans="7:9" x14ac:dyDescent="0.3">
      <c r="G316" s="13"/>
      <c r="H316" s="13"/>
      <c r="I316" s="13"/>
    </row>
    <row r="317" spans="7:9" x14ac:dyDescent="0.3">
      <c r="G317" s="13"/>
      <c r="H317" s="13"/>
      <c r="I317" s="13"/>
    </row>
    <row r="318" spans="7:9" x14ac:dyDescent="0.3">
      <c r="G318" s="13"/>
      <c r="H318" s="13"/>
      <c r="I318" s="13"/>
    </row>
    <row r="319" spans="7:9" x14ac:dyDescent="0.3">
      <c r="G319" s="13"/>
      <c r="H319" s="13"/>
      <c r="I319" s="13"/>
    </row>
    <row r="320" spans="7:9" x14ac:dyDescent="0.3">
      <c r="G320" s="13"/>
      <c r="H320" s="13"/>
      <c r="I320" s="13"/>
    </row>
    <row r="321" spans="7:9" x14ac:dyDescent="0.3">
      <c r="G321" s="13"/>
      <c r="H321" s="13"/>
      <c r="I321" s="13"/>
    </row>
    <row r="322" spans="7:9" x14ac:dyDescent="0.3">
      <c r="G322" s="13"/>
      <c r="H322" s="13"/>
      <c r="I322" s="13"/>
    </row>
    <row r="323" spans="7:9" x14ac:dyDescent="0.3">
      <c r="G323" s="13"/>
      <c r="H323" s="13"/>
      <c r="I323" s="13"/>
    </row>
    <row r="324" spans="7:9" x14ac:dyDescent="0.3">
      <c r="G324" s="13"/>
      <c r="H324" s="13"/>
      <c r="I324" s="13"/>
    </row>
    <row r="325" spans="7:9" x14ac:dyDescent="0.3">
      <c r="G325" s="13"/>
      <c r="H325" s="13"/>
      <c r="I325" s="13"/>
    </row>
    <row r="326" spans="7:9" x14ac:dyDescent="0.3">
      <c r="G326" s="13"/>
      <c r="H326" s="13"/>
      <c r="I326" s="13"/>
    </row>
    <row r="327" spans="7:9" x14ac:dyDescent="0.3">
      <c r="G327" s="13"/>
      <c r="H327" s="13"/>
      <c r="I327" s="13"/>
    </row>
    <row r="328" spans="7:9" x14ac:dyDescent="0.3">
      <c r="G328" s="13"/>
      <c r="H328" s="13"/>
      <c r="I328" s="13"/>
    </row>
    <row r="329" spans="7:9" x14ac:dyDescent="0.3">
      <c r="G329" s="13"/>
      <c r="H329" s="13"/>
      <c r="I329" s="13"/>
    </row>
    <row r="330" spans="7:9" x14ac:dyDescent="0.3">
      <c r="G330" s="13"/>
      <c r="H330" s="13"/>
      <c r="I330" s="13"/>
    </row>
    <row r="331" spans="7:9" x14ac:dyDescent="0.3">
      <c r="G331" s="13"/>
      <c r="H331" s="13"/>
      <c r="I331" s="13"/>
    </row>
    <row r="332" spans="7:9" x14ac:dyDescent="0.3">
      <c r="G332" s="13"/>
      <c r="H332" s="13"/>
      <c r="I332" s="13"/>
    </row>
    <row r="333" spans="7:9" x14ac:dyDescent="0.3">
      <c r="G333" s="13"/>
      <c r="H333" s="13"/>
      <c r="I333" s="13"/>
    </row>
    <row r="334" spans="7:9" x14ac:dyDescent="0.3">
      <c r="G334" s="13"/>
      <c r="H334" s="13"/>
      <c r="I334" s="13"/>
    </row>
    <row r="335" spans="7:9" x14ac:dyDescent="0.3">
      <c r="G335" s="13"/>
      <c r="H335" s="13"/>
      <c r="I335" s="13"/>
    </row>
    <row r="336" spans="7:9" x14ac:dyDescent="0.3">
      <c r="G336" s="13"/>
      <c r="H336" s="13"/>
      <c r="I336" s="13"/>
    </row>
    <row r="337" spans="7:9" x14ac:dyDescent="0.3">
      <c r="G337" s="13"/>
      <c r="H337" s="13"/>
      <c r="I337" s="13"/>
    </row>
    <row r="338" spans="7:9" x14ac:dyDescent="0.3">
      <c r="G338" s="13"/>
      <c r="H338" s="13"/>
      <c r="I338" s="13"/>
    </row>
    <row r="339" spans="7:9" x14ac:dyDescent="0.3">
      <c r="G339" s="13"/>
      <c r="H339" s="13"/>
      <c r="I339" s="13"/>
    </row>
    <row r="340" spans="7:9" x14ac:dyDescent="0.3">
      <c r="G340" s="13"/>
      <c r="H340" s="13"/>
      <c r="I340" s="13"/>
    </row>
    <row r="341" spans="7:9" x14ac:dyDescent="0.3">
      <c r="G341" s="13"/>
      <c r="H341" s="13"/>
      <c r="I341" s="13"/>
    </row>
    <row r="342" spans="7:9" x14ac:dyDescent="0.3">
      <c r="G342" s="13"/>
      <c r="H342" s="13"/>
      <c r="I342" s="13"/>
    </row>
    <row r="343" spans="7:9" x14ac:dyDescent="0.3">
      <c r="G343" s="13"/>
      <c r="H343" s="13"/>
      <c r="I343" s="13"/>
    </row>
    <row r="344" spans="7:9" x14ac:dyDescent="0.3">
      <c r="G344" s="13"/>
      <c r="H344" s="13"/>
      <c r="I344" s="13"/>
    </row>
    <row r="345" spans="7:9" x14ac:dyDescent="0.3">
      <c r="G345" s="13"/>
      <c r="H345" s="13"/>
      <c r="I345" s="13"/>
    </row>
    <row r="346" spans="7:9" x14ac:dyDescent="0.3">
      <c r="G346" s="13"/>
      <c r="H346" s="13"/>
      <c r="I346" s="13"/>
    </row>
    <row r="347" spans="7:9" x14ac:dyDescent="0.3">
      <c r="G347" s="13"/>
      <c r="H347" s="13"/>
      <c r="I347" s="13"/>
    </row>
    <row r="348" spans="7:9" x14ac:dyDescent="0.3">
      <c r="G348" s="13"/>
      <c r="H348" s="13"/>
      <c r="I348" s="13"/>
    </row>
    <row r="349" spans="7:9" x14ac:dyDescent="0.3">
      <c r="G349" s="13"/>
      <c r="H349" s="13"/>
      <c r="I349" s="13"/>
    </row>
    <row r="350" spans="7:9" x14ac:dyDescent="0.3">
      <c r="G350" s="13"/>
      <c r="H350" s="13"/>
      <c r="I350" s="13"/>
    </row>
    <row r="351" spans="7:9" x14ac:dyDescent="0.3">
      <c r="G351" s="13"/>
      <c r="H351" s="13"/>
      <c r="I351" s="13"/>
    </row>
    <row r="352" spans="7:9" x14ac:dyDescent="0.3">
      <c r="G352" s="13"/>
      <c r="H352" s="13"/>
      <c r="I352" s="13"/>
    </row>
    <row r="353" spans="7:9" x14ac:dyDescent="0.3">
      <c r="G353" s="13"/>
      <c r="H353" s="13"/>
      <c r="I353" s="13"/>
    </row>
    <row r="354" spans="7:9" x14ac:dyDescent="0.3">
      <c r="G354" s="13"/>
      <c r="H354" s="13"/>
      <c r="I354" s="13"/>
    </row>
    <row r="355" spans="7:9" x14ac:dyDescent="0.3">
      <c r="G355" s="13"/>
      <c r="H355" s="13"/>
      <c r="I355" s="13"/>
    </row>
    <row r="356" spans="7:9" x14ac:dyDescent="0.3">
      <c r="G356" s="13"/>
      <c r="H356" s="13"/>
      <c r="I356" s="13"/>
    </row>
    <row r="357" spans="7:9" x14ac:dyDescent="0.3">
      <c r="G357" s="13"/>
      <c r="H357" s="13"/>
      <c r="I357" s="13"/>
    </row>
    <row r="358" spans="7:9" x14ac:dyDescent="0.3">
      <c r="G358" s="13"/>
      <c r="H358" s="13"/>
      <c r="I358" s="13"/>
    </row>
    <row r="359" spans="7:9" x14ac:dyDescent="0.3">
      <c r="G359" s="13"/>
      <c r="H359" s="13"/>
      <c r="I359" s="13"/>
    </row>
    <row r="360" spans="7:9" x14ac:dyDescent="0.3">
      <c r="G360" s="13"/>
      <c r="H360" s="13"/>
      <c r="I360" s="13"/>
    </row>
    <row r="361" spans="7:9" x14ac:dyDescent="0.3">
      <c r="G361" s="13"/>
      <c r="H361" s="13"/>
      <c r="I361" s="13"/>
    </row>
    <row r="362" spans="7:9" x14ac:dyDescent="0.3">
      <c r="G362" s="13"/>
      <c r="H362" s="13"/>
      <c r="I362" s="13"/>
    </row>
    <row r="363" spans="7:9" x14ac:dyDescent="0.3">
      <c r="G363" s="13"/>
      <c r="H363" s="13"/>
      <c r="I363" s="13"/>
    </row>
    <row r="364" spans="7:9" x14ac:dyDescent="0.3">
      <c r="G364" s="13"/>
      <c r="H364" s="13"/>
      <c r="I364" s="13"/>
    </row>
    <row r="365" spans="7:9" x14ac:dyDescent="0.3">
      <c r="G365" s="13"/>
      <c r="H365" s="13"/>
      <c r="I365" s="13"/>
    </row>
    <row r="366" spans="7:9" x14ac:dyDescent="0.3">
      <c r="G366" s="13"/>
      <c r="H366" s="13"/>
      <c r="I366" s="13"/>
    </row>
    <row r="367" spans="7:9" x14ac:dyDescent="0.3">
      <c r="G367" s="13"/>
      <c r="H367" s="13"/>
      <c r="I367" s="13"/>
    </row>
    <row r="368" spans="7:9" x14ac:dyDescent="0.3">
      <c r="G368" s="13"/>
      <c r="H368" s="13"/>
      <c r="I368" s="13"/>
    </row>
    <row r="369" spans="7:9" x14ac:dyDescent="0.3">
      <c r="G369" s="13"/>
      <c r="H369" s="13"/>
      <c r="I369" s="13"/>
    </row>
    <row r="370" spans="7:9" x14ac:dyDescent="0.3">
      <c r="G370" s="13"/>
      <c r="H370" s="13"/>
      <c r="I370" s="13"/>
    </row>
    <row r="371" spans="7:9" x14ac:dyDescent="0.3">
      <c r="G371" s="13"/>
      <c r="H371" s="13"/>
      <c r="I371" s="13"/>
    </row>
    <row r="372" spans="7:9" x14ac:dyDescent="0.3">
      <c r="G372" s="13"/>
      <c r="H372" s="13"/>
      <c r="I372" s="13"/>
    </row>
    <row r="373" spans="7:9" x14ac:dyDescent="0.3">
      <c r="G373" s="13"/>
      <c r="H373" s="13"/>
      <c r="I373" s="13"/>
    </row>
    <row r="374" spans="7:9" x14ac:dyDescent="0.3">
      <c r="G374" s="13"/>
      <c r="H374" s="13"/>
      <c r="I374" s="13"/>
    </row>
    <row r="375" spans="7:9" x14ac:dyDescent="0.3">
      <c r="G375" s="13"/>
      <c r="H375" s="13"/>
      <c r="I375" s="13"/>
    </row>
    <row r="376" spans="7:9" x14ac:dyDescent="0.3">
      <c r="G376" s="13"/>
      <c r="H376" s="13"/>
      <c r="I376" s="13"/>
    </row>
    <row r="377" spans="7:9" x14ac:dyDescent="0.3">
      <c r="G377" s="13"/>
      <c r="H377" s="13"/>
      <c r="I377" s="13"/>
    </row>
    <row r="378" spans="7:9" x14ac:dyDescent="0.3">
      <c r="G378" s="13"/>
      <c r="H378" s="13"/>
      <c r="I378" s="13"/>
    </row>
    <row r="379" spans="7:9" x14ac:dyDescent="0.3">
      <c r="G379" s="13"/>
      <c r="H379" s="13"/>
      <c r="I379" s="13"/>
    </row>
    <row r="380" spans="7:9" x14ac:dyDescent="0.3">
      <c r="G380" s="13"/>
      <c r="H380" s="13"/>
      <c r="I380" s="13"/>
    </row>
    <row r="381" spans="7:9" x14ac:dyDescent="0.3">
      <c r="G381" s="13"/>
      <c r="H381" s="13"/>
      <c r="I381" s="13"/>
    </row>
    <row r="382" spans="7:9" x14ac:dyDescent="0.3">
      <c r="G382" s="13"/>
      <c r="H382" s="13"/>
      <c r="I382" s="13"/>
    </row>
    <row r="383" spans="7:9" x14ac:dyDescent="0.3">
      <c r="G383" s="13"/>
      <c r="H383" s="13"/>
      <c r="I383" s="13"/>
    </row>
    <row r="384" spans="7:9" x14ac:dyDescent="0.3">
      <c r="G384" s="13"/>
      <c r="H384" s="13"/>
      <c r="I384" s="13"/>
    </row>
    <row r="385" spans="7:9" x14ac:dyDescent="0.3">
      <c r="G385" s="13"/>
      <c r="H385" s="13"/>
      <c r="I385" s="13"/>
    </row>
    <row r="386" spans="7:9" x14ac:dyDescent="0.3">
      <c r="G386" s="13"/>
      <c r="H386" s="13"/>
      <c r="I386" s="13"/>
    </row>
    <row r="387" spans="7:9" x14ac:dyDescent="0.3">
      <c r="G387" s="13"/>
      <c r="H387" s="13"/>
      <c r="I387" s="13"/>
    </row>
    <row r="388" spans="7:9" x14ac:dyDescent="0.3">
      <c r="G388" s="13"/>
      <c r="H388" s="13"/>
      <c r="I388" s="13"/>
    </row>
    <row r="389" spans="7:9" x14ac:dyDescent="0.3">
      <c r="G389" s="13"/>
      <c r="H389" s="13"/>
      <c r="I389" s="13"/>
    </row>
    <row r="390" spans="7:9" x14ac:dyDescent="0.3">
      <c r="G390" s="13"/>
      <c r="H390" s="13"/>
      <c r="I390" s="13"/>
    </row>
    <row r="391" spans="7:9" x14ac:dyDescent="0.3">
      <c r="G391" s="13"/>
      <c r="H391" s="13"/>
      <c r="I391" s="13"/>
    </row>
    <row r="392" spans="7:9" x14ac:dyDescent="0.3">
      <c r="G392" s="13"/>
      <c r="H392" s="13"/>
      <c r="I392" s="13"/>
    </row>
    <row r="393" spans="7:9" x14ac:dyDescent="0.3">
      <c r="G393" s="13"/>
      <c r="H393" s="13"/>
      <c r="I393" s="13"/>
    </row>
    <row r="394" spans="7:9" x14ac:dyDescent="0.3">
      <c r="G394" s="13"/>
      <c r="H394" s="13"/>
      <c r="I394" s="13"/>
    </row>
    <row r="395" spans="7:9" x14ac:dyDescent="0.3">
      <c r="G395" s="13"/>
      <c r="H395" s="13"/>
      <c r="I395" s="13"/>
    </row>
    <row r="396" spans="7:9" x14ac:dyDescent="0.3">
      <c r="G396" s="13"/>
      <c r="H396" s="13"/>
      <c r="I396" s="13"/>
    </row>
    <row r="397" spans="7:9" x14ac:dyDescent="0.3">
      <c r="G397" s="13"/>
      <c r="H397" s="13"/>
      <c r="I397" s="13"/>
    </row>
    <row r="398" spans="7:9" x14ac:dyDescent="0.3">
      <c r="G398" s="13"/>
      <c r="H398" s="13"/>
      <c r="I398" s="13"/>
    </row>
    <row r="399" spans="7:9" x14ac:dyDescent="0.3">
      <c r="G399" s="13"/>
      <c r="H399" s="13"/>
      <c r="I399" s="13"/>
    </row>
    <row r="400" spans="7:9" x14ac:dyDescent="0.3">
      <c r="G400" s="13"/>
      <c r="H400" s="13"/>
      <c r="I400" s="13"/>
    </row>
    <row r="401" spans="7:9" x14ac:dyDescent="0.3">
      <c r="G401" s="13"/>
      <c r="H401" s="13"/>
      <c r="I401" s="13"/>
    </row>
    <row r="402" spans="7:9" x14ac:dyDescent="0.3">
      <c r="G402" s="13"/>
      <c r="H402" s="13"/>
      <c r="I402" s="13"/>
    </row>
    <row r="403" spans="7:9" x14ac:dyDescent="0.3">
      <c r="G403" s="13"/>
      <c r="H403" s="13"/>
      <c r="I403" s="13"/>
    </row>
    <row r="404" spans="7:9" x14ac:dyDescent="0.3">
      <c r="G404" s="13"/>
      <c r="H404" s="13"/>
      <c r="I404" s="13"/>
    </row>
    <row r="405" spans="7:9" x14ac:dyDescent="0.3">
      <c r="G405" s="13"/>
      <c r="H405" s="13"/>
      <c r="I405" s="13"/>
    </row>
    <row r="406" spans="7:9" x14ac:dyDescent="0.3">
      <c r="G406" s="13"/>
      <c r="H406" s="13"/>
      <c r="I406" s="13"/>
    </row>
    <row r="407" spans="7:9" x14ac:dyDescent="0.3">
      <c r="G407" s="13"/>
      <c r="H407" s="13"/>
      <c r="I407" s="13"/>
    </row>
    <row r="408" spans="7:9" x14ac:dyDescent="0.3">
      <c r="G408" s="13"/>
      <c r="H408" s="13"/>
      <c r="I408" s="13"/>
    </row>
    <row r="409" spans="7:9" x14ac:dyDescent="0.3">
      <c r="G409" s="13"/>
      <c r="H409" s="13"/>
      <c r="I409" s="13"/>
    </row>
    <row r="410" spans="7:9" x14ac:dyDescent="0.3">
      <c r="G410" s="13"/>
      <c r="H410" s="13"/>
      <c r="I410" s="13"/>
    </row>
    <row r="411" spans="7:9" x14ac:dyDescent="0.3">
      <c r="G411" s="13"/>
      <c r="H411" s="13"/>
      <c r="I411" s="13"/>
    </row>
    <row r="412" spans="7:9" x14ac:dyDescent="0.3">
      <c r="G412" s="13"/>
      <c r="H412" s="13"/>
      <c r="I412" s="13"/>
    </row>
    <row r="413" spans="7:9" x14ac:dyDescent="0.3">
      <c r="G413" s="13"/>
      <c r="H413" s="13"/>
      <c r="I413" s="13"/>
    </row>
    <row r="414" spans="7:9" x14ac:dyDescent="0.3">
      <c r="G414" s="13"/>
      <c r="H414" s="13"/>
      <c r="I414" s="13"/>
    </row>
    <row r="415" spans="7:9" x14ac:dyDescent="0.3">
      <c r="G415" s="13"/>
      <c r="H415" s="13"/>
      <c r="I415" s="13"/>
    </row>
    <row r="416" spans="7:9" x14ac:dyDescent="0.3">
      <c r="G416" s="13"/>
      <c r="H416" s="13"/>
      <c r="I416" s="13"/>
    </row>
    <row r="417" spans="7:9" x14ac:dyDescent="0.3">
      <c r="G417" s="13"/>
      <c r="H417" s="13"/>
      <c r="I417" s="13"/>
    </row>
    <row r="418" spans="7:9" x14ac:dyDescent="0.3">
      <c r="G418" s="13"/>
      <c r="H418" s="13"/>
      <c r="I418" s="13"/>
    </row>
    <row r="419" spans="7:9" x14ac:dyDescent="0.3">
      <c r="G419" s="13"/>
      <c r="H419" s="13"/>
      <c r="I419" s="13"/>
    </row>
    <row r="420" spans="7:9" x14ac:dyDescent="0.3">
      <c r="G420" s="13"/>
      <c r="H420" s="13"/>
      <c r="I420" s="13"/>
    </row>
    <row r="421" spans="7:9" x14ac:dyDescent="0.3">
      <c r="G421" s="13"/>
      <c r="H421" s="13"/>
      <c r="I421" s="13"/>
    </row>
    <row r="422" spans="7:9" x14ac:dyDescent="0.3">
      <c r="G422" s="13"/>
      <c r="H422" s="13"/>
      <c r="I422" s="13"/>
    </row>
    <row r="423" spans="7:9" x14ac:dyDescent="0.3">
      <c r="G423" s="13"/>
      <c r="H423" s="13"/>
      <c r="I423" s="13"/>
    </row>
    <row r="424" spans="7:9" x14ac:dyDescent="0.3">
      <c r="G424" s="13"/>
      <c r="H424" s="13"/>
      <c r="I424" s="13"/>
    </row>
    <row r="425" spans="7:9" x14ac:dyDescent="0.3">
      <c r="G425" s="13"/>
      <c r="H425" s="13"/>
      <c r="I425" s="13"/>
    </row>
    <row r="426" spans="7:9" x14ac:dyDescent="0.3">
      <c r="G426" s="13"/>
      <c r="H426" s="13"/>
      <c r="I426" s="13"/>
    </row>
    <row r="427" spans="7:9" x14ac:dyDescent="0.3">
      <c r="G427" s="13"/>
      <c r="H427" s="13"/>
      <c r="I427" s="13"/>
    </row>
    <row r="428" spans="7:9" x14ac:dyDescent="0.3">
      <c r="G428" s="13"/>
      <c r="H428" s="13"/>
      <c r="I428" s="13"/>
    </row>
    <row r="429" spans="7:9" x14ac:dyDescent="0.3">
      <c r="G429" s="13"/>
      <c r="H429" s="13"/>
      <c r="I429" s="13"/>
    </row>
    <row r="430" spans="7:9" x14ac:dyDescent="0.3">
      <c r="G430" s="13"/>
      <c r="H430" s="13"/>
      <c r="I430" s="13"/>
    </row>
    <row r="431" spans="7:9" x14ac:dyDescent="0.3">
      <c r="G431" s="13"/>
      <c r="H431" s="13"/>
      <c r="I431" s="13"/>
    </row>
    <row r="432" spans="7:9" x14ac:dyDescent="0.3">
      <c r="G432" s="13"/>
      <c r="H432" s="13"/>
      <c r="I432" s="13"/>
    </row>
    <row r="433" spans="7:9" x14ac:dyDescent="0.3">
      <c r="G433" s="13"/>
      <c r="H433" s="13"/>
      <c r="I433" s="13"/>
    </row>
    <row r="434" spans="7:9" x14ac:dyDescent="0.3">
      <c r="G434" s="13"/>
      <c r="H434" s="13"/>
      <c r="I434" s="13"/>
    </row>
    <row r="435" spans="7:9" x14ac:dyDescent="0.3">
      <c r="G435" s="13"/>
      <c r="H435" s="13"/>
      <c r="I435" s="13"/>
    </row>
    <row r="436" spans="7:9" x14ac:dyDescent="0.3">
      <c r="G436" s="13"/>
      <c r="H436" s="13"/>
      <c r="I436" s="13"/>
    </row>
    <row r="437" spans="7:9" x14ac:dyDescent="0.3">
      <c r="G437" s="13"/>
      <c r="H437" s="13"/>
      <c r="I437" s="13"/>
    </row>
    <row r="438" spans="7:9" x14ac:dyDescent="0.3">
      <c r="G438" s="13"/>
      <c r="H438" s="13"/>
      <c r="I438" s="13"/>
    </row>
    <row r="439" spans="7:9" x14ac:dyDescent="0.3">
      <c r="G439" s="13"/>
      <c r="H439" s="13"/>
      <c r="I439" s="13"/>
    </row>
    <row r="440" spans="7:9" x14ac:dyDescent="0.3">
      <c r="G440" s="13"/>
      <c r="H440" s="13"/>
      <c r="I440" s="13"/>
    </row>
    <row r="441" spans="7:9" x14ac:dyDescent="0.3">
      <c r="G441" s="13"/>
      <c r="H441" s="13"/>
      <c r="I441" s="13"/>
    </row>
    <row r="442" spans="7:9" x14ac:dyDescent="0.3">
      <c r="G442" s="13"/>
      <c r="H442" s="13"/>
      <c r="I442" s="13"/>
    </row>
    <row r="443" spans="7:9" x14ac:dyDescent="0.3">
      <c r="G443" s="13"/>
      <c r="H443" s="13"/>
      <c r="I443" s="13"/>
    </row>
    <row r="444" spans="7:9" x14ac:dyDescent="0.3">
      <c r="G444" s="13"/>
      <c r="H444" s="13"/>
      <c r="I444" s="13"/>
    </row>
    <row r="445" spans="7:9" x14ac:dyDescent="0.3">
      <c r="G445" s="13"/>
      <c r="H445" s="13"/>
      <c r="I445" s="13"/>
    </row>
    <row r="446" spans="7:9" x14ac:dyDescent="0.3">
      <c r="G446" s="13"/>
      <c r="H446" s="13"/>
      <c r="I446" s="13"/>
    </row>
    <row r="447" spans="7:9" x14ac:dyDescent="0.3">
      <c r="G447" s="13"/>
      <c r="H447" s="13"/>
      <c r="I447" s="13"/>
    </row>
    <row r="448" spans="7:9" x14ac:dyDescent="0.3">
      <c r="G448" s="13"/>
      <c r="H448" s="13"/>
      <c r="I448" s="13"/>
    </row>
    <row r="449" spans="7:9" x14ac:dyDescent="0.3">
      <c r="G449" s="13"/>
      <c r="H449" s="13"/>
      <c r="I449" s="13"/>
    </row>
    <row r="450" spans="7:9" x14ac:dyDescent="0.3">
      <c r="G450" s="13"/>
      <c r="H450" s="13"/>
      <c r="I450" s="13"/>
    </row>
    <row r="451" spans="7:9" x14ac:dyDescent="0.3">
      <c r="G451" s="13"/>
      <c r="H451" s="13"/>
      <c r="I451" s="13"/>
    </row>
    <row r="452" spans="7:9" x14ac:dyDescent="0.3">
      <c r="G452" s="13"/>
      <c r="H452" s="13"/>
      <c r="I452" s="13"/>
    </row>
    <row r="453" spans="7:9" x14ac:dyDescent="0.3">
      <c r="G453" s="13"/>
      <c r="H453" s="13"/>
      <c r="I453" s="13"/>
    </row>
    <row r="454" spans="7:9" x14ac:dyDescent="0.3">
      <c r="G454" s="13"/>
      <c r="H454" s="13"/>
      <c r="I454" s="13"/>
    </row>
    <row r="455" spans="7:9" x14ac:dyDescent="0.3">
      <c r="G455" s="13"/>
      <c r="H455" s="13"/>
      <c r="I455" s="13"/>
    </row>
    <row r="456" spans="7:9" x14ac:dyDescent="0.3">
      <c r="G456" s="13"/>
      <c r="H456" s="13"/>
      <c r="I456" s="13"/>
    </row>
    <row r="457" spans="7:9" x14ac:dyDescent="0.3">
      <c r="G457" s="13"/>
      <c r="H457" s="13"/>
      <c r="I457" s="13"/>
    </row>
    <row r="458" spans="7:9" x14ac:dyDescent="0.3">
      <c r="G458" s="13"/>
      <c r="H458" s="13"/>
      <c r="I458" s="13"/>
    </row>
    <row r="459" spans="7:9" x14ac:dyDescent="0.3">
      <c r="G459" s="13"/>
      <c r="H459" s="13"/>
      <c r="I459" s="13"/>
    </row>
    <row r="460" spans="7:9" x14ac:dyDescent="0.3">
      <c r="G460" s="13"/>
      <c r="H460" s="13"/>
      <c r="I460" s="13"/>
    </row>
    <row r="461" spans="7:9" x14ac:dyDescent="0.3">
      <c r="G461" s="13"/>
      <c r="H461" s="13"/>
      <c r="I461" s="13"/>
    </row>
    <row r="462" spans="7:9" x14ac:dyDescent="0.3">
      <c r="G462" s="13"/>
      <c r="H462" s="13"/>
      <c r="I462" s="13"/>
    </row>
    <row r="463" spans="7:9" x14ac:dyDescent="0.3">
      <c r="G463" s="13"/>
      <c r="H463" s="13"/>
      <c r="I463" s="13"/>
    </row>
    <row r="464" spans="7:9" x14ac:dyDescent="0.3">
      <c r="G464" s="13"/>
      <c r="H464" s="13"/>
      <c r="I464" s="13"/>
    </row>
    <row r="465" spans="7:9" x14ac:dyDescent="0.3">
      <c r="G465" s="13"/>
      <c r="H465" s="13"/>
      <c r="I465" s="13"/>
    </row>
    <row r="466" spans="7:9" x14ac:dyDescent="0.3">
      <c r="G466" s="13"/>
      <c r="H466" s="13"/>
      <c r="I466" s="13"/>
    </row>
    <row r="467" spans="7:9" x14ac:dyDescent="0.3">
      <c r="G467" s="13"/>
      <c r="H467" s="13"/>
      <c r="I467" s="13"/>
    </row>
    <row r="468" spans="7:9" x14ac:dyDescent="0.3">
      <c r="G468" s="13"/>
      <c r="H468" s="13"/>
      <c r="I468" s="13"/>
    </row>
    <row r="469" spans="7:9" x14ac:dyDescent="0.3">
      <c r="G469" s="13"/>
      <c r="H469" s="13"/>
      <c r="I469" s="13"/>
    </row>
    <row r="470" spans="7:9" x14ac:dyDescent="0.3">
      <c r="G470" s="13"/>
      <c r="H470" s="13"/>
      <c r="I470" s="13"/>
    </row>
    <row r="471" spans="7:9" x14ac:dyDescent="0.3">
      <c r="G471" s="13"/>
      <c r="H471" s="13"/>
      <c r="I471" s="13"/>
    </row>
    <row r="472" spans="7:9" x14ac:dyDescent="0.3">
      <c r="G472" s="13"/>
      <c r="H472" s="13"/>
      <c r="I472" s="13"/>
    </row>
    <row r="473" spans="7:9" x14ac:dyDescent="0.3">
      <c r="G473" s="13"/>
      <c r="H473" s="13"/>
      <c r="I473" s="13"/>
    </row>
    <row r="474" spans="7:9" x14ac:dyDescent="0.3">
      <c r="G474" s="13"/>
      <c r="H474" s="13"/>
      <c r="I474" s="13"/>
    </row>
    <row r="475" spans="7:9" x14ac:dyDescent="0.3">
      <c r="G475" s="13"/>
      <c r="H475" s="13"/>
      <c r="I475" s="13"/>
    </row>
    <row r="476" spans="7:9" x14ac:dyDescent="0.3">
      <c r="G476" s="13"/>
      <c r="H476" s="13"/>
      <c r="I476" s="13"/>
    </row>
    <row r="477" spans="7:9" x14ac:dyDescent="0.3">
      <c r="G477" s="13"/>
      <c r="H477" s="13"/>
      <c r="I477" s="13"/>
    </row>
    <row r="478" spans="7:9" x14ac:dyDescent="0.3">
      <c r="G478" s="13"/>
      <c r="H478" s="13"/>
      <c r="I478" s="13"/>
    </row>
    <row r="479" spans="7:9" x14ac:dyDescent="0.3">
      <c r="G479" s="13"/>
      <c r="H479" s="13"/>
      <c r="I479" s="13"/>
    </row>
    <row r="480" spans="7:9" x14ac:dyDescent="0.3">
      <c r="G480" s="13"/>
      <c r="H480" s="13"/>
      <c r="I480" s="13"/>
    </row>
    <row r="481" spans="7:9" x14ac:dyDescent="0.3">
      <c r="G481" s="13"/>
      <c r="H481" s="13"/>
      <c r="I481" s="13"/>
    </row>
    <row r="482" spans="7:9" x14ac:dyDescent="0.3">
      <c r="G482" s="13"/>
      <c r="H482" s="13"/>
      <c r="I482" s="13"/>
    </row>
    <row r="483" spans="7:9" x14ac:dyDescent="0.3">
      <c r="G483" s="13"/>
      <c r="H483" s="13"/>
      <c r="I483" s="13"/>
    </row>
    <row r="484" spans="7:9" x14ac:dyDescent="0.3">
      <c r="G484" s="13"/>
      <c r="H484" s="13"/>
      <c r="I484" s="13"/>
    </row>
    <row r="485" spans="7:9" x14ac:dyDescent="0.3">
      <c r="G485" s="13"/>
      <c r="H485" s="13"/>
      <c r="I485" s="13"/>
    </row>
    <row r="486" spans="7:9" x14ac:dyDescent="0.3">
      <c r="G486" s="13"/>
      <c r="H486" s="13"/>
      <c r="I486" s="13"/>
    </row>
    <row r="487" spans="7:9" x14ac:dyDescent="0.3">
      <c r="G487" s="13"/>
      <c r="H487" s="13"/>
      <c r="I487" s="13"/>
    </row>
    <row r="488" spans="7:9" x14ac:dyDescent="0.3">
      <c r="G488" s="13"/>
      <c r="H488" s="13"/>
      <c r="I488" s="13"/>
    </row>
    <row r="489" spans="7:9" x14ac:dyDescent="0.3">
      <c r="G489" s="13"/>
      <c r="H489" s="13"/>
      <c r="I489" s="13"/>
    </row>
    <row r="490" spans="7:9" x14ac:dyDescent="0.3">
      <c r="G490" s="13"/>
      <c r="H490" s="13"/>
      <c r="I490" s="13"/>
    </row>
    <row r="491" spans="7:9" x14ac:dyDescent="0.3">
      <c r="G491" s="13"/>
      <c r="H491" s="13"/>
      <c r="I491" s="13"/>
    </row>
    <row r="492" spans="7:9" x14ac:dyDescent="0.3">
      <c r="G492" s="13"/>
      <c r="H492" s="13"/>
      <c r="I492" s="13"/>
    </row>
    <row r="493" spans="7:9" x14ac:dyDescent="0.3">
      <c r="G493" s="13"/>
      <c r="H493" s="13"/>
      <c r="I493" s="13"/>
    </row>
    <row r="494" spans="7:9" x14ac:dyDescent="0.3">
      <c r="G494" s="13"/>
      <c r="H494" s="13"/>
      <c r="I494" s="13"/>
    </row>
    <row r="495" spans="7:9" x14ac:dyDescent="0.3">
      <c r="G495" s="13"/>
      <c r="H495" s="13"/>
      <c r="I495" s="13"/>
    </row>
    <row r="496" spans="7:9" x14ac:dyDescent="0.3">
      <c r="G496" s="13"/>
      <c r="H496" s="13"/>
      <c r="I496" s="13"/>
    </row>
    <row r="497" spans="7:9" x14ac:dyDescent="0.3">
      <c r="G497" s="13"/>
      <c r="H497" s="13"/>
      <c r="I497" s="13"/>
    </row>
    <row r="498" spans="7:9" x14ac:dyDescent="0.3">
      <c r="G498" s="13"/>
      <c r="H498" s="13"/>
      <c r="I498" s="13"/>
    </row>
    <row r="499" spans="7:9" x14ac:dyDescent="0.3">
      <c r="G499" s="13"/>
      <c r="H499" s="13"/>
      <c r="I499" s="13"/>
    </row>
    <row r="500" spans="7:9" x14ac:dyDescent="0.3">
      <c r="G500" s="13"/>
      <c r="H500" s="13"/>
      <c r="I500" s="13"/>
    </row>
    <row r="501" spans="7:9" x14ac:dyDescent="0.3">
      <c r="G501" s="13"/>
      <c r="H501" s="13"/>
      <c r="I501" s="13"/>
    </row>
    <row r="502" spans="7:9" x14ac:dyDescent="0.3">
      <c r="G502" s="13"/>
      <c r="H502" s="13"/>
      <c r="I502" s="13"/>
    </row>
    <row r="503" spans="7:9" x14ac:dyDescent="0.3">
      <c r="G503" s="13"/>
      <c r="H503" s="13"/>
      <c r="I503" s="13"/>
    </row>
    <row r="504" spans="7:9" x14ac:dyDescent="0.3">
      <c r="G504" s="13"/>
      <c r="H504" s="13"/>
      <c r="I504" s="13"/>
    </row>
    <row r="505" spans="7:9" x14ac:dyDescent="0.3">
      <c r="G505" s="13"/>
      <c r="H505" s="13"/>
      <c r="I505" s="13"/>
    </row>
    <row r="506" spans="7:9" x14ac:dyDescent="0.3">
      <c r="G506" s="13"/>
      <c r="H506" s="13"/>
      <c r="I506" s="13"/>
    </row>
    <row r="507" spans="7:9" x14ac:dyDescent="0.3">
      <c r="G507" s="13"/>
      <c r="H507" s="13"/>
      <c r="I507" s="13"/>
    </row>
    <row r="508" spans="7:9" x14ac:dyDescent="0.3">
      <c r="G508" s="13"/>
      <c r="H508" s="13"/>
      <c r="I508" s="13"/>
    </row>
    <row r="509" spans="7:9" x14ac:dyDescent="0.3">
      <c r="G509" s="13"/>
      <c r="H509" s="13"/>
      <c r="I509" s="13"/>
    </row>
    <row r="510" spans="7:9" x14ac:dyDescent="0.3">
      <c r="G510" s="13"/>
      <c r="H510" s="13"/>
      <c r="I510" s="13"/>
    </row>
    <row r="511" spans="7:9" x14ac:dyDescent="0.3">
      <c r="G511" s="13"/>
      <c r="H511" s="13"/>
      <c r="I511" s="13"/>
    </row>
    <row r="512" spans="7:9" x14ac:dyDescent="0.3">
      <c r="G512" s="13"/>
      <c r="H512" s="13"/>
      <c r="I512" s="13"/>
    </row>
    <row r="513" spans="7:9" x14ac:dyDescent="0.3">
      <c r="G513" s="13"/>
      <c r="H513" s="13"/>
      <c r="I513" s="13"/>
    </row>
    <row r="514" spans="7:9" x14ac:dyDescent="0.3">
      <c r="G514" s="13"/>
      <c r="H514" s="13"/>
      <c r="I514" s="13"/>
    </row>
    <row r="515" spans="7:9" x14ac:dyDescent="0.3">
      <c r="G515" s="13"/>
      <c r="H515" s="13"/>
      <c r="I515" s="13"/>
    </row>
    <row r="516" spans="7:9" x14ac:dyDescent="0.3">
      <c r="G516" s="13"/>
      <c r="H516" s="13"/>
      <c r="I516" s="13"/>
    </row>
    <row r="517" spans="7:9" x14ac:dyDescent="0.3">
      <c r="G517" s="13"/>
      <c r="H517" s="13"/>
      <c r="I517" s="13"/>
    </row>
    <row r="518" spans="7:9" x14ac:dyDescent="0.3">
      <c r="G518" s="13"/>
      <c r="H518" s="13"/>
      <c r="I518" s="13"/>
    </row>
    <row r="519" spans="7:9" x14ac:dyDescent="0.3">
      <c r="G519" s="13"/>
      <c r="H519" s="13"/>
      <c r="I519" s="13"/>
    </row>
    <row r="520" spans="7:9" x14ac:dyDescent="0.3">
      <c r="G520" s="13"/>
      <c r="H520" s="13"/>
      <c r="I520" s="13"/>
    </row>
    <row r="521" spans="7:9" x14ac:dyDescent="0.3">
      <c r="G521" s="13"/>
      <c r="H521" s="13"/>
      <c r="I521" s="13"/>
    </row>
    <row r="522" spans="7:9" x14ac:dyDescent="0.3">
      <c r="G522" s="13"/>
      <c r="H522" s="13"/>
      <c r="I522" s="13"/>
    </row>
    <row r="523" spans="7:9" x14ac:dyDescent="0.3">
      <c r="G523" s="13"/>
      <c r="H523" s="13"/>
      <c r="I523" s="13"/>
    </row>
    <row r="524" spans="7:9" x14ac:dyDescent="0.3">
      <c r="G524" s="13"/>
      <c r="H524" s="13"/>
      <c r="I524" s="13"/>
    </row>
    <row r="525" spans="7:9" x14ac:dyDescent="0.3">
      <c r="G525" s="13"/>
      <c r="H525" s="13"/>
      <c r="I525" s="13"/>
    </row>
    <row r="526" spans="7:9" x14ac:dyDescent="0.3">
      <c r="G526" s="13"/>
      <c r="H526" s="13"/>
      <c r="I526" s="13"/>
    </row>
    <row r="527" spans="7:9" x14ac:dyDescent="0.3">
      <c r="G527" s="13"/>
      <c r="H527" s="13"/>
      <c r="I527" s="13"/>
    </row>
    <row r="528" spans="7:9" x14ac:dyDescent="0.3">
      <c r="G528" s="13"/>
      <c r="H528" s="13"/>
      <c r="I528" s="13"/>
    </row>
    <row r="529" spans="7:9" x14ac:dyDescent="0.3">
      <c r="G529" s="13"/>
      <c r="H529" s="13"/>
      <c r="I529" s="13"/>
    </row>
    <row r="530" spans="7:9" x14ac:dyDescent="0.3">
      <c r="G530" s="13"/>
      <c r="H530" s="13"/>
      <c r="I530" s="13"/>
    </row>
    <row r="531" spans="7:9" x14ac:dyDescent="0.3">
      <c r="G531" s="13"/>
      <c r="H531" s="13"/>
      <c r="I531" s="13"/>
    </row>
    <row r="532" spans="7:9" x14ac:dyDescent="0.3">
      <c r="G532" s="13"/>
      <c r="H532" s="13"/>
      <c r="I532" s="13"/>
    </row>
    <row r="533" spans="7:9" x14ac:dyDescent="0.3">
      <c r="G533" s="13"/>
      <c r="H533" s="13"/>
      <c r="I533" s="13"/>
    </row>
    <row r="534" spans="7:9" x14ac:dyDescent="0.3">
      <c r="G534" s="13"/>
      <c r="H534" s="13"/>
      <c r="I534" s="13"/>
    </row>
    <row r="535" spans="7:9" x14ac:dyDescent="0.3">
      <c r="G535" s="13"/>
      <c r="H535" s="13"/>
      <c r="I535" s="13"/>
    </row>
    <row r="536" spans="7:9" x14ac:dyDescent="0.3">
      <c r="G536" s="13"/>
      <c r="H536" s="13"/>
      <c r="I536" s="13"/>
    </row>
    <row r="537" spans="7:9" x14ac:dyDescent="0.3">
      <c r="G537" s="13"/>
      <c r="H537" s="13"/>
      <c r="I537" s="13"/>
    </row>
    <row r="538" spans="7:9" x14ac:dyDescent="0.3">
      <c r="G538" s="13"/>
      <c r="H538" s="13"/>
      <c r="I538" s="13"/>
    </row>
    <row r="539" spans="7:9" x14ac:dyDescent="0.3">
      <c r="G539" s="13"/>
      <c r="H539" s="13"/>
      <c r="I539" s="13"/>
    </row>
    <row r="540" spans="7:9" x14ac:dyDescent="0.3">
      <c r="G540" s="13"/>
      <c r="H540" s="13"/>
      <c r="I540" s="13"/>
    </row>
    <row r="541" spans="7:9" x14ac:dyDescent="0.3">
      <c r="G541" s="13"/>
      <c r="H541" s="13"/>
      <c r="I541" s="13"/>
    </row>
    <row r="542" spans="7:9" x14ac:dyDescent="0.3">
      <c r="G542" s="13"/>
      <c r="H542" s="13"/>
      <c r="I542" s="13"/>
    </row>
    <row r="543" spans="7:9" x14ac:dyDescent="0.3">
      <c r="G543" s="13"/>
      <c r="H543" s="13"/>
      <c r="I543" s="13"/>
    </row>
    <row r="544" spans="7:9" x14ac:dyDescent="0.3">
      <c r="G544" s="13"/>
      <c r="H544" s="13"/>
      <c r="I544" s="13"/>
    </row>
    <row r="545" spans="7:9" x14ac:dyDescent="0.3">
      <c r="G545" s="13"/>
      <c r="H545" s="13"/>
      <c r="I545" s="13"/>
    </row>
    <row r="546" spans="7:9" x14ac:dyDescent="0.3">
      <c r="G546" s="13"/>
      <c r="H546" s="13"/>
      <c r="I546" s="13"/>
    </row>
    <row r="547" spans="7:9" x14ac:dyDescent="0.3">
      <c r="G547" s="13"/>
      <c r="H547" s="13"/>
      <c r="I547" s="13"/>
    </row>
    <row r="548" spans="7:9" x14ac:dyDescent="0.3">
      <c r="G548" s="13"/>
      <c r="H548" s="13"/>
      <c r="I548" s="13"/>
    </row>
    <row r="549" spans="7:9" x14ac:dyDescent="0.3">
      <c r="G549" s="13"/>
      <c r="H549" s="13"/>
      <c r="I549" s="13"/>
    </row>
    <row r="550" spans="7:9" x14ac:dyDescent="0.3">
      <c r="G550" s="13"/>
      <c r="H550" s="13"/>
      <c r="I550" s="13"/>
    </row>
    <row r="551" spans="7:9" x14ac:dyDescent="0.3">
      <c r="G551" s="13"/>
      <c r="H551" s="13"/>
      <c r="I551" s="13"/>
    </row>
    <row r="552" spans="7:9" x14ac:dyDescent="0.3">
      <c r="G552" s="13"/>
      <c r="H552" s="13"/>
      <c r="I552" s="13"/>
    </row>
    <row r="553" spans="7:9" x14ac:dyDescent="0.3">
      <c r="G553" s="13"/>
      <c r="H553" s="13"/>
      <c r="I553" s="13"/>
    </row>
    <row r="554" spans="7:9" x14ac:dyDescent="0.3">
      <c r="G554" s="13"/>
      <c r="H554" s="13"/>
      <c r="I554" s="13"/>
    </row>
    <row r="555" spans="7:9" x14ac:dyDescent="0.3">
      <c r="G555" s="13"/>
      <c r="H555" s="13"/>
      <c r="I555" s="13"/>
    </row>
    <row r="556" spans="7:9" x14ac:dyDescent="0.3">
      <c r="G556" s="13"/>
      <c r="H556" s="13"/>
      <c r="I556" s="13"/>
    </row>
    <row r="557" spans="7:9" x14ac:dyDescent="0.3">
      <c r="G557" s="13"/>
      <c r="H557" s="13"/>
      <c r="I557" s="13"/>
    </row>
    <row r="558" spans="7:9" x14ac:dyDescent="0.3">
      <c r="G558" s="13"/>
      <c r="H558" s="13"/>
      <c r="I558" s="13"/>
    </row>
    <row r="559" spans="7:9" x14ac:dyDescent="0.3">
      <c r="G559" s="13"/>
      <c r="H559" s="13"/>
      <c r="I559" s="13"/>
    </row>
    <row r="560" spans="7:9" x14ac:dyDescent="0.3">
      <c r="G560" s="13"/>
      <c r="H560" s="13"/>
      <c r="I560" s="13"/>
    </row>
    <row r="561" spans="7:9" x14ac:dyDescent="0.3">
      <c r="G561" s="13"/>
      <c r="H561" s="13"/>
      <c r="I561" s="13"/>
    </row>
    <row r="562" spans="7:9" x14ac:dyDescent="0.3">
      <c r="G562" s="13"/>
      <c r="H562" s="13"/>
      <c r="I562" s="13"/>
    </row>
    <row r="563" spans="7:9" x14ac:dyDescent="0.3">
      <c r="G563" s="13"/>
      <c r="H563" s="13"/>
      <c r="I563" s="13"/>
    </row>
    <row r="564" spans="7:9" x14ac:dyDescent="0.3">
      <c r="G564" s="13"/>
      <c r="H564" s="13"/>
      <c r="I564" s="13"/>
    </row>
    <row r="565" spans="7:9" x14ac:dyDescent="0.3">
      <c r="G565" s="13"/>
      <c r="H565" s="13"/>
      <c r="I565" s="13"/>
    </row>
    <row r="566" spans="7:9" x14ac:dyDescent="0.3">
      <c r="G566" s="13"/>
      <c r="H566" s="13"/>
      <c r="I566" s="13"/>
    </row>
    <row r="567" spans="7:9" x14ac:dyDescent="0.3">
      <c r="G567" s="13"/>
      <c r="H567" s="13"/>
      <c r="I567" s="13"/>
    </row>
    <row r="568" spans="7:9" x14ac:dyDescent="0.3">
      <c r="G568" s="13"/>
      <c r="H568" s="13"/>
      <c r="I568" s="13"/>
    </row>
    <row r="569" spans="7:9" x14ac:dyDescent="0.3">
      <c r="G569" s="13"/>
      <c r="H569" s="13"/>
      <c r="I569" s="13"/>
    </row>
    <row r="570" spans="7:9" x14ac:dyDescent="0.3">
      <c r="G570" s="13"/>
      <c r="H570" s="13"/>
      <c r="I570" s="13"/>
    </row>
    <row r="571" spans="7:9" x14ac:dyDescent="0.3">
      <c r="G571" s="13"/>
      <c r="H571" s="13"/>
      <c r="I571" s="13"/>
    </row>
    <row r="572" spans="7:9" x14ac:dyDescent="0.3">
      <c r="G572" s="13"/>
      <c r="H572" s="13"/>
      <c r="I572" s="13"/>
    </row>
    <row r="573" spans="7:9" x14ac:dyDescent="0.3">
      <c r="G573" s="13"/>
      <c r="H573" s="13"/>
      <c r="I573" s="13"/>
    </row>
    <row r="574" spans="7:9" x14ac:dyDescent="0.3">
      <c r="G574" s="13"/>
      <c r="H574" s="13"/>
      <c r="I574" s="13"/>
    </row>
    <row r="575" spans="7:9" x14ac:dyDescent="0.3">
      <c r="G575" s="13"/>
      <c r="H575" s="13"/>
      <c r="I575" s="13"/>
    </row>
    <row r="576" spans="7:9" x14ac:dyDescent="0.3">
      <c r="G576" s="13"/>
      <c r="H576" s="13"/>
      <c r="I576" s="13"/>
    </row>
    <row r="577" spans="7:9" x14ac:dyDescent="0.3">
      <c r="G577" s="13"/>
      <c r="H577" s="13"/>
      <c r="I577" s="13"/>
    </row>
    <row r="578" spans="7:9" x14ac:dyDescent="0.3">
      <c r="G578" s="13"/>
      <c r="H578" s="13"/>
      <c r="I578" s="13"/>
    </row>
    <row r="579" spans="7:9" x14ac:dyDescent="0.3">
      <c r="G579" s="13"/>
      <c r="H579" s="13"/>
      <c r="I579" s="13"/>
    </row>
    <row r="580" spans="7:9" x14ac:dyDescent="0.3">
      <c r="G580" s="13"/>
      <c r="H580" s="13"/>
      <c r="I580" s="13"/>
    </row>
    <row r="581" spans="7:9" x14ac:dyDescent="0.3">
      <c r="G581" s="13"/>
      <c r="H581" s="13"/>
      <c r="I581" s="13"/>
    </row>
    <row r="582" spans="7:9" x14ac:dyDescent="0.3">
      <c r="G582" s="13"/>
      <c r="H582" s="13"/>
      <c r="I582" s="13"/>
    </row>
    <row r="583" spans="7:9" x14ac:dyDescent="0.3">
      <c r="G583" s="13"/>
      <c r="H583" s="13"/>
      <c r="I583" s="13"/>
    </row>
    <row r="584" spans="7:9" x14ac:dyDescent="0.3">
      <c r="G584" s="13"/>
      <c r="H584" s="13"/>
      <c r="I584" s="13"/>
    </row>
    <row r="585" spans="7:9" x14ac:dyDescent="0.3">
      <c r="G585" s="13"/>
      <c r="H585" s="13"/>
      <c r="I585" s="13"/>
    </row>
    <row r="586" spans="7:9" x14ac:dyDescent="0.3">
      <c r="G586" s="13"/>
      <c r="H586" s="13"/>
      <c r="I586" s="13"/>
    </row>
    <row r="587" spans="7:9" x14ac:dyDescent="0.3">
      <c r="G587" s="13"/>
      <c r="H587" s="13"/>
      <c r="I587" s="13"/>
    </row>
    <row r="588" spans="7:9" x14ac:dyDescent="0.3">
      <c r="G588" s="13"/>
      <c r="H588" s="13"/>
      <c r="I588" s="13"/>
    </row>
    <row r="589" spans="7:9" x14ac:dyDescent="0.3">
      <c r="G589" s="13"/>
      <c r="H589" s="13"/>
      <c r="I589" s="13"/>
    </row>
    <row r="590" spans="7:9" x14ac:dyDescent="0.3">
      <c r="G590" s="13"/>
      <c r="H590" s="13"/>
      <c r="I590" s="13"/>
    </row>
    <row r="591" spans="7:9" x14ac:dyDescent="0.3">
      <c r="G591" s="13"/>
      <c r="H591" s="13"/>
      <c r="I591" s="13"/>
    </row>
    <row r="592" spans="7:9" x14ac:dyDescent="0.3">
      <c r="G592" s="13"/>
      <c r="H592" s="13"/>
      <c r="I592" s="13"/>
    </row>
    <row r="593" spans="7:9" x14ac:dyDescent="0.3">
      <c r="G593" s="13"/>
      <c r="H593" s="13"/>
      <c r="I593" s="13"/>
    </row>
    <row r="594" spans="7:9" x14ac:dyDescent="0.3">
      <c r="G594" s="13"/>
      <c r="H594" s="13"/>
      <c r="I594" s="13"/>
    </row>
    <row r="595" spans="7:9" x14ac:dyDescent="0.3">
      <c r="G595" s="13"/>
      <c r="H595" s="13"/>
      <c r="I595" s="13"/>
    </row>
    <row r="596" spans="7:9" x14ac:dyDescent="0.3">
      <c r="G596" s="13"/>
      <c r="H596" s="13"/>
      <c r="I596" s="13"/>
    </row>
    <row r="597" spans="7:9" x14ac:dyDescent="0.3">
      <c r="G597" s="13"/>
      <c r="H597" s="13"/>
      <c r="I597" s="13"/>
    </row>
    <row r="598" spans="7:9" x14ac:dyDescent="0.3">
      <c r="G598" s="13"/>
      <c r="H598" s="13"/>
      <c r="I598" s="13"/>
    </row>
    <row r="599" spans="7:9" x14ac:dyDescent="0.3">
      <c r="G599" s="13"/>
      <c r="H599" s="13"/>
      <c r="I599" s="13"/>
    </row>
    <row r="600" spans="7:9" x14ac:dyDescent="0.3">
      <c r="G600" s="13"/>
      <c r="H600" s="13"/>
      <c r="I600" s="13"/>
    </row>
    <row r="601" spans="7:9" x14ac:dyDescent="0.3">
      <c r="G601" s="13"/>
      <c r="H601" s="13"/>
      <c r="I601" s="13"/>
    </row>
    <row r="602" spans="7:9" x14ac:dyDescent="0.3">
      <c r="G602" s="13"/>
      <c r="H602" s="13"/>
      <c r="I602" s="13"/>
    </row>
    <row r="603" spans="7:9" x14ac:dyDescent="0.3">
      <c r="G603" s="13"/>
      <c r="H603" s="13"/>
      <c r="I603" s="13"/>
    </row>
    <row r="604" spans="7:9" x14ac:dyDescent="0.3">
      <c r="G604" s="13"/>
      <c r="H604" s="13"/>
      <c r="I604" s="13"/>
    </row>
    <row r="605" spans="7:9" x14ac:dyDescent="0.3">
      <c r="G605" s="13"/>
      <c r="H605" s="13"/>
      <c r="I605" s="13"/>
    </row>
    <row r="606" spans="7:9" x14ac:dyDescent="0.3">
      <c r="G606" s="13"/>
      <c r="H606" s="13"/>
      <c r="I606" s="13"/>
    </row>
    <row r="607" spans="7:9" x14ac:dyDescent="0.3">
      <c r="G607" s="13"/>
      <c r="H607" s="13"/>
      <c r="I607" s="13"/>
    </row>
    <row r="608" spans="7:9" x14ac:dyDescent="0.3">
      <c r="G608" s="13"/>
      <c r="H608" s="13"/>
      <c r="I608" s="13"/>
    </row>
    <row r="609" spans="7:9" x14ac:dyDescent="0.3">
      <c r="G609" s="13"/>
      <c r="H609" s="13"/>
      <c r="I609" s="13"/>
    </row>
    <row r="610" spans="7:9" x14ac:dyDescent="0.3">
      <c r="G610" s="13"/>
      <c r="H610" s="13"/>
      <c r="I610" s="13"/>
    </row>
    <row r="611" spans="7:9" x14ac:dyDescent="0.3">
      <c r="G611" s="13"/>
      <c r="H611" s="13"/>
      <c r="I611" s="13"/>
    </row>
    <row r="612" spans="7:9" x14ac:dyDescent="0.3">
      <c r="G612" s="13"/>
      <c r="H612" s="13"/>
      <c r="I612" s="13"/>
    </row>
    <row r="613" spans="7:9" x14ac:dyDescent="0.3">
      <c r="G613" s="13"/>
      <c r="H613" s="13"/>
      <c r="I613" s="13"/>
    </row>
    <row r="614" spans="7:9" x14ac:dyDescent="0.3">
      <c r="G614" s="13"/>
      <c r="H614" s="13"/>
      <c r="I614" s="13"/>
    </row>
    <row r="615" spans="7:9" x14ac:dyDescent="0.3">
      <c r="G615" s="13"/>
      <c r="H615" s="13"/>
      <c r="I615" s="13"/>
    </row>
    <row r="616" spans="7:9" x14ac:dyDescent="0.3">
      <c r="G616" s="13"/>
      <c r="H616" s="13"/>
      <c r="I616" s="13"/>
    </row>
    <row r="617" spans="7:9" x14ac:dyDescent="0.3">
      <c r="G617" s="13"/>
      <c r="H617" s="13"/>
      <c r="I617" s="13"/>
    </row>
    <row r="618" spans="7:9" x14ac:dyDescent="0.3">
      <c r="G618" s="13"/>
      <c r="H618" s="13"/>
      <c r="I618" s="13"/>
    </row>
    <row r="619" spans="7:9" x14ac:dyDescent="0.3">
      <c r="G619" s="13"/>
      <c r="H619" s="13"/>
      <c r="I619" s="13"/>
    </row>
    <row r="620" spans="7:9" x14ac:dyDescent="0.3">
      <c r="G620" s="13"/>
      <c r="H620" s="13"/>
      <c r="I620" s="13"/>
    </row>
    <row r="621" spans="7:9" x14ac:dyDescent="0.3">
      <c r="G621" s="13"/>
      <c r="H621" s="13"/>
      <c r="I621" s="13"/>
    </row>
    <row r="622" spans="7:9" x14ac:dyDescent="0.3">
      <c r="G622" s="13"/>
      <c r="H622" s="13"/>
      <c r="I622" s="13"/>
    </row>
    <row r="623" spans="7:9" x14ac:dyDescent="0.3">
      <c r="G623" s="13"/>
      <c r="H623" s="13"/>
      <c r="I623" s="13"/>
    </row>
    <row r="624" spans="7:9" x14ac:dyDescent="0.3">
      <c r="G624" s="13"/>
      <c r="H624" s="13"/>
      <c r="I624" s="13"/>
    </row>
    <row r="625" spans="7:9" x14ac:dyDescent="0.3">
      <c r="G625" s="13"/>
      <c r="H625" s="13"/>
      <c r="I625" s="13"/>
    </row>
    <row r="626" spans="7:9" x14ac:dyDescent="0.3">
      <c r="G626" s="13"/>
      <c r="H626" s="13"/>
      <c r="I626" s="13"/>
    </row>
    <row r="627" spans="7:9" x14ac:dyDescent="0.3">
      <c r="G627" s="13"/>
      <c r="H627" s="13"/>
      <c r="I627" s="13"/>
    </row>
    <row r="628" spans="7:9" x14ac:dyDescent="0.3">
      <c r="G628" s="13"/>
      <c r="H628" s="13"/>
      <c r="I628" s="13"/>
    </row>
    <row r="629" spans="7:9" x14ac:dyDescent="0.3">
      <c r="G629" s="13"/>
      <c r="H629" s="13"/>
      <c r="I629" s="13"/>
    </row>
    <row r="630" spans="7:9" x14ac:dyDescent="0.3">
      <c r="G630" s="13"/>
      <c r="H630" s="13"/>
      <c r="I630" s="13"/>
    </row>
    <row r="631" spans="7:9" x14ac:dyDescent="0.3">
      <c r="G631" s="13"/>
      <c r="H631" s="13"/>
      <c r="I631" s="13"/>
    </row>
    <row r="632" spans="7:9" x14ac:dyDescent="0.3">
      <c r="G632" s="13"/>
      <c r="H632" s="13"/>
      <c r="I632" s="13"/>
    </row>
    <row r="633" spans="7:9" x14ac:dyDescent="0.3">
      <c r="G633" s="13"/>
      <c r="H633" s="13"/>
      <c r="I633" s="13"/>
    </row>
    <row r="634" spans="7:9" x14ac:dyDescent="0.3">
      <c r="G634" s="13"/>
      <c r="H634" s="13"/>
      <c r="I634" s="13"/>
    </row>
    <row r="635" spans="7:9" x14ac:dyDescent="0.3">
      <c r="G635" s="13"/>
      <c r="H635" s="13"/>
      <c r="I635" s="13"/>
    </row>
    <row r="636" spans="7:9" x14ac:dyDescent="0.3">
      <c r="G636" s="13"/>
      <c r="H636" s="13"/>
      <c r="I636" s="13"/>
    </row>
    <row r="637" spans="7:9" x14ac:dyDescent="0.3">
      <c r="G637" s="13"/>
      <c r="H637" s="13"/>
      <c r="I637" s="13"/>
    </row>
    <row r="638" spans="7:9" x14ac:dyDescent="0.3">
      <c r="G638" s="13"/>
      <c r="H638" s="13"/>
      <c r="I638" s="13"/>
    </row>
    <row r="639" spans="7:9" x14ac:dyDescent="0.3">
      <c r="G639" s="13"/>
      <c r="H639" s="13"/>
      <c r="I639" s="13"/>
    </row>
    <row r="640" spans="7:9" x14ac:dyDescent="0.3">
      <c r="G640" s="13"/>
      <c r="H640" s="13"/>
      <c r="I640" s="13"/>
    </row>
    <row r="641" spans="7:9" x14ac:dyDescent="0.3">
      <c r="G641" s="13"/>
      <c r="H641" s="13"/>
      <c r="I641" s="13"/>
    </row>
    <row r="642" spans="7:9" x14ac:dyDescent="0.3">
      <c r="G642" s="13"/>
      <c r="H642" s="13"/>
      <c r="I642" s="13"/>
    </row>
    <row r="643" spans="7:9" x14ac:dyDescent="0.3">
      <c r="G643" s="13"/>
      <c r="H643" s="13"/>
      <c r="I643" s="13"/>
    </row>
    <row r="644" spans="7:9" x14ac:dyDescent="0.3">
      <c r="G644" s="13"/>
      <c r="H644" s="13"/>
      <c r="I644" s="13"/>
    </row>
    <row r="645" spans="7:9" x14ac:dyDescent="0.3">
      <c r="G645" s="13"/>
      <c r="H645" s="13"/>
      <c r="I645" s="13"/>
    </row>
    <row r="646" spans="7:9" x14ac:dyDescent="0.3">
      <c r="G646" s="13"/>
      <c r="H646" s="13"/>
      <c r="I646" s="13"/>
    </row>
    <row r="647" spans="7:9" x14ac:dyDescent="0.3">
      <c r="G647" s="13"/>
      <c r="H647" s="13"/>
      <c r="I647" s="13"/>
    </row>
    <row r="648" spans="7:9" x14ac:dyDescent="0.3">
      <c r="G648" s="13"/>
      <c r="H648" s="13"/>
      <c r="I648" s="13"/>
    </row>
    <row r="649" spans="7:9" x14ac:dyDescent="0.3">
      <c r="G649" s="13"/>
      <c r="H649" s="13"/>
      <c r="I649" s="13"/>
    </row>
    <row r="650" spans="7:9" x14ac:dyDescent="0.3">
      <c r="G650" s="13"/>
      <c r="H650" s="13"/>
      <c r="I650" s="13"/>
    </row>
    <row r="651" spans="7:9" x14ac:dyDescent="0.3">
      <c r="G651" s="13"/>
      <c r="H651" s="13"/>
      <c r="I651" s="13"/>
    </row>
    <row r="652" spans="7:9" x14ac:dyDescent="0.3">
      <c r="G652" s="13"/>
      <c r="H652" s="13"/>
      <c r="I652" s="13"/>
    </row>
    <row r="653" spans="7:9" x14ac:dyDescent="0.3">
      <c r="G653" s="13"/>
      <c r="H653" s="13"/>
      <c r="I653" s="13"/>
    </row>
    <row r="654" spans="7:9" x14ac:dyDescent="0.3">
      <c r="G654" s="13"/>
      <c r="H654" s="13"/>
      <c r="I654" s="13"/>
    </row>
    <row r="655" spans="7:9" x14ac:dyDescent="0.3">
      <c r="G655" s="13"/>
      <c r="H655" s="13"/>
      <c r="I655" s="13"/>
    </row>
    <row r="656" spans="7:9" x14ac:dyDescent="0.3">
      <c r="G656" s="13"/>
      <c r="H656" s="13"/>
      <c r="I656" s="13"/>
    </row>
    <row r="657" spans="7:9" x14ac:dyDescent="0.3">
      <c r="G657" s="13"/>
      <c r="H657" s="13"/>
      <c r="I657" s="13"/>
    </row>
    <row r="658" spans="7:9" x14ac:dyDescent="0.3">
      <c r="G658" s="13"/>
      <c r="H658" s="13"/>
      <c r="I658" s="13"/>
    </row>
    <row r="659" spans="7:9" x14ac:dyDescent="0.3">
      <c r="G659" s="13"/>
      <c r="H659" s="13"/>
      <c r="I659" s="13"/>
    </row>
    <row r="660" spans="7:9" x14ac:dyDescent="0.3">
      <c r="G660" s="13"/>
      <c r="H660" s="13"/>
      <c r="I660" s="13"/>
    </row>
    <row r="661" spans="7:9" x14ac:dyDescent="0.3">
      <c r="G661" s="13"/>
      <c r="H661" s="13"/>
      <c r="I661" s="13"/>
    </row>
    <row r="662" spans="7:9" x14ac:dyDescent="0.3">
      <c r="G662" s="13"/>
      <c r="H662" s="13"/>
      <c r="I662" s="13"/>
    </row>
    <row r="663" spans="7:9" x14ac:dyDescent="0.3">
      <c r="G663" s="13"/>
      <c r="H663" s="13"/>
      <c r="I663" s="13"/>
    </row>
    <row r="664" spans="7:9" x14ac:dyDescent="0.3">
      <c r="G664" s="13"/>
      <c r="H664" s="13"/>
      <c r="I664" s="13"/>
    </row>
    <row r="665" spans="7:9" x14ac:dyDescent="0.3">
      <c r="G665" s="13"/>
      <c r="H665" s="13"/>
      <c r="I665" s="13"/>
    </row>
    <row r="666" spans="7:9" x14ac:dyDescent="0.3">
      <c r="G666" s="13"/>
      <c r="H666" s="13"/>
      <c r="I666" s="13"/>
    </row>
    <row r="667" spans="7:9" x14ac:dyDescent="0.3">
      <c r="G667" s="13"/>
      <c r="H667" s="13"/>
      <c r="I667" s="13"/>
    </row>
    <row r="668" spans="7:9" x14ac:dyDescent="0.3">
      <c r="G668" s="13"/>
      <c r="H668" s="13"/>
      <c r="I668" s="13"/>
    </row>
    <row r="669" spans="7:9" x14ac:dyDescent="0.3">
      <c r="G669" s="13"/>
      <c r="H669" s="13"/>
      <c r="I669" s="13"/>
    </row>
    <row r="670" spans="7:9" x14ac:dyDescent="0.3">
      <c r="G670" s="13"/>
      <c r="H670" s="13"/>
      <c r="I670" s="13"/>
    </row>
    <row r="671" spans="7:9" x14ac:dyDescent="0.3">
      <c r="G671" s="13"/>
      <c r="H671" s="13"/>
      <c r="I671" s="13"/>
    </row>
    <row r="672" spans="7:9" x14ac:dyDescent="0.3">
      <c r="G672" s="13"/>
      <c r="H672" s="13"/>
      <c r="I672" s="13"/>
    </row>
    <row r="673" spans="7:9" x14ac:dyDescent="0.3">
      <c r="G673" s="13"/>
      <c r="H673" s="13"/>
      <c r="I673" s="13"/>
    </row>
    <row r="674" spans="7:9" x14ac:dyDescent="0.3">
      <c r="G674" s="13"/>
      <c r="H674" s="13"/>
      <c r="I674" s="13"/>
    </row>
    <row r="675" spans="7:9" x14ac:dyDescent="0.3">
      <c r="G675" s="13"/>
      <c r="H675" s="13"/>
      <c r="I675" s="13"/>
    </row>
    <row r="676" spans="7:9" x14ac:dyDescent="0.3">
      <c r="G676" s="13"/>
      <c r="H676" s="13"/>
      <c r="I676" s="13"/>
    </row>
    <row r="677" spans="7:9" x14ac:dyDescent="0.3">
      <c r="G677" s="13"/>
      <c r="H677" s="13"/>
      <c r="I677" s="13"/>
    </row>
    <row r="678" spans="7:9" x14ac:dyDescent="0.3">
      <c r="G678" s="13"/>
      <c r="H678" s="13"/>
      <c r="I678" s="13"/>
    </row>
    <row r="679" spans="7:9" x14ac:dyDescent="0.3">
      <c r="G679" s="13"/>
      <c r="H679" s="13"/>
      <c r="I679" s="13"/>
    </row>
    <row r="680" spans="7:9" x14ac:dyDescent="0.3">
      <c r="G680" s="13"/>
      <c r="H680" s="13"/>
      <c r="I680" s="13"/>
    </row>
    <row r="681" spans="7:9" x14ac:dyDescent="0.3">
      <c r="G681" s="13"/>
      <c r="H681" s="13"/>
      <c r="I681" s="13"/>
    </row>
    <row r="682" spans="7:9" x14ac:dyDescent="0.3">
      <c r="G682" s="13"/>
      <c r="H682" s="13"/>
      <c r="I682" s="13"/>
    </row>
    <row r="683" spans="7:9" x14ac:dyDescent="0.3">
      <c r="G683" s="13"/>
      <c r="H683" s="13"/>
      <c r="I683" s="13"/>
    </row>
    <row r="684" spans="7:9" x14ac:dyDescent="0.3">
      <c r="G684" s="13"/>
      <c r="H684" s="13"/>
      <c r="I684" s="13"/>
    </row>
    <row r="685" spans="7:9" x14ac:dyDescent="0.3">
      <c r="G685" s="13"/>
      <c r="H685" s="13"/>
      <c r="I685" s="13"/>
    </row>
    <row r="686" spans="7:9" x14ac:dyDescent="0.3">
      <c r="G686" s="13"/>
      <c r="H686" s="13"/>
      <c r="I686" s="13"/>
    </row>
    <row r="687" spans="7:9" x14ac:dyDescent="0.3">
      <c r="G687" s="13"/>
      <c r="H687" s="13"/>
      <c r="I687" s="13"/>
    </row>
    <row r="688" spans="7:9" x14ac:dyDescent="0.3">
      <c r="G688" s="13"/>
      <c r="H688" s="13"/>
      <c r="I688" s="13"/>
    </row>
    <row r="689" spans="7:9" x14ac:dyDescent="0.3">
      <c r="G689" s="13"/>
      <c r="H689" s="13"/>
      <c r="I689" s="13"/>
    </row>
    <row r="690" spans="7:9" x14ac:dyDescent="0.3">
      <c r="G690" s="13"/>
      <c r="H690" s="13"/>
      <c r="I690" s="13"/>
    </row>
    <row r="691" spans="7:9" x14ac:dyDescent="0.3">
      <c r="G691" s="13"/>
      <c r="H691" s="13"/>
      <c r="I691" s="13"/>
    </row>
    <row r="692" spans="7:9" x14ac:dyDescent="0.3">
      <c r="G692" s="13"/>
      <c r="H692" s="13"/>
      <c r="I692" s="13"/>
    </row>
    <row r="693" spans="7:9" x14ac:dyDescent="0.3">
      <c r="G693" s="13"/>
      <c r="H693" s="13"/>
      <c r="I693" s="13"/>
    </row>
    <row r="694" spans="7:9" x14ac:dyDescent="0.3">
      <c r="G694" s="13"/>
      <c r="H694" s="13"/>
      <c r="I694" s="13"/>
    </row>
    <row r="695" spans="7:9" x14ac:dyDescent="0.3">
      <c r="G695" s="13"/>
      <c r="H695" s="13"/>
      <c r="I695" s="13"/>
    </row>
    <row r="696" spans="7:9" x14ac:dyDescent="0.3">
      <c r="G696" s="13"/>
      <c r="H696" s="13"/>
      <c r="I696" s="13"/>
    </row>
    <row r="697" spans="7:9" x14ac:dyDescent="0.3">
      <c r="G697" s="13"/>
      <c r="H697" s="13"/>
      <c r="I697" s="13"/>
    </row>
    <row r="698" spans="7:9" x14ac:dyDescent="0.3">
      <c r="G698" s="13"/>
      <c r="H698" s="13"/>
      <c r="I698" s="13"/>
    </row>
    <row r="699" spans="7:9" x14ac:dyDescent="0.3">
      <c r="G699" s="13"/>
      <c r="H699" s="13"/>
      <c r="I699" s="13"/>
    </row>
    <row r="700" spans="7:9" x14ac:dyDescent="0.3">
      <c r="G700" s="13"/>
      <c r="H700" s="13"/>
      <c r="I700" s="13"/>
    </row>
    <row r="701" spans="7:9" x14ac:dyDescent="0.3">
      <c r="G701" s="13"/>
      <c r="H701" s="13"/>
      <c r="I701" s="13"/>
    </row>
    <row r="702" spans="7:9" x14ac:dyDescent="0.3">
      <c r="G702" s="13"/>
      <c r="H702" s="13"/>
      <c r="I702" s="13"/>
    </row>
    <row r="703" spans="7:9" x14ac:dyDescent="0.3">
      <c r="G703" s="13"/>
      <c r="H703" s="13"/>
      <c r="I703" s="13"/>
    </row>
    <row r="704" spans="7:9" x14ac:dyDescent="0.3">
      <c r="G704" s="13"/>
      <c r="H704" s="13"/>
      <c r="I704" s="13"/>
    </row>
    <row r="705" spans="7:9" x14ac:dyDescent="0.3">
      <c r="G705" s="13"/>
      <c r="H705" s="13"/>
      <c r="I705" s="13"/>
    </row>
    <row r="706" spans="7:9" x14ac:dyDescent="0.3">
      <c r="G706" s="13"/>
      <c r="H706" s="13"/>
      <c r="I706" s="13"/>
    </row>
    <row r="707" spans="7:9" x14ac:dyDescent="0.3">
      <c r="G707" s="13"/>
      <c r="H707" s="13"/>
      <c r="I707" s="13"/>
    </row>
    <row r="708" spans="7:9" x14ac:dyDescent="0.3">
      <c r="G708" s="13"/>
      <c r="H708" s="13"/>
      <c r="I708" s="13"/>
    </row>
    <row r="709" spans="7:9" x14ac:dyDescent="0.3">
      <c r="G709" s="13"/>
      <c r="H709" s="13"/>
      <c r="I709" s="13"/>
    </row>
    <row r="710" spans="7:9" x14ac:dyDescent="0.3">
      <c r="G710" s="13"/>
      <c r="H710" s="13"/>
      <c r="I710" s="13"/>
    </row>
    <row r="711" spans="7:9" x14ac:dyDescent="0.3">
      <c r="G711" s="13"/>
      <c r="H711" s="13"/>
      <c r="I711" s="13"/>
    </row>
    <row r="712" spans="7:9" x14ac:dyDescent="0.3">
      <c r="G712" s="13"/>
      <c r="H712" s="13"/>
      <c r="I712" s="13"/>
    </row>
    <row r="713" spans="7:9" x14ac:dyDescent="0.3">
      <c r="G713" s="13"/>
      <c r="H713" s="13"/>
      <c r="I713" s="13"/>
    </row>
    <row r="714" spans="7:9" x14ac:dyDescent="0.3">
      <c r="G714" s="13"/>
      <c r="H714" s="13"/>
      <c r="I714" s="13"/>
    </row>
    <row r="715" spans="7:9" x14ac:dyDescent="0.3">
      <c r="G715" s="13"/>
      <c r="H715" s="13"/>
      <c r="I715" s="13"/>
    </row>
    <row r="716" spans="7:9" x14ac:dyDescent="0.3">
      <c r="G716" s="13"/>
      <c r="H716" s="13"/>
      <c r="I716" s="13"/>
    </row>
    <row r="717" spans="7:9" x14ac:dyDescent="0.3">
      <c r="G717" s="13"/>
      <c r="H717" s="13"/>
      <c r="I717" s="13"/>
    </row>
    <row r="718" spans="7:9" x14ac:dyDescent="0.3">
      <c r="G718" s="13"/>
      <c r="H718" s="13"/>
      <c r="I718" s="13"/>
    </row>
    <row r="719" spans="7:9" x14ac:dyDescent="0.3">
      <c r="G719" s="13"/>
      <c r="H719" s="13"/>
      <c r="I719" s="13"/>
    </row>
    <row r="720" spans="7:9" x14ac:dyDescent="0.3">
      <c r="G720" s="13"/>
      <c r="H720" s="13"/>
      <c r="I720" s="13"/>
    </row>
    <row r="721" spans="7:9" x14ac:dyDescent="0.3">
      <c r="G721" s="13"/>
      <c r="H721" s="13"/>
      <c r="I721" s="13"/>
    </row>
    <row r="722" spans="7:9" x14ac:dyDescent="0.3">
      <c r="G722" s="13"/>
      <c r="H722" s="13"/>
      <c r="I722" s="13"/>
    </row>
    <row r="723" spans="7:9" x14ac:dyDescent="0.3">
      <c r="G723" s="13"/>
      <c r="H723" s="13"/>
      <c r="I723" s="13"/>
    </row>
    <row r="724" spans="7:9" x14ac:dyDescent="0.3">
      <c r="G724" s="13"/>
      <c r="H724" s="13"/>
      <c r="I724" s="13"/>
    </row>
    <row r="725" spans="7:9" x14ac:dyDescent="0.3">
      <c r="G725" s="13"/>
      <c r="H725" s="13"/>
      <c r="I725" s="13"/>
    </row>
    <row r="726" spans="7:9" x14ac:dyDescent="0.3">
      <c r="G726" s="13"/>
      <c r="H726" s="13"/>
      <c r="I726" s="13"/>
    </row>
    <row r="727" spans="7:9" x14ac:dyDescent="0.3">
      <c r="G727" s="13"/>
      <c r="H727" s="13"/>
      <c r="I727" s="13"/>
    </row>
    <row r="728" spans="7:9" x14ac:dyDescent="0.3">
      <c r="G728" s="13"/>
      <c r="H728" s="13"/>
      <c r="I728" s="13"/>
    </row>
    <row r="729" spans="7:9" x14ac:dyDescent="0.3">
      <c r="G729" s="13"/>
      <c r="H729" s="13"/>
      <c r="I729" s="13"/>
    </row>
    <row r="730" spans="7:9" x14ac:dyDescent="0.3">
      <c r="G730" s="13"/>
      <c r="H730" s="13"/>
      <c r="I730" s="13"/>
    </row>
    <row r="731" spans="7:9" x14ac:dyDescent="0.3">
      <c r="G731" s="13"/>
      <c r="H731" s="13"/>
      <c r="I731" s="13"/>
    </row>
    <row r="732" spans="7:9" x14ac:dyDescent="0.3">
      <c r="G732" s="13"/>
      <c r="H732" s="13"/>
      <c r="I732" s="13"/>
    </row>
    <row r="733" spans="7:9" x14ac:dyDescent="0.3">
      <c r="G733" s="13"/>
      <c r="H733" s="13"/>
      <c r="I733" s="13"/>
    </row>
    <row r="734" spans="7:9" x14ac:dyDescent="0.3">
      <c r="G734" s="13"/>
      <c r="H734" s="13"/>
      <c r="I734" s="13"/>
    </row>
    <row r="735" spans="7:9" x14ac:dyDescent="0.3">
      <c r="G735" s="13"/>
      <c r="H735" s="13"/>
      <c r="I735" s="13"/>
    </row>
    <row r="736" spans="7:9" x14ac:dyDescent="0.3">
      <c r="G736" s="13"/>
      <c r="H736" s="13"/>
      <c r="I736" s="13"/>
    </row>
    <row r="737" spans="7:9" x14ac:dyDescent="0.3">
      <c r="G737" s="13"/>
      <c r="H737" s="13"/>
      <c r="I737" s="13"/>
    </row>
    <row r="738" spans="7:9" x14ac:dyDescent="0.3">
      <c r="G738" s="13"/>
      <c r="H738" s="13"/>
      <c r="I738" s="13"/>
    </row>
    <row r="739" spans="7:9" x14ac:dyDescent="0.3">
      <c r="G739" s="13"/>
      <c r="H739" s="13"/>
      <c r="I739" s="13"/>
    </row>
    <row r="740" spans="7:9" x14ac:dyDescent="0.3">
      <c r="G740" s="13"/>
      <c r="H740" s="13"/>
      <c r="I740" s="13"/>
    </row>
    <row r="741" spans="7:9" x14ac:dyDescent="0.3">
      <c r="G741" s="13"/>
      <c r="H741" s="13"/>
      <c r="I741" s="13"/>
    </row>
    <row r="742" spans="7:9" x14ac:dyDescent="0.3">
      <c r="G742" s="13"/>
      <c r="H742" s="13"/>
      <c r="I742" s="13"/>
    </row>
    <row r="743" spans="7:9" x14ac:dyDescent="0.3">
      <c r="G743" s="13"/>
      <c r="H743" s="13"/>
      <c r="I743" s="13"/>
    </row>
    <row r="744" spans="7:9" x14ac:dyDescent="0.3">
      <c r="G744" s="13"/>
      <c r="H744" s="13"/>
      <c r="I744" s="13"/>
    </row>
    <row r="745" spans="7:9" x14ac:dyDescent="0.3">
      <c r="G745" s="13"/>
      <c r="H745" s="13"/>
      <c r="I745" s="13"/>
    </row>
    <row r="746" spans="7:9" x14ac:dyDescent="0.3">
      <c r="G746" s="13"/>
      <c r="H746" s="13"/>
      <c r="I746" s="13"/>
    </row>
    <row r="747" spans="7:9" x14ac:dyDescent="0.3">
      <c r="G747" s="13"/>
      <c r="H747" s="13"/>
      <c r="I747" s="13"/>
    </row>
    <row r="748" spans="7:9" x14ac:dyDescent="0.3">
      <c r="G748" s="13"/>
      <c r="H748" s="13"/>
      <c r="I748" s="13"/>
    </row>
    <row r="749" spans="7:9" x14ac:dyDescent="0.3">
      <c r="G749" s="13"/>
      <c r="H749" s="13"/>
      <c r="I749" s="13"/>
    </row>
    <row r="750" spans="7:9" x14ac:dyDescent="0.3">
      <c r="G750" s="13"/>
      <c r="H750" s="13"/>
      <c r="I750" s="13"/>
    </row>
    <row r="751" spans="7:9" x14ac:dyDescent="0.3">
      <c r="G751" s="13"/>
      <c r="H751" s="13"/>
      <c r="I751" s="13"/>
    </row>
    <row r="752" spans="7:9" x14ac:dyDescent="0.3">
      <c r="G752" s="13"/>
      <c r="H752" s="13"/>
      <c r="I752" s="13"/>
    </row>
    <row r="753" spans="7:9" x14ac:dyDescent="0.3">
      <c r="G753" s="13"/>
      <c r="H753" s="13"/>
      <c r="I753" s="13"/>
    </row>
    <row r="754" spans="7:9" x14ac:dyDescent="0.3">
      <c r="G754" s="13"/>
      <c r="H754" s="13"/>
      <c r="I754" s="13"/>
    </row>
    <row r="755" spans="7:9" x14ac:dyDescent="0.3">
      <c r="G755" s="13"/>
      <c r="H755" s="13"/>
      <c r="I755" s="13"/>
    </row>
    <row r="756" spans="7:9" x14ac:dyDescent="0.3">
      <c r="G756" s="13"/>
      <c r="H756" s="13"/>
      <c r="I756" s="13"/>
    </row>
    <row r="757" spans="7:9" x14ac:dyDescent="0.3">
      <c r="G757" s="13"/>
      <c r="H757" s="13"/>
      <c r="I757" s="13"/>
    </row>
    <row r="758" spans="7:9" x14ac:dyDescent="0.3">
      <c r="G758" s="13"/>
      <c r="H758" s="13"/>
      <c r="I758" s="13"/>
    </row>
    <row r="759" spans="7:9" x14ac:dyDescent="0.3">
      <c r="G759" s="13"/>
      <c r="H759" s="13"/>
      <c r="I759" s="13"/>
    </row>
    <row r="760" spans="7:9" x14ac:dyDescent="0.3">
      <c r="G760" s="13"/>
      <c r="H760" s="13"/>
      <c r="I760" s="13"/>
    </row>
    <row r="761" spans="7:9" x14ac:dyDescent="0.3">
      <c r="G761" s="13"/>
      <c r="H761" s="13"/>
      <c r="I761" s="13"/>
    </row>
    <row r="762" spans="7:9" x14ac:dyDescent="0.3">
      <c r="G762" s="13"/>
      <c r="H762" s="13"/>
      <c r="I762" s="13"/>
    </row>
    <row r="763" spans="7:9" x14ac:dyDescent="0.3">
      <c r="G763" s="13"/>
      <c r="H763" s="13"/>
      <c r="I763" s="13"/>
    </row>
    <row r="764" spans="7:9" x14ac:dyDescent="0.3">
      <c r="G764" s="13"/>
      <c r="H764" s="13"/>
      <c r="I764" s="13"/>
    </row>
    <row r="765" spans="7:9" x14ac:dyDescent="0.3">
      <c r="G765" s="13"/>
      <c r="H765" s="13"/>
      <c r="I765" s="13"/>
    </row>
    <row r="766" spans="7:9" x14ac:dyDescent="0.3">
      <c r="G766" s="13"/>
      <c r="H766" s="13"/>
      <c r="I766" s="13"/>
    </row>
    <row r="767" spans="7:9" x14ac:dyDescent="0.3">
      <c r="G767" s="13"/>
      <c r="H767" s="13"/>
      <c r="I767" s="13"/>
    </row>
    <row r="768" spans="7:9" x14ac:dyDescent="0.3">
      <c r="G768" s="13"/>
      <c r="H768" s="13"/>
      <c r="I768" s="13"/>
    </row>
    <row r="769" spans="7:9" x14ac:dyDescent="0.3">
      <c r="G769" s="13"/>
      <c r="H769" s="13"/>
      <c r="I769" s="13"/>
    </row>
    <row r="770" spans="7:9" x14ac:dyDescent="0.3">
      <c r="G770" s="13"/>
      <c r="H770" s="13"/>
      <c r="I770" s="13"/>
    </row>
    <row r="771" spans="7:9" x14ac:dyDescent="0.3">
      <c r="G771" s="13"/>
      <c r="H771" s="13"/>
      <c r="I771" s="13"/>
    </row>
    <row r="772" spans="7:9" x14ac:dyDescent="0.3">
      <c r="G772" s="13"/>
      <c r="H772" s="13"/>
      <c r="I772" s="13"/>
    </row>
    <row r="773" spans="7:9" x14ac:dyDescent="0.3">
      <c r="G773" s="13"/>
      <c r="H773" s="13"/>
      <c r="I773" s="13"/>
    </row>
    <row r="774" spans="7:9" x14ac:dyDescent="0.3">
      <c r="G774" s="13"/>
      <c r="H774" s="13"/>
      <c r="I774" s="13"/>
    </row>
    <row r="775" spans="7:9" x14ac:dyDescent="0.3">
      <c r="G775" s="13"/>
      <c r="H775" s="13"/>
      <c r="I775" s="13"/>
    </row>
    <row r="776" spans="7:9" x14ac:dyDescent="0.3">
      <c r="G776" s="13"/>
      <c r="H776" s="13"/>
      <c r="I776" s="13"/>
    </row>
    <row r="777" spans="7:9" x14ac:dyDescent="0.3">
      <c r="G777" s="13"/>
      <c r="H777" s="13"/>
      <c r="I777" s="13"/>
    </row>
    <row r="778" spans="7:9" x14ac:dyDescent="0.3">
      <c r="G778" s="13"/>
      <c r="H778" s="13"/>
      <c r="I778" s="13"/>
    </row>
    <row r="779" spans="7:9" x14ac:dyDescent="0.3">
      <c r="G779" s="13"/>
      <c r="H779" s="13"/>
      <c r="I779" s="13"/>
    </row>
    <row r="780" spans="7:9" x14ac:dyDescent="0.3">
      <c r="G780" s="13"/>
      <c r="H780" s="13"/>
      <c r="I780" s="13"/>
    </row>
    <row r="781" spans="7:9" x14ac:dyDescent="0.3">
      <c r="G781" s="13"/>
      <c r="H781" s="13"/>
      <c r="I781" s="13"/>
    </row>
    <row r="782" spans="7:9" x14ac:dyDescent="0.3">
      <c r="G782" s="13"/>
      <c r="H782" s="13"/>
      <c r="I782" s="13"/>
    </row>
    <row r="783" spans="7:9" x14ac:dyDescent="0.3">
      <c r="G783" s="13"/>
      <c r="H783" s="13"/>
      <c r="I783" s="13"/>
    </row>
    <row r="784" spans="7:9" x14ac:dyDescent="0.3">
      <c r="G784" s="13"/>
      <c r="H784" s="13"/>
      <c r="I784" s="13"/>
    </row>
    <row r="785" spans="7:9" x14ac:dyDescent="0.3">
      <c r="G785" s="13"/>
      <c r="H785" s="13"/>
      <c r="I785" s="13"/>
    </row>
    <row r="786" spans="7:9" x14ac:dyDescent="0.3">
      <c r="G786" s="13"/>
      <c r="H786" s="13"/>
      <c r="I786" s="13"/>
    </row>
    <row r="787" spans="7:9" x14ac:dyDescent="0.3">
      <c r="G787" s="13"/>
      <c r="H787" s="13"/>
      <c r="I787" s="13"/>
    </row>
    <row r="788" spans="7:9" x14ac:dyDescent="0.3">
      <c r="G788" s="13"/>
      <c r="H788" s="13"/>
      <c r="I788" s="13"/>
    </row>
    <row r="789" spans="7:9" x14ac:dyDescent="0.3">
      <c r="G789" s="13"/>
      <c r="H789" s="13"/>
      <c r="I789" s="13"/>
    </row>
    <row r="790" spans="7:9" x14ac:dyDescent="0.3">
      <c r="G790" s="13"/>
      <c r="H790" s="13"/>
      <c r="I790" s="13"/>
    </row>
    <row r="791" spans="7:9" x14ac:dyDescent="0.3">
      <c r="G791" s="13"/>
      <c r="H791" s="13"/>
      <c r="I791" s="13"/>
    </row>
    <row r="792" spans="7:9" x14ac:dyDescent="0.3">
      <c r="G792" s="13"/>
      <c r="H792" s="13"/>
      <c r="I792" s="13"/>
    </row>
    <row r="793" spans="7:9" x14ac:dyDescent="0.3">
      <c r="G793" s="13"/>
      <c r="H793" s="13"/>
      <c r="I793" s="13"/>
    </row>
    <row r="794" spans="7:9" x14ac:dyDescent="0.3">
      <c r="G794" s="13"/>
      <c r="H794" s="13"/>
      <c r="I794" s="13"/>
    </row>
    <row r="795" spans="7:9" x14ac:dyDescent="0.3">
      <c r="G795" s="13"/>
      <c r="H795" s="13"/>
      <c r="I795" s="13"/>
    </row>
    <row r="796" spans="7:9" x14ac:dyDescent="0.3">
      <c r="G796" s="13"/>
      <c r="H796" s="13"/>
      <c r="I796" s="13"/>
    </row>
    <row r="797" spans="7:9" x14ac:dyDescent="0.3">
      <c r="G797" s="13"/>
      <c r="H797" s="13"/>
      <c r="I797" s="13"/>
    </row>
    <row r="798" spans="7:9" x14ac:dyDescent="0.3">
      <c r="G798" s="13"/>
      <c r="H798" s="13"/>
      <c r="I798" s="13"/>
    </row>
    <row r="799" spans="7:9" x14ac:dyDescent="0.3">
      <c r="G799" s="13"/>
      <c r="H799" s="13"/>
      <c r="I799" s="13"/>
    </row>
    <row r="800" spans="7:9" x14ac:dyDescent="0.3">
      <c r="G800" s="13"/>
      <c r="H800" s="13"/>
      <c r="I800" s="13"/>
    </row>
    <row r="801" spans="7:9" x14ac:dyDescent="0.3">
      <c r="G801" s="13"/>
      <c r="H801" s="13"/>
      <c r="I801" s="13"/>
    </row>
    <row r="802" spans="7:9" x14ac:dyDescent="0.3">
      <c r="G802" s="13"/>
      <c r="H802" s="13"/>
      <c r="I802" s="13"/>
    </row>
    <row r="803" spans="7:9" x14ac:dyDescent="0.3">
      <c r="G803" s="13"/>
      <c r="H803" s="13"/>
      <c r="I803" s="13"/>
    </row>
    <row r="804" spans="7:9" x14ac:dyDescent="0.3">
      <c r="G804" s="13"/>
      <c r="H804" s="13"/>
      <c r="I804" s="13"/>
    </row>
    <row r="805" spans="7:9" x14ac:dyDescent="0.3">
      <c r="G805" s="13"/>
      <c r="H805" s="13"/>
      <c r="I805" s="13"/>
    </row>
    <row r="806" spans="7:9" x14ac:dyDescent="0.3">
      <c r="G806" s="13"/>
      <c r="H806" s="13"/>
      <c r="I806" s="13"/>
    </row>
    <row r="807" spans="7:9" x14ac:dyDescent="0.3">
      <c r="G807" s="13"/>
      <c r="H807" s="13"/>
      <c r="I807" s="13"/>
    </row>
    <row r="808" spans="7:9" x14ac:dyDescent="0.3">
      <c r="G808" s="13"/>
      <c r="H808" s="13"/>
      <c r="I808" s="13"/>
    </row>
    <row r="809" spans="7:9" x14ac:dyDescent="0.3">
      <c r="G809" s="13"/>
      <c r="H809" s="13"/>
      <c r="I809" s="13"/>
    </row>
    <row r="810" spans="7:9" x14ac:dyDescent="0.3">
      <c r="G810" s="13"/>
      <c r="H810" s="13"/>
      <c r="I810" s="13"/>
    </row>
    <row r="811" spans="7:9" x14ac:dyDescent="0.3">
      <c r="G811" s="13"/>
      <c r="H811" s="13"/>
      <c r="I811" s="13"/>
    </row>
    <row r="812" spans="7:9" x14ac:dyDescent="0.3">
      <c r="G812" s="13"/>
      <c r="H812" s="13"/>
      <c r="I812" s="13"/>
    </row>
    <row r="813" spans="7:9" x14ac:dyDescent="0.3">
      <c r="G813" s="13"/>
      <c r="H813" s="13"/>
      <c r="I813" s="13"/>
    </row>
    <row r="814" spans="7:9" x14ac:dyDescent="0.3">
      <c r="G814" s="13"/>
      <c r="H814" s="13"/>
      <c r="I814" s="13"/>
    </row>
    <row r="815" spans="7:9" x14ac:dyDescent="0.3">
      <c r="G815" s="13"/>
      <c r="H815" s="13"/>
      <c r="I815" s="13"/>
    </row>
    <row r="816" spans="7:9" x14ac:dyDescent="0.3">
      <c r="G816" s="13"/>
      <c r="H816" s="13"/>
      <c r="I816" s="13"/>
    </row>
    <row r="817" spans="7:9" x14ac:dyDescent="0.3">
      <c r="G817" s="13"/>
      <c r="H817" s="13"/>
      <c r="I817" s="13"/>
    </row>
    <row r="818" spans="7:9" x14ac:dyDescent="0.3">
      <c r="G818" s="13"/>
      <c r="H818" s="13"/>
      <c r="I818" s="13"/>
    </row>
    <row r="819" spans="7:9" x14ac:dyDescent="0.3">
      <c r="G819" s="13"/>
      <c r="H819" s="13"/>
      <c r="I819" s="13"/>
    </row>
    <row r="820" spans="7:9" x14ac:dyDescent="0.3">
      <c r="G820" s="13"/>
      <c r="H820" s="13"/>
      <c r="I820" s="13"/>
    </row>
    <row r="821" spans="7:9" x14ac:dyDescent="0.3">
      <c r="G821" s="13"/>
      <c r="H821" s="13"/>
      <c r="I821" s="13"/>
    </row>
    <row r="822" spans="7:9" x14ac:dyDescent="0.3">
      <c r="G822" s="13"/>
      <c r="H822" s="13"/>
      <c r="I822" s="13"/>
    </row>
    <row r="823" spans="7:9" x14ac:dyDescent="0.3">
      <c r="G823" s="13"/>
      <c r="H823" s="13"/>
      <c r="I823" s="13"/>
    </row>
    <row r="824" spans="7:9" x14ac:dyDescent="0.3">
      <c r="G824" s="13"/>
      <c r="H824" s="13"/>
      <c r="I824" s="13"/>
    </row>
    <row r="825" spans="7:9" x14ac:dyDescent="0.3">
      <c r="G825" s="13"/>
      <c r="H825" s="13"/>
      <c r="I825" s="13"/>
    </row>
    <row r="826" spans="7:9" x14ac:dyDescent="0.3">
      <c r="G826" s="13"/>
      <c r="H826" s="13"/>
      <c r="I826" s="13"/>
    </row>
    <row r="827" spans="7:9" x14ac:dyDescent="0.3">
      <c r="G827" s="13"/>
      <c r="H827" s="13"/>
      <c r="I827" s="13"/>
    </row>
    <row r="828" spans="7:9" x14ac:dyDescent="0.3">
      <c r="G828" s="13"/>
      <c r="H828" s="13"/>
      <c r="I828" s="13"/>
    </row>
    <row r="829" spans="7:9" x14ac:dyDescent="0.3">
      <c r="G829" s="13"/>
      <c r="H829" s="13"/>
      <c r="I829" s="13"/>
    </row>
    <row r="830" spans="7:9" x14ac:dyDescent="0.3">
      <c r="G830" s="13"/>
      <c r="H830" s="13"/>
      <c r="I830" s="13"/>
    </row>
    <row r="831" spans="7:9" x14ac:dyDescent="0.3">
      <c r="G831" s="13"/>
      <c r="H831" s="13"/>
      <c r="I831" s="13"/>
    </row>
    <row r="832" spans="7:9" x14ac:dyDescent="0.3">
      <c r="G832" s="13"/>
      <c r="H832" s="13"/>
      <c r="I832" s="13"/>
    </row>
    <row r="833" spans="7:9" x14ac:dyDescent="0.3">
      <c r="G833" s="13"/>
      <c r="H833" s="13"/>
      <c r="I833" s="13"/>
    </row>
    <row r="834" spans="7:9" x14ac:dyDescent="0.3">
      <c r="G834" s="13"/>
      <c r="H834" s="13"/>
      <c r="I834" s="13"/>
    </row>
    <row r="835" spans="7:9" x14ac:dyDescent="0.3">
      <c r="G835" s="13"/>
      <c r="H835" s="13"/>
      <c r="I835" s="13"/>
    </row>
    <row r="836" spans="7:9" x14ac:dyDescent="0.3">
      <c r="G836" s="13"/>
      <c r="H836" s="13"/>
      <c r="I836" s="13"/>
    </row>
    <row r="837" spans="7:9" x14ac:dyDescent="0.3">
      <c r="G837" s="13"/>
      <c r="H837" s="13"/>
      <c r="I837" s="13"/>
    </row>
    <row r="838" spans="7:9" x14ac:dyDescent="0.3">
      <c r="G838" s="13"/>
      <c r="H838" s="13"/>
      <c r="I838" s="13"/>
    </row>
    <row r="839" spans="7:9" x14ac:dyDescent="0.3">
      <c r="G839" s="13"/>
      <c r="H839" s="13"/>
      <c r="I839" s="13"/>
    </row>
    <row r="840" spans="7:9" x14ac:dyDescent="0.3">
      <c r="G840" s="13"/>
      <c r="H840" s="13"/>
      <c r="I840" s="13"/>
    </row>
    <row r="841" spans="7:9" x14ac:dyDescent="0.3">
      <c r="G841" s="13"/>
      <c r="H841" s="13"/>
      <c r="I841" s="13"/>
    </row>
    <row r="842" spans="7:9" x14ac:dyDescent="0.3">
      <c r="G842" s="13"/>
      <c r="H842" s="13"/>
      <c r="I842" s="13"/>
    </row>
    <row r="843" spans="7:9" x14ac:dyDescent="0.3">
      <c r="G843" s="13"/>
      <c r="H843" s="13"/>
      <c r="I843" s="13"/>
    </row>
    <row r="844" spans="7:9" x14ac:dyDescent="0.3">
      <c r="G844" s="13"/>
      <c r="H844" s="13"/>
      <c r="I844" s="13"/>
    </row>
    <row r="845" spans="7:9" x14ac:dyDescent="0.3">
      <c r="G845" s="13"/>
      <c r="H845" s="13"/>
      <c r="I845" s="13"/>
    </row>
    <row r="846" spans="7:9" x14ac:dyDescent="0.3">
      <c r="G846" s="13"/>
      <c r="H846" s="13"/>
      <c r="I846" s="13"/>
    </row>
    <row r="847" spans="7:9" x14ac:dyDescent="0.3">
      <c r="G847" s="13"/>
      <c r="H847" s="13"/>
      <c r="I847" s="13"/>
    </row>
    <row r="848" spans="7:9" x14ac:dyDescent="0.3">
      <c r="G848" s="13"/>
      <c r="H848" s="13"/>
      <c r="I848" s="13"/>
    </row>
    <row r="849" spans="7:9" x14ac:dyDescent="0.3">
      <c r="G849" s="13"/>
      <c r="H849" s="13"/>
      <c r="I849" s="13"/>
    </row>
    <row r="850" spans="7:9" x14ac:dyDescent="0.3">
      <c r="G850" s="13"/>
      <c r="H850" s="13"/>
      <c r="I850" s="13"/>
    </row>
    <row r="851" spans="7:9" x14ac:dyDescent="0.3">
      <c r="G851" s="13"/>
      <c r="H851" s="13"/>
      <c r="I851" s="13"/>
    </row>
    <row r="852" spans="7:9" x14ac:dyDescent="0.3">
      <c r="G852" s="13"/>
      <c r="H852" s="13"/>
      <c r="I852" s="13"/>
    </row>
    <row r="853" spans="7:9" x14ac:dyDescent="0.3">
      <c r="G853" s="13"/>
      <c r="H853" s="13"/>
      <c r="I853" s="13"/>
    </row>
    <row r="854" spans="7:9" x14ac:dyDescent="0.3">
      <c r="G854" s="13"/>
      <c r="H854" s="13"/>
      <c r="I854" s="13"/>
    </row>
    <row r="855" spans="7:9" x14ac:dyDescent="0.3">
      <c r="G855" s="13"/>
      <c r="H855" s="13"/>
      <c r="I855" s="13"/>
    </row>
    <row r="856" spans="7:9" x14ac:dyDescent="0.3">
      <c r="G856" s="13"/>
      <c r="H856" s="13"/>
      <c r="I856" s="13"/>
    </row>
    <row r="857" spans="7:9" x14ac:dyDescent="0.3">
      <c r="G857" s="13"/>
      <c r="H857" s="13"/>
      <c r="I857" s="13"/>
    </row>
    <row r="858" spans="7:9" x14ac:dyDescent="0.3">
      <c r="G858" s="13"/>
      <c r="H858" s="13"/>
      <c r="I858" s="13"/>
    </row>
    <row r="859" spans="7:9" x14ac:dyDescent="0.3">
      <c r="G859" s="13"/>
      <c r="H859" s="13"/>
      <c r="I859" s="13"/>
    </row>
    <row r="860" spans="7:9" x14ac:dyDescent="0.3">
      <c r="G860" s="13"/>
      <c r="H860" s="13"/>
      <c r="I860" s="13"/>
    </row>
    <row r="861" spans="7:9" x14ac:dyDescent="0.3">
      <c r="G861" s="13"/>
      <c r="H861" s="13"/>
      <c r="I861" s="13"/>
    </row>
    <row r="862" spans="7:9" x14ac:dyDescent="0.3">
      <c r="G862" s="13"/>
      <c r="H862" s="13"/>
      <c r="I862" s="13"/>
    </row>
    <row r="863" spans="7:9" x14ac:dyDescent="0.3">
      <c r="G863" s="13"/>
      <c r="H863" s="13"/>
      <c r="I863" s="13"/>
    </row>
    <row r="864" spans="7:9" x14ac:dyDescent="0.3">
      <c r="G864" s="13"/>
      <c r="H864" s="13"/>
      <c r="I864" s="13"/>
    </row>
    <row r="865" spans="7:9" x14ac:dyDescent="0.3">
      <c r="G865" s="13"/>
      <c r="H865" s="13"/>
      <c r="I865" s="13"/>
    </row>
    <row r="866" spans="7:9" x14ac:dyDescent="0.3">
      <c r="G866" s="13"/>
      <c r="H866" s="13"/>
      <c r="I866" s="13"/>
    </row>
    <row r="867" spans="7:9" x14ac:dyDescent="0.3">
      <c r="G867" s="13"/>
      <c r="H867" s="13"/>
      <c r="I867" s="13"/>
    </row>
    <row r="868" spans="7:9" x14ac:dyDescent="0.3">
      <c r="G868" s="13"/>
      <c r="H868" s="13"/>
      <c r="I868" s="13"/>
    </row>
    <row r="869" spans="7:9" x14ac:dyDescent="0.3">
      <c r="G869" s="13"/>
      <c r="H869" s="13"/>
      <c r="I869" s="13"/>
    </row>
    <row r="870" spans="7:9" x14ac:dyDescent="0.3">
      <c r="G870" s="13"/>
      <c r="H870" s="13"/>
      <c r="I870" s="13"/>
    </row>
    <row r="871" spans="7:9" x14ac:dyDescent="0.3">
      <c r="G871" s="13"/>
      <c r="H871" s="13"/>
      <c r="I871" s="13"/>
    </row>
    <row r="872" spans="7:9" x14ac:dyDescent="0.3">
      <c r="G872" s="13"/>
      <c r="H872" s="13"/>
      <c r="I872" s="13"/>
    </row>
    <row r="873" spans="7:9" x14ac:dyDescent="0.3">
      <c r="G873" s="13"/>
      <c r="H873" s="13"/>
      <c r="I873" s="13"/>
    </row>
    <row r="874" spans="7:9" x14ac:dyDescent="0.3">
      <c r="G874" s="13"/>
      <c r="H874" s="13"/>
      <c r="I874" s="13"/>
    </row>
    <row r="875" spans="7:9" x14ac:dyDescent="0.3">
      <c r="G875" s="13"/>
      <c r="H875" s="13"/>
      <c r="I875" s="13"/>
    </row>
    <row r="876" spans="7:9" x14ac:dyDescent="0.3">
      <c r="G876" s="13"/>
      <c r="H876" s="13"/>
      <c r="I876" s="13"/>
    </row>
    <row r="877" spans="7:9" x14ac:dyDescent="0.3">
      <c r="G877" s="13"/>
      <c r="H877" s="13"/>
      <c r="I877" s="13"/>
    </row>
    <row r="878" spans="7:9" x14ac:dyDescent="0.3">
      <c r="G878" s="13"/>
      <c r="H878" s="13"/>
      <c r="I878" s="13"/>
    </row>
    <row r="879" spans="7:9" x14ac:dyDescent="0.3">
      <c r="G879" s="13"/>
      <c r="H879" s="13"/>
      <c r="I879" s="13"/>
    </row>
    <row r="880" spans="7:9" x14ac:dyDescent="0.3">
      <c r="G880" s="13"/>
      <c r="H880" s="13"/>
      <c r="I880" s="13"/>
    </row>
    <row r="881" spans="7:9" x14ac:dyDescent="0.3">
      <c r="G881" s="13"/>
      <c r="H881" s="13"/>
      <c r="I881" s="13"/>
    </row>
    <row r="882" spans="7:9" x14ac:dyDescent="0.3">
      <c r="G882" s="13"/>
      <c r="H882" s="13"/>
      <c r="I882" s="13"/>
    </row>
    <row r="883" spans="7:9" x14ac:dyDescent="0.3">
      <c r="G883" s="13"/>
      <c r="H883" s="13"/>
      <c r="I883" s="13"/>
    </row>
    <row r="884" spans="7:9" x14ac:dyDescent="0.3">
      <c r="G884" s="13"/>
      <c r="H884" s="13"/>
      <c r="I884" s="13"/>
    </row>
    <row r="885" spans="7:9" x14ac:dyDescent="0.3">
      <c r="G885" s="13"/>
      <c r="H885" s="13"/>
      <c r="I885" s="13"/>
    </row>
    <row r="886" spans="7:9" x14ac:dyDescent="0.3">
      <c r="G886" s="13"/>
      <c r="H886" s="13"/>
      <c r="I886" s="13"/>
    </row>
    <row r="887" spans="7:9" x14ac:dyDescent="0.3">
      <c r="G887" s="13"/>
      <c r="H887" s="13"/>
      <c r="I887" s="13"/>
    </row>
    <row r="888" spans="7:9" x14ac:dyDescent="0.3">
      <c r="G888" s="13"/>
      <c r="H888" s="13"/>
      <c r="I888" s="13"/>
    </row>
    <row r="889" spans="7:9" x14ac:dyDescent="0.3">
      <c r="G889" s="13"/>
      <c r="H889" s="13"/>
      <c r="I889" s="13"/>
    </row>
    <row r="890" spans="7:9" x14ac:dyDescent="0.3">
      <c r="G890" s="13"/>
      <c r="H890" s="13"/>
      <c r="I890" s="13"/>
    </row>
    <row r="891" spans="7:9" x14ac:dyDescent="0.3">
      <c r="G891" s="13"/>
      <c r="H891" s="13"/>
      <c r="I891" s="13"/>
    </row>
    <row r="892" spans="7:9" x14ac:dyDescent="0.3">
      <c r="G892" s="13"/>
      <c r="H892" s="13"/>
      <c r="I892" s="13"/>
    </row>
    <row r="893" spans="7:9" x14ac:dyDescent="0.3">
      <c r="G893" s="13"/>
      <c r="H893" s="13"/>
      <c r="I893" s="13"/>
    </row>
    <row r="894" spans="7:9" x14ac:dyDescent="0.3">
      <c r="G894" s="13"/>
      <c r="H894" s="13"/>
      <c r="I894" s="13"/>
    </row>
    <row r="895" spans="7:9" x14ac:dyDescent="0.3">
      <c r="G895" s="13"/>
      <c r="H895" s="13"/>
      <c r="I895" s="13"/>
    </row>
    <row r="896" spans="7:9" x14ac:dyDescent="0.3">
      <c r="G896" s="13"/>
      <c r="H896" s="13"/>
      <c r="I896" s="13"/>
    </row>
    <row r="897" spans="7:9" x14ac:dyDescent="0.3">
      <c r="G897" s="13"/>
      <c r="H897" s="13"/>
      <c r="I897" s="13"/>
    </row>
    <row r="898" spans="7:9" x14ac:dyDescent="0.3">
      <c r="G898" s="13"/>
      <c r="H898" s="13"/>
      <c r="I898" s="13"/>
    </row>
    <row r="899" spans="7:9" x14ac:dyDescent="0.3">
      <c r="G899" s="13"/>
      <c r="H899" s="13"/>
      <c r="I899" s="13"/>
    </row>
    <row r="900" spans="7:9" x14ac:dyDescent="0.3">
      <c r="G900" s="13"/>
      <c r="H900" s="13"/>
      <c r="I900" s="13"/>
    </row>
    <row r="901" spans="7:9" x14ac:dyDescent="0.3">
      <c r="G901" s="13"/>
      <c r="H901" s="13"/>
      <c r="I901" s="13"/>
    </row>
    <row r="902" spans="7:9" x14ac:dyDescent="0.3">
      <c r="G902" s="13"/>
      <c r="H902" s="13"/>
      <c r="I902" s="13"/>
    </row>
    <row r="903" spans="7:9" x14ac:dyDescent="0.3">
      <c r="G903" s="13"/>
      <c r="H903" s="13"/>
      <c r="I903" s="13"/>
    </row>
    <row r="904" spans="7:9" x14ac:dyDescent="0.3">
      <c r="G904" s="13"/>
      <c r="H904" s="13"/>
      <c r="I904" s="13"/>
    </row>
    <row r="905" spans="7:9" x14ac:dyDescent="0.3">
      <c r="G905" s="13"/>
      <c r="H905" s="13"/>
      <c r="I905" s="13"/>
    </row>
    <row r="906" spans="7:9" x14ac:dyDescent="0.3">
      <c r="G906" s="13"/>
      <c r="H906" s="13"/>
      <c r="I906" s="13"/>
    </row>
    <row r="907" spans="7:9" x14ac:dyDescent="0.3">
      <c r="G907" s="13"/>
      <c r="H907" s="13"/>
      <c r="I907" s="13"/>
    </row>
    <row r="908" spans="7:9" x14ac:dyDescent="0.3">
      <c r="G908" s="13"/>
      <c r="H908" s="13"/>
      <c r="I908" s="13"/>
    </row>
    <row r="909" spans="7:9" x14ac:dyDescent="0.3">
      <c r="G909" s="13"/>
      <c r="H909" s="13"/>
      <c r="I909" s="13"/>
    </row>
    <row r="910" spans="7:9" x14ac:dyDescent="0.3">
      <c r="G910" s="13"/>
      <c r="H910" s="13"/>
      <c r="I910" s="13"/>
    </row>
    <row r="911" spans="7:9" x14ac:dyDescent="0.3">
      <c r="G911" s="13"/>
      <c r="H911" s="13"/>
      <c r="I911" s="13"/>
    </row>
    <row r="912" spans="7:9" x14ac:dyDescent="0.3">
      <c r="G912" s="13"/>
      <c r="H912" s="13"/>
      <c r="I912" s="13"/>
    </row>
    <row r="913" spans="7:9" x14ac:dyDescent="0.3">
      <c r="G913" s="13"/>
      <c r="H913" s="13"/>
      <c r="I913" s="13"/>
    </row>
    <row r="914" spans="7:9" x14ac:dyDescent="0.3">
      <c r="G914" s="13"/>
      <c r="H914" s="13"/>
      <c r="I914" s="13"/>
    </row>
    <row r="915" spans="7:9" x14ac:dyDescent="0.3">
      <c r="G915" s="13"/>
      <c r="H915" s="13"/>
      <c r="I915" s="13"/>
    </row>
    <row r="916" spans="7:9" x14ac:dyDescent="0.3">
      <c r="G916" s="13"/>
      <c r="H916" s="13"/>
      <c r="I916" s="13"/>
    </row>
    <row r="917" spans="7:9" x14ac:dyDescent="0.3">
      <c r="G917" s="13"/>
      <c r="H917" s="13"/>
      <c r="I917" s="13"/>
    </row>
    <row r="918" spans="7:9" x14ac:dyDescent="0.3">
      <c r="G918" s="13"/>
      <c r="H918" s="13"/>
      <c r="I918" s="13"/>
    </row>
    <row r="919" spans="7:9" x14ac:dyDescent="0.3">
      <c r="G919" s="13"/>
      <c r="H919" s="13"/>
      <c r="I919" s="13"/>
    </row>
    <row r="920" spans="7:9" x14ac:dyDescent="0.3">
      <c r="G920" s="13"/>
      <c r="H920" s="13"/>
      <c r="I920" s="13"/>
    </row>
    <row r="921" spans="7:9" x14ac:dyDescent="0.3">
      <c r="G921" s="13"/>
      <c r="H921" s="13"/>
      <c r="I921" s="13"/>
    </row>
    <row r="922" spans="7:9" x14ac:dyDescent="0.3">
      <c r="G922" s="13"/>
      <c r="H922" s="13"/>
      <c r="I922" s="13"/>
    </row>
    <row r="923" spans="7:9" x14ac:dyDescent="0.3">
      <c r="G923" s="13"/>
      <c r="H923" s="13"/>
      <c r="I923" s="13"/>
    </row>
    <row r="924" spans="7:9" x14ac:dyDescent="0.3">
      <c r="G924" s="13"/>
      <c r="H924" s="13"/>
      <c r="I924" s="13"/>
    </row>
    <row r="925" spans="7:9" x14ac:dyDescent="0.3">
      <c r="G925" s="13"/>
      <c r="H925" s="13"/>
      <c r="I925" s="13"/>
    </row>
    <row r="926" spans="7:9" x14ac:dyDescent="0.3">
      <c r="G926" s="13"/>
      <c r="H926" s="13"/>
      <c r="I926" s="13"/>
    </row>
    <row r="927" spans="7:9" x14ac:dyDescent="0.3">
      <c r="G927" s="13"/>
      <c r="H927" s="13"/>
      <c r="I927" s="13"/>
    </row>
    <row r="928" spans="7:9" x14ac:dyDescent="0.3">
      <c r="G928" s="13"/>
      <c r="H928" s="13"/>
      <c r="I928" s="13"/>
    </row>
    <row r="929" spans="7:9" x14ac:dyDescent="0.3">
      <c r="G929" s="13"/>
      <c r="H929" s="13"/>
      <c r="I929" s="13"/>
    </row>
    <row r="930" spans="7:9" x14ac:dyDescent="0.3">
      <c r="G930" s="13"/>
      <c r="H930" s="13"/>
      <c r="I930" s="13"/>
    </row>
    <row r="931" spans="7:9" x14ac:dyDescent="0.3">
      <c r="G931" s="13"/>
      <c r="H931" s="13"/>
      <c r="I931" s="13"/>
    </row>
    <row r="932" spans="7:9" x14ac:dyDescent="0.3">
      <c r="G932" s="13"/>
      <c r="H932" s="13"/>
      <c r="I932" s="13"/>
    </row>
    <row r="933" spans="7:9" x14ac:dyDescent="0.3">
      <c r="G933" s="13"/>
      <c r="H933" s="13"/>
      <c r="I933" s="13"/>
    </row>
    <row r="934" spans="7:9" x14ac:dyDescent="0.3">
      <c r="G934" s="13"/>
      <c r="H934" s="13"/>
      <c r="I934" s="13"/>
    </row>
    <row r="935" spans="7:9" x14ac:dyDescent="0.3">
      <c r="G935" s="13"/>
      <c r="H935" s="13"/>
      <c r="I935" s="13"/>
    </row>
    <row r="936" spans="7:9" x14ac:dyDescent="0.3">
      <c r="G936" s="13"/>
      <c r="H936" s="13"/>
      <c r="I936" s="13"/>
    </row>
    <row r="937" spans="7:9" x14ac:dyDescent="0.3">
      <c r="G937" s="13"/>
      <c r="H937" s="13"/>
      <c r="I937" s="13"/>
    </row>
    <row r="938" spans="7:9" x14ac:dyDescent="0.3">
      <c r="G938" s="13"/>
      <c r="H938" s="13"/>
      <c r="I938" s="13"/>
    </row>
    <row r="939" spans="7:9" x14ac:dyDescent="0.3">
      <c r="G939" s="13"/>
      <c r="H939" s="13"/>
      <c r="I939" s="13"/>
    </row>
    <row r="940" spans="7:9" x14ac:dyDescent="0.3">
      <c r="G940" s="13"/>
      <c r="H940" s="13"/>
      <c r="I940" s="13"/>
    </row>
    <row r="941" spans="7:9" x14ac:dyDescent="0.3">
      <c r="G941" s="13"/>
      <c r="H941" s="13"/>
      <c r="I941" s="13"/>
    </row>
    <row r="942" spans="7:9" x14ac:dyDescent="0.3">
      <c r="G942" s="13"/>
      <c r="H942" s="13"/>
      <c r="I942" s="13"/>
    </row>
    <row r="943" spans="7:9" x14ac:dyDescent="0.3">
      <c r="G943" s="13"/>
      <c r="H943" s="13"/>
      <c r="I943" s="13"/>
    </row>
    <row r="944" spans="7:9" x14ac:dyDescent="0.3">
      <c r="G944" s="13"/>
      <c r="H944" s="13"/>
      <c r="I944" s="13"/>
    </row>
    <row r="945" spans="7:9" x14ac:dyDescent="0.3">
      <c r="G945" s="13"/>
      <c r="H945" s="13"/>
      <c r="I945" s="13"/>
    </row>
    <row r="946" spans="7:9" x14ac:dyDescent="0.3">
      <c r="G946" s="13"/>
      <c r="H946" s="13"/>
      <c r="I946" s="13"/>
    </row>
    <row r="947" spans="7:9" x14ac:dyDescent="0.3">
      <c r="G947" s="13"/>
      <c r="H947" s="13"/>
      <c r="I947" s="13"/>
    </row>
    <row r="948" spans="7:9" x14ac:dyDescent="0.3">
      <c r="G948" s="13"/>
      <c r="H948" s="13"/>
      <c r="I948" s="13"/>
    </row>
    <row r="949" spans="7:9" x14ac:dyDescent="0.3">
      <c r="G949" s="13"/>
      <c r="H949" s="13"/>
      <c r="I949" s="13"/>
    </row>
    <row r="950" spans="7:9" x14ac:dyDescent="0.3">
      <c r="G950" s="13"/>
      <c r="H950" s="13"/>
      <c r="I950" s="13"/>
    </row>
    <row r="951" spans="7:9" x14ac:dyDescent="0.3">
      <c r="G951" s="13"/>
      <c r="H951" s="13"/>
      <c r="I951" s="13"/>
    </row>
    <row r="952" spans="7:9" x14ac:dyDescent="0.3">
      <c r="G952" s="13"/>
      <c r="H952" s="13"/>
      <c r="I952" s="13"/>
    </row>
    <row r="953" spans="7:9" x14ac:dyDescent="0.3">
      <c r="G953" s="13"/>
      <c r="H953" s="13"/>
      <c r="I953" s="13"/>
    </row>
    <row r="954" spans="7:9" x14ac:dyDescent="0.3">
      <c r="G954" s="13"/>
      <c r="H954" s="13"/>
      <c r="I954" s="13"/>
    </row>
    <row r="955" spans="7:9" x14ac:dyDescent="0.3">
      <c r="G955" s="13"/>
      <c r="H955" s="13"/>
      <c r="I955" s="13"/>
    </row>
    <row r="956" spans="7:9" x14ac:dyDescent="0.3">
      <c r="G956" s="13"/>
      <c r="H956" s="13"/>
      <c r="I956" s="13"/>
    </row>
    <row r="957" spans="7:9" x14ac:dyDescent="0.3">
      <c r="G957" s="13"/>
      <c r="H957" s="13"/>
      <c r="I957" s="13"/>
    </row>
    <row r="958" spans="7:9" x14ac:dyDescent="0.3">
      <c r="G958" s="13"/>
      <c r="H958" s="13"/>
      <c r="I958" s="13"/>
    </row>
    <row r="959" spans="7:9" x14ac:dyDescent="0.3">
      <c r="G959" s="13"/>
      <c r="H959" s="13"/>
      <c r="I959" s="13"/>
    </row>
    <row r="960" spans="7:9" x14ac:dyDescent="0.3">
      <c r="G960" s="13"/>
      <c r="H960" s="13"/>
      <c r="I960" s="13"/>
    </row>
    <row r="961" spans="7:9" x14ac:dyDescent="0.3">
      <c r="G961" s="13"/>
      <c r="H961" s="13"/>
      <c r="I961" s="13"/>
    </row>
    <row r="962" spans="7:9" x14ac:dyDescent="0.3">
      <c r="G962" s="13"/>
      <c r="H962" s="13"/>
      <c r="I962" s="13"/>
    </row>
  </sheetData>
  <sheetProtection algorithmName="SHA-512" hashValue="qqUoyuck9a8IJS++8JCGEjSwYzkdsWYxg8AQ+TRchoFrsboqA0AZuENq5Rqk90QsMjtIOrmMEPdJ1cxJFm3rzg==" saltValue="6ij7SagIMaEj5rQRUrDXeg==" spinCount="100000" sheet="1" selectLockedCells="1"/>
  <mergeCells count="39">
    <mergeCell ref="E34:E35"/>
    <mergeCell ref="E71:E72"/>
    <mergeCell ref="A4:B6"/>
    <mergeCell ref="D23:D24"/>
    <mergeCell ref="E37:E38"/>
    <mergeCell ref="E8:E9"/>
    <mergeCell ref="E10:E11"/>
    <mergeCell ref="E15:E16"/>
    <mergeCell ref="E17:E18"/>
    <mergeCell ref="E26:E27"/>
    <mergeCell ref="E28:E29"/>
    <mergeCell ref="E30:E31"/>
    <mergeCell ref="E32:E33"/>
    <mergeCell ref="E12:E13"/>
    <mergeCell ref="E19:E20"/>
    <mergeCell ref="E21:E22"/>
    <mergeCell ref="E23:E24"/>
    <mergeCell ref="E94:E95"/>
    <mergeCell ref="E83:E84"/>
    <mergeCell ref="E85:E86"/>
    <mergeCell ref="E88:E89"/>
    <mergeCell ref="E90:E91"/>
    <mergeCell ref="E92:E93"/>
    <mergeCell ref="E40:E42"/>
    <mergeCell ref="E43:E44"/>
    <mergeCell ref="E80:E82"/>
    <mergeCell ref="E73:E74"/>
    <mergeCell ref="E75:E76"/>
    <mergeCell ref="E58:E59"/>
    <mergeCell ref="E60:E61"/>
    <mergeCell ref="E62:E63"/>
    <mergeCell ref="E49:E50"/>
    <mergeCell ref="E66:E67"/>
    <mergeCell ref="E69:E70"/>
    <mergeCell ref="E47:E48"/>
    <mergeCell ref="E64:E65"/>
    <mergeCell ref="E51:E52"/>
    <mergeCell ref="E53:E54"/>
    <mergeCell ref="E55:E56"/>
  </mergeCells>
  <conditionalFormatting sqref="C51:C56">
    <cfRule type="expression" dxfId="124" priority="24">
      <formula>ERROR.TYPE($K51:$K149)=4</formula>
    </cfRule>
  </conditionalFormatting>
  <conditionalFormatting sqref="C35:D35">
    <cfRule type="expression" dxfId="123" priority="251">
      <formula>ERROR.TYPE($K35:$K126)=4</formula>
    </cfRule>
  </conditionalFormatting>
  <conditionalFormatting sqref="C51:F56">
    <cfRule type="expression" dxfId="122" priority="3">
      <formula>ERROR.TYPE($K51:$K148)=4</formula>
    </cfRule>
  </conditionalFormatting>
  <conditionalFormatting sqref="C4:I34 F35:I35 C47:I48 C57:I87">
    <cfRule type="expression" dxfId="121" priority="231">
      <formula>ERROR.TYPE($K4:$K95)=4</formula>
    </cfRule>
  </conditionalFormatting>
  <conditionalFormatting sqref="C36:I46">
    <cfRule type="expression" dxfId="120" priority="303">
      <formula>ERROR.TYPE($K36:$K125)=4</formula>
    </cfRule>
  </conditionalFormatting>
  <conditionalFormatting sqref="C49:I49 C50:H50 I50:I55">
    <cfRule type="expression" dxfId="119" priority="279">
      <formula>ERROR.TYPE($K49:$K146)=4</formula>
    </cfRule>
  </conditionalFormatting>
  <conditionalFormatting sqref="C88:I92">
    <cfRule type="expression" dxfId="118" priority="291">
      <formula>ERROR.TYPE($K88:$K181)=4</formula>
    </cfRule>
  </conditionalFormatting>
  <conditionalFormatting sqref="F8:F9">
    <cfRule type="expression" dxfId="117" priority="124">
      <formula>$J$8=1</formula>
    </cfRule>
  </conditionalFormatting>
  <conditionalFormatting sqref="F10:F11">
    <cfRule type="expression" dxfId="116" priority="123">
      <formula>$J$10=1</formula>
    </cfRule>
  </conditionalFormatting>
  <conditionalFormatting sqref="F12:F13">
    <cfRule type="expression" dxfId="115" priority="122">
      <formula>$J$12=1</formula>
    </cfRule>
  </conditionalFormatting>
  <conditionalFormatting sqref="F15:F16">
    <cfRule type="expression" dxfId="114" priority="121">
      <formula>$J$15=1</formula>
    </cfRule>
  </conditionalFormatting>
  <conditionalFormatting sqref="F17:F18">
    <cfRule type="expression" dxfId="113" priority="120">
      <formula>$J$17=1</formula>
    </cfRule>
  </conditionalFormatting>
  <conditionalFormatting sqref="F19:F20">
    <cfRule type="expression" dxfId="112" priority="119">
      <formula>$J$19=1</formula>
    </cfRule>
  </conditionalFormatting>
  <conditionalFormatting sqref="F21:F22">
    <cfRule type="expression" dxfId="111" priority="118">
      <formula>$J$21=1</formula>
    </cfRule>
  </conditionalFormatting>
  <conditionalFormatting sqref="F23:F24">
    <cfRule type="expression" dxfId="110" priority="117">
      <formula>$J$23=1</formula>
    </cfRule>
  </conditionalFormatting>
  <conditionalFormatting sqref="F26:F27">
    <cfRule type="expression" dxfId="109" priority="116">
      <formula>$J$26=1</formula>
    </cfRule>
  </conditionalFormatting>
  <conditionalFormatting sqref="F28:F29">
    <cfRule type="expression" dxfId="108" priority="115">
      <formula>$J$28=1</formula>
    </cfRule>
  </conditionalFormatting>
  <conditionalFormatting sqref="F30:F31">
    <cfRule type="expression" dxfId="107" priority="114">
      <formula>$J$30=1</formula>
    </cfRule>
  </conditionalFormatting>
  <conditionalFormatting sqref="F32:F33">
    <cfRule type="expression" dxfId="106" priority="113">
      <formula>$J$32=1</formula>
    </cfRule>
  </conditionalFormatting>
  <conditionalFormatting sqref="F34:F35">
    <cfRule type="expression" dxfId="105" priority="10">
      <formula>$J$34=1</formula>
    </cfRule>
  </conditionalFormatting>
  <conditionalFormatting sqref="F37:F38">
    <cfRule type="expression" dxfId="104" priority="112">
      <formula>$J$37=1</formula>
    </cfRule>
  </conditionalFormatting>
  <conditionalFormatting sqref="F39">
    <cfRule type="expression" dxfId="103" priority="111">
      <formula>$J$39=1</formula>
    </cfRule>
  </conditionalFormatting>
  <conditionalFormatting sqref="F40:F42">
    <cfRule type="expression" dxfId="102" priority="110">
      <formula>$J$40=1</formula>
    </cfRule>
  </conditionalFormatting>
  <conditionalFormatting sqref="F43:F44">
    <cfRule type="expression" dxfId="101" priority="109">
      <formula>$J$43=1</formula>
    </cfRule>
  </conditionalFormatting>
  <conditionalFormatting sqref="F45">
    <cfRule type="expression" dxfId="100" priority="108">
      <formula>$J$45=1</formula>
    </cfRule>
  </conditionalFormatting>
  <conditionalFormatting sqref="F47:F48">
    <cfRule type="expression" dxfId="99" priority="106">
      <formula>$J$47=1</formula>
    </cfRule>
  </conditionalFormatting>
  <conditionalFormatting sqref="F49:F50">
    <cfRule type="expression" dxfId="98" priority="9">
      <formula>$J$49=1</formula>
    </cfRule>
  </conditionalFormatting>
  <conditionalFormatting sqref="F51:F52">
    <cfRule type="expression" dxfId="97" priority="104">
      <formula>$J$51=1</formula>
    </cfRule>
  </conditionalFormatting>
  <conditionalFormatting sqref="F53:F54">
    <cfRule type="expression" dxfId="96" priority="8">
      <formula>$J$53=1</formula>
    </cfRule>
  </conditionalFormatting>
  <conditionalFormatting sqref="F55:F56">
    <cfRule type="expression" dxfId="95" priority="7">
      <formula>$J$55=1</formula>
    </cfRule>
  </conditionalFormatting>
  <conditionalFormatting sqref="F58:F59">
    <cfRule type="expression" dxfId="94" priority="103">
      <formula>$J$58=1</formula>
    </cfRule>
  </conditionalFormatting>
  <conditionalFormatting sqref="F60:F61">
    <cfRule type="expression" dxfId="93" priority="102">
      <formula>$J$60=1</formula>
    </cfRule>
  </conditionalFormatting>
  <conditionalFormatting sqref="F62:F63">
    <cfRule type="expression" dxfId="92" priority="101">
      <formula>$J$62=1</formula>
    </cfRule>
  </conditionalFormatting>
  <conditionalFormatting sqref="F64:F65">
    <cfRule type="expression" dxfId="91" priority="100">
      <formula>$J$64=1</formula>
    </cfRule>
  </conditionalFormatting>
  <conditionalFormatting sqref="F66:F67">
    <cfRule type="expression" dxfId="90" priority="99">
      <formula>$J$66=1</formula>
    </cfRule>
  </conditionalFormatting>
  <conditionalFormatting sqref="F69:F70">
    <cfRule type="expression" dxfId="89" priority="98">
      <formula>$J$69=1</formula>
    </cfRule>
  </conditionalFormatting>
  <conditionalFormatting sqref="F71:F72">
    <cfRule type="expression" dxfId="88" priority="97">
      <formula>$J$71=1</formula>
    </cfRule>
  </conditionalFormatting>
  <conditionalFormatting sqref="F73:F74">
    <cfRule type="expression" dxfId="87" priority="96">
      <formula>$J$73=1</formula>
    </cfRule>
  </conditionalFormatting>
  <conditionalFormatting sqref="F75:F76">
    <cfRule type="expression" dxfId="86" priority="95">
      <formula>$J$75=1</formula>
    </cfRule>
  </conditionalFormatting>
  <conditionalFormatting sqref="F77">
    <cfRule type="expression" dxfId="85" priority="94">
      <formula>$J$77=1</formula>
    </cfRule>
  </conditionalFormatting>
  <conditionalFormatting sqref="F79">
    <cfRule type="expression" dxfId="84" priority="93">
      <formula>$J$79=1</formula>
    </cfRule>
  </conditionalFormatting>
  <conditionalFormatting sqref="F80:F82">
    <cfRule type="expression" dxfId="83" priority="92">
      <formula>$J$80=1</formula>
    </cfRule>
  </conditionalFormatting>
  <conditionalFormatting sqref="F83:F84">
    <cfRule type="expression" dxfId="82" priority="91">
      <formula>$J$83</formula>
    </cfRule>
  </conditionalFormatting>
  <conditionalFormatting sqref="F85:F86">
    <cfRule type="expression" dxfId="81" priority="90">
      <formula>$J$85=1</formula>
    </cfRule>
  </conditionalFormatting>
  <conditionalFormatting sqref="F88:F89">
    <cfRule type="expression" dxfId="80" priority="88">
      <formula>$J$88=1</formula>
    </cfRule>
  </conditionalFormatting>
  <conditionalFormatting sqref="F90:F91">
    <cfRule type="expression" dxfId="79" priority="87">
      <formula>$J$90=1</formula>
    </cfRule>
  </conditionalFormatting>
  <conditionalFormatting sqref="F92:F93">
    <cfRule type="expression" dxfId="78" priority="86">
      <formula>$J$92=1</formula>
    </cfRule>
  </conditionalFormatting>
  <conditionalFormatting sqref="F94:F95">
    <cfRule type="expression" dxfId="77" priority="85">
      <formula>$J$94=1</formula>
    </cfRule>
  </conditionalFormatting>
  <conditionalFormatting sqref="F51:H51 H52:H55">
    <cfRule type="expression" dxfId="76" priority="264">
      <formula>ERROR.TYPE($K51:$K149)=4</formula>
    </cfRule>
  </conditionalFormatting>
  <conditionalFormatting sqref="G52">
    <cfRule type="expression" dxfId="75" priority="43">
      <formula>ERROR.TYPE($K52:$K149)=4</formula>
    </cfRule>
  </conditionalFormatting>
  <conditionalFormatting sqref="G53">
    <cfRule type="expression" dxfId="74" priority="31">
      <formula>ERROR.TYPE($K53:$K151)=4</formula>
    </cfRule>
  </conditionalFormatting>
  <conditionalFormatting sqref="G54">
    <cfRule type="expression" dxfId="73" priority="35">
      <formula>ERROR.TYPE($K54:$K151)=4</formula>
    </cfRule>
  </conditionalFormatting>
  <conditionalFormatting sqref="G55">
    <cfRule type="expression" dxfId="72" priority="29">
      <formula>ERROR.TYPE($K55:$K153)=4</formula>
    </cfRule>
  </conditionalFormatting>
  <conditionalFormatting sqref="G56">
    <cfRule type="expression" dxfId="71" priority="33">
      <formula>ERROR.TYPE($K56:$K153)=4</formula>
    </cfRule>
  </conditionalFormatting>
  <conditionalFormatting sqref="H51:H56">
    <cfRule type="expression" dxfId="70" priority="16">
      <formula>ERROR.TYPE($K51:$K148)=4</formula>
    </cfRule>
  </conditionalFormatting>
  <conditionalFormatting sqref="I56">
    <cfRule type="expression" dxfId="69" priority="12">
      <formula>ERROR.TYPE($K56:$K147)=4</formula>
    </cfRule>
  </conditionalFormatting>
  <dataValidations count="5">
    <dataValidation operator="greaterThanOrEqual" allowBlank="1" showInputMessage="1" showErrorMessage="1" sqref="F36 F4:F6 F12 F21 F30 F43 F49 F60 F73 F75 F83 F90 F92" xr:uid="{00000000-0002-0000-0200-000000000000}"/>
    <dataValidation type="decimal" operator="greaterThanOrEqual" allowBlank="1" showInputMessage="1" showErrorMessage="1" sqref="F31:F35 F93:F95 F13:F20 F22:F29 F37:F42 F61:F72 F74 F76:F82 F91 F7 F9:F11 F50:F51 F57:F59 F44:F48 F84:F89" xr:uid="{00000000-0002-0000-0200-000001000000}">
      <formula1>0</formula1>
    </dataValidation>
    <dataValidation type="list" allowBlank="1" showInputMessage="1" showErrorMessage="1" sqref="E83:E86 E55 E53 E51 E26:E34 E23 E15:E19 E37:E40 E88:E95 E69:E77 E58:E67 E21 E43:E45 E47:E49 E8:E12 E79:E80" xr:uid="{00000000-0002-0000-0200-000002000000}">
      <formula1>$D$98:$D$99</formula1>
    </dataValidation>
    <dataValidation type="whole" operator="greaterThanOrEqual" allowBlank="1" showInputMessage="1" showErrorMessage="1" errorTitle="Data input error" error="Number of authorised officer inspections of Council aquatic facilities must be a whole number." sqref="F8" xr:uid="{550AD001-8FE3-4C29-84C4-5B3DD8AFD271}">
      <formula1>0</formula1>
    </dataValidation>
    <dataValidation type="custom" allowBlank="1" showErrorMessage="1" errorTitle="Input 2 - Entry Error" error="Internal Council Notes is a text only field. " sqref="H4:H51 H57:H95" xr:uid="{1FE1BFCF-3DF4-4FDD-9D4B-622F9BA816A4}">
      <formula1>ISTEXT(H4)</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portrait" r:id="rId1"/>
  <headerFooter>
    <oddHeader>&amp;C&amp;"Arial"&amp;12&amp;K000000OFFICIAL&amp;1#</oddHeader>
    <oddFooter>&amp;L&amp;9&amp;F&amp;R&amp;9&amp;P&amp;C&amp;"Calibri"&amp;11&amp;K000000&amp;"Calibri"&amp;11&amp;K000000&amp;9&amp;A_x000D_&amp;1#&amp;"Arial"&amp;12&amp;K000000OFFICIAL</oddFooter>
  </headerFooter>
  <rowBreaks count="1" manualBreakCount="1">
    <brk id="86" max="8" man="1"/>
  </rowBreaks>
  <extLst>
    <ext xmlns:x14="http://schemas.microsoft.com/office/spreadsheetml/2009/9/main" uri="{78C0D931-6437-407d-A8EE-F0AAD7539E65}">
      <x14:conditionalFormattings>
        <x14:conditionalFormatting xmlns:xm="http://schemas.microsoft.com/office/excel/2006/main">
          <x14:cfRule type="expression" priority="84" id="{51EA6C19-71CA-4BD6-8C32-58D257D70BC0}">
            <xm:f>'Input 1'!$AQ$7=2</xm:f>
            <x14:dxf>
              <fill>
                <patternFill patternType="lightUp"/>
              </fill>
            </x14:dxf>
          </x14:cfRule>
          <xm:sqref>A8:I13</xm:sqref>
        </x14:conditionalFormatting>
        <x14:conditionalFormatting xmlns:xm="http://schemas.microsoft.com/office/excel/2006/main">
          <x14:cfRule type="expression" priority="83" id="{C6F31163-0586-49A7-87E3-10A4B64D6095}">
            <xm:f>'Input 1'!$AQ$8=2</xm:f>
            <x14:dxf>
              <fill>
                <patternFill patternType="lightUp"/>
              </fill>
            </x14:dxf>
          </x14:cfRule>
          <xm:sqref>A15:I24</xm:sqref>
        </x14:conditionalFormatting>
        <x14:conditionalFormatting xmlns:xm="http://schemas.microsoft.com/office/excel/2006/main">
          <x14:cfRule type="expression" priority="82" id="{0ECBB2AA-AC4F-4341-9FA4-8751CB2192A4}">
            <xm:f>'Input 1'!$AQ$9=2</xm:f>
            <x14:dxf>
              <fill>
                <patternFill patternType="lightUp"/>
              </fill>
            </x14:dxf>
          </x14:cfRule>
          <xm:sqref>A26:I34 A35:D35 F35:I35</xm:sqref>
        </x14:conditionalFormatting>
        <x14:conditionalFormatting xmlns:xm="http://schemas.microsoft.com/office/excel/2006/main">
          <x14:cfRule type="expression" priority="81" id="{E1E34EF6-81D2-4F24-83F3-BEA54266A291}">
            <xm:f>'Input 1'!$AQ$10=2</xm:f>
            <x14:dxf>
              <fill>
                <patternFill patternType="lightUp"/>
              </fill>
            </x14:dxf>
          </x14:cfRule>
          <xm:sqref>A37:I45</xm:sqref>
        </x14:conditionalFormatting>
        <x14:conditionalFormatting xmlns:xm="http://schemas.microsoft.com/office/excel/2006/main">
          <x14:cfRule type="expression" priority="5" id="{7CF5BE93-E6E1-442A-AB9A-3A2E7FB1A639}">
            <xm:f>'Input 1'!$AQ$11=2</xm:f>
            <x14:dxf>
              <fill>
                <patternFill patternType="lightUp"/>
              </fill>
            </x14:dxf>
          </x14:cfRule>
          <xm:sqref>A47:I56</xm:sqref>
        </x14:conditionalFormatting>
        <x14:conditionalFormatting xmlns:xm="http://schemas.microsoft.com/office/excel/2006/main">
          <x14:cfRule type="expression" priority="79" id="{170F1734-DFFA-4F94-9618-7A6B3CCFD48D}">
            <xm:f>'Input 1'!$AQ$12=2</xm:f>
            <x14:dxf>
              <fill>
                <patternFill patternType="lightUp"/>
              </fill>
            </x14:dxf>
          </x14:cfRule>
          <xm:sqref>A58:I67</xm:sqref>
        </x14:conditionalFormatting>
        <x14:conditionalFormatting xmlns:xm="http://schemas.microsoft.com/office/excel/2006/main">
          <x14:cfRule type="expression" priority="78" id="{79BEA874-3277-4F8C-BFE3-7358E561967D}">
            <xm:f>'Input 1'!$AQ$13=2</xm:f>
            <x14:dxf>
              <fill>
                <patternFill patternType="lightUp"/>
              </fill>
            </x14:dxf>
          </x14:cfRule>
          <xm:sqref>A69:I77</xm:sqref>
        </x14:conditionalFormatting>
        <x14:conditionalFormatting xmlns:xm="http://schemas.microsoft.com/office/excel/2006/main">
          <x14:cfRule type="expression" priority="77" id="{33F239BC-CB2D-40F8-A526-C5F180B31D3C}">
            <xm:f>'Input 1'!$AQ$14=2</xm:f>
            <x14:dxf>
              <fill>
                <patternFill patternType="lightUp"/>
              </fill>
            </x14:dxf>
          </x14:cfRule>
          <xm:sqref>A79:I86</xm:sqref>
        </x14:conditionalFormatting>
        <x14:conditionalFormatting xmlns:xm="http://schemas.microsoft.com/office/excel/2006/main">
          <x14:cfRule type="expression" priority="76" id="{00E326FE-E71F-4C1F-B865-85FAA796D537}">
            <xm:f>'Input 1'!$AQ$15=2</xm:f>
            <x14:dxf>
              <fill>
                <patternFill patternType="lightUp"/>
              </fill>
            </x14:dxf>
          </x14:cfRule>
          <xm:sqref>A88:I95</xm:sqref>
        </x14:conditionalFormatting>
      </x14:conditionalFormatting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35495E"/>
    <pageSetUpPr fitToPage="1"/>
  </sheetPr>
  <dimension ref="A1:K1665"/>
  <sheetViews>
    <sheetView showGridLines="0" zoomScaleNormal="110" zoomScaleSheetLayoutView="100" workbookViewId="0">
      <pane ySplit="2" topLeftCell="A3" activePane="bottomLeft" state="frozen"/>
      <selection activeCell="D4" sqref="D4"/>
      <selection pane="bottomLeft" activeCell="C6" sqref="C6"/>
    </sheetView>
  </sheetViews>
  <sheetFormatPr defaultColWidth="9.1796875" defaultRowHeight="14" x14ac:dyDescent="0.3"/>
  <cols>
    <col min="1" max="1" width="73.7265625" style="231" bestFit="1" customWidth="1"/>
    <col min="2" max="2" width="18" style="230" bestFit="1" customWidth="1"/>
    <col min="3" max="7" width="17.26953125" style="7" customWidth="1"/>
    <col min="8" max="8" width="56.7265625" style="14" customWidth="1"/>
    <col min="9" max="9" width="52.26953125" style="14" customWidth="1"/>
    <col min="10" max="10" width="70.453125" style="14" customWidth="1"/>
    <col min="11" max="11" width="10.453125" style="7" customWidth="1"/>
    <col min="12" max="16384" width="9.1796875" style="7"/>
  </cols>
  <sheetData>
    <row r="1" spans="1:11" ht="22.5" x14ac:dyDescent="0.3">
      <c r="A1" s="234" t="s">
        <v>276</v>
      </c>
      <c r="B1" s="235"/>
      <c r="C1" s="174" t="s">
        <v>32</v>
      </c>
      <c r="D1" s="174" t="s">
        <v>38</v>
      </c>
      <c r="E1" s="174" t="s">
        <v>277</v>
      </c>
      <c r="F1" s="174" t="s">
        <v>278</v>
      </c>
      <c r="G1" s="174" t="s">
        <v>279</v>
      </c>
      <c r="H1" s="677"/>
      <c r="I1" s="391"/>
      <c r="J1" s="391"/>
    </row>
    <row r="2" spans="1:11" s="205" customFormat="1" ht="46.5" customHeight="1" thickBot="1" x14ac:dyDescent="0.4">
      <c r="A2" s="1189" t="s">
        <v>2647</v>
      </c>
      <c r="B2" s="41" t="s">
        <v>59</v>
      </c>
      <c r="C2" s="41" t="str">
        <f>'Input 1'!B5&amp;" Actual"</f>
        <v>2025-26 Actual</v>
      </c>
      <c r="D2" s="41" t="str">
        <f>INDEX('Financial years'!A1:A23,MATCH('Input 1'!B5,'Financial years'!A1:A23,0)+1,1)&amp;" Budget"</f>
        <v>2026-27 Budget</v>
      </c>
      <c r="E2" s="41" t="str">
        <f>INDEX('Financial years'!A1:A23,MATCH('Input 1'!B5,'Financial years'!A1:A23,0)+2,1)&amp;" Forecast"</f>
        <v>2027-28 Forecast</v>
      </c>
      <c r="F2" s="41" t="str">
        <f>INDEX('Financial years'!A1:A23,MATCH('Input 1'!B5,'Financial years'!A1:A23,0)+3,1)&amp;" Forecast"</f>
        <v>2028-29 Forecast</v>
      </c>
      <c r="G2" s="41" t="str">
        <f>INDEX('Financial years'!A1:A23,MATCH('Input 1'!B5,'Financial years'!A1:A23,0)+4,1)&amp;" Forecast"</f>
        <v>2029-30 Forecast</v>
      </c>
      <c r="H2" s="471" t="str">
        <f>'Input 2'!G2</f>
        <v>Template Guidance</v>
      </c>
      <c r="I2" s="471" t="s">
        <v>62</v>
      </c>
      <c r="J2" s="471" t="str">
        <f>'Input 2'!I2</f>
        <v>Guidance Reference (Indicator Guide)</v>
      </c>
    </row>
    <row r="3" spans="1:11" ht="15.5" thickBot="1" x14ac:dyDescent="0.35">
      <c r="A3" s="232" t="s">
        <v>280</v>
      </c>
      <c r="B3" s="233"/>
      <c r="C3" s="233"/>
      <c r="D3" s="233"/>
      <c r="E3" s="233"/>
      <c r="F3" s="233"/>
      <c r="G3" s="233"/>
      <c r="H3" s="470"/>
      <c r="I3" s="470"/>
      <c r="J3" s="470"/>
    </row>
    <row r="4" spans="1:11" ht="22.75" customHeight="1" thickBot="1" x14ac:dyDescent="0.35">
      <c r="A4" s="208" t="s">
        <v>281</v>
      </c>
      <c r="B4" s="328"/>
      <c r="C4" s="329"/>
      <c r="D4" s="329"/>
      <c r="E4" s="329"/>
      <c r="F4" s="218"/>
      <c r="G4" s="330"/>
      <c r="H4" s="463"/>
      <c r="I4" s="570"/>
      <c r="J4" s="209"/>
    </row>
    <row r="5" spans="1:11" ht="14.5" thickBot="1" x14ac:dyDescent="0.35">
      <c r="A5" s="346" t="s">
        <v>282</v>
      </c>
      <c r="B5" s="347"/>
      <c r="C5" s="414"/>
      <c r="D5" s="415"/>
      <c r="E5" s="415"/>
      <c r="F5" s="415"/>
      <c r="G5" s="416"/>
      <c r="H5" s="545"/>
      <c r="I5" s="572"/>
      <c r="J5" s="603"/>
    </row>
    <row r="6" spans="1:11" x14ac:dyDescent="0.3">
      <c r="A6" s="348" t="s">
        <v>1923</v>
      </c>
      <c r="B6" s="412" t="s">
        <v>283</v>
      </c>
      <c r="C6" s="449"/>
      <c r="D6" s="459"/>
      <c r="E6" s="459"/>
      <c r="F6" s="459"/>
      <c r="G6" s="460"/>
      <c r="H6" s="546"/>
      <c r="I6" s="571"/>
      <c r="J6" s="604"/>
      <c r="K6" s="584"/>
    </row>
    <row r="7" spans="1:11" x14ac:dyDescent="0.3">
      <c r="A7" s="348" t="s">
        <v>1924</v>
      </c>
      <c r="B7" s="412" t="s">
        <v>283</v>
      </c>
      <c r="C7" s="656"/>
      <c r="D7" s="419"/>
      <c r="E7" s="419"/>
      <c r="F7" s="419"/>
      <c r="G7" s="461"/>
      <c r="H7" s="546"/>
      <c r="I7" s="571"/>
      <c r="J7" s="604"/>
      <c r="K7" s="584"/>
    </row>
    <row r="8" spans="1:11" x14ac:dyDescent="0.3">
      <c r="A8" s="348" t="s">
        <v>1925</v>
      </c>
      <c r="B8" s="412" t="s">
        <v>283</v>
      </c>
      <c r="C8" s="452"/>
      <c r="D8" s="419"/>
      <c r="E8" s="419"/>
      <c r="F8" s="419"/>
      <c r="G8" s="461"/>
      <c r="H8" s="546"/>
      <c r="I8" s="571"/>
      <c r="J8" s="604"/>
      <c r="K8" s="584"/>
    </row>
    <row r="9" spans="1:11" x14ac:dyDescent="0.3">
      <c r="A9" s="348" t="s">
        <v>1926</v>
      </c>
      <c r="B9" s="412" t="s">
        <v>283</v>
      </c>
      <c r="C9" s="452"/>
      <c r="D9" s="419"/>
      <c r="E9" s="419"/>
      <c r="F9" s="419"/>
      <c r="G9" s="461"/>
      <c r="H9" s="546"/>
      <c r="I9" s="571"/>
      <c r="J9" s="604"/>
      <c r="K9" s="584"/>
    </row>
    <row r="10" spans="1:11" x14ac:dyDescent="0.3">
      <c r="A10" s="348" t="s">
        <v>284</v>
      </c>
      <c r="B10" s="412" t="s">
        <v>283</v>
      </c>
      <c r="C10" s="452"/>
      <c r="D10" s="419"/>
      <c r="E10" s="419"/>
      <c r="F10" s="419"/>
      <c r="G10" s="461"/>
      <c r="H10" s="546"/>
      <c r="I10" s="571"/>
      <c r="J10" s="604"/>
      <c r="K10" s="584"/>
    </row>
    <row r="11" spans="1:11" x14ac:dyDescent="0.3">
      <c r="A11" s="348" t="s">
        <v>285</v>
      </c>
      <c r="B11" s="412" t="s">
        <v>283</v>
      </c>
      <c r="C11" s="452"/>
      <c r="D11" s="419"/>
      <c r="E11" s="419"/>
      <c r="F11" s="419"/>
      <c r="G11" s="461"/>
      <c r="H11" s="546"/>
      <c r="I11" s="571"/>
      <c r="J11" s="604"/>
      <c r="K11" s="584"/>
    </row>
    <row r="12" spans="1:11" x14ac:dyDescent="0.3">
      <c r="A12" s="348" t="s">
        <v>1927</v>
      </c>
      <c r="B12" s="412" t="s">
        <v>283</v>
      </c>
      <c r="C12" s="452"/>
      <c r="D12" s="419"/>
      <c r="E12" s="419"/>
      <c r="F12" s="419"/>
      <c r="G12" s="461"/>
      <c r="H12" s="546" t="s">
        <v>1928</v>
      </c>
      <c r="I12" s="571"/>
      <c r="J12" s="604"/>
      <c r="K12" s="584"/>
    </row>
    <row r="13" spans="1:11" ht="14.5" thickBot="1" x14ac:dyDescent="0.35">
      <c r="A13" s="349" t="s">
        <v>1929</v>
      </c>
      <c r="B13" s="413" t="s">
        <v>283</v>
      </c>
      <c r="C13" s="454"/>
      <c r="D13" s="447"/>
      <c r="E13" s="447"/>
      <c r="F13" s="447"/>
      <c r="G13" s="462"/>
      <c r="H13" s="546"/>
      <c r="I13" s="571"/>
      <c r="J13" s="640"/>
      <c r="K13" s="584"/>
    </row>
    <row r="14" spans="1:11" ht="14.5" thickBot="1" x14ac:dyDescent="0.35">
      <c r="A14" s="339" t="s">
        <v>2000</v>
      </c>
      <c r="B14" s="338"/>
      <c r="C14" s="479">
        <f>SUM(C6,C7,C10)</f>
        <v>0</v>
      </c>
      <c r="D14" s="479">
        <f>SUM(D6,D7,D10)</f>
        <v>0</v>
      </c>
      <c r="E14" s="479">
        <f>SUM(E6,E7,E10)</f>
        <v>0</v>
      </c>
      <c r="F14" s="479">
        <f>SUM(F6,F7,F10)</f>
        <v>0</v>
      </c>
      <c r="G14" s="479">
        <f>SUM(G6,G7,G10)</f>
        <v>0</v>
      </c>
      <c r="H14" s="546"/>
      <c r="I14" s="571"/>
      <c r="J14" s="641" t="s">
        <v>286</v>
      </c>
      <c r="K14" s="584"/>
    </row>
    <row r="15" spans="1:11" ht="14.5" thickBot="1" x14ac:dyDescent="0.35">
      <c r="A15" s="323" t="s">
        <v>287</v>
      </c>
      <c r="B15" s="324"/>
      <c r="C15" s="418">
        <f>SUM(C6:C8,C10:C13)</f>
        <v>0</v>
      </c>
      <c r="D15" s="418">
        <f>SUM(D6:D8,D10:D13)</f>
        <v>0</v>
      </c>
      <c r="E15" s="418">
        <f>SUM(E6:E8,E10:E13)</f>
        <v>0</v>
      </c>
      <c r="F15" s="418">
        <f>SUM(F6:F8,F10:F13)</f>
        <v>0</v>
      </c>
      <c r="G15" s="418">
        <f>SUM(G6:G8,G10:G13)</f>
        <v>0</v>
      </c>
      <c r="H15" s="546" t="s">
        <v>288</v>
      </c>
      <c r="I15" s="571"/>
      <c r="J15" s="641" t="s">
        <v>289</v>
      </c>
      <c r="K15" s="584"/>
    </row>
    <row r="16" spans="1:11" x14ac:dyDescent="0.3">
      <c r="A16" s="350" t="s">
        <v>290</v>
      </c>
      <c r="B16" s="417" t="s">
        <v>283</v>
      </c>
      <c r="C16" s="449"/>
      <c r="D16" s="450"/>
      <c r="E16" s="450"/>
      <c r="F16" s="450"/>
      <c r="G16" s="451"/>
      <c r="H16" s="546"/>
      <c r="I16" s="571"/>
      <c r="J16" s="604"/>
      <c r="K16" s="584"/>
    </row>
    <row r="17" spans="1:11" ht="14.5" thickBot="1" x14ac:dyDescent="0.35">
      <c r="A17" s="350" t="s">
        <v>291</v>
      </c>
      <c r="B17" s="417" t="s">
        <v>283</v>
      </c>
      <c r="C17" s="454"/>
      <c r="D17" s="448"/>
      <c r="E17" s="448"/>
      <c r="F17" s="448"/>
      <c r="G17" s="455"/>
      <c r="H17" s="546"/>
      <c r="I17" s="571"/>
      <c r="J17" s="604"/>
      <c r="K17" s="584"/>
    </row>
    <row r="18" spans="1:11" ht="14.5" thickBot="1" x14ac:dyDescent="0.35">
      <c r="A18" s="352" t="s">
        <v>292</v>
      </c>
      <c r="B18" s="351"/>
      <c r="C18" s="526"/>
      <c r="D18" s="527"/>
      <c r="E18" s="527"/>
      <c r="F18" s="527"/>
      <c r="G18" s="528"/>
      <c r="H18" s="546" t="str">
        <f>IF(COUNT(C18:G18)&gt;=1,"Please remove data from this row.","")</f>
        <v/>
      </c>
      <c r="I18" s="571"/>
      <c r="J18" s="604"/>
      <c r="K18" s="584"/>
    </row>
    <row r="19" spans="1:11" x14ac:dyDescent="0.3">
      <c r="A19" s="353" t="s">
        <v>293</v>
      </c>
      <c r="B19" s="417" t="s">
        <v>283</v>
      </c>
      <c r="C19" s="449"/>
      <c r="D19" s="450"/>
      <c r="E19" s="450"/>
      <c r="F19" s="450"/>
      <c r="G19" s="451"/>
      <c r="H19" s="546"/>
      <c r="I19" s="571"/>
      <c r="J19" s="604" t="s">
        <v>294</v>
      </c>
      <c r="K19" s="584"/>
    </row>
    <row r="20" spans="1:11" ht="14.5" thickBot="1" x14ac:dyDescent="0.35">
      <c r="A20" s="353" t="s">
        <v>295</v>
      </c>
      <c r="B20" s="417" t="s">
        <v>283</v>
      </c>
      <c r="C20" s="454"/>
      <c r="D20" s="448"/>
      <c r="E20" s="448"/>
      <c r="F20" s="448"/>
      <c r="G20" s="455"/>
      <c r="H20" s="546"/>
      <c r="I20" s="571"/>
      <c r="J20" s="604" t="s">
        <v>296</v>
      </c>
      <c r="K20" s="584"/>
    </row>
    <row r="21" spans="1:11" ht="14.5" thickBot="1" x14ac:dyDescent="0.35">
      <c r="A21" s="352" t="s">
        <v>297</v>
      </c>
      <c r="B21" s="351"/>
      <c r="C21" s="476"/>
      <c r="D21" s="477"/>
      <c r="E21" s="477"/>
      <c r="F21" s="477"/>
      <c r="G21" s="478"/>
      <c r="H21" s="546" t="str">
        <f>IF(COUNT(C21:G21)&gt;=1,"Please remove data from this row.","")</f>
        <v/>
      </c>
      <c r="I21" s="571"/>
      <c r="J21" s="604"/>
      <c r="K21" s="584"/>
    </row>
    <row r="22" spans="1:11" x14ac:dyDescent="0.3">
      <c r="A22" s="353" t="s">
        <v>293</v>
      </c>
      <c r="B22" s="417" t="s">
        <v>283</v>
      </c>
      <c r="C22" s="449"/>
      <c r="D22" s="450"/>
      <c r="E22" s="450"/>
      <c r="F22" s="450"/>
      <c r="G22" s="451"/>
      <c r="H22" s="546"/>
      <c r="I22" s="571"/>
      <c r="J22" s="604" t="s">
        <v>298</v>
      </c>
      <c r="K22" s="584"/>
    </row>
    <row r="23" spans="1:11" ht="14.5" thickBot="1" x14ac:dyDescent="0.35">
      <c r="A23" s="353" t="s">
        <v>295</v>
      </c>
      <c r="B23" s="417" t="s">
        <v>283</v>
      </c>
      <c r="C23" s="454"/>
      <c r="D23" s="448"/>
      <c r="E23" s="448"/>
      <c r="F23" s="448"/>
      <c r="G23" s="455"/>
      <c r="H23" s="546"/>
      <c r="I23" s="571"/>
      <c r="J23" s="604" t="s">
        <v>299</v>
      </c>
      <c r="K23" s="584"/>
    </row>
    <row r="24" spans="1:11" s="231" customFormat="1" ht="14.5" thickBot="1" x14ac:dyDescent="0.35">
      <c r="A24" s="350" t="s">
        <v>300</v>
      </c>
      <c r="B24" s="351"/>
      <c r="C24" s="476"/>
      <c r="D24" s="477"/>
      <c r="E24" s="477"/>
      <c r="F24" s="477"/>
      <c r="G24" s="478"/>
      <c r="H24" s="546" t="str">
        <f>IF(COUNT(C24:G24)&gt;=1,"Please remove data from this row.","")</f>
        <v/>
      </c>
      <c r="I24" s="571"/>
      <c r="J24" s="604"/>
      <c r="K24" s="584"/>
    </row>
    <row r="25" spans="1:11" s="231" customFormat="1" x14ac:dyDescent="0.3">
      <c r="A25" s="354" t="s">
        <v>301</v>
      </c>
      <c r="B25" s="417" t="s">
        <v>283</v>
      </c>
      <c r="C25" s="449"/>
      <c r="D25" s="459"/>
      <c r="E25" s="459"/>
      <c r="F25" s="459"/>
      <c r="G25" s="460"/>
      <c r="H25" s="546"/>
      <c r="I25" s="571"/>
      <c r="J25" s="604" t="s">
        <v>299</v>
      </c>
      <c r="K25" s="584"/>
    </row>
    <row r="26" spans="1:11" s="231" customFormat="1" x14ac:dyDescent="0.3">
      <c r="A26" s="354" t="s">
        <v>302</v>
      </c>
      <c r="B26" s="417" t="s">
        <v>283</v>
      </c>
      <c r="C26" s="452"/>
      <c r="D26" s="419"/>
      <c r="E26" s="419"/>
      <c r="F26" s="419"/>
      <c r="G26" s="461"/>
      <c r="H26" s="546"/>
      <c r="I26" s="571"/>
      <c r="J26" s="604" t="s">
        <v>296</v>
      </c>
      <c r="K26" s="584"/>
    </row>
    <row r="27" spans="1:11" s="231" customFormat="1" x14ac:dyDescent="0.3">
      <c r="A27" s="350" t="s">
        <v>303</v>
      </c>
      <c r="B27" s="417" t="s">
        <v>283</v>
      </c>
      <c r="C27" s="452"/>
      <c r="D27" s="419"/>
      <c r="E27" s="419"/>
      <c r="F27" s="419"/>
      <c r="G27" s="461"/>
      <c r="H27" s="546"/>
      <c r="I27" s="571"/>
      <c r="J27" s="604" t="s">
        <v>299</v>
      </c>
      <c r="K27" s="584"/>
    </row>
    <row r="28" spans="1:11" x14ac:dyDescent="0.3">
      <c r="A28" s="355" t="s">
        <v>304</v>
      </c>
      <c r="B28" s="417" t="s">
        <v>283</v>
      </c>
      <c r="C28" s="452"/>
      <c r="D28" s="420"/>
      <c r="E28" s="420"/>
      <c r="F28" s="420"/>
      <c r="G28" s="453"/>
      <c r="H28" s="546"/>
      <c r="I28" s="571"/>
      <c r="J28" s="604"/>
      <c r="K28" s="584"/>
    </row>
    <row r="29" spans="1:11" x14ac:dyDescent="0.3">
      <c r="A29" s="352" t="s">
        <v>305</v>
      </c>
      <c r="B29" s="417" t="s">
        <v>283</v>
      </c>
      <c r="C29" s="452"/>
      <c r="D29" s="420"/>
      <c r="E29" s="420"/>
      <c r="F29" s="420"/>
      <c r="G29" s="453"/>
      <c r="H29" s="546"/>
      <c r="I29" s="571"/>
      <c r="J29" s="604"/>
      <c r="K29" s="584"/>
    </row>
    <row r="30" spans="1:11" ht="27" x14ac:dyDescent="0.3">
      <c r="A30" s="356" t="s">
        <v>306</v>
      </c>
      <c r="B30" s="421" t="s">
        <v>283</v>
      </c>
      <c r="C30" s="452"/>
      <c r="D30" s="420"/>
      <c r="E30" s="420"/>
      <c r="F30" s="420"/>
      <c r="G30" s="453"/>
      <c r="H30" s="546"/>
      <c r="I30" s="571"/>
      <c r="J30" s="604"/>
      <c r="K30" s="584"/>
    </row>
    <row r="31" spans="1:11" ht="14.5" thickBot="1" x14ac:dyDescent="0.35">
      <c r="A31" s="352" t="s">
        <v>307</v>
      </c>
      <c r="B31" s="417" t="s">
        <v>283</v>
      </c>
      <c r="C31" s="454"/>
      <c r="D31" s="448"/>
      <c r="E31" s="448"/>
      <c r="F31" s="448"/>
      <c r="G31" s="455"/>
      <c r="H31" s="550"/>
      <c r="I31" s="571"/>
      <c r="J31" s="605"/>
      <c r="K31" s="584"/>
    </row>
    <row r="32" spans="1:11" ht="14.5" thickBot="1" x14ac:dyDescent="0.35">
      <c r="A32" s="210" t="s">
        <v>308</v>
      </c>
      <c r="B32" s="325"/>
      <c r="C32" s="422">
        <f>SUM(C6:C13,C16:C17,C19:C20,C22:C23,C25:C31)</f>
        <v>0</v>
      </c>
      <c r="D32" s="422">
        <f>SUM(D6:D13,D16:D17,D19:D20,D22:D23,D25:D31)</f>
        <v>0</v>
      </c>
      <c r="E32" s="422">
        <f>SUM(E6:E13,E16:E17,E19:E20,E22:E23,E25:E31)</f>
        <v>0</v>
      </c>
      <c r="F32" s="422">
        <f>SUM(F6:F13,F16:F17,F19:F20,F22:F23,F25:F31)</f>
        <v>0</v>
      </c>
      <c r="G32" s="422">
        <f>SUM(G6:G13,G16:G17,G19:G20,G22:G23,G25:G31)</f>
        <v>0</v>
      </c>
      <c r="H32" s="464" t="s">
        <v>309</v>
      </c>
      <c r="I32" s="571"/>
      <c r="J32" s="606" t="s">
        <v>299</v>
      </c>
      <c r="K32" s="584"/>
    </row>
    <row r="33" spans="1:11" ht="22.75" customHeight="1" thickBot="1" x14ac:dyDescent="0.35">
      <c r="A33" s="208" t="s">
        <v>310</v>
      </c>
      <c r="B33" s="328"/>
      <c r="C33" s="423"/>
      <c r="D33" s="423"/>
      <c r="E33" s="423"/>
      <c r="F33" s="424"/>
      <c r="G33" s="425"/>
      <c r="H33" s="465"/>
      <c r="I33" s="571"/>
      <c r="J33" s="607"/>
      <c r="K33" s="584"/>
    </row>
    <row r="34" spans="1:11" x14ac:dyDescent="0.3">
      <c r="A34" s="350" t="s">
        <v>311</v>
      </c>
      <c r="B34" s="417" t="s">
        <v>283</v>
      </c>
      <c r="C34" s="449"/>
      <c r="D34" s="450"/>
      <c r="E34" s="450"/>
      <c r="F34" s="450"/>
      <c r="G34" s="451"/>
      <c r="H34" s="548"/>
      <c r="I34" s="571"/>
      <c r="J34" s="608"/>
      <c r="K34" s="584"/>
    </row>
    <row r="35" spans="1:11" ht="14.5" thickBot="1" x14ac:dyDescent="0.35">
      <c r="A35" s="350" t="s">
        <v>312</v>
      </c>
      <c r="B35" s="417" t="s">
        <v>283</v>
      </c>
      <c r="C35" s="454"/>
      <c r="D35" s="448"/>
      <c r="E35" s="448"/>
      <c r="F35" s="448"/>
      <c r="G35" s="455"/>
      <c r="H35" s="548"/>
      <c r="I35" s="571"/>
      <c r="J35" s="608"/>
      <c r="K35" s="584"/>
    </row>
    <row r="36" spans="1:11" ht="14.5" thickBot="1" x14ac:dyDescent="0.35">
      <c r="A36" s="350" t="s">
        <v>313</v>
      </c>
      <c r="B36" s="351"/>
      <c r="C36" s="526"/>
      <c r="D36" s="527"/>
      <c r="E36" s="527"/>
      <c r="F36" s="527"/>
      <c r="G36" s="528"/>
      <c r="H36" s="546" t="str">
        <f>IF(COUNT(C36:G36)&gt;=1,"Please remove data from this row.","")</f>
        <v/>
      </c>
      <c r="I36" s="571"/>
      <c r="J36" s="608"/>
      <c r="K36" s="584"/>
    </row>
    <row r="37" spans="1:11" x14ac:dyDescent="0.3">
      <c r="A37" s="354" t="s">
        <v>314</v>
      </c>
      <c r="B37" s="417" t="s">
        <v>283</v>
      </c>
      <c r="C37" s="449"/>
      <c r="D37" s="450"/>
      <c r="E37" s="450"/>
      <c r="F37" s="450"/>
      <c r="G37" s="451"/>
      <c r="H37" s="549"/>
      <c r="I37" s="571"/>
      <c r="J37" s="609" t="s">
        <v>315</v>
      </c>
      <c r="K37" s="584"/>
    </row>
    <row r="38" spans="1:11" x14ac:dyDescent="0.3">
      <c r="A38" s="354" t="s">
        <v>316</v>
      </c>
      <c r="B38" s="417" t="s">
        <v>283</v>
      </c>
      <c r="C38" s="452"/>
      <c r="D38" s="420"/>
      <c r="E38" s="420"/>
      <c r="F38" s="420"/>
      <c r="G38" s="453"/>
      <c r="H38" s="549"/>
      <c r="I38" s="571"/>
      <c r="J38" s="609"/>
      <c r="K38" s="584"/>
    </row>
    <row r="39" spans="1:11" x14ac:dyDescent="0.3">
      <c r="A39" s="354" t="s">
        <v>317</v>
      </c>
      <c r="B39" s="435" t="s">
        <v>283</v>
      </c>
      <c r="C39" s="452"/>
      <c r="D39" s="420"/>
      <c r="E39" s="420"/>
      <c r="F39" s="420"/>
      <c r="G39" s="453"/>
      <c r="H39" s="549"/>
      <c r="I39" s="571"/>
      <c r="J39" s="609"/>
      <c r="K39" s="584"/>
    </row>
    <row r="40" spans="1:11" x14ac:dyDescent="0.3">
      <c r="A40" s="350" t="s">
        <v>318</v>
      </c>
      <c r="B40" s="417" t="s">
        <v>283</v>
      </c>
      <c r="C40" s="452"/>
      <c r="D40" s="420"/>
      <c r="E40" s="420"/>
      <c r="F40" s="420"/>
      <c r="G40" s="453"/>
      <c r="H40" s="548"/>
      <c r="I40" s="571"/>
      <c r="J40" s="608"/>
      <c r="K40" s="584"/>
    </row>
    <row r="41" spans="1:11" x14ac:dyDescent="0.3">
      <c r="A41" s="352" t="s">
        <v>319</v>
      </c>
      <c r="B41" s="417" t="s">
        <v>283</v>
      </c>
      <c r="C41" s="452"/>
      <c r="D41" s="420"/>
      <c r="E41" s="420"/>
      <c r="F41" s="420"/>
      <c r="G41" s="453"/>
      <c r="H41" s="550"/>
      <c r="I41" s="573"/>
      <c r="J41" s="610"/>
      <c r="K41" s="584"/>
    </row>
    <row r="42" spans="1:11" x14ac:dyDescent="0.3">
      <c r="A42" s="350" t="s">
        <v>320</v>
      </c>
      <c r="B42" s="417" t="s">
        <v>283</v>
      </c>
      <c r="C42" s="452"/>
      <c r="D42" s="420"/>
      <c r="E42" s="420"/>
      <c r="F42" s="420"/>
      <c r="G42" s="453"/>
      <c r="H42" s="548"/>
      <c r="I42" s="573"/>
      <c r="J42" s="608"/>
      <c r="K42" s="584"/>
    </row>
    <row r="43" spans="1:11" x14ac:dyDescent="0.3">
      <c r="A43" s="357" t="s">
        <v>321</v>
      </c>
      <c r="B43" s="417" t="s">
        <v>283</v>
      </c>
      <c r="C43" s="452"/>
      <c r="D43" s="420"/>
      <c r="E43" s="420"/>
      <c r="F43" s="420"/>
      <c r="G43" s="453"/>
      <c r="H43" s="551"/>
      <c r="I43" s="574"/>
      <c r="J43" s="611"/>
      <c r="K43" s="584"/>
    </row>
    <row r="44" spans="1:11" x14ac:dyDescent="0.3">
      <c r="A44" s="358" t="s">
        <v>322</v>
      </c>
      <c r="B44" s="421" t="s">
        <v>283</v>
      </c>
      <c r="C44" s="452"/>
      <c r="D44" s="420"/>
      <c r="E44" s="420"/>
      <c r="F44" s="420"/>
      <c r="G44" s="453"/>
      <c r="H44" s="547"/>
      <c r="I44" s="573"/>
      <c r="J44" s="612"/>
      <c r="K44" s="584"/>
    </row>
    <row r="45" spans="1:11" x14ac:dyDescent="0.3">
      <c r="A45" s="359" t="s">
        <v>305</v>
      </c>
      <c r="B45" s="417" t="s">
        <v>283</v>
      </c>
      <c r="C45" s="452"/>
      <c r="D45" s="420"/>
      <c r="E45" s="420"/>
      <c r="F45" s="420"/>
      <c r="G45" s="453"/>
      <c r="H45" s="552"/>
      <c r="I45" s="571"/>
      <c r="J45" s="613"/>
      <c r="K45" s="584"/>
    </row>
    <row r="46" spans="1:11" ht="27.5" thickBot="1" x14ac:dyDescent="0.35">
      <c r="A46" s="360" t="s">
        <v>323</v>
      </c>
      <c r="B46" s="421" t="s">
        <v>283</v>
      </c>
      <c r="C46" s="454"/>
      <c r="D46" s="448"/>
      <c r="E46" s="448"/>
      <c r="F46" s="448"/>
      <c r="G46" s="455"/>
      <c r="H46" s="553"/>
      <c r="I46" s="571"/>
      <c r="J46" s="614"/>
      <c r="K46" s="584"/>
    </row>
    <row r="47" spans="1:11" ht="14.5" thickBot="1" x14ac:dyDescent="0.35">
      <c r="A47" s="210" t="s">
        <v>324</v>
      </c>
      <c r="B47" s="325"/>
      <c r="C47" s="422">
        <f>SUM(C34:C35,C37:C46)</f>
        <v>0</v>
      </c>
      <c r="D47" s="422">
        <f t="shared" ref="D47:G47" si="0">SUM(D34:D35,D37:D46)</f>
        <v>0</v>
      </c>
      <c r="E47" s="422">
        <f t="shared" si="0"/>
        <v>0</v>
      </c>
      <c r="F47" s="422">
        <f t="shared" si="0"/>
        <v>0</v>
      </c>
      <c r="G47" s="422">
        <f t="shared" si="0"/>
        <v>0</v>
      </c>
      <c r="H47" s="464"/>
      <c r="I47" s="571"/>
      <c r="J47" s="606" t="s">
        <v>325</v>
      </c>
      <c r="K47" s="584"/>
    </row>
    <row r="48" spans="1:11" ht="14.5" thickBot="1" x14ac:dyDescent="0.35">
      <c r="A48" s="211" t="s">
        <v>326</v>
      </c>
      <c r="B48" s="325"/>
      <c r="C48" s="326">
        <f>C32-C47</f>
        <v>0</v>
      </c>
      <c r="D48" s="326">
        <f>D32-D47</f>
        <v>0</v>
      </c>
      <c r="E48" s="326">
        <f>E32-E47</f>
        <v>0</v>
      </c>
      <c r="F48" s="215">
        <f>F32-F47</f>
        <v>0</v>
      </c>
      <c r="G48" s="327">
        <f>G32-G47</f>
        <v>0</v>
      </c>
      <c r="H48" s="466"/>
      <c r="I48" s="571"/>
      <c r="J48" s="615" t="s">
        <v>327</v>
      </c>
      <c r="K48" s="584"/>
    </row>
    <row r="49" spans="1:11" ht="16.5" customHeight="1" thickBot="1" x14ac:dyDescent="0.35">
      <c r="A49" s="360" t="s">
        <v>328</v>
      </c>
      <c r="B49" s="421" t="s">
        <v>283</v>
      </c>
      <c r="C49" s="454"/>
      <c r="D49" s="448"/>
      <c r="E49" s="448"/>
      <c r="F49" s="448"/>
      <c r="G49" s="455"/>
      <c r="H49" s="553"/>
      <c r="I49" s="571"/>
      <c r="J49" s="614"/>
      <c r="K49" s="584"/>
    </row>
    <row r="50" spans="1:11" ht="14.5" thickBot="1" x14ac:dyDescent="0.35">
      <c r="A50" s="210" t="s">
        <v>329</v>
      </c>
      <c r="B50" s="325"/>
      <c r="C50" s="422">
        <f>SUM(C48:C49)</f>
        <v>0</v>
      </c>
      <c r="D50" s="422">
        <f t="shared" ref="D50:G50" si="1">SUM(D48:D49)</f>
        <v>0</v>
      </c>
      <c r="E50" s="422">
        <f t="shared" si="1"/>
        <v>0</v>
      </c>
      <c r="F50" s="422">
        <f t="shared" si="1"/>
        <v>0</v>
      </c>
      <c r="G50" s="422">
        <f t="shared" si="1"/>
        <v>0</v>
      </c>
      <c r="H50" s="464"/>
      <c r="I50" s="571"/>
      <c r="J50" s="606"/>
      <c r="K50" s="584"/>
    </row>
    <row r="51" spans="1:11" ht="15.5" thickBot="1" x14ac:dyDescent="0.35">
      <c r="A51" s="206" t="s">
        <v>330</v>
      </c>
      <c r="B51" s="207"/>
      <c r="C51" s="212"/>
      <c r="D51" s="212"/>
      <c r="E51" s="212"/>
      <c r="F51" s="334"/>
      <c r="G51" s="332"/>
      <c r="H51" s="467"/>
      <c r="I51" s="575"/>
      <c r="J51" s="616"/>
      <c r="K51" s="584"/>
    </row>
    <row r="52" spans="1:11" ht="22.75" customHeight="1" thickBot="1" x14ac:dyDescent="0.35">
      <c r="A52" s="208" t="s">
        <v>331</v>
      </c>
      <c r="B52" s="331"/>
      <c r="C52" s="329"/>
      <c r="D52" s="329"/>
      <c r="E52" s="329"/>
      <c r="F52" s="218"/>
      <c r="G52" s="330"/>
      <c r="H52" s="465"/>
      <c r="I52" s="571"/>
      <c r="J52" s="607"/>
      <c r="K52" s="584"/>
    </row>
    <row r="53" spans="1:11" ht="14.5" thickBot="1" x14ac:dyDescent="0.35">
      <c r="A53" s="651" t="s">
        <v>332</v>
      </c>
      <c r="B53" s="412"/>
      <c r="C53" s="653"/>
      <c r="D53" s="654"/>
      <c r="E53" s="654"/>
      <c r="F53" s="654"/>
      <c r="G53" s="655"/>
      <c r="H53" s="652"/>
      <c r="I53" s="571"/>
      <c r="J53" s="650"/>
      <c r="K53" s="584"/>
    </row>
    <row r="54" spans="1:11" x14ac:dyDescent="0.3">
      <c r="A54" s="354" t="s">
        <v>333</v>
      </c>
      <c r="B54" s="417" t="s">
        <v>283</v>
      </c>
      <c r="C54" s="529"/>
      <c r="D54" s="530"/>
      <c r="E54" s="530"/>
      <c r="F54" s="530"/>
      <c r="G54" s="531"/>
      <c r="H54" s="549"/>
      <c r="I54" s="571"/>
      <c r="J54" s="609"/>
      <c r="K54" s="584"/>
    </row>
    <row r="55" spans="1:11" x14ac:dyDescent="0.3">
      <c r="A55" s="354" t="s">
        <v>334</v>
      </c>
      <c r="B55" s="417" t="s">
        <v>283</v>
      </c>
      <c r="C55" s="452"/>
      <c r="D55" s="420"/>
      <c r="E55" s="420"/>
      <c r="F55" s="420"/>
      <c r="G55" s="453"/>
      <c r="H55" s="549"/>
      <c r="I55" s="571"/>
      <c r="J55" s="609"/>
      <c r="K55" s="584"/>
    </row>
    <row r="56" spans="1:11" x14ac:dyDescent="0.3">
      <c r="A56" s="354" t="s">
        <v>335</v>
      </c>
      <c r="B56" s="417" t="s">
        <v>283</v>
      </c>
      <c r="C56" s="452"/>
      <c r="D56" s="420"/>
      <c r="E56" s="420"/>
      <c r="F56" s="420"/>
      <c r="G56" s="453"/>
      <c r="H56" s="549"/>
      <c r="I56" s="571"/>
      <c r="J56" s="609"/>
      <c r="K56" s="584"/>
    </row>
    <row r="57" spans="1:11" x14ac:dyDescent="0.3">
      <c r="A57" s="354" t="s">
        <v>336</v>
      </c>
      <c r="B57" s="417" t="s">
        <v>283</v>
      </c>
      <c r="C57" s="452"/>
      <c r="D57" s="420"/>
      <c r="E57" s="420"/>
      <c r="F57" s="420"/>
      <c r="G57" s="453"/>
      <c r="H57" s="549"/>
      <c r="I57" s="571"/>
      <c r="J57" s="609"/>
      <c r="K57" s="584"/>
    </row>
    <row r="58" spans="1:11" x14ac:dyDescent="0.3">
      <c r="A58" s="354" t="s">
        <v>337</v>
      </c>
      <c r="B58" s="417" t="s">
        <v>283</v>
      </c>
      <c r="C58" s="452"/>
      <c r="D58" s="420"/>
      <c r="E58" s="420"/>
      <c r="F58" s="420"/>
      <c r="G58" s="453"/>
      <c r="H58" s="549"/>
      <c r="I58" s="571"/>
      <c r="J58" s="609" t="s">
        <v>338</v>
      </c>
      <c r="K58" s="584"/>
    </row>
    <row r="59" spans="1:11" x14ac:dyDescent="0.3">
      <c r="A59" s="350" t="s">
        <v>339</v>
      </c>
      <c r="B59" s="417" t="s">
        <v>283</v>
      </c>
      <c r="C59" s="452"/>
      <c r="D59" s="420"/>
      <c r="E59" s="420"/>
      <c r="F59" s="420"/>
      <c r="G59" s="453"/>
      <c r="H59" s="548"/>
      <c r="I59" s="571"/>
      <c r="J59" s="608"/>
      <c r="K59" s="584"/>
    </row>
    <row r="60" spans="1:11" x14ac:dyDescent="0.3">
      <c r="A60" s="350" t="s">
        <v>340</v>
      </c>
      <c r="B60" s="417" t="s">
        <v>283</v>
      </c>
      <c r="C60" s="452"/>
      <c r="D60" s="420"/>
      <c r="E60" s="420"/>
      <c r="F60" s="420"/>
      <c r="G60" s="453"/>
      <c r="H60" s="548"/>
      <c r="I60" s="571"/>
      <c r="J60" s="608"/>
      <c r="K60" s="584"/>
    </row>
    <row r="61" spans="1:11" x14ac:dyDescent="0.3">
      <c r="A61" s="350" t="s">
        <v>341</v>
      </c>
      <c r="B61" s="417" t="s">
        <v>283</v>
      </c>
      <c r="C61" s="452"/>
      <c r="D61" s="420"/>
      <c r="E61" s="420"/>
      <c r="F61" s="420"/>
      <c r="G61" s="453"/>
      <c r="H61" s="548"/>
      <c r="I61" s="571"/>
      <c r="J61" s="608"/>
      <c r="K61" s="584"/>
    </row>
    <row r="62" spans="1:11" x14ac:dyDescent="0.3">
      <c r="A62" s="350" t="s">
        <v>342</v>
      </c>
      <c r="B62" s="417" t="s">
        <v>283</v>
      </c>
      <c r="C62" s="452"/>
      <c r="D62" s="420"/>
      <c r="E62" s="420"/>
      <c r="F62" s="420"/>
      <c r="G62" s="453"/>
      <c r="H62" s="548"/>
      <c r="I62" s="571"/>
      <c r="J62" s="608"/>
      <c r="K62" s="584"/>
    </row>
    <row r="63" spans="1:11" ht="14.5" thickBot="1" x14ac:dyDescent="0.35">
      <c r="A63" s="361" t="s">
        <v>343</v>
      </c>
      <c r="B63" s="421" t="s">
        <v>283</v>
      </c>
      <c r="C63" s="454"/>
      <c r="D63" s="448"/>
      <c r="E63" s="448"/>
      <c r="F63" s="448"/>
      <c r="G63" s="455"/>
      <c r="H63" s="554"/>
      <c r="I63" s="571"/>
      <c r="J63" s="617"/>
      <c r="K63" s="584"/>
    </row>
    <row r="64" spans="1:11" ht="14.5" thickBot="1" x14ac:dyDescent="0.35">
      <c r="A64" s="213" t="s">
        <v>344</v>
      </c>
      <c r="B64" s="214"/>
      <c r="C64" s="426">
        <f>SUM(C54:C63)</f>
        <v>0</v>
      </c>
      <c r="D64" s="426">
        <f>SUM(D53:D63)</f>
        <v>0</v>
      </c>
      <c r="E64" s="426">
        <f>SUM(E53:E63)</f>
        <v>0</v>
      </c>
      <c r="F64" s="426">
        <f>SUM(F53:F63)</f>
        <v>0</v>
      </c>
      <c r="G64" s="427">
        <f>SUM(G53:G63)</f>
        <v>0</v>
      </c>
      <c r="H64" s="468"/>
      <c r="I64" s="571"/>
      <c r="J64" s="607" t="s">
        <v>345</v>
      </c>
      <c r="K64" s="584"/>
    </row>
    <row r="65" spans="1:11" ht="22.75" customHeight="1" thickBot="1" x14ac:dyDescent="0.35">
      <c r="A65" s="216" t="s">
        <v>346</v>
      </c>
      <c r="B65" s="217"/>
      <c r="C65" s="424"/>
      <c r="D65" s="424"/>
      <c r="E65" s="424"/>
      <c r="F65" s="424"/>
      <c r="G65" s="425"/>
      <c r="H65" s="468"/>
      <c r="I65" s="571"/>
      <c r="J65" s="607"/>
      <c r="K65" s="584"/>
    </row>
    <row r="66" spans="1:11" x14ac:dyDescent="0.3">
      <c r="A66" s="346" t="s">
        <v>339</v>
      </c>
      <c r="B66" s="412" t="s">
        <v>283</v>
      </c>
      <c r="C66" s="449"/>
      <c r="D66" s="450"/>
      <c r="E66" s="450"/>
      <c r="F66" s="450"/>
      <c r="G66" s="451"/>
      <c r="H66" s="545"/>
      <c r="I66" s="571"/>
      <c r="J66" s="618"/>
      <c r="K66" s="584"/>
    </row>
    <row r="67" spans="1:11" x14ac:dyDescent="0.3">
      <c r="A67" s="346" t="s">
        <v>340</v>
      </c>
      <c r="B67" s="412" t="s">
        <v>283</v>
      </c>
      <c r="C67" s="452"/>
      <c r="D67" s="420"/>
      <c r="E67" s="420"/>
      <c r="F67" s="420"/>
      <c r="G67" s="453"/>
      <c r="H67" s="545"/>
      <c r="I67" s="571"/>
      <c r="J67" s="618"/>
      <c r="K67" s="584"/>
    </row>
    <row r="68" spans="1:11" ht="14.5" thickBot="1" x14ac:dyDescent="0.35">
      <c r="A68" s="350" t="s">
        <v>347</v>
      </c>
      <c r="B68" s="417" t="s">
        <v>283</v>
      </c>
      <c r="C68" s="454"/>
      <c r="D68" s="448"/>
      <c r="E68" s="448"/>
      <c r="F68" s="448"/>
      <c r="G68" s="455"/>
      <c r="H68" s="545"/>
      <c r="I68" s="571"/>
      <c r="J68" s="618"/>
      <c r="K68" s="584"/>
    </row>
    <row r="69" spans="1:11" ht="14.5" thickBot="1" x14ac:dyDescent="0.35">
      <c r="A69" s="350" t="s">
        <v>348</v>
      </c>
      <c r="B69" s="351"/>
      <c r="C69" s="526"/>
      <c r="D69" s="527"/>
      <c r="E69" s="527"/>
      <c r="F69" s="527"/>
      <c r="G69" s="528"/>
      <c r="H69" s="546" t="str">
        <f>IF(COUNT(C69:G69)&gt;=1,"Please remove data from this row.","")</f>
        <v/>
      </c>
      <c r="I69" s="571"/>
      <c r="J69" s="618"/>
      <c r="K69" s="584"/>
    </row>
    <row r="70" spans="1:11" x14ac:dyDescent="0.3">
      <c r="A70" s="354" t="s">
        <v>349</v>
      </c>
      <c r="B70" s="417" t="s">
        <v>283</v>
      </c>
      <c r="C70" s="449"/>
      <c r="D70" s="450"/>
      <c r="E70" s="450"/>
      <c r="F70" s="450"/>
      <c r="G70" s="451"/>
      <c r="H70" s="545"/>
      <c r="I70" s="571"/>
      <c r="J70" s="618"/>
      <c r="K70" s="584"/>
    </row>
    <row r="71" spans="1:11" x14ac:dyDescent="0.3">
      <c r="A71" s="354" t="s">
        <v>350</v>
      </c>
      <c r="B71" s="417" t="s">
        <v>283</v>
      </c>
      <c r="C71" s="452"/>
      <c r="D71" s="420"/>
      <c r="E71" s="420"/>
      <c r="F71" s="420"/>
      <c r="G71" s="453"/>
      <c r="H71" s="545"/>
      <c r="I71" s="571"/>
      <c r="J71" s="618" t="s">
        <v>351</v>
      </c>
      <c r="K71" s="584"/>
    </row>
    <row r="72" spans="1:11" x14ac:dyDescent="0.3">
      <c r="A72" s="361" t="s">
        <v>352</v>
      </c>
      <c r="B72" s="421" t="s">
        <v>283</v>
      </c>
      <c r="C72" s="452"/>
      <c r="D72" s="420"/>
      <c r="E72" s="420"/>
      <c r="F72" s="420"/>
      <c r="G72" s="453"/>
      <c r="H72" s="545"/>
      <c r="I72" s="571"/>
      <c r="J72" s="618"/>
      <c r="K72" s="584"/>
    </row>
    <row r="73" spans="1:11" x14ac:dyDescent="0.3">
      <c r="A73" s="350" t="s">
        <v>353</v>
      </c>
      <c r="B73" s="417" t="s">
        <v>283</v>
      </c>
      <c r="C73" s="452"/>
      <c r="D73" s="420"/>
      <c r="E73" s="420"/>
      <c r="F73" s="420"/>
      <c r="G73" s="453"/>
      <c r="H73" s="545"/>
      <c r="I73" s="571"/>
      <c r="J73" s="618"/>
      <c r="K73" s="584"/>
    </row>
    <row r="74" spans="1:11" ht="14.5" thickBot="1" x14ac:dyDescent="0.35">
      <c r="A74" s="350" t="s">
        <v>354</v>
      </c>
      <c r="B74" s="421" t="s">
        <v>283</v>
      </c>
      <c r="C74" s="454"/>
      <c r="D74" s="448"/>
      <c r="E74" s="448"/>
      <c r="F74" s="448"/>
      <c r="G74" s="455"/>
      <c r="H74" s="545"/>
      <c r="I74" s="571"/>
      <c r="J74" s="642"/>
      <c r="K74" s="584"/>
    </row>
    <row r="75" spans="1:11" ht="14.5" thickBot="1" x14ac:dyDescent="0.35">
      <c r="A75" s="213" t="s">
        <v>355</v>
      </c>
      <c r="B75" s="214"/>
      <c r="C75" s="430">
        <f>SUM(C66:C68, C70:C74)</f>
        <v>0</v>
      </c>
      <c r="D75" s="430">
        <f t="shared" ref="D75:G75" si="2">SUM(D66:D68, D70:D74)</f>
        <v>0</v>
      </c>
      <c r="E75" s="430">
        <f t="shared" si="2"/>
        <v>0</v>
      </c>
      <c r="F75" s="430">
        <f t="shared" si="2"/>
        <v>0</v>
      </c>
      <c r="G75" s="430">
        <f t="shared" si="2"/>
        <v>0</v>
      </c>
      <c r="H75" s="545"/>
      <c r="I75" s="571"/>
      <c r="J75" s="643"/>
      <c r="K75" s="584"/>
    </row>
    <row r="76" spans="1:11" ht="22.75" customHeight="1" thickBot="1" x14ac:dyDescent="0.35">
      <c r="A76" s="216" t="s">
        <v>356</v>
      </c>
      <c r="B76" s="219"/>
      <c r="C76" s="432"/>
      <c r="D76" s="432"/>
      <c r="E76" s="432"/>
      <c r="F76" s="432"/>
      <c r="G76" s="433"/>
      <c r="H76" s="545"/>
      <c r="I76" s="571"/>
      <c r="J76" s="644"/>
      <c r="K76" s="584"/>
    </row>
    <row r="77" spans="1:11" x14ac:dyDescent="0.3">
      <c r="A77" s="362" t="s">
        <v>357</v>
      </c>
      <c r="B77" s="412" t="s">
        <v>283</v>
      </c>
      <c r="C77" s="449"/>
      <c r="D77" s="450"/>
      <c r="E77" s="450"/>
      <c r="F77" s="450"/>
      <c r="G77" s="451"/>
      <c r="H77" s="545"/>
      <c r="I77" s="571"/>
      <c r="J77" s="618"/>
      <c r="K77" s="584"/>
    </row>
    <row r="78" spans="1:11" x14ac:dyDescent="0.3">
      <c r="A78" s="363" t="s">
        <v>358</v>
      </c>
      <c r="B78" s="417" t="s">
        <v>283</v>
      </c>
      <c r="C78" s="452"/>
      <c r="D78" s="420"/>
      <c r="E78" s="420"/>
      <c r="F78" s="420"/>
      <c r="G78" s="453"/>
      <c r="H78" s="545"/>
      <c r="I78" s="571"/>
      <c r="J78" s="618"/>
      <c r="K78" s="584"/>
    </row>
    <row r="79" spans="1:11" x14ac:dyDescent="0.3">
      <c r="A79" s="363" t="s">
        <v>359</v>
      </c>
      <c r="B79" s="417" t="s">
        <v>283</v>
      </c>
      <c r="C79" s="452"/>
      <c r="D79" s="420"/>
      <c r="E79" s="420"/>
      <c r="F79" s="420"/>
      <c r="G79" s="453"/>
      <c r="H79" s="545"/>
      <c r="I79" s="571"/>
      <c r="J79" s="618"/>
      <c r="K79" s="584"/>
    </row>
    <row r="80" spans="1:11" x14ac:dyDescent="0.3">
      <c r="A80" s="363" t="s">
        <v>360</v>
      </c>
      <c r="B80" s="417" t="s">
        <v>283</v>
      </c>
      <c r="C80" s="452"/>
      <c r="D80" s="420"/>
      <c r="E80" s="420"/>
      <c r="F80" s="420"/>
      <c r="G80" s="453"/>
      <c r="H80" s="545"/>
      <c r="I80" s="571"/>
      <c r="J80" s="618"/>
      <c r="K80" s="584"/>
    </row>
    <row r="81" spans="1:11" x14ac:dyDescent="0.3">
      <c r="A81" s="350" t="s">
        <v>361</v>
      </c>
      <c r="B81" s="417" t="s">
        <v>283</v>
      </c>
      <c r="C81" s="452"/>
      <c r="D81" s="420"/>
      <c r="E81" s="420"/>
      <c r="F81" s="420"/>
      <c r="G81" s="453"/>
      <c r="H81" s="545"/>
      <c r="I81" s="571"/>
      <c r="J81" s="618" t="s">
        <v>362</v>
      </c>
      <c r="K81" s="584"/>
    </row>
    <row r="82" spans="1:11" x14ac:dyDescent="0.3">
      <c r="A82" s="364" t="s">
        <v>363</v>
      </c>
      <c r="B82" s="417" t="s">
        <v>283</v>
      </c>
      <c r="C82" s="452"/>
      <c r="D82" s="420"/>
      <c r="E82" s="420"/>
      <c r="F82" s="420"/>
      <c r="G82" s="453"/>
      <c r="H82" s="545"/>
      <c r="I82" s="571"/>
      <c r="J82" s="618"/>
      <c r="K82" s="584"/>
    </row>
    <row r="83" spans="1:11" ht="14.5" thickBot="1" x14ac:dyDescent="0.35">
      <c r="A83" s="350" t="s">
        <v>364</v>
      </c>
      <c r="B83" s="421" t="s">
        <v>283</v>
      </c>
      <c r="C83" s="454"/>
      <c r="D83" s="448"/>
      <c r="E83" s="448"/>
      <c r="F83" s="448"/>
      <c r="G83" s="455"/>
      <c r="H83" s="545"/>
      <c r="I83" s="571"/>
      <c r="J83" s="642"/>
      <c r="K83" s="584"/>
    </row>
    <row r="84" spans="1:11" ht="14.5" thickBot="1" x14ac:dyDescent="0.35">
      <c r="A84" s="213" t="s">
        <v>365</v>
      </c>
      <c r="B84" s="214"/>
      <c r="C84" s="430">
        <f>SUM(C77:C83)</f>
        <v>0</v>
      </c>
      <c r="D84" s="430">
        <f t="shared" ref="D84:G84" si="3">SUM(D77:D83)</f>
        <v>0</v>
      </c>
      <c r="E84" s="430">
        <f t="shared" si="3"/>
        <v>0</v>
      </c>
      <c r="F84" s="430">
        <f t="shared" si="3"/>
        <v>0</v>
      </c>
      <c r="G84" s="431">
        <f t="shared" si="3"/>
        <v>0</v>
      </c>
      <c r="H84" s="545"/>
      <c r="I84" s="571"/>
      <c r="J84" s="643" t="s">
        <v>366</v>
      </c>
      <c r="K84" s="584"/>
    </row>
    <row r="85" spans="1:11" ht="22.75" customHeight="1" thickBot="1" x14ac:dyDescent="0.35">
      <c r="A85" s="216" t="s">
        <v>367</v>
      </c>
      <c r="B85" s="219"/>
      <c r="C85" s="432"/>
      <c r="D85" s="432"/>
      <c r="E85" s="432"/>
      <c r="F85" s="432"/>
      <c r="G85" s="433"/>
      <c r="H85" s="545"/>
      <c r="I85" s="571"/>
      <c r="J85" s="644"/>
      <c r="K85" s="584"/>
    </row>
    <row r="86" spans="1:11" x14ac:dyDescent="0.3">
      <c r="A86" s="350" t="s">
        <v>358</v>
      </c>
      <c r="B86" s="434" t="s">
        <v>283</v>
      </c>
      <c r="C86" s="449"/>
      <c r="D86" s="450"/>
      <c r="E86" s="450"/>
      <c r="F86" s="450"/>
      <c r="G86" s="451"/>
      <c r="H86" s="545"/>
      <c r="I86" s="571"/>
      <c r="J86" s="618"/>
      <c r="K86" s="584"/>
    </row>
    <row r="87" spans="1:11" x14ac:dyDescent="0.3">
      <c r="A87" s="350" t="s">
        <v>360</v>
      </c>
      <c r="B87" s="435" t="s">
        <v>283</v>
      </c>
      <c r="C87" s="452"/>
      <c r="D87" s="420"/>
      <c r="E87" s="420"/>
      <c r="F87" s="420"/>
      <c r="G87" s="453"/>
      <c r="H87" s="545"/>
      <c r="I87" s="571"/>
      <c r="J87" s="618"/>
      <c r="K87" s="584"/>
    </row>
    <row r="88" spans="1:11" x14ac:dyDescent="0.3">
      <c r="A88" s="350" t="s">
        <v>361</v>
      </c>
      <c r="B88" s="435" t="s">
        <v>283</v>
      </c>
      <c r="C88" s="452"/>
      <c r="D88" s="420"/>
      <c r="E88" s="420"/>
      <c r="F88" s="420"/>
      <c r="G88" s="453"/>
      <c r="H88" s="545"/>
      <c r="I88" s="571"/>
      <c r="J88" s="618" t="s">
        <v>362</v>
      </c>
      <c r="K88" s="584"/>
    </row>
    <row r="89" spans="1:11" x14ac:dyDescent="0.3">
      <c r="A89" s="361" t="s">
        <v>363</v>
      </c>
      <c r="B89" s="435" t="s">
        <v>283</v>
      </c>
      <c r="C89" s="452"/>
      <c r="D89" s="420"/>
      <c r="E89" s="420"/>
      <c r="F89" s="420"/>
      <c r="G89" s="453"/>
      <c r="H89" s="545"/>
      <c r="I89" s="571"/>
      <c r="J89" s="618"/>
      <c r="K89" s="584"/>
    </row>
    <row r="90" spans="1:11" ht="14.5" thickBot="1" x14ac:dyDescent="0.35">
      <c r="A90" s="350" t="s">
        <v>368</v>
      </c>
      <c r="B90" s="436" t="s">
        <v>283</v>
      </c>
      <c r="C90" s="454"/>
      <c r="D90" s="448"/>
      <c r="E90" s="448"/>
      <c r="F90" s="448"/>
      <c r="G90" s="455"/>
      <c r="H90" s="545"/>
      <c r="I90" s="571"/>
      <c r="J90" s="642"/>
      <c r="K90" s="584"/>
    </row>
    <row r="91" spans="1:11" ht="14.5" thickBot="1" x14ac:dyDescent="0.35">
      <c r="A91" s="213" t="s">
        <v>369</v>
      </c>
      <c r="B91" s="214"/>
      <c r="C91" s="430">
        <f>SUM(C86:C90)</f>
        <v>0</v>
      </c>
      <c r="D91" s="430">
        <f t="shared" ref="D91:G91" si="4">SUM(D86:D90)</f>
        <v>0</v>
      </c>
      <c r="E91" s="430">
        <f t="shared" si="4"/>
        <v>0</v>
      </c>
      <c r="F91" s="430">
        <f t="shared" si="4"/>
        <v>0</v>
      </c>
      <c r="G91" s="431">
        <f t="shared" si="4"/>
        <v>0</v>
      </c>
      <c r="H91" s="545"/>
      <c r="I91" s="571"/>
      <c r="J91" s="644" t="s">
        <v>370</v>
      </c>
      <c r="K91" s="584"/>
    </row>
    <row r="92" spans="1:11" ht="22.75" customHeight="1" thickBot="1" x14ac:dyDescent="0.35">
      <c r="A92" s="216" t="s">
        <v>371</v>
      </c>
      <c r="B92" s="217"/>
      <c r="C92" s="424"/>
      <c r="D92" s="424"/>
      <c r="E92" s="424"/>
      <c r="F92" s="424"/>
      <c r="G92" s="425"/>
      <c r="H92" s="545"/>
      <c r="I92" s="571"/>
      <c r="J92" s="644"/>
      <c r="K92" s="584"/>
    </row>
    <row r="93" spans="1:11" ht="14.5" thickBot="1" x14ac:dyDescent="0.35">
      <c r="A93" s="366" t="s">
        <v>372</v>
      </c>
      <c r="B93" s="434" t="s">
        <v>283</v>
      </c>
      <c r="C93" s="456"/>
      <c r="D93" s="457"/>
      <c r="E93" s="457"/>
      <c r="F93" s="457"/>
      <c r="G93" s="458"/>
      <c r="H93" s="545"/>
      <c r="I93" s="571"/>
      <c r="J93" s="618"/>
      <c r="K93" s="584"/>
    </row>
    <row r="94" spans="1:11" ht="14.5" thickBot="1" x14ac:dyDescent="0.35">
      <c r="A94" s="350" t="s">
        <v>373</v>
      </c>
      <c r="B94" s="365"/>
      <c r="C94" s="526"/>
      <c r="D94" s="527"/>
      <c r="E94" s="527"/>
      <c r="F94" s="527"/>
      <c r="G94" s="528"/>
      <c r="H94" s="546" t="str">
        <f>IF(COUNT(C94:G94)&gt;=1,"Please remove data from this row.","")</f>
        <v/>
      </c>
      <c r="I94" s="571"/>
      <c r="J94" s="618"/>
      <c r="K94" s="584"/>
    </row>
    <row r="95" spans="1:11" x14ac:dyDescent="0.3">
      <c r="A95" s="354" t="s">
        <v>374</v>
      </c>
      <c r="B95" s="435" t="s">
        <v>283</v>
      </c>
      <c r="C95" s="449"/>
      <c r="D95" s="450"/>
      <c r="E95" s="450"/>
      <c r="F95" s="450"/>
      <c r="G95" s="451"/>
      <c r="H95" s="545"/>
      <c r="I95" s="571"/>
      <c r="J95" s="618"/>
      <c r="K95" s="584"/>
    </row>
    <row r="96" spans="1:11" x14ac:dyDescent="0.3">
      <c r="A96" s="353" t="s">
        <v>334</v>
      </c>
      <c r="B96" s="435" t="s">
        <v>283</v>
      </c>
      <c r="C96" s="452"/>
      <c r="D96" s="420"/>
      <c r="E96" s="420"/>
      <c r="F96" s="420"/>
      <c r="G96" s="453"/>
      <c r="H96" s="545"/>
      <c r="I96" s="571"/>
      <c r="J96" s="618"/>
      <c r="K96" s="584"/>
    </row>
    <row r="97" spans="1:11" ht="14.5" thickBot="1" x14ac:dyDescent="0.35">
      <c r="A97" s="367" t="s">
        <v>375</v>
      </c>
      <c r="B97" s="436" t="s">
        <v>283</v>
      </c>
      <c r="C97" s="454"/>
      <c r="D97" s="448"/>
      <c r="E97" s="448"/>
      <c r="F97" s="448"/>
      <c r="G97" s="455"/>
      <c r="H97" s="545"/>
      <c r="I97" s="571"/>
      <c r="J97" s="642"/>
      <c r="K97" s="584"/>
    </row>
    <row r="98" spans="1:11" ht="14.5" thickBot="1" x14ac:dyDescent="0.35">
      <c r="A98" s="220" t="s">
        <v>376</v>
      </c>
      <c r="B98" s="214"/>
      <c r="C98" s="426">
        <f>SUM(C93, C95:C97)</f>
        <v>0</v>
      </c>
      <c r="D98" s="426">
        <f t="shared" ref="D98:G98" si="5">SUM(D93, D95:D97)</f>
        <v>0</v>
      </c>
      <c r="E98" s="426">
        <f t="shared" si="5"/>
        <v>0</v>
      </c>
      <c r="F98" s="426">
        <f t="shared" si="5"/>
        <v>0</v>
      </c>
      <c r="G98" s="426">
        <f t="shared" si="5"/>
        <v>0</v>
      </c>
      <c r="H98" s="545"/>
      <c r="I98" s="573"/>
      <c r="J98" s="644"/>
      <c r="K98" s="584"/>
    </row>
    <row r="99" spans="1:11" ht="14.5" thickBot="1" x14ac:dyDescent="0.35">
      <c r="A99" s="221" t="s">
        <v>377</v>
      </c>
      <c r="B99" s="214"/>
      <c r="C99" s="215">
        <f>C98-C64-C75+C84+C91</f>
        <v>0</v>
      </c>
      <c r="D99" s="215">
        <f>D98-D64-D75+D84+D91</f>
        <v>0</v>
      </c>
      <c r="E99" s="215">
        <f>E98-E64-E75+E84+E91</f>
        <v>0</v>
      </c>
      <c r="F99" s="215">
        <f>F98-F64-F75+F84+F91</f>
        <v>0</v>
      </c>
      <c r="G99" s="327">
        <f>G98-G64-G75+G84+G91</f>
        <v>0</v>
      </c>
      <c r="H99" s="569"/>
      <c r="I99" s="576"/>
      <c r="J99" s="645"/>
      <c r="K99" s="584"/>
    </row>
    <row r="100" spans="1:11" ht="15.5" thickBot="1" x14ac:dyDescent="0.35">
      <c r="A100" s="206" t="s">
        <v>378</v>
      </c>
      <c r="B100" s="207"/>
      <c r="C100" s="212"/>
      <c r="D100" s="212"/>
      <c r="E100" s="212"/>
      <c r="F100" s="334"/>
      <c r="G100" s="332"/>
      <c r="H100" s="467"/>
      <c r="I100" s="577"/>
      <c r="J100" s="616"/>
      <c r="K100" s="584"/>
    </row>
    <row r="101" spans="1:11" ht="22.75" customHeight="1" thickBot="1" x14ac:dyDescent="0.35">
      <c r="A101" s="216" t="s">
        <v>379</v>
      </c>
      <c r="B101" s="219"/>
      <c r="C101" s="424"/>
      <c r="D101" s="424"/>
      <c r="E101" s="424"/>
      <c r="F101" s="424"/>
      <c r="G101" s="425"/>
      <c r="H101" s="555"/>
      <c r="I101" s="578"/>
      <c r="J101" s="647"/>
      <c r="K101" s="584"/>
    </row>
    <row r="102" spans="1:11" ht="14.5" thickBot="1" x14ac:dyDescent="0.35">
      <c r="A102" s="368" t="s">
        <v>380</v>
      </c>
      <c r="B102" s="434" t="s">
        <v>283</v>
      </c>
      <c r="C102" s="449"/>
      <c r="D102" s="450"/>
      <c r="E102" s="450"/>
      <c r="F102" s="450"/>
      <c r="G102" s="451"/>
      <c r="H102" s="555"/>
      <c r="I102" s="579"/>
      <c r="J102" s="646"/>
      <c r="K102" s="584"/>
    </row>
    <row r="103" spans="1:11" ht="14.5" thickBot="1" x14ac:dyDescent="0.35">
      <c r="A103" s="369" t="s">
        <v>381</v>
      </c>
      <c r="B103" s="436"/>
      <c r="C103" s="532"/>
      <c r="D103" s="533"/>
      <c r="E103" s="533"/>
      <c r="F103" s="533"/>
      <c r="G103" s="534"/>
      <c r="H103" s="555" t="str">
        <f>IF(COUNT(C103:G103)&gt;=1,"Please remove data from this row.","")</f>
        <v/>
      </c>
      <c r="I103" s="579"/>
      <c r="J103" s="619"/>
      <c r="K103" s="584"/>
    </row>
    <row r="104" spans="1:11" x14ac:dyDescent="0.3">
      <c r="A104" s="369" t="s">
        <v>382</v>
      </c>
      <c r="B104" s="436" t="s">
        <v>283</v>
      </c>
      <c r="C104" s="637"/>
      <c r="D104" s="638"/>
      <c r="E104" s="638"/>
      <c r="F104" s="638"/>
      <c r="G104" s="639"/>
      <c r="H104" s="555"/>
      <c r="I104" s="579"/>
      <c r="J104" s="619"/>
      <c r="K104" s="584"/>
    </row>
    <row r="105" spans="1:11" ht="14.5" thickBot="1" x14ac:dyDescent="0.35">
      <c r="A105" s="369" t="s">
        <v>383</v>
      </c>
      <c r="B105" s="436" t="s">
        <v>283</v>
      </c>
      <c r="C105" s="454"/>
      <c r="D105" s="448"/>
      <c r="E105" s="448"/>
      <c r="F105" s="448"/>
      <c r="G105" s="455"/>
      <c r="H105" s="555"/>
      <c r="I105" s="579"/>
      <c r="J105" s="648"/>
      <c r="K105" s="584"/>
    </row>
    <row r="106" spans="1:11" ht="14.5" thickBot="1" x14ac:dyDescent="0.35">
      <c r="A106" s="213" t="s">
        <v>384</v>
      </c>
      <c r="B106" s="214"/>
      <c r="C106" s="430">
        <f>+C102-(C104+C105)</f>
        <v>0</v>
      </c>
      <c r="D106" s="430">
        <f t="shared" ref="D106:G106" si="6">+D102-(D104+D105)</f>
        <v>0</v>
      </c>
      <c r="E106" s="430">
        <f t="shared" si="6"/>
        <v>0</v>
      </c>
      <c r="F106" s="430">
        <f t="shared" si="6"/>
        <v>0</v>
      </c>
      <c r="G106" s="430">
        <f t="shared" si="6"/>
        <v>0</v>
      </c>
      <c r="H106" s="555"/>
      <c r="I106" s="579"/>
      <c r="J106" s="647"/>
      <c r="K106" s="584"/>
    </row>
    <row r="107" spans="1:11" ht="22.75" customHeight="1" thickBot="1" x14ac:dyDescent="0.35">
      <c r="A107" s="216" t="s">
        <v>385</v>
      </c>
      <c r="B107" s="219"/>
      <c r="C107" s="218"/>
      <c r="D107" s="218"/>
      <c r="E107" s="218"/>
      <c r="F107" s="218"/>
      <c r="G107" s="330"/>
      <c r="H107" s="555"/>
      <c r="I107" s="579"/>
      <c r="J107" s="647"/>
      <c r="K107" s="584"/>
    </row>
    <row r="108" spans="1:11" x14ac:dyDescent="0.3">
      <c r="A108" s="368" t="s">
        <v>380</v>
      </c>
      <c r="B108" s="434" t="s">
        <v>283</v>
      </c>
      <c r="C108" s="449"/>
      <c r="D108" s="450"/>
      <c r="E108" s="450"/>
      <c r="F108" s="450"/>
      <c r="G108" s="451"/>
      <c r="H108" s="555"/>
      <c r="I108" s="579"/>
      <c r="J108" s="646"/>
      <c r="K108" s="584"/>
    </row>
    <row r="109" spans="1:11" ht="14.5" thickBot="1" x14ac:dyDescent="0.35">
      <c r="A109" s="369" t="s">
        <v>381</v>
      </c>
      <c r="B109" s="436" t="s">
        <v>283</v>
      </c>
      <c r="C109" s="454"/>
      <c r="D109" s="448"/>
      <c r="E109" s="448"/>
      <c r="F109" s="448"/>
      <c r="G109" s="455"/>
      <c r="H109" s="555"/>
      <c r="I109" s="579"/>
      <c r="J109" s="648"/>
      <c r="K109" s="584"/>
    </row>
    <row r="110" spans="1:11" ht="14.5" thickBot="1" x14ac:dyDescent="0.35">
      <c r="A110" s="213" t="s">
        <v>384</v>
      </c>
      <c r="B110" s="214"/>
      <c r="C110" s="426">
        <f>C108-C109</f>
        <v>0</v>
      </c>
      <c r="D110" s="426">
        <f t="shared" ref="D110:G110" si="7">D108-D109</f>
        <v>0</v>
      </c>
      <c r="E110" s="426">
        <f t="shared" si="7"/>
        <v>0</v>
      </c>
      <c r="F110" s="426">
        <f t="shared" si="7"/>
        <v>0</v>
      </c>
      <c r="G110" s="426">
        <f t="shared" si="7"/>
        <v>0</v>
      </c>
      <c r="H110" s="555"/>
      <c r="I110" s="579"/>
      <c r="J110" s="647"/>
      <c r="K110" s="584"/>
    </row>
    <row r="111" spans="1:11" ht="22.75" customHeight="1" thickBot="1" x14ac:dyDescent="0.35">
      <c r="A111" s="216" t="s">
        <v>386</v>
      </c>
      <c r="B111" s="219"/>
      <c r="C111" s="218"/>
      <c r="D111" s="218"/>
      <c r="E111" s="218"/>
      <c r="F111" s="218"/>
      <c r="G111" s="330"/>
      <c r="H111" s="555"/>
      <c r="I111" s="579"/>
      <c r="J111" s="647"/>
      <c r="K111" s="584"/>
    </row>
    <row r="112" spans="1:11" ht="14.5" thickBot="1" x14ac:dyDescent="0.35">
      <c r="A112" s="368" t="s">
        <v>380</v>
      </c>
      <c r="B112" s="370"/>
      <c r="C112" s="428"/>
      <c r="D112" s="428"/>
      <c r="E112" s="428"/>
      <c r="F112" s="428"/>
      <c r="G112" s="429"/>
      <c r="H112" s="555"/>
      <c r="I112" s="579"/>
      <c r="J112" s="646"/>
      <c r="K112" s="584"/>
    </row>
    <row r="113" spans="1:11" x14ac:dyDescent="0.3">
      <c r="A113" s="371" t="s">
        <v>387</v>
      </c>
      <c r="B113" s="435" t="s">
        <v>283</v>
      </c>
      <c r="C113" s="449"/>
      <c r="D113" s="450"/>
      <c r="E113" s="450"/>
      <c r="F113" s="450"/>
      <c r="G113" s="451"/>
      <c r="H113" s="555"/>
      <c r="I113" s="579"/>
      <c r="J113" s="619"/>
      <c r="K113" s="584"/>
    </row>
    <row r="114" spans="1:11" ht="14.5" thickBot="1" x14ac:dyDescent="0.35">
      <c r="A114" s="371" t="s">
        <v>383</v>
      </c>
      <c r="B114" s="435" t="s">
        <v>283</v>
      </c>
      <c r="C114" s="454"/>
      <c r="D114" s="448"/>
      <c r="E114" s="448"/>
      <c r="F114" s="448"/>
      <c r="G114" s="455"/>
      <c r="H114" s="555"/>
      <c r="I114" s="579"/>
      <c r="J114" s="619"/>
      <c r="K114" s="584"/>
    </row>
    <row r="115" spans="1:11" ht="14.5" thickBot="1" x14ac:dyDescent="0.35">
      <c r="A115" s="372" t="s">
        <v>381</v>
      </c>
      <c r="B115" s="373"/>
      <c r="C115" s="526"/>
      <c r="D115" s="527"/>
      <c r="E115" s="527"/>
      <c r="F115" s="527"/>
      <c r="G115" s="528"/>
      <c r="H115" s="555" t="str">
        <f>IF(COUNT(C115:G115)&gt;=1,"Please remove data from this row.","")</f>
        <v/>
      </c>
      <c r="I115" s="579"/>
      <c r="J115" s="619"/>
      <c r="K115" s="584"/>
    </row>
    <row r="116" spans="1:11" x14ac:dyDescent="0.3">
      <c r="A116" s="371" t="s">
        <v>388</v>
      </c>
      <c r="B116" s="435" t="s">
        <v>283</v>
      </c>
      <c r="C116" s="449"/>
      <c r="D116" s="450"/>
      <c r="E116" s="450"/>
      <c r="F116" s="450"/>
      <c r="G116" s="451"/>
      <c r="H116" s="555"/>
      <c r="I116" s="579"/>
      <c r="J116" s="619" t="s">
        <v>389</v>
      </c>
      <c r="K116" s="584"/>
    </row>
    <row r="117" spans="1:11" x14ac:dyDescent="0.3">
      <c r="A117" s="371" t="s">
        <v>390</v>
      </c>
      <c r="B117" s="435" t="s">
        <v>283</v>
      </c>
      <c r="C117" s="452"/>
      <c r="D117" s="420"/>
      <c r="E117" s="420"/>
      <c r="F117" s="420"/>
      <c r="G117" s="453"/>
      <c r="H117" s="555"/>
      <c r="I117" s="579"/>
      <c r="J117" s="619" t="s">
        <v>389</v>
      </c>
      <c r="K117" s="584"/>
    </row>
    <row r="118" spans="1:11" x14ac:dyDescent="0.3">
      <c r="A118" s="374" t="s">
        <v>391</v>
      </c>
      <c r="B118" s="436" t="s">
        <v>283</v>
      </c>
      <c r="C118" s="452"/>
      <c r="D118" s="420"/>
      <c r="E118" s="420"/>
      <c r="F118" s="420"/>
      <c r="G118" s="453"/>
      <c r="H118" s="555"/>
      <c r="I118" s="579"/>
      <c r="J118" s="619"/>
      <c r="K118" s="584"/>
    </row>
    <row r="119" spans="1:11" x14ac:dyDescent="0.3">
      <c r="A119" s="374" t="s">
        <v>392</v>
      </c>
      <c r="B119" s="436" t="s">
        <v>283</v>
      </c>
      <c r="C119" s="452"/>
      <c r="D119" s="420"/>
      <c r="E119" s="420"/>
      <c r="F119" s="420"/>
      <c r="G119" s="453"/>
      <c r="H119" s="555"/>
      <c r="I119" s="579"/>
      <c r="J119" s="619"/>
      <c r="K119" s="584"/>
    </row>
    <row r="120" spans="1:11" ht="14.5" thickBot="1" x14ac:dyDescent="0.35">
      <c r="A120" s="374" t="s">
        <v>383</v>
      </c>
      <c r="B120" s="436" t="s">
        <v>283</v>
      </c>
      <c r="C120" s="454"/>
      <c r="D120" s="448"/>
      <c r="E120" s="448"/>
      <c r="F120" s="448"/>
      <c r="G120" s="455"/>
      <c r="H120" s="555"/>
      <c r="I120" s="579"/>
      <c r="J120" s="648"/>
      <c r="K120" s="584"/>
    </row>
    <row r="121" spans="1:11" ht="14.5" thickBot="1" x14ac:dyDescent="0.35">
      <c r="A121" s="213" t="s">
        <v>384</v>
      </c>
      <c r="B121" s="214"/>
      <c r="C121" s="426">
        <f>C113+C114-C116-C117-C118-C119-C120</f>
        <v>0</v>
      </c>
      <c r="D121" s="426">
        <f t="shared" ref="D121:G121" si="8">D113+D114-D116-D117-D118-D119-D120</f>
        <v>0</v>
      </c>
      <c r="E121" s="426">
        <f t="shared" si="8"/>
        <v>0</v>
      </c>
      <c r="F121" s="426">
        <f t="shared" si="8"/>
        <v>0</v>
      </c>
      <c r="G121" s="426">
        <f t="shared" si="8"/>
        <v>0</v>
      </c>
      <c r="H121" s="555"/>
      <c r="I121" s="579"/>
      <c r="J121" s="647"/>
      <c r="K121" s="584"/>
    </row>
    <row r="122" spans="1:11" ht="22.75" customHeight="1" thickBot="1" x14ac:dyDescent="0.35">
      <c r="A122" s="213" t="s">
        <v>393</v>
      </c>
      <c r="B122" s="214"/>
      <c r="C122" s="474">
        <f>C121+C110+C106</f>
        <v>0</v>
      </c>
      <c r="D122" s="474">
        <f>D121+D110+D106</f>
        <v>0</v>
      </c>
      <c r="E122" s="215">
        <f>E121+E110+E106</f>
        <v>0</v>
      </c>
      <c r="F122" s="215">
        <f>F121+F110+F106</f>
        <v>0</v>
      </c>
      <c r="G122" s="327">
        <f>G121+G110+G106</f>
        <v>0</v>
      </c>
      <c r="H122" s="555"/>
      <c r="I122" s="579"/>
      <c r="J122" s="647"/>
      <c r="K122" s="584"/>
    </row>
    <row r="123" spans="1:11" ht="14.5" thickBot="1" x14ac:dyDescent="0.35">
      <c r="A123" s="375" t="s">
        <v>394</v>
      </c>
      <c r="B123" s="472"/>
      <c r="C123" s="475"/>
      <c r="D123" s="458"/>
      <c r="E123" s="473">
        <f>D124</f>
        <v>0</v>
      </c>
      <c r="F123" s="215">
        <f>E124</f>
        <v>0</v>
      </c>
      <c r="G123" s="327">
        <f>F124</f>
        <v>0</v>
      </c>
      <c r="H123" s="555"/>
      <c r="I123" s="579"/>
      <c r="J123" s="647"/>
      <c r="K123" s="584"/>
    </row>
    <row r="124" spans="1:11" ht="22.75" customHeight="1" thickBot="1" x14ac:dyDescent="0.35">
      <c r="A124" s="213" t="s">
        <v>395</v>
      </c>
      <c r="B124" s="214"/>
      <c r="C124" s="426">
        <f t="shared" ref="C124:G124" si="9">+C122+C123</f>
        <v>0</v>
      </c>
      <c r="D124" s="426">
        <f t="shared" si="9"/>
        <v>0</v>
      </c>
      <c r="E124" s="215">
        <f t="shared" si="9"/>
        <v>0</v>
      </c>
      <c r="F124" s="215">
        <f t="shared" si="9"/>
        <v>0</v>
      </c>
      <c r="G124" s="327">
        <f t="shared" si="9"/>
        <v>0</v>
      </c>
      <c r="H124" s="555"/>
      <c r="I124" s="579"/>
      <c r="J124" s="647"/>
      <c r="K124" s="584"/>
    </row>
    <row r="125" spans="1:11" ht="14.5" thickBot="1" x14ac:dyDescent="0.35">
      <c r="A125" s="222" t="s">
        <v>377</v>
      </c>
      <c r="B125" s="214"/>
      <c r="C125" s="215">
        <f>C54+C55+C56+C57+C58-C124</f>
        <v>0</v>
      </c>
      <c r="D125" s="215">
        <f>D54+D55+D56+D57+D58-D124</f>
        <v>0</v>
      </c>
      <c r="E125" s="215">
        <f>E54+E55+E56+E57+E58-E124</f>
        <v>0</v>
      </c>
      <c r="F125" s="215">
        <f>F54+F55+F56+F57+F58-F124</f>
        <v>0</v>
      </c>
      <c r="G125" s="327">
        <f>G54+G55+G56+G57+G58-G124</f>
        <v>0</v>
      </c>
      <c r="H125" s="555"/>
      <c r="I125" s="580"/>
      <c r="J125" s="649"/>
      <c r="K125" s="584"/>
    </row>
    <row r="126" spans="1:11" ht="15.5" thickBot="1" x14ac:dyDescent="0.35">
      <c r="A126" s="223" t="s">
        <v>396</v>
      </c>
      <c r="B126" s="224"/>
      <c r="C126" s="225"/>
      <c r="D126" s="225"/>
      <c r="E126" s="225"/>
      <c r="F126" s="335"/>
      <c r="G126" s="333"/>
      <c r="H126" s="469"/>
      <c r="I126" s="577"/>
      <c r="J126" s="620"/>
      <c r="K126" s="584"/>
    </row>
    <row r="127" spans="1:11" ht="15.5" thickBot="1" x14ac:dyDescent="0.35">
      <c r="A127" s="208" t="s">
        <v>397</v>
      </c>
      <c r="B127" s="328"/>
      <c r="C127" s="437"/>
      <c r="D127" s="437"/>
      <c r="E127" s="437"/>
      <c r="F127" s="432"/>
      <c r="G127" s="433"/>
      <c r="H127" s="465"/>
      <c r="I127" s="571"/>
      <c r="J127" s="621"/>
      <c r="K127" s="584"/>
    </row>
    <row r="128" spans="1:11" x14ac:dyDescent="0.3">
      <c r="A128" s="376" t="s">
        <v>398</v>
      </c>
      <c r="B128" s="434" t="s">
        <v>283</v>
      </c>
      <c r="C128" s="449"/>
      <c r="D128" s="450"/>
      <c r="E128" s="450"/>
      <c r="F128" s="450"/>
      <c r="G128" s="451"/>
      <c r="H128" s="556"/>
      <c r="I128" s="571"/>
      <c r="J128" s="622"/>
      <c r="K128" s="584"/>
    </row>
    <row r="129" spans="1:11" x14ac:dyDescent="0.3">
      <c r="A129" s="377" t="s">
        <v>399</v>
      </c>
      <c r="B129" s="435" t="s">
        <v>283</v>
      </c>
      <c r="C129" s="452"/>
      <c r="D129" s="420"/>
      <c r="E129" s="420"/>
      <c r="F129" s="420"/>
      <c r="G129" s="453"/>
      <c r="H129" s="557"/>
      <c r="I129" s="571"/>
      <c r="J129" s="635" t="s">
        <v>315</v>
      </c>
      <c r="K129" s="584"/>
    </row>
    <row r="130" spans="1:11" x14ac:dyDescent="0.3">
      <c r="A130" s="377" t="s">
        <v>400</v>
      </c>
      <c r="B130" s="435" t="s">
        <v>283</v>
      </c>
      <c r="C130" s="452"/>
      <c r="D130" s="420"/>
      <c r="E130" s="420"/>
      <c r="F130" s="420"/>
      <c r="G130" s="453"/>
      <c r="H130" s="557"/>
      <c r="I130" s="571"/>
      <c r="J130" s="623"/>
      <c r="K130" s="584"/>
    </row>
    <row r="131" spans="1:11" ht="14.5" thickBot="1" x14ac:dyDescent="0.35">
      <c r="A131" s="378" t="s">
        <v>401</v>
      </c>
      <c r="B131" s="436" t="s">
        <v>283</v>
      </c>
      <c r="C131" s="454"/>
      <c r="D131" s="448"/>
      <c r="E131" s="448"/>
      <c r="F131" s="448"/>
      <c r="G131" s="455"/>
      <c r="H131" s="558"/>
      <c r="I131" s="571"/>
      <c r="J131" s="636" t="s">
        <v>315</v>
      </c>
      <c r="K131" s="584"/>
    </row>
    <row r="132" spans="1:11" ht="14.5" thickBot="1" x14ac:dyDescent="0.35">
      <c r="A132" s="220" t="s">
        <v>384</v>
      </c>
      <c r="B132" s="226"/>
      <c r="C132" s="426">
        <f t="shared" ref="C132:G132" si="10">SUM(C128:C131)</f>
        <v>0</v>
      </c>
      <c r="D132" s="426">
        <f t="shared" si="10"/>
        <v>0</v>
      </c>
      <c r="E132" s="426">
        <f t="shared" si="10"/>
        <v>0</v>
      </c>
      <c r="F132" s="426">
        <f t="shared" si="10"/>
        <v>0</v>
      </c>
      <c r="G132" s="427">
        <f t="shared" si="10"/>
        <v>0</v>
      </c>
      <c r="H132" s="464"/>
      <c r="I132" s="571"/>
      <c r="J132" s="624"/>
      <c r="K132" s="584"/>
    </row>
    <row r="133" spans="1:11" ht="15.5" thickBot="1" x14ac:dyDescent="0.35">
      <c r="A133" s="206" t="s">
        <v>402</v>
      </c>
      <c r="B133" s="207"/>
      <c r="C133" s="212"/>
      <c r="D133" s="212"/>
      <c r="E133" s="212"/>
      <c r="F133" s="334"/>
      <c r="G133" s="332"/>
      <c r="H133" s="467"/>
      <c r="I133" s="577"/>
      <c r="J133" s="616"/>
      <c r="K133" s="584"/>
    </row>
    <row r="134" spans="1:11" ht="15.5" thickBot="1" x14ac:dyDescent="0.35">
      <c r="A134" s="216" t="s">
        <v>282</v>
      </c>
      <c r="B134" s="227"/>
      <c r="C134" s="438"/>
      <c r="D134" s="438"/>
      <c r="E134" s="438"/>
      <c r="F134" s="438"/>
      <c r="G134" s="439"/>
      <c r="H134" s="465"/>
      <c r="I134" s="571"/>
      <c r="J134" s="621"/>
      <c r="K134" s="584"/>
    </row>
    <row r="135" spans="1:11" x14ac:dyDescent="0.3">
      <c r="A135" s="379" t="s">
        <v>403</v>
      </c>
      <c r="B135" s="434" t="s">
        <v>283</v>
      </c>
      <c r="C135" s="449"/>
      <c r="D135" s="450"/>
      <c r="E135" s="450"/>
      <c r="F135" s="450"/>
      <c r="G135" s="451"/>
      <c r="H135" s="559"/>
      <c r="I135" s="571"/>
      <c r="J135" s="625"/>
      <c r="K135" s="584"/>
    </row>
    <row r="136" spans="1:11" ht="14.5" thickBot="1" x14ac:dyDescent="0.35">
      <c r="A136" s="374" t="s">
        <v>383</v>
      </c>
      <c r="B136" s="436" t="s">
        <v>283</v>
      </c>
      <c r="C136" s="454"/>
      <c r="D136" s="448"/>
      <c r="E136" s="448"/>
      <c r="F136" s="448"/>
      <c r="G136" s="455"/>
      <c r="H136" s="560"/>
      <c r="I136" s="571"/>
      <c r="J136" s="626"/>
      <c r="K136" s="584"/>
    </row>
    <row r="137" spans="1:11" ht="14.5" thickBot="1" x14ac:dyDescent="0.35">
      <c r="A137" s="213" t="s">
        <v>384</v>
      </c>
      <c r="B137" s="228"/>
      <c r="C137" s="430">
        <f t="shared" ref="C137:G137" si="11">SUM(C135:C136)</f>
        <v>0</v>
      </c>
      <c r="D137" s="430">
        <f t="shared" si="11"/>
        <v>0</v>
      </c>
      <c r="E137" s="430">
        <f t="shared" si="11"/>
        <v>0</v>
      </c>
      <c r="F137" s="430">
        <f t="shared" si="11"/>
        <v>0</v>
      </c>
      <c r="G137" s="431">
        <f t="shared" si="11"/>
        <v>0</v>
      </c>
      <c r="H137" s="465"/>
      <c r="I137" s="571"/>
      <c r="J137" s="621"/>
      <c r="K137" s="584"/>
    </row>
    <row r="138" spans="1:11" ht="14.5" thickBot="1" x14ac:dyDescent="0.35">
      <c r="A138" s="368" t="s">
        <v>404</v>
      </c>
      <c r="B138" s="380"/>
      <c r="C138" s="428"/>
      <c r="D138" s="428"/>
      <c r="E138" s="428"/>
      <c r="F138" s="428"/>
      <c r="G138" s="429"/>
      <c r="H138" s="561"/>
      <c r="I138" s="571"/>
      <c r="J138" s="627"/>
      <c r="K138" s="584"/>
    </row>
    <row r="139" spans="1:11" x14ac:dyDescent="0.3">
      <c r="A139" s="381" t="s">
        <v>403</v>
      </c>
      <c r="B139" s="440" t="s">
        <v>1989</v>
      </c>
      <c r="C139" s="695"/>
      <c r="D139" s="696"/>
      <c r="E139" s="696"/>
      <c r="F139" s="696"/>
      <c r="G139" s="697"/>
      <c r="H139" s="1183" t="s">
        <v>1990</v>
      </c>
      <c r="I139" s="571"/>
      <c r="J139" s="628"/>
      <c r="K139" s="584"/>
    </row>
    <row r="140" spans="1:11" ht="14.5" thickBot="1" x14ac:dyDescent="0.35">
      <c r="A140" s="382" t="s">
        <v>383</v>
      </c>
      <c r="B140" s="441" t="s">
        <v>1989</v>
      </c>
      <c r="C140" s="698"/>
      <c r="D140" s="699"/>
      <c r="E140" s="699"/>
      <c r="F140" s="699"/>
      <c r="G140" s="700"/>
      <c r="H140" s="1184" t="s">
        <v>1990</v>
      </c>
      <c r="I140" s="571"/>
      <c r="J140" s="629"/>
      <c r="K140" s="584"/>
    </row>
    <row r="141" spans="1:11" ht="14.5" thickBot="1" x14ac:dyDescent="0.35">
      <c r="A141" s="220" t="s">
        <v>384</v>
      </c>
      <c r="B141" s="228"/>
      <c r="C141" s="701">
        <f>SUM(C139:C140)</f>
        <v>0</v>
      </c>
      <c r="D141" s="701">
        <f t="shared" ref="D141:E141" si="12">SUM(D139:D140)</f>
        <v>0</v>
      </c>
      <c r="E141" s="701">
        <f t="shared" si="12"/>
        <v>0</v>
      </c>
      <c r="F141" s="701">
        <f>SUM(F139:F140)</f>
        <v>0</v>
      </c>
      <c r="G141" s="702">
        <f t="shared" ref="G141" si="13">SUM(G139:G140)</f>
        <v>0</v>
      </c>
      <c r="H141" s="464"/>
      <c r="I141" s="571"/>
      <c r="J141" s="624" t="s">
        <v>405</v>
      </c>
      <c r="K141" s="584"/>
    </row>
    <row r="142" spans="1:11" ht="14.5" thickBot="1" x14ac:dyDescent="0.35">
      <c r="A142" s="383" t="s">
        <v>406</v>
      </c>
      <c r="B142" s="370"/>
      <c r="C142" s="428"/>
      <c r="D142" s="428"/>
      <c r="E142" s="428"/>
      <c r="F142" s="428"/>
      <c r="G142" s="429"/>
      <c r="H142" s="564"/>
      <c r="I142" s="571"/>
      <c r="J142" s="630"/>
      <c r="K142" s="584"/>
    </row>
    <row r="143" spans="1:11" x14ac:dyDescent="0.3">
      <c r="A143" s="381" t="s">
        <v>407</v>
      </c>
      <c r="B143" s="435" t="s">
        <v>283</v>
      </c>
      <c r="C143" s="449"/>
      <c r="D143" s="450"/>
      <c r="E143" s="450"/>
      <c r="F143" s="450"/>
      <c r="G143" s="451"/>
      <c r="H143" s="562"/>
      <c r="I143" s="571"/>
      <c r="J143" s="628"/>
      <c r="K143" s="584"/>
    </row>
    <row r="144" spans="1:11" ht="14.5" thickBot="1" x14ac:dyDescent="0.35">
      <c r="A144" s="382" t="s">
        <v>408</v>
      </c>
      <c r="B144" s="436" t="s">
        <v>283</v>
      </c>
      <c r="C144" s="454"/>
      <c r="D144" s="448"/>
      <c r="E144" s="448"/>
      <c r="F144" s="448"/>
      <c r="G144" s="455"/>
      <c r="H144" s="563"/>
      <c r="I144" s="571"/>
      <c r="J144" s="629"/>
      <c r="K144" s="584"/>
    </row>
    <row r="145" spans="1:11" ht="14.5" thickBot="1" x14ac:dyDescent="0.35">
      <c r="A145" s="229" t="s">
        <v>384</v>
      </c>
      <c r="B145" s="226"/>
      <c r="C145" s="426">
        <f t="shared" ref="C145:G145" si="14">SUM(C143:C144)</f>
        <v>0</v>
      </c>
      <c r="D145" s="426">
        <f t="shared" si="14"/>
        <v>0</v>
      </c>
      <c r="E145" s="426">
        <f t="shared" si="14"/>
        <v>0</v>
      </c>
      <c r="F145" s="426">
        <f t="shared" si="14"/>
        <v>0</v>
      </c>
      <c r="G145" s="427">
        <f t="shared" si="14"/>
        <v>0</v>
      </c>
      <c r="H145" s="565"/>
      <c r="I145" s="571"/>
      <c r="J145" s="631" t="s">
        <v>409</v>
      </c>
      <c r="K145" s="584"/>
    </row>
    <row r="146" spans="1:11" ht="15.5" thickBot="1" x14ac:dyDescent="0.35">
      <c r="A146" s="206" t="s">
        <v>410</v>
      </c>
      <c r="B146" s="207"/>
      <c r="C146" s="225"/>
      <c r="D146" s="212"/>
      <c r="E146" s="212"/>
      <c r="F146" s="334"/>
      <c r="G146" s="332"/>
      <c r="H146" s="467"/>
      <c r="I146" s="577"/>
      <c r="J146" s="616"/>
      <c r="K146" s="584"/>
    </row>
    <row r="147" spans="1:11" x14ac:dyDescent="0.3">
      <c r="A147" s="384" t="s">
        <v>411</v>
      </c>
      <c r="B147" s="442" t="s">
        <v>412</v>
      </c>
      <c r="C147" s="445"/>
      <c r="D147" s="480"/>
      <c r="E147" s="481"/>
      <c r="F147" s="481"/>
      <c r="G147" s="482"/>
      <c r="H147" s="566" t="s">
        <v>413</v>
      </c>
      <c r="I147" s="581"/>
      <c r="J147" s="632" t="s">
        <v>414</v>
      </c>
      <c r="K147" s="584"/>
    </row>
    <row r="148" spans="1:11" x14ac:dyDescent="0.3">
      <c r="A148" s="385" t="s">
        <v>415</v>
      </c>
      <c r="B148" s="443" t="s">
        <v>412</v>
      </c>
      <c r="C148" s="445"/>
      <c r="D148" s="480"/>
      <c r="E148" s="481"/>
      <c r="F148" s="481"/>
      <c r="G148" s="482"/>
      <c r="H148" s="567"/>
      <c r="I148" s="582"/>
      <c r="J148" s="633"/>
      <c r="K148" s="584"/>
    </row>
    <row r="149" spans="1:11" ht="14.5" thickBot="1" x14ac:dyDescent="0.35">
      <c r="A149" s="386" t="s">
        <v>416</v>
      </c>
      <c r="B149" s="444" t="s">
        <v>412</v>
      </c>
      <c r="C149" s="446"/>
      <c r="D149" s="483"/>
      <c r="E149" s="484"/>
      <c r="F149" s="484"/>
      <c r="G149" s="485"/>
      <c r="H149" s="568"/>
      <c r="I149" s="583"/>
      <c r="J149" s="634"/>
      <c r="K149" s="584"/>
    </row>
    <row r="150" spans="1:11" x14ac:dyDescent="0.3">
      <c r="A150" s="7"/>
      <c r="H150" s="13"/>
      <c r="I150" s="13"/>
      <c r="J150" s="13"/>
    </row>
    <row r="151" spans="1:11" x14ac:dyDescent="0.3">
      <c r="A151" s="7"/>
      <c r="H151" s="13"/>
      <c r="I151" s="13"/>
      <c r="J151" s="13"/>
    </row>
    <row r="152" spans="1:11" x14ac:dyDescent="0.3">
      <c r="A152" s="7"/>
      <c r="H152" s="13"/>
      <c r="I152" s="13"/>
      <c r="J152" s="13"/>
    </row>
    <row r="153" spans="1:11" x14ac:dyDescent="0.3">
      <c r="A153" s="7"/>
      <c r="H153" s="13"/>
      <c r="I153" s="13"/>
      <c r="J153" s="13"/>
    </row>
    <row r="154" spans="1:11" x14ac:dyDescent="0.3">
      <c r="A154" s="7"/>
      <c r="H154" s="13"/>
      <c r="I154" s="13"/>
      <c r="J154" s="13"/>
    </row>
    <row r="155" spans="1:11" x14ac:dyDescent="0.3">
      <c r="A155" s="7"/>
      <c r="H155" s="13"/>
      <c r="I155" s="13"/>
      <c r="J155" s="13"/>
    </row>
    <row r="156" spans="1:11" x14ac:dyDescent="0.3">
      <c r="A156" s="7"/>
      <c r="H156" s="13"/>
      <c r="I156" s="13"/>
      <c r="J156" s="13"/>
    </row>
    <row r="157" spans="1:11" x14ac:dyDescent="0.3">
      <c r="A157" s="7"/>
      <c r="H157" s="13"/>
      <c r="I157" s="13"/>
      <c r="J157" s="13"/>
    </row>
    <row r="158" spans="1:11" x14ac:dyDescent="0.3">
      <c r="A158" s="7"/>
      <c r="H158" s="13"/>
      <c r="I158" s="13"/>
      <c r="J158" s="13"/>
    </row>
    <row r="159" spans="1:11" x14ac:dyDescent="0.3">
      <c r="A159" s="7"/>
      <c r="H159" s="13"/>
      <c r="I159" s="13"/>
      <c r="J159" s="13"/>
    </row>
    <row r="160" spans="1:11" x14ac:dyDescent="0.3">
      <c r="A160" s="7"/>
      <c r="H160" s="13"/>
      <c r="I160" s="13"/>
      <c r="J160" s="13"/>
    </row>
    <row r="161" spans="1:10" x14ac:dyDescent="0.3">
      <c r="A161" s="7"/>
      <c r="H161" s="13"/>
      <c r="I161" s="13"/>
      <c r="J161" s="13"/>
    </row>
    <row r="162" spans="1:10" x14ac:dyDescent="0.3">
      <c r="A162" s="7"/>
      <c r="H162" s="13"/>
      <c r="I162" s="13"/>
      <c r="J162" s="13"/>
    </row>
    <row r="163" spans="1:10" x14ac:dyDescent="0.3">
      <c r="A163" s="7"/>
      <c r="H163" s="13"/>
      <c r="I163" s="13"/>
      <c r="J163" s="13"/>
    </row>
    <row r="164" spans="1:10" x14ac:dyDescent="0.3">
      <c r="A164" s="7"/>
      <c r="H164" s="13"/>
      <c r="I164" s="13"/>
      <c r="J164" s="13"/>
    </row>
    <row r="165" spans="1:10" x14ac:dyDescent="0.3">
      <c r="A165" s="7"/>
      <c r="H165" s="13"/>
      <c r="I165" s="13"/>
      <c r="J165" s="13"/>
    </row>
    <row r="166" spans="1:10" x14ac:dyDescent="0.3">
      <c r="A166" s="7"/>
      <c r="H166" s="13"/>
      <c r="I166" s="13"/>
      <c r="J166" s="13"/>
    </row>
    <row r="167" spans="1:10" x14ac:dyDescent="0.3">
      <c r="A167" s="7"/>
      <c r="H167" s="13"/>
      <c r="I167" s="13"/>
      <c r="J167" s="13"/>
    </row>
    <row r="168" spans="1:10" x14ac:dyDescent="0.3">
      <c r="A168" s="7"/>
      <c r="H168" s="13"/>
      <c r="I168" s="13"/>
      <c r="J168" s="13"/>
    </row>
    <row r="169" spans="1:10" x14ac:dyDescent="0.3">
      <c r="A169" s="7"/>
      <c r="H169" s="13"/>
      <c r="I169" s="13"/>
      <c r="J169" s="13"/>
    </row>
    <row r="170" spans="1:10" x14ac:dyDescent="0.3">
      <c r="A170" s="7"/>
      <c r="H170" s="13"/>
      <c r="I170" s="13"/>
      <c r="J170" s="13"/>
    </row>
    <row r="171" spans="1:10" x14ac:dyDescent="0.3">
      <c r="A171" s="7"/>
      <c r="H171" s="13"/>
      <c r="I171" s="13"/>
      <c r="J171" s="13"/>
    </row>
    <row r="172" spans="1:10" x14ac:dyDescent="0.3">
      <c r="A172" s="7"/>
      <c r="H172" s="13"/>
      <c r="I172" s="13"/>
      <c r="J172" s="13"/>
    </row>
    <row r="173" spans="1:10" x14ac:dyDescent="0.3">
      <c r="A173" s="7"/>
      <c r="H173" s="13"/>
      <c r="I173" s="13"/>
      <c r="J173" s="13"/>
    </row>
    <row r="174" spans="1:10" x14ac:dyDescent="0.3">
      <c r="A174" s="7"/>
      <c r="H174" s="13"/>
      <c r="I174" s="13"/>
      <c r="J174" s="13"/>
    </row>
    <row r="175" spans="1:10" x14ac:dyDescent="0.3">
      <c r="A175" s="7"/>
      <c r="H175" s="13"/>
      <c r="I175" s="13"/>
      <c r="J175" s="13"/>
    </row>
    <row r="176" spans="1:10" x14ac:dyDescent="0.3">
      <c r="A176" s="7"/>
      <c r="H176" s="13"/>
      <c r="I176" s="13"/>
      <c r="J176" s="13"/>
    </row>
    <row r="177" spans="1:10" x14ac:dyDescent="0.3">
      <c r="A177" s="7"/>
      <c r="H177" s="13"/>
      <c r="I177" s="13"/>
      <c r="J177" s="13"/>
    </row>
    <row r="178" spans="1:10" x14ac:dyDescent="0.3">
      <c r="A178" s="7"/>
      <c r="H178" s="13"/>
      <c r="I178" s="13"/>
      <c r="J178" s="13"/>
    </row>
    <row r="179" spans="1:10" x14ac:dyDescent="0.3">
      <c r="A179" s="7"/>
      <c r="H179" s="13"/>
      <c r="I179" s="13"/>
      <c r="J179" s="13"/>
    </row>
    <row r="180" spans="1:10" x14ac:dyDescent="0.3">
      <c r="A180" s="7"/>
      <c r="H180" s="13"/>
      <c r="I180" s="13"/>
      <c r="J180" s="13"/>
    </row>
    <row r="181" spans="1:10" x14ac:dyDescent="0.3">
      <c r="A181" s="7"/>
      <c r="H181" s="13"/>
      <c r="I181" s="13"/>
      <c r="J181" s="13"/>
    </row>
    <row r="182" spans="1:10" x14ac:dyDescent="0.3">
      <c r="A182" s="7"/>
      <c r="H182" s="13"/>
      <c r="I182" s="13"/>
      <c r="J182" s="13"/>
    </row>
    <row r="183" spans="1:10" x14ac:dyDescent="0.3">
      <c r="A183" s="7"/>
      <c r="H183" s="13"/>
      <c r="I183" s="13"/>
      <c r="J183" s="13"/>
    </row>
    <row r="184" spans="1:10" x14ac:dyDescent="0.3">
      <c r="A184" s="7"/>
      <c r="H184" s="13"/>
      <c r="I184" s="13"/>
      <c r="J184" s="13"/>
    </row>
    <row r="185" spans="1:10" x14ac:dyDescent="0.3">
      <c r="A185" s="7"/>
      <c r="H185" s="13"/>
      <c r="I185" s="13"/>
      <c r="J185" s="13"/>
    </row>
    <row r="186" spans="1:10" x14ac:dyDescent="0.3">
      <c r="A186" s="7"/>
      <c r="H186" s="13"/>
      <c r="I186" s="13"/>
      <c r="J186" s="13"/>
    </row>
    <row r="187" spans="1:10" x14ac:dyDescent="0.3">
      <c r="A187" s="7"/>
      <c r="H187" s="13"/>
      <c r="I187" s="13"/>
      <c r="J187" s="13"/>
    </row>
    <row r="188" spans="1:10" x14ac:dyDescent="0.3">
      <c r="A188" s="7"/>
      <c r="H188" s="13"/>
      <c r="I188" s="13"/>
      <c r="J188" s="13"/>
    </row>
    <row r="189" spans="1:10" x14ac:dyDescent="0.3">
      <c r="A189" s="7"/>
      <c r="H189" s="13"/>
      <c r="I189" s="13"/>
      <c r="J189" s="13"/>
    </row>
    <row r="190" spans="1:10" x14ac:dyDescent="0.3">
      <c r="A190" s="7"/>
      <c r="H190" s="13"/>
      <c r="I190" s="13"/>
      <c r="J190" s="13"/>
    </row>
    <row r="191" spans="1:10" x14ac:dyDescent="0.3">
      <c r="A191" s="7"/>
      <c r="H191" s="13"/>
      <c r="I191" s="13"/>
      <c r="J191" s="13"/>
    </row>
    <row r="192" spans="1:10" x14ac:dyDescent="0.3">
      <c r="A192" s="7"/>
      <c r="H192" s="13"/>
      <c r="I192" s="13"/>
      <c r="J192" s="13"/>
    </row>
    <row r="193" spans="1:10" x14ac:dyDescent="0.3">
      <c r="A193" s="7"/>
      <c r="H193" s="13"/>
      <c r="I193" s="13"/>
      <c r="J193" s="13"/>
    </row>
    <row r="194" spans="1:10" x14ac:dyDescent="0.3">
      <c r="A194" s="7"/>
      <c r="H194" s="13"/>
      <c r="I194" s="13"/>
      <c r="J194" s="13"/>
    </row>
    <row r="195" spans="1:10" x14ac:dyDescent="0.3">
      <c r="A195" s="7"/>
      <c r="H195" s="13"/>
      <c r="I195" s="13"/>
      <c r="J195" s="13"/>
    </row>
    <row r="196" spans="1:10" x14ac:dyDescent="0.3">
      <c r="A196" s="7"/>
      <c r="H196" s="13"/>
      <c r="I196" s="13"/>
      <c r="J196" s="13"/>
    </row>
    <row r="197" spans="1:10" x14ac:dyDescent="0.3">
      <c r="A197" s="7"/>
      <c r="H197" s="13"/>
      <c r="I197" s="13"/>
      <c r="J197" s="13"/>
    </row>
    <row r="198" spans="1:10" x14ac:dyDescent="0.3">
      <c r="A198" s="7"/>
      <c r="H198" s="13"/>
      <c r="I198" s="13"/>
      <c r="J198" s="13"/>
    </row>
    <row r="199" spans="1:10" x14ac:dyDescent="0.3">
      <c r="A199" s="7"/>
      <c r="H199" s="13"/>
      <c r="I199" s="13"/>
      <c r="J199" s="13"/>
    </row>
    <row r="200" spans="1:10" x14ac:dyDescent="0.3">
      <c r="A200" s="7"/>
      <c r="H200" s="13"/>
      <c r="I200" s="13"/>
      <c r="J200" s="13"/>
    </row>
    <row r="201" spans="1:10" x14ac:dyDescent="0.3">
      <c r="A201" s="7"/>
      <c r="H201" s="13"/>
      <c r="I201" s="13"/>
      <c r="J201" s="13"/>
    </row>
    <row r="202" spans="1:10" x14ac:dyDescent="0.3">
      <c r="A202" s="7"/>
      <c r="H202" s="13"/>
      <c r="I202" s="13"/>
      <c r="J202" s="13"/>
    </row>
    <row r="203" spans="1:10" x14ac:dyDescent="0.3">
      <c r="A203" s="7"/>
      <c r="H203" s="13"/>
      <c r="I203" s="13"/>
      <c r="J203" s="13"/>
    </row>
    <row r="204" spans="1:10" x14ac:dyDescent="0.3">
      <c r="A204" s="7"/>
      <c r="H204" s="13"/>
      <c r="I204" s="13"/>
      <c r="J204" s="13"/>
    </row>
    <row r="205" spans="1:10" x14ac:dyDescent="0.3">
      <c r="A205" s="7"/>
      <c r="H205" s="13"/>
      <c r="I205" s="13"/>
      <c r="J205" s="13"/>
    </row>
    <row r="206" spans="1:10" x14ac:dyDescent="0.3">
      <c r="A206" s="7"/>
      <c r="H206" s="13"/>
      <c r="I206" s="13"/>
      <c r="J206" s="13"/>
    </row>
    <row r="207" spans="1:10" x14ac:dyDescent="0.3">
      <c r="A207" s="7"/>
      <c r="H207" s="13"/>
      <c r="I207" s="13"/>
      <c r="J207" s="13"/>
    </row>
    <row r="208" spans="1:10" x14ac:dyDescent="0.3">
      <c r="A208" s="7"/>
      <c r="H208" s="13"/>
      <c r="I208" s="13"/>
      <c r="J208" s="13"/>
    </row>
    <row r="209" spans="1:10" x14ac:dyDescent="0.3">
      <c r="A209" s="7"/>
      <c r="H209" s="13"/>
      <c r="I209" s="13"/>
      <c r="J209" s="13"/>
    </row>
    <row r="210" spans="1:10" x14ac:dyDescent="0.3">
      <c r="A210" s="7"/>
      <c r="H210" s="13"/>
      <c r="I210" s="13"/>
      <c r="J210" s="13"/>
    </row>
    <row r="211" spans="1:10" x14ac:dyDescent="0.3">
      <c r="A211" s="7"/>
      <c r="H211" s="13"/>
      <c r="I211" s="13"/>
      <c r="J211" s="13"/>
    </row>
    <row r="212" spans="1:10" x14ac:dyDescent="0.3">
      <c r="A212" s="7"/>
      <c r="H212" s="13"/>
      <c r="I212" s="13"/>
      <c r="J212" s="13"/>
    </row>
    <row r="213" spans="1:10" x14ac:dyDescent="0.3">
      <c r="A213" s="7"/>
      <c r="H213" s="13"/>
      <c r="I213" s="13"/>
      <c r="J213" s="13"/>
    </row>
    <row r="214" spans="1:10" x14ac:dyDescent="0.3">
      <c r="A214" s="7"/>
      <c r="H214" s="13"/>
      <c r="I214" s="13"/>
      <c r="J214" s="13"/>
    </row>
    <row r="215" spans="1:10" x14ac:dyDescent="0.3">
      <c r="A215" s="7"/>
      <c r="H215" s="13"/>
      <c r="I215" s="13"/>
      <c r="J215" s="13"/>
    </row>
    <row r="216" spans="1:10" x14ac:dyDescent="0.3">
      <c r="A216" s="7"/>
      <c r="H216" s="13"/>
      <c r="I216" s="13"/>
      <c r="J216" s="13"/>
    </row>
    <row r="217" spans="1:10" x14ac:dyDescent="0.3">
      <c r="A217" s="7"/>
      <c r="H217" s="13"/>
      <c r="I217" s="13"/>
      <c r="J217" s="13"/>
    </row>
    <row r="218" spans="1:10" x14ac:dyDescent="0.3">
      <c r="A218" s="7"/>
      <c r="H218" s="13"/>
      <c r="I218" s="13"/>
      <c r="J218" s="13"/>
    </row>
    <row r="219" spans="1:10" x14ac:dyDescent="0.3">
      <c r="A219" s="7"/>
      <c r="H219" s="13"/>
      <c r="I219" s="13"/>
      <c r="J219" s="13"/>
    </row>
    <row r="220" spans="1:10" x14ac:dyDescent="0.3">
      <c r="A220" s="7"/>
      <c r="H220" s="13"/>
      <c r="I220" s="13"/>
      <c r="J220" s="13"/>
    </row>
    <row r="221" spans="1:10" x14ac:dyDescent="0.3">
      <c r="A221" s="7"/>
      <c r="H221" s="13"/>
      <c r="I221" s="13"/>
      <c r="J221" s="13"/>
    </row>
    <row r="222" spans="1:10" x14ac:dyDescent="0.3">
      <c r="A222" s="7"/>
      <c r="H222" s="13"/>
      <c r="I222" s="13"/>
      <c r="J222" s="13"/>
    </row>
    <row r="223" spans="1:10" x14ac:dyDescent="0.3">
      <c r="A223" s="7"/>
      <c r="H223" s="13"/>
      <c r="I223" s="13"/>
      <c r="J223" s="13"/>
    </row>
    <row r="224" spans="1:10" x14ac:dyDescent="0.3">
      <c r="A224" s="7"/>
      <c r="H224" s="13"/>
      <c r="I224" s="13"/>
      <c r="J224" s="13"/>
    </row>
    <row r="225" spans="1:10" x14ac:dyDescent="0.3">
      <c r="A225" s="7"/>
      <c r="H225" s="13"/>
      <c r="I225" s="13"/>
      <c r="J225" s="13"/>
    </row>
    <row r="226" spans="1:10" x14ac:dyDescent="0.3">
      <c r="A226" s="7"/>
      <c r="H226" s="13"/>
      <c r="I226" s="13"/>
      <c r="J226" s="13"/>
    </row>
    <row r="227" spans="1:10" x14ac:dyDescent="0.3">
      <c r="A227" s="7"/>
      <c r="H227" s="13"/>
      <c r="I227" s="13"/>
      <c r="J227" s="13"/>
    </row>
    <row r="228" spans="1:10" x14ac:dyDescent="0.3">
      <c r="A228" s="7"/>
      <c r="H228" s="13"/>
      <c r="I228" s="13"/>
      <c r="J228" s="13"/>
    </row>
    <row r="229" spans="1:10" x14ac:dyDescent="0.3">
      <c r="A229" s="7"/>
      <c r="H229" s="13"/>
      <c r="I229" s="13"/>
      <c r="J229" s="13"/>
    </row>
    <row r="230" spans="1:10" x14ac:dyDescent="0.3">
      <c r="A230" s="7"/>
      <c r="H230" s="13"/>
      <c r="I230" s="13"/>
      <c r="J230" s="13"/>
    </row>
    <row r="231" spans="1:10" x14ac:dyDescent="0.3">
      <c r="A231" s="7"/>
      <c r="H231" s="13"/>
      <c r="I231" s="13"/>
      <c r="J231" s="13"/>
    </row>
    <row r="232" spans="1:10" x14ac:dyDescent="0.3">
      <c r="A232" s="7"/>
      <c r="H232" s="13"/>
      <c r="I232" s="13"/>
      <c r="J232" s="13"/>
    </row>
    <row r="233" spans="1:10" x14ac:dyDescent="0.3">
      <c r="A233" s="7"/>
      <c r="H233" s="13"/>
      <c r="I233" s="13"/>
      <c r="J233" s="13"/>
    </row>
    <row r="234" spans="1:10" x14ac:dyDescent="0.3">
      <c r="A234" s="7"/>
      <c r="H234" s="13"/>
      <c r="I234" s="13"/>
      <c r="J234" s="13"/>
    </row>
    <row r="235" spans="1:10" x14ac:dyDescent="0.3">
      <c r="A235" s="7"/>
      <c r="H235" s="13"/>
      <c r="I235" s="13"/>
      <c r="J235" s="13"/>
    </row>
    <row r="236" spans="1:10" x14ac:dyDescent="0.3">
      <c r="A236" s="7"/>
      <c r="H236" s="13"/>
      <c r="I236" s="13"/>
      <c r="J236" s="13"/>
    </row>
    <row r="237" spans="1:10" x14ac:dyDescent="0.3">
      <c r="A237" s="7"/>
      <c r="H237" s="13"/>
      <c r="I237" s="13"/>
      <c r="J237" s="13"/>
    </row>
    <row r="238" spans="1:10" x14ac:dyDescent="0.3">
      <c r="A238" s="7"/>
      <c r="H238" s="13"/>
      <c r="I238" s="13"/>
      <c r="J238" s="13"/>
    </row>
    <row r="239" spans="1:10" x14ac:dyDescent="0.3">
      <c r="A239" s="7"/>
      <c r="H239" s="13"/>
      <c r="I239" s="13"/>
      <c r="J239" s="13"/>
    </row>
    <row r="240" spans="1:10" x14ac:dyDescent="0.3">
      <c r="A240" s="7"/>
      <c r="H240" s="13"/>
      <c r="I240" s="13"/>
      <c r="J240" s="13"/>
    </row>
    <row r="241" spans="1:10" x14ac:dyDescent="0.3">
      <c r="A241" s="7"/>
      <c r="H241" s="13"/>
      <c r="I241" s="13"/>
      <c r="J241" s="13"/>
    </row>
    <row r="242" spans="1:10" x14ac:dyDescent="0.3">
      <c r="A242" s="7"/>
      <c r="H242" s="13"/>
      <c r="I242" s="13"/>
      <c r="J242" s="13"/>
    </row>
    <row r="243" spans="1:10" x14ac:dyDescent="0.3">
      <c r="A243" s="7"/>
      <c r="H243" s="13"/>
      <c r="I243" s="13"/>
      <c r="J243" s="13"/>
    </row>
    <row r="244" spans="1:10" x14ac:dyDescent="0.3">
      <c r="A244" s="7"/>
      <c r="H244" s="13"/>
      <c r="I244" s="13"/>
      <c r="J244" s="13"/>
    </row>
    <row r="245" spans="1:10" x14ac:dyDescent="0.3">
      <c r="A245" s="7"/>
      <c r="H245" s="13"/>
      <c r="I245" s="13"/>
      <c r="J245" s="13"/>
    </row>
    <row r="246" spans="1:10" x14ac:dyDescent="0.3">
      <c r="A246" s="7"/>
      <c r="H246" s="13"/>
      <c r="I246" s="13"/>
      <c r="J246" s="13"/>
    </row>
    <row r="247" spans="1:10" x14ac:dyDescent="0.3">
      <c r="A247" s="7"/>
      <c r="H247" s="13"/>
      <c r="I247" s="13"/>
      <c r="J247" s="13"/>
    </row>
    <row r="248" spans="1:10" x14ac:dyDescent="0.3">
      <c r="A248" s="7"/>
      <c r="H248" s="13"/>
      <c r="I248" s="13"/>
      <c r="J248" s="13"/>
    </row>
    <row r="249" spans="1:10" x14ac:dyDescent="0.3">
      <c r="A249" s="7"/>
      <c r="H249" s="13"/>
      <c r="I249" s="13"/>
      <c r="J249" s="13"/>
    </row>
    <row r="250" spans="1:10" x14ac:dyDescent="0.3">
      <c r="A250" s="7"/>
      <c r="H250" s="13"/>
      <c r="I250" s="13"/>
      <c r="J250" s="13"/>
    </row>
    <row r="251" spans="1:10" x14ac:dyDescent="0.3">
      <c r="A251" s="7"/>
      <c r="H251" s="13"/>
      <c r="I251" s="13"/>
      <c r="J251" s="13"/>
    </row>
    <row r="252" spans="1:10" x14ac:dyDescent="0.3">
      <c r="A252" s="7"/>
      <c r="H252" s="13"/>
      <c r="I252" s="13"/>
      <c r="J252" s="13"/>
    </row>
    <row r="253" spans="1:10" x14ac:dyDescent="0.3">
      <c r="A253" s="7"/>
      <c r="H253" s="13"/>
      <c r="I253" s="13"/>
      <c r="J253" s="13"/>
    </row>
    <row r="254" spans="1:10" x14ac:dyDescent="0.3">
      <c r="A254" s="7"/>
      <c r="H254" s="13"/>
      <c r="I254" s="13"/>
      <c r="J254" s="13"/>
    </row>
    <row r="255" spans="1:10" x14ac:dyDescent="0.3">
      <c r="A255" s="7"/>
      <c r="H255" s="13"/>
      <c r="I255" s="13"/>
      <c r="J255" s="13"/>
    </row>
    <row r="256" spans="1:10" x14ac:dyDescent="0.3">
      <c r="A256" s="7"/>
      <c r="H256" s="13"/>
      <c r="I256" s="13"/>
      <c r="J256" s="13"/>
    </row>
    <row r="257" spans="1:10" x14ac:dyDescent="0.3">
      <c r="A257" s="7"/>
      <c r="H257" s="13"/>
      <c r="I257" s="13"/>
      <c r="J257" s="13"/>
    </row>
    <row r="258" spans="1:10" x14ac:dyDescent="0.3">
      <c r="A258" s="7"/>
      <c r="H258" s="13"/>
      <c r="I258" s="13"/>
      <c r="J258" s="13"/>
    </row>
    <row r="259" spans="1:10" x14ac:dyDescent="0.3">
      <c r="A259" s="7"/>
      <c r="H259" s="13"/>
      <c r="I259" s="13"/>
      <c r="J259" s="13"/>
    </row>
    <row r="260" spans="1:10" x14ac:dyDescent="0.3">
      <c r="A260" s="7"/>
      <c r="H260" s="13"/>
      <c r="I260" s="13"/>
      <c r="J260" s="13"/>
    </row>
    <row r="261" spans="1:10" x14ac:dyDescent="0.3">
      <c r="A261" s="7"/>
      <c r="H261" s="13"/>
      <c r="I261" s="13"/>
      <c r="J261" s="13"/>
    </row>
    <row r="262" spans="1:10" x14ac:dyDescent="0.3">
      <c r="A262" s="7"/>
      <c r="H262" s="13"/>
      <c r="I262" s="13"/>
      <c r="J262" s="13"/>
    </row>
    <row r="263" spans="1:10" x14ac:dyDescent="0.3">
      <c r="A263" s="7"/>
      <c r="H263" s="13"/>
      <c r="I263" s="13"/>
      <c r="J263" s="13"/>
    </row>
    <row r="264" spans="1:10" x14ac:dyDescent="0.3">
      <c r="A264" s="7"/>
      <c r="H264" s="13"/>
      <c r="I264" s="13"/>
      <c r="J264" s="13"/>
    </row>
    <row r="265" spans="1:10" x14ac:dyDescent="0.3">
      <c r="A265" s="7"/>
      <c r="H265" s="13"/>
      <c r="I265" s="13"/>
      <c r="J265" s="13"/>
    </row>
    <row r="266" spans="1:10" x14ac:dyDescent="0.3">
      <c r="A266" s="7"/>
      <c r="H266" s="13"/>
      <c r="I266" s="13"/>
      <c r="J266" s="13"/>
    </row>
    <row r="267" spans="1:10" x14ac:dyDescent="0.3">
      <c r="A267" s="7"/>
      <c r="H267" s="13"/>
      <c r="I267" s="13"/>
      <c r="J267" s="13"/>
    </row>
    <row r="268" spans="1:10" x14ac:dyDescent="0.3">
      <c r="A268" s="7"/>
      <c r="H268" s="13"/>
      <c r="I268" s="13"/>
      <c r="J268" s="13"/>
    </row>
    <row r="269" spans="1:10" x14ac:dyDescent="0.3">
      <c r="A269" s="7"/>
      <c r="H269" s="13"/>
      <c r="I269" s="13"/>
      <c r="J269" s="13"/>
    </row>
    <row r="270" spans="1:10" x14ac:dyDescent="0.3">
      <c r="A270" s="7"/>
      <c r="H270" s="13"/>
      <c r="I270" s="13"/>
      <c r="J270" s="13"/>
    </row>
    <row r="271" spans="1:10" x14ac:dyDescent="0.3">
      <c r="A271" s="7"/>
      <c r="H271" s="13"/>
      <c r="I271" s="13"/>
      <c r="J271" s="13"/>
    </row>
    <row r="272" spans="1:10" x14ac:dyDescent="0.3">
      <c r="A272" s="7"/>
      <c r="H272" s="13"/>
      <c r="I272" s="13"/>
      <c r="J272" s="13"/>
    </row>
    <row r="273" spans="1:10" x14ac:dyDescent="0.3">
      <c r="A273" s="7"/>
      <c r="H273" s="13"/>
      <c r="I273" s="13"/>
      <c r="J273" s="13"/>
    </row>
    <row r="274" spans="1:10" x14ac:dyDescent="0.3">
      <c r="A274" s="7"/>
      <c r="H274" s="13"/>
      <c r="I274" s="13"/>
      <c r="J274" s="13"/>
    </row>
    <row r="275" spans="1:10" x14ac:dyDescent="0.3">
      <c r="A275" s="7"/>
      <c r="H275" s="13"/>
      <c r="I275" s="13"/>
      <c r="J275" s="13"/>
    </row>
    <row r="276" spans="1:10" x14ac:dyDescent="0.3">
      <c r="A276" s="7"/>
      <c r="H276" s="13"/>
      <c r="I276" s="13"/>
      <c r="J276" s="13"/>
    </row>
    <row r="277" spans="1:10" x14ac:dyDescent="0.3">
      <c r="A277" s="7"/>
      <c r="H277" s="13"/>
      <c r="I277" s="13"/>
      <c r="J277" s="13"/>
    </row>
    <row r="278" spans="1:10" x14ac:dyDescent="0.3">
      <c r="A278" s="7"/>
      <c r="H278" s="13"/>
      <c r="I278" s="13"/>
      <c r="J278" s="13"/>
    </row>
    <row r="279" spans="1:10" x14ac:dyDescent="0.3">
      <c r="A279" s="7"/>
      <c r="H279" s="13"/>
      <c r="I279" s="13"/>
      <c r="J279" s="13"/>
    </row>
    <row r="280" spans="1:10" x14ac:dyDescent="0.3">
      <c r="A280" s="7"/>
      <c r="H280" s="13"/>
      <c r="I280" s="13"/>
      <c r="J280" s="13"/>
    </row>
    <row r="281" spans="1:10" x14ac:dyDescent="0.3">
      <c r="A281" s="7"/>
      <c r="H281" s="13"/>
      <c r="I281" s="13"/>
      <c r="J281" s="13"/>
    </row>
    <row r="282" spans="1:10" x14ac:dyDescent="0.3">
      <c r="A282" s="7"/>
      <c r="H282" s="13"/>
      <c r="I282" s="13"/>
      <c r="J282" s="13"/>
    </row>
    <row r="283" spans="1:10" x14ac:dyDescent="0.3">
      <c r="A283" s="7"/>
      <c r="H283" s="13"/>
      <c r="I283" s="13"/>
      <c r="J283" s="13"/>
    </row>
    <row r="284" spans="1:10" x14ac:dyDescent="0.3">
      <c r="A284" s="7"/>
      <c r="H284" s="13"/>
      <c r="I284" s="13"/>
      <c r="J284" s="13"/>
    </row>
    <row r="285" spans="1:10" x14ac:dyDescent="0.3">
      <c r="A285" s="7"/>
      <c r="H285" s="13"/>
      <c r="I285" s="13"/>
      <c r="J285" s="13"/>
    </row>
    <row r="286" spans="1:10" x14ac:dyDescent="0.3">
      <c r="A286" s="7"/>
      <c r="H286" s="13"/>
      <c r="I286" s="13"/>
      <c r="J286" s="13"/>
    </row>
    <row r="287" spans="1:10" x14ac:dyDescent="0.3">
      <c r="A287" s="7"/>
      <c r="H287" s="13"/>
      <c r="I287" s="13"/>
      <c r="J287" s="13"/>
    </row>
    <row r="288" spans="1:10" x14ac:dyDescent="0.3">
      <c r="A288" s="7"/>
      <c r="H288" s="13"/>
      <c r="I288" s="13"/>
      <c r="J288" s="13"/>
    </row>
    <row r="289" spans="1:10" x14ac:dyDescent="0.3">
      <c r="A289" s="7"/>
      <c r="H289" s="13"/>
      <c r="I289" s="13"/>
      <c r="J289" s="13"/>
    </row>
    <row r="290" spans="1:10" x14ac:dyDescent="0.3">
      <c r="A290" s="7"/>
      <c r="H290" s="13"/>
      <c r="I290" s="13"/>
      <c r="J290" s="13"/>
    </row>
    <row r="291" spans="1:10" x14ac:dyDescent="0.3">
      <c r="A291" s="7"/>
      <c r="H291" s="13"/>
      <c r="I291" s="13"/>
      <c r="J291" s="13"/>
    </row>
    <row r="292" spans="1:10" x14ac:dyDescent="0.3">
      <c r="A292" s="7"/>
      <c r="H292" s="13"/>
      <c r="I292" s="13"/>
      <c r="J292" s="13"/>
    </row>
    <row r="293" spans="1:10" x14ac:dyDescent="0.3">
      <c r="A293" s="7"/>
      <c r="H293" s="13"/>
      <c r="I293" s="13"/>
      <c r="J293" s="13"/>
    </row>
    <row r="294" spans="1:10" x14ac:dyDescent="0.3">
      <c r="A294" s="7"/>
      <c r="H294" s="13"/>
      <c r="I294" s="13"/>
      <c r="J294" s="13"/>
    </row>
    <row r="295" spans="1:10" x14ac:dyDescent="0.3">
      <c r="A295" s="7"/>
      <c r="H295" s="13"/>
      <c r="I295" s="13"/>
      <c r="J295" s="13"/>
    </row>
    <row r="296" spans="1:10" x14ac:dyDescent="0.3">
      <c r="A296" s="7"/>
      <c r="H296" s="13"/>
      <c r="I296" s="13"/>
      <c r="J296" s="13"/>
    </row>
    <row r="297" spans="1:10" x14ac:dyDescent="0.3">
      <c r="A297" s="7"/>
      <c r="H297" s="13"/>
      <c r="I297" s="13"/>
      <c r="J297" s="13"/>
    </row>
    <row r="298" spans="1:10" x14ac:dyDescent="0.3">
      <c r="A298" s="7"/>
      <c r="H298" s="13"/>
      <c r="I298" s="13"/>
      <c r="J298" s="13"/>
    </row>
    <row r="299" spans="1:10" x14ac:dyDescent="0.3">
      <c r="A299" s="7"/>
      <c r="H299" s="13"/>
      <c r="I299" s="13"/>
      <c r="J299" s="13"/>
    </row>
    <row r="300" spans="1:10" x14ac:dyDescent="0.3">
      <c r="A300" s="7"/>
      <c r="H300" s="13"/>
      <c r="I300" s="13"/>
      <c r="J300" s="13"/>
    </row>
    <row r="301" spans="1:10" x14ac:dyDescent="0.3">
      <c r="A301" s="7"/>
      <c r="H301" s="13"/>
      <c r="I301" s="13"/>
      <c r="J301" s="13"/>
    </row>
    <row r="302" spans="1:10" x14ac:dyDescent="0.3">
      <c r="A302" s="7"/>
      <c r="H302" s="13"/>
      <c r="I302" s="13"/>
      <c r="J302" s="13"/>
    </row>
    <row r="303" spans="1:10" x14ac:dyDescent="0.3">
      <c r="A303" s="7"/>
      <c r="H303" s="13"/>
      <c r="I303" s="13"/>
      <c r="J303" s="13"/>
    </row>
    <row r="304" spans="1:10" x14ac:dyDescent="0.3">
      <c r="A304" s="7"/>
      <c r="H304" s="13"/>
      <c r="I304" s="13"/>
      <c r="J304" s="13"/>
    </row>
    <row r="305" spans="1:10" x14ac:dyDescent="0.3">
      <c r="A305" s="7"/>
      <c r="H305" s="13"/>
      <c r="I305" s="13"/>
      <c r="J305" s="13"/>
    </row>
    <row r="306" spans="1:10" x14ac:dyDescent="0.3">
      <c r="A306" s="7"/>
      <c r="H306" s="13"/>
      <c r="I306" s="13"/>
      <c r="J306" s="13"/>
    </row>
    <row r="307" spans="1:10" x14ac:dyDescent="0.3">
      <c r="A307" s="7"/>
      <c r="H307" s="13"/>
      <c r="I307" s="13"/>
      <c r="J307" s="13"/>
    </row>
    <row r="308" spans="1:10" x14ac:dyDescent="0.3">
      <c r="A308" s="7"/>
      <c r="H308" s="13"/>
      <c r="I308" s="13"/>
      <c r="J308" s="13"/>
    </row>
    <row r="309" spans="1:10" x14ac:dyDescent="0.3">
      <c r="A309" s="7"/>
      <c r="H309" s="13"/>
      <c r="I309" s="13"/>
      <c r="J309" s="13"/>
    </row>
    <row r="310" spans="1:10" x14ac:dyDescent="0.3">
      <c r="A310" s="7"/>
      <c r="H310" s="13"/>
      <c r="I310" s="13"/>
      <c r="J310" s="13"/>
    </row>
    <row r="311" spans="1:10" x14ac:dyDescent="0.3">
      <c r="A311" s="7"/>
      <c r="H311" s="13"/>
      <c r="I311" s="13"/>
      <c r="J311" s="13"/>
    </row>
    <row r="312" spans="1:10" x14ac:dyDescent="0.3">
      <c r="A312" s="7"/>
      <c r="H312" s="13"/>
      <c r="I312" s="13"/>
      <c r="J312" s="13"/>
    </row>
    <row r="313" spans="1:10" x14ac:dyDescent="0.3">
      <c r="A313" s="7"/>
      <c r="H313" s="13"/>
      <c r="I313" s="13"/>
      <c r="J313" s="13"/>
    </row>
    <row r="314" spans="1:10" x14ac:dyDescent="0.3">
      <c r="A314" s="7"/>
      <c r="H314" s="13"/>
      <c r="I314" s="13"/>
      <c r="J314" s="13"/>
    </row>
    <row r="315" spans="1:10" x14ac:dyDescent="0.3">
      <c r="A315" s="7"/>
      <c r="H315" s="13"/>
      <c r="I315" s="13"/>
      <c r="J315" s="13"/>
    </row>
    <row r="316" spans="1:10" x14ac:dyDescent="0.3">
      <c r="A316" s="7"/>
      <c r="H316" s="13"/>
      <c r="I316" s="13"/>
      <c r="J316" s="13"/>
    </row>
    <row r="317" spans="1:10" x14ac:dyDescent="0.3">
      <c r="A317" s="7"/>
      <c r="H317" s="13"/>
      <c r="I317" s="13"/>
      <c r="J317" s="13"/>
    </row>
    <row r="318" spans="1:10" x14ac:dyDescent="0.3">
      <c r="A318" s="7"/>
      <c r="H318" s="13"/>
      <c r="I318" s="13"/>
      <c r="J318" s="13"/>
    </row>
    <row r="319" spans="1:10" x14ac:dyDescent="0.3">
      <c r="A319" s="7"/>
      <c r="H319" s="13"/>
      <c r="I319" s="13"/>
      <c r="J319" s="13"/>
    </row>
    <row r="320" spans="1:10" x14ac:dyDescent="0.3">
      <c r="A320" s="7"/>
      <c r="H320" s="13"/>
      <c r="I320" s="13"/>
      <c r="J320" s="13"/>
    </row>
    <row r="321" spans="1:10" x14ac:dyDescent="0.3">
      <c r="A321" s="7"/>
      <c r="H321" s="13"/>
      <c r="I321" s="13"/>
      <c r="J321" s="13"/>
    </row>
    <row r="322" spans="1:10" x14ac:dyDescent="0.3">
      <c r="A322" s="7"/>
      <c r="H322" s="13"/>
      <c r="I322" s="13"/>
      <c r="J322" s="13"/>
    </row>
    <row r="323" spans="1:10" x14ac:dyDescent="0.3">
      <c r="A323" s="7"/>
      <c r="H323" s="13"/>
      <c r="I323" s="13"/>
      <c r="J323" s="13"/>
    </row>
    <row r="324" spans="1:10" x14ac:dyDescent="0.3">
      <c r="A324" s="7"/>
      <c r="H324" s="13"/>
      <c r="I324" s="13"/>
      <c r="J324" s="13"/>
    </row>
    <row r="325" spans="1:10" x14ac:dyDescent="0.3">
      <c r="A325" s="7"/>
      <c r="H325" s="13"/>
      <c r="I325" s="13"/>
      <c r="J325" s="13"/>
    </row>
    <row r="326" spans="1:10" x14ac:dyDescent="0.3">
      <c r="A326" s="7"/>
      <c r="H326" s="13"/>
      <c r="I326" s="13"/>
      <c r="J326" s="13"/>
    </row>
    <row r="327" spans="1:10" x14ac:dyDescent="0.3">
      <c r="A327" s="7"/>
      <c r="H327" s="13"/>
      <c r="I327" s="13"/>
      <c r="J327" s="13"/>
    </row>
    <row r="328" spans="1:10" x14ac:dyDescent="0.3">
      <c r="A328" s="7"/>
      <c r="H328" s="13"/>
      <c r="I328" s="13"/>
      <c r="J328" s="13"/>
    </row>
    <row r="329" spans="1:10" x14ac:dyDescent="0.3">
      <c r="A329" s="7"/>
      <c r="H329" s="13"/>
      <c r="I329" s="13"/>
      <c r="J329" s="13"/>
    </row>
    <row r="330" spans="1:10" x14ac:dyDescent="0.3">
      <c r="A330" s="7"/>
      <c r="H330" s="13"/>
      <c r="I330" s="13"/>
      <c r="J330" s="13"/>
    </row>
    <row r="331" spans="1:10" x14ac:dyDescent="0.3">
      <c r="A331" s="7"/>
      <c r="H331" s="13"/>
      <c r="I331" s="13"/>
      <c r="J331" s="13"/>
    </row>
    <row r="332" spans="1:10" x14ac:dyDescent="0.3">
      <c r="A332" s="7"/>
      <c r="H332" s="13"/>
      <c r="I332" s="13"/>
      <c r="J332" s="13"/>
    </row>
    <row r="333" spans="1:10" x14ac:dyDescent="0.3">
      <c r="A333" s="7"/>
      <c r="H333" s="13"/>
      <c r="I333" s="13"/>
      <c r="J333" s="13"/>
    </row>
    <row r="334" spans="1:10" x14ac:dyDescent="0.3">
      <c r="A334" s="7"/>
      <c r="H334" s="13"/>
      <c r="I334" s="13"/>
      <c r="J334" s="13"/>
    </row>
    <row r="335" spans="1:10" x14ac:dyDescent="0.3">
      <c r="A335" s="7"/>
      <c r="H335" s="13"/>
      <c r="I335" s="13"/>
      <c r="J335" s="13"/>
    </row>
    <row r="336" spans="1:10" x14ac:dyDescent="0.3">
      <c r="A336" s="7"/>
      <c r="H336" s="13"/>
      <c r="I336" s="13"/>
      <c r="J336" s="13"/>
    </row>
    <row r="337" spans="1:10" x14ac:dyDescent="0.3">
      <c r="A337" s="7"/>
      <c r="H337" s="13"/>
      <c r="I337" s="13"/>
      <c r="J337" s="13"/>
    </row>
    <row r="338" spans="1:10" x14ac:dyDescent="0.3">
      <c r="A338" s="7"/>
      <c r="H338" s="13"/>
      <c r="I338" s="13"/>
      <c r="J338" s="13"/>
    </row>
    <row r="339" spans="1:10" x14ac:dyDescent="0.3">
      <c r="A339" s="7"/>
      <c r="H339" s="13"/>
      <c r="I339" s="13"/>
      <c r="J339" s="13"/>
    </row>
    <row r="340" spans="1:10" x14ac:dyDescent="0.3">
      <c r="A340" s="7"/>
      <c r="H340" s="13"/>
      <c r="I340" s="13"/>
      <c r="J340" s="13"/>
    </row>
    <row r="341" spans="1:10" x14ac:dyDescent="0.3">
      <c r="A341" s="7"/>
      <c r="H341" s="13"/>
      <c r="I341" s="13"/>
      <c r="J341" s="13"/>
    </row>
    <row r="342" spans="1:10" x14ac:dyDescent="0.3">
      <c r="A342" s="7"/>
      <c r="H342" s="13"/>
      <c r="I342" s="13"/>
      <c r="J342" s="13"/>
    </row>
    <row r="343" spans="1:10" x14ac:dyDescent="0.3">
      <c r="A343" s="7"/>
      <c r="H343" s="13"/>
      <c r="I343" s="13"/>
      <c r="J343" s="13"/>
    </row>
    <row r="344" spans="1:10" x14ac:dyDescent="0.3">
      <c r="A344" s="7"/>
      <c r="H344" s="13"/>
      <c r="I344" s="13"/>
      <c r="J344" s="13"/>
    </row>
    <row r="345" spans="1:10" x14ac:dyDescent="0.3">
      <c r="A345" s="7"/>
      <c r="H345" s="13"/>
      <c r="I345" s="13"/>
      <c r="J345" s="13"/>
    </row>
    <row r="346" spans="1:10" x14ac:dyDescent="0.3">
      <c r="A346" s="7"/>
      <c r="H346" s="13"/>
      <c r="I346" s="13"/>
      <c r="J346" s="13"/>
    </row>
    <row r="347" spans="1:10" x14ac:dyDescent="0.3">
      <c r="A347" s="7"/>
      <c r="H347" s="13"/>
      <c r="I347" s="13"/>
      <c r="J347" s="13"/>
    </row>
    <row r="348" spans="1:10" x14ac:dyDescent="0.3">
      <c r="A348" s="7"/>
      <c r="H348" s="13"/>
      <c r="I348" s="13"/>
      <c r="J348" s="13"/>
    </row>
    <row r="349" spans="1:10" x14ac:dyDescent="0.3">
      <c r="A349" s="7"/>
      <c r="H349" s="13"/>
      <c r="I349" s="13"/>
      <c r="J349" s="13"/>
    </row>
    <row r="350" spans="1:10" x14ac:dyDescent="0.3">
      <c r="A350" s="7"/>
      <c r="H350" s="13"/>
      <c r="I350" s="13"/>
      <c r="J350" s="13"/>
    </row>
    <row r="351" spans="1:10" x14ac:dyDescent="0.3">
      <c r="A351" s="7"/>
      <c r="H351" s="13"/>
      <c r="I351" s="13"/>
      <c r="J351" s="13"/>
    </row>
    <row r="352" spans="1:10" x14ac:dyDescent="0.3">
      <c r="A352" s="7"/>
      <c r="H352" s="13"/>
      <c r="I352" s="13"/>
      <c r="J352" s="13"/>
    </row>
    <row r="353" spans="1:10" x14ac:dyDescent="0.3">
      <c r="A353" s="7"/>
      <c r="H353" s="13"/>
      <c r="I353" s="13"/>
      <c r="J353" s="13"/>
    </row>
    <row r="354" spans="1:10" x14ac:dyDescent="0.3">
      <c r="A354" s="7"/>
      <c r="H354" s="13"/>
      <c r="I354" s="13"/>
      <c r="J354" s="13"/>
    </row>
    <row r="355" spans="1:10" x14ac:dyDescent="0.3">
      <c r="A355" s="7"/>
      <c r="H355" s="13"/>
      <c r="I355" s="13"/>
      <c r="J355" s="13"/>
    </row>
    <row r="356" spans="1:10" x14ac:dyDescent="0.3">
      <c r="A356" s="7"/>
      <c r="H356" s="13"/>
      <c r="I356" s="13"/>
      <c r="J356" s="13"/>
    </row>
    <row r="357" spans="1:10" x14ac:dyDescent="0.3">
      <c r="A357" s="7"/>
      <c r="H357" s="13"/>
      <c r="I357" s="13"/>
      <c r="J357" s="13"/>
    </row>
    <row r="358" spans="1:10" x14ac:dyDescent="0.3">
      <c r="A358" s="7"/>
      <c r="H358" s="13"/>
      <c r="I358" s="13"/>
      <c r="J358" s="13"/>
    </row>
    <row r="359" spans="1:10" x14ac:dyDescent="0.3">
      <c r="A359" s="7"/>
      <c r="H359" s="13"/>
      <c r="I359" s="13"/>
      <c r="J359" s="13"/>
    </row>
    <row r="360" spans="1:10" x14ac:dyDescent="0.3">
      <c r="A360" s="7"/>
      <c r="H360" s="13"/>
      <c r="I360" s="13"/>
      <c r="J360" s="13"/>
    </row>
    <row r="361" spans="1:10" x14ac:dyDescent="0.3">
      <c r="A361" s="7"/>
      <c r="H361" s="13"/>
      <c r="I361" s="13"/>
      <c r="J361" s="13"/>
    </row>
    <row r="362" spans="1:10" x14ac:dyDescent="0.3">
      <c r="A362" s="7"/>
      <c r="H362" s="13"/>
      <c r="I362" s="13"/>
      <c r="J362" s="13"/>
    </row>
    <row r="363" spans="1:10" x14ac:dyDescent="0.3">
      <c r="A363" s="7"/>
      <c r="H363" s="13"/>
      <c r="I363" s="13"/>
      <c r="J363" s="13"/>
    </row>
    <row r="364" spans="1:10" x14ac:dyDescent="0.3">
      <c r="A364" s="7"/>
      <c r="H364" s="13"/>
      <c r="I364" s="13"/>
      <c r="J364" s="13"/>
    </row>
    <row r="365" spans="1:10" x14ac:dyDescent="0.3">
      <c r="A365" s="7"/>
      <c r="H365" s="13"/>
      <c r="I365" s="13"/>
      <c r="J365" s="13"/>
    </row>
    <row r="366" spans="1:10" x14ac:dyDescent="0.3">
      <c r="A366" s="7"/>
      <c r="H366" s="13"/>
      <c r="I366" s="13"/>
      <c r="J366" s="13"/>
    </row>
    <row r="367" spans="1:10" x14ac:dyDescent="0.3">
      <c r="A367" s="7"/>
      <c r="H367" s="13"/>
      <c r="I367" s="13"/>
      <c r="J367" s="13"/>
    </row>
    <row r="368" spans="1:10" x14ac:dyDescent="0.3">
      <c r="A368" s="7"/>
      <c r="H368" s="13"/>
      <c r="I368" s="13"/>
      <c r="J368" s="13"/>
    </row>
    <row r="369" spans="1:10" x14ac:dyDescent="0.3">
      <c r="A369" s="7"/>
      <c r="H369" s="13"/>
      <c r="I369" s="13"/>
      <c r="J369" s="13"/>
    </row>
    <row r="370" spans="1:10" x14ac:dyDescent="0.3">
      <c r="A370" s="7"/>
      <c r="H370" s="13"/>
      <c r="I370" s="13"/>
      <c r="J370" s="13"/>
    </row>
    <row r="371" spans="1:10" x14ac:dyDescent="0.3">
      <c r="A371" s="7"/>
      <c r="H371" s="13"/>
      <c r="I371" s="13"/>
      <c r="J371" s="13"/>
    </row>
    <row r="372" spans="1:10" x14ac:dyDescent="0.3">
      <c r="A372" s="7"/>
      <c r="H372" s="13"/>
      <c r="I372" s="13"/>
      <c r="J372" s="13"/>
    </row>
    <row r="373" spans="1:10" x14ac:dyDescent="0.3">
      <c r="A373" s="7"/>
      <c r="H373" s="13"/>
      <c r="I373" s="13"/>
      <c r="J373" s="13"/>
    </row>
    <row r="374" spans="1:10" x14ac:dyDescent="0.3">
      <c r="A374" s="7"/>
      <c r="H374" s="13"/>
      <c r="I374" s="13"/>
      <c r="J374" s="13"/>
    </row>
    <row r="375" spans="1:10" x14ac:dyDescent="0.3">
      <c r="A375" s="7"/>
      <c r="H375" s="13"/>
      <c r="I375" s="13"/>
      <c r="J375" s="13"/>
    </row>
    <row r="376" spans="1:10" x14ac:dyDescent="0.3">
      <c r="A376" s="7"/>
      <c r="H376" s="13"/>
      <c r="I376" s="13"/>
      <c r="J376" s="13"/>
    </row>
    <row r="377" spans="1:10" x14ac:dyDescent="0.3">
      <c r="A377" s="7"/>
      <c r="H377" s="13"/>
      <c r="I377" s="13"/>
      <c r="J377" s="13"/>
    </row>
    <row r="378" spans="1:10" x14ac:dyDescent="0.3">
      <c r="A378" s="7"/>
      <c r="H378" s="13"/>
      <c r="I378" s="13"/>
      <c r="J378" s="13"/>
    </row>
    <row r="379" spans="1:10" x14ac:dyDescent="0.3">
      <c r="A379" s="7"/>
      <c r="H379" s="13"/>
      <c r="I379" s="13"/>
      <c r="J379" s="13"/>
    </row>
    <row r="380" spans="1:10" x14ac:dyDescent="0.3">
      <c r="A380" s="7"/>
      <c r="H380" s="13"/>
      <c r="I380" s="13"/>
      <c r="J380" s="13"/>
    </row>
    <row r="381" spans="1:10" x14ac:dyDescent="0.3">
      <c r="A381" s="7"/>
      <c r="H381" s="13"/>
      <c r="I381" s="13"/>
      <c r="J381" s="13"/>
    </row>
    <row r="382" spans="1:10" x14ac:dyDescent="0.3">
      <c r="A382" s="7"/>
      <c r="H382" s="13"/>
      <c r="I382" s="13"/>
      <c r="J382" s="13"/>
    </row>
    <row r="383" spans="1:10" x14ac:dyDescent="0.3">
      <c r="A383" s="7"/>
      <c r="H383" s="13"/>
      <c r="I383" s="13"/>
      <c r="J383" s="13"/>
    </row>
    <row r="384" spans="1:10" x14ac:dyDescent="0.3">
      <c r="A384" s="7"/>
      <c r="H384" s="13"/>
      <c r="I384" s="13"/>
      <c r="J384" s="13"/>
    </row>
    <row r="385" spans="1:10" x14ac:dyDescent="0.3">
      <c r="A385" s="7"/>
      <c r="H385" s="13"/>
      <c r="I385" s="13"/>
      <c r="J385" s="13"/>
    </row>
    <row r="386" spans="1:10" x14ac:dyDescent="0.3">
      <c r="A386" s="7"/>
      <c r="H386" s="13"/>
      <c r="I386" s="13"/>
      <c r="J386" s="13"/>
    </row>
    <row r="387" spans="1:10" x14ac:dyDescent="0.3">
      <c r="A387" s="7"/>
      <c r="H387" s="13"/>
      <c r="I387" s="13"/>
      <c r="J387" s="13"/>
    </row>
    <row r="388" spans="1:10" x14ac:dyDescent="0.3">
      <c r="A388" s="7"/>
      <c r="H388" s="13"/>
      <c r="I388" s="13"/>
      <c r="J388" s="13"/>
    </row>
    <row r="389" spans="1:10" x14ac:dyDescent="0.3">
      <c r="A389" s="7"/>
      <c r="H389" s="13"/>
      <c r="I389" s="13"/>
      <c r="J389" s="13"/>
    </row>
    <row r="390" spans="1:10" x14ac:dyDescent="0.3">
      <c r="A390" s="7"/>
      <c r="H390" s="13"/>
      <c r="I390" s="13"/>
      <c r="J390" s="13"/>
    </row>
    <row r="391" spans="1:10" x14ac:dyDescent="0.3">
      <c r="A391" s="7"/>
      <c r="H391" s="13"/>
      <c r="I391" s="13"/>
      <c r="J391" s="13"/>
    </row>
    <row r="392" spans="1:10" x14ac:dyDescent="0.3">
      <c r="A392" s="7"/>
      <c r="H392" s="13"/>
      <c r="I392" s="13"/>
      <c r="J392" s="13"/>
    </row>
    <row r="393" spans="1:10" x14ac:dyDescent="0.3">
      <c r="A393" s="7"/>
      <c r="H393" s="13"/>
      <c r="I393" s="13"/>
      <c r="J393" s="13"/>
    </row>
    <row r="394" spans="1:10" x14ac:dyDescent="0.3">
      <c r="A394" s="7"/>
      <c r="H394" s="13"/>
      <c r="I394" s="13"/>
      <c r="J394" s="13"/>
    </row>
    <row r="395" spans="1:10" x14ac:dyDescent="0.3">
      <c r="A395" s="7"/>
      <c r="H395" s="13"/>
      <c r="I395" s="13"/>
      <c r="J395" s="13"/>
    </row>
    <row r="396" spans="1:10" x14ac:dyDescent="0.3">
      <c r="A396" s="7"/>
      <c r="H396" s="13"/>
      <c r="I396" s="13"/>
      <c r="J396" s="13"/>
    </row>
    <row r="397" spans="1:10" x14ac:dyDescent="0.3">
      <c r="A397" s="7"/>
      <c r="H397" s="13"/>
      <c r="I397" s="13"/>
      <c r="J397" s="13"/>
    </row>
    <row r="398" spans="1:10" x14ac:dyDescent="0.3">
      <c r="A398" s="7"/>
      <c r="H398" s="13"/>
      <c r="I398" s="13"/>
      <c r="J398" s="13"/>
    </row>
    <row r="399" spans="1:10" x14ac:dyDescent="0.3">
      <c r="A399" s="7"/>
      <c r="H399" s="13"/>
      <c r="I399" s="13"/>
      <c r="J399" s="13"/>
    </row>
    <row r="400" spans="1:10" x14ac:dyDescent="0.3">
      <c r="A400" s="7"/>
      <c r="H400" s="13"/>
      <c r="I400" s="13"/>
      <c r="J400" s="13"/>
    </row>
    <row r="401" spans="1:10" x14ac:dyDescent="0.3">
      <c r="A401" s="7"/>
      <c r="H401" s="13"/>
      <c r="I401" s="13"/>
      <c r="J401" s="13"/>
    </row>
    <row r="402" spans="1:10" x14ac:dyDescent="0.3">
      <c r="A402" s="7"/>
      <c r="H402" s="13"/>
      <c r="I402" s="13"/>
      <c r="J402" s="13"/>
    </row>
    <row r="403" spans="1:10" x14ac:dyDescent="0.3">
      <c r="A403" s="7"/>
      <c r="H403" s="13"/>
      <c r="I403" s="13"/>
      <c r="J403" s="13"/>
    </row>
    <row r="404" spans="1:10" x14ac:dyDescent="0.3">
      <c r="A404" s="7"/>
      <c r="H404" s="13"/>
      <c r="I404" s="13"/>
      <c r="J404" s="13"/>
    </row>
    <row r="405" spans="1:10" x14ac:dyDescent="0.3">
      <c r="A405" s="7"/>
      <c r="H405" s="13"/>
      <c r="I405" s="13"/>
      <c r="J405" s="13"/>
    </row>
    <row r="406" spans="1:10" x14ac:dyDescent="0.3">
      <c r="A406" s="7"/>
      <c r="H406" s="13"/>
      <c r="I406" s="13"/>
      <c r="J406" s="13"/>
    </row>
    <row r="407" spans="1:10" x14ac:dyDescent="0.3">
      <c r="A407" s="7"/>
      <c r="H407" s="13"/>
      <c r="I407" s="13"/>
      <c r="J407" s="13"/>
    </row>
    <row r="408" spans="1:10" x14ac:dyDescent="0.3">
      <c r="A408" s="7"/>
      <c r="H408" s="13"/>
      <c r="I408" s="13"/>
      <c r="J408" s="13"/>
    </row>
    <row r="409" spans="1:10" x14ac:dyDescent="0.3">
      <c r="A409" s="7"/>
      <c r="H409" s="13"/>
      <c r="I409" s="13"/>
      <c r="J409" s="13"/>
    </row>
    <row r="410" spans="1:10" x14ac:dyDescent="0.3">
      <c r="A410" s="7"/>
      <c r="H410" s="13"/>
      <c r="I410" s="13"/>
      <c r="J410" s="13"/>
    </row>
    <row r="411" spans="1:10" x14ac:dyDescent="0.3">
      <c r="A411" s="7"/>
      <c r="H411" s="13"/>
      <c r="I411" s="13"/>
      <c r="J411" s="13"/>
    </row>
    <row r="412" spans="1:10" x14ac:dyDescent="0.3">
      <c r="A412" s="7"/>
      <c r="H412" s="13"/>
      <c r="I412" s="13"/>
      <c r="J412" s="13"/>
    </row>
    <row r="413" spans="1:10" x14ac:dyDescent="0.3">
      <c r="A413" s="7"/>
      <c r="H413" s="13"/>
      <c r="I413" s="13"/>
      <c r="J413" s="13"/>
    </row>
    <row r="414" spans="1:10" x14ac:dyDescent="0.3">
      <c r="A414" s="7"/>
      <c r="H414" s="13"/>
      <c r="I414" s="13"/>
      <c r="J414" s="13"/>
    </row>
    <row r="415" spans="1:10" x14ac:dyDescent="0.3">
      <c r="A415" s="7"/>
      <c r="H415" s="13"/>
      <c r="I415" s="13"/>
      <c r="J415" s="13"/>
    </row>
    <row r="416" spans="1:10" x14ac:dyDescent="0.3">
      <c r="A416" s="7"/>
      <c r="H416" s="13"/>
      <c r="I416" s="13"/>
      <c r="J416" s="13"/>
    </row>
    <row r="417" spans="1:10" x14ac:dyDescent="0.3">
      <c r="A417" s="7"/>
      <c r="H417" s="13"/>
      <c r="I417" s="13"/>
      <c r="J417" s="13"/>
    </row>
    <row r="418" spans="1:10" x14ac:dyDescent="0.3">
      <c r="A418" s="7"/>
      <c r="H418" s="13"/>
      <c r="I418" s="13"/>
      <c r="J418" s="13"/>
    </row>
    <row r="419" spans="1:10" x14ac:dyDescent="0.3">
      <c r="A419" s="7"/>
      <c r="H419" s="13"/>
      <c r="I419" s="13"/>
      <c r="J419" s="13"/>
    </row>
    <row r="420" spans="1:10" x14ac:dyDescent="0.3">
      <c r="A420" s="7"/>
      <c r="H420" s="13"/>
      <c r="I420" s="13"/>
      <c r="J420" s="13"/>
    </row>
    <row r="421" spans="1:10" x14ac:dyDescent="0.3">
      <c r="A421" s="7"/>
      <c r="H421" s="13"/>
      <c r="I421" s="13"/>
      <c r="J421" s="13"/>
    </row>
    <row r="422" spans="1:10" x14ac:dyDescent="0.3">
      <c r="A422" s="7"/>
      <c r="H422" s="13"/>
      <c r="I422" s="13"/>
      <c r="J422" s="13"/>
    </row>
    <row r="423" spans="1:10" x14ac:dyDescent="0.3">
      <c r="A423" s="7"/>
      <c r="H423" s="13"/>
      <c r="I423" s="13"/>
      <c r="J423" s="13"/>
    </row>
    <row r="424" spans="1:10" x14ac:dyDescent="0.3">
      <c r="A424" s="7"/>
      <c r="H424" s="13"/>
      <c r="I424" s="13"/>
      <c r="J424" s="13"/>
    </row>
    <row r="425" spans="1:10" x14ac:dyDescent="0.3">
      <c r="A425" s="7"/>
      <c r="H425" s="13"/>
      <c r="I425" s="13"/>
      <c r="J425" s="13"/>
    </row>
    <row r="426" spans="1:10" x14ac:dyDescent="0.3">
      <c r="A426" s="7"/>
      <c r="H426" s="13"/>
      <c r="I426" s="13"/>
      <c r="J426" s="13"/>
    </row>
    <row r="427" spans="1:10" x14ac:dyDescent="0.3">
      <c r="A427" s="7"/>
      <c r="H427" s="13"/>
      <c r="I427" s="13"/>
      <c r="J427" s="13"/>
    </row>
    <row r="428" spans="1:10" x14ac:dyDescent="0.3">
      <c r="A428" s="7"/>
      <c r="H428" s="13"/>
      <c r="I428" s="13"/>
      <c r="J428" s="13"/>
    </row>
    <row r="429" spans="1:10" x14ac:dyDescent="0.3">
      <c r="A429" s="7"/>
      <c r="H429" s="13"/>
      <c r="I429" s="13"/>
      <c r="J429" s="13"/>
    </row>
    <row r="430" spans="1:10" x14ac:dyDescent="0.3">
      <c r="A430" s="7"/>
      <c r="H430" s="13"/>
      <c r="I430" s="13"/>
      <c r="J430" s="13"/>
    </row>
    <row r="431" spans="1:10" x14ac:dyDescent="0.3">
      <c r="A431" s="7"/>
      <c r="H431" s="13"/>
      <c r="I431" s="13"/>
      <c r="J431" s="13"/>
    </row>
    <row r="432" spans="1:10" x14ac:dyDescent="0.3">
      <c r="A432" s="7"/>
      <c r="H432" s="13"/>
      <c r="I432" s="13"/>
      <c r="J432" s="13"/>
    </row>
    <row r="433" spans="1:10" x14ac:dyDescent="0.3">
      <c r="A433" s="7"/>
      <c r="H433" s="13"/>
      <c r="I433" s="13"/>
      <c r="J433" s="13"/>
    </row>
    <row r="434" spans="1:10" x14ac:dyDescent="0.3">
      <c r="A434" s="7"/>
      <c r="H434" s="13"/>
      <c r="I434" s="13"/>
      <c r="J434" s="13"/>
    </row>
    <row r="435" spans="1:10" x14ac:dyDescent="0.3">
      <c r="A435" s="7"/>
      <c r="H435" s="13"/>
      <c r="I435" s="13"/>
      <c r="J435" s="13"/>
    </row>
    <row r="436" spans="1:10" x14ac:dyDescent="0.3">
      <c r="A436" s="7"/>
      <c r="H436" s="13"/>
      <c r="I436" s="13"/>
      <c r="J436" s="13"/>
    </row>
    <row r="437" spans="1:10" x14ac:dyDescent="0.3">
      <c r="A437" s="7"/>
      <c r="H437" s="13"/>
      <c r="I437" s="13"/>
      <c r="J437" s="13"/>
    </row>
    <row r="438" spans="1:10" x14ac:dyDescent="0.3">
      <c r="A438" s="7"/>
      <c r="H438" s="13"/>
      <c r="I438" s="13"/>
      <c r="J438" s="13"/>
    </row>
    <row r="439" spans="1:10" x14ac:dyDescent="0.3">
      <c r="A439" s="7"/>
      <c r="H439" s="13"/>
      <c r="I439" s="13"/>
      <c r="J439" s="13"/>
    </row>
    <row r="440" spans="1:10" x14ac:dyDescent="0.3">
      <c r="A440" s="7"/>
      <c r="H440" s="13"/>
      <c r="I440" s="13"/>
      <c r="J440" s="13"/>
    </row>
    <row r="441" spans="1:10" x14ac:dyDescent="0.3">
      <c r="A441" s="7"/>
      <c r="H441" s="13"/>
      <c r="I441" s="13"/>
      <c r="J441" s="13"/>
    </row>
    <row r="442" spans="1:10" x14ac:dyDescent="0.3">
      <c r="A442" s="7"/>
      <c r="H442" s="13"/>
      <c r="I442" s="13"/>
      <c r="J442" s="13"/>
    </row>
    <row r="443" spans="1:10" x14ac:dyDescent="0.3">
      <c r="A443" s="7"/>
      <c r="H443" s="13"/>
      <c r="I443" s="13"/>
      <c r="J443" s="13"/>
    </row>
    <row r="444" spans="1:10" x14ac:dyDescent="0.3">
      <c r="A444" s="7"/>
      <c r="H444" s="13"/>
      <c r="I444" s="13"/>
      <c r="J444" s="13"/>
    </row>
    <row r="445" spans="1:10" x14ac:dyDescent="0.3">
      <c r="A445" s="7"/>
      <c r="H445" s="13"/>
      <c r="I445" s="13"/>
      <c r="J445" s="13"/>
    </row>
    <row r="446" spans="1:10" x14ac:dyDescent="0.3">
      <c r="A446" s="7"/>
      <c r="H446" s="13"/>
      <c r="I446" s="13"/>
      <c r="J446" s="13"/>
    </row>
    <row r="447" spans="1:10" x14ac:dyDescent="0.3">
      <c r="A447" s="7"/>
      <c r="H447" s="13"/>
      <c r="I447" s="13"/>
      <c r="J447" s="13"/>
    </row>
    <row r="448" spans="1:10" x14ac:dyDescent="0.3">
      <c r="A448" s="7"/>
      <c r="H448" s="13"/>
      <c r="I448" s="13"/>
      <c r="J448" s="13"/>
    </row>
    <row r="449" spans="1:10" x14ac:dyDescent="0.3">
      <c r="A449" s="7"/>
      <c r="H449" s="13"/>
      <c r="I449" s="13"/>
      <c r="J449" s="13"/>
    </row>
    <row r="450" spans="1:10" x14ac:dyDescent="0.3">
      <c r="A450" s="7"/>
      <c r="H450" s="13"/>
      <c r="I450" s="13"/>
      <c r="J450" s="13"/>
    </row>
    <row r="451" spans="1:10" x14ac:dyDescent="0.3">
      <c r="A451" s="7"/>
      <c r="H451" s="13"/>
      <c r="I451" s="13"/>
      <c r="J451" s="13"/>
    </row>
    <row r="452" spans="1:10" x14ac:dyDescent="0.3">
      <c r="A452" s="7"/>
      <c r="H452" s="13"/>
      <c r="I452" s="13"/>
      <c r="J452" s="13"/>
    </row>
    <row r="453" spans="1:10" x14ac:dyDescent="0.3">
      <c r="A453" s="7"/>
      <c r="H453" s="13"/>
      <c r="I453" s="13"/>
      <c r="J453" s="13"/>
    </row>
    <row r="454" spans="1:10" x14ac:dyDescent="0.3">
      <c r="A454" s="7"/>
      <c r="H454" s="13"/>
      <c r="I454" s="13"/>
      <c r="J454" s="13"/>
    </row>
    <row r="455" spans="1:10" x14ac:dyDescent="0.3">
      <c r="A455" s="7"/>
      <c r="H455" s="13"/>
      <c r="I455" s="13"/>
      <c r="J455" s="13"/>
    </row>
    <row r="456" spans="1:10" x14ac:dyDescent="0.3">
      <c r="A456" s="7"/>
      <c r="H456" s="13"/>
      <c r="I456" s="13"/>
      <c r="J456" s="13"/>
    </row>
    <row r="457" spans="1:10" x14ac:dyDescent="0.3">
      <c r="A457" s="7"/>
      <c r="H457" s="13"/>
      <c r="I457" s="13"/>
      <c r="J457" s="13"/>
    </row>
    <row r="458" spans="1:10" x14ac:dyDescent="0.3">
      <c r="A458" s="7"/>
      <c r="H458" s="13"/>
      <c r="I458" s="13"/>
      <c r="J458" s="13"/>
    </row>
    <row r="459" spans="1:10" x14ac:dyDescent="0.3">
      <c r="A459" s="7"/>
      <c r="H459" s="13"/>
      <c r="I459" s="13"/>
      <c r="J459" s="13"/>
    </row>
    <row r="460" spans="1:10" x14ac:dyDescent="0.3">
      <c r="A460" s="7"/>
      <c r="H460" s="13"/>
      <c r="I460" s="13"/>
      <c r="J460" s="13"/>
    </row>
    <row r="461" spans="1:10" x14ac:dyDescent="0.3">
      <c r="A461" s="7"/>
      <c r="H461" s="13"/>
      <c r="I461" s="13"/>
      <c r="J461" s="13"/>
    </row>
    <row r="462" spans="1:10" x14ac:dyDescent="0.3">
      <c r="A462" s="7"/>
      <c r="H462" s="13"/>
      <c r="I462" s="13"/>
      <c r="J462" s="13"/>
    </row>
    <row r="463" spans="1:10" x14ac:dyDescent="0.3">
      <c r="A463" s="7"/>
      <c r="H463" s="13"/>
      <c r="I463" s="13"/>
      <c r="J463" s="13"/>
    </row>
    <row r="464" spans="1:10" x14ac:dyDescent="0.3">
      <c r="A464" s="7"/>
      <c r="H464" s="13"/>
      <c r="I464" s="13"/>
      <c r="J464" s="13"/>
    </row>
    <row r="465" spans="1:10" x14ac:dyDescent="0.3">
      <c r="A465" s="7"/>
      <c r="H465" s="13"/>
      <c r="I465" s="13"/>
      <c r="J465" s="13"/>
    </row>
    <row r="466" spans="1:10" x14ac:dyDescent="0.3">
      <c r="A466" s="7"/>
      <c r="H466" s="13"/>
      <c r="I466" s="13"/>
      <c r="J466" s="13"/>
    </row>
    <row r="467" spans="1:10" x14ac:dyDescent="0.3">
      <c r="A467" s="7"/>
      <c r="H467" s="13"/>
      <c r="I467" s="13"/>
      <c r="J467" s="13"/>
    </row>
    <row r="468" spans="1:10" x14ac:dyDescent="0.3">
      <c r="A468" s="7"/>
      <c r="H468" s="13"/>
      <c r="I468" s="13"/>
      <c r="J468" s="13"/>
    </row>
    <row r="469" spans="1:10" x14ac:dyDescent="0.3">
      <c r="A469" s="7"/>
      <c r="H469" s="13"/>
      <c r="I469" s="13"/>
      <c r="J469" s="13"/>
    </row>
    <row r="470" spans="1:10" x14ac:dyDescent="0.3">
      <c r="A470" s="7"/>
      <c r="H470" s="13"/>
      <c r="I470" s="13"/>
      <c r="J470" s="13"/>
    </row>
    <row r="471" spans="1:10" x14ac:dyDescent="0.3">
      <c r="A471" s="7"/>
      <c r="H471" s="13"/>
      <c r="I471" s="13"/>
      <c r="J471" s="13"/>
    </row>
    <row r="472" spans="1:10" x14ac:dyDescent="0.3">
      <c r="A472" s="7"/>
      <c r="H472" s="13"/>
      <c r="I472" s="13"/>
      <c r="J472" s="13"/>
    </row>
    <row r="473" spans="1:10" x14ac:dyDescent="0.3">
      <c r="A473" s="7"/>
      <c r="H473" s="13"/>
      <c r="I473" s="13"/>
      <c r="J473" s="13"/>
    </row>
    <row r="474" spans="1:10" x14ac:dyDescent="0.3">
      <c r="A474" s="7"/>
      <c r="H474" s="13"/>
      <c r="I474" s="13"/>
      <c r="J474" s="13"/>
    </row>
    <row r="475" spans="1:10" x14ac:dyDescent="0.3">
      <c r="A475" s="7"/>
      <c r="H475" s="13"/>
      <c r="I475" s="13"/>
      <c r="J475" s="13"/>
    </row>
    <row r="476" spans="1:10" x14ac:dyDescent="0.3">
      <c r="A476" s="7"/>
      <c r="H476" s="13"/>
      <c r="I476" s="13"/>
      <c r="J476" s="13"/>
    </row>
    <row r="477" spans="1:10" x14ac:dyDescent="0.3">
      <c r="A477" s="7"/>
      <c r="H477" s="13"/>
      <c r="I477" s="13"/>
      <c r="J477" s="13"/>
    </row>
    <row r="478" spans="1:10" x14ac:dyDescent="0.3">
      <c r="A478" s="7"/>
      <c r="H478" s="13"/>
      <c r="I478" s="13"/>
      <c r="J478" s="13"/>
    </row>
    <row r="479" spans="1:10" x14ac:dyDescent="0.3">
      <c r="A479" s="7"/>
      <c r="H479" s="13"/>
      <c r="I479" s="13"/>
      <c r="J479" s="13"/>
    </row>
    <row r="480" spans="1:10" x14ac:dyDescent="0.3">
      <c r="A480" s="7"/>
      <c r="H480" s="13"/>
      <c r="I480" s="13"/>
      <c r="J480" s="13"/>
    </row>
    <row r="481" spans="1:10" x14ac:dyDescent="0.3">
      <c r="A481" s="7"/>
      <c r="H481" s="13"/>
      <c r="I481" s="13"/>
      <c r="J481" s="13"/>
    </row>
    <row r="482" spans="1:10" x14ac:dyDescent="0.3">
      <c r="A482" s="7"/>
      <c r="H482" s="13"/>
      <c r="I482" s="13"/>
      <c r="J482" s="13"/>
    </row>
    <row r="483" spans="1:10" x14ac:dyDescent="0.3">
      <c r="A483" s="7"/>
      <c r="H483" s="13"/>
      <c r="I483" s="13"/>
      <c r="J483" s="13"/>
    </row>
    <row r="484" spans="1:10" x14ac:dyDescent="0.3">
      <c r="A484" s="7"/>
      <c r="H484" s="13"/>
      <c r="I484" s="13"/>
      <c r="J484" s="13"/>
    </row>
    <row r="485" spans="1:10" x14ac:dyDescent="0.3">
      <c r="A485" s="7"/>
      <c r="H485" s="13"/>
      <c r="I485" s="13"/>
      <c r="J485" s="13"/>
    </row>
    <row r="486" spans="1:10" x14ac:dyDescent="0.3">
      <c r="A486" s="7"/>
      <c r="H486" s="13"/>
      <c r="I486" s="13"/>
      <c r="J486" s="13"/>
    </row>
    <row r="487" spans="1:10" x14ac:dyDescent="0.3">
      <c r="A487" s="7"/>
      <c r="H487" s="13"/>
      <c r="I487" s="13"/>
      <c r="J487" s="13"/>
    </row>
    <row r="488" spans="1:10" x14ac:dyDescent="0.3">
      <c r="A488" s="7"/>
      <c r="H488" s="13"/>
      <c r="I488" s="13"/>
      <c r="J488" s="13"/>
    </row>
    <row r="489" spans="1:10" x14ac:dyDescent="0.3">
      <c r="A489" s="7"/>
      <c r="H489" s="13"/>
      <c r="I489" s="13"/>
      <c r="J489" s="13"/>
    </row>
    <row r="490" spans="1:10" x14ac:dyDescent="0.3">
      <c r="A490" s="7"/>
      <c r="H490" s="13"/>
      <c r="I490" s="13"/>
      <c r="J490" s="13"/>
    </row>
    <row r="491" spans="1:10" x14ac:dyDescent="0.3">
      <c r="A491" s="7"/>
      <c r="H491" s="13"/>
      <c r="I491" s="13"/>
      <c r="J491" s="13"/>
    </row>
    <row r="492" spans="1:10" x14ac:dyDescent="0.3">
      <c r="A492" s="7"/>
      <c r="H492" s="13"/>
      <c r="I492" s="13"/>
      <c r="J492" s="13"/>
    </row>
    <row r="493" spans="1:10" x14ac:dyDescent="0.3">
      <c r="A493" s="7"/>
      <c r="H493" s="13"/>
      <c r="I493" s="13"/>
      <c r="J493" s="13"/>
    </row>
    <row r="494" spans="1:10" x14ac:dyDescent="0.3">
      <c r="A494" s="7"/>
      <c r="H494" s="13"/>
      <c r="I494" s="13"/>
      <c r="J494" s="13"/>
    </row>
    <row r="495" spans="1:10" x14ac:dyDescent="0.3">
      <c r="A495" s="7"/>
      <c r="H495" s="13"/>
      <c r="I495" s="13"/>
      <c r="J495" s="13"/>
    </row>
    <row r="496" spans="1:10" x14ac:dyDescent="0.3">
      <c r="A496" s="7"/>
      <c r="H496" s="13"/>
      <c r="I496" s="13"/>
      <c r="J496" s="13"/>
    </row>
    <row r="497" spans="1:10" x14ac:dyDescent="0.3">
      <c r="A497" s="7"/>
      <c r="H497" s="13"/>
      <c r="I497" s="13"/>
      <c r="J497" s="13"/>
    </row>
    <row r="498" spans="1:10" x14ac:dyDescent="0.3">
      <c r="A498" s="7"/>
      <c r="H498" s="13"/>
      <c r="I498" s="13"/>
      <c r="J498" s="13"/>
    </row>
    <row r="499" spans="1:10" x14ac:dyDescent="0.3">
      <c r="A499" s="7"/>
      <c r="H499" s="13"/>
      <c r="I499" s="13"/>
      <c r="J499" s="13"/>
    </row>
    <row r="500" spans="1:10" x14ac:dyDescent="0.3">
      <c r="A500" s="7"/>
      <c r="H500" s="13"/>
      <c r="I500" s="13"/>
      <c r="J500" s="13"/>
    </row>
    <row r="501" spans="1:10" x14ac:dyDescent="0.3">
      <c r="A501" s="7"/>
      <c r="H501" s="13"/>
      <c r="I501" s="13"/>
      <c r="J501" s="13"/>
    </row>
    <row r="502" spans="1:10" x14ac:dyDescent="0.3">
      <c r="A502" s="7"/>
      <c r="H502" s="13"/>
      <c r="I502" s="13"/>
      <c r="J502" s="13"/>
    </row>
    <row r="503" spans="1:10" x14ac:dyDescent="0.3">
      <c r="A503" s="7"/>
      <c r="H503" s="13"/>
      <c r="I503" s="13"/>
      <c r="J503" s="13"/>
    </row>
    <row r="504" spans="1:10" x14ac:dyDescent="0.3">
      <c r="A504" s="7"/>
      <c r="H504" s="13"/>
      <c r="I504" s="13"/>
      <c r="J504" s="13"/>
    </row>
    <row r="505" spans="1:10" x14ac:dyDescent="0.3">
      <c r="A505" s="7"/>
      <c r="H505" s="13"/>
      <c r="I505" s="13"/>
      <c r="J505" s="13"/>
    </row>
    <row r="506" spans="1:10" x14ac:dyDescent="0.3">
      <c r="A506" s="7"/>
      <c r="H506" s="13"/>
      <c r="I506" s="13"/>
      <c r="J506" s="13"/>
    </row>
    <row r="507" spans="1:10" x14ac:dyDescent="0.3">
      <c r="A507" s="7"/>
      <c r="H507" s="13"/>
      <c r="I507" s="13"/>
      <c r="J507" s="13"/>
    </row>
    <row r="508" spans="1:10" x14ac:dyDescent="0.3">
      <c r="A508" s="7"/>
      <c r="H508" s="13"/>
      <c r="I508" s="13"/>
      <c r="J508" s="13"/>
    </row>
    <row r="509" spans="1:10" x14ac:dyDescent="0.3">
      <c r="A509" s="7"/>
      <c r="H509" s="13"/>
      <c r="I509" s="13"/>
      <c r="J509" s="13"/>
    </row>
    <row r="510" spans="1:10" x14ac:dyDescent="0.3">
      <c r="A510" s="7"/>
      <c r="H510" s="13"/>
      <c r="I510" s="13"/>
      <c r="J510" s="13"/>
    </row>
    <row r="511" spans="1:10" x14ac:dyDescent="0.3">
      <c r="A511" s="7"/>
      <c r="H511" s="13"/>
      <c r="I511" s="13"/>
      <c r="J511" s="13"/>
    </row>
    <row r="512" spans="1:10" x14ac:dyDescent="0.3">
      <c r="A512" s="7"/>
      <c r="H512" s="13"/>
      <c r="I512" s="13"/>
      <c r="J512" s="13"/>
    </row>
    <row r="513" spans="1:10" x14ac:dyDescent="0.3">
      <c r="A513" s="7"/>
      <c r="H513" s="13"/>
      <c r="I513" s="13"/>
      <c r="J513" s="13"/>
    </row>
    <row r="514" spans="1:10" x14ac:dyDescent="0.3">
      <c r="A514" s="7"/>
      <c r="H514" s="13"/>
      <c r="I514" s="13"/>
      <c r="J514" s="13"/>
    </row>
    <row r="515" spans="1:10" x14ac:dyDescent="0.3">
      <c r="A515" s="7"/>
      <c r="H515" s="13"/>
      <c r="I515" s="13"/>
      <c r="J515" s="13"/>
    </row>
    <row r="516" spans="1:10" x14ac:dyDescent="0.3">
      <c r="A516" s="7"/>
      <c r="H516" s="13"/>
      <c r="I516" s="13"/>
      <c r="J516" s="13"/>
    </row>
    <row r="517" spans="1:10" x14ac:dyDescent="0.3">
      <c r="A517" s="7"/>
      <c r="H517" s="13"/>
      <c r="I517" s="13"/>
      <c r="J517" s="13"/>
    </row>
    <row r="518" spans="1:10" x14ac:dyDescent="0.3">
      <c r="A518" s="7"/>
      <c r="H518" s="13"/>
      <c r="I518" s="13"/>
      <c r="J518" s="13"/>
    </row>
    <row r="519" spans="1:10" x14ac:dyDescent="0.3">
      <c r="A519" s="7"/>
      <c r="H519" s="13"/>
      <c r="I519" s="13"/>
      <c r="J519" s="13"/>
    </row>
    <row r="520" spans="1:10" x14ac:dyDescent="0.3">
      <c r="A520" s="7"/>
      <c r="H520" s="13"/>
      <c r="I520" s="13"/>
      <c r="J520" s="13"/>
    </row>
    <row r="521" spans="1:10" x14ac:dyDescent="0.3">
      <c r="A521" s="7"/>
      <c r="H521" s="13"/>
      <c r="I521" s="13"/>
      <c r="J521" s="13"/>
    </row>
    <row r="522" spans="1:10" x14ac:dyDescent="0.3">
      <c r="A522" s="7"/>
      <c r="H522" s="13"/>
      <c r="I522" s="13"/>
      <c r="J522" s="13"/>
    </row>
    <row r="523" spans="1:10" x14ac:dyDescent="0.3">
      <c r="A523" s="7"/>
      <c r="H523" s="13"/>
      <c r="I523" s="13"/>
      <c r="J523" s="13"/>
    </row>
    <row r="524" spans="1:10" x14ac:dyDescent="0.3">
      <c r="A524" s="7"/>
      <c r="H524" s="13"/>
      <c r="I524" s="13"/>
      <c r="J524" s="13"/>
    </row>
    <row r="525" spans="1:10" x14ac:dyDescent="0.3">
      <c r="A525" s="7"/>
      <c r="H525" s="13"/>
      <c r="I525" s="13"/>
      <c r="J525" s="13"/>
    </row>
    <row r="526" spans="1:10" x14ac:dyDescent="0.3">
      <c r="A526" s="7"/>
      <c r="H526" s="13"/>
      <c r="I526" s="13"/>
      <c r="J526" s="13"/>
    </row>
    <row r="527" spans="1:10" x14ac:dyDescent="0.3">
      <c r="A527" s="7"/>
      <c r="H527" s="13"/>
      <c r="I527" s="13"/>
      <c r="J527" s="13"/>
    </row>
    <row r="528" spans="1:10" x14ac:dyDescent="0.3">
      <c r="A528" s="7"/>
      <c r="H528" s="13"/>
      <c r="I528" s="13"/>
      <c r="J528" s="13"/>
    </row>
    <row r="529" spans="1:10" x14ac:dyDescent="0.3">
      <c r="A529" s="7"/>
      <c r="H529" s="13"/>
      <c r="I529" s="13"/>
      <c r="J529" s="13"/>
    </row>
    <row r="530" spans="1:10" x14ac:dyDescent="0.3">
      <c r="A530" s="7"/>
      <c r="H530" s="13"/>
      <c r="I530" s="13"/>
      <c r="J530" s="13"/>
    </row>
    <row r="531" spans="1:10" x14ac:dyDescent="0.3">
      <c r="A531" s="7"/>
      <c r="H531" s="13"/>
      <c r="I531" s="13"/>
      <c r="J531" s="13"/>
    </row>
    <row r="532" spans="1:10" x14ac:dyDescent="0.3">
      <c r="A532" s="7"/>
      <c r="H532" s="13"/>
      <c r="I532" s="13"/>
      <c r="J532" s="13"/>
    </row>
    <row r="533" spans="1:10" x14ac:dyDescent="0.3">
      <c r="A533" s="7"/>
      <c r="H533" s="13"/>
      <c r="I533" s="13"/>
      <c r="J533" s="13"/>
    </row>
    <row r="534" spans="1:10" x14ac:dyDescent="0.3">
      <c r="A534" s="7"/>
      <c r="H534" s="13"/>
      <c r="I534" s="13"/>
      <c r="J534" s="13"/>
    </row>
    <row r="535" spans="1:10" x14ac:dyDescent="0.3">
      <c r="A535" s="7"/>
      <c r="H535" s="13"/>
      <c r="I535" s="13"/>
      <c r="J535" s="13"/>
    </row>
    <row r="536" spans="1:10" x14ac:dyDescent="0.3">
      <c r="A536" s="7"/>
      <c r="H536" s="13"/>
      <c r="I536" s="13"/>
      <c r="J536" s="13"/>
    </row>
    <row r="537" spans="1:10" x14ac:dyDescent="0.3">
      <c r="A537" s="7"/>
      <c r="H537" s="13"/>
      <c r="I537" s="13"/>
      <c r="J537" s="13"/>
    </row>
    <row r="538" spans="1:10" x14ac:dyDescent="0.3">
      <c r="A538" s="7"/>
      <c r="H538" s="13"/>
      <c r="I538" s="13"/>
      <c r="J538" s="13"/>
    </row>
    <row r="539" spans="1:10" x14ac:dyDescent="0.3">
      <c r="A539" s="7"/>
      <c r="H539" s="13"/>
      <c r="I539" s="13"/>
      <c r="J539" s="13"/>
    </row>
    <row r="540" spans="1:10" x14ac:dyDescent="0.3">
      <c r="A540" s="7"/>
      <c r="H540" s="13"/>
      <c r="I540" s="13"/>
      <c r="J540" s="13"/>
    </row>
    <row r="541" spans="1:10" x14ac:dyDescent="0.3">
      <c r="A541" s="7"/>
      <c r="H541" s="13"/>
      <c r="I541" s="13"/>
      <c r="J541" s="13"/>
    </row>
    <row r="542" spans="1:10" x14ac:dyDescent="0.3">
      <c r="A542" s="7"/>
      <c r="H542" s="13"/>
      <c r="I542" s="13"/>
      <c r="J542" s="13"/>
    </row>
    <row r="543" spans="1:10" x14ac:dyDescent="0.3">
      <c r="A543" s="7"/>
      <c r="H543" s="13"/>
      <c r="I543" s="13"/>
      <c r="J543" s="13"/>
    </row>
    <row r="544" spans="1:10" x14ac:dyDescent="0.3">
      <c r="A544" s="7"/>
      <c r="H544" s="13"/>
      <c r="I544" s="13"/>
      <c r="J544" s="13"/>
    </row>
    <row r="545" spans="1:10" x14ac:dyDescent="0.3">
      <c r="A545" s="7"/>
      <c r="H545" s="13"/>
      <c r="I545" s="13"/>
      <c r="J545" s="13"/>
    </row>
    <row r="546" spans="1:10" x14ac:dyDescent="0.3">
      <c r="A546" s="7"/>
      <c r="H546" s="13"/>
      <c r="I546" s="13"/>
      <c r="J546" s="13"/>
    </row>
    <row r="547" spans="1:10" x14ac:dyDescent="0.3">
      <c r="A547" s="7"/>
      <c r="H547" s="13"/>
      <c r="I547" s="13"/>
      <c r="J547" s="13"/>
    </row>
    <row r="548" spans="1:10" x14ac:dyDescent="0.3">
      <c r="A548" s="7"/>
      <c r="H548" s="13"/>
      <c r="I548" s="13"/>
      <c r="J548" s="13"/>
    </row>
    <row r="549" spans="1:10" x14ac:dyDescent="0.3">
      <c r="A549" s="7"/>
      <c r="H549" s="13"/>
      <c r="I549" s="13"/>
      <c r="J549" s="13"/>
    </row>
    <row r="550" spans="1:10" x14ac:dyDescent="0.3">
      <c r="A550" s="7"/>
      <c r="H550" s="13"/>
      <c r="I550" s="13"/>
      <c r="J550" s="13"/>
    </row>
    <row r="551" spans="1:10" x14ac:dyDescent="0.3">
      <c r="A551" s="7"/>
      <c r="H551" s="13"/>
      <c r="I551" s="13"/>
      <c r="J551" s="13"/>
    </row>
    <row r="552" spans="1:10" x14ac:dyDescent="0.3">
      <c r="A552" s="7"/>
      <c r="H552" s="13"/>
      <c r="I552" s="13"/>
      <c r="J552" s="13"/>
    </row>
    <row r="553" spans="1:10" x14ac:dyDescent="0.3">
      <c r="A553" s="7"/>
      <c r="H553" s="13"/>
      <c r="I553" s="13"/>
      <c r="J553" s="13"/>
    </row>
    <row r="554" spans="1:10" x14ac:dyDescent="0.3">
      <c r="A554" s="7"/>
      <c r="H554" s="13"/>
      <c r="I554" s="13"/>
      <c r="J554" s="13"/>
    </row>
    <row r="555" spans="1:10" x14ac:dyDescent="0.3">
      <c r="A555" s="7"/>
      <c r="H555" s="13"/>
      <c r="I555" s="13"/>
      <c r="J555" s="13"/>
    </row>
    <row r="556" spans="1:10" x14ac:dyDescent="0.3">
      <c r="A556" s="7"/>
      <c r="H556" s="13"/>
      <c r="I556" s="13"/>
      <c r="J556" s="13"/>
    </row>
    <row r="557" spans="1:10" x14ac:dyDescent="0.3">
      <c r="A557" s="7"/>
      <c r="H557" s="13"/>
      <c r="I557" s="13"/>
      <c r="J557" s="13"/>
    </row>
    <row r="558" spans="1:10" x14ac:dyDescent="0.3">
      <c r="A558" s="7"/>
      <c r="H558" s="13"/>
      <c r="I558" s="13"/>
      <c r="J558" s="13"/>
    </row>
    <row r="559" spans="1:10" x14ac:dyDescent="0.3">
      <c r="A559" s="7"/>
      <c r="H559" s="13"/>
      <c r="I559" s="13"/>
      <c r="J559" s="13"/>
    </row>
    <row r="560" spans="1:10" x14ac:dyDescent="0.3">
      <c r="A560" s="7"/>
      <c r="H560" s="13"/>
      <c r="I560" s="13"/>
      <c r="J560" s="13"/>
    </row>
    <row r="561" spans="1:10" x14ac:dyDescent="0.3">
      <c r="A561" s="7"/>
      <c r="H561" s="13"/>
      <c r="I561" s="13"/>
      <c r="J561" s="13"/>
    </row>
    <row r="562" spans="1:10" x14ac:dyDescent="0.3">
      <c r="A562" s="7"/>
      <c r="H562" s="13"/>
      <c r="I562" s="13"/>
      <c r="J562" s="13"/>
    </row>
    <row r="563" spans="1:10" x14ac:dyDescent="0.3">
      <c r="A563" s="7"/>
      <c r="H563" s="13"/>
      <c r="I563" s="13"/>
      <c r="J563" s="13"/>
    </row>
    <row r="564" spans="1:10" x14ac:dyDescent="0.3">
      <c r="A564" s="7"/>
      <c r="H564" s="13"/>
      <c r="I564" s="13"/>
      <c r="J564" s="13"/>
    </row>
    <row r="565" spans="1:10" x14ac:dyDescent="0.3">
      <c r="A565" s="7"/>
      <c r="H565" s="13"/>
      <c r="I565" s="13"/>
      <c r="J565" s="13"/>
    </row>
    <row r="566" spans="1:10" x14ac:dyDescent="0.3">
      <c r="A566" s="7"/>
      <c r="H566" s="13"/>
      <c r="I566" s="13"/>
      <c r="J566" s="13"/>
    </row>
    <row r="567" spans="1:10" x14ac:dyDescent="0.3">
      <c r="A567" s="7"/>
      <c r="H567" s="13"/>
      <c r="I567" s="13"/>
      <c r="J567" s="13"/>
    </row>
    <row r="568" spans="1:10" x14ac:dyDescent="0.3">
      <c r="A568" s="7"/>
      <c r="H568" s="13"/>
      <c r="I568" s="13"/>
      <c r="J568" s="13"/>
    </row>
    <row r="569" spans="1:10" x14ac:dyDescent="0.3">
      <c r="A569" s="7"/>
      <c r="H569" s="13"/>
      <c r="I569" s="13"/>
      <c r="J569" s="13"/>
    </row>
    <row r="570" spans="1:10" x14ac:dyDescent="0.3">
      <c r="A570" s="7"/>
      <c r="H570" s="13"/>
      <c r="I570" s="13"/>
      <c r="J570" s="13"/>
    </row>
    <row r="571" spans="1:10" x14ac:dyDescent="0.3">
      <c r="A571" s="7"/>
      <c r="H571" s="13"/>
      <c r="I571" s="13"/>
      <c r="J571" s="13"/>
    </row>
    <row r="572" spans="1:10" x14ac:dyDescent="0.3">
      <c r="A572" s="7"/>
      <c r="H572" s="13"/>
      <c r="I572" s="13"/>
      <c r="J572" s="13"/>
    </row>
    <row r="573" spans="1:10" x14ac:dyDescent="0.3">
      <c r="A573" s="7"/>
      <c r="H573" s="13"/>
      <c r="I573" s="13"/>
      <c r="J573" s="13"/>
    </row>
    <row r="574" spans="1:10" x14ac:dyDescent="0.3">
      <c r="A574" s="7"/>
      <c r="H574" s="13"/>
      <c r="I574" s="13"/>
      <c r="J574" s="13"/>
    </row>
    <row r="575" spans="1:10" x14ac:dyDescent="0.3">
      <c r="A575" s="7"/>
      <c r="H575" s="13"/>
      <c r="I575" s="13"/>
      <c r="J575" s="13"/>
    </row>
    <row r="576" spans="1:10" x14ac:dyDescent="0.3">
      <c r="A576" s="7"/>
      <c r="H576" s="13"/>
      <c r="I576" s="13"/>
      <c r="J576" s="13"/>
    </row>
    <row r="577" spans="1:10" x14ac:dyDescent="0.3">
      <c r="A577" s="7"/>
      <c r="H577" s="13"/>
      <c r="I577" s="13"/>
      <c r="J577" s="13"/>
    </row>
    <row r="578" spans="1:10" x14ac:dyDescent="0.3">
      <c r="A578" s="7"/>
      <c r="H578" s="13"/>
      <c r="I578" s="13"/>
      <c r="J578" s="13"/>
    </row>
    <row r="579" spans="1:10" x14ac:dyDescent="0.3">
      <c r="A579" s="7"/>
      <c r="H579" s="13"/>
      <c r="I579" s="13"/>
      <c r="J579" s="13"/>
    </row>
    <row r="580" spans="1:10" x14ac:dyDescent="0.3">
      <c r="A580" s="7"/>
      <c r="H580" s="13"/>
      <c r="I580" s="13"/>
      <c r="J580" s="13"/>
    </row>
    <row r="581" spans="1:10" x14ac:dyDescent="0.3">
      <c r="A581" s="7"/>
      <c r="H581" s="13"/>
      <c r="I581" s="13"/>
      <c r="J581" s="13"/>
    </row>
    <row r="582" spans="1:10" x14ac:dyDescent="0.3">
      <c r="A582" s="7"/>
      <c r="H582" s="13"/>
      <c r="I582" s="13"/>
      <c r="J582" s="13"/>
    </row>
    <row r="583" spans="1:10" x14ac:dyDescent="0.3">
      <c r="A583" s="7"/>
      <c r="H583" s="13"/>
      <c r="I583" s="13"/>
      <c r="J583" s="13"/>
    </row>
    <row r="584" spans="1:10" x14ac:dyDescent="0.3">
      <c r="A584" s="7"/>
      <c r="H584" s="13"/>
      <c r="I584" s="13"/>
      <c r="J584" s="13"/>
    </row>
    <row r="585" spans="1:10" x14ac:dyDescent="0.3">
      <c r="A585" s="7"/>
      <c r="H585" s="13"/>
      <c r="I585" s="13"/>
      <c r="J585" s="13"/>
    </row>
    <row r="586" spans="1:10" x14ac:dyDescent="0.3">
      <c r="A586" s="7"/>
      <c r="H586" s="13"/>
      <c r="I586" s="13"/>
      <c r="J586" s="13"/>
    </row>
    <row r="587" spans="1:10" x14ac:dyDescent="0.3">
      <c r="A587" s="7"/>
      <c r="H587" s="13"/>
      <c r="I587" s="13"/>
      <c r="J587" s="13"/>
    </row>
    <row r="588" spans="1:10" x14ac:dyDescent="0.3">
      <c r="A588" s="7"/>
      <c r="H588" s="13"/>
      <c r="I588" s="13"/>
      <c r="J588" s="13"/>
    </row>
    <row r="589" spans="1:10" x14ac:dyDescent="0.3">
      <c r="A589" s="7"/>
      <c r="H589" s="13"/>
      <c r="I589" s="13"/>
      <c r="J589" s="13"/>
    </row>
    <row r="590" spans="1:10" x14ac:dyDescent="0.3">
      <c r="A590" s="7"/>
      <c r="H590" s="13"/>
      <c r="I590" s="13"/>
      <c r="J590" s="13"/>
    </row>
    <row r="591" spans="1:10" x14ac:dyDescent="0.3">
      <c r="A591" s="7"/>
      <c r="H591" s="13"/>
      <c r="I591" s="13"/>
      <c r="J591" s="13"/>
    </row>
    <row r="592" spans="1:10" x14ac:dyDescent="0.3">
      <c r="A592" s="7"/>
      <c r="H592" s="13"/>
      <c r="I592" s="13"/>
      <c r="J592" s="13"/>
    </row>
    <row r="593" spans="1:10" x14ac:dyDescent="0.3">
      <c r="A593" s="7"/>
      <c r="H593" s="13"/>
      <c r="I593" s="13"/>
      <c r="J593" s="13"/>
    </row>
    <row r="594" spans="1:10" x14ac:dyDescent="0.3">
      <c r="A594" s="7"/>
      <c r="H594" s="13"/>
      <c r="I594" s="13"/>
      <c r="J594" s="13"/>
    </row>
    <row r="595" spans="1:10" x14ac:dyDescent="0.3">
      <c r="A595" s="7"/>
      <c r="H595" s="13"/>
      <c r="I595" s="13"/>
      <c r="J595" s="13"/>
    </row>
    <row r="596" spans="1:10" x14ac:dyDescent="0.3">
      <c r="A596" s="7"/>
      <c r="H596" s="13"/>
      <c r="I596" s="13"/>
      <c r="J596" s="13"/>
    </row>
    <row r="597" spans="1:10" x14ac:dyDescent="0.3">
      <c r="A597" s="7"/>
      <c r="H597" s="13"/>
      <c r="I597" s="13"/>
      <c r="J597" s="13"/>
    </row>
    <row r="598" spans="1:10" x14ac:dyDescent="0.3">
      <c r="A598" s="7"/>
      <c r="H598" s="13"/>
      <c r="I598" s="13"/>
      <c r="J598" s="13"/>
    </row>
    <row r="599" spans="1:10" x14ac:dyDescent="0.3">
      <c r="A599" s="7"/>
      <c r="H599" s="13"/>
      <c r="I599" s="13"/>
      <c r="J599" s="13"/>
    </row>
    <row r="600" spans="1:10" x14ac:dyDescent="0.3">
      <c r="A600" s="7"/>
      <c r="H600" s="13"/>
      <c r="I600" s="13"/>
      <c r="J600" s="13"/>
    </row>
    <row r="601" spans="1:10" x14ac:dyDescent="0.3">
      <c r="A601" s="7"/>
      <c r="H601" s="13"/>
      <c r="I601" s="13"/>
      <c r="J601" s="13"/>
    </row>
    <row r="602" spans="1:10" x14ac:dyDescent="0.3">
      <c r="A602" s="7"/>
      <c r="H602" s="13"/>
      <c r="I602" s="13"/>
      <c r="J602" s="13"/>
    </row>
    <row r="603" spans="1:10" x14ac:dyDescent="0.3">
      <c r="A603" s="7"/>
      <c r="H603" s="13"/>
      <c r="I603" s="13"/>
      <c r="J603" s="13"/>
    </row>
    <row r="604" spans="1:10" x14ac:dyDescent="0.3">
      <c r="A604" s="7"/>
      <c r="H604" s="13"/>
      <c r="I604" s="13"/>
      <c r="J604" s="13"/>
    </row>
    <row r="605" spans="1:10" x14ac:dyDescent="0.3">
      <c r="A605" s="7"/>
      <c r="H605" s="13"/>
      <c r="I605" s="13"/>
      <c r="J605" s="13"/>
    </row>
    <row r="606" spans="1:10" x14ac:dyDescent="0.3">
      <c r="A606" s="7"/>
      <c r="H606" s="13"/>
      <c r="I606" s="13"/>
      <c r="J606" s="13"/>
    </row>
    <row r="607" spans="1:10" x14ac:dyDescent="0.3">
      <c r="A607" s="7"/>
      <c r="H607" s="13"/>
      <c r="I607" s="13"/>
      <c r="J607" s="13"/>
    </row>
    <row r="608" spans="1:10" x14ac:dyDescent="0.3">
      <c r="A608" s="7"/>
      <c r="H608" s="13"/>
      <c r="I608" s="13"/>
      <c r="J608" s="13"/>
    </row>
    <row r="609" spans="1:10" x14ac:dyDescent="0.3">
      <c r="A609" s="7"/>
      <c r="H609" s="13"/>
      <c r="I609" s="13"/>
      <c r="J609" s="13"/>
    </row>
    <row r="610" spans="1:10" x14ac:dyDescent="0.3">
      <c r="A610" s="7"/>
      <c r="H610" s="13"/>
      <c r="I610" s="13"/>
      <c r="J610" s="13"/>
    </row>
    <row r="611" spans="1:10" x14ac:dyDescent="0.3">
      <c r="A611" s="7"/>
      <c r="H611" s="13"/>
      <c r="I611" s="13"/>
      <c r="J611" s="13"/>
    </row>
    <row r="612" spans="1:10" x14ac:dyDescent="0.3">
      <c r="A612" s="7"/>
      <c r="H612" s="13"/>
      <c r="I612" s="13"/>
      <c r="J612" s="13"/>
    </row>
    <row r="613" spans="1:10" x14ac:dyDescent="0.3">
      <c r="A613" s="7"/>
      <c r="H613" s="13"/>
      <c r="I613" s="13"/>
      <c r="J613" s="13"/>
    </row>
    <row r="614" spans="1:10" x14ac:dyDescent="0.3">
      <c r="A614" s="7"/>
      <c r="H614" s="13"/>
      <c r="I614" s="13"/>
      <c r="J614" s="13"/>
    </row>
    <row r="615" spans="1:10" x14ac:dyDescent="0.3">
      <c r="A615" s="7"/>
      <c r="H615" s="13"/>
      <c r="I615" s="13"/>
      <c r="J615" s="13"/>
    </row>
    <row r="616" spans="1:10" x14ac:dyDescent="0.3">
      <c r="A616" s="7"/>
      <c r="H616" s="13"/>
      <c r="I616" s="13"/>
      <c r="J616" s="13"/>
    </row>
    <row r="617" spans="1:10" x14ac:dyDescent="0.3">
      <c r="A617" s="7"/>
      <c r="H617" s="13"/>
      <c r="I617" s="13"/>
      <c r="J617" s="13"/>
    </row>
    <row r="618" spans="1:10" x14ac:dyDescent="0.3">
      <c r="A618" s="7"/>
      <c r="H618" s="13"/>
      <c r="I618" s="13"/>
      <c r="J618" s="13"/>
    </row>
    <row r="619" spans="1:10" x14ac:dyDescent="0.3">
      <c r="A619" s="7"/>
      <c r="H619" s="13"/>
      <c r="I619" s="13"/>
      <c r="J619" s="13"/>
    </row>
    <row r="620" spans="1:10" x14ac:dyDescent="0.3">
      <c r="A620" s="7"/>
      <c r="H620" s="13"/>
      <c r="I620" s="13"/>
      <c r="J620" s="13"/>
    </row>
    <row r="621" spans="1:10" x14ac:dyDescent="0.3">
      <c r="A621" s="7"/>
      <c r="H621" s="13"/>
      <c r="I621" s="13"/>
      <c r="J621" s="13"/>
    </row>
    <row r="622" spans="1:10" x14ac:dyDescent="0.3">
      <c r="A622" s="7"/>
      <c r="H622" s="13"/>
      <c r="I622" s="13"/>
      <c r="J622" s="13"/>
    </row>
    <row r="623" spans="1:10" x14ac:dyDescent="0.3">
      <c r="A623" s="7"/>
      <c r="H623" s="13"/>
      <c r="I623" s="13"/>
      <c r="J623" s="13"/>
    </row>
    <row r="624" spans="1:10" x14ac:dyDescent="0.3">
      <c r="A624" s="7"/>
      <c r="H624" s="13"/>
      <c r="I624" s="13"/>
      <c r="J624" s="13"/>
    </row>
    <row r="625" spans="1:10" x14ac:dyDescent="0.3">
      <c r="A625" s="7"/>
      <c r="H625" s="13"/>
      <c r="I625" s="13"/>
      <c r="J625" s="13"/>
    </row>
    <row r="626" spans="1:10" x14ac:dyDescent="0.3">
      <c r="A626" s="7"/>
      <c r="H626" s="13"/>
      <c r="I626" s="13"/>
      <c r="J626" s="13"/>
    </row>
    <row r="627" spans="1:10" x14ac:dyDescent="0.3">
      <c r="A627" s="7"/>
      <c r="H627" s="13"/>
      <c r="I627" s="13"/>
      <c r="J627" s="13"/>
    </row>
    <row r="628" spans="1:10" x14ac:dyDescent="0.3">
      <c r="A628" s="7"/>
      <c r="H628" s="13"/>
      <c r="I628" s="13"/>
      <c r="J628" s="13"/>
    </row>
    <row r="629" spans="1:10" x14ac:dyDescent="0.3">
      <c r="A629" s="7"/>
      <c r="H629" s="13"/>
      <c r="I629" s="13"/>
      <c r="J629" s="13"/>
    </row>
    <row r="630" spans="1:10" x14ac:dyDescent="0.3">
      <c r="A630" s="7"/>
      <c r="H630" s="13"/>
      <c r="I630" s="13"/>
      <c r="J630" s="13"/>
    </row>
    <row r="631" spans="1:10" x14ac:dyDescent="0.3">
      <c r="A631" s="7"/>
      <c r="H631" s="13"/>
      <c r="I631" s="13"/>
      <c r="J631" s="13"/>
    </row>
    <row r="632" spans="1:10" x14ac:dyDescent="0.3">
      <c r="A632" s="7"/>
      <c r="H632" s="13"/>
      <c r="I632" s="13"/>
      <c r="J632" s="13"/>
    </row>
    <row r="633" spans="1:10" x14ac:dyDescent="0.3">
      <c r="A633" s="7"/>
      <c r="H633" s="13"/>
      <c r="I633" s="13"/>
      <c r="J633" s="13"/>
    </row>
    <row r="634" spans="1:10" x14ac:dyDescent="0.3">
      <c r="A634" s="7"/>
      <c r="H634" s="13"/>
      <c r="I634" s="13"/>
      <c r="J634" s="13"/>
    </row>
    <row r="635" spans="1:10" x14ac:dyDescent="0.3">
      <c r="A635" s="7"/>
      <c r="H635" s="13"/>
      <c r="I635" s="13"/>
      <c r="J635" s="13"/>
    </row>
    <row r="636" spans="1:10" x14ac:dyDescent="0.3">
      <c r="A636" s="7"/>
      <c r="H636" s="13"/>
      <c r="I636" s="13"/>
      <c r="J636" s="13"/>
    </row>
    <row r="637" spans="1:10" x14ac:dyDescent="0.3">
      <c r="A637" s="7"/>
      <c r="H637" s="13"/>
      <c r="I637" s="13"/>
      <c r="J637" s="13"/>
    </row>
    <row r="638" spans="1:10" x14ac:dyDescent="0.3">
      <c r="A638" s="7"/>
      <c r="H638" s="13"/>
      <c r="I638" s="13"/>
      <c r="J638" s="13"/>
    </row>
    <row r="639" spans="1:10" x14ac:dyDescent="0.3">
      <c r="A639" s="7"/>
      <c r="H639" s="13"/>
      <c r="I639" s="13"/>
      <c r="J639" s="13"/>
    </row>
    <row r="640" spans="1:10" x14ac:dyDescent="0.3">
      <c r="A640" s="7"/>
      <c r="H640" s="13"/>
      <c r="I640" s="13"/>
      <c r="J640" s="13"/>
    </row>
    <row r="641" spans="1:10" x14ac:dyDescent="0.3">
      <c r="A641" s="7"/>
      <c r="H641" s="13"/>
      <c r="I641" s="13"/>
      <c r="J641" s="13"/>
    </row>
    <row r="642" spans="1:10" x14ac:dyDescent="0.3">
      <c r="A642" s="7"/>
      <c r="H642" s="13"/>
      <c r="I642" s="13"/>
      <c r="J642" s="13"/>
    </row>
    <row r="643" spans="1:10" x14ac:dyDescent="0.3">
      <c r="A643" s="7"/>
      <c r="H643" s="13"/>
      <c r="I643" s="13"/>
      <c r="J643" s="13"/>
    </row>
    <row r="644" spans="1:10" x14ac:dyDescent="0.3">
      <c r="A644" s="7"/>
      <c r="H644" s="13"/>
      <c r="I644" s="13"/>
      <c r="J644" s="13"/>
    </row>
    <row r="645" spans="1:10" x14ac:dyDescent="0.3">
      <c r="A645" s="7"/>
      <c r="H645" s="13"/>
      <c r="I645" s="13"/>
      <c r="J645" s="13"/>
    </row>
    <row r="646" spans="1:10" x14ac:dyDescent="0.3">
      <c r="A646" s="7"/>
      <c r="H646" s="13"/>
      <c r="I646" s="13"/>
      <c r="J646" s="13"/>
    </row>
    <row r="647" spans="1:10" x14ac:dyDescent="0.3">
      <c r="A647" s="7"/>
      <c r="H647" s="13"/>
      <c r="I647" s="13"/>
      <c r="J647" s="13"/>
    </row>
    <row r="648" spans="1:10" x14ac:dyDescent="0.3">
      <c r="A648" s="7"/>
      <c r="H648" s="13"/>
      <c r="I648" s="13"/>
      <c r="J648" s="13"/>
    </row>
    <row r="649" spans="1:10" x14ac:dyDescent="0.3">
      <c r="A649" s="7"/>
      <c r="H649" s="13"/>
      <c r="I649" s="13"/>
      <c r="J649" s="13"/>
    </row>
    <row r="650" spans="1:10" x14ac:dyDescent="0.3">
      <c r="A650" s="7"/>
      <c r="H650" s="13"/>
      <c r="I650" s="13"/>
      <c r="J650" s="13"/>
    </row>
    <row r="651" spans="1:10" x14ac:dyDescent="0.3">
      <c r="A651" s="7"/>
      <c r="H651" s="13"/>
      <c r="I651" s="13"/>
      <c r="J651" s="13"/>
    </row>
    <row r="652" spans="1:10" x14ac:dyDescent="0.3">
      <c r="A652" s="7"/>
      <c r="H652" s="13"/>
      <c r="I652" s="13"/>
      <c r="J652" s="13"/>
    </row>
    <row r="653" spans="1:10" x14ac:dyDescent="0.3">
      <c r="A653" s="7"/>
      <c r="H653" s="13"/>
      <c r="I653" s="13"/>
      <c r="J653" s="13"/>
    </row>
    <row r="654" spans="1:10" x14ac:dyDescent="0.3">
      <c r="A654" s="7"/>
      <c r="H654" s="13"/>
      <c r="I654" s="13"/>
      <c r="J654" s="13"/>
    </row>
    <row r="655" spans="1:10" x14ac:dyDescent="0.3">
      <c r="A655" s="7"/>
      <c r="H655" s="13"/>
      <c r="I655" s="13"/>
      <c r="J655" s="13"/>
    </row>
    <row r="656" spans="1:10" x14ac:dyDescent="0.3">
      <c r="A656" s="7"/>
      <c r="H656" s="13"/>
      <c r="I656" s="13"/>
      <c r="J656" s="13"/>
    </row>
    <row r="657" spans="1:10" x14ac:dyDescent="0.3">
      <c r="A657" s="7"/>
      <c r="H657" s="13"/>
      <c r="I657" s="13"/>
      <c r="J657" s="13"/>
    </row>
    <row r="658" spans="1:10" x14ac:dyDescent="0.3">
      <c r="A658" s="7"/>
      <c r="H658" s="13"/>
      <c r="I658" s="13"/>
      <c r="J658" s="13"/>
    </row>
    <row r="659" spans="1:10" x14ac:dyDescent="0.3">
      <c r="A659" s="7"/>
      <c r="H659" s="13"/>
      <c r="I659" s="13"/>
      <c r="J659" s="13"/>
    </row>
    <row r="660" spans="1:10" x14ac:dyDescent="0.3">
      <c r="A660" s="7"/>
      <c r="H660" s="13"/>
      <c r="I660" s="13"/>
      <c r="J660" s="13"/>
    </row>
    <row r="661" spans="1:10" x14ac:dyDescent="0.3">
      <c r="A661" s="7"/>
      <c r="H661" s="13"/>
      <c r="I661" s="13"/>
      <c r="J661" s="13"/>
    </row>
    <row r="662" spans="1:10" x14ac:dyDescent="0.3">
      <c r="A662" s="7"/>
      <c r="H662" s="13"/>
      <c r="I662" s="13"/>
      <c r="J662" s="13"/>
    </row>
    <row r="663" spans="1:10" x14ac:dyDescent="0.3">
      <c r="A663" s="7"/>
      <c r="H663" s="13"/>
      <c r="I663" s="13"/>
      <c r="J663" s="13"/>
    </row>
    <row r="664" spans="1:10" x14ac:dyDescent="0.3">
      <c r="A664" s="7"/>
      <c r="H664" s="13"/>
      <c r="I664" s="13"/>
      <c r="J664" s="13"/>
    </row>
    <row r="665" spans="1:10" x14ac:dyDescent="0.3">
      <c r="A665" s="7"/>
      <c r="H665" s="13"/>
      <c r="I665" s="13"/>
      <c r="J665" s="13"/>
    </row>
    <row r="666" spans="1:10" x14ac:dyDescent="0.3">
      <c r="A666" s="7"/>
      <c r="H666" s="13"/>
      <c r="I666" s="13"/>
      <c r="J666" s="13"/>
    </row>
    <row r="667" spans="1:10" x14ac:dyDescent="0.3">
      <c r="A667" s="7"/>
      <c r="H667" s="13"/>
      <c r="I667" s="13"/>
      <c r="J667" s="13"/>
    </row>
    <row r="668" spans="1:10" x14ac:dyDescent="0.3">
      <c r="A668" s="7"/>
      <c r="H668" s="13"/>
      <c r="I668" s="13"/>
      <c r="J668" s="13"/>
    </row>
    <row r="669" spans="1:10" x14ac:dyDescent="0.3">
      <c r="A669" s="7"/>
      <c r="H669" s="13"/>
      <c r="I669" s="13"/>
      <c r="J669" s="13"/>
    </row>
    <row r="670" spans="1:10" x14ac:dyDescent="0.3">
      <c r="A670" s="7"/>
      <c r="H670" s="13"/>
      <c r="I670" s="13"/>
      <c r="J670" s="13"/>
    </row>
    <row r="671" spans="1:10" x14ac:dyDescent="0.3">
      <c r="A671" s="7"/>
      <c r="H671" s="13"/>
      <c r="I671" s="13"/>
      <c r="J671" s="13"/>
    </row>
    <row r="672" spans="1:10" x14ac:dyDescent="0.3">
      <c r="A672" s="7"/>
      <c r="H672" s="13"/>
      <c r="I672" s="13"/>
      <c r="J672" s="13"/>
    </row>
    <row r="673" spans="1:10" x14ac:dyDescent="0.3">
      <c r="A673" s="7"/>
      <c r="H673" s="13"/>
      <c r="I673" s="13"/>
      <c r="J673" s="13"/>
    </row>
    <row r="674" spans="1:10" x14ac:dyDescent="0.3">
      <c r="A674" s="7"/>
      <c r="H674" s="13"/>
      <c r="I674" s="13"/>
      <c r="J674" s="13"/>
    </row>
    <row r="675" spans="1:10" x14ac:dyDescent="0.3">
      <c r="A675" s="7"/>
      <c r="H675" s="13"/>
      <c r="I675" s="13"/>
      <c r="J675" s="13"/>
    </row>
    <row r="676" spans="1:10" x14ac:dyDescent="0.3">
      <c r="A676" s="7"/>
      <c r="H676" s="13"/>
      <c r="I676" s="13"/>
      <c r="J676" s="13"/>
    </row>
    <row r="677" spans="1:10" x14ac:dyDescent="0.3">
      <c r="A677" s="7"/>
      <c r="H677" s="13"/>
      <c r="I677" s="13"/>
      <c r="J677" s="13"/>
    </row>
    <row r="678" spans="1:10" x14ac:dyDescent="0.3">
      <c r="A678" s="7"/>
      <c r="H678" s="13"/>
      <c r="I678" s="13"/>
      <c r="J678" s="13"/>
    </row>
    <row r="679" spans="1:10" x14ac:dyDescent="0.3">
      <c r="A679" s="7"/>
      <c r="H679" s="13"/>
      <c r="I679" s="13"/>
      <c r="J679" s="13"/>
    </row>
    <row r="680" spans="1:10" x14ac:dyDescent="0.3">
      <c r="A680" s="7"/>
      <c r="H680" s="13"/>
      <c r="I680" s="13"/>
      <c r="J680" s="13"/>
    </row>
    <row r="681" spans="1:10" x14ac:dyDescent="0.3">
      <c r="A681" s="7"/>
      <c r="H681" s="13"/>
      <c r="I681" s="13"/>
      <c r="J681" s="13"/>
    </row>
    <row r="682" spans="1:10" x14ac:dyDescent="0.3">
      <c r="A682" s="7"/>
      <c r="H682" s="13"/>
      <c r="I682" s="13"/>
      <c r="J682" s="13"/>
    </row>
    <row r="683" spans="1:10" x14ac:dyDescent="0.3">
      <c r="A683" s="7"/>
      <c r="H683" s="13"/>
      <c r="I683" s="13"/>
      <c r="J683" s="13"/>
    </row>
    <row r="684" spans="1:10" x14ac:dyDescent="0.3">
      <c r="A684" s="7"/>
      <c r="H684" s="13"/>
      <c r="I684" s="13"/>
      <c r="J684" s="13"/>
    </row>
    <row r="685" spans="1:10" x14ac:dyDescent="0.3">
      <c r="A685" s="7"/>
      <c r="H685" s="13"/>
      <c r="I685" s="13"/>
      <c r="J685" s="13"/>
    </row>
    <row r="686" spans="1:10" x14ac:dyDescent="0.3">
      <c r="A686" s="7"/>
      <c r="H686" s="13"/>
      <c r="I686" s="13"/>
      <c r="J686" s="13"/>
    </row>
    <row r="687" spans="1:10" x14ac:dyDescent="0.3">
      <c r="A687" s="7"/>
      <c r="H687" s="13"/>
      <c r="I687" s="13"/>
      <c r="J687" s="13"/>
    </row>
    <row r="688" spans="1:10" x14ac:dyDescent="0.3">
      <c r="A688" s="7"/>
      <c r="H688" s="13"/>
      <c r="I688" s="13"/>
      <c r="J688" s="13"/>
    </row>
    <row r="689" spans="1:10" x14ac:dyDescent="0.3">
      <c r="A689" s="7"/>
      <c r="H689" s="13"/>
      <c r="I689" s="13"/>
      <c r="J689" s="13"/>
    </row>
    <row r="690" spans="1:10" x14ac:dyDescent="0.3">
      <c r="A690" s="7"/>
      <c r="H690" s="13"/>
      <c r="I690" s="13"/>
      <c r="J690" s="13"/>
    </row>
    <row r="691" spans="1:10" x14ac:dyDescent="0.3">
      <c r="A691" s="7"/>
      <c r="H691" s="13"/>
      <c r="I691" s="13"/>
      <c r="J691" s="13"/>
    </row>
    <row r="692" spans="1:10" x14ac:dyDescent="0.3">
      <c r="A692" s="7"/>
      <c r="H692" s="13"/>
      <c r="I692" s="13"/>
      <c r="J692" s="13"/>
    </row>
    <row r="693" spans="1:10" x14ac:dyDescent="0.3">
      <c r="A693" s="7"/>
      <c r="H693" s="13"/>
      <c r="I693" s="13"/>
      <c r="J693" s="13"/>
    </row>
    <row r="694" spans="1:10" x14ac:dyDescent="0.3">
      <c r="A694" s="7"/>
      <c r="H694" s="13"/>
      <c r="I694" s="13"/>
      <c r="J694" s="13"/>
    </row>
    <row r="695" spans="1:10" x14ac:dyDescent="0.3">
      <c r="A695" s="7"/>
      <c r="H695" s="13"/>
      <c r="I695" s="13"/>
      <c r="J695" s="13"/>
    </row>
    <row r="696" spans="1:10" x14ac:dyDescent="0.3">
      <c r="A696" s="7"/>
      <c r="H696" s="13"/>
      <c r="I696" s="13"/>
      <c r="J696" s="13"/>
    </row>
    <row r="697" spans="1:10" x14ac:dyDescent="0.3">
      <c r="A697" s="7"/>
      <c r="H697" s="13"/>
      <c r="I697" s="13"/>
      <c r="J697" s="13"/>
    </row>
    <row r="698" spans="1:10" x14ac:dyDescent="0.3">
      <c r="A698" s="7"/>
      <c r="H698" s="13"/>
      <c r="I698" s="13"/>
      <c r="J698" s="13"/>
    </row>
    <row r="699" spans="1:10" x14ac:dyDescent="0.3">
      <c r="A699" s="7"/>
      <c r="H699" s="13"/>
      <c r="I699" s="13"/>
      <c r="J699" s="13"/>
    </row>
    <row r="700" spans="1:10" x14ac:dyDescent="0.3">
      <c r="A700" s="7"/>
      <c r="H700" s="13"/>
      <c r="I700" s="13"/>
      <c r="J700" s="13"/>
    </row>
    <row r="701" spans="1:10" x14ac:dyDescent="0.3">
      <c r="A701" s="7"/>
      <c r="H701" s="13"/>
      <c r="I701" s="13"/>
      <c r="J701" s="13"/>
    </row>
    <row r="702" spans="1:10" x14ac:dyDescent="0.3">
      <c r="A702" s="7"/>
      <c r="H702" s="13"/>
      <c r="I702" s="13"/>
      <c r="J702" s="13"/>
    </row>
    <row r="703" spans="1:10" x14ac:dyDescent="0.3">
      <c r="A703" s="7"/>
      <c r="H703" s="13"/>
      <c r="I703" s="13"/>
      <c r="J703" s="13"/>
    </row>
    <row r="704" spans="1:10" x14ac:dyDescent="0.3">
      <c r="A704" s="7"/>
      <c r="H704" s="13"/>
      <c r="I704" s="13"/>
      <c r="J704" s="13"/>
    </row>
    <row r="705" spans="1:10" x14ac:dyDescent="0.3">
      <c r="A705" s="7"/>
      <c r="H705" s="13"/>
      <c r="I705" s="13"/>
      <c r="J705" s="13"/>
    </row>
    <row r="706" spans="1:10" x14ac:dyDescent="0.3">
      <c r="A706" s="7"/>
      <c r="H706" s="13"/>
      <c r="I706" s="13"/>
      <c r="J706" s="13"/>
    </row>
    <row r="707" spans="1:10" x14ac:dyDescent="0.3">
      <c r="A707" s="7"/>
      <c r="H707" s="13"/>
      <c r="I707" s="13"/>
      <c r="J707" s="13"/>
    </row>
    <row r="708" spans="1:10" x14ac:dyDescent="0.3">
      <c r="A708" s="7"/>
      <c r="H708" s="13"/>
      <c r="I708" s="13"/>
      <c r="J708" s="13"/>
    </row>
    <row r="709" spans="1:10" x14ac:dyDescent="0.3">
      <c r="A709" s="7"/>
      <c r="H709" s="13"/>
      <c r="I709" s="13"/>
      <c r="J709" s="13"/>
    </row>
    <row r="710" spans="1:10" x14ac:dyDescent="0.3">
      <c r="A710" s="7"/>
      <c r="H710" s="13"/>
      <c r="I710" s="13"/>
      <c r="J710" s="13"/>
    </row>
    <row r="711" spans="1:10" x14ac:dyDescent="0.3">
      <c r="A711" s="7"/>
      <c r="H711" s="13"/>
      <c r="I711" s="13"/>
      <c r="J711" s="13"/>
    </row>
    <row r="712" spans="1:10" x14ac:dyDescent="0.3">
      <c r="A712" s="7"/>
      <c r="H712" s="13"/>
      <c r="I712" s="13"/>
      <c r="J712" s="13"/>
    </row>
    <row r="713" spans="1:10" x14ac:dyDescent="0.3">
      <c r="A713" s="7"/>
      <c r="H713" s="13"/>
      <c r="I713" s="13"/>
      <c r="J713" s="13"/>
    </row>
    <row r="714" spans="1:10" x14ac:dyDescent="0.3">
      <c r="A714" s="7"/>
      <c r="H714" s="13"/>
      <c r="I714" s="13"/>
      <c r="J714" s="13"/>
    </row>
    <row r="715" spans="1:10" x14ac:dyDescent="0.3">
      <c r="A715" s="7"/>
      <c r="H715" s="13"/>
      <c r="I715" s="13"/>
      <c r="J715" s="13"/>
    </row>
    <row r="716" spans="1:10" x14ac:dyDescent="0.3">
      <c r="A716" s="7"/>
      <c r="H716" s="13"/>
      <c r="I716" s="13"/>
      <c r="J716" s="13"/>
    </row>
    <row r="717" spans="1:10" x14ac:dyDescent="0.3">
      <c r="A717" s="7"/>
      <c r="H717" s="13"/>
      <c r="I717" s="13"/>
      <c r="J717" s="13"/>
    </row>
    <row r="718" spans="1:10" x14ac:dyDescent="0.3">
      <c r="A718" s="7"/>
      <c r="H718" s="13"/>
      <c r="I718" s="13"/>
      <c r="J718" s="13"/>
    </row>
    <row r="719" spans="1:10" x14ac:dyDescent="0.3">
      <c r="A719" s="7"/>
      <c r="H719" s="13"/>
      <c r="I719" s="13"/>
      <c r="J719" s="13"/>
    </row>
    <row r="720" spans="1:10" x14ac:dyDescent="0.3">
      <c r="A720" s="7"/>
      <c r="H720" s="13"/>
      <c r="I720" s="13"/>
      <c r="J720" s="13"/>
    </row>
    <row r="721" spans="1:10" x14ac:dyDescent="0.3">
      <c r="A721" s="7"/>
      <c r="H721" s="13"/>
      <c r="I721" s="13"/>
      <c r="J721" s="13"/>
    </row>
    <row r="722" spans="1:10" x14ac:dyDescent="0.3">
      <c r="A722" s="7"/>
      <c r="H722" s="13"/>
      <c r="I722" s="13"/>
      <c r="J722" s="13"/>
    </row>
    <row r="723" spans="1:10" x14ac:dyDescent="0.3">
      <c r="A723" s="7"/>
      <c r="H723" s="13"/>
      <c r="I723" s="13"/>
      <c r="J723" s="13"/>
    </row>
    <row r="724" spans="1:10" x14ac:dyDescent="0.3">
      <c r="A724" s="7"/>
      <c r="H724" s="13"/>
      <c r="I724" s="13"/>
      <c r="J724" s="13"/>
    </row>
    <row r="725" spans="1:10" x14ac:dyDescent="0.3">
      <c r="A725" s="7"/>
      <c r="H725" s="13"/>
      <c r="I725" s="13"/>
      <c r="J725" s="13"/>
    </row>
    <row r="726" spans="1:10" x14ac:dyDescent="0.3">
      <c r="A726" s="7"/>
      <c r="H726" s="13"/>
      <c r="I726" s="13"/>
      <c r="J726" s="13"/>
    </row>
    <row r="727" spans="1:10" x14ac:dyDescent="0.3">
      <c r="A727" s="7"/>
      <c r="H727" s="13"/>
      <c r="I727" s="13"/>
      <c r="J727" s="13"/>
    </row>
    <row r="728" spans="1:10" x14ac:dyDescent="0.3">
      <c r="A728" s="7"/>
      <c r="H728" s="13"/>
      <c r="I728" s="13"/>
      <c r="J728" s="13"/>
    </row>
    <row r="729" spans="1:10" x14ac:dyDescent="0.3">
      <c r="A729" s="7"/>
      <c r="H729" s="13"/>
      <c r="I729" s="13"/>
      <c r="J729" s="13"/>
    </row>
    <row r="730" spans="1:10" x14ac:dyDescent="0.3">
      <c r="A730" s="7"/>
      <c r="H730" s="13"/>
      <c r="I730" s="13"/>
      <c r="J730" s="13"/>
    </row>
    <row r="731" spans="1:10" x14ac:dyDescent="0.3">
      <c r="A731" s="7"/>
      <c r="H731" s="13"/>
      <c r="I731" s="13"/>
      <c r="J731" s="13"/>
    </row>
    <row r="732" spans="1:10" x14ac:dyDescent="0.3">
      <c r="A732" s="7"/>
      <c r="H732" s="13"/>
      <c r="I732" s="13"/>
      <c r="J732" s="13"/>
    </row>
    <row r="733" spans="1:10" x14ac:dyDescent="0.3">
      <c r="A733" s="7"/>
      <c r="H733" s="13"/>
      <c r="I733" s="13"/>
      <c r="J733" s="13"/>
    </row>
    <row r="734" spans="1:10" x14ac:dyDescent="0.3">
      <c r="A734" s="7"/>
      <c r="H734" s="13"/>
      <c r="I734" s="13"/>
      <c r="J734" s="13"/>
    </row>
    <row r="735" spans="1:10" x14ac:dyDescent="0.3">
      <c r="A735" s="7"/>
      <c r="H735" s="13"/>
      <c r="I735" s="13"/>
      <c r="J735" s="13"/>
    </row>
    <row r="736" spans="1:10" x14ac:dyDescent="0.3">
      <c r="A736" s="7"/>
      <c r="H736" s="13"/>
      <c r="I736" s="13"/>
      <c r="J736" s="13"/>
    </row>
    <row r="737" spans="1:10" x14ac:dyDescent="0.3">
      <c r="A737" s="7"/>
      <c r="H737" s="13"/>
      <c r="I737" s="13"/>
      <c r="J737" s="13"/>
    </row>
    <row r="738" spans="1:10" x14ac:dyDescent="0.3">
      <c r="A738" s="7"/>
      <c r="H738" s="13"/>
      <c r="I738" s="13"/>
      <c r="J738" s="13"/>
    </row>
    <row r="739" spans="1:10" x14ac:dyDescent="0.3">
      <c r="A739" s="7"/>
      <c r="H739" s="13"/>
      <c r="I739" s="13"/>
      <c r="J739" s="13"/>
    </row>
    <row r="740" spans="1:10" x14ac:dyDescent="0.3">
      <c r="A740" s="7"/>
      <c r="H740" s="13"/>
      <c r="I740" s="13"/>
      <c r="J740" s="13"/>
    </row>
    <row r="741" spans="1:10" x14ac:dyDescent="0.3">
      <c r="A741" s="7"/>
      <c r="H741" s="13"/>
      <c r="I741" s="13"/>
      <c r="J741" s="13"/>
    </row>
    <row r="742" spans="1:10" x14ac:dyDescent="0.3">
      <c r="A742" s="7"/>
      <c r="H742" s="13"/>
      <c r="I742" s="13"/>
      <c r="J742" s="13"/>
    </row>
    <row r="743" spans="1:10" x14ac:dyDescent="0.3">
      <c r="A743" s="7"/>
      <c r="H743" s="13"/>
      <c r="I743" s="13"/>
      <c r="J743" s="13"/>
    </row>
    <row r="744" spans="1:10" x14ac:dyDescent="0.3">
      <c r="A744" s="7"/>
      <c r="H744" s="13"/>
      <c r="I744" s="13"/>
      <c r="J744" s="13"/>
    </row>
    <row r="745" spans="1:10" x14ac:dyDescent="0.3">
      <c r="A745" s="7"/>
      <c r="H745" s="13"/>
      <c r="I745" s="13"/>
      <c r="J745" s="13"/>
    </row>
    <row r="746" spans="1:10" x14ac:dyDescent="0.3">
      <c r="A746" s="7"/>
      <c r="H746" s="13"/>
      <c r="I746" s="13"/>
      <c r="J746" s="13"/>
    </row>
    <row r="747" spans="1:10" x14ac:dyDescent="0.3">
      <c r="A747" s="7"/>
      <c r="H747" s="13"/>
      <c r="I747" s="13"/>
      <c r="J747" s="13"/>
    </row>
    <row r="748" spans="1:10" x14ac:dyDescent="0.3">
      <c r="A748" s="7"/>
      <c r="H748" s="13"/>
      <c r="I748" s="13"/>
      <c r="J748" s="13"/>
    </row>
    <row r="749" spans="1:10" x14ac:dyDescent="0.3">
      <c r="A749" s="7"/>
      <c r="H749" s="13"/>
      <c r="I749" s="13"/>
      <c r="J749" s="13"/>
    </row>
    <row r="750" spans="1:10" x14ac:dyDescent="0.3">
      <c r="A750" s="7"/>
      <c r="H750" s="13"/>
      <c r="I750" s="13"/>
      <c r="J750" s="13"/>
    </row>
    <row r="751" spans="1:10" x14ac:dyDescent="0.3">
      <c r="A751" s="7"/>
      <c r="H751" s="13"/>
      <c r="I751" s="13"/>
      <c r="J751" s="13"/>
    </row>
    <row r="752" spans="1:10" x14ac:dyDescent="0.3">
      <c r="A752" s="7"/>
      <c r="H752" s="13"/>
      <c r="I752" s="13"/>
      <c r="J752" s="13"/>
    </row>
    <row r="753" spans="1:10" x14ac:dyDescent="0.3">
      <c r="A753" s="7"/>
      <c r="H753" s="13"/>
      <c r="I753" s="13"/>
      <c r="J753" s="13"/>
    </row>
    <row r="754" spans="1:10" x14ac:dyDescent="0.3">
      <c r="A754" s="7"/>
      <c r="H754" s="13"/>
      <c r="I754" s="13"/>
      <c r="J754" s="13"/>
    </row>
    <row r="755" spans="1:10" x14ac:dyDescent="0.3">
      <c r="A755" s="7"/>
      <c r="H755" s="13"/>
      <c r="I755" s="13"/>
      <c r="J755" s="13"/>
    </row>
    <row r="756" spans="1:10" x14ac:dyDescent="0.3">
      <c r="A756" s="7"/>
      <c r="H756" s="13"/>
      <c r="I756" s="13"/>
      <c r="J756" s="13"/>
    </row>
    <row r="757" spans="1:10" x14ac:dyDescent="0.3">
      <c r="A757" s="7"/>
      <c r="H757" s="13"/>
      <c r="I757" s="13"/>
      <c r="J757" s="13"/>
    </row>
    <row r="758" spans="1:10" x14ac:dyDescent="0.3">
      <c r="A758" s="7"/>
      <c r="H758" s="13"/>
      <c r="I758" s="13"/>
      <c r="J758" s="13"/>
    </row>
    <row r="759" spans="1:10" x14ac:dyDescent="0.3">
      <c r="A759" s="7"/>
      <c r="H759" s="13"/>
      <c r="I759" s="13"/>
      <c r="J759" s="13"/>
    </row>
    <row r="760" spans="1:10" x14ac:dyDescent="0.3">
      <c r="A760" s="7"/>
      <c r="H760" s="13"/>
      <c r="I760" s="13"/>
      <c r="J760" s="13"/>
    </row>
    <row r="761" spans="1:10" x14ac:dyDescent="0.3">
      <c r="A761" s="7"/>
      <c r="H761" s="13"/>
      <c r="I761" s="13"/>
      <c r="J761" s="13"/>
    </row>
    <row r="762" spans="1:10" x14ac:dyDescent="0.3">
      <c r="A762" s="7"/>
      <c r="H762" s="13"/>
      <c r="I762" s="13"/>
      <c r="J762" s="13"/>
    </row>
    <row r="763" spans="1:10" x14ac:dyDescent="0.3">
      <c r="A763" s="7"/>
      <c r="H763" s="13"/>
      <c r="I763" s="13"/>
      <c r="J763" s="13"/>
    </row>
    <row r="764" spans="1:10" x14ac:dyDescent="0.3">
      <c r="A764" s="7"/>
      <c r="H764" s="13"/>
      <c r="I764" s="13"/>
      <c r="J764" s="13"/>
    </row>
    <row r="765" spans="1:10" x14ac:dyDescent="0.3">
      <c r="A765" s="7"/>
      <c r="H765" s="13"/>
      <c r="I765" s="13"/>
      <c r="J765" s="13"/>
    </row>
    <row r="766" spans="1:10" x14ac:dyDescent="0.3">
      <c r="A766" s="7"/>
      <c r="H766" s="13"/>
      <c r="I766" s="13"/>
      <c r="J766" s="13"/>
    </row>
    <row r="767" spans="1:10" x14ac:dyDescent="0.3">
      <c r="A767" s="7"/>
      <c r="H767" s="13"/>
      <c r="I767" s="13"/>
      <c r="J767" s="13"/>
    </row>
    <row r="768" spans="1:10" x14ac:dyDescent="0.3">
      <c r="A768" s="7"/>
      <c r="H768" s="13"/>
      <c r="I768" s="13"/>
      <c r="J768" s="13"/>
    </row>
    <row r="769" spans="1:10" x14ac:dyDescent="0.3">
      <c r="A769" s="7"/>
      <c r="H769" s="13"/>
      <c r="I769" s="13"/>
      <c r="J769" s="13"/>
    </row>
    <row r="770" spans="1:10" x14ac:dyDescent="0.3">
      <c r="A770" s="7"/>
      <c r="H770" s="13"/>
      <c r="I770" s="13"/>
      <c r="J770" s="13"/>
    </row>
    <row r="771" spans="1:10" x14ac:dyDescent="0.3">
      <c r="A771" s="7"/>
      <c r="H771" s="13"/>
      <c r="I771" s="13"/>
      <c r="J771" s="13"/>
    </row>
    <row r="772" spans="1:10" x14ac:dyDescent="0.3">
      <c r="A772" s="7"/>
      <c r="H772" s="13"/>
      <c r="I772" s="13"/>
      <c r="J772" s="13"/>
    </row>
    <row r="773" spans="1:10" x14ac:dyDescent="0.3">
      <c r="A773" s="7"/>
      <c r="H773" s="13"/>
      <c r="I773" s="13"/>
      <c r="J773" s="13"/>
    </row>
    <row r="774" spans="1:10" x14ac:dyDescent="0.3">
      <c r="A774" s="7"/>
      <c r="H774" s="13"/>
      <c r="I774" s="13"/>
      <c r="J774" s="13"/>
    </row>
    <row r="775" spans="1:10" x14ac:dyDescent="0.3">
      <c r="A775" s="7"/>
      <c r="H775" s="13"/>
      <c r="I775" s="13"/>
      <c r="J775" s="13"/>
    </row>
    <row r="776" spans="1:10" x14ac:dyDescent="0.3">
      <c r="A776" s="7"/>
      <c r="H776" s="13"/>
      <c r="I776" s="13"/>
      <c r="J776" s="13"/>
    </row>
    <row r="777" spans="1:10" x14ac:dyDescent="0.3">
      <c r="A777" s="7"/>
      <c r="H777" s="13"/>
      <c r="I777" s="13"/>
      <c r="J777" s="13"/>
    </row>
    <row r="778" spans="1:10" x14ac:dyDescent="0.3">
      <c r="A778" s="7"/>
      <c r="H778" s="13"/>
      <c r="I778" s="13"/>
      <c r="J778" s="13"/>
    </row>
    <row r="779" spans="1:10" x14ac:dyDescent="0.3">
      <c r="A779" s="7"/>
      <c r="H779" s="13"/>
      <c r="I779" s="13"/>
      <c r="J779" s="13"/>
    </row>
    <row r="780" spans="1:10" x14ac:dyDescent="0.3">
      <c r="A780" s="7"/>
      <c r="H780" s="13"/>
      <c r="I780" s="13"/>
      <c r="J780" s="13"/>
    </row>
    <row r="781" spans="1:10" x14ac:dyDescent="0.3">
      <c r="A781" s="7"/>
      <c r="H781" s="13"/>
      <c r="I781" s="13"/>
      <c r="J781" s="13"/>
    </row>
    <row r="782" spans="1:10" x14ac:dyDescent="0.3">
      <c r="A782" s="7"/>
      <c r="H782" s="13"/>
      <c r="I782" s="13"/>
      <c r="J782" s="13"/>
    </row>
    <row r="783" spans="1:10" x14ac:dyDescent="0.3">
      <c r="A783" s="7"/>
      <c r="H783" s="13"/>
      <c r="I783" s="13"/>
      <c r="J783" s="13"/>
    </row>
    <row r="784" spans="1:10" x14ac:dyDescent="0.3">
      <c r="A784" s="7"/>
      <c r="H784" s="13"/>
      <c r="I784" s="13"/>
      <c r="J784" s="13"/>
    </row>
    <row r="785" spans="1:10" x14ac:dyDescent="0.3">
      <c r="A785" s="7"/>
      <c r="H785" s="13"/>
      <c r="I785" s="13"/>
      <c r="J785" s="13"/>
    </row>
    <row r="786" spans="1:10" x14ac:dyDescent="0.3">
      <c r="A786" s="7"/>
      <c r="H786" s="13"/>
      <c r="I786" s="13"/>
      <c r="J786" s="13"/>
    </row>
    <row r="787" spans="1:10" x14ac:dyDescent="0.3">
      <c r="A787" s="7"/>
      <c r="H787" s="13"/>
      <c r="I787" s="13"/>
      <c r="J787" s="13"/>
    </row>
    <row r="788" spans="1:10" x14ac:dyDescent="0.3">
      <c r="A788" s="7"/>
      <c r="H788" s="13"/>
      <c r="I788" s="13"/>
      <c r="J788" s="13"/>
    </row>
    <row r="789" spans="1:10" x14ac:dyDescent="0.3">
      <c r="A789" s="7"/>
      <c r="H789" s="13"/>
      <c r="I789" s="13"/>
      <c r="J789" s="13"/>
    </row>
    <row r="790" spans="1:10" x14ac:dyDescent="0.3">
      <c r="A790" s="7"/>
      <c r="H790" s="13"/>
      <c r="I790" s="13"/>
      <c r="J790" s="13"/>
    </row>
    <row r="791" spans="1:10" x14ac:dyDescent="0.3">
      <c r="A791" s="7"/>
      <c r="H791" s="13"/>
      <c r="I791" s="13"/>
      <c r="J791" s="13"/>
    </row>
    <row r="792" spans="1:10" x14ac:dyDescent="0.3">
      <c r="A792" s="7"/>
      <c r="H792" s="13"/>
      <c r="I792" s="13"/>
      <c r="J792" s="13"/>
    </row>
    <row r="793" spans="1:10" x14ac:dyDescent="0.3">
      <c r="A793" s="7"/>
      <c r="H793" s="13"/>
      <c r="I793" s="13"/>
      <c r="J793" s="13"/>
    </row>
    <row r="794" spans="1:10" x14ac:dyDescent="0.3">
      <c r="A794" s="7"/>
      <c r="H794" s="13"/>
      <c r="I794" s="13"/>
      <c r="J794" s="13"/>
    </row>
    <row r="795" spans="1:10" x14ac:dyDescent="0.3">
      <c r="A795" s="7"/>
      <c r="H795" s="13"/>
      <c r="I795" s="13"/>
      <c r="J795" s="13"/>
    </row>
    <row r="796" spans="1:10" x14ac:dyDescent="0.3">
      <c r="A796" s="7"/>
      <c r="H796" s="13"/>
      <c r="I796" s="13"/>
      <c r="J796" s="13"/>
    </row>
    <row r="797" spans="1:10" x14ac:dyDescent="0.3">
      <c r="A797" s="7"/>
      <c r="H797" s="13"/>
      <c r="I797" s="13"/>
      <c r="J797" s="13"/>
    </row>
    <row r="798" spans="1:10" x14ac:dyDescent="0.3">
      <c r="A798" s="7"/>
      <c r="H798" s="13"/>
      <c r="I798" s="13"/>
      <c r="J798" s="13"/>
    </row>
    <row r="799" spans="1:10" x14ac:dyDescent="0.3">
      <c r="A799" s="7"/>
      <c r="H799" s="13"/>
      <c r="I799" s="13"/>
      <c r="J799" s="13"/>
    </row>
    <row r="800" spans="1:10" x14ac:dyDescent="0.3">
      <c r="A800" s="7"/>
      <c r="H800" s="13"/>
      <c r="I800" s="13"/>
      <c r="J800" s="13"/>
    </row>
    <row r="801" spans="1:10" x14ac:dyDescent="0.3">
      <c r="A801" s="7"/>
      <c r="H801" s="13"/>
      <c r="I801" s="13"/>
      <c r="J801" s="13"/>
    </row>
    <row r="802" spans="1:10" x14ac:dyDescent="0.3">
      <c r="A802" s="7"/>
      <c r="H802" s="13"/>
      <c r="I802" s="13"/>
      <c r="J802" s="13"/>
    </row>
    <row r="803" spans="1:10" x14ac:dyDescent="0.3">
      <c r="A803" s="7"/>
      <c r="H803" s="13"/>
      <c r="I803" s="13"/>
      <c r="J803" s="13"/>
    </row>
    <row r="804" spans="1:10" x14ac:dyDescent="0.3">
      <c r="A804" s="7"/>
      <c r="H804" s="13"/>
      <c r="I804" s="13"/>
      <c r="J804" s="13"/>
    </row>
    <row r="805" spans="1:10" x14ac:dyDescent="0.3">
      <c r="A805" s="7"/>
      <c r="H805" s="13"/>
      <c r="I805" s="13"/>
      <c r="J805" s="13"/>
    </row>
    <row r="806" spans="1:10" x14ac:dyDescent="0.3">
      <c r="A806" s="7"/>
      <c r="H806" s="13"/>
      <c r="I806" s="13"/>
      <c r="J806" s="13"/>
    </row>
    <row r="807" spans="1:10" x14ac:dyDescent="0.3">
      <c r="A807" s="7"/>
      <c r="H807" s="13"/>
      <c r="I807" s="13"/>
      <c r="J807" s="13"/>
    </row>
    <row r="808" spans="1:10" x14ac:dyDescent="0.3">
      <c r="A808" s="7"/>
      <c r="H808" s="13"/>
      <c r="I808" s="13"/>
      <c r="J808" s="13"/>
    </row>
    <row r="809" spans="1:10" x14ac:dyDescent="0.3">
      <c r="A809" s="7"/>
      <c r="H809" s="13"/>
      <c r="I809" s="13"/>
      <c r="J809" s="13"/>
    </row>
    <row r="810" spans="1:10" x14ac:dyDescent="0.3">
      <c r="A810" s="7"/>
      <c r="H810" s="13"/>
      <c r="I810" s="13"/>
      <c r="J810" s="13"/>
    </row>
    <row r="811" spans="1:10" x14ac:dyDescent="0.3">
      <c r="A811" s="7"/>
      <c r="H811" s="13"/>
      <c r="I811" s="13"/>
      <c r="J811" s="13"/>
    </row>
    <row r="812" spans="1:10" x14ac:dyDescent="0.3">
      <c r="A812" s="7"/>
      <c r="H812" s="13"/>
      <c r="I812" s="13"/>
      <c r="J812" s="13"/>
    </row>
    <row r="813" spans="1:10" x14ac:dyDescent="0.3">
      <c r="A813" s="7"/>
      <c r="H813" s="13"/>
      <c r="I813" s="13"/>
      <c r="J813" s="13"/>
    </row>
    <row r="814" spans="1:10" x14ac:dyDescent="0.3">
      <c r="A814" s="7"/>
      <c r="H814" s="13"/>
      <c r="I814" s="13"/>
      <c r="J814" s="13"/>
    </row>
    <row r="815" spans="1:10" x14ac:dyDescent="0.3">
      <c r="A815" s="7"/>
      <c r="H815" s="13"/>
      <c r="I815" s="13"/>
      <c r="J815" s="13"/>
    </row>
    <row r="816" spans="1:10" x14ac:dyDescent="0.3">
      <c r="A816" s="7"/>
      <c r="H816" s="13"/>
      <c r="I816" s="13"/>
      <c r="J816" s="13"/>
    </row>
    <row r="817" spans="1:10" x14ac:dyDescent="0.3">
      <c r="A817" s="7"/>
      <c r="H817" s="13"/>
      <c r="I817" s="13"/>
      <c r="J817" s="13"/>
    </row>
    <row r="818" spans="1:10" x14ac:dyDescent="0.3">
      <c r="A818" s="7"/>
      <c r="H818" s="13"/>
      <c r="I818" s="13"/>
      <c r="J818" s="13"/>
    </row>
    <row r="819" spans="1:10" x14ac:dyDescent="0.3">
      <c r="A819" s="7"/>
      <c r="H819" s="13"/>
      <c r="I819" s="13"/>
      <c r="J819" s="13"/>
    </row>
    <row r="820" spans="1:10" x14ac:dyDescent="0.3">
      <c r="A820" s="7"/>
      <c r="H820" s="13"/>
      <c r="I820" s="13"/>
      <c r="J820" s="13"/>
    </row>
    <row r="821" spans="1:10" x14ac:dyDescent="0.3">
      <c r="A821" s="7"/>
      <c r="H821" s="13"/>
      <c r="I821" s="13"/>
      <c r="J821" s="13"/>
    </row>
    <row r="822" spans="1:10" x14ac:dyDescent="0.3">
      <c r="A822" s="7"/>
      <c r="H822" s="13"/>
      <c r="I822" s="13"/>
      <c r="J822" s="13"/>
    </row>
    <row r="823" spans="1:10" x14ac:dyDescent="0.3">
      <c r="A823" s="7"/>
      <c r="H823" s="13"/>
      <c r="I823" s="13"/>
      <c r="J823" s="13"/>
    </row>
    <row r="824" spans="1:10" x14ac:dyDescent="0.3">
      <c r="A824" s="7"/>
      <c r="H824" s="13"/>
      <c r="I824" s="13"/>
      <c r="J824" s="13"/>
    </row>
    <row r="825" spans="1:10" x14ac:dyDescent="0.3">
      <c r="A825" s="7"/>
      <c r="H825" s="13"/>
      <c r="I825" s="13"/>
      <c r="J825" s="13"/>
    </row>
    <row r="826" spans="1:10" x14ac:dyDescent="0.3">
      <c r="A826" s="7"/>
      <c r="H826" s="13"/>
      <c r="I826" s="13"/>
      <c r="J826" s="13"/>
    </row>
    <row r="827" spans="1:10" x14ac:dyDescent="0.3">
      <c r="A827" s="7"/>
      <c r="H827" s="13"/>
      <c r="I827" s="13"/>
      <c r="J827" s="13"/>
    </row>
    <row r="828" spans="1:10" x14ac:dyDescent="0.3">
      <c r="A828" s="7"/>
      <c r="H828" s="13"/>
      <c r="I828" s="13"/>
      <c r="J828" s="13"/>
    </row>
    <row r="829" spans="1:10" x14ac:dyDescent="0.3">
      <c r="A829" s="7"/>
      <c r="H829" s="13"/>
      <c r="I829" s="13"/>
      <c r="J829" s="13"/>
    </row>
    <row r="830" spans="1:10" x14ac:dyDescent="0.3">
      <c r="A830" s="7"/>
      <c r="H830" s="13"/>
      <c r="I830" s="13"/>
      <c r="J830" s="13"/>
    </row>
    <row r="831" spans="1:10" x14ac:dyDescent="0.3">
      <c r="A831" s="7"/>
      <c r="H831" s="13"/>
      <c r="I831" s="13"/>
      <c r="J831" s="13"/>
    </row>
    <row r="832" spans="1:10" x14ac:dyDescent="0.3">
      <c r="A832" s="7"/>
      <c r="H832" s="13"/>
      <c r="I832" s="13"/>
      <c r="J832" s="13"/>
    </row>
    <row r="833" spans="1:10" x14ac:dyDescent="0.3">
      <c r="A833" s="7"/>
      <c r="H833" s="13"/>
      <c r="I833" s="13"/>
      <c r="J833" s="13"/>
    </row>
    <row r="834" spans="1:10" x14ac:dyDescent="0.3">
      <c r="A834" s="7"/>
      <c r="H834" s="13"/>
      <c r="I834" s="13"/>
      <c r="J834" s="13"/>
    </row>
    <row r="835" spans="1:10" x14ac:dyDescent="0.3">
      <c r="A835" s="7"/>
      <c r="H835" s="13"/>
      <c r="I835" s="13"/>
      <c r="J835" s="13"/>
    </row>
    <row r="836" spans="1:10" x14ac:dyDescent="0.3">
      <c r="A836" s="7"/>
      <c r="H836" s="13"/>
      <c r="I836" s="13"/>
      <c r="J836" s="13"/>
    </row>
    <row r="837" spans="1:10" x14ac:dyDescent="0.3">
      <c r="A837" s="7"/>
      <c r="H837" s="13"/>
      <c r="I837" s="13"/>
      <c r="J837" s="13"/>
    </row>
    <row r="838" spans="1:10" x14ac:dyDescent="0.3">
      <c r="A838" s="7"/>
      <c r="H838" s="13"/>
      <c r="I838" s="13"/>
      <c r="J838" s="13"/>
    </row>
    <row r="839" spans="1:10" x14ac:dyDescent="0.3">
      <c r="A839" s="7"/>
      <c r="H839" s="13"/>
      <c r="I839" s="13"/>
      <c r="J839" s="13"/>
    </row>
    <row r="840" spans="1:10" x14ac:dyDescent="0.3">
      <c r="A840" s="7"/>
      <c r="H840" s="13"/>
      <c r="I840" s="13"/>
      <c r="J840" s="13"/>
    </row>
    <row r="841" spans="1:10" x14ac:dyDescent="0.3">
      <c r="A841" s="7"/>
      <c r="H841" s="13"/>
      <c r="I841" s="13"/>
      <c r="J841" s="13"/>
    </row>
    <row r="842" spans="1:10" x14ac:dyDescent="0.3">
      <c r="A842" s="7"/>
      <c r="H842" s="13"/>
      <c r="I842" s="13"/>
      <c r="J842" s="13"/>
    </row>
    <row r="843" spans="1:10" x14ac:dyDescent="0.3">
      <c r="A843" s="7"/>
      <c r="H843" s="13"/>
      <c r="I843" s="13"/>
      <c r="J843" s="13"/>
    </row>
    <row r="844" spans="1:10" x14ac:dyDescent="0.3">
      <c r="A844" s="7"/>
      <c r="H844" s="13"/>
      <c r="I844" s="13"/>
      <c r="J844" s="13"/>
    </row>
    <row r="845" spans="1:10" x14ac:dyDescent="0.3">
      <c r="A845" s="7"/>
      <c r="H845" s="13"/>
      <c r="I845" s="13"/>
      <c r="J845" s="13"/>
    </row>
    <row r="846" spans="1:10" x14ac:dyDescent="0.3">
      <c r="A846" s="7"/>
      <c r="H846" s="13"/>
      <c r="I846" s="13"/>
      <c r="J846" s="13"/>
    </row>
    <row r="847" spans="1:10" x14ac:dyDescent="0.3">
      <c r="A847" s="7"/>
      <c r="H847" s="13"/>
      <c r="I847" s="13"/>
      <c r="J847" s="13"/>
    </row>
    <row r="848" spans="1:10" x14ac:dyDescent="0.3">
      <c r="A848" s="7"/>
      <c r="H848" s="13"/>
      <c r="I848" s="13"/>
      <c r="J848" s="13"/>
    </row>
    <row r="849" spans="1:10" x14ac:dyDescent="0.3">
      <c r="A849" s="7"/>
      <c r="H849" s="13"/>
      <c r="I849" s="13"/>
      <c r="J849" s="13"/>
    </row>
    <row r="850" spans="1:10" x14ac:dyDescent="0.3">
      <c r="A850" s="7"/>
      <c r="H850" s="13"/>
      <c r="I850" s="13"/>
      <c r="J850" s="13"/>
    </row>
    <row r="851" spans="1:10" x14ac:dyDescent="0.3">
      <c r="A851" s="7"/>
      <c r="H851" s="13"/>
      <c r="I851" s="13"/>
      <c r="J851" s="13"/>
    </row>
    <row r="852" spans="1:10" x14ac:dyDescent="0.3">
      <c r="A852" s="7"/>
      <c r="H852" s="13"/>
      <c r="I852" s="13"/>
      <c r="J852" s="13"/>
    </row>
    <row r="853" spans="1:10" x14ac:dyDescent="0.3">
      <c r="A853" s="7"/>
      <c r="H853" s="13"/>
      <c r="I853" s="13"/>
      <c r="J853" s="13"/>
    </row>
    <row r="854" spans="1:10" x14ac:dyDescent="0.3">
      <c r="A854" s="7"/>
      <c r="H854" s="13"/>
      <c r="I854" s="13"/>
      <c r="J854" s="13"/>
    </row>
    <row r="855" spans="1:10" x14ac:dyDescent="0.3">
      <c r="A855" s="7"/>
      <c r="H855" s="13"/>
      <c r="I855" s="13"/>
      <c r="J855" s="13"/>
    </row>
    <row r="856" spans="1:10" x14ac:dyDescent="0.3">
      <c r="A856" s="7"/>
      <c r="H856" s="13"/>
      <c r="I856" s="13"/>
      <c r="J856" s="13"/>
    </row>
    <row r="857" spans="1:10" x14ac:dyDescent="0.3">
      <c r="A857" s="7"/>
      <c r="H857" s="13"/>
      <c r="I857" s="13"/>
      <c r="J857" s="13"/>
    </row>
    <row r="858" spans="1:10" x14ac:dyDescent="0.3">
      <c r="A858" s="7"/>
      <c r="H858" s="13"/>
      <c r="I858" s="13"/>
      <c r="J858" s="13"/>
    </row>
    <row r="859" spans="1:10" x14ac:dyDescent="0.3">
      <c r="A859" s="7"/>
      <c r="H859" s="13"/>
      <c r="I859" s="13"/>
      <c r="J859" s="13"/>
    </row>
    <row r="860" spans="1:10" x14ac:dyDescent="0.3">
      <c r="A860" s="7"/>
      <c r="H860" s="13"/>
      <c r="I860" s="13"/>
      <c r="J860" s="13"/>
    </row>
    <row r="861" spans="1:10" x14ac:dyDescent="0.3">
      <c r="A861" s="7"/>
      <c r="H861" s="13"/>
      <c r="I861" s="13"/>
      <c r="J861" s="13"/>
    </row>
    <row r="862" spans="1:10" x14ac:dyDescent="0.3">
      <c r="A862" s="7"/>
      <c r="H862" s="13"/>
      <c r="I862" s="13"/>
      <c r="J862" s="13"/>
    </row>
    <row r="863" spans="1:10" x14ac:dyDescent="0.3">
      <c r="A863" s="7"/>
      <c r="H863" s="13"/>
      <c r="I863" s="13"/>
      <c r="J863" s="13"/>
    </row>
    <row r="864" spans="1:10" x14ac:dyDescent="0.3">
      <c r="A864" s="7"/>
      <c r="H864" s="13"/>
      <c r="I864" s="13"/>
      <c r="J864" s="13"/>
    </row>
    <row r="865" spans="1:10" x14ac:dyDescent="0.3">
      <c r="A865" s="7"/>
      <c r="H865" s="13"/>
      <c r="I865" s="13"/>
      <c r="J865" s="13"/>
    </row>
    <row r="866" spans="1:10" x14ac:dyDescent="0.3">
      <c r="A866" s="7"/>
      <c r="H866" s="13"/>
      <c r="I866" s="13"/>
      <c r="J866" s="13"/>
    </row>
    <row r="867" spans="1:10" x14ac:dyDescent="0.3">
      <c r="A867" s="7"/>
      <c r="H867" s="13"/>
      <c r="I867" s="13"/>
      <c r="J867" s="13"/>
    </row>
    <row r="868" spans="1:10" x14ac:dyDescent="0.3">
      <c r="A868" s="7"/>
      <c r="H868" s="13"/>
      <c r="I868" s="13"/>
      <c r="J868" s="13"/>
    </row>
    <row r="869" spans="1:10" x14ac:dyDescent="0.3">
      <c r="A869" s="7"/>
      <c r="H869" s="13"/>
      <c r="I869" s="13"/>
      <c r="J869" s="13"/>
    </row>
    <row r="870" spans="1:10" x14ac:dyDescent="0.3">
      <c r="A870" s="7"/>
      <c r="H870" s="13"/>
      <c r="I870" s="13"/>
      <c r="J870" s="13"/>
    </row>
    <row r="871" spans="1:10" x14ac:dyDescent="0.3">
      <c r="A871" s="7"/>
      <c r="H871" s="13"/>
      <c r="I871" s="13"/>
      <c r="J871" s="13"/>
    </row>
    <row r="872" spans="1:10" x14ac:dyDescent="0.3">
      <c r="A872" s="7"/>
      <c r="H872" s="13"/>
      <c r="I872" s="13"/>
      <c r="J872" s="13"/>
    </row>
    <row r="873" spans="1:10" x14ac:dyDescent="0.3">
      <c r="A873" s="7"/>
      <c r="H873" s="13"/>
      <c r="I873" s="13"/>
      <c r="J873" s="13"/>
    </row>
    <row r="874" spans="1:10" x14ac:dyDescent="0.3">
      <c r="A874" s="7"/>
      <c r="H874" s="13"/>
      <c r="I874" s="13"/>
      <c r="J874" s="13"/>
    </row>
    <row r="875" spans="1:10" x14ac:dyDescent="0.3">
      <c r="A875" s="7"/>
      <c r="H875" s="13"/>
      <c r="I875" s="13"/>
      <c r="J875" s="13"/>
    </row>
    <row r="876" spans="1:10" x14ac:dyDescent="0.3">
      <c r="A876" s="7"/>
      <c r="H876" s="13"/>
      <c r="I876" s="13"/>
      <c r="J876" s="13"/>
    </row>
    <row r="877" spans="1:10" x14ac:dyDescent="0.3">
      <c r="A877" s="7"/>
      <c r="H877" s="13"/>
      <c r="I877" s="13"/>
      <c r="J877" s="13"/>
    </row>
    <row r="878" spans="1:10" x14ac:dyDescent="0.3">
      <c r="A878" s="7"/>
      <c r="H878" s="13"/>
      <c r="I878" s="13"/>
      <c r="J878" s="13"/>
    </row>
    <row r="879" spans="1:10" x14ac:dyDescent="0.3">
      <c r="A879" s="7"/>
      <c r="H879" s="13"/>
      <c r="I879" s="13"/>
      <c r="J879" s="13"/>
    </row>
    <row r="880" spans="1:10" x14ac:dyDescent="0.3">
      <c r="A880" s="7"/>
      <c r="H880" s="13"/>
      <c r="I880" s="13"/>
      <c r="J880" s="13"/>
    </row>
    <row r="881" spans="1:10" x14ac:dyDescent="0.3">
      <c r="A881" s="7"/>
      <c r="H881" s="13"/>
      <c r="I881" s="13"/>
      <c r="J881" s="13"/>
    </row>
    <row r="882" spans="1:10" x14ac:dyDescent="0.3">
      <c r="A882" s="7"/>
      <c r="H882" s="13"/>
      <c r="I882" s="13"/>
      <c r="J882" s="13"/>
    </row>
    <row r="883" spans="1:10" x14ac:dyDescent="0.3">
      <c r="A883" s="7"/>
      <c r="H883" s="13"/>
      <c r="I883" s="13"/>
      <c r="J883" s="13"/>
    </row>
    <row r="884" spans="1:10" x14ac:dyDescent="0.3">
      <c r="A884" s="7"/>
      <c r="H884" s="13"/>
      <c r="I884" s="13"/>
      <c r="J884" s="13"/>
    </row>
    <row r="885" spans="1:10" x14ac:dyDescent="0.3">
      <c r="A885" s="7"/>
      <c r="H885" s="13"/>
      <c r="I885" s="13"/>
      <c r="J885" s="13"/>
    </row>
    <row r="886" spans="1:10" x14ac:dyDescent="0.3">
      <c r="A886" s="7"/>
      <c r="H886" s="13"/>
      <c r="I886" s="13"/>
      <c r="J886" s="13"/>
    </row>
    <row r="887" spans="1:10" x14ac:dyDescent="0.3">
      <c r="A887" s="7"/>
      <c r="H887" s="13"/>
      <c r="I887" s="13"/>
      <c r="J887" s="13"/>
    </row>
    <row r="888" spans="1:10" x14ac:dyDescent="0.3">
      <c r="A888" s="7"/>
      <c r="H888" s="13"/>
      <c r="I888" s="13"/>
      <c r="J888" s="13"/>
    </row>
    <row r="889" spans="1:10" x14ac:dyDescent="0.3">
      <c r="A889" s="7"/>
      <c r="H889" s="13"/>
      <c r="I889" s="13"/>
      <c r="J889" s="13"/>
    </row>
    <row r="890" spans="1:10" x14ac:dyDescent="0.3">
      <c r="A890" s="7"/>
      <c r="H890" s="13"/>
      <c r="I890" s="13"/>
      <c r="J890" s="13"/>
    </row>
    <row r="891" spans="1:10" x14ac:dyDescent="0.3">
      <c r="A891" s="7"/>
      <c r="H891" s="13"/>
      <c r="I891" s="13"/>
      <c r="J891" s="13"/>
    </row>
    <row r="892" spans="1:10" x14ac:dyDescent="0.3">
      <c r="A892" s="7"/>
      <c r="H892" s="13"/>
      <c r="I892" s="13"/>
      <c r="J892" s="13"/>
    </row>
    <row r="893" spans="1:10" x14ac:dyDescent="0.3">
      <c r="A893" s="7"/>
      <c r="H893" s="13"/>
      <c r="I893" s="13"/>
      <c r="J893" s="13"/>
    </row>
    <row r="894" spans="1:10" x14ac:dyDescent="0.3">
      <c r="A894" s="7"/>
      <c r="H894" s="13"/>
      <c r="I894" s="13"/>
      <c r="J894" s="13"/>
    </row>
    <row r="895" spans="1:10" x14ac:dyDescent="0.3">
      <c r="A895" s="7"/>
      <c r="H895" s="13"/>
      <c r="I895" s="13"/>
      <c r="J895" s="13"/>
    </row>
    <row r="896" spans="1:10" x14ac:dyDescent="0.3">
      <c r="A896" s="7"/>
      <c r="H896" s="13"/>
      <c r="I896" s="13"/>
      <c r="J896" s="13"/>
    </row>
    <row r="897" spans="1:10" x14ac:dyDescent="0.3">
      <c r="A897" s="7"/>
      <c r="H897" s="13"/>
      <c r="I897" s="13"/>
      <c r="J897" s="13"/>
    </row>
    <row r="898" spans="1:10" x14ac:dyDescent="0.3">
      <c r="A898" s="7"/>
      <c r="H898" s="13"/>
      <c r="I898" s="13"/>
      <c r="J898" s="13"/>
    </row>
    <row r="899" spans="1:10" x14ac:dyDescent="0.3">
      <c r="A899" s="7"/>
      <c r="H899" s="13"/>
      <c r="I899" s="13"/>
      <c r="J899" s="13"/>
    </row>
    <row r="900" spans="1:10" x14ac:dyDescent="0.3">
      <c r="A900" s="7"/>
      <c r="H900" s="13"/>
      <c r="I900" s="13"/>
      <c r="J900" s="13"/>
    </row>
    <row r="901" spans="1:10" x14ac:dyDescent="0.3">
      <c r="A901" s="7"/>
      <c r="H901" s="13"/>
      <c r="I901" s="13"/>
      <c r="J901" s="13"/>
    </row>
    <row r="902" spans="1:10" x14ac:dyDescent="0.3">
      <c r="A902" s="7"/>
      <c r="H902" s="13"/>
      <c r="I902" s="13"/>
      <c r="J902" s="13"/>
    </row>
    <row r="903" spans="1:10" x14ac:dyDescent="0.3">
      <c r="A903" s="7"/>
      <c r="H903" s="13"/>
      <c r="I903" s="13"/>
      <c r="J903" s="13"/>
    </row>
    <row r="904" spans="1:10" x14ac:dyDescent="0.3">
      <c r="A904" s="7"/>
      <c r="H904" s="13"/>
      <c r="I904" s="13"/>
      <c r="J904" s="13"/>
    </row>
    <row r="905" spans="1:10" x14ac:dyDescent="0.3">
      <c r="A905" s="7"/>
      <c r="H905" s="13"/>
      <c r="I905" s="13"/>
      <c r="J905" s="13"/>
    </row>
    <row r="906" spans="1:10" x14ac:dyDescent="0.3">
      <c r="A906" s="7"/>
      <c r="H906" s="13"/>
      <c r="I906" s="13"/>
      <c r="J906" s="13"/>
    </row>
    <row r="907" spans="1:10" x14ac:dyDescent="0.3">
      <c r="A907" s="7"/>
      <c r="H907" s="13"/>
      <c r="I907" s="13"/>
      <c r="J907" s="13"/>
    </row>
    <row r="908" spans="1:10" x14ac:dyDescent="0.3">
      <c r="A908" s="7"/>
      <c r="H908" s="13"/>
      <c r="I908" s="13"/>
      <c r="J908" s="13"/>
    </row>
    <row r="909" spans="1:10" x14ac:dyDescent="0.3">
      <c r="A909" s="7"/>
      <c r="H909" s="13"/>
      <c r="I909" s="13"/>
      <c r="J909" s="13"/>
    </row>
    <row r="910" spans="1:10" x14ac:dyDescent="0.3">
      <c r="A910" s="7"/>
      <c r="H910" s="13"/>
      <c r="I910" s="13"/>
      <c r="J910" s="13"/>
    </row>
    <row r="911" spans="1:10" x14ac:dyDescent="0.3">
      <c r="A911" s="7"/>
      <c r="H911" s="13"/>
      <c r="I911" s="13"/>
      <c r="J911" s="13"/>
    </row>
    <row r="912" spans="1:10" x14ac:dyDescent="0.3">
      <c r="A912" s="7"/>
      <c r="H912" s="13"/>
      <c r="I912" s="13"/>
      <c r="J912" s="13"/>
    </row>
    <row r="913" spans="1:10" x14ac:dyDescent="0.3">
      <c r="A913" s="7"/>
      <c r="H913" s="13"/>
      <c r="I913" s="13"/>
      <c r="J913" s="13"/>
    </row>
    <row r="914" spans="1:10" x14ac:dyDescent="0.3">
      <c r="A914" s="7"/>
      <c r="H914" s="13"/>
      <c r="I914" s="13"/>
      <c r="J914" s="13"/>
    </row>
    <row r="915" spans="1:10" x14ac:dyDescent="0.3">
      <c r="A915" s="7"/>
      <c r="H915" s="13"/>
      <c r="I915" s="13"/>
      <c r="J915" s="13"/>
    </row>
    <row r="916" spans="1:10" x14ac:dyDescent="0.3">
      <c r="A916" s="7"/>
      <c r="H916" s="13"/>
      <c r="I916" s="13"/>
      <c r="J916" s="13"/>
    </row>
    <row r="917" spans="1:10" x14ac:dyDescent="0.3">
      <c r="A917" s="7"/>
      <c r="H917" s="13"/>
      <c r="I917" s="13"/>
      <c r="J917" s="13"/>
    </row>
    <row r="918" spans="1:10" x14ac:dyDescent="0.3">
      <c r="A918" s="7"/>
      <c r="H918" s="13"/>
      <c r="I918" s="13"/>
      <c r="J918" s="13"/>
    </row>
    <row r="919" spans="1:10" x14ac:dyDescent="0.3">
      <c r="A919" s="7"/>
      <c r="H919" s="13"/>
      <c r="I919" s="13"/>
      <c r="J919" s="13"/>
    </row>
    <row r="920" spans="1:10" x14ac:dyDescent="0.3">
      <c r="A920" s="7"/>
      <c r="H920" s="13"/>
      <c r="I920" s="13"/>
      <c r="J920" s="13"/>
    </row>
    <row r="921" spans="1:10" x14ac:dyDescent="0.3">
      <c r="A921" s="7"/>
      <c r="H921" s="13"/>
      <c r="I921" s="13"/>
      <c r="J921" s="13"/>
    </row>
    <row r="922" spans="1:10" x14ac:dyDescent="0.3">
      <c r="A922" s="7"/>
      <c r="H922" s="13"/>
      <c r="I922" s="13"/>
      <c r="J922" s="13"/>
    </row>
    <row r="923" spans="1:10" x14ac:dyDescent="0.3">
      <c r="A923" s="7"/>
      <c r="H923" s="13"/>
      <c r="I923" s="13"/>
      <c r="J923" s="13"/>
    </row>
    <row r="924" spans="1:10" x14ac:dyDescent="0.3">
      <c r="A924" s="7"/>
      <c r="H924" s="13"/>
      <c r="I924" s="13"/>
      <c r="J924" s="13"/>
    </row>
    <row r="925" spans="1:10" x14ac:dyDescent="0.3">
      <c r="A925" s="7"/>
      <c r="H925" s="13"/>
      <c r="I925" s="13"/>
      <c r="J925" s="13"/>
    </row>
    <row r="926" spans="1:10" x14ac:dyDescent="0.3">
      <c r="A926" s="7"/>
      <c r="H926" s="13"/>
      <c r="I926" s="13"/>
      <c r="J926" s="13"/>
    </row>
    <row r="927" spans="1:10" x14ac:dyDescent="0.3">
      <c r="A927" s="7"/>
      <c r="H927" s="13"/>
      <c r="I927" s="13"/>
      <c r="J927" s="13"/>
    </row>
    <row r="928" spans="1:10" x14ac:dyDescent="0.3">
      <c r="A928" s="7"/>
      <c r="H928" s="13"/>
      <c r="I928" s="13"/>
      <c r="J928" s="13"/>
    </row>
    <row r="929" spans="1:10" x14ac:dyDescent="0.3">
      <c r="A929" s="7"/>
      <c r="H929" s="13"/>
      <c r="I929" s="13"/>
      <c r="J929" s="13"/>
    </row>
    <row r="930" spans="1:10" x14ac:dyDescent="0.3">
      <c r="A930" s="7"/>
      <c r="H930" s="13"/>
      <c r="I930" s="13"/>
      <c r="J930" s="13"/>
    </row>
    <row r="931" spans="1:10" x14ac:dyDescent="0.3">
      <c r="A931" s="7"/>
      <c r="H931" s="13"/>
      <c r="I931" s="13"/>
      <c r="J931" s="13"/>
    </row>
    <row r="932" spans="1:10" x14ac:dyDescent="0.3">
      <c r="A932" s="7"/>
      <c r="H932" s="13"/>
      <c r="I932" s="13"/>
      <c r="J932" s="13"/>
    </row>
    <row r="933" spans="1:10" x14ac:dyDescent="0.3">
      <c r="A933" s="7"/>
      <c r="H933" s="13"/>
      <c r="I933" s="13"/>
      <c r="J933" s="13"/>
    </row>
    <row r="934" spans="1:10" x14ac:dyDescent="0.3">
      <c r="A934" s="7"/>
      <c r="H934" s="13"/>
      <c r="I934" s="13"/>
      <c r="J934" s="13"/>
    </row>
    <row r="935" spans="1:10" x14ac:dyDescent="0.3">
      <c r="A935" s="7"/>
      <c r="H935" s="13"/>
      <c r="I935" s="13"/>
      <c r="J935" s="13"/>
    </row>
    <row r="936" spans="1:10" x14ac:dyDescent="0.3">
      <c r="A936" s="7"/>
      <c r="H936" s="13"/>
      <c r="I936" s="13"/>
      <c r="J936" s="13"/>
    </row>
    <row r="937" spans="1:10" x14ac:dyDescent="0.3">
      <c r="A937" s="7"/>
      <c r="H937" s="13"/>
      <c r="I937" s="13"/>
      <c r="J937" s="13"/>
    </row>
    <row r="938" spans="1:10" x14ac:dyDescent="0.3">
      <c r="A938" s="7"/>
      <c r="H938" s="13"/>
      <c r="I938" s="13"/>
      <c r="J938" s="13"/>
    </row>
    <row r="939" spans="1:10" x14ac:dyDescent="0.3">
      <c r="A939" s="7"/>
      <c r="H939" s="13"/>
      <c r="I939" s="13"/>
      <c r="J939" s="13"/>
    </row>
    <row r="940" spans="1:10" x14ac:dyDescent="0.3">
      <c r="A940" s="7"/>
      <c r="H940" s="13"/>
      <c r="I940" s="13"/>
      <c r="J940" s="13"/>
    </row>
    <row r="941" spans="1:10" x14ac:dyDescent="0.3">
      <c r="A941" s="7"/>
      <c r="H941" s="13"/>
      <c r="I941" s="13"/>
      <c r="J941" s="13"/>
    </row>
    <row r="942" spans="1:10" x14ac:dyDescent="0.3">
      <c r="A942" s="7"/>
      <c r="H942" s="13"/>
      <c r="I942" s="13"/>
      <c r="J942" s="13"/>
    </row>
    <row r="943" spans="1:10" x14ac:dyDescent="0.3">
      <c r="A943" s="7"/>
      <c r="H943" s="13"/>
      <c r="I943" s="13"/>
      <c r="J943" s="13"/>
    </row>
    <row r="944" spans="1:10" x14ac:dyDescent="0.3">
      <c r="A944" s="7"/>
      <c r="H944" s="13"/>
      <c r="I944" s="13"/>
      <c r="J944" s="13"/>
    </row>
    <row r="945" spans="1:10" x14ac:dyDescent="0.3">
      <c r="A945" s="7"/>
      <c r="H945" s="13"/>
      <c r="I945" s="13"/>
      <c r="J945" s="13"/>
    </row>
    <row r="946" spans="1:10" x14ac:dyDescent="0.3">
      <c r="A946" s="7"/>
      <c r="H946" s="13"/>
      <c r="I946" s="13"/>
      <c r="J946" s="13"/>
    </row>
    <row r="947" spans="1:10" x14ac:dyDescent="0.3">
      <c r="A947" s="7"/>
      <c r="H947" s="13"/>
      <c r="I947" s="13"/>
      <c r="J947" s="13"/>
    </row>
    <row r="948" spans="1:10" x14ac:dyDescent="0.3">
      <c r="A948" s="7"/>
      <c r="H948" s="13"/>
      <c r="I948" s="13"/>
      <c r="J948" s="13"/>
    </row>
    <row r="949" spans="1:10" x14ac:dyDescent="0.3">
      <c r="A949" s="7"/>
      <c r="H949" s="13"/>
      <c r="I949" s="13"/>
      <c r="J949" s="13"/>
    </row>
    <row r="950" spans="1:10" x14ac:dyDescent="0.3">
      <c r="A950" s="7"/>
      <c r="H950" s="13"/>
      <c r="I950" s="13"/>
      <c r="J950" s="13"/>
    </row>
    <row r="951" spans="1:10" x14ac:dyDescent="0.3">
      <c r="A951" s="7"/>
      <c r="H951" s="13"/>
      <c r="I951" s="13"/>
      <c r="J951" s="13"/>
    </row>
    <row r="952" spans="1:10" x14ac:dyDescent="0.3">
      <c r="A952" s="7"/>
      <c r="H952" s="13"/>
      <c r="I952" s="13"/>
      <c r="J952" s="13"/>
    </row>
    <row r="953" spans="1:10" x14ac:dyDescent="0.3">
      <c r="A953" s="7"/>
      <c r="H953" s="13"/>
      <c r="I953" s="13"/>
      <c r="J953" s="13"/>
    </row>
    <row r="954" spans="1:10" x14ac:dyDescent="0.3">
      <c r="A954" s="7"/>
      <c r="H954" s="13"/>
      <c r="I954" s="13"/>
      <c r="J954" s="13"/>
    </row>
    <row r="955" spans="1:10" x14ac:dyDescent="0.3">
      <c r="A955" s="7"/>
      <c r="H955" s="13"/>
      <c r="I955" s="13"/>
      <c r="J955" s="13"/>
    </row>
    <row r="956" spans="1:10" x14ac:dyDescent="0.3">
      <c r="A956" s="7"/>
      <c r="H956" s="13"/>
      <c r="I956" s="13"/>
      <c r="J956" s="13"/>
    </row>
    <row r="957" spans="1:10" x14ac:dyDescent="0.3">
      <c r="A957" s="7"/>
      <c r="H957" s="13"/>
      <c r="I957" s="13"/>
      <c r="J957" s="13"/>
    </row>
    <row r="958" spans="1:10" x14ac:dyDescent="0.3">
      <c r="A958" s="7"/>
      <c r="H958" s="13"/>
      <c r="I958" s="13"/>
      <c r="J958" s="13"/>
    </row>
    <row r="959" spans="1:10" x14ac:dyDescent="0.3">
      <c r="A959" s="7"/>
      <c r="H959" s="13"/>
      <c r="I959" s="13"/>
      <c r="J959" s="13"/>
    </row>
    <row r="960" spans="1:10" x14ac:dyDescent="0.3">
      <c r="A960" s="7"/>
      <c r="H960" s="13"/>
      <c r="I960" s="13"/>
      <c r="J960" s="13"/>
    </row>
    <row r="961" spans="1:10" x14ac:dyDescent="0.3">
      <c r="A961" s="7"/>
      <c r="H961" s="13"/>
      <c r="I961" s="13"/>
      <c r="J961" s="13"/>
    </row>
    <row r="962" spans="1:10" x14ac:dyDescent="0.3">
      <c r="A962" s="7"/>
      <c r="H962" s="13"/>
      <c r="I962" s="13"/>
      <c r="J962" s="13"/>
    </row>
    <row r="963" spans="1:10" x14ac:dyDescent="0.3">
      <c r="A963" s="7"/>
      <c r="H963" s="13"/>
      <c r="I963" s="13"/>
      <c r="J963" s="13"/>
    </row>
    <row r="964" spans="1:10" x14ac:dyDescent="0.3">
      <c r="A964" s="7"/>
      <c r="H964" s="13"/>
      <c r="I964" s="13"/>
      <c r="J964" s="13"/>
    </row>
    <row r="965" spans="1:10" x14ac:dyDescent="0.3">
      <c r="A965" s="7"/>
      <c r="H965" s="13"/>
      <c r="I965" s="13"/>
      <c r="J965" s="13"/>
    </row>
    <row r="966" spans="1:10" x14ac:dyDescent="0.3">
      <c r="A966" s="7"/>
      <c r="H966" s="13"/>
      <c r="I966" s="13"/>
      <c r="J966" s="13"/>
    </row>
    <row r="967" spans="1:10" x14ac:dyDescent="0.3">
      <c r="A967" s="7"/>
      <c r="H967" s="13"/>
      <c r="I967" s="13"/>
      <c r="J967" s="13"/>
    </row>
    <row r="968" spans="1:10" x14ac:dyDescent="0.3">
      <c r="A968" s="7"/>
      <c r="H968" s="13"/>
      <c r="I968" s="13"/>
      <c r="J968" s="13"/>
    </row>
    <row r="969" spans="1:10" x14ac:dyDescent="0.3">
      <c r="A969" s="7"/>
      <c r="H969" s="13"/>
      <c r="I969" s="13"/>
      <c r="J969" s="13"/>
    </row>
    <row r="970" spans="1:10" x14ac:dyDescent="0.3">
      <c r="A970" s="7"/>
      <c r="H970" s="13"/>
      <c r="I970" s="13"/>
      <c r="J970" s="13"/>
    </row>
    <row r="971" spans="1:10" x14ac:dyDescent="0.3">
      <c r="A971" s="7"/>
      <c r="H971" s="13"/>
      <c r="I971" s="13"/>
      <c r="J971" s="13"/>
    </row>
    <row r="972" spans="1:10" x14ac:dyDescent="0.3">
      <c r="A972" s="7"/>
      <c r="H972" s="13"/>
      <c r="I972" s="13"/>
      <c r="J972" s="13"/>
    </row>
    <row r="973" spans="1:10" x14ac:dyDescent="0.3">
      <c r="A973" s="7"/>
      <c r="H973" s="13"/>
      <c r="I973" s="13"/>
      <c r="J973" s="13"/>
    </row>
    <row r="974" spans="1:10" x14ac:dyDescent="0.3">
      <c r="A974" s="7"/>
      <c r="H974" s="13"/>
      <c r="I974" s="13"/>
      <c r="J974" s="13"/>
    </row>
    <row r="975" spans="1:10" x14ac:dyDescent="0.3">
      <c r="A975" s="7"/>
      <c r="H975" s="13"/>
      <c r="I975" s="13"/>
      <c r="J975" s="13"/>
    </row>
    <row r="976" spans="1:10" x14ac:dyDescent="0.3">
      <c r="A976" s="7"/>
      <c r="H976" s="13"/>
      <c r="I976" s="13"/>
      <c r="J976" s="13"/>
    </row>
    <row r="977" spans="1:10" x14ac:dyDescent="0.3">
      <c r="A977" s="7"/>
      <c r="H977" s="13"/>
      <c r="I977" s="13"/>
      <c r="J977" s="13"/>
    </row>
    <row r="978" spans="1:10" x14ac:dyDescent="0.3">
      <c r="A978" s="7"/>
      <c r="H978" s="13"/>
      <c r="I978" s="13"/>
      <c r="J978" s="13"/>
    </row>
    <row r="979" spans="1:10" x14ac:dyDescent="0.3">
      <c r="A979" s="7"/>
      <c r="H979" s="13"/>
      <c r="I979" s="13"/>
      <c r="J979" s="13"/>
    </row>
    <row r="980" spans="1:10" x14ac:dyDescent="0.3">
      <c r="A980" s="7"/>
      <c r="H980" s="13"/>
      <c r="I980" s="13"/>
      <c r="J980" s="13"/>
    </row>
    <row r="981" spans="1:10" x14ac:dyDescent="0.3">
      <c r="A981" s="7"/>
      <c r="H981" s="13"/>
      <c r="I981" s="13"/>
      <c r="J981" s="13"/>
    </row>
    <row r="982" spans="1:10" x14ac:dyDescent="0.3">
      <c r="A982" s="7"/>
      <c r="H982" s="13"/>
      <c r="I982" s="13"/>
      <c r="J982" s="13"/>
    </row>
    <row r="983" spans="1:10" x14ac:dyDescent="0.3">
      <c r="A983" s="7"/>
      <c r="H983" s="13"/>
      <c r="I983" s="13"/>
      <c r="J983" s="13"/>
    </row>
    <row r="984" spans="1:10" x14ac:dyDescent="0.3">
      <c r="A984" s="7"/>
      <c r="H984" s="13"/>
      <c r="I984" s="13"/>
      <c r="J984" s="13"/>
    </row>
    <row r="985" spans="1:10" x14ac:dyDescent="0.3">
      <c r="A985" s="7"/>
      <c r="H985" s="13"/>
      <c r="I985" s="13"/>
      <c r="J985" s="13"/>
    </row>
    <row r="986" spans="1:10" x14ac:dyDescent="0.3">
      <c r="A986" s="7"/>
      <c r="H986" s="13"/>
      <c r="I986" s="13"/>
      <c r="J986" s="13"/>
    </row>
    <row r="987" spans="1:10" x14ac:dyDescent="0.3">
      <c r="A987" s="7"/>
      <c r="H987" s="13"/>
      <c r="I987" s="13"/>
      <c r="J987" s="13"/>
    </row>
    <row r="988" spans="1:10" x14ac:dyDescent="0.3">
      <c r="A988" s="7"/>
      <c r="H988" s="13"/>
      <c r="I988" s="13"/>
      <c r="J988" s="13"/>
    </row>
    <row r="989" spans="1:10" x14ac:dyDescent="0.3">
      <c r="A989" s="7"/>
      <c r="H989" s="13"/>
      <c r="I989" s="13"/>
      <c r="J989" s="13"/>
    </row>
    <row r="990" spans="1:10" x14ac:dyDescent="0.3">
      <c r="A990" s="7"/>
      <c r="H990" s="13"/>
      <c r="I990" s="13"/>
      <c r="J990" s="13"/>
    </row>
    <row r="991" spans="1:10" x14ac:dyDescent="0.3">
      <c r="A991" s="7"/>
      <c r="H991" s="13"/>
      <c r="I991" s="13"/>
      <c r="J991" s="13"/>
    </row>
    <row r="992" spans="1:10" x14ac:dyDescent="0.3">
      <c r="A992" s="7"/>
      <c r="H992" s="13"/>
      <c r="I992" s="13"/>
      <c r="J992" s="13"/>
    </row>
    <row r="993" spans="1:10" x14ac:dyDescent="0.3">
      <c r="A993" s="7"/>
      <c r="H993" s="13"/>
      <c r="I993" s="13"/>
      <c r="J993" s="13"/>
    </row>
    <row r="994" spans="1:10" x14ac:dyDescent="0.3">
      <c r="A994" s="7"/>
      <c r="H994" s="13"/>
      <c r="I994" s="13"/>
      <c r="J994" s="13"/>
    </row>
    <row r="995" spans="1:10" x14ac:dyDescent="0.3">
      <c r="A995" s="7"/>
      <c r="H995" s="13"/>
      <c r="I995" s="13"/>
      <c r="J995" s="13"/>
    </row>
    <row r="996" spans="1:10" x14ac:dyDescent="0.3">
      <c r="A996" s="7"/>
      <c r="H996" s="13"/>
      <c r="I996" s="13"/>
      <c r="J996" s="13"/>
    </row>
    <row r="997" spans="1:10" x14ac:dyDescent="0.3">
      <c r="A997" s="7"/>
      <c r="H997" s="13"/>
      <c r="I997" s="13"/>
      <c r="J997" s="13"/>
    </row>
    <row r="998" spans="1:10" x14ac:dyDescent="0.3">
      <c r="A998" s="7"/>
      <c r="H998" s="13"/>
      <c r="I998" s="13"/>
      <c r="J998" s="13"/>
    </row>
    <row r="999" spans="1:10" x14ac:dyDescent="0.3">
      <c r="A999" s="7"/>
      <c r="H999" s="13"/>
      <c r="I999" s="13"/>
      <c r="J999" s="13"/>
    </row>
    <row r="1000" spans="1:10" x14ac:dyDescent="0.3">
      <c r="A1000" s="7"/>
      <c r="H1000" s="13"/>
      <c r="I1000" s="13"/>
      <c r="J1000" s="13"/>
    </row>
    <row r="1001" spans="1:10" x14ac:dyDescent="0.3">
      <c r="A1001" s="7"/>
      <c r="H1001" s="13"/>
      <c r="I1001" s="13"/>
      <c r="J1001" s="13"/>
    </row>
    <row r="1002" spans="1:10" x14ac:dyDescent="0.3">
      <c r="A1002" s="7"/>
      <c r="H1002" s="13"/>
      <c r="I1002" s="13"/>
      <c r="J1002" s="13"/>
    </row>
    <row r="1003" spans="1:10" x14ac:dyDescent="0.3">
      <c r="A1003" s="7"/>
      <c r="H1003" s="13"/>
      <c r="I1003" s="13"/>
      <c r="J1003" s="13"/>
    </row>
    <row r="1004" spans="1:10" x14ac:dyDescent="0.3">
      <c r="A1004" s="7"/>
      <c r="H1004" s="13"/>
      <c r="I1004" s="13"/>
      <c r="J1004" s="13"/>
    </row>
    <row r="1005" spans="1:10" x14ac:dyDescent="0.3">
      <c r="A1005" s="7"/>
      <c r="H1005" s="13"/>
      <c r="I1005" s="13"/>
      <c r="J1005" s="13"/>
    </row>
    <row r="1006" spans="1:10" x14ac:dyDescent="0.3">
      <c r="A1006" s="7"/>
      <c r="H1006" s="13"/>
      <c r="I1006" s="13"/>
      <c r="J1006" s="13"/>
    </row>
    <row r="1007" spans="1:10" x14ac:dyDescent="0.3">
      <c r="A1007" s="7"/>
      <c r="H1007" s="13"/>
      <c r="I1007" s="13"/>
      <c r="J1007" s="13"/>
    </row>
    <row r="1008" spans="1:10" x14ac:dyDescent="0.3">
      <c r="A1008" s="7"/>
      <c r="H1008" s="13"/>
      <c r="I1008" s="13"/>
      <c r="J1008" s="13"/>
    </row>
    <row r="1009" spans="1:10" x14ac:dyDescent="0.3">
      <c r="A1009" s="7"/>
      <c r="H1009" s="13"/>
      <c r="I1009" s="13"/>
      <c r="J1009" s="13"/>
    </row>
    <row r="1010" spans="1:10" x14ac:dyDescent="0.3">
      <c r="A1010" s="7"/>
      <c r="H1010" s="13"/>
      <c r="I1010" s="13"/>
      <c r="J1010" s="13"/>
    </row>
    <row r="1011" spans="1:10" x14ac:dyDescent="0.3">
      <c r="A1011" s="7"/>
      <c r="H1011" s="13"/>
      <c r="I1011" s="13"/>
      <c r="J1011" s="13"/>
    </row>
    <row r="1012" spans="1:10" x14ac:dyDescent="0.3">
      <c r="A1012" s="7"/>
      <c r="H1012" s="13"/>
      <c r="I1012" s="13"/>
      <c r="J1012" s="13"/>
    </row>
    <row r="1013" spans="1:10" x14ac:dyDescent="0.3">
      <c r="A1013" s="7"/>
      <c r="H1013" s="13"/>
      <c r="I1013" s="13"/>
      <c r="J1013" s="13"/>
    </row>
    <row r="1014" spans="1:10" x14ac:dyDescent="0.3">
      <c r="A1014" s="7"/>
      <c r="H1014" s="13"/>
      <c r="I1014" s="13"/>
      <c r="J1014" s="13"/>
    </row>
    <row r="1015" spans="1:10" x14ac:dyDescent="0.3">
      <c r="A1015" s="7"/>
      <c r="H1015" s="13"/>
      <c r="I1015" s="13"/>
      <c r="J1015" s="13"/>
    </row>
    <row r="1016" spans="1:10" x14ac:dyDescent="0.3">
      <c r="A1016" s="7"/>
      <c r="H1016" s="13"/>
      <c r="I1016" s="13"/>
      <c r="J1016" s="13"/>
    </row>
    <row r="1017" spans="1:10" x14ac:dyDescent="0.3">
      <c r="A1017" s="7"/>
    </row>
    <row r="1018" spans="1:10" x14ac:dyDescent="0.3">
      <c r="A1018" s="7"/>
    </row>
    <row r="1019" spans="1:10" x14ac:dyDescent="0.3">
      <c r="A1019" s="7"/>
    </row>
    <row r="1020" spans="1:10" x14ac:dyDescent="0.3">
      <c r="A1020" s="7"/>
    </row>
    <row r="1021" spans="1:10" x14ac:dyDescent="0.3">
      <c r="A1021" s="7"/>
    </row>
    <row r="1022" spans="1:10" x14ac:dyDescent="0.3">
      <c r="A1022" s="7"/>
    </row>
    <row r="1023" spans="1:10" x14ac:dyDescent="0.3">
      <c r="A1023" s="7"/>
    </row>
    <row r="1024" spans="1:10" x14ac:dyDescent="0.3">
      <c r="A1024" s="7"/>
    </row>
    <row r="1025" spans="1:1" x14ac:dyDescent="0.3">
      <c r="A1025" s="7"/>
    </row>
    <row r="1026" spans="1:1" x14ac:dyDescent="0.3">
      <c r="A1026" s="7"/>
    </row>
    <row r="1027" spans="1:1" x14ac:dyDescent="0.3">
      <c r="A1027" s="7"/>
    </row>
    <row r="1028" spans="1:1" x14ac:dyDescent="0.3">
      <c r="A1028" s="7"/>
    </row>
    <row r="1029" spans="1:1" x14ac:dyDescent="0.3">
      <c r="A1029" s="7"/>
    </row>
    <row r="1030" spans="1:1" x14ac:dyDescent="0.3">
      <c r="A1030" s="7"/>
    </row>
    <row r="1031" spans="1:1" x14ac:dyDescent="0.3">
      <c r="A1031" s="7"/>
    </row>
    <row r="1032" spans="1:1" x14ac:dyDescent="0.3">
      <c r="A1032" s="7"/>
    </row>
    <row r="1033" spans="1:1" x14ac:dyDescent="0.3">
      <c r="A1033" s="7"/>
    </row>
    <row r="1034" spans="1:1" x14ac:dyDescent="0.3">
      <c r="A1034" s="7"/>
    </row>
    <row r="1035" spans="1:1" x14ac:dyDescent="0.3">
      <c r="A1035" s="7"/>
    </row>
    <row r="1036" spans="1:1" x14ac:dyDescent="0.3">
      <c r="A1036" s="7"/>
    </row>
    <row r="1037" spans="1:1" x14ac:dyDescent="0.3">
      <c r="A1037" s="7"/>
    </row>
    <row r="1038" spans="1:1" x14ac:dyDescent="0.3">
      <c r="A1038" s="7"/>
    </row>
    <row r="1039" spans="1:1" x14ac:dyDescent="0.3">
      <c r="A1039" s="7"/>
    </row>
    <row r="1040" spans="1:1" x14ac:dyDescent="0.3">
      <c r="A1040" s="7"/>
    </row>
    <row r="1041" spans="1:1" x14ac:dyDescent="0.3">
      <c r="A1041" s="7"/>
    </row>
    <row r="1042" spans="1:1" x14ac:dyDescent="0.3">
      <c r="A1042" s="7"/>
    </row>
    <row r="1043" spans="1:1" x14ac:dyDescent="0.3">
      <c r="A1043" s="7"/>
    </row>
    <row r="1044" spans="1:1" x14ac:dyDescent="0.3">
      <c r="A1044" s="7"/>
    </row>
    <row r="1045" spans="1:1" x14ac:dyDescent="0.3">
      <c r="A1045" s="7"/>
    </row>
    <row r="1046" spans="1:1" x14ac:dyDescent="0.3">
      <c r="A1046" s="7"/>
    </row>
    <row r="1047" spans="1:1" x14ac:dyDescent="0.3">
      <c r="A1047" s="7"/>
    </row>
    <row r="1048" spans="1:1" x14ac:dyDescent="0.3">
      <c r="A1048" s="7"/>
    </row>
    <row r="1049" spans="1:1" x14ac:dyDescent="0.3">
      <c r="A1049" s="7"/>
    </row>
    <row r="1050" spans="1:1" x14ac:dyDescent="0.3">
      <c r="A1050" s="7"/>
    </row>
    <row r="1051" spans="1:1" x14ac:dyDescent="0.3">
      <c r="A1051" s="7"/>
    </row>
    <row r="1052" spans="1:1" x14ac:dyDescent="0.3">
      <c r="A1052" s="7"/>
    </row>
    <row r="1053" spans="1:1" x14ac:dyDescent="0.3">
      <c r="A1053" s="7"/>
    </row>
    <row r="1054" spans="1:1" x14ac:dyDescent="0.3">
      <c r="A1054" s="7"/>
    </row>
    <row r="1055" spans="1:1" x14ac:dyDescent="0.3">
      <c r="A1055" s="7"/>
    </row>
    <row r="1056" spans="1:1" x14ac:dyDescent="0.3">
      <c r="A1056" s="7"/>
    </row>
    <row r="1057" spans="1:1" x14ac:dyDescent="0.3">
      <c r="A1057" s="7"/>
    </row>
    <row r="1058" spans="1:1" x14ac:dyDescent="0.3">
      <c r="A1058" s="7"/>
    </row>
    <row r="1059" spans="1:1" x14ac:dyDescent="0.3">
      <c r="A1059" s="7"/>
    </row>
    <row r="1060" spans="1:1" x14ac:dyDescent="0.3">
      <c r="A1060" s="7"/>
    </row>
    <row r="1061" spans="1:1" x14ac:dyDescent="0.3">
      <c r="A1061" s="7"/>
    </row>
    <row r="1062" spans="1:1" x14ac:dyDescent="0.3">
      <c r="A1062" s="7"/>
    </row>
    <row r="1063" spans="1:1" x14ac:dyDescent="0.3">
      <c r="A1063" s="7"/>
    </row>
    <row r="1064" spans="1:1" x14ac:dyDescent="0.3">
      <c r="A1064" s="7"/>
    </row>
    <row r="1065" spans="1:1" x14ac:dyDescent="0.3">
      <c r="A1065" s="7"/>
    </row>
    <row r="1066" spans="1:1" x14ac:dyDescent="0.3">
      <c r="A1066" s="7"/>
    </row>
    <row r="1067" spans="1:1" x14ac:dyDescent="0.3">
      <c r="A1067" s="7"/>
    </row>
    <row r="1068" spans="1:1" x14ac:dyDescent="0.3">
      <c r="A1068" s="7"/>
    </row>
    <row r="1069" spans="1:1" x14ac:dyDescent="0.3">
      <c r="A1069" s="7"/>
    </row>
    <row r="1070" spans="1:1" x14ac:dyDescent="0.3">
      <c r="A1070" s="7"/>
    </row>
    <row r="1071" spans="1:1" x14ac:dyDescent="0.3">
      <c r="A1071" s="7"/>
    </row>
    <row r="1072" spans="1:1" x14ac:dyDescent="0.3">
      <c r="A1072" s="7"/>
    </row>
    <row r="1073" spans="1:1" x14ac:dyDescent="0.3">
      <c r="A1073" s="7"/>
    </row>
    <row r="1074" spans="1:1" x14ac:dyDescent="0.3">
      <c r="A1074" s="7"/>
    </row>
    <row r="1075" spans="1:1" x14ac:dyDescent="0.3">
      <c r="A1075" s="7"/>
    </row>
    <row r="1076" spans="1:1" x14ac:dyDescent="0.3">
      <c r="A1076" s="7"/>
    </row>
    <row r="1077" spans="1:1" x14ac:dyDescent="0.3">
      <c r="A1077" s="7"/>
    </row>
    <row r="1078" spans="1:1" x14ac:dyDescent="0.3">
      <c r="A1078" s="7"/>
    </row>
    <row r="1079" spans="1:1" x14ac:dyDescent="0.3">
      <c r="A1079" s="7"/>
    </row>
    <row r="1080" spans="1:1" x14ac:dyDescent="0.3">
      <c r="A1080" s="7"/>
    </row>
    <row r="1081" spans="1:1" x14ac:dyDescent="0.3">
      <c r="A1081" s="7"/>
    </row>
    <row r="1082" spans="1:1" x14ac:dyDescent="0.3">
      <c r="A1082" s="7"/>
    </row>
    <row r="1083" spans="1:1" x14ac:dyDescent="0.3">
      <c r="A1083" s="7"/>
    </row>
    <row r="1084" spans="1:1" x14ac:dyDescent="0.3">
      <c r="A1084" s="7"/>
    </row>
    <row r="1085" spans="1:1" x14ac:dyDescent="0.3">
      <c r="A1085" s="7"/>
    </row>
    <row r="1086" spans="1:1" x14ac:dyDescent="0.3">
      <c r="A1086" s="7"/>
    </row>
    <row r="1087" spans="1:1" x14ac:dyDescent="0.3">
      <c r="A1087" s="7"/>
    </row>
    <row r="1088" spans="1:1" x14ac:dyDescent="0.3">
      <c r="A1088" s="7"/>
    </row>
    <row r="1089" spans="1:1" x14ac:dyDescent="0.3">
      <c r="A1089" s="7"/>
    </row>
    <row r="1090" spans="1:1" x14ac:dyDescent="0.3">
      <c r="A1090" s="7"/>
    </row>
    <row r="1091" spans="1:1" x14ac:dyDescent="0.3">
      <c r="A1091" s="7"/>
    </row>
    <row r="1092" spans="1:1" x14ac:dyDescent="0.3">
      <c r="A1092" s="7"/>
    </row>
    <row r="1093" spans="1:1" x14ac:dyDescent="0.3">
      <c r="A1093" s="7"/>
    </row>
    <row r="1094" spans="1:1" x14ac:dyDescent="0.3">
      <c r="A1094" s="7"/>
    </row>
    <row r="1095" spans="1:1" x14ac:dyDescent="0.3">
      <c r="A1095" s="7"/>
    </row>
    <row r="1096" spans="1:1" x14ac:dyDescent="0.3">
      <c r="A1096" s="7"/>
    </row>
    <row r="1097" spans="1:1" x14ac:dyDescent="0.3">
      <c r="A1097" s="7"/>
    </row>
    <row r="1098" spans="1:1" x14ac:dyDescent="0.3">
      <c r="A1098" s="7"/>
    </row>
    <row r="1099" spans="1:1" x14ac:dyDescent="0.3">
      <c r="A1099" s="7"/>
    </row>
    <row r="1100" spans="1:1" x14ac:dyDescent="0.3">
      <c r="A1100" s="7"/>
    </row>
    <row r="1101" spans="1:1" x14ac:dyDescent="0.3">
      <c r="A1101" s="7"/>
    </row>
    <row r="1102" spans="1:1" x14ac:dyDescent="0.3">
      <c r="A1102" s="7"/>
    </row>
    <row r="1103" spans="1:1" x14ac:dyDescent="0.3">
      <c r="A1103" s="7"/>
    </row>
    <row r="1104" spans="1:1" x14ac:dyDescent="0.3">
      <c r="A1104" s="7"/>
    </row>
    <row r="1105" spans="1:1" x14ac:dyDescent="0.3">
      <c r="A1105" s="7"/>
    </row>
    <row r="1106" spans="1:1" x14ac:dyDescent="0.3">
      <c r="A1106" s="7"/>
    </row>
    <row r="1107" spans="1:1" x14ac:dyDescent="0.3">
      <c r="A1107" s="7"/>
    </row>
    <row r="1108" spans="1:1" x14ac:dyDescent="0.3">
      <c r="A1108" s="7"/>
    </row>
    <row r="1109" spans="1:1" x14ac:dyDescent="0.3">
      <c r="A1109" s="7"/>
    </row>
    <row r="1110" spans="1:1" x14ac:dyDescent="0.3">
      <c r="A1110" s="7"/>
    </row>
    <row r="1111" spans="1:1" x14ac:dyDescent="0.3">
      <c r="A1111" s="7"/>
    </row>
    <row r="1112" spans="1:1" x14ac:dyDescent="0.3">
      <c r="A1112" s="7"/>
    </row>
    <row r="1113" spans="1:1" x14ac:dyDescent="0.3">
      <c r="A1113" s="7"/>
    </row>
    <row r="1114" spans="1:1" x14ac:dyDescent="0.3">
      <c r="A1114" s="7"/>
    </row>
    <row r="1115" spans="1:1" x14ac:dyDescent="0.3">
      <c r="A1115" s="7"/>
    </row>
    <row r="1116" spans="1:1" x14ac:dyDescent="0.3">
      <c r="A1116" s="7"/>
    </row>
    <row r="1117" spans="1:1" x14ac:dyDescent="0.3">
      <c r="A1117" s="7"/>
    </row>
    <row r="1118" spans="1:1" x14ac:dyDescent="0.3">
      <c r="A1118" s="7"/>
    </row>
    <row r="1119" spans="1:1" x14ac:dyDescent="0.3">
      <c r="A1119" s="7"/>
    </row>
    <row r="1120" spans="1:1" x14ac:dyDescent="0.3">
      <c r="A1120" s="7"/>
    </row>
    <row r="1121" spans="1:1" x14ac:dyDescent="0.3">
      <c r="A1121" s="7"/>
    </row>
    <row r="1122" spans="1:1" x14ac:dyDescent="0.3">
      <c r="A1122" s="7"/>
    </row>
    <row r="1123" spans="1:1" x14ac:dyDescent="0.3">
      <c r="A1123" s="7"/>
    </row>
    <row r="1124" spans="1:1" x14ac:dyDescent="0.3">
      <c r="A1124" s="7"/>
    </row>
    <row r="1125" spans="1:1" x14ac:dyDescent="0.3">
      <c r="A1125" s="7"/>
    </row>
    <row r="1126" spans="1:1" x14ac:dyDescent="0.3">
      <c r="A1126" s="7"/>
    </row>
    <row r="1127" spans="1:1" x14ac:dyDescent="0.3">
      <c r="A1127" s="7"/>
    </row>
    <row r="1128" spans="1:1" x14ac:dyDescent="0.3">
      <c r="A1128" s="7"/>
    </row>
    <row r="1129" spans="1:1" x14ac:dyDescent="0.3">
      <c r="A1129" s="7"/>
    </row>
    <row r="1130" spans="1:1" x14ac:dyDescent="0.3">
      <c r="A1130" s="7"/>
    </row>
    <row r="1131" spans="1:1" x14ac:dyDescent="0.3">
      <c r="A1131" s="7"/>
    </row>
    <row r="1132" spans="1:1" x14ac:dyDescent="0.3">
      <c r="A1132" s="7"/>
    </row>
    <row r="1133" spans="1:1" x14ac:dyDescent="0.3">
      <c r="A1133" s="7"/>
    </row>
    <row r="1134" spans="1:1" x14ac:dyDescent="0.3">
      <c r="A1134" s="7"/>
    </row>
    <row r="1135" spans="1:1" x14ac:dyDescent="0.3">
      <c r="A1135" s="7"/>
    </row>
    <row r="1136" spans="1:1" x14ac:dyDescent="0.3">
      <c r="A1136" s="7"/>
    </row>
    <row r="1137" spans="1:1" x14ac:dyDescent="0.3">
      <c r="A1137" s="7"/>
    </row>
    <row r="1138" spans="1:1" x14ac:dyDescent="0.3">
      <c r="A1138" s="7"/>
    </row>
    <row r="1139" spans="1:1" x14ac:dyDescent="0.3">
      <c r="A1139" s="7"/>
    </row>
    <row r="1140" spans="1:1" x14ac:dyDescent="0.3">
      <c r="A1140" s="7"/>
    </row>
    <row r="1141" spans="1:1" x14ac:dyDescent="0.3">
      <c r="A1141" s="7"/>
    </row>
    <row r="1142" spans="1:1" x14ac:dyDescent="0.3">
      <c r="A1142" s="7"/>
    </row>
    <row r="1143" spans="1:1" x14ac:dyDescent="0.3">
      <c r="A1143" s="7"/>
    </row>
    <row r="1144" spans="1:1" x14ac:dyDescent="0.3">
      <c r="A1144" s="7"/>
    </row>
    <row r="1145" spans="1:1" x14ac:dyDescent="0.3">
      <c r="A1145" s="7"/>
    </row>
    <row r="1146" spans="1:1" x14ac:dyDescent="0.3">
      <c r="A1146" s="7"/>
    </row>
    <row r="1147" spans="1:1" x14ac:dyDescent="0.3">
      <c r="A1147" s="7"/>
    </row>
    <row r="1148" spans="1:1" x14ac:dyDescent="0.3">
      <c r="A1148" s="7"/>
    </row>
    <row r="1149" spans="1:1" x14ac:dyDescent="0.3">
      <c r="A1149" s="7"/>
    </row>
    <row r="1150" spans="1:1" x14ac:dyDescent="0.3">
      <c r="A1150" s="7"/>
    </row>
    <row r="1151" spans="1:1" x14ac:dyDescent="0.3">
      <c r="A1151" s="7"/>
    </row>
    <row r="1152" spans="1:1" x14ac:dyDescent="0.3">
      <c r="A1152" s="7"/>
    </row>
    <row r="1153" spans="1:1" x14ac:dyDescent="0.3">
      <c r="A1153" s="7"/>
    </row>
    <row r="1154" spans="1:1" x14ac:dyDescent="0.3">
      <c r="A1154" s="7"/>
    </row>
    <row r="1155" spans="1:1" x14ac:dyDescent="0.3">
      <c r="A1155" s="7"/>
    </row>
    <row r="1156" spans="1:1" x14ac:dyDescent="0.3">
      <c r="A1156" s="7"/>
    </row>
    <row r="1157" spans="1:1" x14ac:dyDescent="0.3">
      <c r="A1157" s="7"/>
    </row>
    <row r="1158" spans="1:1" x14ac:dyDescent="0.3">
      <c r="A1158" s="7"/>
    </row>
    <row r="1159" spans="1:1" x14ac:dyDescent="0.3">
      <c r="A1159" s="7"/>
    </row>
    <row r="1160" spans="1:1" x14ac:dyDescent="0.3">
      <c r="A1160" s="7"/>
    </row>
    <row r="1161" spans="1:1" x14ac:dyDescent="0.3">
      <c r="A1161" s="7"/>
    </row>
    <row r="1162" spans="1:1" x14ac:dyDescent="0.3">
      <c r="A1162" s="7"/>
    </row>
    <row r="1163" spans="1:1" x14ac:dyDescent="0.3">
      <c r="A1163" s="7"/>
    </row>
    <row r="1164" spans="1:1" x14ac:dyDescent="0.3">
      <c r="A1164" s="7"/>
    </row>
    <row r="1165" spans="1:1" x14ac:dyDescent="0.3">
      <c r="A1165" s="7"/>
    </row>
    <row r="1166" spans="1:1" x14ac:dyDescent="0.3">
      <c r="A1166" s="7"/>
    </row>
    <row r="1167" spans="1:1" x14ac:dyDescent="0.3">
      <c r="A1167" s="7"/>
    </row>
    <row r="1168" spans="1:1" x14ac:dyDescent="0.3">
      <c r="A1168" s="7"/>
    </row>
    <row r="1169" spans="1:1" x14ac:dyDescent="0.3">
      <c r="A1169" s="7"/>
    </row>
    <row r="1170" spans="1:1" x14ac:dyDescent="0.3">
      <c r="A1170" s="7"/>
    </row>
    <row r="1171" spans="1:1" x14ac:dyDescent="0.3">
      <c r="A1171" s="7"/>
    </row>
    <row r="1172" spans="1:1" x14ac:dyDescent="0.3">
      <c r="A1172" s="7"/>
    </row>
    <row r="1173" spans="1:1" x14ac:dyDescent="0.3">
      <c r="A1173" s="7"/>
    </row>
    <row r="1174" spans="1:1" x14ac:dyDescent="0.3">
      <c r="A1174" s="7"/>
    </row>
    <row r="1175" spans="1:1" x14ac:dyDescent="0.3">
      <c r="A1175" s="7"/>
    </row>
    <row r="1176" spans="1:1" x14ac:dyDescent="0.3">
      <c r="A1176" s="7"/>
    </row>
    <row r="1177" spans="1:1" x14ac:dyDescent="0.3">
      <c r="A1177" s="7"/>
    </row>
    <row r="1178" spans="1:1" x14ac:dyDescent="0.3">
      <c r="A1178" s="7"/>
    </row>
    <row r="1179" spans="1:1" x14ac:dyDescent="0.3">
      <c r="A1179" s="7"/>
    </row>
    <row r="1180" spans="1:1" x14ac:dyDescent="0.3">
      <c r="A1180" s="7"/>
    </row>
    <row r="1181" spans="1:1" x14ac:dyDescent="0.3">
      <c r="A1181" s="7"/>
    </row>
    <row r="1182" spans="1:1" x14ac:dyDescent="0.3">
      <c r="A1182" s="7"/>
    </row>
    <row r="1183" spans="1:1" x14ac:dyDescent="0.3">
      <c r="A1183" s="7"/>
    </row>
    <row r="1184" spans="1:1" x14ac:dyDescent="0.3">
      <c r="A1184" s="7"/>
    </row>
    <row r="1185" spans="1:1" x14ac:dyDescent="0.3">
      <c r="A1185" s="7"/>
    </row>
    <row r="1186" spans="1:1" x14ac:dyDescent="0.3">
      <c r="A1186" s="7"/>
    </row>
    <row r="1187" spans="1:1" x14ac:dyDescent="0.3">
      <c r="A1187" s="7"/>
    </row>
    <row r="1188" spans="1:1" x14ac:dyDescent="0.3">
      <c r="A1188" s="7"/>
    </row>
    <row r="1189" spans="1:1" x14ac:dyDescent="0.3">
      <c r="A1189" s="7"/>
    </row>
    <row r="1190" spans="1:1" x14ac:dyDescent="0.3">
      <c r="A1190" s="7"/>
    </row>
    <row r="1191" spans="1:1" x14ac:dyDescent="0.3">
      <c r="A1191" s="7"/>
    </row>
    <row r="1192" spans="1:1" x14ac:dyDescent="0.3">
      <c r="A1192" s="7"/>
    </row>
    <row r="1193" spans="1:1" x14ac:dyDescent="0.3">
      <c r="A1193" s="7"/>
    </row>
    <row r="1194" spans="1:1" x14ac:dyDescent="0.3">
      <c r="A1194" s="7"/>
    </row>
    <row r="1195" spans="1:1" x14ac:dyDescent="0.3">
      <c r="A1195" s="7"/>
    </row>
    <row r="1196" spans="1:1" x14ac:dyDescent="0.3">
      <c r="A1196" s="7"/>
    </row>
    <row r="1197" spans="1:1" x14ac:dyDescent="0.3">
      <c r="A1197" s="7"/>
    </row>
    <row r="1198" spans="1:1" x14ac:dyDescent="0.3">
      <c r="A1198" s="7"/>
    </row>
    <row r="1199" spans="1:1" x14ac:dyDescent="0.3">
      <c r="A1199" s="7"/>
    </row>
    <row r="1200" spans="1:1" x14ac:dyDescent="0.3">
      <c r="A1200" s="7"/>
    </row>
    <row r="1201" spans="1:1" x14ac:dyDescent="0.3">
      <c r="A1201" s="7"/>
    </row>
    <row r="1202" spans="1:1" x14ac:dyDescent="0.3">
      <c r="A1202" s="7"/>
    </row>
    <row r="1203" spans="1:1" x14ac:dyDescent="0.3">
      <c r="A1203" s="7"/>
    </row>
    <row r="1204" spans="1:1" x14ac:dyDescent="0.3">
      <c r="A1204" s="7"/>
    </row>
    <row r="1205" spans="1:1" x14ac:dyDescent="0.3">
      <c r="A1205" s="7"/>
    </row>
    <row r="1206" spans="1:1" x14ac:dyDescent="0.3">
      <c r="A1206" s="7"/>
    </row>
    <row r="1207" spans="1:1" x14ac:dyDescent="0.3">
      <c r="A1207" s="7"/>
    </row>
    <row r="1208" spans="1:1" x14ac:dyDescent="0.3">
      <c r="A1208" s="7"/>
    </row>
    <row r="1209" spans="1:1" x14ac:dyDescent="0.3">
      <c r="A1209" s="7"/>
    </row>
    <row r="1210" spans="1:1" x14ac:dyDescent="0.3">
      <c r="A1210" s="7"/>
    </row>
    <row r="1211" spans="1:1" x14ac:dyDescent="0.3">
      <c r="A1211" s="7"/>
    </row>
    <row r="1212" spans="1:1" x14ac:dyDescent="0.3">
      <c r="A1212" s="7"/>
    </row>
    <row r="1213" spans="1:1" x14ac:dyDescent="0.3">
      <c r="A1213" s="7"/>
    </row>
    <row r="1214" spans="1:1" x14ac:dyDescent="0.3">
      <c r="A1214" s="7"/>
    </row>
    <row r="1215" spans="1:1" x14ac:dyDescent="0.3">
      <c r="A1215" s="7"/>
    </row>
    <row r="1216" spans="1:1" x14ac:dyDescent="0.3">
      <c r="A1216" s="7"/>
    </row>
    <row r="1217" spans="1:1" x14ac:dyDescent="0.3">
      <c r="A1217" s="7"/>
    </row>
    <row r="1218" spans="1:1" x14ac:dyDescent="0.3">
      <c r="A1218" s="7"/>
    </row>
    <row r="1219" spans="1:1" x14ac:dyDescent="0.3">
      <c r="A1219" s="7"/>
    </row>
    <row r="1220" spans="1:1" x14ac:dyDescent="0.3">
      <c r="A1220" s="7"/>
    </row>
    <row r="1221" spans="1:1" x14ac:dyDescent="0.3">
      <c r="A1221" s="7"/>
    </row>
    <row r="1222" spans="1:1" x14ac:dyDescent="0.3">
      <c r="A1222" s="7"/>
    </row>
    <row r="1223" spans="1:1" x14ac:dyDescent="0.3">
      <c r="A1223" s="7"/>
    </row>
    <row r="1224" spans="1:1" x14ac:dyDescent="0.3">
      <c r="A1224" s="7"/>
    </row>
    <row r="1225" spans="1:1" x14ac:dyDescent="0.3">
      <c r="A1225" s="7"/>
    </row>
    <row r="1226" spans="1:1" x14ac:dyDescent="0.3">
      <c r="A1226" s="7"/>
    </row>
    <row r="1227" spans="1:1" x14ac:dyDescent="0.3">
      <c r="A1227" s="7"/>
    </row>
    <row r="1228" spans="1:1" x14ac:dyDescent="0.3">
      <c r="A1228" s="7"/>
    </row>
    <row r="1229" spans="1:1" x14ac:dyDescent="0.3">
      <c r="A1229" s="7"/>
    </row>
    <row r="1230" spans="1:1" x14ac:dyDescent="0.3">
      <c r="A1230" s="7"/>
    </row>
    <row r="1231" spans="1:1" x14ac:dyDescent="0.3">
      <c r="A1231" s="7"/>
    </row>
    <row r="1232" spans="1:1" x14ac:dyDescent="0.3">
      <c r="A1232" s="7"/>
    </row>
    <row r="1233" spans="1:1" x14ac:dyDescent="0.3">
      <c r="A1233" s="7"/>
    </row>
    <row r="1234" spans="1:1" x14ac:dyDescent="0.3">
      <c r="A1234" s="7"/>
    </row>
    <row r="1235" spans="1:1" x14ac:dyDescent="0.3">
      <c r="A1235" s="7"/>
    </row>
    <row r="1236" spans="1:1" x14ac:dyDescent="0.3">
      <c r="A1236" s="7"/>
    </row>
    <row r="1237" spans="1:1" x14ac:dyDescent="0.3">
      <c r="A1237" s="7"/>
    </row>
    <row r="1238" spans="1:1" x14ac:dyDescent="0.3">
      <c r="A1238" s="7"/>
    </row>
    <row r="1239" spans="1:1" x14ac:dyDescent="0.3">
      <c r="A1239" s="7"/>
    </row>
    <row r="1240" spans="1:1" x14ac:dyDescent="0.3">
      <c r="A1240" s="7"/>
    </row>
    <row r="1241" spans="1:1" x14ac:dyDescent="0.3">
      <c r="A1241" s="7"/>
    </row>
    <row r="1242" spans="1:1" x14ac:dyDescent="0.3">
      <c r="A1242" s="7"/>
    </row>
    <row r="1243" spans="1:1" x14ac:dyDescent="0.3">
      <c r="A1243" s="7"/>
    </row>
    <row r="1244" spans="1:1" x14ac:dyDescent="0.3">
      <c r="A1244" s="7"/>
    </row>
    <row r="1245" spans="1:1" x14ac:dyDescent="0.3">
      <c r="A1245" s="7"/>
    </row>
    <row r="1246" spans="1:1" x14ac:dyDescent="0.3">
      <c r="A1246" s="7"/>
    </row>
    <row r="1247" spans="1:1" x14ac:dyDescent="0.3">
      <c r="A1247" s="7"/>
    </row>
    <row r="1248" spans="1:1" x14ac:dyDescent="0.3">
      <c r="A1248" s="7"/>
    </row>
    <row r="1249" spans="1:1" x14ac:dyDescent="0.3">
      <c r="A1249" s="7"/>
    </row>
    <row r="1250" spans="1:1" x14ac:dyDescent="0.3">
      <c r="A1250" s="7"/>
    </row>
    <row r="1251" spans="1:1" x14ac:dyDescent="0.3">
      <c r="A1251" s="7"/>
    </row>
    <row r="1252" spans="1:1" x14ac:dyDescent="0.3">
      <c r="A1252" s="7"/>
    </row>
    <row r="1253" spans="1:1" x14ac:dyDescent="0.3">
      <c r="A1253" s="7"/>
    </row>
    <row r="1254" spans="1:1" x14ac:dyDescent="0.3">
      <c r="A1254" s="7"/>
    </row>
    <row r="1255" spans="1:1" x14ac:dyDescent="0.3">
      <c r="A1255" s="7"/>
    </row>
    <row r="1256" spans="1:1" x14ac:dyDescent="0.3">
      <c r="A1256" s="7"/>
    </row>
    <row r="1257" spans="1:1" x14ac:dyDescent="0.3">
      <c r="A1257" s="7"/>
    </row>
    <row r="1258" spans="1:1" x14ac:dyDescent="0.3">
      <c r="A1258" s="7"/>
    </row>
    <row r="1259" spans="1:1" x14ac:dyDescent="0.3">
      <c r="A1259" s="7"/>
    </row>
    <row r="1260" spans="1:1" x14ac:dyDescent="0.3">
      <c r="A1260" s="7"/>
    </row>
    <row r="1261" spans="1:1" x14ac:dyDescent="0.3">
      <c r="A1261" s="7"/>
    </row>
    <row r="1262" spans="1:1" x14ac:dyDescent="0.3">
      <c r="A1262" s="7"/>
    </row>
    <row r="1263" spans="1:1" x14ac:dyDescent="0.3">
      <c r="A1263" s="7"/>
    </row>
    <row r="1264" spans="1:1" x14ac:dyDescent="0.3">
      <c r="A1264" s="7"/>
    </row>
    <row r="1265" spans="1:1" x14ac:dyDescent="0.3">
      <c r="A1265" s="7"/>
    </row>
    <row r="1266" spans="1:1" x14ac:dyDescent="0.3">
      <c r="A1266" s="7"/>
    </row>
    <row r="1267" spans="1:1" x14ac:dyDescent="0.3">
      <c r="A1267" s="7"/>
    </row>
    <row r="1268" spans="1:1" x14ac:dyDescent="0.3">
      <c r="A1268" s="7"/>
    </row>
    <row r="1269" spans="1:1" x14ac:dyDescent="0.3">
      <c r="A1269" s="7"/>
    </row>
    <row r="1270" spans="1:1" x14ac:dyDescent="0.3">
      <c r="A1270" s="7"/>
    </row>
    <row r="1271" spans="1:1" x14ac:dyDescent="0.3">
      <c r="A1271" s="7"/>
    </row>
    <row r="1272" spans="1:1" x14ac:dyDescent="0.3">
      <c r="A1272" s="7"/>
    </row>
    <row r="1273" spans="1:1" x14ac:dyDescent="0.3">
      <c r="A1273" s="7"/>
    </row>
    <row r="1274" spans="1:1" x14ac:dyDescent="0.3">
      <c r="A1274" s="7"/>
    </row>
    <row r="1275" spans="1:1" x14ac:dyDescent="0.3">
      <c r="A1275" s="7"/>
    </row>
    <row r="1276" spans="1:1" x14ac:dyDescent="0.3">
      <c r="A1276" s="7"/>
    </row>
    <row r="1277" spans="1:1" x14ac:dyDescent="0.3">
      <c r="A1277" s="7"/>
    </row>
    <row r="1278" spans="1:1" x14ac:dyDescent="0.3">
      <c r="A1278" s="7"/>
    </row>
    <row r="1279" spans="1:1" x14ac:dyDescent="0.3">
      <c r="A1279" s="7"/>
    </row>
    <row r="1280" spans="1:1" x14ac:dyDescent="0.3">
      <c r="A1280" s="7"/>
    </row>
    <row r="1281" spans="1:1" x14ac:dyDescent="0.3">
      <c r="A1281" s="7"/>
    </row>
    <row r="1282" spans="1:1" x14ac:dyDescent="0.3">
      <c r="A1282" s="7"/>
    </row>
    <row r="1283" spans="1:1" x14ac:dyDescent="0.3">
      <c r="A1283" s="7"/>
    </row>
    <row r="1284" spans="1:1" x14ac:dyDescent="0.3">
      <c r="A1284" s="7"/>
    </row>
    <row r="1285" spans="1:1" x14ac:dyDescent="0.3">
      <c r="A1285" s="7"/>
    </row>
    <row r="1286" spans="1:1" x14ac:dyDescent="0.3">
      <c r="A1286" s="7"/>
    </row>
    <row r="1287" spans="1:1" x14ac:dyDescent="0.3">
      <c r="A1287" s="7"/>
    </row>
    <row r="1288" spans="1:1" x14ac:dyDescent="0.3">
      <c r="A1288" s="7"/>
    </row>
    <row r="1289" spans="1:1" x14ac:dyDescent="0.3">
      <c r="A1289" s="7"/>
    </row>
    <row r="1290" spans="1:1" x14ac:dyDescent="0.3">
      <c r="A1290" s="7"/>
    </row>
    <row r="1291" spans="1:1" x14ac:dyDescent="0.3">
      <c r="A1291" s="7"/>
    </row>
    <row r="1292" spans="1:1" x14ac:dyDescent="0.3">
      <c r="A1292" s="7"/>
    </row>
    <row r="1293" spans="1:1" x14ac:dyDescent="0.3">
      <c r="A1293" s="7"/>
    </row>
    <row r="1294" spans="1:1" x14ac:dyDescent="0.3">
      <c r="A1294" s="7"/>
    </row>
    <row r="1295" spans="1:1" x14ac:dyDescent="0.3">
      <c r="A1295" s="7"/>
    </row>
    <row r="1296" spans="1:1" x14ac:dyDescent="0.3">
      <c r="A1296" s="7"/>
    </row>
    <row r="1297" spans="1:1" x14ac:dyDescent="0.3">
      <c r="A1297" s="7"/>
    </row>
    <row r="1298" spans="1:1" x14ac:dyDescent="0.3">
      <c r="A1298" s="7"/>
    </row>
    <row r="1299" spans="1:1" x14ac:dyDescent="0.3">
      <c r="A1299" s="7"/>
    </row>
    <row r="1300" spans="1:1" x14ac:dyDescent="0.3">
      <c r="A1300" s="7"/>
    </row>
    <row r="1301" spans="1:1" x14ac:dyDescent="0.3">
      <c r="A1301" s="7"/>
    </row>
    <row r="1302" spans="1:1" x14ac:dyDescent="0.3">
      <c r="A1302" s="7"/>
    </row>
    <row r="1303" spans="1:1" x14ac:dyDescent="0.3">
      <c r="A1303" s="7"/>
    </row>
    <row r="1304" spans="1:1" x14ac:dyDescent="0.3">
      <c r="A1304" s="7"/>
    </row>
    <row r="1305" spans="1:1" x14ac:dyDescent="0.3">
      <c r="A1305" s="7"/>
    </row>
    <row r="1306" spans="1:1" x14ac:dyDescent="0.3">
      <c r="A1306" s="7"/>
    </row>
    <row r="1307" spans="1:1" x14ac:dyDescent="0.3">
      <c r="A1307" s="7"/>
    </row>
    <row r="1308" spans="1:1" x14ac:dyDescent="0.3">
      <c r="A1308" s="7"/>
    </row>
    <row r="1309" spans="1:1" x14ac:dyDescent="0.3">
      <c r="A1309" s="7"/>
    </row>
    <row r="1310" spans="1:1" x14ac:dyDescent="0.3">
      <c r="A1310" s="7"/>
    </row>
    <row r="1311" spans="1:1" x14ac:dyDescent="0.3">
      <c r="A1311" s="7"/>
    </row>
    <row r="1312" spans="1:1" x14ac:dyDescent="0.3">
      <c r="A1312" s="7"/>
    </row>
    <row r="1313" spans="1:1" x14ac:dyDescent="0.3">
      <c r="A1313" s="7"/>
    </row>
    <row r="1314" spans="1:1" x14ac:dyDescent="0.3">
      <c r="A1314" s="7"/>
    </row>
    <row r="1315" spans="1:1" x14ac:dyDescent="0.3">
      <c r="A1315" s="7"/>
    </row>
    <row r="1316" spans="1:1" x14ac:dyDescent="0.3">
      <c r="A1316" s="7"/>
    </row>
    <row r="1317" spans="1:1" x14ac:dyDescent="0.3">
      <c r="A1317" s="7"/>
    </row>
    <row r="1318" spans="1:1" x14ac:dyDescent="0.3">
      <c r="A1318" s="7"/>
    </row>
    <row r="1319" spans="1:1" x14ac:dyDescent="0.3">
      <c r="A1319" s="7"/>
    </row>
    <row r="1320" spans="1:1" x14ac:dyDescent="0.3">
      <c r="A1320" s="7"/>
    </row>
    <row r="1321" spans="1:1" x14ac:dyDescent="0.3">
      <c r="A1321" s="7"/>
    </row>
    <row r="1322" spans="1:1" x14ac:dyDescent="0.3">
      <c r="A1322" s="7"/>
    </row>
    <row r="1323" spans="1:1" x14ac:dyDescent="0.3">
      <c r="A1323" s="7"/>
    </row>
    <row r="1324" spans="1:1" x14ac:dyDescent="0.3">
      <c r="A1324" s="7"/>
    </row>
    <row r="1325" spans="1:1" x14ac:dyDescent="0.3">
      <c r="A1325" s="7"/>
    </row>
    <row r="1326" spans="1:1" x14ac:dyDescent="0.3">
      <c r="A1326" s="7"/>
    </row>
    <row r="1327" spans="1:1" x14ac:dyDescent="0.3">
      <c r="A1327" s="7"/>
    </row>
    <row r="1328" spans="1:1" x14ac:dyDescent="0.3">
      <c r="A1328" s="7"/>
    </row>
    <row r="1329" spans="1:1" x14ac:dyDescent="0.3">
      <c r="A1329" s="7"/>
    </row>
    <row r="1330" spans="1:1" x14ac:dyDescent="0.3">
      <c r="A1330" s="7"/>
    </row>
    <row r="1331" spans="1:1" x14ac:dyDescent="0.3">
      <c r="A1331" s="7"/>
    </row>
    <row r="1332" spans="1:1" x14ac:dyDescent="0.3">
      <c r="A1332" s="7"/>
    </row>
    <row r="1333" spans="1:1" x14ac:dyDescent="0.3">
      <c r="A1333" s="7"/>
    </row>
    <row r="1334" spans="1:1" x14ac:dyDescent="0.3">
      <c r="A1334" s="7"/>
    </row>
    <row r="1335" spans="1:1" x14ac:dyDescent="0.3">
      <c r="A1335" s="7"/>
    </row>
    <row r="1336" spans="1:1" x14ac:dyDescent="0.3">
      <c r="A1336" s="7"/>
    </row>
    <row r="1337" spans="1:1" x14ac:dyDescent="0.3">
      <c r="A1337" s="7"/>
    </row>
    <row r="1338" spans="1:1" x14ac:dyDescent="0.3">
      <c r="A1338" s="7"/>
    </row>
    <row r="1339" spans="1:1" x14ac:dyDescent="0.3">
      <c r="A1339" s="7"/>
    </row>
    <row r="1340" spans="1:1" x14ac:dyDescent="0.3">
      <c r="A1340" s="7"/>
    </row>
    <row r="1341" spans="1:1" x14ac:dyDescent="0.3">
      <c r="A1341" s="7"/>
    </row>
    <row r="1342" spans="1:1" x14ac:dyDescent="0.3">
      <c r="A1342" s="7"/>
    </row>
    <row r="1343" spans="1:1" x14ac:dyDescent="0.3">
      <c r="A1343" s="7"/>
    </row>
    <row r="1344" spans="1:1" x14ac:dyDescent="0.3">
      <c r="A1344" s="7"/>
    </row>
    <row r="1345" spans="1:1" x14ac:dyDescent="0.3">
      <c r="A1345" s="7"/>
    </row>
    <row r="1346" spans="1:1" x14ac:dyDescent="0.3">
      <c r="A1346" s="7"/>
    </row>
    <row r="1347" spans="1:1" x14ac:dyDescent="0.3">
      <c r="A1347" s="7"/>
    </row>
    <row r="1348" spans="1:1" x14ac:dyDescent="0.3">
      <c r="A1348" s="7"/>
    </row>
    <row r="1349" spans="1:1" x14ac:dyDescent="0.3">
      <c r="A1349" s="7"/>
    </row>
    <row r="1350" spans="1:1" x14ac:dyDescent="0.3">
      <c r="A1350" s="7"/>
    </row>
    <row r="1351" spans="1:1" x14ac:dyDescent="0.3">
      <c r="A1351" s="7"/>
    </row>
    <row r="1352" spans="1:1" x14ac:dyDescent="0.3">
      <c r="A1352" s="7"/>
    </row>
    <row r="1353" spans="1:1" x14ac:dyDescent="0.3">
      <c r="A1353" s="7"/>
    </row>
    <row r="1354" spans="1:1" x14ac:dyDescent="0.3">
      <c r="A1354" s="7"/>
    </row>
    <row r="1355" spans="1:1" x14ac:dyDescent="0.3">
      <c r="A1355" s="7"/>
    </row>
    <row r="1356" spans="1:1" x14ac:dyDescent="0.3">
      <c r="A1356" s="7"/>
    </row>
    <row r="1357" spans="1:1" x14ac:dyDescent="0.3">
      <c r="A1357" s="7"/>
    </row>
    <row r="1358" spans="1:1" x14ac:dyDescent="0.3">
      <c r="A1358" s="7"/>
    </row>
    <row r="1359" spans="1:1" x14ac:dyDescent="0.3">
      <c r="A1359" s="7"/>
    </row>
    <row r="1360" spans="1:1" x14ac:dyDescent="0.3">
      <c r="A1360" s="7"/>
    </row>
    <row r="1361" spans="1:1" x14ac:dyDescent="0.3">
      <c r="A1361" s="7"/>
    </row>
    <row r="1362" spans="1:1" x14ac:dyDescent="0.3">
      <c r="A1362" s="7"/>
    </row>
    <row r="1363" spans="1:1" x14ac:dyDescent="0.3">
      <c r="A1363" s="7"/>
    </row>
    <row r="1364" spans="1:1" x14ac:dyDescent="0.3">
      <c r="A1364" s="7"/>
    </row>
    <row r="1365" spans="1:1" x14ac:dyDescent="0.3">
      <c r="A1365" s="7"/>
    </row>
    <row r="1366" spans="1:1" x14ac:dyDescent="0.3">
      <c r="A1366" s="7"/>
    </row>
    <row r="1367" spans="1:1" x14ac:dyDescent="0.3">
      <c r="A1367" s="7"/>
    </row>
    <row r="1368" spans="1:1" x14ac:dyDescent="0.3">
      <c r="A1368" s="7"/>
    </row>
    <row r="1369" spans="1:1" x14ac:dyDescent="0.3">
      <c r="A1369" s="7"/>
    </row>
    <row r="1370" spans="1:1" x14ac:dyDescent="0.3">
      <c r="A1370" s="7"/>
    </row>
    <row r="1371" spans="1:1" x14ac:dyDescent="0.3">
      <c r="A1371" s="7"/>
    </row>
    <row r="1372" spans="1:1" x14ac:dyDescent="0.3">
      <c r="A1372" s="7"/>
    </row>
    <row r="1373" spans="1:1" x14ac:dyDescent="0.3">
      <c r="A1373" s="7"/>
    </row>
    <row r="1374" spans="1:1" x14ac:dyDescent="0.3">
      <c r="A1374" s="7"/>
    </row>
    <row r="1375" spans="1:1" x14ac:dyDescent="0.3">
      <c r="A1375" s="7"/>
    </row>
    <row r="1376" spans="1:1" x14ac:dyDescent="0.3">
      <c r="A1376" s="7"/>
    </row>
    <row r="1377" spans="1:1" x14ac:dyDescent="0.3">
      <c r="A1377" s="7"/>
    </row>
    <row r="1378" spans="1:1" x14ac:dyDescent="0.3">
      <c r="A1378" s="7"/>
    </row>
    <row r="1379" spans="1:1" x14ac:dyDescent="0.3">
      <c r="A1379" s="7"/>
    </row>
    <row r="1380" spans="1:1" x14ac:dyDescent="0.3">
      <c r="A1380" s="7"/>
    </row>
    <row r="1381" spans="1:1" x14ac:dyDescent="0.3">
      <c r="A1381" s="7"/>
    </row>
    <row r="1382" spans="1:1" x14ac:dyDescent="0.3">
      <c r="A1382" s="7"/>
    </row>
    <row r="1383" spans="1:1" x14ac:dyDescent="0.3">
      <c r="A1383" s="7"/>
    </row>
    <row r="1384" spans="1:1" x14ac:dyDescent="0.3">
      <c r="A1384" s="7"/>
    </row>
    <row r="1385" spans="1:1" x14ac:dyDescent="0.3">
      <c r="A1385" s="7"/>
    </row>
    <row r="1386" spans="1:1" x14ac:dyDescent="0.3">
      <c r="A1386" s="7"/>
    </row>
    <row r="1387" spans="1:1" x14ac:dyDescent="0.3">
      <c r="A1387" s="7"/>
    </row>
    <row r="1388" spans="1:1" x14ac:dyDescent="0.3">
      <c r="A1388" s="7"/>
    </row>
    <row r="1389" spans="1:1" x14ac:dyDescent="0.3">
      <c r="A1389" s="7"/>
    </row>
    <row r="1390" spans="1:1" x14ac:dyDescent="0.3">
      <c r="A1390" s="7"/>
    </row>
    <row r="1391" spans="1:1" x14ac:dyDescent="0.3">
      <c r="A1391" s="7"/>
    </row>
    <row r="1392" spans="1:1" x14ac:dyDescent="0.3">
      <c r="A1392" s="7"/>
    </row>
    <row r="1393" spans="1:1" x14ac:dyDescent="0.3">
      <c r="A1393" s="7"/>
    </row>
    <row r="1394" spans="1:1" x14ac:dyDescent="0.3">
      <c r="A1394" s="7"/>
    </row>
    <row r="1395" spans="1:1" x14ac:dyDescent="0.3">
      <c r="A1395" s="7"/>
    </row>
    <row r="1396" spans="1:1" x14ac:dyDescent="0.3">
      <c r="A1396" s="7"/>
    </row>
    <row r="1397" spans="1:1" x14ac:dyDescent="0.3">
      <c r="A1397" s="7"/>
    </row>
    <row r="1398" spans="1:1" x14ac:dyDescent="0.3">
      <c r="A1398" s="7"/>
    </row>
    <row r="1399" spans="1:1" x14ac:dyDescent="0.3">
      <c r="A1399" s="7"/>
    </row>
    <row r="1400" spans="1:1" x14ac:dyDescent="0.3">
      <c r="A1400" s="7"/>
    </row>
    <row r="1401" spans="1:1" x14ac:dyDescent="0.3">
      <c r="A1401" s="7"/>
    </row>
    <row r="1402" spans="1:1" x14ac:dyDescent="0.3">
      <c r="A1402" s="7"/>
    </row>
    <row r="1403" spans="1:1" x14ac:dyDescent="0.3">
      <c r="A1403" s="7"/>
    </row>
    <row r="1404" spans="1:1" x14ac:dyDescent="0.3">
      <c r="A1404" s="7"/>
    </row>
    <row r="1405" spans="1:1" x14ac:dyDescent="0.3">
      <c r="A1405" s="7"/>
    </row>
    <row r="1406" spans="1:1" x14ac:dyDescent="0.3">
      <c r="A1406" s="7"/>
    </row>
    <row r="1407" spans="1:1" x14ac:dyDescent="0.3">
      <c r="A1407" s="7"/>
    </row>
    <row r="1408" spans="1:1" x14ac:dyDescent="0.3">
      <c r="A1408" s="7"/>
    </row>
    <row r="1409" spans="1:1" x14ac:dyDescent="0.3">
      <c r="A1409" s="7"/>
    </row>
    <row r="1410" spans="1:1" x14ac:dyDescent="0.3">
      <c r="A1410" s="7"/>
    </row>
    <row r="1411" spans="1:1" x14ac:dyDescent="0.3">
      <c r="A1411" s="7"/>
    </row>
    <row r="1412" spans="1:1" x14ac:dyDescent="0.3">
      <c r="A1412" s="7"/>
    </row>
    <row r="1413" spans="1:1" x14ac:dyDescent="0.3">
      <c r="A1413" s="7"/>
    </row>
    <row r="1414" spans="1:1" x14ac:dyDescent="0.3">
      <c r="A1414" s="7"/>
    </row>
    <row r="1415" spans="1:1" x14ac:dyDescent="0.3">
      <c r="A1415" s="7"/>
    </row>
    <row r="1416" spans="1:1" x14ac:dyDescent="0.3">
      <c r="A1416" s="7"/>
    </row>
    <row r="1417" spans="1:1" x14ac:dyDescent="0.3">
      <c r="A1417" s="7"/>
    </row>
    <row r="1418" spans="1:1" x14ac:dyDescent="0.3">
      <c r="A1418" s="7"/>
    </row>
    <row r="1419" spans="1:1" x14ac:dyDescent="0.3">
      <c r="A1419" s="7"/>
    </row>
    <row r="1420" spans="1:1" x14ac:dyDescent="0.3">
      <c r="A1420" s="7"/>
    </row>
    <row r="1421" spans="1:1" x14ac:dyDescent="0.3">
      <c r="A1421" s="7"/>
    </row>
    <row r="1422" spans="1:1" x14ac:dyDescent="0.3">
      <c r="A1422" s="7"/>
    </row>
    <row r="1423" spans="1:1" x14ac:dyDescent="0.3">
      <c r="A1423" s="7"/>
    </row>
    <row r="1424" spans="1:1" x14ac:dyDescent="0.3">
      <c r="A1424" s="7"/>
    </row>
    <row r="1425" spans="1:1" x14ac:dyDescent="0.3">
      <c r="A1425" s="7"/>
    </row>
    <row r="1426" spans="1:1" x14ac:dyDescent="0.3">
      <c r="A1426" s="7"/>
    </row>
    <row r="1427" spans="1:1" x14ac:dyDescent="0.3">
      <c r="A1427" s="7"/>
    </row>
    <row r="1428" spans="1:1" x14ac:dyDescent="0.3">
      <c r="A1428" s="7"/>
    </row>
    <row r="1429" spans="1:1" x14ac:dyDescent="0.3">
      <c r="A1429" s="7"/>
    </row>
    <row r="1430" spans="1:1" x14ac:dyDescent="0.3">
      <c r="A1430" s="7"/>
    </row>
    <row r="1431" spans="1:1" x14ac:dyDescent="0.3">
      <c r="A1431" s="7"/>
    </row>
    <row r="1432" spans="1:1" x14ac:dyDescent="0.3">
      <c r="A1432" s="7"/>
    </row>
    <row r="1433" spans="1:1" x14ac:dyDescent="0.3">
      <c r="A1433" s="7"/>
    </row>
    <row r="1434" spans="1:1" x14ac:dyDescent="0.3">
      <c r="A1434" s="7"/>
    </row>
    <row r="1435" spans="1:1" x14ac:dyDescent="0.3">
      <c r="A1435" s="7"/>
    </row>
    <row r="1436" spans="1:1" x14ac:dyDescent="0.3">
      <c r="A1436" s="7"/>
    </row>
    <row r="1437" spans="1:1" x14ac:dyDescent="0.3">
      <c r="A1437" s="7"/>
    </row>
    <row r="1438" spans="1:1" x14ac:dyDescent="0.3">
      <c r="A1438" s="7"/>
    </row>
    <row r="1439" spans="1:1" x14ac:dyDescent="0.3">
      <c r="A1439" s="7"/>
    </row>
    <row r="1440" spans="1:1" x14ac:dyDescent="0.3">
      <c r="A1440" s="7"/>
    </row>
    <row r="1441" spans="1:1" x14ac:dyDescent="0.3">
      <c r="A1441" s="7"/>
    </row>
    <row r="1442" spans="1:1" x14ac:dyDescent="0.3">
      <c r="A1442" s="7"/>
    </row>
    <row r="1443" spans="1:1" x14ac:dyDescent="0.3">
      <c r="A1443" s="7"/>
    </row>
    <row r="1444" spans="1:1" x14ac:dyDescent="0.3">
      <c r="A1444" s="7"/>
    </row>
    <row r="1445" spans="1:1" x14ac:dyDescent="0.3">
      <c r="A1445" s="7"/>
    </row>
    <row r="1446" spans="1:1" x14ac:dyDescent="0.3">
      <c r="A1446" s="7"/>
    </row>
    <row r="1447" spans="1:1" x14ac:dyDescent="0.3">
      <c r="A1447" s="7"/>
    </row>
    <row r="1448" spans="1:1" x14ac:dyDescent="0.3">
      <c r="A1448" s="7"/>
    </row>
    <row r="1449" spans="1:1" x14ac:dyDescent="0.3">
      <c r="A1449" s="7"/>
    </row>
    <row r="1450" spans="1:1" x14ac:dyDescent="0.3">
      <c r="A1450" s="7"/>
    </row>
    <row r="1451" spans="1:1" x14ac:dyDescent="0.3">
      <c r="A1451" s="7"/>
    </row>
    <row r="1452" spans="1:1" x14ac:dyDescent="0.3">
      <c r="A1452" s="7"/>
    </row>
    <row r="1453" spans="1:1" x14ac:dyDescent="0.3">
      <c r="A1453" s="7"/>
    </row>
    <row r="1454" spans="1:1" x14ac:dyDescent="0.3">
      <c r="A1454" s="7"/>
    </row>
    <row r="1455" spans="1:1" x14ac:dyDescent="0.3">
      <c r="A1455" s="7"/>
    </row>
    <row r="1456" spans="1:1" x14ac:dyDescent="0.3">
      <c r="A1456" s="7"/>
    </row>
    <row r="1457" spans="1:1" x14ac:dyDescent="0.3">
      <c r="A1457" s="7"/>
    </row>
    <row r="1458" spans="1:1" x14ac:dyDescent="0.3">
      <c r="A1458" s="7"/>
    </row>
    <row r="1459" spans="1:1" x14ac:dyDescent="0.3">
      <c r="A1459" s="7"/>
    </row>
    <row r="1460" spans="1:1" x14ac:dyDescent="0.3">
      <c r="A1460" s="7"/>
    </row>
    <row r="1461" spans="1:1" x14ac:dyDescent="0.3">
      <c r="A1461" s="7"/>
    </row>
    <row r="1462" spans="1:1" x14ac:dyDescent="0.3">
      <c r="A1462" s="7"/>
    </row>
    <row r="1463" spans="1:1" x14ac:dyDescent="0.3">
      <c r="A1463" s="7"/>
    </row>
    <row r="1464" spans="1:1" x14ac:dyDescent="0.3">
      <c r="A1464" s="7"/>
    </row>
    <row r="1465" spans="1:1" x14ac:dyDescent="0.3">
      <c r="A1465" s="7"/>
    </row>
    <row r="1466" spans="1:1" x14ac:dyDescent="0.3">
      <c r="A1466" s="7"/>
    </row>
    <row r="1467" spans="1:1" x14ac:dyDescent="0.3">
      <c r="A1467" s="7"/>
    </row>
    <row r="1468" spans="1:1" x14ac:dyDescent="0.3">
      <c r="A1468" s="7"/>
    </row>
    <row r="1469" spans="1:1" x14ac:dyDescent="0.3">
      <c r="A1469" s="7"/>
    </row>
    <row r="1470" spans="1:1" x14ac:dyDescent="0.3">
      <c r="A1470" s="7"/>
    </row>
    <row r="1471" spans="1:1" x14ac:dyDescent="0.3">
      <c r="A1471" s="7"/>
    </row>
    <row r="1472" spans="1:1" x14ac:dyDescent="0.3">
      <c r="A1472" s="7"/>
    </row>
    <row r="1473" spans="1:1" x14ac:dyDescent="0.3">
      <c r="A1473" s="7"/>
    </row>
    <row r="1474" spans="1:1" x14ac:dyDescent="0.3">
      <c r="A1474" s="7"/>
    </row>
    <row r="1475" spans="1:1" x14ac:dyDescent="0.3">
      <c r="A1475" s="7"/>
    </row>
    <row r="1476" spans="1:1" x14ac:dyDescent="0.3">
      <c r="A1476" s="7"/>
    </row>
    <row r="1477" spans="1:1" x14ac:dyDescent="0.3">
      <c r="A1477" s="7"/>
    </row>
    <row r="1478" spans="1:1" x14ac:dyDescent="0.3">
      <c r="A1478" s="7"/>
    </row>
    <row r="1479" spans="1:1" x14ac:dyDescent="0.3">
      <c r="A1479" s="7"/>
    </row>
    <row r="1480" spans="1:1" x14ac:dyDescent="0.3">
      <c r="A1480" s="7"/>
    </row>
    <row r="1481" spans="1:1" x14ac:dyDescent="0.3">
      <c r="A1481" s="7"/>
    </row>
    <row r="1482" spans="1:1" x14ac:dyDescent="0.3">
      <c r="A1482" s="7"/>
    </row>
    <row r="1483" spans="1:1" x14ac:dyDescent="0.3">
      <c r="A1483" s="7"/>
    </row>
    <row r="1484" spans="1:1" x14ac:dyDescent="0.3">
      <c r="A1484" s="7"/>
    </row>
    <row r="1485" spans="1:1" x14ac:dyDescent="0.3">
      <c r="A1485" s="7"/>
    </row>
    <row r="1486" spans="1:1" x14ac:dyDescent="0.3">
      <c r="A1486" s="7"/>
    </row>
    <row r="1487" spans="1:1" x14ac:dyDescent="0.3">
      <c r="A1487" s="7"/>
    </row>
    <row r="1488" spans="1:1" x14ac:dyDescent="0.3">
      <c r="A1488" s="7"/>
    </row>
    <row r="1489" spans="1:1" x14ac:dyDescent="0.3">
      <c r="A1489" s="7"/>
    </row>
    <row r="1490" spans="1:1" x14ac:dyDescent="0.3">
      <c r="A1490" s="7"/>
    </row>
    <row r="1491" spans="1:1" x14ac:dyDescent="0.3">
      <c r="A1491" s="7"/>
    </row>
    <row r="1492" spans="1:1" x14ac:dyDescent="0.3">
      <c r="A1492" s="7"/>
    </row>
    <row r="1493" spans="1:1" x14ac:dyDescent="0.3">
      <c r="A1493" s="7"/>
    </row>
    <row r="1494" spans="1:1" x14ac:dyDescent="0.3">
      <c r="A1494" s="7"/>
    </row>
    <row r="1495" spans="1:1" x14ac:dyDescent="0.3">
      <c r="A1495" s="7"/>
    </row>
    <row r="1496" spans="1:1" x14ac:dyDescent="0.3">
      <c r="A1496" s="7"/>
    </row>
    <row r="1497" spans="1:1" x14ac:dyDescent="0.3">
      <c r="A1497" s="7"/>
    </row>
    <row r="1498" spans="1:1" x14ac:dyDescent="0.3">
      <c r="A1498" s="7"/>
    </row>
    <row r="1499" spans="1:1" x14ac:dyDescent="0.3">
      <c r="A1499" s="7"/>
    </row>
    <row r="1500" spans="1:1" x14ac:dyDescent="0.3">
      <c r="A1500" s="7"/>
    </row>
    <row r="1501" spans="1:1" x14ac:dyDescent="0.3">
      <c r="A1501" s="7"/>
    </row>
    <row r="1502" spans="1:1" x14ac:dyDescent="0.3">
      <c r="A1502" s="7"/>
    </row>
    <row r="1503" spans="1:1" x14ac:dyDescent="0.3">
      <c r="A1503" s="7"/>
    </row>
    <row r="1504" spans="1:1" x14ac:dyDescent="0.3">
      <c r="A1504" s="7"/>
    </row>
    <row r="1505" spans="1:1" x14ac:dyDescent="0.3">
      <c r="A1505" s="7"/>
    </row>
    <row r="1506" spans="1:1" x14ac:dyDescent="0.3">
      <c r="A1506" s="7"/>
    </row>
    <row r="1507" spans="1:1" x14ac:dyDescent="0.3">
      <c r="A1507" s="7"/>
    </row>
    <row r="1508" spans="1:1" x14ac:dyDescent="0.3">
      <c r="A1508" s="7"/>
    </row>
    <row r="1509" spans="1:1" x14ac:dyDescent="0.3">
      <c r="A1509" s="7"/>
    </row>
    <row r="1510" spans="1:1" x14ac:dyDescent="0.3">
      <c r="A1510" s="7"/>
    </row>
    <row r="1511" spans="1:1" x14ac:dyDescent="0.3">
      <c r="A1511" s="7"/>
    </row>
    <row r="1512" spans="1:1" x14ac:dyDescent="0.3">
      <c r="A1512" s="7"/>
    </row>
    <row r="1513" spans="1:1" x14ac:dyDescent="0.3">
      <c r="A1513" s="7"/>
    </row>
    <row r="1514" spans="1:1" x14ac:dyDescent="0.3">
      <c r="A1514" s="7"/>
    </row>
    <row r="1515" spans="1:1" x14ac:dyDescent="0.3">
      <c r="A1515" s="7"/>
    </row>
    <row r="1516" spans="1:1" x14ac:dyDescent="0.3">
      <c r="A1516" s="7"/>
    </row>
    <row r="1517" spans="1:1" x14ac:dyDescent="0.3">
      <c r="A1517" s="7"/>
    </row>
    <row r="1518" spans="1:1" x14ac:dyDescent="0.3">
      <c r="A1518" s="7"/>
    </row>
    <row r="1519" spans="1:1" x14ac:dyDescent="0.3">
      <c r="A1519" s="7"/>
    </row>
    <row r="1520" spans="1:1" x14ac:dyDescent="0.3">
      <c r="A1520" s="7"/>
    </row>
    <row r="1521" spans="1:1" x14ac:dyDescent="0.3">
      <c r="A1521" s="7"/>
    </row>
    <row r="1522" spans="1:1" x14ac:dyDescent="0.3">
      <c r="A1522" s="7"/>
    </row>
    <row r="1523" spans="1:1" x14ac:dyDescent="0.3">
      <c r="A1523" s="7"/>
    </row>
    <row r="1524" spans="1:1" x14ac:dyDescent="0.3">
      <c r="A1524" s="7"/>
    </row>
    <row r="1525" spans="1:1" x14ac:dyDescent="0.3">
      <c r="A1525" s="7"/>
    </row>
    <row r="1526" spans="1:1" x14ac:dyDescent="0.3">
      <c r="A1526" s="7"/>
    </row>
    <row r="1527" spans="1:1" x14ac:dyDescent="0.3">
      <c r="A1527" s="7"/>
    </row>
    <row r="1528" spans="1:1" x14ac:dyDescent="0.3">
      <c r="A1528" s="7"/>
    </row>
    <row r="1529" spans="1:1" x14ac:dyDescent="0.3">
      <c r="A1529" s="7"/>
    </row>
    <row r="1530" spans="1:1" x14ac:dyDescent="0.3">
      <c r="A1530" s="7"/>
    </row>
    <row r="1531" spans="1:1" x14ac:dyDescent="0.3">
      <c r="A1531" s="7"/>
    </row>
    <row r="1532" spans="1:1" x14ac:dyDescent="0.3">
      <c r="A1532" s="7"/>
    </row>
    <row r="1533" spans="1:1" x14ac:dyDescent="0.3">
      <c r="A1533" s="7"/>
    </row>
    <row r="1534" spans="1:1" x14ac:dyDescent="0.3">
      <c r="A1534" s="7"/>
    </row>
    <row r="1535" spans="1:1" x14ac:dyDescent="0.3">
      <c r="A1535" s="7"/>
    </row>
    <row r="1536" spans="1:1" x14ac:dyDescent="0.3">
      <c r="A1536" s="7"/>
    </row>
    <row r="1537" spans="1:1" x14ac:dyDescent="0.3">
      <c r="A1537" s="7"/>
    </row>
    <row r="1538" spans="1:1" x14ac:dyDescent="0.3">
      <c r="A1538" s="7"/>
    </row>
    <row r="1539" spans="1:1" x14ac:dyDescent="0.3">
      <c r="A1539" s="7"/>
    </row>
    <row r="1540" spans="1:1" x14ac:dyDescent="0.3">
      <c r="A1540" s="7"/>
    </row>
    <row r="1541" spans="1:1" x14ac:dyDescent="0.3">
      <c r="A1541" s="7"/>
    </row>
    <row r="1542" spans="1:1" x14ac:dyDescent="0.3">
      <c r="A1542" s="7"/>
    </row>
    <row r="1543" spans="1:1" x14ac:dyDescent="0.3">
      <c r="A1543" s="7"/>
    </row>
    <row r="1544" spans="1:1" x14ac:dyDescent="0.3">
      <c r="A1544" s="7"/>
    </row>
    <row r="1545" spans="1:1" x14ac:dyDescent="0.3">
      <c r="A1545" s="7"/>
    </row>
    <row r="1546" spans="1:1" x14ac:dyDescent="0.3">
      <c r="A1546" s="7"/>
    </row>
    <row r="1547" spans="1:1" x14ac:dyDescent="0.3">
      <c r="A1547" s="7"/>
    </row>
    <row r="1548" spans="1:1" x14ac:dyDescent="0.3">
      <c r="A1548" s="7"/>
    </row>
    <row r="1549" spans="1:1" x14ac:dyDescent="0.3">
      <c r="A1549" s="7"/>
    </row>
    <row r="1550" spans="1:1" x14ac:dyDescent="0.3">
      <c r="A1550" s="7"/>
    </row>
    <row r="1551" spans="1:1" x14ac:dyDescent="0.3">
      <c r="A1551" s="7"/>
    </row>
    <row r="1552" spans="1:1" x14ac:dyDescent="0.3">
      <c r="A1552" s="7"/>
    </row>
    <row r="1553" spans="1:1" x14ac:dyDescent="0.3">
      <c r="A1553" s="7"/>
    </row>
    <row r="1554" spans="1:1" x14ac:dyDescent="0.3">
      <c r="A1554" s="7"/>
    </row>
    <row r="1555" spans="1:1" x14ac:dyDescent="0.3">
      <c r="A1555" s="7"/>
    </row>
    <row r="1556" spans="1:1" x14ac:dyDescent="0.3">
      <c r="A1556" s="7"/>
    </row>
    <row r="1557" spans="1:1" x14ac:dyDescent="0.3">
      <c r="A1557" s="7"/>
    </row>
    <row r="1558" spans="1:1" x14ac:dyDescent="0.3">
      <c r="A1558" s="7"/>
    </row>
    <row r="1559" spans="1:1" x14ac:dyDescent="0.3">
      <c r="A1559" s="7"/>
    </row>
    <row r="1560" spans="1:1" x14ac:dyDescent="0.3">
      <c r="A1560" s="7"/>
    </row>
    <row r="1561" spans="1:1" x14ac:dyDescent="0.3">
      <c r="A1561" s="7"/>
    </row>
    <row r="1562" spans="1:1" x14ac:dyDescent="0.3">
      <c r="A1562" s="7"/>
    </row>
    <row r="1563" spans="1:1" x14ac:dyDescent="0.3">
      <c r="A1563" s="7"/>
    </row>
    <row r="1564" spans="1:1" x14ac:dyDescent="0.3">
      <c r="A1564" s="7"/>
    </row>
    <row r="1565" spans="1:1" x14ac:dyDescent="0.3">
      <c r="A1565" s="7"/>
    </row>
    <row r="1566" spans="1:1" x14ac:dyDescent="0.3">
      <c r="A1566" s="7"/>
    </row>
    <row r="1567" spans="1:1" x14ac:dyDescent="0.3">
      <c r="A1567" s="7"/>
    </row>
    <row r="1568" spans="1:1" x14ac:dyDescent="0.3">
      <c r="A1568" s="7"/>
    </row>
    <row r="1569" spans="1:1" x14ac:dyDescent="0.3">
      <c r="A1569" s="7"/>
    </row>
    <row r="1570" spans="1:1" x14ac:dyDescent="0.3">
      <c r="A1570" s="7"/>
    </row>
    <row r="1571" spans="1:1" x14ac:dyDescent="0.3">
      <c r="A1571" s="7"/>
    </row>
    <row r="1572" spans="1:1" x14ac:dyDescent="0.3">
      <c r="A1572" s="7"/>
    </row>
    <row r="1573" spans="1:1" x14ac:dyDescent="0.3">
      <c r="A1573" s="7"/>
    </row>
    <row r="1574" spans="1:1" x14ac:dyDescent="0.3">
      <c r="A1574" s="7"/>
    </row>
    <row r="1575" spans="1:1" x14ac:dyDescent="0.3">
      <c r="A1575" s="7"/>
    </row>
    <row r="1576" spans="1:1" x14ac:dyDescent="0.3">
      <c r="A1576" s="7"/>
    </row>
    <row r="1577" spans="1:1" x14ac:dyDescent="0.3">
      <c r="A1577" s="7"/>
    </row>
    <row r="1578" spans="1:1" x14ac:dyDescent="0.3">
      <c r="A1578" s="7"/>
    </row>
    <row r="1579" spans="1:1" x14ac:dyDescent="0.3">
      <c r="A1579" s="7"/>
    </row>
    <row r="1580" spans="1:1" x14ac:dyDescent="0.3">
      <c r="A1580" s="7"/>
    </row>
    <row r="1581" spans="1:1" x14ac:dyDescent="0.3">
      <c r="A1581" s="7"/>
    </row>
    <row r="1582" spans="1:1" x14ac:dyDescent="0.3">
      <c r="A1582" s="7"/>
    </row>
    <row r="1583" spans="1:1" x14ac:dyDescent="0.3">
      <c r="A1583" s="7"/>
    </row>
    <row r="1584" spans="1:1" x14ac:dyDescent="0.3">
      <c r="A1584" s="7"/>
    </row>
    <row r="1585" spans="1:1" x14ac:dyDescent="0.3">
      <c r="A1585" s="7"/>
    </row>
    <row r="1586" spans="1:1" x14ac:dyDescent="0.3">
      <c r="A1586" s="7"/>
    </row>
    <row r="1587" spans="1:1" x14ac:dyDescent="0.3">
      <c r="A1587" s="7"/>
    </row>
    <row r="1588" spans="1:1" x14ac:dyDescent="0.3">
      <c r="A1588" s="7"/>
    </row>
    <row r="1589" spans="1:1" x14ac:dyDescent="0.3">
      <c r="A1589" s="7"/>
    </row>
    <row r="1590" spans="1:1" x14ac:dyDescent="0.3">
      <c r="A1590" s="7"/>
    </row>
    <row r="1591" spans="1:1" x14ac:dyDescent="0.3">
      <c r="A1591" s="7"/>
    </row>
    <row r="1592" spans="1:1" x14ac:dyDescent="0.3">
      <c r="A1592" s="7"/>
    </row>
    <row r="1593" spans="1:1" x14ac:dyDescent="0.3">
      <c r="A1593" s="7"/>
    </row>
    <row r="1594" spans="1:1" x14ac:dyDescent="0.3">
      <c r="A1594" s="7"/>
    </row>
    <row r="1595" spans="1:1" x14ac:dyDescent="0.3">
      <c r="A1595" s="7"/>
    </row>
    <row r="1596" spans="1:1" x14ac:dyDescent="0.3">
      <c r="A1596" s="7"/>
    </row>
    <row r="1597" spans="1:1" x14ac:dyDescent="0.3">
      <c r="A1597" s="7"/>
    </row>
    <row r="1598" spans="1:1" x14ac:dyDescent="0.3">
      <c r="A1598" s="7"/>
    </row>
    <row r="1599" spans="1:1" x14ac:dyDescent="0.3">
      <c r="A1599" s="7"/>
    </row>
    <row r="1600" spans="1:1" x14ac:dyDescent="0.3">
      <c r="A1600" s="7"/>
    </row>
    <row r="1601" spans="1:1" x14ac:dyDescent="0.3">
      <c r="A1601" s="7"/>
    </row>
    <row r="1602" spans="1:1" x14ac:dyDescent="0.3">
      <c r="A1602" s="7"/>
    </row>
    <row r="1603" spans="1:1" x14ac:dyDescent="0.3">
      <c r="A1603" s="7"/>
    </row>
    <row r="1604" spans="1:1" x14ac:dyDescent="0.3">
      <c r="A1604" s="7"/>
    </row>
    <row r="1605" spans="1:1" x14ac:dyDescent="0.3">
      <c r="A1605" s="7"/>
    </row>
    <row r="1606" spans="1:1" x14ac:dyDescent="0.3">
      <c r="A1606" s="7"/>
    </row>
    <row r="1607" spans="1:1" x14ac:dyDescent="0.3">
      <c r="A1607" s="7"/>
    </row>
    <row r="1608" spans="1:1" x14ac:dyDescent="0.3">
      <c r="A1608" s="7"/>
    </row>
    <row r="1609" spans="1:1" x14ac:dyDescent="0.3">
      <c r="A1609" s="7"/>
    </row>
    <row r="1610" spans="1:1" x14ac:dyDescent="0.3">
      <c r="A1610" s="7"/>
    </row>
    <row r="1611" spans="1:1" x14ac:dyDescent="0.3">
      <c r="A1611" s="7"/>
    </row>
    <row r="1612" spans="1:1" x14ac:dyDescent="0.3">
      <c r="A1612" s="7"/>
    </row>
    <row r="1613" spans="1:1" x14ac:dyDescent="0.3">
      <c r="A1613" s="7"/>
    </row>
    <row r="1614" spans="1:1" x14ac:dyDescent="0.3">
      <c r="A1614" s="7"/>
    </row>
    <row r="1615" spans="1:1" x14ac:dyDescent="0.3">
      <c r="A1615" s="7"/>
    </row>
    <row r="1616" spans="1:1" x14ac:dyDescent="0.3">
      <c r="A1616" s="7"/>
    </row>
    <row r="1617" spans="1:1" x14ac:dyDescent="0.3">
      <c r="A1617" s="7"/>
    </row>
    <row r="1618" spans="1:1" x14ac:dyDescent="0.3">
      <c r="A1618" s="7"/>
    </row>
    <row r="1619" spans="1:1" x14ac:dyDescent="0.3">
      <c r="A1619" s="7"/>
    </row>
    <row r="1620" spans="1:1" x14ac:dyDescent="0.3">
      <c r="A1620" s="7"/>
    </row>
    <row r="1621" spans="1:1" x14ac:dyDescent="0.3">
      <c r="A1621" s="7"/>
    </row>
    <row r="1622" spans="1:1" x14ac:dyDescent="0.3">
      <c r="A1622" s="7"/>
    </row>
    <row r="1623" spans="1:1" x14ac:dyDescent="0.3">
      <c r="A1623" s="7"/>
    </row>
    <row r="1624" spans="1:1" x14ac:dyDescent="0.3">
      <c r="A1624" s="7"/>
    </row>
    <row r="1625" spans="1:1" x14ac:dyDescent="0.3">
      <c r="A1625" s="7"/>
    </row>
    <row r="1626" spans="1:1" x14ac:dyDescent="0.3">
      <c r="A1626" s="7"/>
    </row>
    <row r="1627" spans="1:1" x14ac:dyDescent="0.3">
      <c r="A1627" s="7"/>
    </row>
    <row r="1628" spans="1:1" x14ac:dyDescent="0.3">
      <c r="A1628" s="7"/>
    </row>
    <row r="1629" spans="1:1" x14ac:dyDescent="0.3">
      <c r="A1629" s="7"/>
    </row>
    <row r="1630" spans="1:1" x14ac:dyDescent="0.3">
      <c r="A1630" s="7"/>
    </row>
    <row r="1631" spans="1:1" x14ac:dyDescent="0.3">
      <c r="A1631" s="7"/>
    </row>
    <row r="1632" spans="1:1" x14ac:dyDescent="0.3">
      <c r="A1632" s="7"/>
    </row>
    <row r="1633" spans="1:1" x14ac:dyDescent="0.3">
      <c r="A1633" s="7"/>
    </row>
    <row r="1634" spans="1:1" x14ac:dyDescent="0.3">
      <c r="A1634" s="7"/>
    </row>
    <row r="1635" spans="1:1" x14ac:dyDescent="0.3">
      <c r="A1635" s="7"/>
    </row>
    <row r="1636" spans="1:1" x14ac:dyDescent="0.3">
      <c r="A1636" s="7"/>
    </row>
    <row r="1637" spans="1:1" x14ac:dyDescent="0.3">
      <c r="A1637" s="7"/>
    </row>
    <row r="1638" spans="1:1" x14ac:dyDescent="0.3">
      <c r="A1638" s="7"/>
    </row>
    <row r="1639" spans="1:1" x14ac:dyDescent="0.3">
      <c r="A1639" s="7"/>
    </row>
    <row r="1640" spans="1:1" x14ac:dyDescent="0.3">
      <c r="A1640" s="7"/>
    </row>
    <row r="1641" spans="1:1" x14ac:dyDescent="0.3">
      <c r="A1641" s="7"/>
    </row>
    <row r="1642" spans="1:1" x14ac:dyDescent="0.3">
      <c r="A1642" s="7"/>
    </row>
    <row r="1643" spans="1:1" x14ac:dyDescent="0.3">
      <c r="A1643" s="7"/>
    </row>
    <row r="1644" spans="1:1" x14ac:dyDescent="0.3">
      <c r="A1644" s="7"/>
    </row>
    <row r="1645" spans="1:1" x14ac:dyDescent="0.3">
      <c r="A1645" s="7"/>
    </row>
    <row r="1646" spans="1:1" x14ac:dyDescent="0.3">
      <c r="A1646" s="7"/>
    </row>
    <row r="1647" spans="1:1" x14ac:dyDescent="0.3">
      <c r="A1647" s="7"/>
    </row>
    <row r="1648" spans="1:1" x14ac:dyDescent="0.3">
      <c r="A1648" s="7"/>
    </row>
    <row r="1649" spans="1:1" x14ac:dyDescent="0.3">
      <c r="A1649" s="7"/>
    </row>
    <row r="1650" spans="1:1" x14ac:dyDescent="0.3">
      <c r="A1650" s="7"/>
    </row>
    <row r="1651" spans="1:1" x14ac:dyDescent="0.3">
      <c r="A1651" s="7"/>
    </row>
    <row r="1652" spans="1:1" x14ac:dyDescent="0.3">
      <c r="A1652" s="7"/>
    </row>
    <row r="1653" spans="1:1" x14ac:dyDescent="0.3">
      <c r="A1653" s="7"/>
    </row>
    <row r="1654" spans="1:1" x14ac:dyDescent="0.3">
      <c r="A1654" s="7"/>
    </row>
    <row r="1655" spans="1:1" x14ac:dyDescent="0.3">
      <c r="A1655" s="7"/>
    </row>
    <row r="1656" spans="1:1" x14ac:dyDescent="0.3">
      <c r="A1656" s="7"/>
    </row>
    <row r="1657" spans="1:1" x14ac:dyDescent="0.3">
      <c r="A1657" s="7"/>
    </row>
    <row r="1658" spans="1:1" x14ac:dyDescent="0.3">
      <c r="A1658" s="7"/>
    </row>
    <row r="1659" spans="1:1" x14ac:dyDescent="0.3">
      <c r="A1659" s="7"/>
    </row>
    <row r="1660" spans="1:1" x14ac:dyDescent="0.3">
      <c r="A1660" s="7"/>
    </row>
    <row r="1661" spans="1:1" x14ac:dyDescent="0.3">
      <c r="A1661" s="7"/>
    </row>
    <row r="1662" spans="1:1" x14ac:dyDescent="0.3">
      <c r="A1662" s="7"/>
    </row>
    <row r="1663" spans="1:1" x14ac:dyDescent="0.3">
      <c r="A1663" s="7"/>
    </row>
    <row r="1664" spans="1:1" x14ac:dyDescent="0.3">
      <c r="A1664" s="7"/>
    </row>
    <row r="1665" spans="1:1" x14ac:dyDescent="0.3">
      <c r="A1665" s="7"/>
    </row>
  </sheetData>
  <sheetProtection algorithmName="SHA-512" hashValue="MOPzgRkAKZAWq6pTCsoeMmyn79szxjpexXyIyGqjgXFbYV1wIwg4ZFuQVUqDevQSS0+JRCA+2AK0/2i+I0rCcA==" saltValue="eB+ggmcw+scK2uWDtGp4bQ==" spinCount="100000" sheet="1" selectLockedCells="1"/>
  <conditionalFormatting sqref="A2">
    <cfRule type="expression" dxfId="68" priority="2">
      <formula>HasREFinExport3Fin</formula>
    </cfRule>
  </conditionalFormatting>
  <conditionalFormatting sqref="C6:G145">
    <cfRule type="expression" dxfId="67" priority="1">
      <formula>HasREFinExport3Fin</formula>
    </cfRule>
  </conditionalFormatting>
  <dataValidations count="1">
    <dataValidation type="custom" allowBlank="1" showInputMessage="1" showErrorMessage="1" errorTitle="Input 3 - Entry Error" error="Internal Council Notes is a text only field." sqref="I5:I149" xr:uid="{C4044CF0-1309-4FB5-99C4-B424CC606D48}">
      <formula1>ISTEXT($I5)</formula1>
    </dataValidation>
  </dataValidations>
  <printOptions horizontalCentered="1"/>
  <pageMargins left="0.25" right="0.25" top="0.75" bottom="0.75" header="0.3" footer="0.3"/>
  <pageSetup paperSize="8" scale="45" orientation="portrait" r:id="rId1"/>
  <headerFooter>
    <oddHeader>&amp;C&amp;"Arial"&amp;12&amp;K000000OFFICIAL&amp;1#</oddHeader>
    <oddFooter>&amp;L&amp;9&amp;F&amp;R&amp;9&amp;P&amp;C&amp;"Calibri"&amp;11&amp;K000000&amp;"Calibri"&amp;11&amp;K000000&amp;9&amp;A_x000D_&amp;1#&amp;"Arial"&amp;12&amp;K000000OFFICIAL</oddFooter>
  </headerFooter>
  <colBreaks count="1" manualBreakCount="1">
    <brk id="6" min="1" max="122"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35495E"/>
  </sheetPr>
  <dimension ref="A1:AN110"/>
  <sheetViews>
    <sheetView showGridLines="0" zoomScale="90" zoomScaleNormal="90" zoomScalePageLayoutView="70" workbookViewId="0">
      <pane xSplit="2" ySplit="3" topLeftCell="C4" activePane="bottomRight" state="frozen"/>
      <selection pane="topRight" activeCell="C1" sqref="C1"/>
      <selection pane="bottomLeft" activeCell="A4" sqref="A4"/>
      <selection pane="bottomRight" activeCell="P5" sqref="P5"/>
    </sheetView>
  </sheetViews>
  <sheetFormatPr defaultColWidth="9.1796875" defaultRowHeight="14" x14ac:dyDescent="0.3"/>
  <cols>
    <col min="1" max="1" width="6.1796875" style="55" customWidth="1"/>
    <col min="2" max="2" width="63" style="10" bestFit="1" customWidth="1"/>
    <col min="3" max="3" width="19.453125" style="10" customWidth="1"/>
    <col min="4" max="13" width="14.1796875" style="10" customWidth="1"/>
    <col min="14" max="14" width="12.453125" style="58" customWidth="1"/>
    <col min="15" max="15" width="14.1796875" style="59" customWidth="1"/>
    <col min="16" max="16" width="66.7265625" style="10" customWidth="1"/>
    <col min="17" max="17" width="57.26953125" style="10" customWidth="1"/>
    <col min="18" max="18" width="57.81640625" style="10" customWidth="1"/>
    <col min="19" max="16384" width="9.1796875" style="7"/>
  </cols>
  <sheetData>
    <row r="1" spans="1:40" ht="38.25" customHeight="1" x14ac:dyDescent="0.5">
      <c r="A1" s="36"/>
      <c r="B1" s="99" t="s">
        <v>417</v>
      </c>
      <c r="C1" s="678"/>
      <c r="D1" s="37"/>
      <c r="E1" s="37"/>
      <c r="F1" s="37"/>
      <c r="G1" s="38"/>
      <c r="H1" s="38"/>
      <c r="I1" s="38"/>
      <c r="J1" s="38"/>
      <c r="K1" s="38"/>
      <c r="L1" s="38"/>
      <c r="M1" s="38"/>
      <c r="N1" s="39"/>
      <c r="O1" s="110"/>
      <c r="P1" s="107" t="s">
        <v>32</v>
      </c>
      <c r="Q1" s="40"/>
      <c r="R1" s="40"/>
    </row>
    <row r="2" spans="1:40" s="42" customFormat="1" ht="48" customHeight="1" x14ac:dyDescent="0.3">
      <c r="A2" s="111"/>
      <c r="B2" s="118" t="s">
        <v>418</v>
      </c>
      <c r="C2" s="114" t="s">
        <v>419</v>
      </c>
      <c r="D2" s="115" t="str">
        <f>INDEX('Financial years'!A1:A23,MATCH('Input 1'!B5,'Financial years'!A1:A23,0)-3,1)&amp;" Actual"</f>
        <v>2022-23 Actual</v>
      </c>
      <c r="E2" s="115" t="str">
        <f>INDEX('Financial years'!A1:A23,MATCH('Input 1'!B5,'Financial years'!A1:A23,0)-2,1)&amp;" Actual"</f>
        <v>2023-24 Actual</v>
      </c>
      <c r="F2" s="115" t="str">
        <f>INDEX('Financial years'!A1:A23,MATCH('Input 1'!B5,'Financial years'!A1:A23,0)-1,1)&amp;" Actual"</f>
        <v>2024-25 Actual</v>
      </c>
      <c r="G2" s="114" t="s">
        <v>420</v>
      </c>
      <c r="H2" s="114" t="str">
        <f>'Input 3'!C2</f>
        <v>2025-26 Actual</v>
      </c>
      <c r="I2" s="114" t="s">
        <v>421</v>
      </c>
      <c r="J2" s="114" t="str">
        <f>'Input 3'!D2</f>
        <v>2026-27 Budget</v>
      </c>
      <c r="K2" s="114" t="str">
        <f>'Input 3'!E2</f>
        <v>2027-28 Forecast</v>
      </c>
      <c r="L2" s="114" t="str">
        <f>'Input 3'!F2</f>
        <v>2028-29 Forecast</v>
      </c>
      <c r="M2" s="114" t="str">
        <f>'Input 3'!G2</f>
        <v>2029-30 Forecast</v>
      </c>
      <c r="N2" s="1127" t="s">
        <v>422</v>
      </c>
      <c r="O2" s="116" t="s">
        <v>423</v>
      </c>
      <c r="P2" s="108" t="s">
        <v>424</v>
      </c>
      <c r="Q2" s="496" t="s">
        <v>425</v>
      </c>
      <c r="R2" s="496" t="str">
        <f>'Input 2'!I2</f>
        <v>Guidance Reference (Indicator Guide)</v>
      </c>
      <c r="S2" s="7"/>
      <c r="T2" s="7"/>
      <c r="U2" s="7"/>
      <c r="V2" s="7"/>
      <c r="W2" s="7"/>
      <c r="X2" s="7"/>
      <c r="Y2" s="7"/>
      <c r="Z2" s="7"/>
      <c r="AA2" s="7"/>
      <c r="AB2" s="7"/>
      <c r="AC2" s="7"/>
      <c r="AD2" s="7"/>
      <c r="AE2" s="7"/>
      <c r="AF2" s="7"/>
      <c r="AG2" s="7"/>
      <c r="AH2" s="7"/>
      <c r="AI2" s="7"/>
      <c r="AJ2" s="7"/>
      <c r="AK2" s="7"/>
      <c r="AL2" s="7"/>
      <c r="AM2" s="7"/>
      <c r="AN2" s="7"/>
    </row>
    <row r="3" spans="1:40" s="42" customFormat="1" ht="28" thickBot="1" x14ac:dyDescent="0.35">
      <c r="A3" s="112"/>
      <c r="B3" s="96"/>
      <c r="C3" s="96"/>
      <c r="D3" s="97"/>
      <c r="E3" s="97"/>
      <c r="F3" s="97"/>
      <c r="G3" s="96"/>
      <c r="H3" s="96"/>
      <c r="I3" s="96"/>
      <c r="J3" s="96"/>
      <c r="K3" s="96"/>
      <c r="L3" s="96"/>
      <c r="M3" s="96"/>
      <c r="N3" s="117" t="s">
        <v>426</v>
      </c>
      <c r="O3" s="113"/>
      <c r="P3" s="109" t="s">
        <v>427</v>
      </c>
      <c r="Q3" s="106"/>
      <c r="R3" s="106"/>
      <c r="S3" s="7"/>
      <c r="T3" s="7"/>
      <c r="U3" s="7"/>
      <c r="V3" s="7"/>
      <c r="W3" s="7"/>
      <c r="X3" s="7"/>
      <c r="Y3" s="7"/>
      <c r="Z3" s="7"/>
      <c r="AA3" s="7"/>
      <c r="AB3" s="7"/>
      <c r="AC3" s="7"/>
      <c r="AD3" s="7"/>
      <c r="AE3" s="7"/>
      <c r="AF3" s="7"/>
      <c r="AG3" s="7"/>
      <c r="AH3" s="7"/>
      <c r="AI3" s="7"/>
      <c r="AJ3" s="7"/>
      <c r="AK3" s="7"/>
      <c r="AL3" s="7"/>
      <c r="AM3" s="7"/>
      <c r="AN3" s="7"/>
    </row>
    <row r="4" spans="1:40" s="42" customFormat="1" ht="22.5" customHeight="1" thickBot="1" x14ac:dyDescent="0.35">
      <c r="A4" s="100" t="str">
        <f>'Output 1-Report of Operations'!B5</f>
        <v>Aquatic Facilities</v>
      </c>
      <c r="B4" s="101"/>
      <c r="C4" s="101"/>
      <c r="D4" s="102"/>
      <c r="E4" s="102"/>
      <c r="F4" s="102"/>
      <c r="G4" s="101"/>
      <c r="H4" s="101"/>
      <c r="I4" s="101"/>
      <c r="J4" s="101"/>
      <c r="K4" s="101"/>
      <c r="L4" s="101"/>
      <c r="M4" s="101"/>
      <c r="N4" s="103"/>
      <c r="O4" s="104"/>
      <c r="P4" s="105"/>
      <c r="Q4" s="105"/>
      <c r="R4" s="105"/>
      <c r="S4" s="7"/>
      <c r="T4" s="7"/>
      <c r="U4" s="7"/>
      <c r="V4" s="7"/>
      <c r="W4" s="7"/>
      <c r="X4" s="7"/>
      <c r="Y4" s="7"/>
      <c r="Z4" s="7"/>
      <c r="AA4" s="7"/>
      <c r="AB4" s="7"/>
      <c r="AC4" s="7"/>
      <c r="AD4" s="7"/>
      <c r="AE4" s="7"/>
      <c r="AF4" s="7"/>
      <c r="AG4" s="7"/>
      <c r="AH4" s="7"/>
      <c r="AI4" s="7"/>
      <c r="AJ4" s="7"/>
      <c r="AK4" s="7"/>
      <c r="AL4" s="7"/>
      <c r="AM4" s="7"/>
      <c r="AN4" s="7"/>
    </row>
    <row r="5" spans="1:40" s="42" customFormat="1" ht="42.75" customHeight="1" x14ac:dyDescent="0.3">
      <c r="A5" s="11" t="s">
        <v>76</v>
      </c>
      <c r="B5" s="808" t="s">
        <v>428</v>
      </c>
      <c r="C5" s="256" t="s">
        <v>429</v>
      </c>
      <c r="D5" s="257" t="e">
        <f>VLOOKUP($A5,'Data from 3 years ago'!$D$1:$F$70,MATCH("result",'Data from 3 years ago'!$D$2:$F$2,0),FALSE)</f>
        <v>#N/A</v>
      </c>
      <c r="E5" s="257" t="e">
        <f>VLOOKUP($A5,'Data from 2 years ago'!$D$1:$F$62,MATCH("result",'Data from 2 years ago'!$D$2:$F$2,0),FALSE)</f>
        <v>#N/A</v>
      </c>
      <c r="F5" s="257" t="e">
        <f>VLOOKUP($A5,'Data from 1 year ago'!$D$1:$F$62,MATCH("result",'Data from 1 year ago'!$D$2:$F$2,0),FALSE)</f>
        <v>#N/A</v>
      </c>
      <c r="G5" s="1131" t="s">
        <v>430</v>
      </c>
      <c r="H5" s="258">
        <f>'Output 1-Report of Operations'!F7</f>
        <v>0</v>
      </c>
      <c r="I5" s="261" t="s">
        <v>430</v>
      </c>
      <c r="J5" s="1117"/>
      <c r="K5" s="1117"/>
      <c r="L5" s="1117"/>
      <c r="M5" s="1109"/>
      <c r="N5" s="494" t="s">
        <v>431</v>
      </c>
      <c r="O5" s="139" t="e">
        <f>(H5-F5)/F5</f>
        <v>#N/A</v>
      </c>
      <c r="P5" s="486"/>
      <c r="Q5" s="880" t="e">
        <f>'Commentary check'!I2</f>
        <v>#N/A</v>
      </c>
      <c r="R5" s="586" t="s">
        <v>432</v>
      </c>
      <c r="S5" s="7"/>
      <c r="T5" s="7"/>
      <c r="U5" s="7"/>
      <c r="V5" s="7"/>
      <c r="W5" s="7"/>
      <c r="X5" s="7"/>
      <c r="Y5" s="7"/>
      <c r="Z5" s="7"/>
      <c r="AA5" s="7"/>
      <c r="AB5" s="7"/>
      <c r="AC5" s="7"/>
      <c r="AD5" s="7"/>
      <c r="AE5" s="7"/>
      <c r="AF5" s="7"/>
      <c r="AG5" s="7"/>
      <c r="AH5" s="7"/>
      <c r="AI5" s="7"/>
      <c r="AJ5" s="7"/>
      <c r="AK5" s="7"/>
      <c r="AL5" s="7"/>
      <c r="AM5" s="7"/>
      <c r="AN5" s="7"/>
    </row>
    <row r="6" spans="1:40" s="42" customFormat="1" ht="42.75" customHeight="1" x14ac:dyDescent="0.3">
      <c r="A6" s="11" t="s">
        <v>85</v>
      </c>
      <c r="B6" s="809" t="s">
        <v>433</v>
      </c>
      <c r="C6" s="283" t="s">
        <v>434</v>
      </c>
      <c r="D6" s="257" t="e">
        <f>VLOOKUP($A6,'Data from 3 years ago'!$D$1:$F$70,MATCH("result",'Data from 3 years ago'!$D$2:$F$2,0),FALSE)</f>
        <v>#N/A</v>
      </c>
      <c r="E6" s="257" t="e">
        <f>VLOOKUP($A6,'Data from 2 years ago'!$D$1:$F$62,MATCH("result",'Data from 2 years ago'!$D$2:$F$2,0),FALSE)</f>
        <v>#N/A</v>
      </c>
      <c r="F6" s="257" t="e">
        <f>VLOOKUP($A6,'Data from 1 year ago'!$D$1:$F$62,MATCH("result",'Data from 1 year ago'!$D$2:$F$2),FALSE)</f>
        <v>#N/A</v>
      </c>
      <c r="G6" s="1131" t="s">
        <v>430</v>
      </c>
      <c r="H6" s="258">
        <f>'Output 1-Report of Operations'!F10</f>
        <v>0</v>
      </c>
      <c r="I6" s="261" t="s">
        <v>430</v>
      </c>
      <c r="J6" s="1118"/>
      <c r="K6" s="1118"/>
      <c r="L6" s="1118"/>
      <c r="M6" s="1107"/>
      <c r="N6" s="494" t="s">
        <v>431</v>
      </c>
      <c r="O6" s="139" t="e">
        <f>(H6-F6)/F6</f>
        <v>#N/A</v>
      </c>
      <c r="P6" s="248"/>
      <c r="Q6" s="880" t="e">
        <f>'Commentary check'!I3</f>
        <v>#N/A</v>
      </c>
      <c r="R6" s="587" t="s">
        <v>435</v>
      </c>
      <c r="S6" s="7"/>
      <c r="T6" s="7"/>
      <c r="U6" s="7"/>
      <c r="V6" s="7"/>
      <c r="W6" s="7"/>
      <c r="X6" s="7"/>
      <c r="Y6" s="7"/>
      <c r="Z6" s="7"/>
      <c r="AA6" s="7"/>
      <c r="AB6" s="7"/>
      <c r="AC6" s="7"/>
      <c r="AD6" s="7"/>
      <c r="AE6" s="7"/>
      <c r="AF6" s="7"/>
      <c r="AG6" s="7"/>
      <c r="AH6" s="7"/>
      <c r="AI6" s="7"/>
      <c r="AJ6" s="7"/>
      <c r="AK6" s="7"/>
      <c r="AL6" s="7"/>
      <c r="AM6" s="7"/>
      <c r="AN6" s="7"/>
    </row>
    <row r="7" spans="1:40" s="42" customFormat="1" ht="42.75" customHeight="1" thickBot="1" x14ac:dyDescent="0.35">
      <c r="A7" s="11" t="s">
        <v>90</v>
      </c>
      <c r="B7" s="809" t="s">
        <v>436</v>
      </c>
      <c r="C7" s="284" t="s">
        <v>437</v>
      </c>
      <c r="D7" s="270" t="e">
        <f>VLOOKUP($A7,'Data from 3 years ago'!$D$1:$F$70,MATCH("result",'Data from 3 years ago'!$D$2:$F$2,0),FALSE)</f>
        <v>#N/A</v>
      </c>
      <c r="E7" s="270" t="e">
        <f>VLOOKUP($A7,'Data from 2 years ago'!$D$1:$F$62,MATCH("result",'Data from 2 years ago'!$D$2:$F$2,0),FALSE)</f>
        <v>#N/A</v>
      </c>
      <c r="F7" s="270" t="e">
        <f>VLOOKUP($A7,'Data from 1 year ago'!$D$1:$F$62,MATCH("result",'Data from 1 year ago'!$D$2:$F$2),FALSE)</f>
        <v>#N/A</v>
      </c>
      <c r="G7" s="1165" t="s">
        <v>430</v>
      </c>
      <c r="H7" s="285">
        <f>'Output 1-Report of Operations'!F13</f>
        <v>0</v>
      </c>
      <c r="I7" s="261" t="s">
        <v>430</v>
      </c>
      <c r="J7" s="1105"/>
      <c r="K7" s="1105"/>
      <c r="L7" s="1105"/>
      <c r="M7" s="1104"/>
      <c r="N7" s="494" t="s">
        <v>431</v>
      </c>
      <c r="O7" s="141" t="e">
        <f>(H7-F7)/F7</f>
        <v>#N/A</v>
      </c>
      <c r="P7" s="249"/>
      <c r="Q7" s="880" t="e">
        <f>'Commentary check'!I4</f>
        <v>#N/A</v>
      </c>
      <c r="R7" s="586" t="s">
        <v>438</v>
      </c>
      <c r="S7" s="7"/>
      <c r="T7" s="7"/>
      <c r="U7" s="7"/>
      <c r="V7" s="7"/>
      <c r="W7" s="7"/>
      <c r="X7" s="7"/>
      <c r="Y7" s="7"/>
      <c r="Z7" s="7"/>
      <c r="AA7" s="7"/>
      <c r="AB7" s="7"/>
      <c r="AC7" s="7"/>
      <c r="AD7" s="7"/>
      <c r="AE7" s="7"/>
      <c r="AF7" s="7"/>
      <c r="AG7" s="7"/>
      <c r="AH7" s="7"/>
      <c r="AI7" s="7"/>
      <c r="AJ7" s="7"/>
      <c r="AK7" s="7"/>
      <c r="AL7" s="7"/>
      <c r="AM7" s="7"/>
      <c r="AN7" s="7"/>
    </row>
    <row r="8" spans="1:40" s="42" customFormat="1" ht="22.5" customHeight="1" thickBot="1" x14ac:dyDescent="0.35">
      <c r="A8" s="236" t="str">
        <f>'Output 1-Report of Operations'!B15</f>
        <v>Animal Management</v>
      </c>
      <c r="B8" s="237"/>
      <c r="C8" s="237"/>
      <c r="D8" s="237"/>
      <c r="E8" s="237"/>
      <c r="F8" s="237"/>
      <c r="G8" s="237"/>
      <c r="H8" s="237"/>
      <c r="I8" s="237"/>
      <c r="J8" s="237"/>
      <c r="K8" s="237"/>
      <c r="L8" s="237"/>
      <c r="M8" s="237"/>
      <c r="N8" s="238"/>
      <c r="O8" s="239"/>
      <c r="P8" s="487"/>
      <c r="Q8" s="870"/>
      <c r="R8" s="588"/>
      <c r="S8" s="7"/>
      <c r="T8" s="7"/>
      <c r="U8" s="7"/>
      <c r="V8" s="7"/>
      <c r="W8" s="7"/>
      <c r="X8" s="7"/>
      <c r="Y8" s="7"/>
      <c r="Z8" s="7"/>
      <c r="AA8" s="7"/>
      <c r="AB8" s="7"/>
      <c r="AC8" s="7"/>
      <c r="AD8" s="7"/>
      <c r="AE8" s="7"/>
      <c r="AF8" s="7"/>
      <c r="AG8" s="7"/>
      <c r="AH8" s="7"/>
      <c r="AI8" s="7"/>
      <c r="AJ8" s="7"/>
      <c r="AK8" s="7"/>
      <c r="AL8" s="7"/>
      <c r="AM8" s="7"/>
      <c r="AN8" s="7"/>
    </row>
    <row r="9" spans="1:40" s="42" customFormat="1" ht="42.75" customHeight="1" x14ac:dyDescent="0.3">
      <c r="A9" s="11" t="s">
        <v>97</v>
      </c>
      <c r="B9" s="808" t="s">
        <v>439</v>
      </c>
      <c r="C9" s="256" t="s">
        <v>440</v>
      </c>
      <c r="D9" s="257" t="e">
        <f>VLOOKUP($A9,'Data from 3 years ago'!$D$1:$F$70,MATCH("result",'Data from 3 years ago'!$D$2:$F$2,0),FALSE)</f>
        <v>#N/A</v>
      </c>
      <c r="E9" s="257" t="e">
        <f>VLOOKUP($A9,'Data from 2 years ago'!$D$1:$F$62,MATCH("result",'Data from 2 years ago'!$D$2:$F$2,0),FALSE)</f>
        <v>#N/A</v>
      </c>
      <c r="F9" s="257" t="e">
        <f>VLOOKUP($A9,'Data from 1 year ago'!$D$1:$F$62,MATCH("result",'Data from 1 year ago'!$D$2:$F$2,0),FALSE)</f>
        <v>#N/A</v>
      </c>
      <c r="G9" s="1166" t="s">
        <v>430</v>
      </c>
      <c r="H9" s="258">
        <f>'Output 1-Report of Operations'!F17</f>
        <v>0</v>
      </c>
      <c r="I9" s="261" t="s">
        <v>430</v>
      </c>
      <c r="J9" s="1108"/>
      <c r="K9" s="1108"/>
      <c r="L9" s="1108"/>
      <c r="M9" s="1109"/>
      <c r="N9" s="494" t="s">
        <v>431</v>
      </c>
      <c r="O9" s="141" t="e">
        <f>(H9-F9)/F9</f>
        <v>#N/A</v>
      </c>
      <c r="P9" s="250"/>
      <c r="Q9" s="879" t="e">
        <f>'Commentary check'!I5</f>
        <v>#N/A</v>
      </c>
      <c r="R9" s="589" t="s">
        <v>441</v>
      </c>
      <c r="S9" s="7"/>
      <c r="T9" s="7"/>
      <c r="U9" s="7"/>
      <c r="V9" s="7"/>
      <c r="W9" s="7"/>
      <c r="X9" s="7"/>
      <c r="Y9" s="7"/>
      <c r="Z9" s="7"/>
      <c r="AA9" s="7"/>
      <c r="AB9" s="7"/>
      <c r="AC9" s="7"/>
      <c r="AD9" s="7"/>
      <c r="AE9" s="7"/>
      <c r="AF9" s="7"/>
      <c r="AG9" s="7"/>
      <c r="AH9" s="7"/>
      <c r="AI9" s="7"/>
      <c r="AJ9" s="7"/>
      <c r="AK9" s="7"/>
      <c r="AL9" s="7"/>
      <c r="AM9" s="7"/>
      <c r="AN9" s="7"/>
    </row>
    <row r="10" spans="1:40" s="42" customFormat="1" ht="42.75" customHeight="1" x14ac:dyDescent="0.3">
      <c r="A10" s="11" t="s">
        <v>103</v>
      </c>
      <c r="B10" s="810" t="s">
        <v>442</v>
      </c>
      <c r="C10" s="265" t="s">
        <v>443</v>
      </c>
      <c r="D10" s="261" t="e">
        <f>VLOOKUP($A10,'Data from 3 years ago'!$D$1:$F$70,MATCH("result",'Data from 3 years ago'!$D$2:$F$2,0),FALSE)</f>
        <v>#N/A</v>
      </c>
      <c r="E10" s="261" t="e">
        <f>VLOOKUP($A10,'Data from 2 years ago'!$D$1:$F$62,MATCH("result",'Data from 2 years ago'!$D$2:$F$2,0),FALSE)</f>
        <v>#N/A</v>
      </c>
      <c r="F10" s="261" t="e">
        <f>VLOOKUP($A10,'Data from 1 year ago'!$D$1:$F$62,MATCH("result",'Data from 1 year ago'!$D$2:$F$2,0),FALSE)</f>
        <v>#N/A</v>
      </c>
      <c r="G10" s="1167" t="s">
        <v>430</v>
      </c>
      <c r="H10" s="279">
        <f>'Output 1-Report of Operations'!F20</f>
        <v>0</v>
      </c>
      <c r="I10" s="261" t="s">
        <v>430</v>
      </c>
      <c r="J10" s="1110"/>
      <c r="K10" s="1110"/>
      <c r="L10" s="1110"/>
      <c r="M10" s="1104"/>
      <c r="N10" s="494" t="s">
        <v>431</v>
      </c>
      <c r="O10" s="141" t="e">
        <f>(H10-F10)/F10</f>
        <v>#N/A</v>
      </c>
      <c r="P10" s="251"/>
      <c r="Q10" s="879" t="e">
        <f>'Commentary check'!I6</f>
        <v>#N/A</v>
      </c>
      <c r="R10" s="586" t="s">
        <v>444</v>
      </c>
      <c r="S10" s="7"/>
      <c r="T10" s="7"/>
      <c r="U10" s="7"/>
      <c r="V10" s="7"/>
      <c r="W10" s="7"/>
      <c r="X10" s="7"/>
      <c r="Y10" s="7"/>
      <c r="Z10" s="7"/>
      <c r="AA10" s="7"/>
      <c r="AB10" s="7"/>
      <c r="AC10" s="7"/>
      <c r="AD10" s="7"/>
      <c r="AE10" s="7"/>
      <c r="AF10" s="7"/>
      <c r="AG10" s="7"/>
      <c r="AH10" s="7"/>
      <c r="AI10" s="7"/>
      <c r="AJ10" s="7"/>
      <c r="AK10" s="7"/>
      <c r="AL10" s="7"/>
      <c r="AM10" s="7"/>
      <c r="AN10" s="7"/>
    </row>
    <row r="11" spans="1:40" s="42" customFormat="1" ht="42.75" customHeight="1" x14ac:dyDescent="0.3">
      <c r="A11" s="11" t="s">
        <v>109</v>
      </c>
      <c r="B11" s="809" t="s">
        <v>445</v>
      </c>
      <c r="C11" s="282" t="s">
        <v>446</v>
      </c>
      <c r="D11" s="261" t="e">
        <f>VLOOKUP($A11,'Data from 3 years ago'!$D$1:$F$70,MATCH("result",'Data from 3 years ago'!$D$2:$F$2,0),FALSE)</f>
        <v>#N/A</v>
      </c>
      <c r="E11" s="261" t="e">
        <f>VLOOKUP($A11,'Data from 2 years ago'!$D$1:$F$62,MATCH("result",'Data from 2 years ago'!$D$2:$F$2,0),FALSE)</f>
        <v>#N/A</v>
      </c>
      <c r="F11" s="261" t="e">
        <f>VLOOKUP($A11,'Data from 1 year ago'!$D$1:$F$62,MATCH("result",'Data from 1 year ago'!$D$2:$F$2,0),FALSE)</f>
        <v>#N/A</v>
      </c>
      <c r="G11" s="1167" t="s">
        <v>430</v>
      </c>
      <c r="H11" s="281">
        <f>'Output 1-Report of Operations'!F22</f>
        <v>0</v>
      </c>
      <c r="I11" s="261" t="s">
        <v>430</v>
      </c>
      <c r="J11" s="1105"/>
      <c r="K11" s="1105"/>
      <c r="L11" s="1105"/>
      <c r="M11" s="1104"/>
      <c r="N11" s="494" t="s">
        <v>431</v>
      </c>
      <c r="O11" s="141" t="e">
        <f>(H11-F11)/F11</f>
        <v>#N/A</v>
      </c>
      <c r="P11" s="251"/>
      <c r="Q11" s="879" t="e">
        <f>'Commentary check'!I7</f>
        <v>#N/A</v>
      </c>
      <c r="R11" s="586" t="s">
        <v>447</v>
      </c>
      <c r="S11" s="7"/>
      <c r="T11" s="7"/>
      <c r="U11" s="7"/>
      <c r="V11" s="7"/>
      <c r="W11" s="7"/>
      <c r="X11" s="7"/>
      <c r="Y11" s="7"/>
      <c r="Z11" s="7"/>
      <c r="AA11" s="7"/>
      <c r="AB11" s="7"/>
      <c r="AC11" s="7"/>
      <c r="AD11" s="7"/>
      <c r="AE11" s="7"/>
      <c r="AF11" s="7"/>
      <c r="AG11" s="7"/>
      <c r="AH11" s="7"/>
      <c r="AI11" s="7"/>
      <c r="AJ11" s="7"/>
      <c r="AK11" s="7"/>
      <c r="AL11" s="7"/>
      <c r="AM11" s="7"/>
      <c r="AN11" s="7"/>
    </row>
    <row r="12" spans="1:40" s="42" customFormat="1" ht="42.75" customHeight="1" x14ac:dyDescent="0.3">
      <c r="A12" s="11" t="s">
        <v>115</v>
      </c>
      <c r="B12" s="809" t="s">
        <v>448</v>
      </c>
      <c r="C12" s="282" t="s">
        <v>449</v>
      </c>
      <c r="D12" s="270" t="e">
        <f>VLOOKUP($A12,'Data from 3 years ago'!$D$1:$F$70,MATCH("result",'Data from 3 years ago'!$D$2:$F$2,0),FALSE)</f>
        <v>#N/A</v>
      </c>
      <c r="E12" s="270" t="e">
        <f>VLOOKUP($A12,'Data from 2 years ago'!$D$1:$F$62,MATCH("result",'Data from 2 years ago'!$D$2:$F$2,0),FALSE)</f>
        <v>#N/A</v>
      </c>
      <c r="F12" s="270" t="e">
        <f>VLOOKUP($A12,'Data from 1 year ago'!$D$1:$F$62,MATCH("result",'Data from 1 year ago'!$D$2:$F$2,0),FALSE)</f>
        <v>#N/A</v>
      </c>
      <c r="G12" s="1168" t="s">
        <v>430</v>
      </c>
      <c r="H12" s="277">
        <f>'Output 1-Report of Operations'!F25</f>
        <v>0</v>
      </c>
      <c r="I12" s="261" t="s">
        <v>430</v>
      </c>
      <c r="J12" s="1105"/>
      <c r="K12" s="1105"/>
      <c r="L12" s="1105"/>
      <c r="M12" s="1104"/>
      <c r="N12" s="494" t="s">
        <v>431</v>
      </c>
      <c r="O12" s="141" t="e">
        <f>(H12-F12)/F12</f>
        <v>#N/A</v>
      </c>
      <c r="P12" s="251"/>
      <c r="Q12" s="879" t="e">
        <f>'Commentary check'!I8</f>
        <v>#N/A</v>
      </c>
      <c r="R12" s="586" t="s">
        <v>450</v>
      </c>
      <c r="S12" s="7"/>
      <c r="T12" s="7"/>
      <c r="U12" s="7"/>
      <c r="V12" s="7"/>
      <c r="W12" s="7"/>
      <c r="X12" s="7"/>
      <c r="Y12" s="7"/>
      <c r="Z12" s="7"/>
      <c r="AA12" s="7"/>
      <c r="AB12" s="7"/>
      <c r="AC12" s="7"/>
      <c r="AD12" s="7"/>
      <c r="AE12" s="7"/>
      <c r="AF12" s="7"/>
      <c r="AG12" s="7"/>
      <c r="AH12" s="7"/>
      <c r="AI12" s="7"/>
      <c r="AJ12" s="7"/>
      <c r="AK12" s="7"/>
      <c r="AL12" s="7"/>
      <c r="AM12" s="7"/>
      <c r="AN12" s="7"/>
    </row>
    <row r="13" spans="1:40" s="42" customFormat="1" ht="42.75" customHeight="1" thickBot="1" x14ac:dyDescent="0.35">
      <c r="A13" s="11" t="s">
        <v>118</v>
      </c>
      <c r="B13" s="809" t="s">
        <v>451</v>
      </c>
      <c r="C13" s="282" t="s">
        <v>452</v>
      </c>
      <c r="D13" s="681" t="e">
        <f>VLOOKUP($A13,'Data from 3 years ago'!$D$1:$F$70,MATCH("result",'Data from 3 years ago'!$D$2:$F$2,0),FALSE)</f>
        <v>#N/A</v>
      </c>
      <c r="E13" s="681" t="e">
        <f>VLOOKUP($A13,'Data from 2 years ago'!$D$1:$F$62,MATCH("result",'Data from 2 years ago'!$D$2:$F$2,0),FALSE)</f>
        <v>#N/A</v>
      </c>
      <c r="F13" s="681" t="e">
        <f>VLOOKUP($A13,'Data from 1 year ago'!$D$1:$F$62,MATCH("result",'Data from 1 year ago'!$D$2:$F$2,0),FALSE)</f>
        <v>#N/A</v>
      </c>
      <c r="G13" s="1169" t="s">
        <v>430</v>
      </c>
      <c r="H13" s="281">
        <f>'Output 1-Report of Operations'!F28</f>
        <v>0</v>
      </c>
      <c r="I13" s="261" t="s">
        <v>430</v>
      </c>
      <c r="J13" s="1105"/>
      <c r="K13" s="1105"/>
      <c r="L13" s="1105"/>
      <c r="M13" s="1104"/>
      <c r="N13" s="494" t="s">
        <v>431</v>
      </c>
      <c r="O13" s="141" t="e">
        <f>(H13-F13)/F13</f>
        <v>#N/A</v>
      </c>
      <c r="P13" s="251"/>
      <c r="Q13" s="879" t="e">
        <f>'Commentary check'!I9</f>
        <v>#N/A</v>
      </c>
      <c r="R13" s="586" t="s">
        <v>453</v>
      </c>
      <c r="S13" s="7"/>
      <c r="T13" s="7"/>
      <c r="U13" s="7"/>
      <c r="V13" s="7"/>
      <c r="W13" s="7"/>
      <c r="X13" s="7"/>
      <c r="Y13" s="7"/>
      <c r="Z13" s="7"/>
      <c r="AA13" s="7"/>
      <c r="AB13" s="7"/>
      <c r="AC13" s="7"/>
      <c r="AD13" s="7"/>
      <c r="AE13" s="7"/>
      <c r="AF13" s="7"/>
      <c r="AG13" s="7"/>
      <c r="AH13" s="7"/>
      <c r="AI13" s="7"/>
      <c r="AJ13" s="7"/>
      <c r="AK13" s="7"/>
      <c r="AL13" s="7"/>
      <c r="AM13" s="7"/>
      <c r="AN13" s="7"/>
    </row>
    <row r="14" spans="1:40" s="42" customFormat="1" ht="22.5" customHeight="1" thickBot="1" x14ac:dyDescent="0.35">
      <c r="A14" s="236" t="str">
        <f>'Output 1-Report of Operations'!B30</f>
        <v>Food Safety</v>
      </c>
      <c r="B14" s="237"/>
      <c r="C14" s="237"/>
      <c r="D14" s="237"/>
      <c r="E14" s="237"/>
      <c r="F14" s="237"/>
      <c r="G14" s="911"/>
      <c r="H14" s="237"/>
      <c r="I14" s="237"/>
      <c r="J14" s="237"/>
      <c r="K14" s="237"/>
      <c r="L14" s="237"/>
      <c r="M14" s="237"/>
      <c r="N14" s="238"/>
      <c r="O14" s="239"/>
      <c r="P14" s="487"/>
      <c r="Q14" s="588"/>
      <c r="R14" s="588"/>
      <c r="S14" s="7"/>
      <c r="T14" s="7"/>
      <c r="U14" s="7"/>
      <c r="V14" s="7"/>
      <c r="W14" s="7"/>
      <c r="X14" s="7"/>
      <c r="Y14" s="7"/>
      <c r="Z14" s="7"/>
      <c r="AA14" s="7"/>
      <c r="AB14" s="7"/>
      <c r="AC14" s="7"/>
      <c r="AD14" s="7"/>
      <c r="AE14" s="7"/>
      <c r="AF14" s="7"/>
      <c r="AG14" s="7"/>
      <c r="AH14" s="7"/>
      <c r="AI14" s="7"/>
      <c r="AJ14" s="7"/>
      <c r="AK14" s="7"/>
      <c r="AL14" s="7"/>
      <c r="AM14" s="7"/>
      <c r="AN14" s="7"/>
    </row>
    <row r="15" spans="1:40" s="42" customFormat="1" ht="42.75" customHeight="1" x14ac:dyDescent="0.3">
      <c r="A15" s="11" t="s">
        <v>124</v>
      </c>
      <c r="B15" s="255" t="s">
        <v>454</v>
      </c>
      <c r="C15" s="256" t="s">
        <v>440</v>
      </c>
      <c r="D15" s="257" t="e">
        <f>VLOOKUP($A15,'Data from 3 years ago'!$D$1:$F$70,MATCH("result",'Data from 3 years ago'!$D$2:$F$2,0),FALSE)</f>
        <v>#N/A</v>
      </c>
      <c r="E15" s="257" t="e">
        <f>VLOOKUP($A15,'Data from 2 years ago'!$D$1:$F$62,MATCH("result",'Data from 2 years ago'!$D$2:$F$2,0),FALSE)</f>
        <v>#N/A</v>
      </c>
      <c r="F15" s="257" t="e">
        <f>VLOOKUP($A15,'Data from 1 year ago'!$D$1:$F$62,MATCH("result",'Data from 1 year ago'!$D$2:$F$2,0),FALSE)</f>
        <v>#N/A</v>
      </c>
      <c r="G15" s="1166" t="s">
        <v>430</v>
      </c>
      <c r="H15" s="258">
        <f>'Output 1-Report of Operations'!F32</f>
        <v>0</v>
      </c>
      <c r="I15" s="1170" t="s">
        <v>430</v>
      </c>
      <c r="J15" s="1108"/>
      <c r="K15" s="1108"/>
      <c r="L15" s="1108"/>
      <c r="M15" s="1109"/>
      <c r="N15" s="494" t="s">
        <v>431</v>
      </c>
      <c r="O15" s="141" t="e">
        <f>(H15-F15)/F15</f>
        <v>#N/A</v>
      </c>
      <c r="P15" s="250"/>
      <c r="Q15" s="879" t="e">
        <f>'Commentary check'!I10</f>
        <v>#N/A</v>
      </c>
      <c r="R15" s="589" t="s">
        <v>455</v>
      </c>
      <c r="S15" s="7"/>
      <c r="T15" s="7"/>
      <c r="U15" s="7"/>
      <c r="V15" s="7"/>
      <c r="W15" s="7"/>
      <c r="X15" s="7"/>
      <c r="Y15" s="7"/>
      <c r="Z15" s="7"/>
      <c r="AA15" s="7"/>
      <c r="AB15" s="7"/>
      <c r="AC15" s="7"/>
      <c r="AD15" s="7"/>
      <c r="AE15" s="7"/>
      <c r="AF15" s="7"/>
      <c r="AG15" s="7"/>
      <c r="AH15" s="7"/>
      <c r="AI15" s="7"/>
      <c r="AJ15" s="7"/>
      <c r="AK15" s="7"/>
      <c r="AL15" s="7"/>
      <c r="AM15" s="7"/>
      <c r="AN15" s="7"/>
    </row>
    <row r="16" spans="1:40" s="42" customFormat="1" ht="42.75" customHeight="1" x14ac:dyDescent="0.3">
      <c r="A16" s="11" t="s">
        <v>130</v>
      </c>
      <c r="B16" s="278" t="s">
        <v>456</v>
      </c>
      <c r="C16" s="265" t="s">
        <v>457</v>
      </c>
      <c r="D16" s="261" t="e">
        <f>VLOOKUP($A16,'Data from 3 years ago'!$D$1:$F$70,MATCH("result",'Data from 3 years ago'!$D$2:$F$2,0),FALSE)</f>
        <v>#N/A</v>
      </c>
      <c r="E16" s="261" t="e">
        <f>VLOOKUP($A16,'Data from 2 years ago'!$D$1:$F$62,MATCH("result",'Data from 2 years ago'!$D$2:$F$2,0),FALSE)</f>
        <v>#N/A</v>
      </c>
      <c r="F16" s="261" t="e">
        <f>VLOOKUP($A16,'Data from 1 year ago'!$D$1:$F$62,MATCH("result",'Data from 1 year ago'!$D$2:$F$2,0),FALSE)</f>
        <v>#N/A</v>
      </c>
      <c r="G16" s="1167" t="s">
        <v>430</v>
      </c>
      <c r="H16" s="279">
        <f>'Output 1-Report of Operations'!F35</f>
        <v>0</v>
      </c>
      <c r="I16" s="1170" t="s">
        <v>430</v>
      </c>
      <c r="J16" s="1110"/>
      <c r="K16" s="1110"/>
      <c r="L16" s="1110"/>
      <c r="M16" s="1104"/>
      <c r="N16" s="494" t="s">
        <v>431</v>
      </c>
      <c r="O16" s="141" t="e">
        <f>(H16-F16)/F16</f>
        <v>#N/A</v>
      </c>
      <c r="P16" s="251"/>
      <c r="Q16" s="879" t="e">
        <f>'Commentary check'!I11</f>
        <v>#N/A</v>
      </c>
      <c r="R16" s="586" t="s">
        <v>458</v>
      </c>
      <c r="S16" s="7"/>
      <c r="T16" s="7"/>
      <c r="U16" s="7"/>
      <c r="V16" s="7"/>
      <c r="W16" s="7"/>
      <c r="X16" s="7"/>
      <c r="Y16" s="7"/>
      <c r="Z16" s="7"/>
      <c r="AA16" s="7"/>
      <c r="AB16" s="7"/>
      <c r="AC16" s="7"/>
      <c r="AD16" s="7"/>
      <c r="AE16" s="7"/>
      <c r="AF16" s="7"/>
      <c r="AG16" s="7"/>
      <c r="AH16" s="7"/>
      <c r="AI16" s="7"/>
      <c r="AJ16" s="7"/>
      <c r="AK16" s="7"/>
      <c r="AL16" s="7"/>
      <c r="AM16" s="7"/>
      <c r="AN16" s="7"/>
    </row>
    <row r="17" spans="1:40" s="42" customFormat="1" ht="42.75" customHeight="1" x14ac:dyDescent="0.3">
      <c r="A17" s="11" t="s">
        <v>135</v>
      </c>
      <c r="B17" s="278" t="s">
        <v>459</v>
      </c>
      <c r="C17" s="282" t="s">
        <v>460</v>
      </c>
      <c r="D17" s="270" t="e">
        <f>VLOOKUP($A17,'Data from 3 years ago'!$D$1:$F$70,MATCH("result",'Data from 3 years ago'!$D$2:$F$2,0),FALSE)</f>
        <v>#N/A</v>
      </c>
      <c r="E17" s="270" t="e">
        <f>VLOOKUP($A17,'Data from 2 years ago'!$D$1:$F$62,MATCH("result",'Data from 2 years ago'!$D$2:$F$2,0),FALSE)</f>
        <v>#N/A</v>
      </c>
      <c r="F17" s="270" t="e">
        <f>VLOOKUP($A17,'Data from 1 year ago'!$D$1:$F$62,MATCH("result",'Data from 1 year ago'!$D$2:$F$2,0),FALSE)</f>
        <v>#N/A</v>
      </c>
      <c r="G17" s="1168" t="s">
        <v>430</v>
      </c>
      <c r="H17" s="286">
        <f>'Output 1-Report of Operations'!F40</f>
        <v>0</v>
      </c>
      <c r="I17" s="1170" t="s">
        <v>430</v>
      </c>
      <c r="J17" s="1105"/>
      <c r="K17" s="1105"/>
      <c r="L17" s="1105"/>
      <c r="M17" s="1104"/>
      <c r="N17" s="494" t="s">
        <v>431</v>
      </c>
      <c r="O17" s="914" t="e">
        <f>(H17-F17)/F17</f>
        <v>#N/A</v>
      </c>
      <c r="P17" s="251"/>
      <c r="Q17" s="879" t="e">
        <f>'Commentary check'!I12</f>
        <v>#N/A</v>
      </c>
      <c r="R17" s="586" t="s">
        <v>461</v>
      </c>
      <c r="S17" s="7"/>
      <c r="T17" s="7"/>
      <c r="U17" s="7"/>
      <c r="V17" s="7"/>
      <c r="W17" s="7"/>
      <c r="X17" s="7"/>
      <c r="Y17" s="7"/>
      <c r="Z17" s="7"/>
      <c r="AA17" s="7"/>
      <c r="AB17" s="7"/>
      <c r="AC17" s="7"/>
      <c r="AD17" s="7"/>
      <c r="AE17" s="7"/>
      <c r="AF17" s="7"/>
      <c r="AG17" s="7"/>
      <c r="AH17" s="7"/>
      <c r="AI17" s="7"/>
      <c r="AJ17" s="7"/>
      <c r="AK17" s="7"/>
      <c r="AL17" s="7"/>
      <c r="AM17" s="7"/>
      <c r="AN17" s="7"/>
    </row>
    <row r="18" spans="1:40" s="42" customFormat="1" ht="42.75" customHeight="1" x14ac:dyDescent="0.3">
      <c r="A18" s="11" t="s">
        <v>139</v>
      </c>
      <c r="B18" s="287" t="s">
        <v>462</v>
      </c>
      <c r="C18" s="265" t="s">
        <v>463</v>
      </c>
      <c r="D18" s="261" t="e">
        <f>VLOOKUP($A18,'Data from 3 years ago'!$D$1:$F$70,MATCH("result",'Data from 3 years ago'!$D$2:$F$2,0),FALSE)</f>
        <v>#N/A</v>
      </c>
      <c r="E18" s="261" t="e">
        <f>VLOOKUP($A18,'Data from 2 years ago'!$D$1:$F$62,MATCH("result",'Data from 2 years ago'!$D$2:$F$2,0),FALSE)</f>
        <v>#N/A</v>
      </c>
      <c r="F18" s="261" t="e">
        <f>VLOOKUP($A18,'Data from 1 year ago'!$D$1:$F$62,MATCH("result",'Data from 1 year ago'!$D$2:$F$2,0),FALSE)</f>
        <v>#N/A</v>
      </c>
      <c r="G18" s="1167" t="s">
        <v>430</v>
      </c>
      <c r="H18" s="281">
        <f>'Output 1-Report of Operations'!F43</f>
        <v>0</v>
      </c>
      <c r="I18" s="1170" t="s">
        <v>430</v>
      </c>
      <c r="J18" s="1106"/>
      <c r="K18" s="1106"/>
      <c r="L18" s="1106"/>
      <c r="M18" s="1107"/>
      <c r="N18" s="901" t="s">
        <v>431</v>
      </c>
      <c r="O18" s="141" t="e">
        <f>(H18-F18)/F18</f>
        <v>#N/A</v>
      </c>
      <c r="P18" s="251"/>
      <c r="Q18" s="879" t="e">
        <f>'Commentary check'!I13</f>
        <v>#N/A</v>
      </c>
      <c r="R18" s="587" t="s">
        <v>464</v>
      </c>
      <c r="S18" s="7"/>
      <c r="T18" s="7"/>
      <c r="U18" s="7"/>
      <c r="V18" s="7"/>
      <c r="W18" s="7"/>
      <c r="X18" s="7"/>
      <c r="Y18" s="7"/>
      <c r="Z18" s="7"/>
      <c r="AA18" s="7"/>
      <c r="AB18" s="7"/>
      <c r="AC18" s="7"/>
      <c r="AD18" s="7"/>
      <c r="AE18" s="7"/>
      <c r="AF18" s="7"/>
      <c r="AG18" s="7"/>
      <c r="AH18" s="7"/>
      <c r="AI18" s="7"/>
      <c r="AJ18" s="7"/>
      <c r="AK18" s="7"/>
      <c r="AL18" s="7"/>
      <c r="AM18" s="7"/>
      <c r="AN18" s="7"/>
    </row>
    <row r="19" spans="1:40" s="42" customFormat="1" ht="42.75" customHeight="1" thickBot="1" x14ac:dyDescent="0.35">
      <c r="A19" s="900" t="s">
        <v>144</v>
      </c>
      <c r="B19" s="287" t="s">
        <v>465</v>
      </c>
      <c r="C19" s="868" t="s">
        <v>466</v>
      </c>
      <c r="D19" s="261" t="e">
        <f>VLOOKUP($A19,'Data from 3 years ago'!$D$1:$F$70,MATCH("result",'Data from 3 years ago'!$D$2:$F$2,0),FALSE)</f>
        <v>#N/A</v>
      </c>
      <c r="E19" s="261" t="e">
        <f>VLOOKUP($A19,'Data from 2 years ago'!$D$1:$F$62,MATCH("result",'Data from 2 years ago'!$D$2:$F$2,0),FALSE)</f>
        <v>#N/A</v>
      </c>
      <c r="F19" s="1161" t="e">
        <f>VLOOKUP($A19,'Data from 1 year ago'!$D$1:$F$62,MATCH("result",'Data from 1 year ago'!$D$2:$F$2,0),FALSE)</f>
        <v>#N/A</v>
      </c>
      <c r="G19" s="1169" t="s">
        <v>430</v>
      </c>
      <c r="H19" s="1162">
        <f>'Output 1-Report of Operations'!F37</f>
        <v>0</v>
      </c>
      <c r="I19" s="1171" t="s">
        <v>430</v>
      </c>
      <c r="J19" s="1115"/>
      <c r="K19" s="1115"/>
      <c r="L19" s="1115"/>
      <c r="M19" s="1116"/>
      <c r="N19" s="921" t="s">
        <v>431</v>
      </c>
      <c r="O19" s="922" t="e">
        <f>(H19-F19)/F19</f>
        <v>#N/A</v>
      </c>
      <c r="P19" s="915"/>
      <c r="Q19" s="879" t="e">
        <f>'Commentary check'!I14</f>
        <v>#N/A</v>
      </c>
      <c r="R19" s="587" t="s">
        <v>467</v>
      </c>
      <c r="S19" s="7"/>
      <c r="T19" s="7"/>
      <c r="U19" s="7"/>
      <c r="V19" s="7"/>
      <c r="W19" s="7"/>
      <c r="X19" s="7"/>
      <c r="Y19" s="7"/>
      <c r="Z19" s="7"/>
      <c r="AA19" s="7"/>
      <c r="AB19" s="7"/>
      <c r="AC19" s="7"/>
      <c r="AD19" s="7"/>
      <c r="AE19" s="7"/>
      <c r="AF19" s="7"/>
      <c r="AG19" s="7"/>
      <c r="AH19" s="7"/>
      <c r="AI19" s="7"/>
      <c r="AJ19" s="7"/>
      <c r="AK19" s="7"/>
      <c r="AL19" s="7"/>
      <c r="AM19" s="7"/>
      <c r="AN19" s="7"/>
    </row>
    <row r="20" spans="1:40" ht="22.5" customHeight="1" thickBot="1" x14ac:dyDescent="0.35">
      <c r="A20" s="236" t="s">
        <v>45</v>
      </c>
      <c r="B20" s="236"/>
      <c r="C20" s="911"/>
      <c r="D20" s="911"/>
      <c r="E20" s="911"/>
      <c r="F20" s="911"/>
      <c r="G20" s="911"/>
      <c r="H20" s="911"/>
      <c r="I20" s="911"/>
      <c r="J20" s="911"/>
      <c r="K20" s="911"/>
      <c r="L20" s="911"/>
      <c r="M20" s="911"/>
      <c r="N20" s="103"/>
      <c r="O20" s="913"/>
      <c r="P20" s="912"/>
      <c r="Q20" s="487"/>
      <c r="R20" s="588"/>
    </row>
    <row r="21" spans="1:40" ht="42.75" customHeight="1" x14ac:dyDescent="0.3">
      <c r="A21" s="11" t="s">
        <v>149</v>
      </c>
      <c r="B21" s="259" t="s">
        <v>468</v>
      </c>
      <c r="C21" s="260" t="s">
        <v>469</v>
      </c>
      <c r="D21" s="261" t="e">
        <f>VLOOKUP($A21,'Data from 3 years ago'!$D$1:$F$70,MATCH("result",'Data from 3 years ago'!$D$2:$F$2,0),FALSE)</f>
        <v>#N/A</v>
      </c>
      <c r="E21" s="261" t="e">
        <f>VLOOKUP($A21,'Data from 2 years ago'!$D$1:$F$62,MATCH("result",'Data from 2 years ago'!$D$2:$F$2,0),FALSE)</f>
        <v>#N/A</v>
      </c>
      <c r="F21" s="261" t="e">
        <f>VLOOKUP($A21,'Data from 1 year ago'!$D$1:$F$62,MATCH("result",'Data from 1 year ago'!$D$2:$F$2,0),FALSE)</f>
        <v>#N/A</v>
      </c>
      <c r="G21" s="1167" t="s">
        <v>430</v>
      </c>
      <c r="H21" s="262">
        <f>'Output 1-Report of Operations'!F47</f>
        <v>0</v>
      </c>
      <c r="I21" s="263" t="s">
        <v>430</v>
      </c>
      <c r="J21" s="1114"/>
      <c r="K21" s="1114"/>
      <c r="L21" s="1114"/>
      <c r="M21" s="1109"/>
      <c r="N21" s="494" t="s">
        <v>431</v>
      </c>
      <c r="O21" s="141" t="e">
        <f>(H21-F21)/F21</f>
        <v>#N/A</v>
      </c>
      <c r="P21" s="250"/>
      <c r="Q21" s="879" t="e">
        <f>'Commentary check'!I15</f>
        <v>#N/A</v>
      </c>
      <c r="R21" s="589" t="s">
        <v>470</v>
      </c>
    </row>
    <row r="22" spans="1:40" ht="42.75" customHeight="1" x14ac:dyDescent="0.3">
      <c r="A22" s="11" t="s">
        <v>154</v>
      </c>
      <c r="B22" s="264" t="s">
        <v>471</v>
      </c>
      <c r="C22" s="265" t="s">
        <v>472</v>
      </c>
      <c r="D22" s="257" t="e">
        <f>VLOOKUP($A22,'Data from 3 years ago'!$D$1:$F$70,MATCH("result",'Data from 3 years ago'!$D$2:$F$2,0),FALSE)</f>
        <v>#N/A</v>
      </c>
      <c r="E22" s="257" t="e">
        <f>VLOOKUP($A22,'Data from 2 years ago'!$D$1:$F$62,MATCH("result",'Data from 2 years ago'!$D$2:$F$2,0),FALSE)</f>
        <v>#N/A</v>
      </c>
      <c r="F22" s="257" t="e">
        <f>VLOOKUP($A22,'Data from 1 year ago'!$D$1:$F$62,MATCH("result",'Data from 1 year ago'!$D$2:$F$2,0),FALSE)</f>
        <v>#N/A</v>
      </c>
      <c r="G22" s="1090" t="e">
        <f>'Council Target'!F3</f>
        <v>#N/A</v>
      </c>
      <c r="H22" s="266">
        <f>'Output 1-Report of Operations'!F50</f>
        <v>0</v>
      </c>
      <c r="I22" s="1136" t="e">
        <f>(H22-G22)/G22</f>
        <v>#N/A</v>
      </c>
      <c r="J22" s="1103"/>
      <c r="K22" s="1103"/>
      <c r="L22" s="1103"/>
      <c r="M22" s="1104"/>
      <c r="N22" s="494" t="s">
        <v>431</v>
      </c>
      <c r="O22" s="141" t="e">
        <f>(H22-F22)/F22</f>
        <v>#N/A</v>
      </c>
      <c r="P22" s="251"/>
      <c r="Q22" s="879" t="e">
        <f>'Commentary check'!I16</f>
        <v>#N/A</v>
      </c>
      <c r="R22" s="586" t="s">
        <v>473</v>
      </c>
    </row>
    <row r="23" spans="1:40" ht="42.75" customHeight="1" x14ac:dyDescent="0.3">
      <c r="A23" s="11" t="s">
        <v>159</v>
      </c>
      <c r="B23" s="264" t="s">
        <v>474</v>
      </c>
      <c r="C23" s="265" t="s">
        <v>475</v>
      </c>
      <c r="D23" s="261" t="e">
        <f>VLOOKUP($A23,'Data from 3 years ago'!$D$1:$F$70,MATCH("result",'Data from 3 years ago'!$D$2:$F$2,0),FALSE)</f>
        <v>#N/A</v>
      </c>
      <c r="E23" s="261" t="e">
        <f>VLOOKUP($A23,'Data from 2 years ago'!$D$1:$F$62,MATCH("result",'Data from 2 years ago'!$D$2:$F$2,0),FALSE)</f>
        <v>#N/A</v>
      </c>
      <c r="F23" s="261" t="e">
        <f>VLOOKUP($A23,'Data from 1 year ago'!$D$1:$F$62,MATCH("result",'Data from 1 year ago'!$D$2:$F$2,0),FALSE)</f>
        <v>#N/A</v>
      </c>
      <c r="G23" s="1172" t="s">
        <v>430</v>
      </c>
      <c r="H23" s="268">
        <f>'Output 1-Report of Operations'!F53</f>
        <v>0</v>
      </c>
      <c r="I23" s="269" t="s">
        <v>430</v>
      </c>
      <c r="J23" s="1110"/>
      <c r="K23" s="1110"/>
      <c r="L23" s="1110"/>
      <c r="M23" s="1104"/>
      <c r="N23" s="494" t="s">
        <v>431</v>
      </c>
      <c r="O23" s="141" t="e">
        <f>(H23-F23)/F23</f>
        <v>#N/A</v>
      </c>
      <c r="P23" s="251"/>
      <c r="Q23" s="879" t="e">
        <f>'Commentary check'!I17</f>
        <v>#N/A</v>
      </c>
      <c r="R23" s="586" t="s">
        <v>476</v>
      </c>
    </row>
    <row r="24" spans="1:40" ht="42.75" customHeight="1" x14ac:dyDescent="0.3">
      <c r="A24" s="11" t="s">
        <v>166</v>
      </c>
      <c r="B24" s="264" t="s">
        <v>477</v>
      </c>
      <c r="C24" s="290" t="s">
        <v>478</v>
      </c>
      <c r="D24" s="270" t="e">
        <f>VLOOKUP($A24,'Data from 3 years ago'!$D$1:$F$70,MATCH("result",'Data from 3 years ago'!$D$2:$F$2,0),FALSE)</f>
        <v>#N/A</v>
      </c>
      <c r="E24" s="270" t="e">
        <f>VLOOKUP($A24,'Data from 2 years ago'!$D$1:$F$62,MATCH("result",'Data from 2 years ago'!$D$2:$F$2,0),FALSE)</f>
        <v>#N/A</v>
      </c>
      <c r="F24" s="270" t="e">
        <f>VLOOKUP($A24,'Data from 1 year ago'!$D$1:$F$62,MATCH("result",'Data from 1 year ago'!$D$2:$F$2,0),FALSE)</f>
        <v>#N/A</v>
      </c>
      <c r="G24" s="1173" t="s">
        <v>430</v>
      </c>
      <c r="H24" s="271" t="e">
        <f>'Output 1-Report of Operations'!F56</f>
        <v>#VALUE!</v>
      </c>
      <c r="I24" s="269" t="s">
        <v>430</v>
      </c>
      <c r="J24" s="1105"/>
      <c r="K24" s="1105"/>
      <c r="L24" s="1105"/>
      <c r="M24" s="1104"/>
      <c r="N24" s="494" t="s">
        <v>431</v>
      </c>
      <c r="O24" s="141" t="e">
        <f>(H24-F24)/F24</f>
        <v>#VALUE!</v>
      </c>
      <c r="P24" s="251"/>
      <c r="Q24" s="879" t="e">
        <f>'Commentary check'!I18</f>
        <v>#VALUE!</v>
      </c>
      <c r="R24" s="586" t="s">
        <v>479</v>
      </c>
    </row>
    <row r="25" spans="1:40" ht="42.75" customHeight="1" thickBot="1" x14ac:dyDescent="0.35">
      <c r="A25" s="11" t="s">
        <v>169</v>
      </c>
      <c r="B25" s="273" t="s">
        <v>480</v>
      </c>
      <c r="C25" s="274" t="s">
        <v>472</v>
      </c>
      <c r="D25" s="257" t="e">
        <f>VLOOKUP($A25,'Data from 3 years ago'!$D$1:$F$70,MATCH("result",'Data from 3 years ago'!$D$2:$F$2,0),FALSE)</f>
        <v>#N/A</v>
      </c>
      <c r="E25" s="257" t="e">
        <f>VLOOKUP($A25,'Data from 2 years ago'!$D$1:$F$62,MATCH("result",'Data from 2 years ago'!$D$2:$F$2,0),FALSE)</f>
        <v>#N/A</v>
      </c>
      <c r="F25" s="257" t="e">
        <f>VLOOKUP($A25,'Data from 1 year ago'!$D$1:$F$62,MATCH("result",'Data from 1 year ago'!$D$2:$F$2,0),FALSE)</f>
        <v>#N/A</v>
      </c>
      <c r="G25" s="1174" t="s">
        <v>430</v>
      </c>
      <c r="H25" s="275">
        <f>'Output 1-Report of Operations'!F59</f>
        <v>0</v>
      </c>
      <c r="I25" s="269" t="s">
        <v>430</v>
      </c>
      <c r="J25" s="1111"/>
      <c r="K25" s="1111"/>
      <c r="L25" s="1111"/>
      <c r="M25" s="1107"/>
      <c r="N25" s="494" t="s">
        <v>431</v>
      </c>
      <c r="O25" s="141" t="e">
        <f>(H25-F25)/F25</f>
        <v>#N/A</v>
      </c>
      <c r="P25" s="250"/>
      <c r="Q25" s="879" t="e">
        <f>'Commentary check'!I19</f>
        <v>#N/A</v>
      </c>
      <c r="R25" s="587" t="s">
        <v>481</v>
      </c>
    </row>
    <row r="26" spans="1:40" ht="22.5" customHeight="1" thickBot="1" x14ac:dyDescent="0.35">
      <c r="A26" s="236" t="str">
        <f>'Output 1-Report of Operations'!B61</f>
        <v>Libraries</v>
      </c>
      <c r="B26" s="236"/>
      <c r="C26" s="237"/>
      <c r="D26" s="237"/>
      <c r="E26" s="237"/>
      <c r="F26" s="237"/>
      <c r="G26" s="237"/>
      <c r="H26" s="237"/>
      <c r="I26" s="237"/>
      <c r="J26" s="237"/>
      <c r="K26" s="237"/>
      <c r="L26" s="237"/>
      <c r="M26" s="237"/>
      <c r="N26" s="238"/>
      <c r="O26" s="239"/>
      <c r="P26" s="487"/>
      <c r="Q26" s="588"/>
      <c r="R26" s="588"/>
    </row>
    <row r="27" spans="1:40" ht="42.75" customHeight="1" x14ac:dyDescent="0.3">
      <c r="A27" s="11" t="s">
        <v>172</v>
      </c>
      <c r="B27" s="278" t="s">
        <v>482</v>
      </c>
      <c r="C27" s="265" t="s">
        <v>483</v>
      </c>
      <c r="D27" s="261" t="e">
        <f>VLOOKUP($A27,'Data from 3 years ago'!$D$1:$F$70,MATCH("result",'Data from 3 years ago'!$D$2:$F$2,0),FALSE)</f>
        <v>#N/A</v>
      </c>
      <c r="E27" s="261" t="e">
        <f>VLOOKUP($A27,'Data from 2 years ago'!$D$1:$F$62,MATCH("result",'Data from 2 years ago'!$D$2:$F$2,0),FALSE)</f>
        <v>#N/A</v>
      </c>
      <c r="F27" s="261" t="e">
        <f>VLOOKUP($A27,'Data from 1 year ago'!$D$1:$F$62,MATCH("result",'Data from 1 year ago'!$D$2:$F$2,0),FALSE)</f>
        <v>#N/A</v>
      </c>
      <c r="G27" s="1167" t="s">
        <v>430</v>
      </c>
      <c r="H27" s="279">
        <f>'Output 1-Report of Operations'!F63</f>
        <v>0</v>
      </c>
      <c r="I27" s="280" t="s">
        <v>430</v>
      </c>
      <c r="J27" s="1110"/>
      <c r="K27" s="1110"/>
      <c r="L27" s="1110"/>
      <c r="M27" s="1104"/>
      <c r="N27" s="494" t="s">
        <v>431</v>
      </c>
      <c r="O27" s="141" t="e">
        <f>(H27-F27)/F27</f>
        <v>#N/A</v>
      </c>
      <c r="P27" s="251"/>
      <c r="Q27" s="879" t="e">
        <f>'Commentary check'!I20</f>
        <v>#N/A</v>
      </c>
      <c r="R27" s="586" t="s">
        <v>484</v>
      </c>
    </row>
    <row r="28" spans="1:40" ht="42.75" customHeight="1" x14ac:dyDescent="0.3">
      <c r="A28" s="11" t="s">
        <v>177</v>
      </c>
      <c r="B28" s="278" t="s">
        <v>485</v>
      </c>
      <c r="C28" s="265" t="s">
        <v>486</v>
      </c>
      <c r="D28" s="270" t="e">
        <f>VLOOKUP($A28,'Data from 3 years ago'!$D$1:$F$70,MATCH("result",'Data from 3 years ago'!$D$2:$F$2,0),FALSE)</f>
        <v>#N/A</v>
      </c>
      <c r="E28" s="270" t="e">
        <f>VLOOKUP($A28,'Data from 2 years ago'!$D$1:$F$62,MATCH("result",'Data from 2 years ago'!$D$2:$F$2,0),FALSE)</f>
        <v>#N/A</v>
      </c>
      <c r="F28" s="270" t="e">
        <f>VLOOKUP($A28,'Data from 1 year ago'!$D$1:$F$62,MATCH("result",'Data from 1 year ago'!$D$2:$F$2,0),FALSE)</f>
        <v>#N/A</v>
      </c>
      <c r="G28" s="1168" t="s">
        <v>430</v>
      </c>
      <c r="H28" s="1145">
        <f>'Output 1-Report of Operations'!F66</f>
        <v>0</v>
      </c>
      <c r="I28" s="280" t="s">
        <v>430</v>
      </c>
      <c r="J28" s="1110"/>
      <c r="K28" s="1110"/>
      <c r="L28" s="1110"/>
      <c r="M28" s="1104"/>
      <c r="N28" s="494" t="s">
        <v>431</v>
      </c>
      <c r="O28" s="141" t="e">
        <f>(H28-F28)/F28</f>
        <v>#N/A</v>
      </c>
      <c r="P28" s="252"/>
      <c r="Q28" s="879" t="e">
        <f>'Commentary check'!I21</f>
        <v>#N/A</v>
      </c>
      <c r="R28" s="586" t="s">
        <v>487</v>
      </c>
    </row>
    <row r="29" spans="1:40" ht="42.75" customHeight="1" x14ac:dyDescent="0.3">
      <c r="A29" s="11" t="s">
        <v>180</v>
      </c>
      <c r="B29" s="264" t="s">
        <v>488</v>
      </c>
      <c r="C29" s="290" t="s">
        <v>489</v>
      </c>
      <c r="D29" s="270" t="e">
        <f>VLOOKUP($A29,'Data from 3 years ago'!$D$1:$F$70,MATCH("result",'Data from 3 years ago'!$D$2:$F$2,0),FALSE)</f>
        <v>#N/A</v>
      </c>
      <c r="E29" s="270" t="e">
        <f>VLOOKUP($A29,'Data from 2 years ago'!$D$1:$F$62,MATCH("result",'Data from 2 years ago'!$D$2:$F$2,0),FALSE)</f>
        <v>#N/A</v>
      </c>
      <c r="F29" s="257" t="e">
        <f>VLOOKUP($A29,'Data from 1 year ago'!$D$1:$F$62,MATCH("result",'Data from 1 year ago'!$D$2:$F$2,0),FALSE)</f>
        <v>#N/A</v>
      </c>
      <c r="G29" s="1166" t="s">
        <v>430</v>
      </c>
      <c r="H29" s="1143">
        <f>'Output 1-Report of Operations'!F69</f>
        <v>0</v>
      </c>
      <c r="I29" s="280" t="s">
        <v>430</v>
      </c>
      <c r="J29" s="1105"/>
      <c r="K29" s="1105"/>
      <c r="L29" s="1105"/>
      <c r="M29" s="1104"/>
      <c r="N29" s="494" t="s">
        <v>431</v>
      </c>
      <c r="O29" s="141" t="e">
        <f t="shared" ref="O29:O31" si="0">(H29-F29)/F29</f>
        <v>#N/A</v>
      </c>
      <c r="P29" s="251"/>
      <c r="Q29" s="879" t="e">
        <f>'Commentary check'!I22</f>
        <v>#N/A</v>
      </c>
      <c r="R29" s="586" t="s">
        <v>490</v>
      </c>
    </row>
    <row r="30" spans="1:40" ht="42.75" customHeight="1" x14ac:dyDescent="0.3">
      <c r="A30" s="11" t="s">
        <v>184</v>
      </c>
      <c r="B30" s="264" t="s">
        <v>491</v>
      </c>
      <c r="C30" s="290" t="s">
        <v>492</v>
      </c>
      <c r="D30" s="270" t="e">
        <f>VLOOKUP($A30,'Data from 3 years ago'!$D$1:$F$70,MATCH("result",'Data from 3 years ago'!$D$2:$F$2,0),FALSE)</f>
        <v>#N/A</v>
      </c>
      <c r="E30" s="270" t="e">
        <f>VLOOKUP($A30,'Data from 2 years ago'!$D$1:$F$62,MATCH("result",'Data from 2 years ago'!$D$2:$F$2,0),FALSE)</f>
        <v>#N/A</v>
      </c>
      <c r="F30" s="261" t="e">
        <f>VLOOKUP($A30,'Data from 1 year ago'!$D$1:$F$62,MATCH("result",'Data from 1 year ago'!$D$2:$F$2,0),FALSE)</f>
        <v>#N/A</v>
      </c>
      <c r="G30" s="1167" t="s">
        <v>430</v>
      </c>
      <c r="H30" s="279">
        <f>'Output 1-Report of Operations'!F72</f>
        <v>0</v>
      </c>
      <c r="I30" s="280" t="s">
        <v>430</v>
      </c>
      <c r="J30" s="1105"/>
      <c r="K30" s="1105"/>
      <c r="L30" s="1105"/>
      <c r="M30" s="1104"/>
      <c r="N30" s="494" t="s">
        <v>431</v>
      </c>
      <c r="O30" s="141" t="e">
        <f t="shared" si="0"/>
        <v>#N/A</v>
      </c>
      <c r="P30" s="251"/>
      <c r="Q30" s="879" t="e">
        <f>'Commentary check'!I23</f>
        <v>#N/A</v>
      </c>
      <c r="R30" s="586" t="s">
        <v>493</v>
      </c>
    </row>
    <row r="31" spans="1:40" ht="42.75" customHeight="1" thickBot="1" x14ac:dyDescent="0.35">
      <c r="A31" s="11" t="s">
        <v>188</v>
      </c>
      <c r="B31" s="273" t="s">
        <v>494</v>
      </c>
      <c r="C31" s="274" t="s">
        <v>495</v>
      </c>
      <c r="D31" s="270" t="e">
        <f>VLOOKUP($A31,'Data from 3 years ago'!$D$1:$F$70,MATCH("result",'Data from 3 years ago'!$D$2:$F$2,0),FALSE)</f>
        <v>#N/A</v>
      </c>
      <c r="E31" s="270" t="e">
        <f>VLOOKUP($A31,'Data from 2 years ago'!$D$1:$F$62,MATCH("result",'Data from 2 years ago'!$D$2:$F$2,0),FALSE)</f>
        <v>#N/A</v>
      </c>
      <c r="F31" s="257" t="e">
        <f>VLOOKUP($A31,'Data from 1 year ago'!$D$1:$F$62,MATCH("result",'Data from 1 year ago'!$D$2:$F$2,0),FALSE)</f>
        <v>#N/A</v>
      </c>
      <c r="G31" s="1166" t="s">
        <v>430</v>
      </c>
      <c r="H31" s="923">
        <f>'Output 1-Report of Operations'!F74</f>
        <v>0</v>
      </c>
      <c r="I31" s="280" t="s">
        <v>430</v>
      </c>
      <c r="J31" s="1111"/>
      <c r="K31" s="1111"/>
      <c r="L31" s="1111"/>
      <c r="M31" s="1107"/>
      <c r="N31" s="494" t="s">
        <v>431</v>
      </c>
      <c r="O31" s="141" t="e">
        <f t="shared" si="0"/>
        <v>#N/A</v>
      </c>
      <c r="P31" s="250"/>
      <c r="Q31" s="879" t="e">
        <f>'Commentary check'!I24</f>
        <v>#N/A</v>
      </c>
      <c r="R31" s="586" t="s">
        <v>496</v>
      </c>
    </row>
    <row r="32" spans="1:40" ht="22.5" customHeight="1" thickBot="1" x14ac:dyDescent="0.35">
      <c r="A32" s="236" t="str">
        <f>'Output 1-Report of Operations'!B76</f>
        <v>Maternal and Child Health (MCH)</v>
      </c>
      <c r="B32" s="236"/>
      <c r="C32" s="237"/>
      <c r="D32" s="237"/>
      <c r="E32" s="237"/>
      <c r="F32" s="237"/>
      <c r="G32" s="237"/>
      <c r="H32" s="237"/>
      <c r="I32" s="237"/>
      <c r="J32" s="237"/>
      <c r="K32" s="237"/>
      <c r="L32" s="237"/>
      <c r="M32" s="237"/>
      <c r="N32" s="238"/>
      <c r="O32" s="239"/>
      <c r="P32" s="487"/>
      <c r="Q32" s="588"/>
      <c r="R32" s="588"/>
    </row>
    <row r="33" spans="1:18" ht="42.75" customHeight="1" x14ac:dyDescent="0.3">
      <c r="A33" s="11" t="s">
        <v>192</v>
      </c>
      <c r="B33" s="278" t="s">
        <v>497</v>
      </c>
      <c r="C33" s="265" t="s">
        <v>498</v>
      </c>
      <c r="D33" s="261" t="e">
        <f>VLOOKUP($A33,'Data from 3 years ago'!$D$1:$F$70,MATCH("result",'Data from 3 years ago'!$D$2:$F$2,0),FALSE)</f>
        <v>#N/A</v>
      </c>
      <c r="E33" s="261" t="e">
        <f>VLOOKUP($A33,'Data from 2 years ago'!$D$1:$F$62,MATCH("result",'Data from 2 years ago'!$D$2:$F$2,0),FALSE)</f>
        <v>#N/A</v>
      </c>
      <c r="F33" s="261" t="e">
        <f>VLOOKUP($A33,'Data from 1 year ago'!$D$1:$F$62,MATCH("result",'Data from 1 year ago'!$D$2:$F$2,0),FALSE)</f>
        <v>#N/A</v>
      </c>
      <c r="G33" s="1167" t="s">
        <v>430</v>
      </c>
      <c r="H33" s="279">
        <f>'Output 1-Report of Operations'!F78</f>
        <v>0</v>
      </c>
      <c r="I33" s="280" t="s">
        <v>430</v>
      </c>
      <c r="J33" s="1110"/>
      <c r="K33" s="1110"/>
      <c r="L33" s="1110"/>
      <c r="M33" s="1104"/>
      <c r="N33" s="494" t="s">
        <v>431</v>
      </c>
      <c r="O33" s="141" t="e">
        <f>(H33-F33)/F33</f>
        <v>#N/A</v>
      </c>
      <c r="P33" s="251"/>
      <c r="Q33" s="879" t="e">
        <f>'Commentary check'!I25</f>
        <v>#N/A</v>
      </c>
      <c r="R33" s="586" t="s">
        <v>499</v>
      </c>
    </row>
    <row r="34" spans="1:18" ht="42.75" customHeight="1" x14ac:dyDescent="0.3">
      <c r="A34" s="11" t="s">
        <v>197</v>
      </c>
      <c r="B34" s="278" t="s">
        <v>198</v>
      </c>
      <c r="C34" s="282" t="s">
        <v>500</v>
      </c>
      <c r="D34" s="270" t="e">
        <f>VLOOKUP($A34,'Data from 3 years ago'!$D$1:$F$70,MATCH("result",'Data from 3 years ago'!$D$2:$F$2,0),FALSE)</f>
        <v>#N/A</v>
      </c>
      <c r="E34" s="270" t="e">
        <f>VLOOKUP($A34,'Data from 2 years ago'!$D$1:$F$62,MATCH("result",'Data from 2 years ago'!$D$2:$F$2,0),FALSE)</f>
        <v>#N/A</v>
      </c>
      <c r="F34" s="270" t="e">
        <f>VLOOKUP($A34,'Data from 1 year ago'!$D$1:$F$62,MATCH("result",'Data from 1 year ago'!$D$2:$F$2,0),FALSE)</f>
        <v>#N/A</v>
      </c>
      <c r="G34" s="1168" t="s">
        <v>430</v>
      </c>
      <c r="H34" s="286">
        <f>'Output 1-Report of Operations'!F81</f>
        <v>0</v>
      </c>
      <c r="I34" s="280" t="s">
        <v>430</v>
      </c>
      <c r="J34" s="1112"/>
      <c r="K34" s="1105"/>
      <c r="L34" s="1105"/>
      <c r="M34" s="1104"/>
      <c r="N34" s="494" t="s">
        <v>431</v>
      </c>
      <c r="O34" s="141" t="e">
        <f>(H34-F34)/F34</f>
        <v>#N/A</v>
      </c>
      <c r="P34" s="251"/>
      <c r="Q34" s="879" t="e">
        <f>'Commentary check'!I26</f>
        <v>#N/A</v>
      </c>
      <c r="R34" s="586" t="s">
        <v>501</v>
      </c>
    </row>
    <row r="35" spans="1:18" ht="42.75" customHeight="1" x14ac:dyDescent="0.3">
      <c r="A35" s="11" t="s">
        <v>202</v>
      </c>
      <c r="B35" s="278" t="s">
        <v>502</v>
      </c>
      <c r="C35" s="265" t="s">
        <v>503</v>
      </c>
      <c r="D35" s="261" t="e">
        <f>VLOOKUP($A35,'Data from 3 years ago'!$D$1:$F$70,MATCH("result",'Data from 3 years ago'!$D$2:$F$2,0),FALSE)</f>
        <v>#N/A</v>
      </c>
      <c r="E35" s="261" t="e">
        <f>VLOOKUP($A35,'Data from 2 years ago'!$D$1:$F$62,MATCH("result",'Data from 2 years ago'!$D$2:$F$2,0),FALSE)</f>
        <v>#N/A</v>
      </c>
      <c r="F35" s="261" t="e">
        <f>VLOOKUP($A35,'Data from 1 year ago'!$D$1:$F$62,MATCH("result",'Data from 1 year ago'!$D$2:$F$2,0),FALSE)</f>
        <v>#N/A</v>
      </c>
      <c r="G35" s="1167" t="s">
        <v>430</v>
      </c>
      <c r="H35" s="279">
        <f>'Output 1-Report of Operations'!F84</f>
        <v>0</v>
      </c>
      <c r="I35" s="280" t="s">
        <v>430</v>
      </c>
      <c r="J35" s="1113"/>
      <c r="K35" s="1110"/>
      <c r="L35" s="1110"/>
      <c r="M35" s="1104"/>
      <c r="N35" s="494" t="s">
        <v>431</v>
      </c>
      <c r="O35" s="141" t="e">
        <f>(H35-F35)/F35</f>
        <v>#N/A</v>
      </c>
      <c r="P35" s="251"/>
      <c r="Q35" s="879" t="e">
        <f>'Commentary check'!I27</f>
        <v>#N/A</v>
      </c>
      <c r="R35" s="586" t="s">
        <v>504</v>
      </c>
    </row>
    <row r="36" spans="1:18" ht="42.75" customHeight="1" x14ac:dyDescent="0.3">
      <c r="A36" s="11" t="s">
        <v>207</v>
      </c>
      <c r="B36" s="276" t="s">
        <v>505</v>
      </c>
      <c r="C36" s="274" t="s">
        <v>463</v>
      </c>
      <c r="D36" s="261" t="e">
        <f>VLOOKUP($A36,'Data from 3 years ago'!$D$1:$F$70,MATCH("result",'Data from 3 years ago'!$D$2:$F$2,0),FALSE)</f>
        <v>#N/A</v>
      </c>
      <c r="E36" s="261" t="e">
        <f>VLOOKUP($A36,'Data from 2 years ago'!$D$1:$F$62,MATCH("result",'Data from 2 years ago'!$D$2:$F$2,0),FALSE)</f>
        <v>#N/A</v>
      </c>
      <c r="F36" s="261" t="e">
        <f>VLOOKUP($A36,'Data from 1 year ago'!$D$1:$F$62,MATCH("result",'Data from 1 year ago'!$D$2:$F$2,0),FALSE)</f>
        <v>#N/A</v>
      </c>
      <c r="G36" s="1167" t="s">
        <v>430</v>
      </c>
      <c r="H36" s="281">
        <f>'Output 1-Report of Operations'!F87</f>
        <v>0</v>
      </c>
      <c r="I36" s="280" t="s">
        <v>430</v>
      </c>
      <c r="J36" s="1106"/>
      <c r="K36" s="1106"/>
      <c r="L36" s="1106"/>
      <c r="M36" s="1107"/>
      <c r="N36" s="494" t="s">
        <v>431</v>
      </c>
      <c r="O36" s="141" t="e">
        <f>(H36-F36)/F36</f>
        <v>#N/A</v>
      </c>
      <c r="P36" s="251"/>
      <c r="Q36" s="879" t="e">
        <f>'Commentary check'!I28</f>
        <v>#N/A</v>
      </c>
      <c r="R36" s="586" t="s">
        <v>506</v>
      </c>
    </row>
    <row r="37" spans="1:18" ht="42.75" customHeight="1" thickBot="1" x14ac:dyDescent="0.35">
      <c r="A37" s="11" t="s">
        <v>211</v>
      </c>
      <c r="B37" s="276" t="s">
        <v>507</v>
      </c>
      <c r="C37" s="274" t="s">
        <v>498</v>
      </c>
      <c r="D37" s="682" t="e">
        <f>VLOOKUP($A37,'Data from 3 years ago'!$D$1:$F$70,MATCH("result",'Data from 3 years ago'!$D$2:$F$2,0),FALSE)</f>
        <v>#N/A</v>
      </c>
      <c r="E37" s="682" t="e">
        <f>VLOOKUP($A37,'Data from 2 years ago'!$D$1:$F$62,MATCH("result",'Data from 2 years ago'!$D$2:$F$2,0),FALSE)</f>
        <v>#N/A</v>
      </c>
      <c r="F37" s="682" t="e">
        <f>VLOOKUP($A37,'Data from 1 year ago'!$D$1:$F$62,MATCH("result",'Data from 1 year ago'!$D$2:$F$2,0),FALSE)</f>
        <v>#N/A</v>
      </c>
      <c r="G37" s="1167" t="s">
        <v>430</v>
      </c>
      <c r="H37" s="281">
        <f>'Output 1-Report of Operations'!F90</f>
        <v>0</v>
      </c>
      <c r="I37" s="280" t="s">
        <v>430</v>
      </c>
      <c r="J37" s="1106"/>
      <c r="K37" s="1106"/>
      <c r="L37" s="1106"/>
      <c r="M37" s="1107"/>
      <c r="N37" s="494" t="s">
        <v>431</v>
      </c>
      <c r="O37" s="139" t="e">
        <f>(H37-F37)/F37</f>
        <v>#N/A</v>
      </c>
      <c r="P37" s="253"/>
      <c r="Q37" s="879" t="e">
        <f>'Commentary check'!I29</f>
        <v>#N/A</v>
      </c>
      <c r="R37" s="590" t="s">
        <v>508</v>
      </c>
    </row>
    <row r="38" spans="1:18" ht="22.5" customHeight="1" thickBot="1" x14ac:dyDescent="0.35">
      <c r="A38" s="236" t="str">
        <f>'Output 1-Report of Operations'!B92</f>
        <v>Roads</v>
      </c>
      <c r="B38" s="240"/>
      <c r="C38" s="240"/>
      <c r="D38" s="240"/>
      <c r="E38" s="240"/>
      <c r="F38" s="240"/>
      <c r="G38" s="240"/>
      <c r="H38" s="240"/>
      <c r="I38" s="240"/>
      <c r="J38" s="240"/>
      <c r="K38" s="240"/>
      <c r="L38" s="240"/>
      <c r="M38" s="240"/>
      <c r="N38" s="241"/>
      <c r="O38" s="242"/>
      <c r="P38" s="487"/>
      <c r="Q38" s="588"/>
      <c r="R38" s="588"/>
    </row>
    <row r="39" spans="1:18" ht="42.75" customHeight="1" x14ac:dyDescent="0.3">
      <c r="A39" s="11" t="s">
        <v>215</v>
      </c>
      <c r="B39" s="255" t="s">
        <v>509</v>
      </c>
      <c r="C39" s="256" t="s">
        <v>510</v>
      </c>
      <c r="D39" s="257" t="e">
        <f>VLOOKUP($A39,'Data from 3 years ago'!$D$1:$F$70,MATCH("result",'Data from 3 years ago'!$D$2:$F$2,0),FALSE)</f>
        <v>#N/A</v>
      </c>
      <c r="E39" s="257" t="e">
        <f>VLOOKUP($A39,'Data from 2 years ago'!$D$1:$F$62,MATCH("result",'Data from 2 years ago'!$D$2:$F$2,0),FALSE)</f>
        <v>#N/A</v>
      </c>
      <c r="F39" s="257" t="e">
        <f>VLOOKUP($A39,'Data from 1 year ago'!$D$1:$F$62,MATCH("result",'Data from 1 year ago'!$D$2:$F$2,0),FALSE)</f>
        <v>#N/A</v>
      </c>
      <c r="G39" s="1166" t="s">
        <v>430</v>
      </c>
      <c r="H39" s="258">
        <f>'Output 1-Report of Operations'!F94</f>
        <v>0</v>
      </c>
      <c r="I39" s="261" t="s">
        <v>430</v>
      </c>
      <c r="J39" s="1108"/>
      <c r="K39" s="1108"/>
      <c r="L39" s="1108"/>
      <c r="M39" s="1109"/>
      <c r="N39" s="494" t="s">
        <v>431</v>
      </c>
      <c r="O39" s="141" t="e">
        <f>(H39-F39)/F39</f>
        <v>#N/A</v>
      </c>
      <c r="P39" s="251"/>
      <c r="Q39" s="879" t="e">
        <f>'Commentary check'!I30</f>
        <v>#N/A</v>
      </c>
      <c r="R39" s="586" t="s">
        <v>511</v>
      </c>
    </row>
    <row r="40" spans="1:18" ht="42.75" customHeight="1" x14ac:dyDescent="0.3">
      <c r="A40" s="11" t="s">
        <v>220</v>
      </c>
      <c r="B40" s="278" t="s">
        <v>512</v>
      </c>
      <c r="C40" s="265" t="s">
        <v>475</v>
      </c>
      <c r="D40" s="261" t="e">
        <f>VLOOKUP($A40,'Data from 3 years ago'!$D$1:$F$70,MATCH("result",'Data from 3 years ago'!$D$2:$F$2,0),FALSE)</f>
        <v>#N/A</v>
      </c>
      <c r="E40" s="261" t="e">
        <f>VLOOKUP($A40,'Data from 2 years ago'!$D$1:$F$62,MATCH("result",'Data from 2 years ago'!$D$2:$F$2,0),FALSE)</f>
        <v>#N/A</v>
      </c>
      <c r="F40" s="261" t="e">
        <f>VLOOKUP($A40,'Data from 1 year ago'!$D$1:$F$62,MATCH("result",'Data from 1 year ago'!$D$2:$F$2,0),FALSE)</f>
        <v>#N/A</v>
      </c>
      <c r="G40" s="1093" t="e">
        <f>'Council Target'!F4</f>
        <v>#N/A</v>
      </c>
      <c r="H40" s="279">
        <f>'Output 1-Report of Operations'!F97</f>
        <v>0</v>
      </c>
      <c r="I40" s="1136" t="e">
        <f>(H40-G40)/G40</f>
        <v>#N/A</v>
      </c>
      <c r="J40" s="1110"/>
      <c r="K40" s="1110"/>
      <c r="L40" s="1110"/>
      <c r="M40" s="1104"/>
      <c r="N40" s="494" t="s">
        <v>431</v>
      </c>
      <c r="O40" s="141" t="e">
        <f>(H40-F40)/F40</f>
        <v>#N/A</v>
      </c>
      <c r="P40" s="251"/>
      <c r="Q40" s="879" t="e">
        <f>'Commentary check'!I31</f>
        <v>#N/A</v>
      </c>
      <c r="R40" s="586" t="s">
        <v>513</v>
      </c>
    </row>
    <row r="41" spans="1:18" ht="42.75" customHeight="1" x14ac:dyDescent="0.3">
      <c r="A41" s="11" t="s">
        <v>223</v>
      </c>
      <c r="B41" s="278" t="s">
        <v>514</v>
      </c>
      <c r="C41" s="282" t="s">
        <v>515</v>
      </c>
      <c r="D41" s="270" t="e">
        <f>VLOOKUP($A41,'Data from 3 years ago'!$D$1:$F$70,MATCH("result",'Data from 3 years ago'!$D$2:$F$2,0),FALSE)</f>
        <v>#N/A</v>
      </c>
      <c r="E41" s="270" t="e">
        <f>VLOOKUP($A41,'Data from 2 years ago'!$D$1:$F$62,MATCH("result",'Data from 2 years ago'!$D$2:$F$2,0),FALSE)</f>
        <v>#N/A</v>
      </c>
      <c r="F41" s="270" t="e">
        <f>VLOOKUP($A41,'Data from 1 year ago'!$D$1:$F$62,MATCH("result",'Data from 1 year ago'!$D$2:$F$2,0),FALSE)</f>
        <v>#N/A</v>
      </c>
      <c r="G41" s="1173" t="s">
        <v>430</v>
      </c>
      <c r="H41" s="286">
        <f>'Output 1-Report of Operations'!F100</f>
        <v>0</v>
      </c>
      <c r="I41" s="1175" t="s">
        <v>430</v>
      </c>
      <c r="J41" s="1105"/>
      <c r="K41" s="1105"/>
      <c r="L41" s="1105"/>
      <c r="M41" s="1104"/>
      <c r="N41" s="494" t="s">
        <v>431</v>
      </c>
      <c r="O41" s="141" t="e">
        <f>(H41-F41)/F41</f>
        <v>#N/A</v>
      </c>
      <c r="P41" s="251"/>
      <c r="Q41" s="879" t="e">
        <f>'Commentary check'!I32</f>
        <v>#N/A</v>
      </c>
      <c r="R41" s="586" t="s">
        <v>516</v>
      </c>
    </row>
    <row r="42" spans="1:18" ht="42.75" customHeight="1" x14ac:dyDescent="0.3">
      <c r="A42" s="11" t="s">
        <v>228</v>
      </c>
      <c r="B42" s="278" t="s">
        <v>517</v>
      </c>
      <c r="C42" s="282" t="s">
        <v>518</v>
      </c>
      <c r="D42" s="270" t="e">
        <f>VLOOKUP($A42,'Data from 3 years ago'!$D$1:$F$70,MATCH("result",'Data from 3 years ago'!$D$2:$F$2,0),FALSE)</f>
        <v>#N/A</v>
      </c>
      <c r="E42" s="270" t="e">
        <f>VLOOKUP($A42,'Data from 2 years ago'!$D$1:$F$62,MATCH("result",'Data from 2 years ago'!$D$2:$F$2,0),FALSE)</f>
        <v>#N/A</v>
      </c>
      <c r="F42" s="270" t="e">
        <f>VLOOKUP($A42,'Data from 1 year ago'!$D$1:$F$62,MATCH("result",'Data from 1 year ago'!$D$2:$F$2,0),FALSE)</f>
        <v>#N/A</v>
      </c>
      <c r="G42" s="1173" t="s">
        <v>430</v>
      </c>
      <c r="H42" s="286">
        <f>'Output 1-Report of Operations'!F103</f>
        <v>0</v>
      </c>
      <c r="I42" s="1175" t="s">
        <v>430</v>
      </c>
      <c r="J42" s="1105"/>
      <c r="K42" s="1105"/>
      <c r="L42" s="1105"/>
      <c r="M42" s="1104"/>
      <c r="N42" s="494" t="s">
        <v>431</v>
      </c>
      <c r="O42" s="141" t="e">
        <f>(H42-F42)/F42</f>
        <v>#N/A</v>
      </c>
      <c r="P42" s="251"/>
      <c r="Q42" s="879" t="e">
        <f>'Commentary check'!I33</f>
        <v>#N/A</v>
      </c>
      <c r="R42" s="586" t="s">
        <v>519</v>
      </c>
    </row>
    <row r="43" spans="1:18" ht="42.75" customHeight="1" thickBot="1" x14ac:dyDescent="0.35">
      <c r="A43" s="11" t="s">
        <v>232</v>
      </c>
      <c r="B43" s="276" t="s">
        <v>520</v>
      </c>
      <c r="C43" s="283" t="s">
        <v>521</v>
      </c>
      <c r="D43" s="257" t="e">
        <f>VLOOKUP($A43,'Data from 3 years ago'!$D$1:$F$70,MATCH("result",'Data from 3 years ago'!$D$2:$F$2,0),FALSE)</f>
        <v>#N/A</v>
      </c>
      <c r="E43" s="257" t="e">
        <f>VLOOKUP($A43,'Data from 2 years ago'!$D$1:$F$62,MATCH("result",'Data from 2 years ago'!$D$2:$F$2,0),FALSE)</f>
        <v>#N/A</v>
      </c>
      <c r="F43" s="257" t="e">
        <f>VLOOKUP($A43,'Data from 1 year ago'!$D$1:$F$62,MATCH("result",'Data from 1 year ago'!$D$2:$F$2,0),FALSE)</f>
        <v>#N/A</v>
      </c>
      <c r="G43" s="1174" t="s">
        <v>430</v>
      </c>
      <c r="H43" s="288">
        <f>'Output 1-Report of Operations'!F106</f>
        <v>0</v>
      </c>
      <c r="I43" s="1175" t="s">
        <v>430</v>
      </c>
      <c r="J43" s="1111"/>
      <c r="K43" s="1111"/>
      <c r="L43" s="1111"/>
      <c r="M43" s="1107"/>
      <c r="N43" s="494" t="s">
        <v>431</v>
      </c>
      <c r="O43" s="141" t="e">
        <f>(H43-F43)/F43</f>
        <v>#N/A</v>
      </c>
      <c r="P43" s="251"/>
      <c r="Q43" s="879" t="e">
        <f>'Commentary check'!I34</f>
        <v>#N/A</v>
      </c>
      <c r="R43" s="586" t="s">
        <v>522</v>
      </c>
    </row>
    <row r="44" spans="1:18" ht="22.5" customHeight="1" thickBot="1" x14ac:dyDescent="0.35">
      <c r="A44" s="236" t="str">
        <f>'Output 1-Report of Operations'!B108</f>
        <v>Statutory Planning</v>
      </c>
      <c r="B44" s="240"/>
      <c r="C44" s="240"/>
      <c r="D44" s="240"/>
      <c r="E44" s="240"/>
      <c r="F44" s="240"/>
      <c r="G44" s="240"/>
      <c r="H44" s="240"/>
      <c r="I44" s="240"/>
      <c r="J44" s="240"/>
      <c r="K44" s="240"/>
      <c r="L44" s="240"/>
      <c r="M44" s="240"/>
      <c r="N44" s="241"/>
      <c r="O44" s="242"/>
      <c r="P44" s="487"/>
      <c r="Q44" s="588"/>
      <c r="R44" s="588"/>
    </row>
    <row r="45" spans="1:18" ht="42.75" customHeight="1" x14ac:dyDescent="0.3">
      <c r="A45" s="11" t="s">
        <v>236</v>
      </c>
      <c r="B45" s="255" t="s">
        <v>523</v>
      </c>
      <c r="C45" s="256" t="s">
        <v>524</v>
      </c>
      <c r="D45" s="257" t="e">
        <f>VLOOKUP($A45,'Data from 3 years ago'!$D$1:$F$70,MATCH("result",'Data from 3 years ago'!$D$2:$F$2,0),FALSE)</f>
        <v>#N/A</v>
      </c>
      <c r="E45" s="257" t="e">
        <f>VLOOKUP($A45,'Data from 2 years ago'!$D$1:$F$62,MATCH("result",'Data from 2 years ago'!$D$2:$F$2,0),FALSE)</f>
        <v>#N/A</v>
      </c>
      <c r="F45" s="257" t="e">
        <f>VLOOKUP($A45,'Data from 1 year ago'!$D$1:$F$62,MATCH("result",'Data from 1 year ago'!$D$2:$F$2,0),FALSE)</f>
        <v>#N/A</v>
      </c>
      <c r="G45" s="1166" t="s">
        <v>430</v>
      </c>
      <c r="H45" s="258">
        <f>'Output 1-Report of Operations'!F110</f>
        <v>0</v>
      </c>
      <c r="I45" s="261" t="s">
        <v>430</v>
      </c>
      <c r="J45" s="1096"/>
      <c r="K45" s="1096"/>
      <c r="L45" s="1096"/>
      <c r="M45" s="1097"/>
      <c r="N45" s="494" t="s">
        <v>431</v>
      </c>
      <c r="O45" s="141" t="e">
        <f>(H45-F45)/F45</f>
        <v>#N/A</v>
      </c>
      <c r="P45" s="251"/>
      <c r="Q45" s="879" t="e">
        <f>'Commentary check'!I35</f>
        <v>#N/A</v>
      </c>
      <c r="R45" s="586" t="s">
        <v>525</v>
      </c>
    </row>
    <row r="46" spans="1:18" ht="42.75" customHeight="1" x14ac:dyDescent="0.3">
      <c r="A46" s="11" t="s">
        <v>239</v>
      </c>
      <c r="B46" s="278" t="s">
        <v>526</v>
      </c>
      <c r="C46" s="265" t="s">
        <v>527</v>
      </c>
      <c r="D46" s="261" t="e">
        <f>VLOOKUP($A46,'Data from 3 years ago'!$D$1:$F$70,MATCH("result",'Data from 3 years ago'!$D$2:$F$2,0),FALSE)</f>
        <v>#N/A</v>
      </c>
      <c r="E46" s="261" t="e">
        <f>VLOOKUP($A46,'Data from 2 years ago'!$D$1:$F$62,MATCH("result",'Data from 2 years ago'!$D$2:$F$2,0),FALSE)</f>
        <v>#N/A</v>
      </c>
      <c r="F46" s="261" t="e">
        <f>VLOOKUP($A46,'Data from 1 year ago'!$D$1:$F$62,MATCH("result",'Data from 1 year ago'!$D$2:$F$2,0),FALSE)</f>
        <v>#N/A</v>
      </c>
      <c r="G46" s="1093" t="e">
        <f>'Council Target'!F5</f>
        <v>#N/A</v>
      </c>
      <c r="H46" s="279">
        <f>'Output 1-Report of Operations'!F113</f>
        <v>0</v>
      </c>
      <c r="I46" s="1136" t="e">
        <f>(H46-G46)/G46</f>
        <v>#N/A</v>
      </c>
      <c r="J46" s="1098"/>
      <c r="K46" s="1098"/>
      <c r="L46" s="1098"/>
      <c r="M46" s="1099"/>
      <c r="N46" s="494" t="s">
        <v>431</v>
      </c>
      <c r="O46" s="141" t="e">
        <f>(H46-F46)/F46</f>
        <v>#N/A</v>
      </c>
      <c r="P46" s="251"/>
      <c r="Q46" s="879" t="e">
        <f>'Commentary check'!I36</f>
        <v>#N/A</v>
      </c>
      <c r="R46" s="586" t="s">
        <v>528</v>
      </c>
    </row>
    <row r="47" spans="1:18" ht="42.75" customHeight="1" x14ac:dyDescent="0.3">
      <c r="A47" s="11" t="s">
        <v>245</v>
      </c>
      <c r="B47" s="278" t="s">
        <v>529</v>
      </c>
      <c r="C47" s="265" t="s">
        <v>530</v>
      </c>
      <c r="D47" s="270" t="e">
        <f>VLOOKUP($A47,'Data from 3 years ago'!$D$1:$F$70,MATCH("result",'Data from 3 years ago'!$D$2:$F$2,0),FALSE)</f>
        <v>#N/A</v>
      </c>
      <c r="E47" s="270" t="e">
        <f>VLOOKUP($A47,'Data from 2 years ago'!$D$1:$F$62,MATCH("result",'Data from 2 years ago'!$D$2:$F$2,0),FALSE)</f>
        <v>#N/A</v>
      </c>
      <c r="F47" s="270" t="e">
        <f>VLOOKUP($A47,'Data from 1 year ago'!$D$1:$F$62,MATCH("result",'Data from 1 year ago'!$D$2:$F$2,0),FALSE)</f>
        <v>#N/A</v>
      </c>
      <c r="G47" s="1173" t="s">
        <v>430</v>
      </c>
      <c r="H47" s="286">
        <f>'Output 1-Report of Operations'!F116</f>
        <v>0</v>
      </c>
      <c r="I47" s="1175" t="s">
        <v>430</v>
      </c>
      <c r="J47" s="1100"/>
      <c r="K47" s="1100"/>
      <c r="L47" s="1100"/>
      <c r="M47" s="1099"/>
      <c r="N47" s="494" t="s">
        <v>431</v>
      </c>
      <c r="O47" s="141" t="e">
        <f>(H47-F47)/F47</f>
        <v>#N/A</v>
      </c>
      <c r="P47" s="251"/>
      <c r="Q47" s="879" t="e">
        <f>'Commentary check'!I37</f>
        <v>#N/A</v>
      </c>
      <c r="R47" s="586" t="s">
        <v>531</v>
      </c>
    </row>
    <row r="48" spans="1:18" ht="42.75" customHeight="1" thickBot="1" x14ac:dyDescent="0.35">
      <c r="A48" s="11" t="s">
        <v>251</v>
      </c>
      <c r="B48" s="276" t="s">
        <v>532</v>
      </c>
      <c r="C48" s="274" t="s">
        <v>533</v>
      </c>
      <c r="D48" s="261" t="e">
        <f>VLOOKUP($A48,'Data from 3 years ago'!$D$1:$F$70,MATCH("result",'Data from 3 years ago'!$D$2:$F$2,0),FALSE)</f>
        <v>#N/A</v>
      </c>
      <c r="E48" s="261" t="e">
        <f>VLOOKUP($A48,'Data from 2 years ago'!$D$1:$F$62,MATCH("result",'Data from 2 years ago'!$D$2:$F$2,0),FALSE)</f>
        <v>#N/A</v>
      </c>
      <c r="F48" s="261" t="e">
        <f>VLOOKUP($A48,'Data from 1 year ago'!$D$1:$F$62,MATCH("result",'Data from 1 year ago'!$D$2:$F$2,0),FALSE)</f>
        <v>#N/A</v>
      </c>
      <c r="G48" s="1172" t="s">
        <v>430</v>
      </c>
      <c r="H48" s="281">
        <f>'Output 1-Report of Operations'!F119</f>
        <v>0</v>
      </c>
      <c r="I48" s="1175" t="s">
        <v>430</v>
      </c>
      <c r="J48" s="1101"/>
      <c r="K48" s="1101"/>
      <c r="L48" s="1101"/>
      <c r="M48" s="1102"/>
      <c r="N48" s="494" t="s">
        <v>431</v>
      </c>
      <c r="O48" s="141" t="e">
        <f>(H48-F48)/F48</f>
        <v>#N/A</v>
      </c>
      <c r="P48" s="251"/>
      <c r="Q48" s="879" t="e">
        <f>'Commentary check'!I38</f>
        <v>#N/A</v>
      </c>
      <c r="R48" s="586" t="s">
        <v>534</v>
      </c>
    </row>
    <row r="49" spans="1:18" ht="22.5" customHeight="1" thickBot="1" x14ac:dyDescent="0.35">
      <c r="A49" s="236" t="str">
        <f>'Output 1-Report of Operations'!B121</f>
        <v>Waste Management</v>
      </c>
      <c r="B49" s="240"/>
      <c r="C49" s="240"/>
      <c r="D49" s="240"/>
      <c r="E49" s="240"/>
      <c r="F49" s="240"/>
      <c r="G49" s="240"/>
      <c r="H49" s="240"/>
      <c r="I49" s="240"/>
      <c r="J49" s="240"/>
      <c r="K49" s="240"/>
      <c r="L49" s="240"/>
      <c r="M49" s="240"/>
      <c r="N49" s="241"/>
      <c r="O49" s="242"/>
      <c r="P49" s="487"/>
      <c r="Q49" s="588"/>
      <c r="R49" s="588"/>
    </row>
    <row r="50" spans="1:18" ht="42.75" customHeight="1" x14ac:dyDescent="0.3">
      <c r="A50" s="11" t="s">
        <v>256</v>
      </c>
      <c r="B50" s="278" t="s">
        <v>535</v>
      </c>
      <c r="C50" s="282" t="s">
        <v>536</v>
      </c>
      <c r="D50" s="257" t="e">
        <f>VLOOKUP($A50,'Data from 3 years ago'!$D$1:$F$70,MATCH("result",'Data from 3 years ago'!$D$2:$F$2,0),FALSE)</f>
        <v>#N/A</v>
      </c>
      <c r="E50" s="257" t="e">
        <f>VLOOKUP($A50,'Data from 2 years ago'!$D$1:$F$62,MATCH("result",'Data from 2 years ago'!$D$2:$F$2,0),FALSE)</f>
        <v>#N/A</v>
      </c>
      <c r="F50" s="257" t="e">
        <f>VLOOKUP($A50,'Data from 1 year ago'!$D$1:$F$62,MATCH("result",'Data from 1 year ago'!$D$2:$F$2,0),FALSE)</f>
        <v>#N/A</v>
      </c>
      <c r="G50" s="1166" t="s">
        <v>430</v>
      </c>
      <c r="H50" s="289">
        <f>'Output 1-Report of Operations'!F123</f>
        <v>0</v>
      </c>
      <c r="I50" s="1175" t="s">
        <v>430</v>
      </c>
      <c r="J50" s="1103"/>
      <c r="K50" s="1103"/>
      <c r="L50" s="1103"/>
      <c r="M50" s="1104"/>
      <c r="N50" s="494" t="s">
        <v>431</v>
      </c>
      <c r="O50" s="141" t="e">
        <f>(H50-F50)/F50</f>
        <v>#N/A</v>
      </c>
      <c r="P50" s="251"/>
      <c r="Q50" s="879" t="e">
        <f>'Commentary check'!I39</f>
        <v>#N/A</v>
      </c>
      <c r="R50" s="586" t="s">
        <v>537</v>
      </c>
    </row>
    <row r="51" spans="1:18" ht="42.75" customHeight="1" x14ac:dyDescent="0.3">
      <c r="A51" s="11" t="s">
        <v>262</v>
      </c>
      <c r="B51" s="278" t="s">
        <v>538</v>
      </c>
      <c r="C51" s="282" t="s">
        <v>539</v>
      </c>
      <c r="D51" s="270" t="e">
        <f>VLOOKUP($A51,'Data from 3 years ago'!$D$1:$F$70,MATCH("result",'Data from 3 years ago'!$D$2:$F$2,0),FALSE)</f>
        <v>#N/A</v>
      </c>
      <c r="E51" s="270" t="e">
        <f>VLOOKUP($A51,'Data from 2 years ago'!$D$1:$F$62,MATCH("result",'Data from 2 years ago'!$D$2:$F$2,0),FALSE)</f>
        <v>#N/A</v>
      </c>
      <c r="F51" s="270" t="e">
        <f>VLOOKUP($A51,'Data from 1 year ago'!$D$1:$F$62,MATCH("result",'Data from 1 year ago'!$D$2:$F$2,0),FALSE)</f>
        <v>#N/A</v>
      </c>
      <c r="G51" s="1168" t="s">
        <v>430</v>
      </c>
      <c r="H51" s="286">
        <f>'Output 1-Report of Operations'!F126</f>
        <v>0</v>
      </c>
      <c r="I51" s="1175" t="s">
        <v>430</v>
      </c>
      <c r="J51" s="1105"/>
      <c r="K51" s="1105"/>
      <c r="L51" s="1105"/>
      <c r="M51" s="1104"/>
      <c r="N51" s="494" t="s">
        <v>431</v>
      </c>
      <c r="O51" s="141" t="e">
        <f>(H51-F51)/F51</f>
        <v>#N/A</v>
      </c>
      <c r="P51" s="251"/>
      <c r="Q51" s="879" t="e">
        <f>'Commentary check'!I40</f>
        <v>#N/A</v>
      </c>
      <c r="R51" s="586" t="s">
        <v>540</v>
      </c>
    </row>
    <row r="52" spans="1:18" ht="42.75" customHeight="1" x14ac:dyDescent="0.3">
      <c r="A52" s="11" t="s">
        <v>266</v>
      </c>
      <c r="B52" s="278" t="s">
        <v>541</v>
      </c>
      <c r="C52" s="282" t="s">
        <v>542</v>
      </c>
      <c r="D52" s="270" t="e">
        <f>VLOOKUP($A52,'Data from 3 years ago'!$D$1:$F$70,MATCH("result",'Data from 3 years ago'!$D$2:$F$2,0),FALSE)</f>
        <v>#N/A</v>
      </c>
      <c r="E52" s="270" t="e">
        <f>VLOOKUP($A52,'Data from 2 years ago'!$D$1:$F$62,MATCH("result",'Data from 2 years ago'!$D$2:$F$2,0),FALSE)</f>
        <v>#N/A</v>
      </c>
      <c r="F52" s="270" t="e">
        <f>VLOOKUP($A52,'Data from 1 year ago'!$D$1:$F$62,MATCH("result",'Data from 1 year ago'!$D$2:$F$2,0),FALSE)</f>
        <v>#N/A</v>
      </c>
      <c r="G52" s="1168" t="s">
        <v>430</v>
      </c>
      <c r="H52" s="286">
        <f>'Output 1-Report of Operations'!F129</f>
        <v>0</v>
      </c>
      <c r="I52" s="1175" t="s">
        <v>430</v>
      </c>
      <c r="J52" s="1105"/>
      <c r="K52" s="1105"/>
      <c r="L52" s="1105"/>
      <c r="M52" s="1104"/>
      <c r="N52" s="494" t="s">
        <v>431</v>
      </c>
      <c r="O52" s="141" t="e">
        <f>(H52-F52)/F52</f>
        <v>#N/A</v>
      </c>
      <c r="P52" s="251"/>
      <c r="Q52" s="879" t="e">
        <f>'Commentary check'!I41</f>
        <v>#N/A</v>
      </c>
      <c r="R52" s="586" t="s">
        <v>543</v>
      </c>
    </row>
    <row r="53" spans="1:18" ht="42.75" customHeight="1" thickBot="1" x14ac:dyDescent="0.35">
      <c r="A53" s="11" t="s">
        <v>270</v>
      </c>
      <c r="B53" s="276" t="s">
        <v>544</v>
      </c>
      <c r="C53" s="868" t="s">
        <v>545</v>
      </c>
      <c r="D53" s="261" t="e">
        <f>VLOOKUP($A53,'Data from 3 years ago'!$D$1:$F$70,MATCH("result",'Data from 3 years ago'!$D$2:$F$2,0),FALSE)</f>
        <v>#N/A</v>
      </c>
      <c r="E53" s="261" t="e">
        <f>VLOOKUP($A53,'Data from 2 years ago'!$D$1:$F$62,MATCH("result",'Data from 2 years ago'!$D$2:$F$2,0),FALSE)</f>
        <v>#N/A</v>
      </c>
      <c r="F53" s="261" t="e">
        <f>VLOOKUP($A53,'Data from 1 year ago'!$D$1:$F$62,MATCH("result",'Data from 1 year ago'!$D$2:$F$2,0),FALSE)</f>
        <v>#N/A</v>
      </c>
      <c r="G53" s="1093" t="e">
        <f>'Council Target'!F6</f>
        <v>#N/A</v>
      </c>
      <c r="H53" s="281">
        <f>'Output 1-Report of Operations'!F132</f>
        <v>0</v>
      </c>
      <c r="I53" s="1136" t="e">
        <f>(H53-G53)/G53</f>
        <v>#N/A</v>
      </c>
      <c r="J53" s="1106"/>
      <c r="K53" s="1106"/>
      <c r="L53" s="1106"/>
      <c r="M53" s="1107"/>
      <c r="N53" s="494" t="s">
        <v>431</v>
      </c>
      <c r="O53" s="141" t="e">
        <f>(H53-F53)/F53</f>
        <v>#N/A</v>
      </c>
      <c r="P53" s="251"/>
      <c r="Q53" s="879" t="e">
        <f>'Commentary check'!I42</f>
        <v>#N/A</v>
      </c>
      <c r="R53" s="586" t="s">
        <v>546</v>
      </c>
    </row>
    <row r="54" spans="1:18" ht="30.5" thickBot="1" x14ac:dyDescent="0.35">
      <c r="A54" s="45" t="s">
        <v>547</v>
      </c>
      <c r="B54" s="46"/>
      <c r="C54" s="114" t="s">
        <v>419</v>
      </c>
      <c r="D54" s="47" t="str">
        <f>D2</f>
        <v>2022-23 Actual</v>
      </c>
      <c r="E54" s="47" t="str">
        <f>E2</f>
        <v>2023-24 Actual</v>
      </c>
      <c r="F54" s="47" t="str">
        <f>F2</f>
        <v>2024-25 Actual</v>
      </c>
      <c r="G54" s="49" t="s">
        <v>420</v>
      </c>
      <c r="H54" s="48" t="str">
        <f>'Input 3'!C2</f>
        <v>2025-26 Actual</v>
      </c>
      <c r="I54" s="47" t="s">
        <v>421</v>
      </c>
      <c r="J54" s="48" t="str">
        <f>'Input 3'!D2</f>
        <v>2026-27 Budget</v>
      </c>
      <c r="K54" s="48" t="str">
        <f>'Input 3'!E2</f>
        <v>2027-28 Forecast</v>
      </c>
      <c r="L54" s="48" t="str">
        <f>'Input 3'!F2</f>
        <v>2028-29 Forecast</v>
      </c>
      <c r="M54" s="49" t="str">
        <f>'Input 3'!G2</f>
        <v>2029-30 Forecast</v>
      </c>
      <c r="N54" s="50"/>
      <c r="O54" s="137"/>
      <c r="P54" s="488"/>
      <c r="Q54" s="871"/>
      <c r="R54" s="591"/>
    </row>
    <row r="55" spans="1:18" ht="22.5" customHeight="1" thickBot="1" x14ac:dyDescent="0.35">
      <c r="A55" s="206" t="str">
        <f>'Output 2-Performance Statement'!B49</f>
        <v>Efficiency</v>
      </c>
      <c r="B55" s="207"/>
      <c r="C55" s="207"/>
      <c r="D55" s="340"/>
      <c r="E55" s="340"/>
      <c r="F55" s="340"/>
      <c r="G55" s="207"/>
      <c r="H55" s="207"/>
      <c r="I55" s="340"/>
      <c r="J55" s="207"/>
      <c r="K55" s="207"/>
      <c r="L55" s="207"/>
      <c r="M55" s="207"/>
      <c r="N55" s="341"/>
      <c r="O55" s="342"/>
      <c r="P55" s="489"/>
      <c r="Q55" s="872"/>
      <c r="R55" s="1128"/>
    </row>
    <row r="56" spans="1:18" ht="42.75" customHeight="1" x14ac:dyDescent="0.3">
      <c r="A56" s="11" t="s">
        <v>548</v>
      </c>
      <c r="B56" s="255" t="str">
        <f>'Output 2-Performance Statement'!B51</f>
        <v>Expenses per property assessment</v>
      </c>
      <c r="C56" s="256" t="s">
        <v>549</v>
      </c>
      <c r="D56" s="270" t="e">
        <f>VLOOKUP($A56,'Data from 3 years ago'!$D$1:$F$70,MATCH("result",'Data from 3 years ago'!$D$2:$F$2,0),FALSE)</f>
        <v>#N/A</v>
      </c>
      <c r="E56" s="270" t="e">
        <f>VLOOKUP($A56,'Data from 2 years ago'!$D$1:$F$62,MATCH("result",'Data from 2 years ago'!$D$2:$F$2,0),FALSE)</f>
        <v>#N/A</v>
      </c>
      <c r="F56" s="270" t="e">
        <f>VLOOKUP($A56,'Data from 1 year ago'!$D$1:$F$62,MATCH("result",'Data from 1 year ago'!$D$2:$F$2,0),FALSE)</f>
        <v>#N/A</v>
      </c>
      <c r="G56" s="1091" t="e">
        <f>'Council Target'!F10</f>
        <v>#N/A</v>
      </c>
      <c r="H56" s="285">
        <f>'Output 2-Performance Statement'!G51</f>
        <v>0</v>
      </c>
      <c r="I56" s="1126" t="e">
        <f>(H56-G56)/G56</f>
        <v>#N/A</v>
      </c>
      <c r="J56" s="285">
        <f>'Output 2-Performance Statement'!H51</f>
        <v>0</v>
      </c>
      <c r="K56" s="285">
        <f>'Output 2-Performance Statement'!I51</f>
        <v>0</v>
      </c>
      <c r="L56" s="285">
        <f>'Output 2-Performance Statement'!J51</f>
        <v>0</v>
      </c>
      <c r="M56" s="285">
        <f>'Output 2-Performance Statement'!K51</f>
        <v>0</v>
      </c>
      <c r="N56" s="494" t="s">
        <v>431</v>
      </c>
      <c r="O56" s="141" t="e">
        <f>(H56-F56)/F56</f>
        <v>#N/A</v>
      </c>
      <c r="P56" s="243"/>
      <c r="Q56" s="879" t="e">
        <f>'Commentary check'!I43</f>
        <v>#N/A</v>
      </c>
      <c r="R56" s="586" t="s">
        <v>2635</v>
      </c>
    </row>
    <row r="57" spans="1:18" ht="42.75" customHeight="1" thickBot="1" x14ac:dyDescent="0.35">
      <c r="A57" s="44" t="s">
        <v>550</v>
      </c>
      <c r="B57" s="276" t="str">
        <f>'Output 2-Performance Statement'!B54</f>
        <v>Average rate per property assessment</v>
      </c>
      <c r="C57" s="274" t="s">
        <v>551</v>
      </c>
      <c r="D57" s="683" t="e">
        <f>VLOOKUP($A57,'Data from 3 years ago'!$D$1:$F$70,MATCH("result",'Data from 3 years ago'!$D$2:$F$2,0),FALSE)</f>
        <v>#N/A</v>
      </c>
      <c r="E57" s="683" t="e">
        <f>VLOOKUP($A57,'Data from 2 years ago'!$D$1:$F$62,MATCH("result",'Data from 2 years ago'!$D$2:$F$2,0),FALSE)</f>
        <v>#N/A</v>
      </c>
      <c r="F57" s="683" t="e">
        <f>VLOOKUP($A57,'Data from 1 year ago'!$D$1:$F$62,MATCH("result",'Data from 1 year ago'!$D$2:$F$2,0),FALSE)</f>
        <v>#N/A</v>
      </c>
      <c r="G57" s="1164" t="s">
        <v>430</v>
      </c>
      <c r="H57" s="1163">
        <f>'Output 2-Performance Statement'!G54</f>
        <v>0</v>
      </c>
      <c r="I57" s="1176" t="s">
        <v>430</v>
      </c>
      <c r="J57" s="1137">
        <f>'Output 2-Performance Statement'!H54</f>
        <v>0</v>
      </c>
      <c r="K57" s="1137">
        <f>'Output 2-Performance Statement'!I54</f>
        <v>0</v>
      </c>
      <c r="L57" s="1137">
        <f>'Output 2-Performance Statement'!J54</f>
        <v>0</v>
      </c>
      <c r="M57" s="1137">
        <f>'Output 2-Performance Statement'!K54</f>
        <v>0</v>
      </c>
      <c r="N57" s="494" t="s">
        <v>431</v>
      </c>
      <c r="O57" s="139" t="e">
        <f>(H57-F57)/F57</f>
        <v>#N/A</v>
      </c>
      <c r="P57" s="243"/>
      <c r="Q57" s="879" t="e">
        <f>'Commentary check'!I44</f>
        <v>#N/A</v>
      </c>
      <c r="R57" s="586" t="s">
        <v>2636</v>
      </c>
    </row>
    <row r="58" spans="1:18" ht="22.5" customHeight="1" thickBot="1" x14ac:dyDescent="0.35">
      <c r="A58" s="206" t="str">
        <f>'Output 2-Performance Statement'!B56</f>
        <v>Liquidity</v>
      </c>
      <c r="B58" s="207"/>
      <c r="C58" s="207"/>
      <c r="D58" s="207"/>
      <c r="E58" s="207"/>
      <c r="F58" s="207"/>
      <c r="G58" s="233"/>
      <c r="H58" s="233"/>
      <c r="I58" s="233"/>
      <c r="J58" s="233"/>
      <c r="K58" s="233"/>
      <c r="L58" s="233"/>
      <c r="M58" s="233"/>
      <c r="N58" s="341"/>
      <c r="O58" s="342"/>
      <c r="P58" s="489"/>
      <c r="Q58" s="592"/>
      <c r="R58" s="1128"/>
    </row>
    <row r="59" spans="1:18" ht="42.75" customHeight="1" x14ac:dyDescent="0.3">
      <c r="A59" s="11" t="s">
        <v>552</v>
      </c>
      <c r="B59" s="255" t="str">
        <f>'Output 2-Performance Statement'!B58</f>
        <v xml:space="preserve">Current assets compared to current liabilities
</v>
      </c>
      <c r="C59" s="260" t="s">
        <v>553</v>
      </c>
      <c r="D59" s="261" t="e">
        <f>VLOOKUP($A59,'Data from 3 years ago'!$D$1:$F$70,MATCH("result",'Data from 3 years ago'!$D$2:$F$2,0),FALSE)</f>
        <v>#N/A</v>
      </c>
      <c r="E59" s="261" t="e">
        <f>VLOOKUP($A59,'Data from 2 years ago'!$D$1:$F$62,MATCH("result",'Data from 2 years ago'!$D$2:$F$2,0),FALSE)</f>
        <v>#N/A</v>
      </c>
      <c r="F59" s="261" t="e">
        <f>VLOOKUP($A59,'Data from 1 year ago'!$D$1:$F$62,MATCH("result",'Data from 1 year ago'!$D$2:$F$2,0),FALSE)</f>
        <v>#N/A</v>
      </c>
      <c r="G59" s="1094" t="e">
        <f>'Council Target'!F7</f>
        <v>#N/A</v>
      </c>
      <c r="H59" s="343">
        <f>'Output 2-Performance Statement'!G58</f>
        <v>0</v>
      </c>
      <c r="I59" s="1138" t="e">
        <f>(H59-G59)/G59</f>
        <v>#N/A</v>
      </c>
      <c r="J59" s="343">
        <f>'Output 2-Performance Statement'!H58</f>
        <v>0</v>
      </c>
      <c r="K59" s="343">
        <f>'Output 2-Performance Statement'!I58</f>
        <v>0</v>
      </c>
      <c r="L59" s="343">
        <f>'Output 2-Performance Statement'!J58</f>
        <v>0</v>
      </c>
      <c r="M59" s="344">
        <f>'Output 2-Performance Statement'!K58</f>
        <v>0</v>
      </c>
      <c r="N59" s="494" t="s">
        <v>431</v>
      </c>
      <c r="O59" s="141" t="e">
        <f>(H59-F59)/F59</f>
        <v>#N/A</v>
      </c>
      <c r="P59" s="243"/>
      <c r="Q59" s="879" t="e">
        <f>'Commentary check'!I45</f>
        <v>#N/A</v>
      </c>
      <c r="R59" s="586" t="s">
        <v>2637</v>
      </c>
    </row>
    <row r="60" spans="1:18" ht="42.75" customHeight="1" thickBot="1" x14ac:dyDescent="0.35">
      <c r="A60" s="44" t="s">
        <v>554</v>
      </c>
      <c r="B60" s="276" t="str">
        <f>'Output 2-Performance Statement'!B61</f>
        <v>Unrestricted cash compared to current liabilities</v>
      </c>
      <c r="C60" s="274" t="s">
        <v>555</v>
      </c>
      <c r="D60" s="261" t="e">
        <f>VLOOKUP($A60,'Data from 3 years ago'!$D$1:$F$70,MATCH("result",'Data from 3 years ago'!$D$2:$F$2,0),FALSE)</f>
        <v>#N/A</v>
      </c>
      <c r="E60" s="261" t="e">
        <f>VLOOKUP($A60,'Data from 2 years ago'!$D$1:$F$62,MATCH("result",'Data from 2 years ago'!$D$2:$F$2,0),FALSE)</f>
        <v>#N/A</v>
      </c>
      <c r="F60" s="261" t="e">
        <f>VLOOKUP($A60,'Data from 1 year ago'!$D$1:$F$62,MATCH("result",'Data from 1 year ago'!$D$2:$F$2,0),FALSE)</f>
        <v>#N/A</v>
      </c>
      <c r="G60" s="1133" t="s">
        <v>430</v>
      </c>
      <c r="H60" s="387">
        <f>'Output 2-Performance Statement'!G61</f>
        <v>0</v>
      </c>
      <c r="I60" s="1177" t="s">
        <v>430</v>
      </c>
      <c r="J60" s="387">
        <f>'Output 2-Performance Statement'!H61</f>
        <v>0</v>
      </c>
      <c r="K60" s="387">
        <f>'Output 2-Performance Statement'!I61</f>
        <v>0</v>
      </c>
      <c r="L60" s="387">
        <f>'Output 2-Performance Statement'!J61</f>
        <v>0</v>
      </c>
      <c r="M60" s="930">
        <f>'Output 2-Performance Statement'!K61</f>
        <v>0</v>
      </c>
      <c r="N60" s="494" t="s">
        <v>431</v>
      </c>
      <c r="O60" s="141" t="e">
        <f>(H60-F60)/F60</f>
        <v>#N/A</v>
      </c>
      <c r="P60" s="243"/>
      <c r="Q60" s="879" t="e">
        <f>'Commentary check'!I46</f>
        <v>#N/A</v>
      </c>
      <c r="R60" s="586" t="s">
        <v>2638</v>
      </c>
    </row>
    <row r="61" spans="1:18" ht="22.5" customHeight="1" thickBot="1" x14ac:dyDescent="0.35">
      <c r="A61" s="206" t="str">
        <f>'Output 2-Performance Statement'!B63</f>
        <v>Obligations</v>
      </c>
      <c r="B61" s="207"/>
      <c r="C61" s="207"/>
      <c r="D61" s="207"/>
      <c r="E61" s="207"/>
      <c r="F61" s="207"/>
      <c r="G61" s="207"/>
      <c r="H61" s="207"/>
      <c r="I61" s="207"/>
      <c r="J61" s="207"/>
      <c r="K61" s="207"/>
      <c r="L61" s="207"/>
      <c r="M61" s="207"/>
      <c r="N61" s="341"/>
      <c r="O61" s="342"/>
      <c r="P61" s="490"/>
      <c r="Q61" s="592"/>
      <c r="R61" s="1128"/>
    </row>
    <row r="62" spans="1:18" ht="42.75" customHeight="1" x14ac:dyDescent="0.3">
      <c r="A62" s="11" t="s">
        <v>556</v>
      </c>
      <c r="B62" s="255" t="str">
        <f>'Output 2-Performance Statement'!B65</f>
        <v xml:space="preserve">Loans and borrowings compared to rates
</v>
      </c>
      <c r="C62" s="260" t="s">
        <v>557</v>
      </c>
      <c r="D62" s="261" t="e">
        <f>VLOOKUP($A62,'Data from 3 years ago'!$D$1:$F$70,MATCH("result",'Data from 3 years ago'!$D$2:$F$2,0),FALSE)</f>
        <v>#N/A</v>
      </c>
      <c r="E62" s="261" t="e">
        <f>VLOOKUP($A62,'Data from 2 years ago'!$D$1:$F$62,MATCH("result",'Data from 2 years ago'!$D$2:$F$2,0),FALSE)</f>
        <v>#N/A</v>
      </c>
      <c r="F62" s="261" t="e">
        <f>VLOOKUP($A62,'Data from 1 year ago'!$D$1:$F$62,MATCH("result",'Data from 1 year ago'!$D$2:$F$2,0),FALSE)</f>
        <v>#N/A</v>
      </c>
      <c r="G62" s="1134" t="s">
        <v>430</v>
      </c>
      <c r="H62" s="343">
        <f>'Output 2-Performance Statement'!G65</f>
        <v>0</v>
      </c>
      <c r="I62" s="1178" t="s">
        <v>430</v>
      </c>
      <c r="J62" s="343">
        <f>'Output 2-Performance Statement'!H65</f>
        <v>0</v>
      </c>
      <c r="K62" s="343">
        <f>'Output 2-Performance Statement'!I65</f>
        <v>0</v>
      </c>
      <c r="L62" s="343">
        <f>'Output 2-Performance Statement'!J65</f>
        <v>0</v>
      </c>
      <c r="M62" s="343">
        <f>'Output 2-Performance Statement'!K65</f>
        <v>0</v>
      </c>
      <c r="N62" s="494" t="s">
        <v>431</v>
      </c>
      <c r="O62" s="141" t="e">
        <f>(H62-F62)/F62</f>
        <v>#N/A</v>
      </c>
      <c r="P62" s="243"/>
      <c r="Q62" s="879" t="e">
        <f>'Commentary check'!I47</f>
        <v>#N/A</v>
      </c>
      <c r="R62" s="589" t="s">
        <v>2639</v>
      </c>
    </row>
    <row r="63" spans="1:18" ht="42.75" customHeight="1" x14ac:dyDescent="0.3">
      <c r="A63" s="11" t="s">
        <v>558</v>
      </c>
      <c r="B63" s="345" t="str">
        <f>'Output 2-Performance Statement'!B67</f>
        <v>Loans and borrowings repayments compared to rates</v>
      </c>
      <c r="C63" s="265" t="s">
        <v>559</v>
      </c>
      <c r="D63" s="261" t="e">
        <f>VLOOKUP($A63,'Data from 3 years ago'!$D$1:$F$70,MATCH("result",'Data from 3 years ago'!$D$2:$F$2,0),FALSE)</f>
        <v>#N/A</v>
      </c>
      <c r="E63" s="261" t="e">
        <f>VLOOKUP($A63,'Data from 2 years ago'!$D$1:$F$62,MATCH("result",'Data from 2 years ago'!$D$2:$F$2,0),FALSE)</f>
        <v>#N/A</v>
      </c>
      <c r="F63" s="261" t="e">
        <f>VLOOKUP($A63,'Data from 1 year ago'!$D$1:$F$62,MATCH("result",'Data from 1 year ago'!$D$2:$F$2,0),FALSE)</f>
        <v>#N/A</v>
      </c>
      <c r="G63" s="1134" t="s">
        <v>430</v>
      </c>
      <c r="H63" s="279">
        <f>'Output 2-Performance Statement'!G67</f>
        <v>0</v>
      </c>
      <c r="I63" s="1179" t="s">
        <v>430</v>
      </c>
      <c r="J63" s="279">
        <f>'Output 2-Performance Statement'!H67</f>
        <v>0</v>
      </c>
      <c r="K63" s="279">
        <f>'Output 2-Performance Statement'!I67</f>
        <v>0</v>
      </c>
      <c r="L63" s="279">
        <f>'Output 2-Performance Statement'!J67</f>
        <v>0</v>
      </c>
      <c r="M63" s="279">
        <f>'Output 2-Performance Statement'!K67</f>
        <v>0</v>
      </c>
      <c r="N63" s="494" t="s">
        <v>431</v>
      </c>
      <c r="O63" s="141" t="e">
        <f>(H63-F63)/F63</f>
        <v>#N/A</v>
      </c>
      <c r="P63" s="243"/>
      <c r="Q63" s="879" t="e">
        <f>'Commentary check'!I48</f>
        <v>#N/A</v>
      </c>
      <c r="R63" s="586" t="s">
        <v>2640</v>
      </c>
    </row>
    <row r="64" spans="1:18" ht="42.75" customHeight="1" x14ac:dyDescent="0.3">
      <c r="A64" s="52" t="s">
        <v>560</v>
      </c>
      <c r="B64" s="276" t="str">
        <f>'Output 2-Performance Statement'!B70</f>
        <v>Non-current liabilities compared to own source revenue</v>
      </c>
      <c r="C64" s="274" t="s">
        <v>561</v>
      </c>
      <c r="D64" s="261" t="e">
        <f>VLOOKUP($A64,'Data from 3 years ago'!$D$1:$F$70,MATCH("result",'Data from 3 years ago'!$D$2:$F$2,0),FALSE)</f>
        <v>#N/A</v>
      </c>
      <c r="E64" s="261" t="e">
        <f>VLOOKUP($A64,'Data from 2 years ago'!$D$1:$F$62,MATCH("result",'Data from 2 years ago'!$D$2:$F$2,0),FALSE)</f>
        <v>#N/A</v>
      </c>
      <c r="F64" s="261" t="e">
        <f>VLOOKUP($A64,'Data from 1 year ago'!$D$1:$F$62,MATCH("result",'Data from 1 year ago'!$D$2:$F$2,0),FALSE)</f>
        <v>#N/A</v>
      </c>
      <c r="G64" s="1134" t="s">
        <v>430</v>
      </c>
      <c r="H64" s="279" t="e">
        <f>'Output 2-Performance Statement'!G70</f>
        <v>#DIV/0!</v>
      </c>
      <c r="I64" s="1179" t="s">
        <v>430</v>
      </c>
      <c r="J64" s="279" t="e">
        <f>'Output 2-Performance Statement'!H70</f>
        <v>#DIV/0!</v>
      </c>
      <c r="K64" s="279" t="e">
        <f>'Output 2-Performance Statement'!I70</f>
        <v>#DIV/0!</v>
      </c>
      <c r="L64" s="279" t="e">
        <f>'Output 2-Performance Statement'!J70</f>
        <v>#DIV/0!</v>
      </c>
      <c r="M64" s="279" t="e">
        <f>'Output 2-Performance Statement'!K70</f>
        <v>#DIV/0!</v>
      </c>
      <c r="N64" s="494" t="s">
        <v>431</v>
      </c>
      <c r="O64" s="141" t="e">
        <f>(H64-F64)/F64</f>
        <v>#DIV/0!</v>
      </c>
      <c r="P64" s="243"/>
      <c r="Q64" s="879" t="e">
        <f>'Commentary check'!I49</f>
        <v>#DIV/0!</v>
      </c>
      <c r="R64" s="586" t="s">
        <v>2641</v>
      </c>
    </row>
    <row r="65" spans="1:18" ht="42.75" customHeight="1" thickBot="1" x14ac:dyDescent="0.35">
      <c r="A65" s="44" t="s">
        <v>562</v>
      </c>
      <c r="B65" s="276" t="str">
        <f>'Output 2-Performance Statement'!B73</f>
        <v>Asset renewal and upgrade compared to depreciation</v>
      </c>
      <c r="C65" s="274" t="s">
        <v>563</v>
      </c>
      <c r="D65" s="682" t="e">
        <f>VLOOKUP($A65,'Data from 3 years ago'!$D$1:$F$70,MATCH("result",'Data from 3 years ago'!$D$2:$F$2,0),FALSE)</f>
        <v>#N/A</v>
      </c>
      <c r="E65" s="682" t="e">
        <f>VLOOKUP($A65,'Data from 2 years ago'!$D$1:$F$62,MATCH("result",'Data from 2 years ago'!$D$2:$F$2,0),FALSE)</f>
        <v>#N/A</v>
      </c>
      <c r="F65" s="682" t="e">
        <f>VLOOKUP($A65,'Data from 1 year ago'!$D$1:$F$62,MATCH("result",'Data from 1 year ago'!$D$2:$F$2,0),FALSE)</f>
        <v>#N/A</v>
      </c>
      <c r="G65" s="1092" t="e">
        <f>'Council Target'!F8</f>
        <v>#N/A</v>
      </c>
      <c r="H65" s="387">
        <f>'Output 2-Performance Statement'!G73</f>
        <v>0</v>
      </c>
      <c r="I65" s="1125" t="e">
        <f>(H65-G65)/G65</f>
        <v>#N/A</v>
      </c>
      <c r="J65" s="279">
        <f>'Output 2-Performance Statement'!H73</f>
        <v>0</v>
      </c>
      <c r="K65" s="279">
        <f>'Output 2-Performance Statement'!I73</f>
        <v>0</v>
      </c>
      <c r="L65" s="279">
        <f>'Output 2-Performance Statement'!J73</f>
        <v>0</v>
      </c>
      <c r="M65" s="279">
        <f>'Output 2-Performance Statement'!K73</f>
        <v>0</v>
      </c>
      <c r="N65" s="494" t="s">
        <v>431</v>
      </c>
      <c r="O65" s="141" t="e">
        <f>(H65-F65)/F65</f>
        <v>#N/A</v>
      </c>
      <c r="P65" s="243"/>
      <c r="Q65" s="879" t="e">
        <f>'Commentary check'!I50</f>
        <v>#N/A</v>
      </c>
      <c r="R65" s="1129" t="s">
        <v>2642</v>
      </c>
    </row>
    <row r="66" spans="1:18" ht="22.5" customHeight="1" thickBot="1" x14ac:dyDescent="0.35">
      <c r="A66" s="206" t="str">
        <f>'Output 2-Performance Statement'!B75</f>
        <v>Operating position</v>
      </c>
      <c r="B66" s="207"/>
      <c r="C66" s="207"/>
      <c r="D66" s="207"/>
      <c r="E66" s="207"/>
      <c r="F66" s="207"/>
      <c r="G66" s="207"/>
      <c r="H66" s="207"/>
      <c r="I66" s="207"/>
      <c r="J66" s="207"/>
      <c r="K66" s="207"/>
      <c r="L66" s="207"/>
      <c r="M66" s="207"/>
      <c r="N66" s="341"/>
      <c r="O66" s="342"/>
      <c r="P66" s="491"/>
      <c r="Q66" s="593"/>
      <c r="R66" s="1128"/>
    </row>
    <row r="67" spans="1:18" ht="42.75" customHeight="1" thickBot="1" x14ac:dyDescent="0.35">
      <c r="A67" s="11" t="s">
        <v>564</v>
      </c>
      <c r="B67" s="255" t="s">
        <v>565</v>
      </c>
      <c r="C67" s="260" t="s">
        <v>566</v>
      </c>
      <c r="D67" s="261" t="e">
        <f>VLOOKUP($A67,'Data from 3 years ago'!$D$1:$F$70,MATCH("result",'Data from 3 years ago'!$D$2:$F$2,0),FALSE)</f>
        <v>#N/A</v>
      </c>
      <c r="E67" s="261" t="e">
        <f>VLOOKUP($A67,'Data from 2 years ago'!$D$1:$F$62,MATCH("result",'Data from 2 years ago'!$D$2:$F$2,0),FALSE)</f>
        <v>#N/A</v>
      </c>
      <c r="F67" s="261" t="e">
        <f>VLOOKUP($A67,'Data from 1 year ago'!$D$1:$F$62,MATCH("result",'Data from 1 year ago'!$D$2:$F$2,0),FALSE)</f>
        <v>#N/A</v>
      </c>
      <c r="G67" s="1135" t="s">
        <v>430</v>
      </c>
      <c r="H67" s="931" t="e">
        <f>'Output 2-Performance Statement'!G77</f>
        <v>#DIV/0!</v>
      </c>
      <c r="I67" s="1180" t="s">
        <v>430</v>
      </c>
      <c r="J67" s="931" t="e">
        <f>'Output 2-Performance Statement'!H77</f>
        <v>#DIV/0!</v>
      </c>
      <c r="K67" s="931" t="e">
        <f>'Output 2-Performance Statement'!I77</f>
        <v>#DIV/0!</v>
      </c>
      <c r="L67" s="931" t="e">
        <f>'Output 2-Performance Statement'!J77</f>
        <v>#DIV/0!</v>
      </c>
      <c r="M67" s="931" t="e">
        <f>'Output 2-Performance Statement'!K77</f>
        <v>#DIV/0!</v>
      </c>
      <c r="N67" s="494" t="s">
        <v>431</v>
      </c>
      <c r="O67" s="141" t="e">
        <f>(H67-F67)/F67</f>
        <v>#DIV/0!</v>
      </c>
      <c r="P67" s="244"/>
      <c r="Q67" s="879" t="e">
        <f>'Commentary check'!I51</f>
        <v>#DIV/0!</v>
      </c>
      <c r="R67" s="1130" t="s">
        <v>2643</v>
      </c>
    </row>
    <row r="68" spans="1:18" ht="22.5" customHeight="1" thickBot="1" x14ac:dyDescent="0.35">
      <c r="A68" s="206" t="str">
        <f>'Output 2-Performance Statement'!B79</f>
        <v>Stability</v>
      </c>
      <c r="B68" s="8"/>
      <c r="C68" s="8"/>
      <c r="D68" s="8"/>
      <c r="E68" s="8"/>
      <c r="F68" s="8"/>
      <c r="G68" s="927"/>
      <c r="H68" s="927"/>
      <c r="I68" s="927"/>
      <c r="J68" s="927"/>
      <c r="K68" s="927"/>
      <c r="L68" s="927"/>
      <c r="M68" s="927"/>
      <c r="N68" s="43"/>
      <c r="O68" s="140"/>
      <c r="P68" s="492"/>
      <c r="Q68" s="593"/>
      <c r="R68" s="1128"/>
    </row>
    <row r="69" spans="1:18" ht="42.75" customHeight="1" x14ac:dyDescent="0.3">
      <c r="A69" s="11" t="s">
        <v>567</v>
      </c>
      <c r="B69" s="255" t="str">
        <f>'Output 2-Performance Statement'!B81</f>
        <v>Rates compared to adjusted underlying revenue</v>
      </c>
      <c r="C69" s="260" t="s">
        <v>568</v>
      </c>
      <c r="D69" s="261" t="e">
        <f>VLOOKUP($A69,'Data from 3 years ago'!$D$1:$F$70,MATCH("result",'Data from 3 years ago'!$D$2:$F$2,0),FALSE)</f>
        <v>#N/A</v>
      </c>
      <c r="E69" s="261" t="e">
        <f>VLOOKUP($A69,'Data from 2 years ago'!$D$1:$F$62,MATCH("result",'Data from 2 years ago'!$D$2:$F$2,0),FALSE)</f>
        <v>#N/A</v>
      </c>
      <c r="F69" s="261" t="e">
        <f>VLOOKUP($A69,'Data from 1 year ago'!$D$1:$F$62,MATCH("result",'Data from 1 year ago'!$D$2:$F$2,0),FALSE)</f>
        <v>#N/A</v>
      </c>
      <c r="G69" s="1095" t="e">
        <f>'Council Target'!F9</f>
        <v>#N/A</v>
      </c>
      <c r="H69" s="343" t="e">
        <f>'Output 2-Performance Statement'!G81</f>
        <v>#DIV/0!</v>
      </c>
      <c r="I69" s="1181" t="e">
        <f>(H69-G69)/G69</f>
        <v>#DIV/0!</v>
      </c>
      <c r="J69" s="343" t="e">
        <f>'Output 2-Performance Statement'!H81</f>
        <v>#DIV/0!</v>
      </c>
      <c r="K69" s="343" t="e">
        <f>'Output 2-Performance Statement'!I81</f>
        <v>#DIV/0!</v>
      </c>
      <c r="L69" s="343" t="e">
        <f>'Output 2-Performance Statement'!J81</f>
        <v>#DIV/0!</v>
      </c>
      <c r="M69" s="343" t="e">
        <f>'Output 2-Performance Statement'!K81</f>
        <v>#DIV/0!</v>
      </c>
      <c r="N69" s="494" t="s">
        <v>431</v>
      </c>
      <c r="O69" s="141" t="e">
        <f>(H69-F69)/F69</f>
        <v>#DIV/0!</v>
      </c>
      <c r="P69" s="243"/>
      <c r="Q69" s="879" t="e">
        <f>'Commentary check'!I52</f>
        <v>#DIV/0!</v>
      </c>
      <c r="R69" s="586" t="s">
        <v>2644</v>
      </c>
    </row>
    <row r="70" spans="1:18" ht="42.75" customHeight="1" thickBot="1" x14ac:dyDescent="0.35">
      <c r="A70" s="44" t="s">
        <v>569</v>
      </c>
      <c r="B70" s="276" t="str">
        <f>'Output 2-Performance Statement'!B84</f>
        <v>Rates compared to property values</v>
      </c>
      <c r="C70" s="868" t="s">
        <v>570</v>
      </c>
      <c r="D70" s="261" t="e">
        <f>VLOOKUP($A70,'Data from 3 years ago'!$D$1:$F$70,MATCH("result",'Data from 3 years ago'!$D$2:$F$2,0),FALSE)</f>
        <v>#N/A</v>
      </c>
      <c r="E70" s="261" t="e">
        <f>VLOOKUP($A70,'Data from 2 years ago'!$D$1:$F$62,MATCH("result",'Data from 2 years ago'!$D$2:$F$2,0),FALSE)</f>
        <v>#N/A</v>
      </c>
      <c r="F70" s="261" t="e">
        <f>VLOOKUP($A70,'Data from 1 year ago'!$D$1:$F$62,MATCH("result",'Data from 1 year ago'!$D$2:$F$2,0),FALSE)</f>
        <v>#N/A</v>
      </c>
      <c r="G70" s="1132" t="s">
        <v>430</v>
      </c>
      <c r="H70" s="387">
        <f>'Output 2-Performance Statement'!G84</f>
        <v>0</v>
      </c>
      <c r="I70" s="1182" t="s">
        <v>430</v>
      </c>
      <c r="J70" s="387">
        <f>'Output 2-Performance Statement'!H84</f>
        <v>0</v>
      </c>
      <c r="K70" s="387">
        <f>'Output 2-Performance Statement'!I84</f>
        <v>0</v>
      </c>
      <c r="L70" s="387">
        <f>'Output 2-Performance Statement'!J84</f>
        <v>0</v>
      </c>
      <c r="M70" s="387">
        <f>'Output 2-Performance Statement'!K84</f>
        <v>0</v>
      </c>
      <c r="N70" s="494" t="s">
        <v>431</v>
      </c>
      <c r="O70" s="141" t="e">
        <f>(H70-F70)/F70</f>
        <v>#N/A</v>
      </c>
      <c r="P70" s="243"/>
      <c r="Q70" s="879" t="e">
        <f>'Commentary check'!I53</f>
        <v>#N/A</v>
      </c>
      <c r="R70" s="586" t="s">
        <v>2645</v>
      </c>
    </row>
    <row r="71" spans="1:18" ht="48" customHeight="1" thickBot="1" x14ac:dyDescent="0.35">
      <c r="A71" s="684" t="s">
        <v>571</v>
      </c>
      <c r="B71" s="46"/>
      <c r="C71" s="114" t="s">
        <v>419</v>
      </c>
      <c r="D71" s="299" t="str">
        <f>D54</f>
        <v>2022-23 Actual</v>
      </c>
      <c r="E71" s="299" t="str">
        <f>E54</f>
        <v>2023-24 Actual</v>
      </c>
      <c r="F71" s="299" t="str">
        <f>F54</f>
        <v>2024-25 Actual</v>
      </c>
      <c r="G71" s="928" t="s">
        <v>420</v>
      </c>
      <c r="H71" s="929" t="str">
        <f>'Input 3'!C2</f>
        <v>2025-26 Actual</v>
      </c>
      <c r="I71" s="929" t="s">
        <v>421</v>
      </c>
      <c r="J71" s="928"/>
      <c r="K71" s="928"/>
      <c r="L71" s="928"/>
      <c r="M71" s="928"/>
      <c r="N71" s="53"/>
      <c r="O71" s="138"/>
      <c r="P71" s="493"/>
      <c r="Q71" s="594"/>
      <c r="R71" s="594"/>
    </row>
    <row r="72" spans="1:18" ht="42.75" customHeight="1" x14ac:dyDescent="0.3">
      <c r="A72" s="51" t="s">
        <v>572</v>
      </c>
      <c r="B72" s="291" t="s">
        <v>573</v>
      </c>
      <c r="C72" s="292" t="s">
        <v>574</v>
      </c>
      <c r="D72" s="270" t="e">
        <f>VLOOKUP($A72,'Data from 3 years ago'!$D$1:$F$70,MATCH("result",'Data from 3 years ago'!$D$2:$F$2,0),FALSE)</f>
        <v>#N/A</v>
      </c>
      <c r="E72" s="270" t="e">
        <f>VLOOKUP($A72,'Data from 2 years ago'!$D$1:$F$62,MATCH("result",'Data from 2 years ago'!$D$2:$F$2,0),FALSE)</f>
        <v>#N/A</v>
      </c>
      <c r="F72" s="293" t="e">
        <f>VLOOKUP($A72,'Data from 1 year ago'!$D$1:$F$62,MATCH("result",'Data from 1 year ago'!$D$2:$F$2,0),FALSE)</f>
        <v>#N/A</v>
      </c>
      <c r="G72" s="1168" t="s">
        <v>430</v>
      </c>
      <c r="H72" s="285" t="e">
        <f>'Output 2-Performance Statement'!F92</f>
        <v>#N/A</v>
      </c>
      <c r="I72" s="1170" t="s">
        <v>430</v>
      </c>
      <c r="J72" s="1119"/>
      <c r="K72" s="1119"/>
      <c r="L72" s="1119"/>
      <c r="M72" s="1120"/>
      <c r="N72" s="494" t="s">
        <v>431</v>
      </c>
      <c r="O72" s="300" t="e">
        <f t="shared" ref="O72:O76" si="1">(H72-F72)/F72</f>
        <v>#N/A</v>
      </c>
      <c r="P72" s="245"/>
      <c r="Q72" s="879" t="e">
        <f>'Commentary check'!I54</f>
        <v>#N/A</v>
      </c>
      <c r="R72" s="595" t="s">
        <v>1988</v>
      </c>
    </row>
    <row r="73" spans="1:18" ht="42.75" customHeight="1" x14ac:dyDescent="0.3">
      <c r="A73" s="11" t="s">
        <v>575</v>
      </c>
      <c r="B73" s="278" t="s">
        <v>576</v>
      </c>
      <c r="C73" s="282" t="s">
        <v>577</v>
      </c>
      <c r="D73" s="270" t="e">
        <f>VLOOKUP($A73,'Data from 3 years ago'!$D$1:$F$70,MATCH("result",'Data from 3 years ago'!$D$2:$F$2,0),FALSE)</f>
        <v>#N/A</v>
      </c>
      <c r="E73" s="270" t="e">
        <f>VLOOKUP($A73,'Data from 2 years ago'!$D$1:$F$62,MATCH("result",'Data from 2 years ago'!$D$2:$F$2,0),FALSE)</f>
        <v>#N/A</v>
      </c>
      <c r="F73" s="272" t="e">
        <f>VLOOKUP($A73,'Data from 1 year ago'!$D$1:$F$62,MATCH("result",'Data from 1 year ago'!$D$2:$F$2,0),FALSE)</f>
        <v>#N/A</v>
      </c>
      <c r="G73" s="1168" t="s">
        <v>430</v>
      </c>
      <c r="H73" s="286" t="e">
        <f>'Output 2-Performance Statement'!F94</f>
        <v>#N/A</v>
      </c>
      <c r="I73" s="1170" t="s">
        <v>430</v>
      </c>
      <c r="J73" s="1100"/>
      <c r="K73" s="1100"/>
      <c r="L73" s="1100"/>
      <c r="M73" s="1121"/>
      <c r="N73" s="494" t="s">
        <v>431</v>
      </c>
      <c r="O73" s="141" t="e">
        <f t="shared" si="1"/>
        <v>#N/A</v>
      </c>
      <c r="P73" s="246"/>
      <c r="Q73" s="879" t="e">
        <f>'Commentary check'!I55</f>
        <v>#N/A</v>
      </c>
      <c r="R73" s="596" t="s">
        <v>578</v>
      </c>
    </row>
    <row r="74" spans="1:18" ht="42.75" customHeight="1" x14ac:dyDescent="0.3">
      <c r="A74" s="11" t="s">
        <v>579</v>
      </c>
      <c r="B74" s="294" t="s">
        <v>580</v>
      </c>
      <c r="C74" s="282" t="s">
        <v>581</v>
      </c>
      <c r="D74" s="257" t="e">
        <f>VLOOKUP($A74,'Data from 3 years ago'!$D$1:$F$70,MATCH("result",'Data from 3 years ago'!$D$2:$F$2,0),FALSE)</f>
        <v>#N/A</v>
      </c>
      <c r="E74" s="257" t="e">
        <f>VLOOKUP($A74,'Data from 2 years ago'!$D$1:$F$62,MATCH("result",'Data from 2 years ago'!$D$2:$F$2,0),FALSE)</f>
        <v>#N/A</v>
      </c>
      <c r="F74" s="267" t="e">
        <f>VLOOKUP($A74,'Data from 1 year ago'!$D$1:$F$62,MATCH("result",'Data from 1 year ago'!$D$2:$F$2,0),FALSE)</f>
        <v>#N/A</v>
      </c>
      <c r="G74" s="1166" t="s">
        <v>430</v>
      </c>
      <c r="H74" s="289">
        <f>'Output 2-Performance Statement'!F96</f>
        <v>0</v>
      </c>
      <c r="I74" s="1170" t="s">
        <v>430</v>
      </c>
      <c r="J74" s="1122"/>
      <c r="K74" s="1122"/>
      <c r="L74" s="1122"/>
      <c r="M74" s="1121"/>
      <c r="N74" s="494" t="s">
        <v>431</v>
      </c>
      <c r="O74" s="141" t="e">
        <f t="shared" si="1"/>
        <v>#N/A</v>
      </c>
      <c r="P74" s="246"/>
      <c r="Q74" s="879" t="e">
        <f>'Commentary check'!I56</f>
        <v>#N/A</v>
      </c>
      <c r="R74" s="596" t="s">
        <v>582</v>
      </c>
    </row>
    <row r="75" spans="1:18" ht="42.75" customHeight="1" x14ac:dyDescent="0.3">
      <c r="A75" s="11" t="s">
        <v>583</v>
      </c>
      <c r="B75" s="255" t="s">
        <v>584</v>
      </c>
      <c r="C75" s="256" t="s">
        <v>551</v>
      </c>
      <c r="D75" s="270" t="e">
        <f>VLOOKUP($A75,'Data from 3 years ago'!$D$1:$F$70,MATCH("result",'Data from 3 years ago'!$D$2:$F$2,0),FALSE)</f>
        <v>#N/A</v>
      </c>
      <c r="E75" s="270" t="e">
        <f>VLOOKUP($A75,'Data from 2 years ago'!$D$1:$F$62,MATCH("result",'Data from 2 years ago'!$D$2:$F$2,0),FALSE)</f>
        <v>#N/A</v>
      </c>
      <c r="F75" s="295" t="e">
        <f>VLOOKUP($A75,'Data from 1 year ago'!$D$1:$F$62,MATCH("result",'Data from 1 year ago'!$D$2:$F$2,0),FALSE)</f>
        <v>#N/A</v>
      </c>
      <c r="G75" s="1168" t="s">
        <v>430</v>
      </c>
      <c r="H75" s="286" t="e">
        <f>'Output 2-Performance Statement'!F99</f>
        <v>#N/A</v>
      </c>
      <c r="I75" s="1170" t="s">
        <v>430</v>
      </c>
      <c r="J75" s="1100"/>
      <c r="K75" s="1100"/>
      <c r="L75" s="1100"/>
      <c r="M75" s="1121"/>
      <c r="N75" s="494" t="s">
        <v>431</v>
      </c>
      <c r="O75" s="141" t="e">
        <f t="shared" si="1"/>
        <v>#N/A</v>
      </c>
      <c r="P75" s="246"/>
      <c r="Q75" s="879" t="e">
        <f>'Commentary check'!I57</f>
        <v>#N/A</v>
      </c>
      <c r="R75" s="596" t="s">
        <v>585</v>
      </c>
    </row>
    <row r="76" spans="1:18" ht="42.75" customHeight="1" x14ac:dyDescent="0.3">
      <c r="A76" s="11" t="s">
        <v>586</v>
      </c>
      <c r="B76" s="255" t="s">
        <v>587</v>
      </c>
      <c r="C76" s="282" t="s">
        <v>588</v>
      </c>
      <c r="D76" s="270" t="e">
        <f>VLOOKUP($A76,'Data from 3 years ago'!$D$1:$F$70,MATCH("result",'Data from 3 years ago'!$D$2:$F$2,0),FALSE)</f>
        <v>#N/A</v>
      </c>
      <c r="E76" s="270" t="e">
        <f>VLOOKUP($A76,'Data from 2 years ago'!$D$1:$F$62,MATCH("result",'Data from 2 years ago'!$D$2:$F$2,0),FALSE)</f>
        <v>#N/A</v>
      </c>
      <c r="F76" s="272" t="e">
        <f>VLOOKUP($A76,'Data from 1 year ago'!$D$1:$F$62,MATCH("result",'Data from 1 year ago'!$D$2:$F$2,0),FALSE)</f>
        <v>#N/A</v>
      </c>
      <c r="G76" s="1168" t="s">
        <v>430</v>
      </c>
      <c r="H76" s="286" t="e">
        <f>'Output 2-Performance Statement'!F102</f>
        <v>#N/A</v>
      </c>
      <c r="I76" s="1170" t="s">
        <v>430</v>
      </c>
      <c r="J76" s="1100"/>
      <c r="K76" s="1100"/>
      <c r="L76" s="1100"/>
      <c r="M76" s="1121"/>
      <c r="N76" s="494" t="s">
        <v>431</v>
      </c>
      <c r="O76" s="141" t="e">
        <f t="shared" si="1"/>
        <v>#N/A</v>
      </c>
      <c r="P76" s="246"/>
      <c r="Q76" s="879" t="e">
        <f>'Commentary check'!I58</f>
        <v>#N/A</v>
      </c>
      <c r="R76" s="596" t="s">
        <v>589</v>
      </c>
    </row>
    <row r="77" spans="1:18" ht="42.75" customHeight="1" x14ac:dyDescent="0.3">
      <c r="A77" s="11" t="s">
        <v>590</v>
      </c>
      <c r="B77" s="294" t="s">
        <v>591</v>
      </c>
      <c r="C77" s="282" t="s">
        <v>592</v>
      </c>
      <c r="D77" s="257" t="e">
        <f>VLOOKUP($A77,'Data from 3 years ago'!$D$1:$F$70,MATCH("result",'Data from 3 years ago'!$D$2:$F$2,0),FALSE)</f>
        <v>#N/A</v>
      </c>
      <c r="E77" s="257" t="e">
        <f>VLOOKUP($A77,'Data from 2 years ago'!$D$1:$F$62,MATCH("result",'Data from 2 years ago'!$D$2:$F$2,0),FALSE)</f>
        <v>#N/A</v>
      </c>
      <c r="F77" s="267" t="e">
        <f>VLOOKUP($A77,'Data from 1 year ago'!$D$1:$F$62,MATCH("result",'Data from 1 year ago'!$D$2:$F$2,0),FALSE)</f>
        <v>#N/A</v>
      </c>
      <c r="G77" s="1166" t="s">
        <v>430</v>
      </c>
      <c r="H77" s="289" t="e">
        <f>'Output 2-Performance Statement'!F105</f>
        <v>#N/A</v>
      </c>
      <c r="I77" s="1170" t="s">
        <v>430</v>
      </c>
      <c r="J77" s="1122"/>
      <c r="K77" s="1122"/>
      <c r="L77" s="1122"/>
      <c r="M77" s="1121"/>
      <c r="N77" s="494" t="s">
        <v>431</v>
      </c>
      <c r="O77" s="141" t="e">
        <f>(H77-F77)/F77</f>
        <v>#N/A</v>
      </c>
      <c r="P77" s="246"/>
      <c r="Q77" s="879" t="e">
        <f>'Commentary check'!I59</f>
        <v>#N/A</v>
      </c>
      <c r="R77" s="596" t="s">
        <v>593</v>
      </c>
    </row>
    <row r="78" spans="1:18" ht="42.75" customHeight="1" thickBot="1" x14ac:dyDescent="0.35">
      <c r="A78" s="54" t="s">
        <v>594</v>
      </c>
      <c r="B78" s="296" t="s">
        <v>595</v>
      </c>
      <c r="C78" s="297" t="s">
        <v>596</v>
      </c>
      <c r="D78" s="298" t="e">
        <f>VLOOKUP($A78,'Data from 3 years ago'!$D$1:$F$70,MATCH("result",'Data from 3 years ago'!$D$2:$F$2,0),FALSE)</f>
        <v>#N/A</v>
      </c>
      <c r="E78" s="298" t="e">
        <f>VLOOKUP($A78,'Data from 2 years ago'!$D$1:$F$62,MATCH("result",'Data from 2 years ago'!$D$2:$F$2,0),FALSE)</f>
        <v>#N/A</v>
      </c>
      <c r="F78" s="298" t="e">
        <f>VLOOKUP($A78,'Data from 1 year ago'!$D$1:$F$62,MATCH("result",'Data from 1 year ago'!$D$2:$F$2,0),FALSE)</f>
        <v>#N/A</v>
      </c>
      <c r="G78" s="1169" t="s">
        <v>430</v>
      </c>
      <c r="H78" s="387">
        <f>'Output 2-Performance Statement'!F108</f>
        <v>0</v>
      </c>
      <c r="I78" s="1171" t="s">
        <v>430</v>
      </c>
      <c r="J78" s="1123"/>
      <c r="K78" s="1123"/>
      <c r="L78" s="1123"/>
      <c r="M78" s="1124"/>
      <c r="N78" s="495" t="s">
        <v>431</v>
      </c>
      <c r="O78" s="301" t="e">
        <f>(H78-F78)/F78</f>
        <v>#N/A</v>
      </c>
      <c r="P78" s="247"/>
      <c r="Q78" s="879" t="e">
        <f>'Commentary check'!I60</f>
        <v>#N/A</v>
      </c>
      <c r="R78" s="597" t="s">
        <v>597</v>
      </c>
    </row>
    <row r="79" spans="1:18" x14ac:dyDescent="0.3">
      <c r="B79" s="7"/>
      <c r="C79" s="7"/>
      <c r="D79" s="7"/>
      <c r="E79" s="7"/>
      <c r="F79" s="7"/>
      <c r="G79" s="7"/>
      <c r="H79" s="7"/>
      <c r="I79" s="7"/>
      <c r="J79" s="7"/>
      <c r="K79" s="7"/>
      <c r="L79" s="7"/>
      <c r="M79" s="7"/>
      <c r="N79" s="7"/>
      <c r="O79" s="56"/>
      <c r="P79" s="7"/>
      <c r="Q79" s="7"/>
      <c r="R79" s="7"/>
    </row>
    <row r="80" spans="1:18" ht="20" x14ac:dyDescent="0.4">
      <c r="B80" s="7"/>
      <c r="C80" s="7"/>
      <c r="D80" s="7"/>
      <c r="E80" s="7"/>
      <c r="F80" s="7"/>
      <c r="G80" s="7"/>
      <c r="H80" s="7"/>
      <c r="I80" s="7"/>
      <c r="J80" s="7"/>
      <c r="K80" s="7"/>
      <c r="L80" s="7"/>
      <c r="M80" s="7"/>
      <c r="N80" s="13"/>
      <c r="O80" s="56"/>
      <c r="P80" s="95"/>
      <c r="Q80" s="7"/>
      <c r="R80" s="7"/>
    </row>
    <row r="81" spans="2:18" x14ac:dyDescent="0.3">
      <c r="B81" s="7"/>
      <c r="C81" s="7"/>
      <c r="D81" s="12"/>
      <c r="E81" s="12"/>
      <c r="F81" s="12"/>
      <c r="G81" s="7"/>
      <c r="H81" s="7"/>
      <c r="I81" s="12"/>
      <c r="J81" s="7"/>
      <c r="K81" s="7"/>
      <c r="L81" s="7"/>
      <c r="M81" s="7"/>
      <c r="N81" s="13"/>
      <c r="O81" s="56"/>
      <c r="P81" s="7"/>
      <c r="Q81" s="7"/>
      <c r="R81" s="7"/>
    </row>
    <row r="82" spans="2:18" x14ac:dyDescent="0.3">
      <c r="B82" s="7"/>
      <c r="C82" s="7"/>
      <c r="D82" s="12"/>
      <c r="E82" s="12"/>
      <c r="F82" s="12"/>
      <c r="G82" s="7"/>
      <c r="H82" s="7"/>
      <c r="I82" s="57"/>
      <c r="J82" s="7"/>
      <c r="K82" s="7"/>
      <c r="L82" s="7"/>
      <c r="M82" s="7"/>
      <c r="N82" s="13"/>
      <c r="O82" s="56"/>
      <c r="P82" s="7"/>
      <c r="Q82" s="7"/>
      <c r="R82" s="7"/>
    </row>
    <row r="83" spans="2:18" x14ac:dyDescent="0.3">
      <c r="B83" s="7"/>
      <c r="C83" s="7"/>
      <c r="D83" s="12"/>
      <c r="E83" s="12"/>
      <c r="F83" s="12"/>
      <c r="G83" s="7"/>
      <c r="H83" s="7"/>
      <c r="I83" s="12"/>
      <c r="J83" s="7"/>
      <c r="K83" s="7"/>
      <c r="L83" s="7"/>
      <c r="M83" s="7"/>
      <c r="N83" s="13"/>
      <c r="O83" s="56"/>
      <c r="P83" s="7"/>
      <c r="Q83" s="7"/>
      <c r="R83" s="7"/>
    </row>
    <row r="84" spans="2:18" x14ac:dyDescent="0.3">
      <c r="B84" s="7"/>
      <c r="C84" s="7"/>
      <c r="D84" s="7"/>
      <c r="E84" s="7"/>
      <c r="F84" s="7"/>
      <c r="G84" s="7"/>
      <c r="H84" s="7"/>
      <c r="I84" s="7"/>
      <c r="J84" s="7"/>
      <c r="K84" s="7"/>
      <c r="L84" s="7"/>
      <c r="M84" s="7"/>
      <c r="N84" s="13"/>
      <c r="O84" s="56"/>
      <c r="P84" s="7"/>
      <c r="Q84" s="7"/>
      <c r="R84" s="7"/>
    </row>
    <row r="85" spans="2:18" x14ac:dyDescent="0.3">
      <c r="B85" s="7"/>
      <c r="C85" s="7"/>
      <c r="D85" s="7"/>
      <c r="E85" s="7"/>
      <c r="F85" s="7"/>
      <c r="G85" s="7"/>
      <c r="H85" s="7"/>
      <c r="I85" s="7"/>
      <c r="J85" s="7"/>
      <c r="K85" s="7"/>
      <c r="L85" s="7"/>
      <c r="M85" s="7"/>
      <c r="N85" s="13"/>
      <c r="O85" s="56"/>
      <c r="P85" s="7"/>
      <c r="Q85" s="7"/>
      <c r="R85" s="7"/>
    </row>
    <row r="86" spans="2:18" x14ac:dyDescent="0.3">
      <c r="B86" s="7"/>
      <c r="C86" s="7"/>
      <c r="D86" s="7"/>
      <c r="E86" s="7"/>
      <c r="F86" s="7"/>
      <c r="G86" s="7"/>
      <c r="H86" s="7"/>
      <c r="I86" s="7"/>
      <c r="J86" s="7"/>
      <c r="K86" s="7"/>
      <c r="L86" s="7"/>
      <c r="M86" s="7"/>
      <c r="N86" s="13"/>
      <c r="O86" s="56"/>
      <c r="P86" s="7"/>
      <c r="Q86" s="7"/>
      <c r="R86" s="7"/>
    </row>
    <row r="87" spans="2:18" x14ac:dyDescent="0.3">
      <c r="B87" s="7"/>
      <c r="C87" s="7"/>
      <c r="D87" s="7"/>
      <c r="E87" s="7"/>
      <c r="F87" s="7"/>
      <c r="G87" s="7"/>
      <c r="H87" s="7"/>
      <c r="I87" s="7"/>
      <c r="J87" s="7"/>
      <c r="K87" s="7"/>
      <c r="L87" s="7"/>
      <c r="M87" s="7"/>
      <c r="N87" s="13"/>
      <c r="O87" s="56"/>
      <c r="P87" s="7"/>
      <c r="Q87" s="7"/>
      <c r="R87" s="7"/>
    </row>
    <row r="88" spans="2:18" x14ac:dyDescent="0.3">
      <c r="B88" s="7"/>
      <c r="C88" s="7"/>
      <c r="D88" s="7"/>
      <c r="E88" s="7"/>
      <c r="F88" s="7"/>
      <c r="G88" s="7"/>
      <c r="H88" s="7"/>
      <c r="I88" s="7"/>
      <c r="J88" s="7"/>
      <c r="K88" s="7"/>
      <c r="L88" s="7"/>
      <c r="M88" s="7"/>
      <c r="N88" s="13"/>
      <c r="O88" s="56"/>
      <c r="P88" s="7"/>
      <c r="Q88" s="7"/>
      <c r="R88" s="7"/>
    </row>
    <row r="89" spans="2:18" x14ac:dyDescent="0.3">
      <c r="B89" s="7"/>
      <c r="C89" s="7"/>
      <c r="D89" s="7"/>
      <c r="E89" s="7"/>
      <c r="F89" s="7"/>
      <c r="G89" s="7"/>
      <c r="H89" s="7"/>
      <c r="I89" s="7"/>
      <c r="J89" s="7"/>
      <c r="K89" s="7"/>
      <c r="L89" s="7"/>
      <c r="M89" s="7"/>
      <c r="N89" s="13"/>
      <c r="O89" s="56"/>
      <c r="P89" s="7"/>
      <c r="Q89" s="7"/>
      <c r="R89" s="7"/>
    </row>
    <row r="90" spans="2:18" x14ac:dyDescent="0.3">
      <c r="B90" s="7"/>
      <c r="C90" s="7"/>
      <c r="D90" s="7"/>
      <c r="E90" s="7"/>
      <c r="F90" s="7"/>
      <c r="G90" s="7"/>
      <c r="H90" s="7"/>
      <c r="I90" s="7"/>
      <c r="J90" s="7"/>
      <c r="K90" s="7"/>
      <c r="L90" s="7"/>
      <c r="M90" s="7"/>
      <c r="N90" s="13"/>
      <c r="O90" s="56"/>
      <c r="P90" s="7"/>
      <c r="Q90" s="7"/>
      <c r="R90" s="7"/>
    </row>
    <row r="91" spans="2:18" x14ac:dyDescent="0.3">
      <c r="B91" s="7"/>
      <c r="C91" s="7"/>
      <c r="D91" s="7"/>
      <c r="E91" s="7"/>
      <c r="F91" s="7"/>
      <c r="G91" s="7"/>
      <c r="H91" s="7"/>
      <c r="I91" s="7"/>
      <c r="J91" s="7"/>
      <c r="K91" s="7"/>
      <c r="L91" s="7"/>
      <c r="M91" s="7"/>
      <c r="N91" s="13"/>
      <c r="O91" s="56"/>
      <c r="P91" s="7"/>
      <c r="Q91" s="7"/>
      <c r="R91" s="7"/>
    </row>
    <row r="92" spans="2:18" x14ac:dyDescent="0.3">
      <c r="B92" s="7"/>
      <c r="C92" s="7"/>
      <c r="D92" s="7"/>
      <c r="E92" s="7"/>
      <c r="F92" s="7"/>
      <c r="G92" s="7"/>
      <c r="H92" s="7"/>
      <c r="I92" s="7"/>
      <c r="J92" s="7"/>
      <c r="K92" s="7"/>
      <c r="L92" s="7"/>
      <c r="M92" s="7"/>
      <c r="N92" s="13"/>
      <c r="O92" s="56"/>
      <c r="P92" s="7"/>
      <c r="Q92" s="7"/>
      <c r="R92" s="7"/>
    </row>
    <row r="93" spans="2:18" x14ac:dyDescent="0.3">
      <c r="B93" s="7"/>
      <c r="C93" s="7"/>
      <c r="D93" s="7"/>
      <c r="E93" s="7"/>
      <c r="F93" s="7"/>
      <c r="G93" s="7"/>
      <c r="H93" s="7"/>
      <c r="I93" s="7"/>
      <c r="J93" s="7"/>
      <c r="K93" s="7"/>
      <c r="L93" s="7"/>
      <c r="M93" s="7"/>
      <c r="N93" s="13"/>
      <c r="O93" s="56"/>
      <c r="P93" s="7"/>
      <c r="Q93" s="7"/>
      <c r="R93" s="7"/>
    </row>
    <row r="94" spans="2:18" x14ac:dyDescent="0.3">
      <c r="B94" s="7"/>
      <c r="C94" s="7"/>
      <c r="D94" s="7"/>
      <c r="E94" s="7"/>
      <c r="F94" s="7"/>
      <c r="G94" s="7"/>
      <c r="H94" s="7"/>
      <c r="I94" s="7"/>
      <c r="J94" s="7"/>
      <c r="K94" s="7"/>
      <c r="L94" s="7"/>
      <c r="M94" s="7"/>
      <c r="N94" s="13"/>
      <c r="O94" s="56"/>
      <c r="P94" s="7"/>
      <c r="Q94" s="7"/>
      <c r="R94" s="7"/>
    </row>
    <row r="95" spans="2:18" x14ac:dyDescent="0.3">
      <c r="B95" s="7"/>
      <c r="C95" s="7"/>
      <c r="D95" s="7"/>
      <c r="E95" s="7"/>
      <c r="F95" s="7"/>
      <c r="G95" s="7"/>
      <c r="H95" s="7"/>
      <c r="I95" s="7"/>
      <c r="J95" s="7"/>
      <c r="K95" s="7"/>
      <c r="L95" s="7"/>
      <c r="M95" s="7"/>
      <c r="N95" s="13"/>
      <c r="O95" s="56"/>
      <c r="P95" s="7"/>
      <c r="Q95" s="7"/>
      <c r="R95" s="7"/>
    </row>
    <row r="96" spans="2:18" x14ac:dyDescent="0.3">
      <c r="B96" s="7"/>
      <c r="C96" s="7"/>
      <c r="D96" s="7"/>
      <c r="E96" s="7"/>
      <c r="F96" s="7"/>
      <c r="G96" s="7"/>
      <c r="H96" s="7"/>
      <c r="I96" s="7"/>
      <c r="J96" s="7"/>
      <c r="K96" s="7"/>
      <c r="L96" s="7"/>
      <c r="M96" s="7"/>
      <c r="N96" s="13"/>
      <c r="O96" s="56"/>
      <c r="P96" s="7"/>
      <c r="Q96" s="7"/>
      <c r="R96" s="7"/>
    </row>
    <row r="97" spans="2:18" x14ac:dyDescent="0.3">
      <c r="B97" s="7"/>
      <c r="C97" s="7"/>
      <c r="D97" s="7"/>
      <c r="E97" s="7"/>
      <c r="F97" s="7"/>
      <c r="G97" s="7"/>
      <c r="H97" s="7"/>
      <c r="I97" s="7"/>
      <c r="J97" s="7"/>
      <c r="K97" s="7"/>
      <c r="L97" s="7"/>
      <c r="M97" s="7"/>
      <c r="N97" s="13"/>
      <c r="O97" s="56"/>
      <c r="P97" s="7"/>
      <c r="Q97" s="7"/>
      <c r="R97" s="7"/>
    </row>
    <row r="98" spans="2:18" x14ac:dyDescent="0.3">
      <c r="B98" s="7"/>
      <c r="C98" s="7"/>
      <c r="D98" s="7"/>
      <c r="E98" s="7"/>
      <c r="F98" s="7"/>
      <c r="G98" s="7"/>
      <c r="H98" s="7"/>
      <c r="I98" s="7"/>
      <c r="J98" s="7"/>
      <c r="K98" s="7"/>
      <c r="L98" s="7"/>
      <c r="M98" s="7"/>
      <c r="N98" s="13"/>
      <c r="O98" s="56"/>
      <c r="P98" s="7"/>
      <c r="Q98" s="7"/>
      <c r="R98" s="7"/>
    </row>
    <row r="99" spans="2:18" x14ac:dyDescent="0.3">
      <c r="B99" s="7"/>
      <c r="C99" s="7"/>
      <c r="D99" s="7"/>
      <c r="E99" s="7"/>
      <c r="F99" s="7"/>
      <c r="G99" s="7"/>
      <c r="H99" s="7"/>
      <c r="I99" s="7"/>
      <c r="J99" s="7"/>
      <c r="K99" s="7"/>
      <c r="L99" s="7"/>
      <c r="M99" s="7"/>
      <c r="N99" s="13"/>
      <c r="O99" s="56"/>
      <c r="P99" s="7"/>
      <c r="Q99" s="7"/>
      <c r="R99" s="7"/>
    </row>
    <row r="100" spans="2:18" x14ac:dyDescent="0.3">
      <c r="B100" s="7"/>
      <c r="C100" s="7"/>
      <c r="D100" s="7"/>
      <c r="E100" s="7"/>
      <c r="F100" s="7"/>
      <c r="G100" s="7"/>
      <c r="H100" s="7"/>
      <c r="I100" s="7"/>
      <c r="J100" s="7"/>
      <c r="K100" s="7"/>
      <c r="L100" s="7"/>
      <c r="M100" s="7"/>
      <c r="N100" s="13"/>
      <c r="O100" s="56"/>
      <c r="P100" s="7"/>
      <c r="Q100" s="7"/>
      <c r="R100" s="7"/>
    </row>
    <row r="101" spans="2:18" x14ac:dyDescent="0.3">
      <c r="B101" s="7"/>
      <c r="C101" s="7"/>
      <c r="D101" s="7"/>
      <c r="E101" s="7"/>
      <c r="F101" s="7"/>
      <c r="G101" s="7"/>
      <c r="H101" s="7"/>
      <c r="I101" s="7"/>
      <c r="J101" s="7"/>
      <c r="K101" s="7"/>
      <c r="L101" s="7"/>
      <c r="M101" s="7"/>
      <c r="N101" s="13"/>
      <c r="O101" s="56"/>
      <c r="P101" s="7"/>
      <c r="Q101" s="7"/>
      <c r="R101" s="7"/>
    </row>
    <row r="102" spans="2:18" x14ac:dyDescent="0.3">
      <c r="B102" s="7"/>
      <c r="C102" s="7"/>
      <c r="D102" s="7"/>
      <c r="E102" s="7"/>
      <c r="F102" s="7"/>
      <c r="G102" s="7"/>
      <c r="H102" s="7"/>
      <c r="I102" s="7"/>
      <c r="J102" s="7"/>
      <c r="K102" s="7"/>
      <c r="L102" s="7"/>
      <c r="M102" s="7"/>
      <c r="N102" s="13"/>
      <c r="O102" s="56"/>
      <c r="P102" s="7"/>
      <c r="Q102" s="7"/>
      <c r="R102" s="7"/>
    </row>
    <row r="103" spans="2:18" x14ac:dyDescent="0.3">
      <c r="B103" s="7"/>
      <c r="C103" s="7"/>
      <c r="D103" s="7"/>
      <c r="E103" s="7"/>
      <c r="F103" s="7"/>
      <c r="G103" s="7"/>
      <c r="H103" s="7"/>
      <c r="I103" s="7"/>
      <c r="J103" s="7"/>
      <c r="K103" s="7"/>
      <c r="L103" s="7"/>
      <c r="M103" s="7"/>
      <c r="N103" s="13"/>
      <c r="O103" s="56"/>
      <c r="P103" s="7"/>
      <c r="Q103" s="7"/>
      <c r="R103" s="7"/>
    </row>
    <row r="104" spans="2:18" x14ac:dyDescent="0.3">
      <c r="B104" s="7"/>
      <c r="C104" s="7"/>
      <c r="D104" s="7"/>
      <c r="E104" s="7"/>
      <c r="F104" s="7"/>
      <c r="G104" s="7"/>
      <c r="H104" s="7"/>
      <c r="I104" s="7"/>
      <c r="J104" s="7"/>
      <c r="K104" s="7"/>
      <c r="L104" s="7"/>
      <c r="M104" s="7"/>
      <c r="N104" s="13"/>
      <c r="O104" s="56"/>
      <c r="P104" s="7"/>
      <c r="Q104" s="7"/>
      <c r="R104" s="7"/>
    </row>
    <row r="105" spans="2:18" x14ac:dyDescent="0.3">
      <c r="B105" s="7"/>
      <c r="C105" s="7"/>
      <c r="D105" s="7"/>
      <c r="E105" s="7"/>
      <c r="F105" s="7"/>
      <c r="G105" s="7"/>
      <c r="H105" s="7"/>
      <c r="I105" s="7"/>
      <c r="J105" s="7"/>
      <c r="K105" s="7"/>
      <c r="L105" s="7"/>
      <c r="M105" s="7"/>
      <c r="N105" s="13"/>
      <c r="O105" s="56"/>
      <c r="P105" s="7"/>
      <c r="Q105" s="7"/>
      <c r="R105" s="7"/>
    </row>
    <row r="106" spans="2:18" x14ac:dyDescent="0.3">
      <c r="B106" s="7"/>
      <c r="C106" s="7"/>
      <c r="D106" s="7"/>
      <c r="E106" s="7"/>
      <c r="F106" s="7"/>
      <c r="G106" s="7"/>
      <c r="H106" s="7"/>
      <c r="I106" s="7"/>
      <c r="J106" s="7"/>
      <c r="K106" s="7"/>
      <c r="L106" s="7"/>
      <c r="M106" s="7"/>
      <c r="N106" s="13"/>
      <c r="O106" s="56"/>
      <c r="P106" s="7"/>
      <c r="Q106" s="7"/>
      <c r="R106" s="7"/>
    </row>
    <row r="107" spans="2:18" x14ac:dyDescent="0.3">
      <c r="B107" s="7"/>
      <c r="C107" s="7"/>
      <c r="D107" s="7"/>
      <c r="E107" s="7"/>
      <c r="F107" s="7"/>
      <c r="G107" s="7"/>
      <c r="H107" s="7"/>
      <c r="I107" s="7"/>
      <c r="J107" s="7"/>
      <c r="K107" s="7"/>
      <c r="L107" s="7"/>
      <c r="M107" s="7"/>
      <c r="N107" s="13"/>
      <c r="O107" s="56"/>
      <c r="P107" s="7"/>
      <c r="Q107" s="7"/>
      <c r="R107" s="7"/>
    </row>
    <row r="108" spans="2:18" x14ac:dyDescent="0.3">
      <c r="B108" s="7"/>
      <c r="C108" s="7"/>
      <c r="D108" s="7"/>
      <c r="E108" s="7"/>
      <c r="F108" s="7"/>
      <c r="G108" s="7"/>
      <c r="H108" s="7"/>
      <c r="I108" s="7"/>
      <c r="J108" s="7"/>
      <c r="K108" s="7"/>
      <c r="L108" s="7"/>
      <c r="M108" s="7"/>
      <c r="N108" s="13"/>
      <c r="O108" s="56"/>
      <c r="P108" s="7"/>
      <c r="Q108" s="7"/>
      <c r="R108" s="7"/>
    </row>
    <row r="109" spans="2:18" x14ac:dyDescent="0.3">
      <c r="B109" s="7"/>
      <c r="C109" s="7"/>
      <c r="D109" s="7"/>
      <c r="E109" s="7"/>
      <c r="F109" s="7"/>
      <c r="G109" s="7"/>
      <c r="H109" s="7"/>
      <c r="I109" s="7"/>
      <c r="J109" s="7"/>
      <c r="K109" s="7"/>
      <c r="L109" s="7"/>
      <c r="M109" s="7"/>
      <c r="N109" s="13"/>
      <c r="O109" s="56"/>
      <c r="P109" s="7"/>
      <c r="Q109" s="7"/>
      <c r="R109" s="7"/>
    </row>
    <row r="110" spans="2:18" x14ac:dyDescent="0.3">
      <c r="B110" s="7"/>
      <c r="C110" s="7"/>
      <c r="D110" s="7"/>
      <c r="E110" s="7"/>
      <c r="F110" s="7"/>
      <c r="G110" s="7"/>
      <c r="H110" s="7"/>
      <c r="I110" s="7"/>
      <c r="J110" s="7"/>
      <c r="K110" s="7"/>
      <c r="L110" s="7"/>
      <c r="M110" s="7"/>
      <c r="N110" s="13"/>
      <c r="O110" s="56"/>
      <c r="P110" s="7"/>
      <c r="Q110" s="7"/>
      <c r="R110" s="7"/>
    </row>
  </sheetData>
  <sheetProtection selectLockedCells="1"/>
  <phoneticPr fontId="7" type="noConversion"/>
  <dataValidations xWindow="1501" yWindow="1297" count="3">
    <dataValidation allowBlank="1" showInputMessage="1" showErrorMessage="1" promptTitle="          WARNING" prompt="These cells are for display purposes only. Changes to these cells will not be reflected in the export or output tabs. " sqref="Q4:R78" xr:uid="{1784EB5F-61B9-421A-8D73-B13278FF144D}"/>
    <dataValidation allowBlank="1" showInputMessage="1" showErrorMessage="1" promptTitle="Warning!" prompt="These cells are for display purposes only._x000a__x000a_Changes to actual and mandatory targets will not be reflected in the output or export tabs." sqref="A4:O4" xr:uid="{4E31C624-5EA6-44D4-ACAC-9F4077B3DCE7}"/>
    <dataValidation allowBlank="1" showInputMessage="1" showErrorMessage="1" promptTitle="Warning!" prompt="These cells are for display purposes only._x000a__x000a_Changes to actuals, forecasts or mandatory targets will not be reflected in the output or export tabs." sqref="A5:O78" xr:uid="{319950E9-F14D-47E1-983B-A78CFA2C079D}"/>
  </dataValidations>
  <printOptions horizontalCentered="1"/>
  <pageMargins left="0.70866141732283472" right="0.70866141732283472" top="0.74803149606299213" bottom="0.74803149606299213" header="0.31496062992125984" footer="0.31496062992125984"/>
  <pageSetup paperSize="9" scale="50" fitToHeight="9" orientation="portrait" r:id="rId1"/>
  <headerFooter>
    <oddHeader>&amp;C&amp;"Arial"&amp;12&amp;K000000OFFICIAL&amp;1#</oddHeader>
    <oddFooter>&amp;L&amp;9&amp;F&amp;R&amp;9&amp;P&amp;C&amp;"Calibri"&amp;11&amp;K000000&amp;"Calibri"&amp;11&amp;K000000&amp;9&amp;A_x000D_&amp;1#&amp;"Arial"&amp;12&amp;K000000OFFICIAL</oddFooter>
  </headerFooter>
  <legacyDrawing r:id="rId2"/>
  <extLst>
    <ext xmlns:x14="http://schemas.microsoft.com/office/spreadsheetml/2009/9/main" uri="{78C0D931-6437-407d-A8EE-F0AAD7539E65}">
      <x14:conditionalFormattings>
        <x14:conditionalFormatting xmlns:xm="http://schemas.microsoft.com/office/excel/2006/main">
          <x14:cfRule type="iconSet" priority="21" id="{00000000-000E-0000-0400-000006000000}">
            <x14:iconSet iconSet="3Symbols2" custom="1">
              <x14:cfvo type="percent">
                <xm:f>0</xm:f>
              </x14:cfvo>
              <x14:cfvo type="num">
                <xm:f>-0.1</xm:f>
              </x14:cfvo>
              <x14:cfvo type="num">
                <xm:f>-2.5000000000000001E-2</xm:f>
              </x14:cfvo>
              <x14:cfIcon iconSet="3Symbols2" iconId="0"/>
              <x14:cfIcon iconSet="3Triangles" iconId="1"/>
              <x14:cfIcon iconSet="3Symbols2" iconId="2"/>
            </x14:iconSet>
          </x14:cfRule>
          <xm:sqref>I22</xm:sqref>
        </x14:conditionalFormatting>
        <x14:conditionalFormatting xmlns:xm="http://schemas.microsoft.com/office/excel/2006/main">
          <x14:cfRule type="iconSet" priority="6" id="{24717992-7730-4B80-81AC-AC1FDDEDA971}">
            <x14:iconSet iconSet="3Symbols2" custom="1">
              <x14:cfvo type="percent">
                <xm:f>0</xm:f>
              </x14:cfvo>
              <x14:cfvo type="num">
                <xm:f>-0.1</xm:f>
              </x14:cfvo>
              <x14:cfvo type="num">
                <xm:f>-2.5000000000000001E-2</xm:f>
              </x14:cfvo>
              <x14:cfIcon iconSet="3Symbols2" iconId="0"/>
              <x14:cfIcon iconSet="3Triangles" iconId="1"/>
              <x14:cfIcon iconSet="3Symbols2" iconId="2"/>
            </x14:iconSet>
          </x14:cfRule>
          <xm:sqref>I40</xm:sqref>
        </x14:conditionalFormatting>
        <x14:conditionalFormatting xmlns:xm="http://schemas.microsoft.com/office/excel/2006/main">
          <x14:cfRule type="iconSet" priority="4" id="{DEE9BC9D-98FF-4A60-910C-029C626275B2}">
            <x14:iconSet iconSet="3Symbols2" custom="1">
              <x14:cfvo type="percent">
                <xm:f>0</xm:f>
              </x14:cfvo>
              <x14:cfvo type="num">
                <xm:f>-0.1</xm:f>
              </x14:cfvo>
              <x14:cfvo type="num">
                <xm:f>-2.5000000000000001E-2</xm:f>
              </x14:cfvo>
              <x14:cfIcon iconSet="3Symbols2" iconId="0"/>
              <x14:cfIcon iconSet="3Triangles" iconId="1"/>
              <x14:cfIcon iconSet="3Symbols2" iconId="2"/>
            </x14:iconSet>
          </x14:cfRule>
          <xm:sqref>I46</xm:sqref>
        </x14:conditionalFormatting>
        <x14:conditionalFormatting xmlns:xm="http://schemas.microsoft.com/office/excel/2006/main">
          <x14:cfRule type="iconSet" priority="3" id="{BF17F718-92A7-4BEB-9EAA-97183A66F29D}">
            <x14:iconSet iconSet="3Symbols2" custom="1">
              <x14:cfvo type="percent">
                <xm:f>0</xm:f>
              </x14:cfvo>
              <x14:cfvo type="num">
                <xm:f>-0.1</xm:f>
              </x14:cfvo>
              <x14:cfvo type="num">
                <xm:f>-2.5000000000000001E-2</xm:f>
              </x14:cfvo>
              <x14:cfIcon iconSet="3Symbols2" iconId="0"/>
              <x14:cfIcon iconSet="3Triangles" iconId="1"/>
              <x14:cfIcon iconSet="3Symbols2" iconId="2"/>
            </x14:iconSet>
          </x14:cfRule>
          <xm:sqref>I53</xm:sqref>
        </x14:conditionalFormatting>
        <x14:conditionalFormatting xmlns:xm="http://schemas.microsoft.com/office/excel/2006/main">
          <x14:cfRule type="iconSet" priority="9" id="{F1B8A41D-72AB-4CEA-A6C9-7A6350CCA6C6}">
            <x14:iconSet iconSet="3Symbols" custom="1">
              <x14:cfvo type="percent">
                <xm:f>0</xm:f>
              </x14:cfvo>
              <x14:cfvo type="num" gte="0">
                <xm:f>2.5000000000000001E-2</xm:f>
              </x14:cfvo>
              <x14:cfvo type="num" gte="0">
                <xm:f>0.1</xm:f>
              </x14:cfvo>
              <x14:cfIcon iconSet="3Symbols2" iconId="2"/>
              <x14:cfIcon iconSet="3Triangles" iconId="1"/>
              <x14:cfIcon iconSet="3Symbols2" iconId="0"/>
            </x14:iconSet>
          </x14:cfRule>
          <xm:sqref>I56</xm:sqref>
        </x14:conditionalFormatting>
        <x14:conditionalFormatting xmlns:xm="http://schemas.microsoft.com/office/excel/2006/main">
          <x14:cfRule type="iconSet" priority="1" id="{2C5B30A6-E514-4D81-BDC3-B844DFEBFBAC}">
            <x14:iconSet iconSet="3Symbols2" custom="1">
              <x14:cfvo type="percent">
                <xm:f>0</xm:f>
              </x14:cfvo>
              <x14:cfvo type="num">
                <xm:f>-0.1</xm:f>
              </x14:cfvo>
              <x14:cfvo type="num">
                <xm:f>-2.5000000000000001E-2</xm:f>
              </x14:cfvo>
              <x14:cfIcon iconSet="3Symbols2" iconId="0"/>
              <x14:cfIcon iconSet="3Triangles" iconId="1"/>
              <x14:cfIcon iconSet="3Symbols2" iconId="2"/>
            </x14:iconSet>
          </x14:cfRule>
          <xm:sqref>I59</xm:sqref>
        </x14:conditionalFormatting>
        <x14:conditionalFormatting xmlns:xm="http://schemas.microsoft.com/office/excel/2006/main">
          <x14:cfRule type="iconSet" priority="10" id="{E6FAB73A-AC31-4635-9444-994A3EF9E033}">
            <x14:iconSet iconSet="3Symbols" custom="1">
              <x14:cfvo type="percent">
                <xm:f>0</xm:f>
              </x14:cfvo>
              <x14:cfvo type="num">
                <xm:f>-0.1</xm:f>
              </x14:cfvo>
              <x14:cfvo type="num">
                <xm:f>-2.5000000000000001E-2</xm:f>
              </x14:cfvo>
              <x14:cfIcon iconSet="3Symbols2" iconId="0"/>
              <x14:cfIcon iconSet="3Triangles" iconId="1"/>
              <x14:cfIcon iconSet="3Symbols2" iconId="2"/>
            </x14:iconSet>
          </x14:cfRule>
          <xm:sqref>I65</xm:sqref>
        </x14:conditionalFormatting>
        <x14:conditionalFormatting xmlns:xm="http://schemas.microsoft.com/office/excel/2006/main">
          <x14:cfRule type="iconSet" priority="2" id="{0C357388-3D17-41BE-90D7-8179EBA73459}">
            <x14:iconSet iconSet="3Symbols" custom="1">
              <x14:cfvo type="percent">
                <xm:f>0</xm:f>
              </x14:cfvo>
              <x14:cfvo type="num" gte="0">
                <xm:f>2.5000000000000001E-2</xm:f>
              </x14:cfvo>
              <x14:cfvo type="num" gte="0">
                <xm:f>0.1</xm:f>
              </x14:cfvo>
              <x14:cfIcon iconSet="3Symbols2" iconId="2"/>
              <x14:cfIcon iconSet="3Triangles" iconId="1"/>
              <x14:cfIcon iconSet="3Symbols2" iconId="0"/>
            </x14:iconSet>
          </x14:cfRule>
          <xm:sqref>I69</xm:sqref>
        </x14:conditionalFormatting>
        <x14:conditionalFormatting xmlns:xm="http://schemas.microsoft.com/office/excel/2006/main">
          <x14:cfRule type="expression" priority="87" id="{5AABA10A-21A7-4E19-A483-CE3638E6836E}">
            <xm:f>'Commentary check'!$J$2="Yes"</xm:f>
            <x14:dxf>
              <fill>
                <gradientFill degree="90">
                  <stop position="0">
                    <color rgb="FFFF0000"/>
                  </stop>
                  <stop position="0.5">
                    <color theme="0"/>
                  </stop>
                  <stop position="1">
                    <color rgb="FFFF0000"/>
                  </stop>
                </gradientFill>
              </fill>
            </x14:dxf>
          </x14:cfRule>
          <xm:sqref>O5</xm:sqref>
        </x14:conditionalFormatting>
        <x14:conditionalFormatting xmlns:xm="http://schemas.microsoft.com/office/excel/2006/main">
          <x14:cfRule type="expression" priority="86" id="{1E0F39D8-4D7E-4789-8E07-4FBBAA4DFC2C}">
            <xm:f>'Commentary check'!$J$3="Yes"</xm:f>
            <x14:dxf>
              <fill>
                <gradientFill degree="90">
                  <stop position="0">
                    <color rgb="FFFF0000"/>
                  </stop>
                  <stop position="0.5">
                    <color theme="0"/>
                  </stop>
                  <stop position="1">
                    <color rgb="FFFF0000"/>
                  </stop>
                </gradientFill>
              </fill>
            </x14:dxf>
          </x14:cfRule>
          <xm:sqref>O6</xm:sqref>
        </x14:conditionalFormatting>
        <x14:conditionalFormatting xmlns:xm="http://schemas.microsoft.com/office/excel/2006/main">
          <x14:cfRule type="expression" priority="85" id="{71FB018E-4F7F-41A1-BF76-F6FF59BAE276}">
            <xm:f>'Commentary check'!$J$4="Yes"</xm:f>
            <x14:dxf>
              <fill>
                <gradientFill degree="90">
                  <stop position="0">
                    <color rgb="FFFF0000"/>
                  </stop>
                  <stop position="0.5">
                    <color theme="0"/>
                  </stop>
                  <stop position="1">
                    <color rgb="FFFF0000"/>
                  </stop>
                </gradientFill>
              </fill>
            </x14:dxf>
          </x14:cfRule>
          <xm:sqref>O7</xm:sqref>
        </x14:conditionalFormatting>
        <x14:conditionalFormatting xmlns:xm="http://schemas.microsoft.com/office/excel/2006/main">
          <x14:cfRule type="expression" priority="84" id="{4E76EFC6-5BB8-4823-9E3A-18C638FBB2B4}">
            <xm:f>'Commentary check'!$J$5="Yes"</xm:f>
            <x14:dxf>
              <fill>
                <gradientFill degree="90">
                  <stop position="0">
                    <color rgb="FFFF0000"/>
                  </stop>
                  <stop position="0.5">
                    <color theme="0"/>
                  </stop>
                  <stop position="1">
                    <color rgb="FFFF0000"/>
                  </stop>
                </gradientFill>
              </fill>
            </x14:dxf>
          </x14:cfRule>
          <xm:sqref>O9</xm:sqref>
        </x14:conditionalFormatting>
        <x14:conditionalFormatting xmlns:xm="http://schemas.microsoft.com/office/excel/2006/main">
          <x14:cfRule type="expression" priority="83" id="{261665CC-913F-473E-AF3F-01A8CD44AA20}">
            <xm:f>'Commentary check'!$J$6="Yes"</xm:f>
            <x14:dxf>
              <fill>
                <gradientFill degree="90">
                  <stop position="0">
                    <color rgb="FFFF0000"/>
                  </stop>
                  <stop position="0.5">
                    <color theme="0"/>
                  </stop>
                  <stop position="1">
                    <color rgb="FFFF0000"/>
                  </stop>
                </gradientFill>
              </fill>
            </x14:dxf>
          </x14:cfRule>
          <xm:sqref>O10</xm:sqref>
        </x14:conditionalFormatting>
        <x14:conditionalFormatting xmlns:xm="http://schemas.microsoft.com/office/excel/2006/main">
          <x14:cfRule type="expression" priority="81" id="{5A02DD9F-6E1A-4A1F-BEE3-EBC1E0FB35A2}">
            <xm:f>'Commentary check'!$J$7="Yes"</xm:f>
            <x14:dxf>
              <fill>
                <gradientFill degree="90">
                  <stop position="0">
                    <color rgb="FFFF0000"/>
                  </stop>
                  <stop position="0.5">
                    <color theme="0"/>
                  </stop>
                  <stop position="1">
                    <color rgb="FFFF0000"/>
                  </stop>
                </gradientFill>
              </fill>
            </x14:dxf>
          </x14:cfRule>
          <xm:sqref>O11</xm:sqref>
        </x14:conditionalFormatting>
        <x14:conditionalFormatting xmlns:xm="http://schemas.microsoft.com/office/excel/2006/main">
          <x14:cfRule type="expression" priority="80" id="{37550704-D3B4-435E-A708-0E99707C9443}">
            <xm:f>'Commentary check'!$J$8="Yes"</xm:f>
            <x14:dxf>
              <fill>
                <gradientFill degree="90">
                  <stop position="0">
                    <color rgb="FFFF0000"/>
                  </stop>
                  <stop position="0.5">
                    <color theme="0"/>
                  </stop>
                  <stop position="1">
                    <color rgb="FFFF0000"/>
                  </stop>
                </gradientFill>
              </fill>
            </x14:dxf>
          </x14:cfRule>
          <xm:sqref>O12:O13</xm:sqref>
        </x14:conditionalFormatting>
        <x14:conditionalFormatting xmlns:xm="http://schemas.microsoft.com/office/excel/2006/main">
          <x14:cfRule type="expression" priority="79" id="{573EBBB7-B4D1-4A36-AD60-EB84F5F3436E}">
            <xm:f>'Commentary check'!$J$9="Yes"</xm:f>
            <x14:dxf>
              <fill>
                <gradientFill degree="90">
                  <stop position="0">
                    <color rgb="FFFF0000"/>
                  </stop>
                  <stop position="0.5">
                    <color theme="0"/>
                  </stop>
                  <stop position="1">
                    <color rgb="FFFF0000"/>
                  </stop>
                </gradientFill>
              </fill>
            </x14:dxf>
          </x14:cfRule>
          <xm:sqref>O13</xm:sqref>
        </x14:conditionalFormatting>
        <x14:conditionalFormatting xmlns:xm="http://schemas.microsoft.com/office/excel/2006/main">
          <x14:cfRule type="expression" priority="78" id="{E482EB16-483E-44EF-B622-051E3D9A2475}">
            <xm:f>'Commentary check'!$J$10="Yes"</xm:f>
            <x14:dxf>
              <fill>
                <gradientFill degree="90">
                  <stop position="0">
                    <color rgb="FFFF0000"/>
                  </stop>
                  <stop position="0.5">
                    <color theme="0"/>
                  </stop>
                  <stop position="1">
                    <color rgb="FFFF0000"/>
                  </stop>
                </gradientFill>
              </fill>
            </x14:dxf>
          </x14:cfRule>
          <xm:sqref>O15</xm:sqref>
        </x14:conditionalFormatting>
        <x14:conditionalFormatting xmlns:xm="http://schemas.microsoft.com/office/excel/2006/main">
          <x14:cfRule type="expression" priority="77" id="{D173BBB8-E742-4475-A372-1EC91C8C07F6}">
            <xm:f>'Commentary check'!$J$11="Yes"</xm:f>
            <x14:dxf>
              <fill>
                <gradientFill degree="90">
                  <stop position="0">
                    <color rgb="FFFF0000"/>
                  </stop>
                  <stop position="0.5">
                    <color theme="0"/>
                  </stop>
                  <stop position="1">
                    <color rgb="FFFF0000"/>
                  </stop>
                </gradientFill>
              </fill>
            </x14:dxf>
          </x14:cfRule>
          <xm:sqref>O16</xm:sqref>
        </x14:conditionalFormatting>
        <x14:conditionalFormatting xmlns:xm="http://schemas.microsoft.com/office/excel/2006/main">
          <x14:cfRule type="expression" priority="76" id="{665FC3DF-4589-450A-B83F-845B9408C7D7}">
            <xm:f>'Commentary check'!$J$12="Yes"</xm:f>
            <x14:dxf>
              <fill>
                <gradientFill degree="90">
                  <stop position="0">
                    <color rgb="FFFF0000"/>
                  </stop>
                  <stop position="0.5">
                    <color theme="0"/>
                  </stop>
                  <stop position="1">
                    <color rgb="FFFF0000"/>
                  </stop>
                </gradientFill>
              </fill>
            </x14:dxf>
          </x14:cfRule>
          <xm:sqref>O17</xm:sqref>
        </x14:conditionalFormatting>
        <x14:conditionalFormatting xmlns:xm="http://schemas.microsoft.com/office/excel/2006/main">
          <x14:cfRule type="expression" priority="75" id="{8286D4FE-2B0A-4EE9-B60B-0FC2B8C9C5D8}">
            <xm:f>'Commentary check'!$J$13="Yes"</xm:f>
            <x14:dxf>
              <fill>
                <gradientFill degree="90">
                  <stop position="0">
                    <color rgb="FFFF0000"/>
                  </stop>
                  <stop position="0.5">
                    <color theme="0"/>
                  </stop>
                  <stop position="1">
                    <color rgb="FFFF0000"/>
                  </stop>
                </gradientFill>
              </fill>
            </x14:dxf>
          </x14:cfRule>
          <xm:sqref>O18:O19</xm:sqref>
        </x14:conditionalFormatting>
        <x14:conditionalFormatting xmlns:xm="http://schemas.microsoft.com/office/excel/2006/main">
          <x14:cfRule type="expression" priority="74" id="{576BAC01-2BA3-4836-BC2F-AEE270D97583}">
            <xm:f>'Commentary check'!$J$15="Yes"</xm:f>
            <x14:dxf>
              <fill>
                <gradientFill degree="90">
                  <stop position="0">
                    <color rgb="FFFF0000"/>
                  </stop>
                  <stop position="0.5">
                    <color theme="0"/>
                  </stop>
                  <stop position="1">
                    <color rgb="FFFF0000"/>
                  </stop>
                </gradientFill>
              </fill>
            </x14:dxf>
          </x14:cfRule>
          <xm:sqref>O21</xm:sqref>
        </x14:conditionalFormatting>
        <x14:conditionalFormatting xmlns:xm="http://schemas.microsoft.com/office/excel/2006/main">
          <x14:cfRule type="expression" priority="73" id="{67B5FF5C-BA6C-4305-8249-14525C3DB550}">
            <xm:f>'Commentary check'!$J$16="Yes"</xm:f>
            <x14:dxf>
              <fill>
                <gradientFill degree="90">
                  <stop position="0">
                    <color rgb="FFFF0000"/>
                  </stop>
                  <stop position="0.5">
                    <color theme="0"/>
                  </stop>
                  <stop position="1">
                    <color rgb="FFFF0000"/>
                  </stop>
                </gradientFill>
              </fill>
            </x14:dxf>
          </x14:cfRule>
          <xm:sqref>O22</xm:sqref>
        </x14:conditionalFormatting>
        <x14:conditionalFormatting xmlns:xm="http://schemas.microsoft.com/office/excel/2006/main">
          <x14:cfRule type="expression" priority="72" id="{AC5BB09B-B0B8-4041-8B74-C203F9D92300}">
            <xm:f>'Commentary check'!$J$17="Yes"</xm:f>
            <x14:dxf>
              <fill>
                <gradientFill degree="90">
                  <stop position="0">
                    <color rgb="FFFF0000"/>
                  </stop>
                  <stop position="0.5">
                    <color theme="0"/>
                  </stop>
                  <stop position="1">
                    <color rgb="FFFF0000"/>
                  </stop>
                </gradientFill>
              </fill>
            </x14:dxf>
          </x14:cfRule>
          <xm:sqref>O23</xm:sqref>
        </x14:conditionalFormatting>
        <x14:conditionalFormatting xmlns:xm="http://schemas.microsoft.com/office/excel/2006/main">
          <x14:cfRule type="expression" priority="71" id="{7F37A7BF-E35A-47F4-88B9-00A4C9521B71}">
            <xm:f>'Commentary check'!$J$18="Yes"</xm:f>
            <x14:dxf>
              <fill>
                <gradientFill degree="90">
                  <stop position="0">
                    <color rgb="FFFF0000"/>
                  </stop>
                  <stop position="0.5">
                    <color theme="0"/>
                  </stop>
                  <stop position="1">
                    <color rgb="FFFF0000"/>
                  </stop>
                </gradientFill>
              </fill>
            </x14:dxf>
          </x14:cfRule>
          <xm:sqref>O24</xm:sqref>
        </x14:conditionalFormatting>
        <x14:conditionalFormatting xmlns:xm="http://schemas.microsoft.com/office/excel/2006/main">
          <x14:cfRule type="expression" priority="70" id="{18EBBB41-E524-4790-9A41-CF2BBC42E2B3}">
            <xm:f>'Commentary check'!$J$19="Yes"</xm:f>
            <x14:dxf>
              <fill>
                <gradientFill degree="90">
                  <stop position="0">
                    <color rgb="FFFF0000"/>
                  </stop>
                  <stop position="0.5">
                    <color theme="0"/>
                  </stop>
                  <stop position="1">
                    <color rgb="FFFF0000"/>
                  </stop>
                </gradientFill>
              </fill>
            </x14:dxf>
          </x14:cfRule>
          <xm:sqref>O25</xm:sqref>
        </x14:conditionalFormatting>
        <x14:conditionalFormatting xmlns:xm="http://schemas.microsoft.com/office/excel/2006/main">
          <x14:cfRule type="expression" priority="68" id="{29B963DE-2D57-4B00-A510-10B0439F87E6}">
            <xm:f>'Commentary check'!$J$20="Yes"</xm:f>
            <x14:dxf>
              <fill>
                <gradientFill degree="90">
                  <stop position="0">
                    <color rgb="FFFF0000"/>
                  </stop>
                  <stop position="0.5">
                    <color theme="0"/>
                  </stop>
                  <stop position="1">
                    <color rgb="FFFF0000"/>
                  </stop>
                </gradientFill>
              </fill>
            </x14:dxf>
          </x14:cfRule>
          <xm:sqref>O27</xm:sqref>
        </x14:conditionalFormatting>
        <x14:conditionalFormatting xmlns:xm="http://schemas.microsoft.com/office/excel/2006/main">
          <x14:cfRule type="expression" priority="66" id="{F96105FA-A499-439A-95DF-F4296A491216}">
            <xm:f>'Commentary check'!$J$21="Yes"</xm:f>
            <x14:dxf>
              <fill>
                <gradientFill degree="90">
                  <stop position="0">
                    <color rgb="FFFF0000"/>
                  </stop>
                  <stop position="0.5">
                    <color theme="0"/>
                  </stop>
                  <stop position="1">
                    <color rgb="FFFF0000"/>
                  </stop>
                </gradientFill>
              </fill>
            </x14:dxf>
          </x14:cfRule>
          <xm:sqref>O28:O31</xm:sqref>
        </x14:conditionalFormatting>
        <x14:conditionalFormatting xmlns:xm="http://schemas.microsoft.com/office/excel/2006/main">
          <x14:cfRule type="expression" priority="27" id="{FC604E60-D770-4047-AB1E-9E9437B193A5}">
            <xm:f>'Commentary check'!$J$18="Yes"</xm:f>
            <x14:dxf>
              <fill>
                <gradientFill degree="90">
                  <stop position="0">
                    <color rgb="FFFF0000"/>
                  </stop>
                  <stop position="0.5">
                    <color theme="0"/>
                  </stop>
                  <stop position="1">
                    <color rgb="FFFF0000"/>
                  </stop>
                </gradientFill>
              </fill>
            </x14:dxf>
          </x14:cfRule>
          <xm:sqref>O29:O30</xm:sqref>
        </x14:conditionalFormatting>
        <x14:conditionalFormatting xmlns:xm="http://schemas.microsoft.com/office/excel/2006/main">
          <x14:cfRule type="expression" priority="28" id="{923A11CF-991D-4ACC-8B2D-484EE44ED481}">
            <xm:f>'Commentary check'!$J$19="Yes"</xm:f>
            <x14:dxf>
              <fill>
                <gradientFill degree="90">
                  <stop position="0">
                    <color rgb="FFFF0000"/>
                  </stop>
                  <stop position="0.5">
                    <color theme="0"/>
                  </stop>
                  <stop position="1">
                    <color rgb="FFFF0000"/>
                  </stop>
                </gradientFill>
              </fill>
            </x14:dxf>
          </x14:cfRule>
          <xm:sqref>O31</xm:sqref>
        </x14:conditionalFormatting>
        <x14:conditionalFormatting xmlns:xm="http://schemas.microsoft.com/office/excel/2006/main">
          <x14:cfRule type="expression" priority="65" id="{9D67AB66-89AE-4BD6-9BD6-B6C22FB4B1F8}">
            <xm:f>'Commentary check'!$J$25="Yes"</xm:f>
            <x14:dxf>
              <fill>
                <gradientFill degree="90">
                  <stop position="0">
                    <color rgb="FFFF0000"/>
                  </stop>
                  <stop position="0.5">
                    <color theme="0"/>
                  </stop>
                  <stop position="1">
                    <color rgb="FFFF0000"/>
                  </stop>
                </gradientFill>
              </fill>
            </x14:dxf>
          </x14:cfRule>
          <xm:sqref>O33</xm:sqref>
        </x14:conditionalFormatting>
        <x14:conditionalFormatting xmlns:xm="http://schemas.microsoft.com/office/excel/2006/main">
          <x14:cfRule type="expression" priority="64" id="{5C8195E8-5E87-4E3B-A1BB-504621E24215}">
            <xm:f>'Commentary check'!$J$26="Yes"</xm:f>
            <x14:dxf>
              <fill>
                <gradientFill degree="90">
                  <stop position="0">
                    <color rgb="FFFF0000"/>
                  </stop>
                  <stop position="0.5">
                    <color theme="0"/>
                  </stop>
                  <stop position="1">
                    <color rgb="FFFF0000"/>
                  </stop>
                </gradientFill>
              </fill>
            </x14:dxf>
          </x14:cfRule>
          <xm:sqref>O34</xm:sqref>
        </x14:conditionalFormatting>
        <x14:conditionalFormatting xmlns:xm="http://schemas.microsoft.com/office/excel/2006/main">
          <x14:cfRule type="expression" priority="63" id="{C477E68F-9ED6-4D31-9002-502B571E6978}">
            <xm:f>'Commentary check'!$J$27="Yes"</xm:f>
            <x14:dxf>
              <fill>
                <gradientFill degree="90">
                  <stop position="0">
                    <color rgb="FFFF0000"/>
                  </stop>
                  <stop position="0.5">
                    <color theme="0"/>
                  </stop>
                  <stop position="1">
                    <color rgb="FFFF0000"/>
                  </stop>
                </gradientFill>
              </fill>
            </x14:dxf>
          </x14:cfRule>
          <xm:sqref>O35</xm:sqref>
        </x14:conditionalFormatting>
        <x14:conditionalFormatting xmlns:xm="http://schemas.microsoft.com/office/excel/2006/main">
          <x14:cfRule type="expression" priority="62" id="{DA379044-A2A5-44D1-812D-238E40DA58C9}">
            <xm:f>'Commentary check'!$J$28="Yes"</xm:f>
            <x14:dxf>
              <fill>
                <gradientFill degree="90">
                  <stop position="0">
                    <color rgb="FFFF0000"/>
                  </stop>
                  <stop position="0.5">
                    <color theme="0"/>
                  </stop>
                  <stop position="1">
                    <color rgb="FFFF0000"/>
                  </stop>
                </gradientFill>
              </fill>
            </x14:dxf>
          </x14:cfRule>
          <xm:sqref>O36</xm:sqref>
        </x14:conditionalFormatting>
        <x14:conditionalFormatting xmlns:xm="http://schemas.microsoft.com/office/excel/2006/main">
          <x14:cfRule type="expression" priority="61" id="{5877AD4C-87B1-4308-87DD-121C1982C0BB}">
            <xm:f>'Commentary check'!$J$29="Yes"</xm:f>
            <x14:dxf>
              <fill>
                <gradientFill degree="90">
                  <stop position="0">
                    <color rgb="FFFF0000"/>
                  </stop>
                  <stop position="0.5">
                    <color theme="0"/>
                  </stop>
                  <stop position="1">
                    <color rgb="FFFF0000"/>
                  </stop>
                </gradientFill>
              </fill>
            </x14:dxf>
          </x14:cfRule>
          <xm:sqref>O37</xm:sqref>
        </x14:conditionalFormatting>
        <x14:conditionalFormatting xmlns:xm="http://schemas.microsoft.com/office/excel/2006/main">
          <x14:cfRule type="expression" priority="60" id="{86F09FEE-FB41-4B15-85EC-D37A096A203C}">
            <xm:f>'Commentary check'!$J$30="Yes"</xm:f>
            <x14:dxf>
              <fill>
                <gradientFill degree="90">
                  <stop position="0">
                    <color rgb="FFFF0000"/>
                  </stop>
                  <stop position="0.5">
                    <color theme="0"/>
                  </stop>
                  <stop position="1">
                    <color rgb="FFFF0000"/>
                  </stop>
                </gradientFill>
              </fill>
            </x14:dxf>
          </x14:cfRule>
          <xm:sqref>O39</xm:sqref>
        </x14:conditionalFormatting>
        <x14:conditionalFormatting xmlns:xm="http://schemas.microsoft.com/office/excel/2006/main">
          <x14:cfRule type="iconSet" priority="320" id="{016043E1-D90F-4CC8-B69E-B744C1A9A134}">
            <x14:iconSet custom="1">
              <x14:cfvo type="percent">
                <xm:f>0</xm:f>
              </x14:cfvo>
              <x14:cfvo type="num" gte="0">
                <xm:f>-0.1</xm:f>
              </x14:cfvo>
              <x14:cfvo type="num">
                <xm:f>0.1</xm:f>
              </x14:cfvo>
              <x14:cfIcon iconSet="3ArrowsGray" iconId="0"/>
              <x14:cfIcon iconSet="4RedToBlack" iconId="1"/>
              <x14:cfIcon iconSet="3ArrowsGray" iconId="2"/>
            </x14:iconSet>
          </x14:cfRule>
          <xm:sqref>O39:O43 O21:O25 O45:O48 O50:O53 O33:O37 O5:O7 O27:O31 O15:O19 O9:O13</xm:sqref>
        </x14:conditionalFormatting>
        <x14:conditionalFormatting xmlns:xm="http://schemas.microsoft.com/office/excel/2006/main">
          <x14:cfRule type="expression" priority="59" id="{6CDAB7FF-4564-4420-856B-3D565AB4AC0F}">
            <xm:f>'Commentary check'!$J$31="Yes"</xm:f>
            <x14:dxf>
              <fill>
                <gradientFill degree="90">
                  <stop position="0">
                    <color rgb="FFFF0000"/>
                  </stop>
                  <stop position="0.5">
                    <color theme="0"/>
                  </stop>
                  <stop position="1">
                    <color rgb="FFFF0000"/>
                  </stop>
                </gradientFill>
              </fill>
            </x14:dxf>
          </x14:cfRule>
          <xm:sqref>O40</xm:sqref>
        </x14:conditionalFormatting>
        <x14:conditionalFormatting xmlns:xm="http://schemas.microsoft.com/office/excel/2006/main">
          <x14:cfRule type="expression" priority="58" id="{A6202770-15E6-4654-A68B-FFAEC537700F}">
            <xm:f>'Commentary check'!$J$32="Yes"</xm:f>
            <x14:dxf>
              <fill>
                <gradientFill degree="90">
                  <stop position="0">
                    <color rgb="FFFF0000"/>
                  </stop>
                  <stop position="0.5">
                    <color theme="0"/>
                  </stop>
                  <stop position="1">
                    <color rgb="FFFF0000"/>
                  </stop>
                </gradientFill>
              </fill>
            </x14:dxf>
          </x14:cfRule>
          <xm:sqref>O41</xm:sqref>
        </x14:conditionalFormatting>
        <x14:conditionalFormatting xmlns:xm="http://schemas.microsoft.com/office/excel/2006/main">
          <x14:cfRule type="expression" priority="57" id="{022F530B-92CB-4173-8D85-19969181FC2E}">
            <xm:f>'Commentary check'!$J$33="Yes"</xm:f>
            <x14:dxf>
              <fill>
                <gradientFill degree="90">
                  <stop position="0">
                    <color rgb="FFFF0000"/>
                  </stop>
                  <stop position="0.5">
                    <color theme="0"/>
                  </stop>
                  <stop position="1">
                    <color rgb="FFFF0000"/>
                  </stop>
                </gradientFill>
              </fill>
            </x14:dxf>
          </x14:cfRule>
          <xm:sqref>O42</xm:sqref>
        </x14:conditionalFormatting>
        <x14:conditionalFormatting xmlns:xm="http://schemas.microsoft.com/office/excel/2006/main">
          <x14:cfRule type="expression" priority="56" id="{D4EDD56A-4338-40C9-B083-8169C6DFB35C}">
            <xm:f>'Commentary check'!$J$34="Yes"</xm:f>
            <x14:dxf>
              <fill>
                <gradientFill degree="90">
                  <stop position="0">
                    <color rgb="FFFF0000"/>
                  </stop>
                  <stop position="0.5">
                    <color theme="0"/>
                  </stop>
                  <stop position="1">
                    <color rgb="FFFF0000"/>
                  </stop>
                </gradientFill>
              </fill>
            </x14:dxf>
          </x14:cfRule>
          <xm:sqref>O43</xm:sqref>
        </x14:conditionalFormatting>
        <x14:conditionalFormatting xmlns:xm="http://schemas.microsoft.com/office/excel/2006/main">
          <x14:cfRule type="expression" priority="55" id="{0644C404-9043-4F57-B405-D69CC1A354CE}">
            <xm:f>'Commentary check'!$J$35="Yes"</xm:f>
            <x14:dxf>
              <fill>
                <gradientFill degree="90">
                  <stop position="0">
                    <color rgb="FFFF0000"/>
                  </stop>
                  <stop position="0.5">
                    <color theme="0"/>
                  </stop>
                  <stop position="1">
                    <color rgb="FFFF0000"/>
                  </stop>
                </gradientFill>
              </fill>
            </x14:dxf>
          </x14:cfRule>
          <xm:sqref>O45</xm:sqref>
        </x14:conditionalFormatting>
        <x14:conditionalFormatting xmlns:xm="http://schemas.microsoft.com/office/excel/2006/main">
          <x14:cfRule type="expression" priority="54" id="{235F0A2E-75FD-458C-AD1A-448AD7F3456C}">
            <xm:f>'Commentary check'!$J$36="Yes"</xm:f>
            <x14:dxf>
              <fill>
                <gradientFill degree="90">
                  <stop position="0">
                    <color rgb="FFFF0000"/>
                  </stop>
                  <stop position="0.5">
                    <color theme="0"/>
                  </stop>
                  <stop position="1">
                    <color rgb="FFFF0000"/>
                  </stop>
                </gradientFill>
              </fill>
            </x14:dxf>
          </x14:cfRule>
          <xm:sqref>O46</xm:sqref>
        </x14:conditionalFormatting>
        <x14:conditionalFormatting xmlns:xm="http://schemas.microsoft.com/office/excel/2006/main">
          <x14:cfRule type="expression" priority="53" id="{7F2C77E2-E907-4763-91DF-379B20128367}">
            <xm:f>'Commentary check'!$J$37="Yes"</xm:f>
            <x14:dxf>
              <fill>
                <gradientFill degree="90">
                  <stop position="0">
                    <color rgb="FFFF0000"/>
                  </stop>
                  <stop position="0.5">
                    <color theme="0"/>
                  </stop>
                  <stop position="1">
                    <color rgb="FFFF0000"/>
                  </stop>
                </gradientFill>
              </fill>
            </x14:dxf>
          </x14:cfRule>
          <xm:sqref>O47</xm:sqref>
        </x14:conditionalFormatting>
        <x14:conditionalFormatting xmlns:xm="http://schemas.microsoft.com/office/excel/2006/main">
          <x14:cfRule type="expression" priority="52" id="{EDA7EFED-E2ED-4684-95DD-61A95658F803}">
            <xm:f>'Commentary check'!$J$38="Yes"</xm:f>
            <x14:dxf>
              <fill>
                <gradientFill degree="90">
                  <stop position="0">
                    <color rgb="FFFF0000"/>
                  </stop>
                  <stop position="0.5">
                    <color theme="0"/>
                  </stop>
                  <stop position="1">
                    <color rgb="FFFF0000"/>
                  </stop>
                </gradientFill>
              </fill>
            </x14:dxf>
          </x14:cfRule>
          <xm:sqref>O48</xm:sqref>
        </x14:conditionalFormatting>
        <x14:conditionalFormatting xmlns:xm="http://schemas.microsoft.com/office/excel/2006/main">
          <x14:cfRule type="expression" priority="50" id="{1DDE6B11-53F3-4B39-85FC-CF802609724D}">
            <xm:f>'Commentary check'!$J$39="Yes"</xm:f>
            <x14:dxf>
              <fill>
                <gradientFill degree="90">
                  <stop position="0">
                    <color rgb="FFFF0000"/>
                  </stop>
                  <stop position="0.5">
                    <color theme="0"/>
                  </stop>
                  <stop position="1">
                    <color rgb="FFFF0000"/>
                  </stop>
                </gradientFill>
              </fill>
            </x14:dxf>
          </x14:cfRule>
          <xm:sqref>O50</xm:sqref>
        </x14:conditionalFormatting>
        <x14:conditionalFormatting xmlns:xm="http://schemas.microsoft.com/office/excel/2006/main">
          <x14:cfRule type="expression" priority="49" id="{31EF0CE0-EDAC-4C06-90ED-FE28CE77FF68}">
            <xm:f>'Commentary check'!$J$40="Yes"</xm:f>
            <x14:dxf>
              <fill>
                <gradientFill degree="90">
                  <stop position="0">
                    <color rgb="FFFF0000"/>
                  </stop>
                  <stop position="0.5">
                    <color theme="0"/>
                  </stop>
                  <stop position="1">
                    <color rgb="FFFF0000"/>
                  </stop>
                </gradientFill>
              </fill>
            </x14:dxf>
          </x14:cfRule>
          <xm:sqref>O51</xm:sqref>
        </x14:conditionalFormatting>
        <x14:conditionalFormatting xmlns:xm="http://schemas.microsoft.com/office/excel/2006/main">
          <x14:cfRule type="expression" priority="48" id="{8332C411-EB6B-4664-B05B-08CCDC7E403E}">
            <xm:f>'Commentary check'!$J$41="Yes"</xm:f>
            <x14:dxf>
              <fill>
                <gradientFill degree="90">
                  <stop position="0">
                    <color rgb="FFFF0000"/>
                  </stop>
                  <stop position="0.5">
                    <color theme="0"/>
                  </stop>
                  <stop position="1">
                    <color rgb="FFFF0000"/>
                  </stop>
                </gradientFill>
              </fill>
            </x14:dxf>
          </x14:cfRule>
          <xm:sqref>O52</xm:sqref>
        </x14:conditionalFormatting>
        <x14:conditionalFormatting xmlns:xm="http://schemas.microsoft.com/office/excel/2006/main">
          <x14:cfRule type="expression" priority="47" id="{7320A204-51BD-4DA4-9D42-B4396B6894E0}">
            <xm:f>'Commentary check'!$J$42="Yes"</xm:f>
            <x14:dxf>
              <fill>
                <gradientFill degree="90">
                  <stop position="0">
                    <color rgb="FFFF0000"/>
                  </stop>
                  <stop position="0.5">
                    <color theme="0"/>
                  </stop>
                  <stop position="1">
                    <color rgb="FFFF0000"/>
                  </stop>
                </gradientFill>
              </fill>
            </x14:dxf>
          </x14:cfRule>
          <xm:sqref>O53</xm:sqref>
        </x14:conditionalFormatting>
        <x14:conditionalFormatting xmlns:xm="http://schemas.microsoft.com/office/excel/2006/main">
          <x14:cfRule type="expression" priority="46" id="{B5706DEE-C90E-4598-A255-E385E50D7DD6}">
            <xm:f>'Commentary check'!$J$43="Yes"</xm:f>
            <x14:dxf>
              <fill>
                <gradientFill degree="90">
                  <stop position="0">
                    <color rgb="FFFF0000"/>
                  </stop>
                  <stop position="0.5">
                    <color theme="0"/>
                  </stop>
                  <stop position="1">
                    <color rgb="FFFF0000"/>
                  </stop>
                </gradientFill>
              </fill>
            </x14:dxf>
          </x14:cfRule>
          <xm:sqref>O56</xm:sqref>
        </x14:conditionalFormatting>
        <x14:conditionalFormatting xmlns:xm="http://schemas.microsoft.com/office/excel/2006/main">
          <x14:cfRule type="expression" priority="45" id="{B4419513-3ED0-4FA0-9E6A-153F7B6EFE80}">
            <xm:f>'Commentary check'!$J$44="Yes"</xm:f>
            <x14:dxf>
              <fill>
                <gradientFill degree="90">
                  <stop position="0">
                    <color rgb="FFFF0000"/>
                  </stop>
                  <stop position="0.5">
                    <color theme="0"/>
                  </stop>
                  <stop position="1">
                    <color rgb="FFFF0000"/>
                  </stop>
                </gradientFill>
              </fill>
            </x14:dxf>
          </x14:cfRule>
          <x14:cfRule type="iconSet" priority="91" id="{4E54DED4-9D30-43DD-A3BD-A386961FAAED}">
            <x14:iconSet custom="1">
              <x14:cfvo type="percent">
                <xm:f>0</xm:f>
              </x14:cfvo>
              <x14:cfvo type="num" gte="0">
                <xm:f>-0.1</xm:f>
              </x14:cfvo>
              <x14:cfvo type="num">
                <xm:f>0.1</xm:f>
              </x14:cfvo>
              <x14:cfIcon iconSet="3ArrowsGray" iconId="0"/>
              <x14:cfIcon iconSet="4RedToBlack" iconId="1"/>
              <x14:cfIcon iconSet="3ArrowsGray" iconId="2"/>
            </x14:iconSet>
          </x14:cfRule>
          <xm:sqref>O57</xm:sqref>
        </x14:conditionalFormatting>
        <x14:conditionalFormatting xmlns:xm="http://schemas.microsoft.com/office/excel/2006/main">
          <x14:cfRule type="expression" priority="44" id="{1F082E33-1C35-4722-A901-0A288050DD98}">
            <xm:f>'Commentary check'!$J$45="Yes"</xm:f>
            <x14:dxf>
              <fill>
                <gradientFill degree="90">
                  <stop position="0">
                    <color rgb="FFFF0000"/>
                  </stop>
                  <stop position="0.5">
                    <color theme="0"/>
                  </stop>
                  <stop position="1">
                    <color rgb="FFFF0000"/>
                  </stop>
                </gradientFill>
              </fill>
            </x14:dxf>
          </x14:cfRule>
          <xm:sqref>O59</xm:sqref>
        </x14:conditionalFormatting>
        <x14:conditionalFormatting xmlns:xm="http://schemas.microsoft.com/office/excel/2006/main">
          <x14:cfRule type="expression" priority="43" id="{D717EE62-7AC2-4FCE-805E-892D5E3503B4}">
            <xm:f>'Commentary check'!$J$46="Yes"</xm:f>
            <x14:dxf>
              <fill>
                <gradientFill degree="90">
                  <stop position="0">
                    <color rgb="FFFF0000"/>
                  </stop>
                  <stop position="0.5">
                    <color theme="0"/>
                  </stop>
                  <stop position="1">
                    <color rgb="FFFF0000"/>
                  </stop>
                </gradientFill>
              </fill>
            </x14:dxf>
          </x14:cfRule>
          <xm:sqref>O60</xm:sqref>
        </x14:conditionalFormatting>
        <x14:conditionalFormatting xmlns:xm="http://schemas.microsoft.com/office/excel/2006/main">
          <x14:cfRule type="expression" priority="42" id="{682016A1-072E-4115-820F-7A9ECE98D151}">
            <xm:f>'Commentary check'!$J$47="Yes"</xm:f>
            <x14:dxf>
              <fill>
                <gradientFill degree="90">
                  <stop position="0">
                    <color rgb="FFFF0000"/>
                  </stop>
                  <stop position="0.5">
                    <color theme="0"/>
                  </stop>
                  <stop position="1">
                    <color rgb="FFFF0000"/>
                  </stop>
                </gradientFill>
              </fill>
            </x14:dxf>
          </x14:cfRule>
          <xm:sqref>O62</xm:sqref>
        </x14:conditionalFormatting>
        <x14:conditionalFormatting xmlns:xm="http://schemas.microsoft.com/office/excel/2006/main">
          <x14:cfRule type="expression" priority="41" id="{DBD6703A-5683-4753-8156-FFD45348398C}">
            <xm:f>'Commentary check'!$J$48="Yes"</xm:f>
            <x14:dxf>
              <fill>
                <gradientFill degree="90">
                  <stop position="0">
                    <color rgb="FFFF0000"/>
                  </stop>
                  <stop position="0.5">
                    <color theme="0"/>
                  </stop>
                  <stop position="1">
                    <color rgb="FFFF0000"/>
                  </stop>
                </gradientFill>
              </fill>
            </x14:dxf>
          </x14:cfRule>
          <xm:sqref>O63</xm:sqref>
        </x14:conditionalFormatting>
        <x14:conditionalFormatting xmlns:xm="http://schemas.microsoft.com/office/excel/2006/main">
          <x14:cfRule type="expression" priority="40" id="{0651A181-B251-45A2-AEA6-E86121856A8B}">
            <xm:f>'Commentary check'!$J$49="Yes"</xm:f>
            <x14:dxf>
              <fill>
                <gradientFill degree="90">
                  <stop position="0">
                    <color rgb="FFFF0000"/>
                  </stop>
                  <stop position="0.5">
                    <color theme="0"/>
                  </stop>
                  <stop position="1">
                    <color rgb="FFFF0000"/>
                  </stop>
                </gradientFill>
              </fill>
            </x14:dxf>
          </x14:cfRule>
          <xm:sqref>O64</xm:sqref>
        </x14:conditionalFormatting>
        <x14:conditionalFormatting xmlns:xm="http://schemas.microsoft.com/office/excel/2006/main">
          <x14:cfRule type="expression" priority="39" id="{C3A6D09B-5FAF-48A0-9EE0-16FB1486EE44}">
            <xm:f>'Commentary check'!$J$50="Yes"</xm:f>
            <x14:dxf>
              <fill>
                <gradientFill degree="90">
                  <stop position="0">
                    <color rgb="FFFF0000"/>
                  </stop>
                  <stop position="0.5">
                    <color theme="0"/>
                  </stop>
                  <stop position="1">
                    <color rgb="FFFF0000"/>
                  </stop>
                </gradientFill>
              </fill>
            </x14:dxf>
          </x14:cfRule>
          <xm:sqref>O65</xm:sqref>
        </x14:conditionalFormatting>
        <x14:conditionalFormatting xmlns:xm="http://schemas.microsoft.com/office/excel/2006/main">
          <x14:cfRule type="iconSet" priority="92" id="{FB10F055-894C-4273-844F-A514CCFBFE84}">
            <x14:iconSet custom="1">
              <x14:cfvo type="percent">
                <xm:f>0</xm:f>
              </x14:cfvo>
              <x14:cfvo type="num" gte="0">
                <xm:f>-0.1</xm:f>
              </x14:cfvo>
              <x14:cfvo type="num">
                <xm:f>0.1</xm:f>
              </x14:cfvo>
              <x14:cfIcon iconSet="3ArrowsGray" iconId="0"/>
              <x14:cfIcon iconSet="4RedToBlack" iconId="1"/>
              <x14:cfIcon iconSet="3ArrowsGray" iconId="2"/>
            </x14:iconSet>
          </x14:cfRule>
          <xm:sqref>O67 O59:O60 O56 O62:O65 O69:O70 O72:O78</xm:sqref>
        </x14:conditionalFormatting>
        <x14:conditionalFormatting xmlns:xm="http://schemas.microsoft.com/office/excel/2006/main">
          <x14:cfRule type="expression" priority="38" id="{955A93F7-5857-441F-AAA9-D129127DA814}">
            <xm:f>'Commentary check'!$J$51="Yes"</xm:f>
            <x14:dxf>
              <fill>
                <gradientFill degree="90">
                  <stop position="0">
                    <color rgb="FFFF0000"/>
                  </stop>
                  <stop position="0.5">
                    <color theme="0"/>
                  </stop>
                  <stop position="1">
                    <color rgb="FFFF0000"/>
                  </stop>
                </gradientFill>
              </fill>
            </x14:dxf>
          </x14:cfRule>
          <xm:sqref>O67</xm:sqref>
        </x14:conditionalFormatting>
        <x14:conditionalFormatting xmlns:xm="http://schemas.microsoft.com/office/excel/2006/main">
          <x14:cfRule type="expression" priority="37" id="{E6DAC06E-BC41-4DB6-AC12-042247E766CA}">
            <xm:f>'Commentary check'!$J$52="Yes"</xm:f>
            <x14:dxf>
              <fill>
                <gradientFill degree="90">
                  <stop position="0">
                    <color rgb="FFFF0000"/>
                  </stop>
                  <stop position="0.5">
                    <color theme="0"/>
                  </stop>
                  <stop position="1">
                    <color rgb="FFFF0000"/>
                  </stop>
                </gradientFill>
              </fill>
            </x14:dxf>
          </x14:cfRule>
          <xm:sqref>O69</xm:sqref>
        </x14:conditionalFormatting>
        <x14:conditionalFormatting xmlns:xm="http://schemas.microsoft.com/office/excel/2006/main">
          <x14:cfRule type="expression" priority="35" id="{2B8BF25A-764F-4ED4-ADD5-D12E9E8EDD60}">
            <xm:f>'Commentary check'!$J$53="Yes"</xm:f>
            <x14:dxf>
              <fill>
                <gradientFill degree="90">
                  <stop position="0">
                    <color rgb="FFFF0000"/>
                  </stop>
                  <stop position="0.5">
                    <color theme="0"/>
                  </stop>
                  <stop position="1">
                    <color rgb="FFFF0000"/>
                  </stop>
                </gradientFill>
              </fill>
            </x14:dxf>
          </x14:cfRule>
          <xm:sqref>O70</xm:sqref>
        </x14:conditionalFormatting>
        <x14:conditionalFormatting xmlns:xm="http://schemas.microsoft.com/office/excel/2006/main">
          <x14:cfRule type="expression" priority="34" id="{F503A25D-CE71-4530-A739-5F9A4DBDAE0C}">
            <xm:f>'Commentary check'!$J$54="Yes"</xm:f>
            <x14:dxf>
              <fill>
                <gradientFill degree="90">
                  <stop position="0">
                    <color rgb="FFFF0000"/>
                  </stop>
                  <stop position="0.5">
                    <color theme="0"/>
                  </stop>
                  <stop position="1">
                    <color rgb="FFFF0000"/>
                  </stop>
                </gradientFill>
              </fill>
            </x14:dxf>
          </x14:cfRule>
          <xm:sqref>O72</xm:sqref>
        </x14:conditionalFormatting>
        <x14:conditionalFormatting xmlns:xm="http://schemas.microsoft.com/office/excel/2006/main">
          <x14:cfRule type="expression" priority="33" id="{185EB6AD-2257-45DB-AFA9-94268F8B6384}">
            <xm:f>'Commentary check'!$J$55="Yes"</xm:f>
            <x14:dxf>
              <fill>
                <gradientFill degree="90">
                  <stop position="0">
                    <color rgb="FFFF0000"/>
                  </stop>
                  <stop position="0.5">
                    <color theme="0"/>
                  </stop>
                  <stop position="1">
                    <color rgb="FFFF0000"/>
                  </stop>
                </gradientFill>
              </fill>
            </x14:dxf>
          </x14:cfRule>
          <xm:sqref>O73</xm:sqref>
        </x14:conditionalFormatting>
        <x14:conditionalFormatting xmlns:xm="http://schemas.microsoft.com/office/excel/2006/main">
          <x14:cfRule type="expression" priority="32" id="{BF8894E4-C6C2-4D26-B84C-EBF7ABB4EA15}">
            <xm:f>'Commentary check'!$J$56="Yes"</xm:f>
            <x14:dxf>
              <fill>
                <gradientFill degree="90">
                  <stop position="0">
                    <color rgb="FFFF0000"/>
                  </stop>
                  <stop position="0.5">
                    <color theme="0"/>
                  </stop>
                  <stop position="1">
                    <color rgb="FFFF0000"/>
                  </stop>
                </gradientFill>
              </fill>
            </x14:dxf>
          </x14:cfRule>
          <xm:sqref>O74</xm:sqref>
        </x14:conditionalFormatting>
        <x14:conditionalFormatting xmlns:xm="http://schemas.microsoft.com/office/excel/2006/main">
          <x14:cfRule type="expression" priority="31" id="{D0007CE5-C98B-4478-9145-BD7A7C51D61E}">
            <xm:f>'Commentary check'!$J$57="Yes"</xm:f>
            <x14:dxf>
              <fill>
                <gradientFill degree="90">
                  <stop position="0">
                    <color rgb="FFFF0000"/>
                  </stop>
                  <stop position="0.5">
                    <color theme="0"/>
                  </stop>
                  <stop position="1">
                    <color rgb="FFFF0000"/>
                  </stop>
                </gradientFill>
              </fill>
            </x14:dxf>
          </x14:cfRule>
          <xm:sqref>O75</xm:sqref>
        </x14:conditionalFormatting>
        <x14:conditionalFormatting xmlns:xm="http://schemas.microsoft.com/office/excel/2006/main">
          <x14:cfRule type="expression" priority="30" id="{66BAC068-5673-49B7-8A00-BC35A32B2282}">
            <xm:f>'Commentary check'!$J$58="Yes"</xm:f>
            <x14:dxf>
              <fill>
                <gradientFill degree="90">
                  <stop position="0">
                    <color rgb="FFFF0000"/>
                  </stop>
                  <stop position="0.5">
                    <color theme="0"/>
                  </stop>
                  <stop position="1">
                    <color rgb="FFFF0000"/>
                  </stop>
                </gradientFill>
              </fill>
            </x14:dxf>
          </x14:cfRule>
          <xm:sqref>O76</xm:sqref>
        </x14:conditionalFormatting>
        <x14:conditionalFormatting xmlns:xm="http://schemas.microsoft.com/office/excel/2006/main">
          <x14:cfRule type="expression" priority="82" id="{56AA5D7F-7904-41CE-8163-A7521B678B87}">
            <xm:f>'Commentary check'!$J$59="Yes"</xm:f>
            <x14:dxf>
              <fill>
                <gradientFill degree="90">
                  <stop position="0">
                    <color rgb="FFFF0000"/>
                  </stop>
                  <stop position="0.5">
                    <color theme="0"/>
                  </stop>
                  <stop position="1">
                    <color rgb="FFFF0000"/>
                  </stop>
                </gradientFill>
              </fill>
            </x14:dxf>
          </x14:cfRule>
          <xm:sqref>O77</xm:sqref>
        </x14:conditionalFormatting>
        <x14:conditionalFormatting xmlns:xm="http://schemas.microsoft.com/office/excel/2006/main">
          <x14:cfRule type="expression" priority="29" id="{3978EC30-6204-4890-9BD1-A245FC82F408}">
            <xm:f>'Commentary check'!$J$60="Yes"</xm:f>
            <x14:dxf>
              <fill>
                <gradientFill degree="90">
                  <stop position="0">
                    <color rgb="FFFF0000"/>
                  </stop>
                  <stop position="0.5">
                    <color theme="0"/>
                  </stop>
                  <stop position="1">
                    <color rgb="FFFF0000"/>
                  </stop>
                </gradientFill>
              </fill>
            </x14:dxf>
          </x14:cfRule>
          <xm:sqref>O78</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35495E"/>
    <pageSetUpPr fitToPage="1"/>
  </sheetPr>
  <dimension ref="A1:Q34"/>
  <sheetViews>
    <sheetView showGridLines="0" zoomScale="85" zoomScaleNormal="85" zoomScaleSheetLayoutView="100" zoomScalePageLayoutView="70" workbookViewId="0">
      <pane ySplit="3" topLeftCell="A4" activePane="bottomLeft" state="frozen"/>
      <selection pane="bottomLeft" activeCell="D4" sqref="D4"/>
    </sheetView>
  </sheetViews>
  <sheetFormatPr defaultColWidth="9.1796875" defaultRowHeight="14" x14ac:dyDescent="0.3"/>
  <cols>
    <col min="1" max="1" width="8.7265625" style="10" customWidth="1"/>
    <col min="2" max="2" width="56.26953125" style="61" customWidth="1"/>
    <col min="3" max="3" width="46.1796875" style="61" customWidth="1"/>
    <col min="4" max="4" width="10" style="62" customWidth="1"/>
    <col min="5" max="5" width="23.26953125" style="7" customWidth="1"/>
    <col min="6" max="7" width="49.54296875" style="7" customWidth="1"/>
    <col min="8" max="8" width="68" style="60" customWidth="1"/>
    <col min="9" max="9" width="38.1796875" style="600" bestFit="1" customWidth="1"/>
    <col min="10" max="10" width="16.54296875" style="7" hidden="1" customWidth="1"/>
    <col min="11" max="11" width="9.1796875" style="7"/>
    <col min="12" max="12" width="43.26953125" style="1149" hidden="1" customWidth="1"/>
    <col min="13" max="13" width="31.54296875" style="7" hidden="1" customWidth="1"/>
    <col min="14" max="15" width="30.54296875" style="7" hidden="1" customWidth="1"/>
    <col min="16" max="16" width="32.54296875" style="7" hidden="1" customWidth="1"/>
    <col min="17" max="16384" width="9.1796875" style="7"/>
  </cols>
  <sheetData>
    <row r="1" spans="1:17" ht="37.5" customHeight="1" thickBot="1" x14ac:dyDescent="0.35">
      <c r="A1" s="497" t="s">
        <v>598</v>
      </c>
      <c r="B1" s="498"/>
      <c r="C1" s="1188" t="s">
        <v>2646</v>
      </c>
      <c r="D1" s="499" t="s">
        <v>32</v>
      </c>
      <c r="E1" s="499" t="s">
        <v>38</v>
      </c>
      <c r="F1" s="500" t="s">
        <v>277</v>
      </c>
      <c r="G1" s="501" t="s">
        <v>599</v>
      </c>
      <c r="H1" s="63"/>
      <c r="I1" s="598"/>
      <c r="L1" s="1149" t="s">
        <v>1935</v>
      </c>
    </row>
    <row r="2" spans="1:17" x14ac:dyDescent="0.3">
      <c r="A2" s="1233"/>
      <c r="B2" s="1229" t="s">
        <v>600</v>
      </c>
      <c r="C2" s="1235" t="s">
        <v>601</v>
      </c>
      <c r="D2" s="502" t="s">
        <v>602</v>
      </c>
      <c r="E2" s="503" t="s">
        <v>603</v>
      </c>
      <c r="F2" s="1237" t="s">
        <v>604</v>
      </c>
      <c r="G2" s="1237" t="s">
        <v>605</v>
      </c>
      <c r="H2" s="1231" t="s">
        <v>61</v>
      </c>
      <c r="I2" s="1229" t="s">
        <v>606</v>
      </c>
      <c r="J2" s="7" t="s">
        <v>607</v>
      </c>
    </row>
    <row r="3" spans="1:17" ht="14.5" thickBot="1" x14ac:dyDescent="0.35">
      <c r="A3" s="1234"/>
      <c r="B3" s="1230"/>
      <c r="C3" s="1236"/>
      <c r="D3" s="504" t="s">
        <v>608</v>
      </c>
      <c r="E3" s="505" t="s">
        <v>609</v>
      </c>
      <c r="F3" s="1238"/>
      <c r="G3" s="1238"/>
      <c r="H3" s="1232"/>
      <c r="I3" s="1230"/>
      <c r="L3" s="1149" t="s">
        <v>1930</v>
      </c>
      <c r="M3" s="1149" t="s">
        <v>1932</v>
      </c>
      <c r="N3" s="1149" t="s">
        <v>1933</v>
      </c>
      <c r="O3" s="1149" t="s">
        <v>1941</v>
      </c>
      <c r="P3" s="1149" t="s">
        <v>1934</v>
      </c>
      <c r="Q3" s="1149"/>
    </row>
    <row r="4" spans="1:17" ht="69" customHeight="1" x14ac:dyDescent="0.3">
      <c r="A4" s="506" t="s">
        <v>610</v>
      </c>
      <c r="B4" s="507" t="s">
        <v>611</v>
      </c>
      <c r="C4" s="508" t="s">
        <v>1931</v>
      </c>
      <c r="D4" s="181"/>
      <c r="E4" s="690"/>
      <c r="F4" s="178"/>
      <c r="G4" s="178"/>
      <c r="H4" s="512" t="s">
        <v>612</v>
      </c>
      <c r="I4" s="601" t="s">
        <v>613</v>
      </c>
      <c r="J4" s="685" t="s">
        <v>614</v>
      </c>
      <c r="L4" s="1149" t="str">
        <f>IF(D4="Yes", C4, "Not adopted in accordance with section 55 of the Act.")</f>
        <v>Not adopted in accordance with section 55 of the Act.</v>
      </c>
      <c r="M4" s="1149" t="str">
        <f>IF(D4="Yes", "Date of adoption: ", "Reason for not adopting:")</f>
        <v>Reason for not adopting:</v>
      </c>
      <c r="N4" s="1150" t="str">
        <f t="shared" ref="N4:N30" si="0">IF(E4&gt;0,E4,"  ")</f>
        <v xml:space="preserve">  </v>
      </c>
      <c r="O4" s="1150" t="str">
        <f>M4 &amp; " " &amp; TEXT(N4, "mm/dd/yyyy")</f>
        <v xml:space="preserve">Reason for not adopting:   </v>
      </c>
      <c r="P4" s="1149" t="str">
        <f>IF(D4="Yes", IF(F4&lt;&gt;"", F4, ""), IF(G4&lt;&gt;"", G4, ""))</f>
        <v/>
      </c>
      <c r="Q4" s="1149"/>
    </row>
    <row r="5" spans="1:17" ht="69" customHeight="1" x14ac:dyDescent="0.3">
      <c r="A5" s="509" t="s">
        <v>615</v>
      </c>
      <c r="B5" s="510" t="s">
        <v>616</v>
      </c>
      <c r="C5" s="511" t="s">
        <v>1942</v>
      </c>
      <c r="D5" s="182"/>
      <c r="E5" s="175"/>
      <c r="F5" s="179"/>
      <c r="G5" s="179"/>
      <c r="H5" s="512" t="s">
        <v>617</v>
      </c>
      <c r="I5" s="512" t="s">
        <v>613</v>
      </c>
      <c r="J5" s="510" t="s">
        <v>618</v>
      </c>
      <c r="L5" s="1149" t="str">
        <f>IF(D5="Yes", C5, "No guidelines.")</f>
        <v>No guidelines.</v>
      </c>
      <c r="M5" s="1149" t="str">
        <f>IF(D5="Yes", "Date of commencement: ", "Reason for no guidelines:")</f>
        <v>Reason for no guidelines:</v>
      </c>
      <c r="N5" s="1150" t="str">
        <f t="shared" si="0"/>
        <v xml:space="preserve">  </v>
      </c>
      <c r="O5" s="1150" t="str">
        <f t="shared" ref="O5:O31" si="1">M5 &amp; " " &amp; TEXT(N5, "mm/dd/yyyy")</f>
        <v xml:space="preserve">Reason for no guidelines:   </v>
      </c>
      <c r="P5" s="1149" t="str">
        <f>IF(D5="Yes", IF(F5&lt;&gt;"", F5, ""), IF(G5&lt;&gt;"", G5, ""))</f>
        <v/>
      </c>
      <c r="Q5" s="1149"/>
    </row>
    <row r="6" spans="1:17" ht="69" customHeight="1" x14ac:dyDescent="0.3">
      <c r="A6" s="509" t="s">
        <v>619</v>
      </c>
      <c r="B6" s="510" t="s">
        <v>620</v>
      </c>
      <c r="C6" s="511" t="s">
        <v>1943</v>
      </c>
      <c r="D6" s="182"/>
      <c r="E6" s="175"/>
      <c r="F6" s="179"/>
      <c r="G6" s="179"/>
      <c r="H6" s="512" t="s">
        <v>621</v>
      </c>
      <c r="I6" s="599" t="s">
        <v>622</v>
      </c>
      <c r="J6" s="686" t="s">
        <v>623</v>
      </c>
      <c r="L6" s="1149" t="str">
        <f>IF(D6="Yes", C6, "Not adopted in accordance with section 91 of the Act.")</f>
        <v>Not adopted in accordance with section 91 of the Act.</v>
      </c>
      <c r="M6" s="1149" t="str">
        <f>IF(D6="Yes", "Date of adoption: ", "Reason for not adopting:")</f>
        <v>Reason for not adopting:</v>
      </c>
      <c r="N6" s="1150" t="str">
        <f t="shared" si="0"/>
        <v xml:space="preserve">  </v>
      </c>
      <c r="O6" s="1150" t="str">
        <f t="shared" si="1"/>
        <v xml:space="preserve">Reason for not adopting:   </v>
      </c>
      <c r="P6" s="1149" t="str">
        <f>IF(D6="Yes", IF(F6&lt;&gt;"", F6, ""), IF(G6&lt;&gt;"", G6, ""))</f>
        <v/>
      </c>
      <c r="Q6" s="1149"/>
    </row>
    <row r="7" spans="1:17" ht="69" customHeight="1" x14ac:dyDescent="0.3">
      <c r="A7" s="509" t="s">
        <v>624</v>
      </c>
      <c r="B7" s="513" t="s">
        <v>625</v>
      </c>
      <c r="C7" s="510" t="s">
        <v>1944</v>
      </c>
      <c r="D7" s="182"/>
      <c r="E7" s="175"/>
      <c r="F7" s="179"/>
      <c r="G7" s="179"/>
      <c r="H7" s="512" t="s">
        <v>626</v>
      </c>
      <c r="I7" s="599" t="s">
        <v>622</v>
      </c>
      <c r="J7" s="687" t="s">
        <v>627</v>
      </c>
      <c r="L7" s="1149" t="str">
        <f>IF(D7="Yes", C7, "Not adopted in accordance with section 92 of the Act.")</f>
        <v>Not adopted in accordance with section 92 of the Act.</v>
      </c>
      <c r="M7" s="1149" t="str">
        <f>IF(D7="Yes", "Date of adoption: ", "Reason for not adopting:")</f>
        <v>Reason for not adopting:</v>
      </c>
      <c r="N7" s="1150" t="str">
        <f t="shared" si="0"/>
        <v xml:space="preserve">  </v>
      </c>
      <c r="O7" s="1150" t="str">
        <f t="shared" si="1"/>
        <v xml:space="preserve">Reason for not adopting:   </v>
      </c>
      <c r="P7" s="1149" t="str">
        <f>IF(D7="Yes", IF(F7&lt;&gt;"", F7, ""), IF(G7&lt;&gt;"", G7, ""))</f>
        <v/>
      </c>
    </row>
    <row r="8" spans="1:17" ht="69" customHeight="1" x14ac:dyDescent="0.3">
      <c r="A8" s="509" t="s">
        <v>628</v>
      </c>
      <c r="B8" s="514" t="s">
        <v>629</v>
      </c>
      <c r="C8" s="511" t="s">
        <v>1945</v>
      </c>
      <c r="D8" s="182"/>
      <c r="E8" s="175"/>
      <c r="F8" s="179"/>
      <c r="G8" s="179"/>
      <c r="H8" s="512" t="s">
        <v>630</v>
      </c>
      <c r="I8" s="599" t="s">
        <v>631</v>
      </c>
      <c r="J8" s="688" t="s">
        <v>632</v>
      </c>
      <c r="L8" s="1149" t="str">
        <f>IF(D8="Yes", C8, "Not adopted in accordance with section 93 of the Act.")</f>
        <v>Not adopted in accordance with section 93 of the Act.</v>
      </c>
      <c r="M8" s="1149" t="str">
        <f>IF(D8="Yes", "Date of adoption: ", "Reason for not adopting:")</f>
        <v>Reason for not adopting:</v>
      </c>
      <c r="N8" s="1150" t="str">
        <f t="shared" si="0"/>
        <v xml:space="preserve">  </v>
      </c>
      <c r="O8" s="1150" t="str">
        <f t="shared" si="1"/>
        <v xml:space="preserve">Reason for not adopting:   </v>
      </c>
      <c r="P8" s="1149" t="str">
        <f t="shared" ref="P8:P30" si="2">IF(D8="Yes", IF(F8&lt;&gt;"", F8, ""), IF(G8&lt;&gt;"", G8, ""))</f>
        <v/>
      </c>
    </row>
    <row r="9" spans="1:17" ht="69" customHeight="1" x14ac:dyDescent="0.3">
      <c r="A9" s="509" t="s">
        <v>633</v>
      </c>
      <c r="B9" s="510" t="s">
        <v>634</v>
      </c>
      <c r="C9" s="511" t="s">
        <v>1946</v>
      </c>
      <c r="D9" s="182"/>
      <c r="E9" s="175"/>
      <c r="F9" s="179"/>
      <c r="G9" s="179"/>
      <c r="H9" s="512" t="s">
        <v>635</v>
      </c>
      <c r="I9" s="599" t="s">
        <v>631</v>
      </c>
      <c r="J9" s="686" t="s">
        <v>636</v>
      </c>
      <c r="L9" s="1149" t="str">
        <f>IF(D9="Yes", C9, "Not adopted in accordance with section 94 of the Act.")</f>
        <v>Not adopted in accordance with section 94 of the Act.</v>
      </c>
      <c r="M9" s="1149" t="str">
        <f>IF(D9="Yes", "Date of adoption: ", "Reason for not adopting:")</f>
        <v>Reason for not adopting:</v>
      </c>
      <c r="N9" s="1150" t="str">
        <f t="shared" si="0"/>
        <v xml:space="preserve">  </v>
      </c>
      <c r="O9" s="1150" t="str">
        <f t="shared" si="1"/>
        <v xml:space="preserve">Reason for not adopting:   </v>
      </c>
      <c r="P9" s="1149" t="str">
        <f t="shared" si="2"/>
        <v/>
      </c>
    </row>
    <row r="10" spans="1:17" ht="69" customHeight="1" x14ac:dyDescent="0.3">
      <c r="A10" s="509" t="s">
        <v>637</v>
      </c>
      <c r="B10" s="510" t="s">
        <v>638</v>
      </c>
      <c r="C10" s="511" t="s">
        <v>639</v>
      </c>
      <c r="D10" s="182"/>
      <c r="E10" s="175"/>
      <c r="F10" s="179"/>
      <c r="G10" s="179"/>
      <c r="H10" s="512" t="s">
        <v>640</v>
      </c>
      <c r="I10" s="599" t="s">
        <v>631</v>
      </c>
      <c r="J10" s="686" t="s">
        <v>641</v>
      </c>
      <c r="L10" s="1149" t="str">
        <f>IF(D10="Yes", C10, "No policy.")</f>
        <v>No policy.</v>
      </c>
      <c r="M10" s="1149" t="str">
        <f>IF(D10="Yes", "Date of commencement: ", "Reason for no policy:")</f>
        <v>Reason for no policy:</v>
      </c>
      <c r="N10" s="1150" t="str">
        <f t="shared" si="0"/>
        <v xml:space="preserve">  </v>
      </c>
      <c r="O10" s="1150" t="str">
        <f t="shared" si="1"/>
        <v xml:space="preserve">Reason for no policy:   </v>
      </c>
      <c r="P10" s="1149" t="str">
        <f t="shared" si="2"/>
        <v/>
      </c>
    </row>
    <row r="11" spans="1:17" ht="69" customHeight="1" x14ac:dyDescent="0.3">
      <c r="A11" s="509" t="s">
        <v>642</v>
      </c>
      <c r="B11" s="510" t="s">
        <v>643</v>
      </c>
      <c r="C11" s="511" t="s">
        <v>639</v>
      </c>
      <c r="D11" s="182"/>
      <c r="E11" s="175"/>
      <c r="F11" s="179"/>
      <c r="G11" s="179"/>
      <c r="H11" s="512" t="s">
        <v>640</v>
      </c>
      <c r="I11" s="599" t="s">
        <v>631</v>
      </c>
      <c r="J11" s="686" t="s">
        <v>644</v>
      </c>
      <c r="L11" s="1149" t="str">
        <f>IF(D11="Yes", C11, "No policy.")</f>
        <v>No policy.</v>
      </c>
      <c r="M11" s="1149" t="str">
        <f>IF(D11="Yes", "Date of commencement: ", "Reason for no policy:")</f>
        <v>Reason for no policy:</v>
      </c>
      <c r="N11" s="1150" t="str">
        <f t="shared" si="0"/>
        <v xml:space="preserve">  </v>
      </c>
      <c r="O11" s="1150" t="str">
        <f t="shared" si="1"/>
        <v xml:space="preserve">Reason for no policy:   </v>
      </c>
      <c r="P11" s="1149" t="str">
        <f t="shared" si="2"/>
        <v/>
      </c>
    </row>
    <row r="12" spans="1:17" ht="70" x14ac:dyDescent="0.3">
      <c r="A12" s="509" t="s">
        <v>645</v>
      </c>
      <c r="B12" s="510" t="s">
        <v>1981</v>
      </c>
      <c r="C12" s="511" t="s">
        <v>646</v>
      </c>
      <c r="D12" s="182"/>
      <c r="E12" s="175"/>
      <c r="F12" s="179"/>
      <c r="G12" s="179"/>
      <c r="H12" s="512" t="s">
        <v>647</v>
      </c>
      <c r="I12" s="599" t="s">
        <v>648</v>
      </c>
      <c r="J12" s="686" t="s">
        <v>649</v>
      </c>
      <c r="L12" s="1149" t="str">
        <f>IF(D12="Yes", C12, "No MEMPC meetings attended.")</f>
        <v>No MEMPC meetings attended.</v>
      </c>
      <c r="M12" s="1149" t="str">
        <f>IF(D12="Yes", "Dates of MEMPC meetings attended: ", "Reason for not attending:")</f>
        <v>Reason for not attending:</v>
      </c>
      <c r="N12" s="1150" t="str">
        <f t="shared" si="0"/>
        <v xml:space="preserve">  </v>
      </c>
      <c r="O12" s="1150" t="str">
        <f t="shared" si="1"/>
        <v xml:space="preserve">Reason for not attending:   </v>
      </c>
      <c r="P12" s="1149" t="str">
        <f t="shared" si="2"/>
        <v/>
      </c>
    </row>
    <row r="13" spans="1:17" ht="69" customHeight="1" x14ac:dyDescent="0.3">
      <c r="A13" s="509" t="s">
        <v>650</v>
      </c>
      <c r="B13" s="510" t="s">
        <v>651</v>
      </c>
      <c r="C13" s="511" t="s">
        <v>1947</v>
      </c>
      <c r="D13" s="182"/>
      <c r="E13" s="175"/>
      <c r="F13" s="179"/>
      <c r="G13" s="179"/>
      <c r="H13" s="512" t="s">
        <v>652</v>
      </c>
      <c r="I13" s="599" t="s">
        <v>648</v>
      </c>
      <c r="J13" s="686" t="s">
        <v>653</v>
      </c>
      <c r="L13" s="1149" t="str">
        <f>IF(D13="Yes", C13, "No policy.")</f>
        <v>No policy.</v>
      </c>
      <c r="M13" s="1149" t="str">
        <f>IF(D13="Yes", "Date of commencement: ", "Reason for no policy:")</f>
        <v>Reason for no policy:</v>
      </c>
      <c r="N13" s="1150" t="str">
        <f t="shared" si="0"/>
        <v xml:space="preserve">  </v>
      </c>
      <c r="O13" s="1150" t="str">
        <f t="shared" si="1"/>
        <v xml:space="preserve">Reason for no policy:   </v>
      </c>
      <c r="P13" s="1149" t="str">
        <f t="shared" si="2"/>
        <v/>
      </c>
    </row>
    <row r="14" spans="1:17" ht="69" customHeight="1" x14ac:dyDescent="0.3">
      <c r="A14" s="509" t="s">
        <v>654</v>
      </c>
      <c r="B14" s="510" t="s">
        <v>655</v>
      </c>
      <c r="C14" s="511" t="s">
        <v>656</v>
      </c>
      <c r="D14" s="182"/>
      <c r="E14" s="175"/>
      <c r="F14" s="179"/>
      <c r="G14" s="179"/>
      <c r="H14" s="512" t="s">
        <v>630</v>
      </c>
      <c r="I14" s="599" t="s">
        <v>648</v>
      </c>
      <c r="J14" s="686" t="s">
        <v>657</v>
      </c>
      <c r="L14" s="1149" t="str">
        <f>IF(D14="Yes", C14, "No plan.")</f>
        <v>No plan.</v>
      </c>
      <c r="M14" s="1149" t="str">
        <f>IF(D14="Yes", "Date of commencement: ", "Reason for no plan:")</f>
        <v>Reason for no plan:</v>
      </c>
      <c r="N14" s="1150" t="str">
        <f t="shared" si="0"/>
        <v xml:space="preserve">  </v>
      </c>
      <c r="O14" s="1150" t="str">
        <f t="shared" si="1"/>
        <v xml:space="preserve">Reason for no plan:   </v>
      </c>
      <c r="P14" s="1149" t="str">
        <f t="shared" si="2"/>
        <v/>
      </c>
    </row>
    <row r="15" spans="1:17" ht="69" customHeight="1" x14ac:dyDescent="0.3">
      <c r="A15" s="509" t="s">
        <v>658</v>
      </c>
      <c r="B15" s="510" t="s">
        <v>659</v>
      </c>
      <c r="C15" s="511" t="s">
        <v>656</v>
      </c>
      <c r="D15" s="182"/>
      <c r="E15" s="175"/>
      <c r="F15" s="179"/>
      <c r="G15" s="179"/>
      <c r="H15" s="512" t="s">
        <v>630</v>
      </c>
      <c r="I15" s="599" t="s">
        <v>660</v>
      </c>
      <c r="J15" s="686" t="s">
        <v>661</v>
      </c>
      <c r="L15" s="1149" t="str">
        <f>IF(D15="Yes", C15, "No plan.")</f>
        <v>No plan.</v>
      </c>
      <c r="M15" s="1149" t="str">
        <f>IF(D15="Yes", "Date of commencement: ", "Reason for no plan:")</f>
        <v>Reason for no plan:</v>
      </c>
      <c r="N15" s="1150" t="str">
        <f t="shared" si="0"/>
        <v xml:space="preserve">  </v>
      </c>
      <c r="O15" s="1150" t="str">
        <f t="shared" si="1"/>
        <v xml:space="preserve">Reason for no plan:   </v>
      </c>
      <c r="P15" s="1149" t="str">
        <f t="shared" si="2"/>
        <v/>
      </c>
    </row>
    <row r="16" spans="1:17" ht="69" customHeight="1" x14ac:dyDescent="0.3">
      <c r="A16" s="509" t="s">
        <v>662</v>
      </c>
      <c r="B16" s="510" t="s">
        <v>663</v>
      </c>
      <c r="C16" s="511" t="s">
        <v>1948</v>
      </c>
      <c r="D16" s="182"/>
      <c r="E16" s="175"/>
      <c r="F16" s="179"/>
      <c r="G16" s="179"/>
      <c r="H16" s="512" t="s">
        <v>664</v>
      </c>
      <c r="I16" s="599" t="s">
        <v>660</v>
      </c>
      <c r="J16" s="686" t="s">
        <v>665</v>
      </c>
      <c r="L16" s="1149" t="str">
        <f>IF(D16="Yes", C16, "No policy.")</f>
        <v>No policy.</v>
      </c>
      <c r="M16" s="1149" t="str">
        <f>IF(D16="Yes", "Date of commencement: ", "Reason for no policy:")</f>
        <v>Reason for no policy:</v>
      </c>
      <c r="N16" s="1151" t="str">
        <f t="shared" si="0"/>
        <v xml:space="preserve">  </v>
      </c>
      <c r="O16" s="1150" t="str">
        <f t="shared" si="1"/>
        <v xml:space="preserve">Reason for no policy:   </v>
      </c>
      <c r="P16" s="1149" t="str">
        <f t="shared" si="2"/>
        <v/>
      </c>
      <c r="Q16" s="1149"/>
    </row>
    <row r="17" spans="1:17" ht="69" customHeight="1" x14ac:dyDescent="0.3">
      <c r="A17" s="509" t="s">
        <v>666</v>
      </c>
      <c r="B17" s="510" t="s">
        <v>667</v>
      </c>
      <c r="C17" s="511" t="s">
        <v>1949</v>
      </c>
      <c r="D17" s="182"/>
      <c r="E17" s="175"/>
      <c r="F17" s="179"/>
      <c r="G17" s="179"/>
      <c r="H17" s="512" t="s">
        <v>668</v>
      </c>
      <c r="I17" s="599" t="s">
        <v>660</v>
      </c>
      <c r="J17" s="686" t="s">
        <v>669</v>
      </c>
      <c r="L17" s="1149" t="str">
        <f>IF(D17="Yes", C17, "No plan.")</f>
        <v>No plan.</v>
      </c>
      <c r="M17" s="1149" t="str">
        <f>IF(D17="Yes", "Date of commencement: ", "Reason for no plan:")</f>
        <v>Reason for no plan:</v>
      </c>
      <c r="N17" s="1151" t="str">
        <f t="shared" si="0"/>
        <v xml:space="preserve">  </v>
      </c>
      <c r="O17" s="1150" t="str">
        <f t="shared" si="1"/>
        <v xml:space="preserve">Reason for no plan:   </v>
      </c>
      <c r="P17" s="1149" t="str">
        <f t="shared" si="2"/>
        <v/>
      </c>
      <c r="Q17" s="1149"/>
    </row>
    <row r="18" spans="1:17" ht="69" customHeight="1" x14ac:dyDescent="0.3">
      <c r="A18" s="509" t="s">
        <v>670</v>
      </c>
      <c r="B18" s="510" t="s">
        <v>671</v>
      </c>
      <c r="C18" s="511" t="s">
        <v>639</v>
      </c>
      <c r="D18" s="182"/>
      <c r="E18" s="175"/>
      <c r="F18" s="179"/>
      <c r="G18" s="179"/>
      <c r="H18" s="512" t="s">
        <v>672</v>
      </c>
      <c r="I18" s="599" t="s">
        <v>673</v>
      </c>
      <c r="J18" s="686" t="s">
        <v>674</v>
      </c>
      <c r="L18" s="1149" t="str">
        <f>IF(D18="Yes", C18, "No policy.")</f>
        <v>No policy.</v>
      </c>
      <c r="M18" s="1149" t="str">
        <f>IF(D18="Yes", "Date of commencement: ", "Reason for no policy:")</f>
        <v>Reason for no policy:</v>
      </c>
      <c r="N18" s="1150" t="str">
        <f t="shared" si="0"/>
        <v xml:space="preserve">  </v>
      </c>
      <c r="O18" s="1150" t="str">
        <f t="shared" si="1"/>
        <v xml:space="preserve">Reason for no policy:   </v>
      </c>
      <c r="P18" s="1149" t="str">
        <f t="shared" si="2"/>
        <v/>
      </c>
      <c r="Q18" s="1149"/>
    </row>
    <row r="19" spans="1:17" ht="69" customHeight="1" x14ac:dyDescent="0.3">
      <c r="A19" s="509" t="s">
        <v>675</v>
      </c>
      <c r="B19" s="510" t="s">
        <v>676</v>
      </c>
      <c r="C19" s="511" t="s">
        <v>677</v>
      </c>
      <c r="D19" s="182"/>
      <c r="E19" s="175"/>
      <c r="F19" s="179"/>
      <c r="G19" s="179"/>
      <c r="H19" s="512" t="s">
        <v>678</v>
      </c>
      <c r="I19" s="599" t="s">
        <v>679</v>
      </c>
      <c r="J19" s="686" t="s">
        <v>680</v>
      </c>
      <c r="L19" s="1149" t="str">
        <f>IF(D19="Yes", C19, "No framework.")</f>
        <v>No framework.</v>
      </c>
      <c r="M19" s="1149" t="str">
        <f>IF(D19="Yes", "Date of commencement: ", "Reason for no framework:")</f>
        <v>Reason for no framework:</v>
      </c>
      <c r="N19" s="1150" t="str">
        <f t="shared" si="0"/>
        <v xml:space="preserve">  </v>
      </c>
      <c r="O19" s="1150" t="str">
        <f t="shared" si="1"/>
        <v xml:space="preserve">Reason for no framework:   </v>
      </c>
      <c r="P19" s="1149" t="str">
        <f t="shared" si="2"/>
        <v/>
      </c>
    </row>
    <row r="20" spans="1:17" ht="69" customHeight="1" x14ac:dyDescent="0.3">
      <c r="A20" s="509" t="s">
        <v>681</v>
      </c>
      <c r="B20" s="510" t="s">
        <v>682</v>
      </c>
      <c r="C20" s="511" t="s">
        <v>1950</v>
      </c>
      <c r="D20" s="182"/>
      <c r="E20" s="175"/>
      <c r="F20" s="179"/>
      <c r="G20" s="179"/>
      <c r="H20" s="512" t="s">
        <v>683</v>
      </c>
      <c r="I20" s="599" t="s">
        <v>679</v>
      </c>
      <c r="J20" s="686" t="s">
        <v>684</v>
      </c>
      <c r="L20" s="1149" t="str">
        <f>IF(D20="Yes", C20, "Not established.")</f>
        <v>Not established.</v>
      </c>
      <c r="M20" s="1149" t="str">
        <f>IF(D20="Yes", "Date of commencement: ", "Reason for not establishing:")</f>
        <v>Reason for not establishing:</v>
      </c>
      <c r="N20" s="1150" t="str">
        <f t="shared" si="0"/>
        <v xml:space="preserve">  </v>
      </c>
      <c r="O20" s="1150" t="str">
        <f t="shared" si="1"/>
        <v xml:space="preserve">Reason for not establishing:   </v>
      </c>
      <c r="P20" s="1149" t="str">
        <f t="shared" si="2"/>
        <v/>
      </c>
    </row>
    <row r="21" spans="1:17" ht="76.5" customHeight="1" x14ac:dyDescent="0.3">
      <c r="A21" s="509" t="s">
        <v>685</v>
      </c>
      <c r="B21" s="510" t="s">
        <v>686</v>
      </c>
      <c r="C21" s="511" t="s">
        <v>687</v>
      </c>
      <c r="D21" s="182"/>
      <c r="E21" s="175"/>
      <c r="F21" s="179"/>
      <c r="G21" s="179"/>
      <c r="H21" s="512" t="s">
        <v>688</v>
      </c>
      <c r="I21" s="599" t="s">
        <v>689</v>
      </c>
      <c r="J21" s="510" t="s">
        <v>690</v>
      </c>
      <c r="L21" s="1149" t="str">
        <f>IF(D21="Yes", C21, "Not engaged.")</f>
        <v>Not engaged.</v>
      </c>
      <c r="M21" s="1149" t="str">
        <f>IF(D21="Yes", "Date of engagement: ", "Reason for not engaging audit provider:")</f>
        <v>Reason for not engaging audit provider:</v>
      </c>
      <c r="N21" s="1150" t="str">
        <f t="shared" si="0"/>
        <v xml:space="preserve">  </v>
      </c>
      <c r="O21" s="1150" t="str">
        <f t="shared" si="1"/>
        <v xml:space="preserve">Reason for not engaging audit provider:   </v>
      </c>
      <c r="P21" s="1149" t="str">
        <f t="shared" si="2"/>
        <v/>
      </c>
    </row>
    <row r="22" spans="1:17" ht="76.5" customHeight="1" x14ac:dyDescent="0.3">
      <c r="A22" s="509" t="s">
        <v>691</v>
      </c>
      <c r="B22" s="510" t="s">
        <v>692</v>
      </c>
      <c r="C22" s="511" t="s">
        <v>677</v>
      </c>
      <c r="D22" s="182"/>
      <c r="E22" s="175"/>
      <c r="F22" s="179"/>
      <c r="G22" s="179"/>
      <c r="H22" s="512" t="s">
        <v>678</v>
      </c>
      <c r="I22" s="599" t="s">
        <v>689</v>
      </c>
      <c r="J22" s="686" t="s">
        <v>693</v>
      </c>
      <c r="L22" s="1149" t="str">
        <f>IF(D22="Yes", C22, "No framework.")</f>
        <v>No framework.</v>
      </c>
      <c r="M22" s="1149" t="str">
        <f>IF(D22="Yes", "Date of adoption: ", "Reason for no framework:")</f>
        <v>Reason for no framework:</v>
      </c>
      <c r="N22" s="1150" t="str">
        <f t="shared" si="0"/>
        <v xml:space="preserve">  </v>
      </c>
      <c r="O22" s="1150" t="str">
        <f t="shared" si="1"/>
        <v xml:space="preserve">Reason for no framework:   </v>
      </c>
      <c r="P22" s="1149" t="str">
        <f t="shared" si="2"/>
        <v/>
      </c>
    </row>
    <row r="23" spans="1:17" ht="56" x14ac:dyDescent="0.3">
      <c r="A23" s="509" t="s">
        <v>694</v>
      </c>
      <c r="B23" s="510" t="s">
        <v>695</v>
      </c>
      <c r="C23" s="511" t="s">
        <v>696</v>
      </c>
      <c r="D23" s="182"/>
      <c r="E23" s="175"/>
      <c r="F23" s="179"/>
      <c r="G23" s="179"/>
      <c r="H23" s="512" t="s">
        <v>697</v>
      </c>
      <c r="I23" s="599" t="s">
        <v>698</v>
      </c>
      <c r="J23" s="686" t="s">
        <v>699</v>
      </c>
      <c r="L23" s="1149" t="str">
        <f>IF(D23="Yes", C23, "No report.")</f>
        <v>No report.</v>
      </c>
      <c r="M23" s="1149" t="str">
        <f>IF(D23="Yes", "Date of report: ", "Reason for no report:")</f>
        <v>Reason for no report:</v>
      </c>
      <c r="N23" s="1150" t="str">
        <f t="shared" si="0"/>
        <v xml:space="preserve">  </v>
      </c>
      <c r="O23" s="1150" t="str">
        <f t="shared" si="1"/>
        <v xml:space="preserve">Reason for no report:   </v>
      </c>
      <c r="P23" s="1149" t="str">
        <f t="shared" si="2"/>
        <v/>
      </c>
    </row>
    <row r="24" spans="1:17" ht="69" customHeight="1" x14ac:dyDescent="0.3">
      <c r="A24" s="509" t="s">
        <v>700</v>
      </c>
      <c r="B24" s="513" t="s">
        <v>701</v>
      </c>
      <c r="C24" s="515" t="s">
        <v>1951</v>
      </c>
      <c r="D24" s="182"/>
      <c r="E24" s="175"/>
      <c r="F24" s="179"/>
      <c r="G24" s="179"/>
      <c r="H24" s="512" t="s">
        <v>702</v>
      </c>
      <c r="I24" s="599" t="s">
        <v>698</v>
      </c>
      <c r="J24" s="687" t="s">
        <v>703</v>
      </c>
      <c r="L24" s="1149" t="str">
        <f>IF(D24="Yes", C24, "No reports presented to Council.")</f>
        <v>No reports presented to Council.</v>
      </c>
      <c r="M24" s="1149" t="str">
        <f>IF(D24="Yes", "Date of report: ", "Reason for not presenting reports:")</f>
        <v>Reason for not presenting reports:</v>
      </c>
      <c r="N24" s="1150" t="str">
        <f t="shared" si="0"/>
        <v xml:space="preserve">  </v>
      </c>
      <c r="O24" s="1150" t="str">
        <f t="shared" si="1"/>
        <v xml:space="preserve">Reason for not presenting reports:   </v>
      </c>
      <c r="P24" s="1149" t="str">
        <f t="shared" si="2"/>
        <v/>
      </c>
    </row>
    <row r="25" spans="1:17" ht="69" customHeight="1" x14ac:dyDescent="0.3">
      <c r="A25" s="509" t="s">
        <v>704</v>
      </c>
      <c r="B25" s="516" t="s">
        <v>705</v>
      </c>
      <c r="C25" s="517" t="s">
        <v>706</v>
      </c>
      <c r="D25" s="182"/>
      <c r="E25" s="175"/>
      <c r="F25" s="179"/>
      <c r="G25" s="179"/>
      <c r="H25" s="512" t="s">
        <v>707</v>
      </c>
      <c r="I25" s="599" t="s">
        <v>708</v>
      </c>
      <c r="J25" s="516" t="s">
        <v>709</v>
      </c>
      <c r="L25" s="1149" t="str">
        <f>IF(D25="Yes", C25, "No reports.")</f>
        <v>No reports.</v>
      </c>
      <c r="M25" s="1149" t="str">
        <f>IF(D25="Yes", "Dates of reports: ", "Reason for no reports:")</f>
        <v>Reason for no reports:</v>
      </c>
      <c r="N25" s="1150" t="str">
        <f t="shared" si="0"/>
        <v xml:space="preserve">  </v>
      </c>
      <c r="O25" s="1150" t="str">
        <f t="shared" si="1"/>
        <v xml:space="preserve">Reason for no reports:   </v>
      </c>
      <c r="P25" s="1149" t="str">
        <f t="shared" si="2"/>
        <v/>
      </c>
    </row>
    <row r="26" spans="1:17" ht="69" customHeight="1" x14ac:dyDescent="0.3">
      <c r="A26" s="509" t="s">
        <v>710</v>
      </c>
      <c r="B26" s="516" t="s">
        <v>711</v>
      </c>
      <c r="C26" s="517" t="s">
        <v>712</v>
      </c>
      <c r="D26" s="182"/>
      <c r="E26" s="175"/>
      <c r="F26" s="179"/>
      <c r="G26" s="179"/>
      <c r="H26" s="512" t="s">
        <v>713</v>
      </c>
      <c r="I26" s="599" t="s">
        <v>708</v>
      </c>
      <c r="J26" s="516" t="s">
        <v>714</v>
      </c>
      <c r="L26" s="1149" t="str">
        <f>IF(D26="Yes", C26, "No reports.")</f>
        <v>No reports.</v>
      </c>
      <c r="M26" s="1149" t="str">
        <f>IF(D26="Yes", "Dates of reports: ", "Reason for no reports:")</f>
        <v>Reason for no reports:</v>
      </c>
      <c r="N26" s="1150" t="str">
        <f t="shared" si="0"/>
        <v xml:space="preserve">  </v>
      </c>
      <c r="O26" s="1150" t="str">
        <f t="shared" si="1"/>
        <v xml:space="preserve">Reason for no reports:   </v>
      </c>
      <c r="P26" s="1149" t="str">
        <f t="shared" si="2"/>
        <v/>
      </c>
    </row>
    <row r="27" spans="1:17" ht="78" customHeight="1" x14ac:dyDescent="0.3">
      <c r="A27" s="509" t="s">
        <v>715</v>
      </c>
      <c r="B27" s="514" t="s">
        <v>716</v>
      </c>
      <c r="C27" s="518" t="s">
        <v>1952</v>
      </c>
      <c r="D27" s="182"/>
      <c r="E27" s="175"/>
      <c r="F27" s="179"/>
      <c r="G27" s="179"/>
      <c r="H27" s="512" t="s">
        <v>717</v>
      </c>
      <c r="I27" s="599" t="s">
        <v>708</v>
      </c>
      <c r="J27" s="514" t="s">
        <v>718</v>
      </c>
      <c r="L27" s="1149" t="str">
        <f>IF(D27="Yes", C27, "No presented at a meeting of Council in accordance with section 100 of the Act.")</f>
        <v>No presented at a meeting of Council in accordance with section 100 of the Act.</v>
      </c>
      <c r="M27" s="1149" t="str">
        <f>IF(D27="Yes", "Date of presentation: ", "Reason for not presenting Annual Report:")</f>
        <v>Reason for not presenting Annual Report:</v>
      </c>
      <c r="N27" s="1150" t="str">
        <f t="shared" si="0"/>
        <v xml:space="preserve">  </v>
      </c>
      <c r="O27" s="1150" t="str">
        <f t="shared" si="1"/>
        <v xml:space="preserve">Reason for not presenting Annual Report:   </v>
      </c>
      <c r="P27" s="1149" t="str">
        <f>IF(D27="Yes", IF(F27&lt;&gt;"", F27, ""), IF(G27&lt;&gt;"", G27, ""))</f>
        <v/>
      </c>
    </row>
    <row r="28" spans="1:17" ht="69" customHeight="1" x14ac:dyDescent="0.3">
      <c r="A28" s="509" t="s">
        <v>719</v>
      </c>
      <c r="B28" s="510" t="s">
        <v>720</v>
      </c>
      <c r="C28" s="511" t="s">
        <v>1953</v>
      </c>
      <c r="D28" s="182"/>
      <c r="E28" s="176"/>
      <c r="F28" s="179"/>
      <c r="G28" s="179"/>
      <c r="H28" s="512" t="s">
        <v>721</v>
      </c>
      <c r="I28" s="599" t="s">
        <v>722</v>
      </c>
      <c r="J28" s="686" t="s">
        <v>723</v>
      </c>
      <c r="L28" s="1149" t="str">
        <f>IF(D28="Yes", C28, "Not reviewed and adopted.")</f>
        <v>Not reviewed and adopted.</v>
      </c>
      <c r="M28" s="1149" t="str">
        <f>IF(D28="Yes", "Date reviewed and adopted: ", "Reason for not reviewing and adopting:")</f>
        <v>Reason for not reviewing and adopting:</v>
      </c>
      <c r="N28" s="1150" t="str">
        <f t="shared" si="0"/>
        <v xml:space="preserve">  </v>
      </c>
      <c r="O28" s="1150" t="str">
        <f t="shared" si="1"/>
        <v xml:space="preserve">Reason for not reviewing and adopting:   </v>
      </c>
      <c r="P28" s="1149" t="str">
        <f>IF(D28="Yes", IF(F28&lt;&gt;"", F28, ""), IF(G28&lt;&gt;"", G28, ""))</f>
        <v/>
      </c>
    </row>
    <row r="29" spans="1:17" ht="69" customHeight="1" x14ac:dyDescent="0.3">
      <c r="A29" s="509" t="s">
        <v>724</v>
      </c>
      <c r="B29" s="510" t="s">
        <v>725</v>
      </c>
      <c r="C29" s="511" t="s">
        <v>1954</v>
      </c>
      <c r="D29" s="182"/>
      <c r="E29" s="176"/>
      <c r="F29" s="179"/>
      <c r="G29" s="179"/>
      <c r="H29" s="512" t="s">
        <v>726</v>
      </c>
      <c r="I29" s="599" t="s">
        <v>722</v>
      </c>
      <c r="J29" s="686" t="s">
        <v>727</v>
      </c>
      <c r="L29" s="1149" t="str">
        <f>IF(D29="Yes", C29, "Not reviewed or register not kept.")</f>
        <v>Not reviewed or register not kept.</v>
      </c>
      <c r="M29" s="1149" t="str">
        <f>IF(D29="Yes", "Date of review: ", "Reason for no review or no register:")</f>
        <v>Reason for no review or no register:</v>
      </c>
      <c r="N29" s="1150" t="str">
        <f t="shared" si="0"/>
        <v xml:space="preserve">  </v>
      </c>
      <c r="O29" s="1150" t="str">
        <f t="shared" si="1"/>
        <v xml:space="preserve">Reason for no review or no register:   </v>
      </c>
      <c r="P29" s="1149" t="str">
        <f t="shared" si="2"/>
        <v/>
      </c>
    </row>
    <row r="30" spans="1:17" ht="69" customHeight="1" thickBot="1" x14ac:dyDescent="0.35">
      <c r="A30" s="519" t="s">
        <v>728</v>
      </c>
      <c r="B30" s="520" t="s">
        <v>729</v>
      </c>
      <c r="C30" s="521" t="s">
        <v>1955</v>
      </c>
      <c r="D30" s="183"/>
      <c r="E30" s="177"/>
      <c r="F30" s="180"/>
      <c r="G30" s="180"/>
      <c r="H30" s="512" t="s">
        <v>730</v>
      </c>
      <c r="I30" s="602" t="s">
        <v>731</v>
      </c>
      <c r="J30" s="689" t="s">
        <v>732</v>
      </c>
      <c r="L30" s="1149" t="str">
        <f>IF(D30="Yes", C30, "No Governance Rules adopted.")</f>
        <v>No Governance Rules adopted.</v>
      </c>
      <c r="M30" s="1149" t="str">
        <f>IF(D30="Yes", "Date rules adopted: ", "Reason for not adopting Governance Rules:")</f>
        <v>Reason for not adopting Governance Rules:</v>
      </c>
      <c r="N30" s="1150" t="str">
        <f t="shared" si="0"/>
        <v xml:space="preserve">  </v>
      </c>
      <c r="O30" s="1150" t="str">
        <f t="shared" si="1"/>
        <v xml:space="preserve">Reason for not adopting Governance Rules:   </v>
      </c>
      <c r="P30" s="1149" t="str">
        <f t="shared" si="2"/>
        <v/>
      </c>
    </row>
    <row r="31" spans="1:17" x14ac:dyDescent="0.3">
      <c r="A31" s="1226"/>
      <c r="B31" s="1227"/>
      <c r="C31" s="1227"/>
      <c r="D31" s="1228"/>
      <c r="E31" s="522" t="s">
        <v>733</v>
      </c>
      <c r="F31" s="522" t="s">
        <v>734</v>
      </c>
      <c r="G31" s="523"/>
      <c r="O31" s="1150" t="str">
        <f t="shared" si="1"/>
        <v xml:space="preserve"> 01/00/1900</v>
      </c>
    </row>
    <row r="32" spans="1:17" x14ac:dyDescent="0.3">
      <c r="A32" s="1226"/>
      <c r="B32" s="1227"/>
      <c r="C32" s="1227"/>
      <c r="D32" s="1228"/>
      <c r="E32" s="522" t="s">
        <v>735</v>
      </c>
      <c r="F32" s="522" t="s">
        <v>736</v>
      </c>
      <c r="G32" s="523"/>
    </row>
    <row r="33" spans="1:7" x14ac:dyDescent="0.3">
      <c r="A33" s="1226"/>
      <c r="B33" s="1227"/>
      <c r="C33" s="1227"/>
      <c r="D33" s="1228"/>
      <c r="E33" s="522" t="s">
        <v>737</v>
      </c>
      <c r="F33" s="522" t="s">
        <v>738</v>
      </c>
      <c r="G33" s="523"/>
    </row>
    <row r="34" spans="1:7" ht="14.5" thickBot="1" x14ac:dyDescent="0.35">
      <c r="A34" s="1226"/>
      <c r="B34" s="1227"/>
      <c r="C34" s="1227"/>
      <c r="D34" s="1228"/>
      <c r="E34" s="524" t="s">
        <v>739</v>
      </c>
      <c r="F34" s="524" t="s">
        <v>740</v>
      </c>
      <c r="G34" s="523"/>
    </row>
  </sheetData>
  <sheetProtection algorithmName="SHA-512" hashValue="Y63EZDR7m3LrRTiXRRIy24+ohxUiyAJAenkRgZtoicGT1Pxs55k104jVyqP10aFVAbq8dhEdhphaCngpSxLOBA==" saltValue="d2jjdVRDaBa3TCu3hDShjQ==" spinCount="100000" sheet="1" selectLockedCells="1"/>
  <mergeCells count="11">
    <mergeCell ref="A31:A34"/>
    <mergeCell ref="B31:B34"/>
    <mergeCell ref="C31:C34"/>
    <mergeCell ref="D31:D34"/>
    <mergeCell ref="I2:I3"/>
    <mergeCell ref="H2:H3"/>
    <mergeCell ref="A2:A3"/>
    <mergeCell ref="B2:B3"/>
    <mergeCell ref="C2:C3"/>
    <mergeCell ref="F2:F3"/>
    <mergeCell ref="G2:G3"/>
  </mergeCells>
  <conditionalFormatting sqref="C1">
    <cfRule type="expression" dxfId="9" priority="2">
      <formula>HasREFinExport2</formula>
    </cfRule>
  </conditionalFormatting>
  <conditionalFormatting sqref="D4:G30">
    <cfRule type="expression" dxfId="8" priority="1">
      <formula>HasREFinExport2</formula>
    </cfRule>
  </conditionalFormatting>
  <conditionalFormatting sqref="E4:F6 E10:F18">
    <cfRule type="expression" dxfId="7" priority="149">
      <formula>$D4:$D30="No"</formula>
    </cfRule>
  </conditionalFormatting>
  <conditionalFormatting sqref="E7:F8">
    <cfRule type="expression" dxfId="6" priority="155">
      <formula>$D7:$D34="No"</formula>
    </cfRule>
  </conditionalFormatting>
  <conditionalFormatting sqref="E9:F9">
    <cfRule type="expression" dxfId="5" priority="60">
      <formula>$D9:$D33="No"</formula>
    </cfRule>
  </conditionalFormatting>
  <conditionalFormatting sqref="E19:F277">
    <cfRule type="expression" dxfId="4" priority="33">
      <formula>$D19:$D42="No"</formula>
    </cfRule>
  </conditionalFormatting>
  <conditionalFormatting sqref="G4:G6 G10:G18">
    <cfRule type="expression" dxfId="3" priority="150">
      <formula>$D4:$D27="Yes"</formula>
    </cfRule>
  </conditionalFormatting>
  <conditionalFormatting sqref="G7:G8">
    <cfRule type="expression" dxfId="2" priority="156">
      <formula>$D7:$D31="Yes"</formula>
    </cfRule>
  </conditionalFormatting>
  <conditionalFormatting sqref="G9">
    <cfRule type="expression" dxfId="1" priority="116">
      <formula>$D9:$D30="Yes"</formula>
    </cfRule>
  </conditionalFormatting>
  <conditionalFormatting sqref="G19:G30">
    <cfRule type="expression" dxfId="0" priority="4">
      <formula>$D19:$D39="Yes"</formula>
    </cfRule>
  </conditionalFormatting>
  <dataValidations count="2">
    <dataValidation type="list" allowBlank="1" showInputMessage="1" showErrorMessage="1" promptTitle="Please select" sqref="D4:D30" xr:uid="{00000000-0002-0000-0600-000000000000}">
      <formula1>$D$2:$D$3</formula1>
    </dataValidation>
    <dataValidation type="date" allowBlank="1" showInputMessage="1" showErrorMessage="1" error="Date format incorrect" sqref="E4:E30" xr:uid="{00000000-0002-0000-0600-000001000000}">
      <formula1>367</formula1>
      <formula2>402103</formula2>
    </dataValidation>
  </dataValidations>
  <printOptions horizontalCentered="1"/>
  <pageMargins left="0.70866141732283472" right="0.70866141732283472" top="0.74803149606299213" bottom="0.74803149606299213" header="0.31496062992125984" footer="0.31496062992125984"/>
  <pageSetup paperSize="9" scale="25" orientation="portrait" r:id="rId1"/>
  <headerFooter>
    <oddHeader>&amp;C&amp;"Arial"&amp;12&amp;K000000OFFICIAL&amp;1#</oddHeader>
    <oddFooter>&amp;L&amp;9&amp;F&amp;R&amp;9&amp;P&amp;C&amp;"Calibri"&amp;11&amp;K000000&amp;"Calibri"&amp;11&amp;K000000&amp;9&amp;A_x000D_&amp;1#&amp;"Arial"&amp;12&amp;K000000OFFICIAL</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35495E"/>
  </sheetPr>
  <dimension ref="A1:M19"/>
  <sheetViews>
    <sheetView showGridLines="0" workbookViewId="0">
      <selection activeCell="B5" sqref="B5"/>
    </sheetView>
  </sheetViews>
  <sheetFormatPr defaultColWidth="9.1796875" defaultRowHeight="14" x14ac:dyDescent="0.3"/>
  <cols>
    <col min="1" max="1" width="31" style="7" customWidth="1"/>
    <col min="2" max="11" width="10.7265625" style="7" customWidth="1"/>
    <col min="12" max="12" width="37.453125" style="7" customWidth="1"/>
    <col min="13" max="13" width="51" style="7" customWidth="1"/>
    <col min="14" max="16384" width="9.1796875" style="7"/>
  </cols>
  <sheetData>
    <row r="1" spans="1:13" ht="42" customHeight="1" x14ac:dyDescent="0.3">
      <c r="A1" s="1239" t="s">
        <v>741</v>
      </c>
      <c r="B1" s="1239"/>
      <c r="C1" s="1239"/>
      <c r="D1" s="680"/>
      <c r="E1" s="679"/>
      <c r="F1" s="679"/>
      <c r="G1" s="676"/>
      <c r="H1" s="676"/>
      <c r="I1" s="676"/>
      <c r="J1" s="392"/>
      <c r="K1" s="392"/>
      <c r="L1" s="1242" t="str">
        <f>'Input 2'!G2</f>
        <v>Template Guidance</v>
      </c>
      <c r="M1" s="1242" t="str">
        <f>'Input 2'!I2</f>
        <v>Guidance Reference (Indicator Guide)</v>
      </c>
    </row>
    <row r="2" spans="1:13" ht="21" customHeight="1" thickBot="1" x14ac:dyDescent="0.35">
      <c r="A2" s="173"/>
      <c r="B2" s="174" t="s">
        <v>32</v>
      </c>
      <c r="C2" s="174" t="s">
        <v>38</v>
      </c>
      <c r="D2" s="174" t="s">
        <v>277</v>
      </c>
      <c r="E2" s="174" t="s">
        <v>278</v>
      </c>
      <c r="F2" s="174" t="s">
        <v>279</v>
      </c>
      <c r="G2" s="174" t="s">
        <v>742</v>
      </c>
      <c r="H2" s="174" t="s">
        <v>743</v>
      </c>
      <c r="I2" s="174" t="s">
        <v>744</v>
      </c>
      <c r="J2" s="174" t="s">
        <v>745</v>
      </c>
      <c r="K2" s="392"/>
      <c r="L2" s="1243"/>
      <c r="M2" s="1243"/>
    </row>
    <row r="3" spans="1:13" ht="15" x14ac:dyDescent="0.3">
      <c r="A3" s="192" t="s">
        <v>746</v>
      </c>
      <c r="B3" s="193" t="s">
        <v>747</v>
      </c>
      <c r="C3" s="193" t="s">
        <v>748</v>
      </c>
      <c r="D3" s="193" t="s">
        <v>749</v>
      </c>
      <c r="E3" s="193" t="s">
        <v>750</v>
      </c>
      <c r="F3" s="193" t="s">
        <v>751</v>
      </c>
      <c r="G3" s="193" t="s">
        <v>752</v>
      </c>
      <c r="H3" s="193" t="s">
        <v>753</v>
      </c>
      <c r="I3" s="193" t="s">
        <v>754</v>
      </c>
      <c r="J3" s="193" t="s">
        <v>755</v>
      </c>
      <c r="K3" s="194" t="s">
        <v>756</v>
      </c>
      <c r="L3" s="1240"/>
      <c r="M3" s="1240"/>
    </row>
    <row r="4" spans="1:13" ht="15.5" thickBot="1" x14ac:dyDescent="0.35">
      <c r="A4" s="195" t="s">
        <v>757</v>
      </c>
      <c r="B4" s="196" t="s">
        <v>758</v>
      </c>
      <c r="C4" s="196" t="s">
        <v>758</v>
      </c>
      <c r="D4" s="196" t="s">
        <v>758</v>
      </c>
      <c r="E4" s="196" t="s">
        <v>758</v>
      </c>
      <c r="F4" s="196" t="s">
        <v>758</v>
      </c>
      <c r="G4" s="196" t="s">
        <v>758</v>
      </c>
      <c r="H4" s="196" t="s">
        <v>758</v>
      </c>
      <c r="I4" s="196" t="s">
        <v>758</v>
      </c>
      <c r="J4" s="196" t="s">
        <v>758</v>
      </c>
      <c r="K4" s="197" t="s">
        <v>758</v>
      </c>
      <c r="L4" s="1241"/>
      <c r="M4" s="1241"/>
    </row>
    <row r="5" spans="1:13" x14ac:dyDescent="0.3">
      <c r="A5" s="184" t="s">
        <v>759</v>
      </c>
      <c r="B5" s="191"/>
      <c r="C5" s="191"/>
      <c r="D5" s="191"/>
      <c r="E5" s="191"/>
      <c r="F5" s="191"/>
      <c r="G5" s="191"/>
      <c r="H5" s="191"/>
      <c r="I5" s="191"/>
      <c r="J5" s="191"/>
      <c r="K5" s="187">
        <f t="shared" ref="K5:K14" si="0">SUM(B5:J5)</f>
        <v>0</v>
      </c>
      <c r="L5" s="525"/>
      <c r="M5" s="525" t="s">
        <v>760</v>
      </c>
    </row>
    <row r="6" spans="1:13" x14ac:dyDescent="0.3">
      <c r="A6" s="184" t="s">
        <v>761</v>
      </c>
      <c r="B6" s="191"/>
      <c r="C6" s="191"/>
      <c r="D6" s="191"/>
      <c r="E6" s="191"/>
      <c r="F6" s="191"/>
      <c r="G6" s="191"/>
      <c r="H6" s="191"/>
      <c r="I6" s="191"/>
      <c r="J6" s="191"/>
      <c r="K6" s="187">
        <f t="shared" si="0"/>
        <v>0</v>
      </c>
      <c r="L6" s="395"/>
      <c r="M6" s="395"/>
    </row>
    <row r="7" spans="1:13" x14ac:dyDescent="0.3">
      <c r="A7" s="184" t="s">
        <v>762</v>
      </c>
      <c r="B7" s="191"/>
      <c r="C7" s="191"/>
      <c r="D7" s="191"/>
      <c r="E7" s="191"/>
      <c r="F7" s="191"/>
      <c r="G7" s="191"/>
      <c r="H7" s="191"/>
      <c r="I7" s="191"/>
      <c r="J7" s="191"/>
      <c r="K7" s="187">
        <f t="shared" si="0"/>
        <v>0</v>
      </c>
      <c r="L7" s="395"/>
      <c r="M7" s="395"/>
    </row>
    <row r="8" spans="1:13" x14ac:dyDescent="0.3">
      <c r="A8" s="184" t="s">
        <v>763</v>
      </c>
      <c r="B8" s="191"/>
      <c r="C8" s="191"/>
      <c r="D8" s="191"/>
      <c r="E8" s="191"/>
      <c r="F8" s="191"/>
      <c r="G8" s="191"/>
      <c r="H8" s="191"/>
      <c r="I8" s="191"/>
      <c r="J8" s="191"/>
      <c r="K8" s="187">
        <f t="shared" si="0"/>
        <v>0</v>
      </c>
      <c r="L8" s="395"/>
      <c r="M8" s="395"/>
    </row>
    <row r="9" spans="1:13" x14ac:dyDescent="0.3">
      <c r="A9" s="184" t="s">
        <v>764</v>
      </c>
      <c r="B9" s="191"/>
      <c r="C9" s="191"/>
      <c r="D9" s="191"/>
      <c r="E9" s="191"/>
      <c r="F9" s="191"/>
      <c r="G9" s="191"/>
      <c r="H9" s="191"/>
      <c r="I9" s="191"/>
      <c r="J9" s="191"/>
      <c r="K9" s="187">
        <f t="shared" si="0"/>
        <v>0</v>
      </c>
      <c r="L9" s="395"/>
      <c r="M9" s="395"/>
    </row>
    <row r="10" spans="1:13" x14ac:dyDescent="0.3">
      <c r="A10" s="184" t="s">
        <v>765</v>
      </c>
      <c r="B10" s="191"/>
      <c r="C10" s="191"/>
      <c r="D10" s="191"/>
      <c r="E10" s="191"/>
      <c r="F10" s="191"/>
      <c r="G10" s="191"/>
      <c r="H10" s="191"/>
      <c r="I10" s="191"/>
      <c r="J10" s="191"/>
      <c r="K10" s="187">
        <f t="shared" si="0"/>
        <v>0</v>
      </c>
      <c r="L10" s="395"/>
      <c r="M10" s="395"/>
    </row>
    <row r="11" spans="1:13" x14ac:dyDescent="0.3">
      <c r="A11" s="185" t="s">
        <v>766</v>
      </c>
      <c r="B11" s="191"/>
      <c r="C11" s="191"/>
      <c r="D11" s="191"/>
      <c r="E11" s="191"/>
      <c r="F11" s="191"/>
      <c r="G11" s="191"/>
      <c r="H11" s="191"/>
      <c r="I11" s="191"/>
      <c r="J11" s="191"/>
      <c r="K11" s="187">
        <f t="shared" si="0"/>
        <v>0</v>
      </c>
      <c r="L11" s="395"/>
      <c r="M11" s="395"/>
    </row>
    <row r="12" spans="1:13" x14ac:dyDescent="0.3">
      <c r="A12" s="186" t="s">
        <v>767</v>
      </c>
      <c r="B12" s="191"/>
      <c r="C12" s="191"/>
      <c r="D12" s="191"/>
      <c r="E12" s="191"/>
      <c r="F12" s="191"/>
      <c r="G12" s="191"/>
      <c r="H12" s="191"/>
      <c r="I12" s="191"/>
      <c r="J12" s="191"/>
      <c r="K12" s="187">
        <f t="shared" si="0"/>
        <v>0</v>
      </c>
      <c r="L12" s="395"/>
      <c r="M12" s="395"/>
    </row>
    <row r="13" spans="1:13" ht="14.5" thickBot="1" x14ac:dyDescent="0.35">
      <c r="A13" s="186" t="s">
        <v>768</v>
      </c>
      <c r="B13" s="191"/>
      <c r="C13" s="191"/>
      <c r="D13" s="191"/>
      <c r="E13" s="191"/>
      <c r="F13" s="191"/>
      <c r="G13" s="191"/>
      <c r="H13" s="191"/>
      <c r="I13" s="191"/>
      <c r="J13" s="191"/>
      <c r="K13" s="188">
        <f t="shared" si="0"/>
        <v>0</v>
      </c>
      <c r="L13" s="395"/>
      <c r="M13" s="395"/>
    </row>
    <row r="14" spans="1:13" ht="14.5" thickBot="1" x14ac:dyDescent="0.35">
      <c r="A14" s="168" t="s">
        <v>384</v>
      </c>
      <c r="B14" s="189">
        <f>SUM(B5:B13)</f>
        <v>0</v>
      </c>
      <c r="C14" s="190">
        <f t="shared" ref="C14:J14" si="1">SUM(C5:C13)</f>
        <v>0</v>
      </c>
      <c r="D14" s="190">
        <f t="shared" si="1"/>
        <v>0</v>
      </c>
      <c r="E14" s="190">
        <f t="shared" si="1"/>
        <v>0</v>
      </c>
      <c r="F14" s="190">
        <f t="shared" si="1"/>
        <v>0</v>
      </c>
      <c r="G14" s="190">
        <f t="shared" si="1"/>
        <v>0</v>
      </c>
      <c r="H14" s="190">
        <f t="shared" si="1"/>
        <v>0</v>
      </c>
      <c r="I14" s="190">
        <f t="shared" si="1"/>
        <v>0</v>
      </c>
      <c r="J14" s="190">
        <f t="shared" si="1"/>
        <v>0</v>
      </c>
      <c r="K14" s="169">
        <f t="shared" si="0"/>
        <v>0</v>
      </c>
      <c r="L14" s="409"/>
      <c r="M14" s="409"/>
    </row>
    <row r="16" spans="1:13" x14ac:dyDescent="0.3">
      <c r="A16" s="170" t="s">
        <v>769</v>
      </c>
    </row>
    <row r="17" spans="1:1" ht="19.5" customHeight="1" x14ac:dyDescent="0.3">
      <c r="A17" s="171" t="s">
        <v>770</v>
      </c>
    </row>
    <row r="18" spans="1:1" ht="19.5" customHeight="1" x14ac:dyDescent="0.3">
      <c r="A18" s="171" t="s">
        <v>771</v>
      </c>
    </row>
    <row r="19" spans="1:1" ht="19.5" customHeight="1" x14ac:dyDescent="0.3">
      <c r="A19" s="172" t="s">
        <v>772</v>
      </c>
    </row>
  </sheetData>
  <sheetProtection algorithmName="SHA-512" hashValue="I4U7cnvUplGcOgljLJjqIdE3PaEwLfwbBkBphL0o/pK/heObQyjeAvDFP/jjQyVt468NVM4AGSzICt+fVSnJiQ==" saltValue="ual7xeSDYLJSdzPD2cuiog==" spinCount="100000" sheet="1" selectLockedCells="1"/>
  <mergeCells count="5">
    <mergeCell ref="A1:C1"/>
    <mergeCell ref="L3:L4"/>
    <mergeCell ref="M3:M4"/>
    <mergeCell ref="L1:L2"/>
    <mergeCell ref="M1:M2"/>
  </mergeCells>
  <pageMargins left="0.7" right="0.7" top="0.75" bottom="0.75" header="0.3" footer="0.3"/>
  <pageSetup paperSize="9" orientation="portrait" r:id="rId1"/>
  <headerFooter>
    <oddHeader>&amp;C&amp;"Arial"&amp;12&amp;K000000OFFICIAL&amp;1#</oddHeader>
    <oddFooter>&amp;C&amp;1#&amp;"Arial"&amp;12&amp;K000000OFFICIAL</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916E-5095-4B7C-9E8E-311EAF9F5E18}">
  <sheetPr codeName="Sheet15">
    <tabColor rgb="FF35495E"/>
  </sheetPr>
  <dimension ref="A1:AO23"/>
  <sheetViews>
    <sheetView showGridLines="0" workbookViewId="0">
      <selection activeCell="B13" sqref="B13"/>
    </sheetView>
  </sheetViews>
  <sheetFormatPr defaultColWidth="9.1796875" defaultRowHeight="14" x14ac:dyDescent="0.3"/>
  <cols>
    <col min="1" max="1" width="1.81640625" style="7" customWidth="1"/>
    <col min="2" max="2" width="91.81640625" style="600" customWidth="1"/>
    <col min="3" max="6" width="10.7265625" style="7" customWidth="1"/>
    <col min="7" max="7" width="37.453125" style="7" customWidth="1"/>
    <col min="8" max="8" width="51" style="7" customWidth="1"/>
    <col min="9" max="16384" width="9.1796875" style="7"/>
  </cols>
  <sheetData>
    <row r="1" spans="1:41" ht="20" x14ac:dyDescent="0.4">
      <c r="A1" s="143"/>
      <c r="B1" s="822" t="s">
        <v>773</v>
      </c>
      <c r="C1" s="143"/>
    </row>
    <row r="2" spans="1:41" ht="20" x14ac:dyDescent="0.4">
      <c r="C2" s="143"/>
    </row>
    <row r="3" spans="1:41" ht="29" x14ac:dyDescent="0.4">
      <c r="B3" s="600" t="s">
        <v>774</v>
      </c>
      <c r="C3" s="143"/>
    </row>
    <row r="4" spans="1:41" ht="11.15" customHeight="1" x14ac:dyDescent="0.4">
      <c r="C4" s="143"/>
    </row>
    <row r="5" spans="1:41" ht="43" x14ac:dyDescent="0.4">
      <c r="B5" s="600" t="s">
        <v>1995</v>
      </c>
      <c r="C5" s="143"/>
    </row>
    <row r="6" spans="1:41" ht="11.15" customHeight="1" x14ac:dyDescent="0.4">
      <c r="C6" s="143"/>
    </row>
    <row r="7" spans="1:41" ht="43" x14ac:dyDescent="0.4">
      <c r="B7" s="600" t="s">
        <v>775</v>
      </c>
      <c r="C7" s="143"/>
      <c r="AO7" s="7">
        <v>1</v>
      </c>
    </row>
    <row r="8" spans="1:41" ht="11.15" customHeight="1" x14ac:dyDescent="0.4">
      <c r="C8" s="143"/>
    </row>
    <row r="9" spans="1:41" ht="29" x14ac:dyDescent="0.4">
      <c r="B9" s="600" t="s">
        <v>776</v>
      </c>
      <c r="C9" s="143"/>
    </row>
    <row r="10" spans="1:41" ht="11.15" customHeight="1" x14ac:dyDescent="0.4">
      <c r="C10" s="143"/>
    </row>
    <row r="11" spans="1:41" ht="20" x14ac:dyDescent="0.4">
      <c r="B11" s="600" t="s">
        <v>777</v>
      </c>
      <c r="C11" s="143"/>
    </row>
    <row r="12" spans="1:41" ht="10" customHeight="1" thickBot="1" x14ac:dyDescent="0.45">
      <c r="C12" s="143"/>
    </row>
    <row r="13" spans="1:41" ht="20.5" thickBot="1" x14ac:dyDescent="0.45">
      <c r="B13" s="887" t="s">
        <v>37</v>
      </c>
      <c r="C13" s="889" t="s">
        <v>32</v>
      </c>
    </row>
    <row r="14" spans="1:41" ht="20" x14ac:dyDescent="0.4">
      <c r="B14" s="821" t="s">
        <v>778</v>
      </c>
      <c r="C14" s="143"/>
    </row>
    <row r="15" spans="1:41" ht="20" x14ac:dyDescent="0.4">
      <c r="C15" s="143"/>
    </row>
    <row r="16" spans="1:41" ht="20" x14ac:dyDescent="0.4">
      <c r="B16" s="600" t="s">
        <v>779</v>
      </c>
      <c r="C16" s="143"/>
    </row>
    <row r="17" spans="2:3" ht="20" x14ac:dyDescent="0.4">
      <c r="B17" s="888"/>
      <c r="C17" s="889" t="s">
        <v>38</v>
      </c>
    </row>
    <row r="18" spans="2:3" ht="20" x14ac:dyDescent="0.4">
      <c r="B18" s="821" t="s">
        <v>780</v>
      </c>
      <c r="C18" s="143"/>
    </row>
    <row r="19" spans="2:3" ht="20" x14ac:dyDescent="0.4">
      <c r="B19" s="600" t="s">
        <v>781</v>
      </c>
      <c r="C19" s="143"/>
    </row>
    <row r="20" spans="2:3" ht="20" x14ac:dyDescent="0.4">
      <c r="B20" s="888"/>
      <c r="C20" s="889" t="s">
        <v>277</v>
      </c>
    </row>
    <row r="21" spans="2:3" ht="20" x14ac:dyDescent="0.4">
      <c r="B21" s="821" t="s">
        <v>782</v>
      </c>
      <c r="C21" s="143"/>
    </row>
    <row r="22" spans="2:3" ht="20" x14ac:dyDescent="0.4">
      <c r="B22" s="143"/>
      <c r="C22" s="143"/>
    </row>
    <row r="23" spans="2:3" ht="20" x14ac:dyDescent="0.4">
      <c r="B23" s="143"/>
      <c r="C23" s="143"/>
    </row>
  </sheetData>
  <sheetProtection algorithmName="SHA-512" hashValue="AbKUDneGfd3TFfNV6KxL0fAkltyrkRCfgpObklemI68vbIqQxbx6xU9HbRbxHn59BSbGRfLps6HT7KrzDYBYJg==" saltValue="jxlQ2jUOw9DSOpdBzovHLA==" spinCount="100000" sheet="1" selectLockedCells="1"/>
  <pageMargins left="0.7" right="0.7" top="0.75" bottom="0.75" header="0.3" footer="0.3"/>
  <pageSetup paperSize="9" orientation="portrait" r:id="rId1"/>
  <headerFooter>
    <oddHeader>&amp;C&amp;"Arial"&amp;12&amp;K000000OFFICIAL&amp;1#</oddHeader>
    <oddFooter>&amp;C&amp;1#&amp;"Arial"&amp;12&amp;K000000OFFICIAL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FECDB23D-FDAD-449B-89FC-E1025CA68453}">
          <x14:formula1>
            <xm:f>Reference!$A$1:$A$2</xm:f>
          </x14:formula1>
          <xm:sqref>B13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35495E"/>
    <pageSetUpPr fitToPage="1"/>
  </sheetPr>
  <dimension ref="A1:K134"/>
  <sheetViews>
    <sheetView topLeftCell="B1" zoomScaleNormal="100" zoomScaleSheetLayoutView="85" workbookViewId="0">
      <selection activeCell="B2" sqref="B2:J2"/>
    </sheetView>
  </sheetViews>
  <sheetFormatPr defaultColWidth="15.453125" defaultRowHeight="14.5" x14ac:dyDescent="0.3"/>
  <cols>
    <col min="1" max="1" width="4.7265625" style="804" hidden="1" customWidth="1"/>
    <col min="2" max="2" width="58.7265625" style="750" customWidth="1"/>
    <col min="3" max="5" width="13.26953125" style="751" customWidth="1"/>
    <col min="6" max="6" width="13.26953125" style="752" customWidth="1"/>
    <col min="7" max="9" width="16.7265625" style="750" hidden="1" customWidth="1"/>
    <col min="10" max="10" width="56.7265625" style="750" customWidth="1"/>
    <col min="11" max="22" width="15.453125" style="744" customWidth="1"/>
    <col min="23" max="16384" width="15.453125" style="744"/>
  </cols>
  <sheetData>
    <row r="1" spans="1:11" s="704" customFormat="1" ht="23.25" customHeight="1" x14ac:dyDescent="0.3">
      <c r="A1" s="764"/>
      <c r="B1" s="726" t="s">
        <v>783</v>
      </c>
      <c r="C1" s="729"/>
      <c r="D1" s="729"/>
      <c r="E1" s="729"/>
      <c r="F1" s="703"/>
      <c r="G1" s="703"/>
      <c r="H1" s="703"/>
      <c r="I1" s="703"/>
      <c r="J1" s="703"/>
      <c r="K1" s="732"/>
    </row>
    <row r="2" spans="1:11" ht="81" customHeight="1" x14ac:dyDescent="0.3">
      <c r="A2" s="764"/>
      <c r="B2" s="1244" t="s">
        <v>784</v>
      </c>
      <c r="C2" s="1244"/>
      <c r="D2" s="1244"/>
      <c r="E2" s="1244"/>
      <c r="F2" s="1244"/>
      <c r="G2" s="1244"/>
      <c r="H2" s="1244"/>
      <c r="I2" s="1244"/>
      <c r="J2" s="1244"/>
    </row>
    <row r="3" spans="1:11" ht="31.5" customHeight="1" x14ac:dyDescent="0.45">
      <c r="A3" s="764"/>
      <c r="B3" s="745"/>
      <c r="C3" s="1245" t="s">
        <v>785</v>
      </c>
      <c r="D3" s="1245"/>
      <c r="E3" s="1245"/>
      <c r="F3" s="1245"/>
      <c r="G3" s="743"/>
      <c r="H3" s="743"/>
      <c r="I3" s="743"/>
      <c r="J3" s="743"/>
    </row>
    <row r="4" spans="1:11" s="750" customFormat="1" ht="33.75" customHeight="1" x14ac:dyDescent="0.35">
      <c r="A4" s="764"/>
      <c r="B4" s="754" t="s">
        <v>786</v>
      </c>
      <c r="C4" s="756" t="str">
        <f>"20"&amp;INDEX('Financial years'!A1:C23,MATCH('Input 1'!B5,'Financial years'!A1:A23,0)-3,3)</f>
        <v>2023</v>
      </c>
      <c r="D4" s="756" t="str">
        <f>"20"&amp;INDEX('Financial years'!A1:C23,MATCH('Input 1'!B5,'Financial years'!A1:A23,0)-2,3)</f>
        <v>2024</v>
      </c>
      <c r="E4" s="756" t="str">
        <f>"20"&amp;INDEX('Financial years'!A1:C23,MATCH('Input 1'!B5,'Financial years'!A1:A23,0)-1,3)</f>
        <v>2025</v>
      </c>
      <c r="F4" s="755" t="str">
        <f>"20"&amp;INDEX('Financial years'!A1:C23,MATCH('Input 1'!B5,'Financial years'!A1:A23,0),3)</f>
        <v>2026</v>
      </c>
      <c r="G4" s="755" t="e">
        <f>'Input 2'!#REF!</f>
        <v>#REF!</v>
      </c>
      <c r="H4" s="755" t="e">
        <f>'Input 2'!#REF!</f>
        <v>#REF!</v>
      </c>
      <c r="I4" s="755" t="e">
        <f>'Input 2'!#REF!</f>
        <v>#REF!</v>
      </c>
      <c r="J4" s="755" t="s">
        <v>787</v>
      </c>
    </row>
    <row r="5" spans="1:11" x14ac:dyDescent="0.3">
      <c r="A5" s="764"/>
      <c r="B5" s="757" t="s">
        <v>39</v>
      </c>
      <c r="C5" s="777"/>
      <c r="D5" s="777"/>
      <c r="E5" s="778"/>
      <c r="F5" s="779"/>
      <c r="G5" s="746"/>
      <c r="H5" s="746"/>
      <c r="I5" s="746"/>
      <c r="J5" s="765"/>
    </row>
    <row r="6" spans="1:11" x14ac:dyDescent="0.3">
      <c r="A6" s="803"/>
      <c r="B6" s="769" t="s">
        <v>788</v>
      </c>
      <c r="C6" s="780"/>
      <c r="D6" s="780"/>
      <c r="E6" s="781"/>
      <c r="F6" s="782"/>
      <c r="G6" s="743"/>
      <c r="H6" s="743"/>
      <c r="I6" s="743"/>
      <c r="J6" s="766"/>
    </row>
    <row r="7" spans="1:11" s="753" customFormat="1" ht="26.15" customHeight="1" x14ac:dyDescent="0.35">
      <c r="A7" s="803" t="s">
        <v>76</v>
      </c>
      <c r="B7" s="758" t="s">
        <v>789</v>
      </c>
      <c r="C7" s="783" t="e">
        <f>VLOOKUP(A7,'Data from 3 years ago'!D:F,3,FALSE)</f>
        <v>#N/A</v>
      </c>
      <c r="D7" s="783" t="e">
        <f>VLOOKUP(A7,'Data from 2 years ago'!D:F,3,FALSE)</f>
        <v>#N/A</v>
      </c>
      <c r="E7" s="783" t="e">
        <f>VLOOKUP(A7,'Data from 1 year ago'!D:F,3,FALSE)</f>
        <v>#N/A</v>
      </c>
      <c r="F7" s="784">
        <f>IF('Input 2'!F9=0,0,('Input 2'!F8)/'Input 2'!F9)</f>
        <v>0</v>
      </c>
      <c r="G7" s="759" t="e">
        <f>IF('Input 2'!#REF!=0,0,('Input 2'!#REF!)/'Input 2'!#REF!)</f>
        <v>#REF!</v>
      </c>
      <c r="H7" s="759" t="e">
        <f>IF('Input 2'!#REF!=0,0,('Input 2'!#REF!)/'Input 2'!#REF!)</f>
        <v>#REF!</v>
      </c>
      <c r="I7" s="759" t="e">
        <f>IF('Input 2'!#REF!=0,0,('Input 2'!#REF!)/'Input 2'!#REF!)</f>
        <v>#REF!</v>
      </c>
      <c r="J7" s="767" t="str">
        <f>IF('Input 4'!P5&gt;0, 'Input 4'!P5, " ")</f>
        <v xml:space="preserve"> </v>
      </c>
    </row>
    <row r="8" spans="1:11" s="753" customFormat="1" ht="52" customHeight="1" x14ac:dyDescent="0.35">
      <c r="A8" s="803"/>
      <c r="B8" s="815" t="s">
        <v>790</v>
      </c>
      <c r="C8" s="783"/>
      <c r="D8" s="783"/>
      <c r="E8" s="783"/>
      <c r="F8" s="783"/>
      <c r="G8" s="759"/>
      <c r="H8" s="759"/>
      <c r="I8" s="759"/>
      <c r="J8" s="767"/>
    </row>
    <row r="9" spans="1:11" ht="15" customHeight="1" x14ac:dyDescent="0.3">
      <c r="A9" s="803"/>
      <c r="B9" s="768" t="s">
        <v>791</v>
      </c>
      <c r="C9" s="777"/>
      <c r="D9" s="777"/>
      <c r="E9" s="777"/>
      <c r="F9" s="706"/>
      <c r="G9" s="743"/>
      <c r="H9" s="743"/>
      <c r="I9" s="743"/>
      <c r="J9" s="766"/>
    </row>
    <row r="10" spans="1:11" ht="26.15" customHeight="1" x14ac:dyDescent="0.3">
      <c r="A10" s="803" t="s">
        <v>85</v>
      </c>
      <c r="B10" s="758" t="s">
        <v>792</v>
      </c>
      <c r="C10" s="783" t="e">
        <f>VLOOKUP(A10,'Data from 3 years ago'!D:F,3,FALSE)</f>
        <v>#N/A</v>
      </c>
      <c r="D10" s="783" t="e">
        <f>VLOOKUP(A10,'Data from 2 years ago'!D:F,3,FALSE)</f>
        <v>#N/A</v>
      </c>
      <c r="E10" s="783" t="e">
        <f>VLOOKUP(A10,'Data from 1 year ago'!D:F,3,FALSE)</f>
        <v>#N/A</v>
      </c>
      <c r="F10" s="783">
        <f>IF('Input 2'!F10="",0,('Input 2'!F10)/'Input 2'!F11)</f>
        <v>0</v>
      </c>
      <c r="G10" s="759" t="e">
        <f>IF('Input 2'!#REF!=0,0,(('Input 2'!#REF!+'Input 2'!#REF!))/'Input 2'!#REF!)</f>
        <v>#REF!</v>
      </c>
      <c r="H10" s="759" t="e">
        <f>IF('Input 2'!#REF!=0,0,(('Input 2'!#REF!+'Input 2'!#REF!))/'Input 2'!#REF!)</f>
        <v>#REF!</v>
      </c>
      <c r="I10" s="759" t="e">
        <f>IF('Input 2'!#REF!=0,0,(('Input 2'!#REF!+'Input 2'!#REF!))/'Input 2'!#REF!)</f>
        <v>#REF!</v>
      </c>
      <c r="J10" s="767" t="str">
        <f>IF('Input 4'!P6&gt;0, 'Input 4'!P6, " ")</f>
        <v xml:space="preserve"> </v>
      </c>
    </row>
    <row r="11" spans="1:11" ht="26.15" customHeight="1" x14ac:dyDescent="0.3">
      <c r="A11" s="803"/>
      <c r="B11" s="815" t="s">
        <v>793</v>
      </c>
      <c r="C11" s="783"/>
      <c r="D11" s="783"/>
      <c r="E11" s="783"/>
      <c r="F11" s="783"/>
      <c r="G11" s="759"/>
      <c r="H11" s="759"/>
      <c r="I11" s="759"/>
      <c r="J11" s="767"/>
    </row>
    <row r="12" spans="1:11" x14ac:dyDescent="0.3">
      <c r="A12" s="803"/>
      <c r="B12" s="769" t="s">
        <v>794</v>
      </c>
      <c r="C12" s="716"/>
      <c r="D12" s="716"/>
      <c r="E12" s="716"/>
      <c r="F12" s="711"/>
      <c r="G12" s="747"/>
      <c r="H12" s="747"/>
      <c r="I12" s="747"/>
      <c r="J12" s="710"/>
    </row>
    <row r="13" spans="1:11" ht="26.15" customHeight="1" x14ac:dyDescent="0.3">
      <c r="A13" s="803" t="s">
        <v>90</v>
      </c>
      <c r="B13" s="758" t="s">
        <v>795</v>
      </c>
      <c r="C13" s="786" t="e">
        <f>VLOOKUP(A13,'Data from 3 years ago'!D:F,3,FALSE)</f>
        <v>#N/A</v>
      </c>
      <c r="D13" s="786" t="e">
        <f>VLOOKUP(A13,'Data from 2 years ago'!D:F,3,FALSE)</f>
        <v>#N/A</v>
      </c>
      <c r="E13" s="786" t="e">
        <f>VLOOKUP(A13,'Data from 1 year ago'!D:F,3,FALSE)</f>
        <v>#N/A</v>
      </c>
      <c r="F13" s="786">
        <f>IF('Input 2'!F12="",0,'Input 2'!F12/'Input 2'!F13)</f>
        <v>0</v>
      </c>
      <c r="G13" s="748"/>
      <c r="H13" s="748"/>
      <c r="I13" s="748"/>
      <c r="J13" s="767" t="str">
        <f>IF('Input 4'!P7&gt;0, 'Input 4'!P7, " ")</f>
        <v xml:space="preserve"> </v>
      </c>
    </row>
    <row r="14" spans="1:11" ht="52" customHeight="1" x14ac:dyDescent="0.3">
      <c r="A14" s="803"/>
      <c r="B14" s="816" t="s">
        <v>796</v>
      </c>
      <c r="C14" s="814"/>
      <c r="D14" s="786"/>
      <c r="E14" s="786"/>
      <c r="F14" s="786"/>
      <c r="G14" s="748"/>
      <c r="H14" s="748"/>
      <c r="I14" s="748"/>
      <c r="J14" s="767"/>
    </row>
    <row r="15" spans="1:11" ht="21" customHeight="1" x14ac:dyDescent="0.3">
      <c r="A15" s="764"/>
      <c r="B15" s="757" t="s">
        <v>96</v>
      </c>
      <c r="C15" s="795"/>
      <c r="D15" s="787"/>
      <c r="E15" s="787"/>
      <c r="F15" s="787"/>
      <c r="G15" s="771"/>
      <c r="H15" s="771"/>
      <c r="I15" s="771"/>
      <c r="J15" s="800"/>
    </row>
    <row r="16" spans="1:11" x14ac:dyDescent="0.3">
      <c r="A16" s="803"/>
      <c r="B16" s="769" t="s">
        <v>797</v>
      </c>
      <c r="C16" s="788"/>
      <c r="D16" s="788"/>
      <c r="E16" s="788"/>
      <c r="F16" s="783"/>
      <c r="G16" s="749"/>
      <c r="H16" s="749"/>
      <c r="I16" s="749"/>
      <c r="J16" s="767"/>
    </row>
    <row r="17" spans="1:10" ht="26.15" customHeight="1" x14ac:dyDescent="0.3">
      <c r="A17" s="803" t="s">
        <v>97</v>
      </c>
      <c r="B17" s="758" t="s">
        <v>798</v>
      </c>
      <c r="C17" s="783" t="e">
        <f>VLOOKUP(A17,'Data from 3 years ago'!D:F,3,FALSE)</f>
        <v>#N/A</v>
      </c>
      <c r="D17" s="783" t="e">
        <f>VLOOKUP(A17,'Data from 2 years ago'!D:F,3,FALSE)</f>
        <v>#N/A</v>
      </c>
      <c r="E17" s="783" t="e">
        <f>VLOOKUP(A17,'Data from 1 year ago'!D:F,3,FALSE)</f>
        <v>#N/A</v>
      </c>
      <c r="F17" s="783">
        <f>IF('Input 2'!F16=0,0,'Input 2'!F15/'Input 2'!F16)</f>
        <v>0</v>
      </c>
      <c r="G17" s="770" t="e">
        <f>IF('Input 2'!#REF!=0,0,'Input 2'!#REF!/'Input 2'!#REF!)</f>
        <v>#REF!</v>
      </c>
      <c r="H17" s="770" t="e">
        <f>IF('Input 2'!#REF!=0,0,'Input 2'!#REF!/'Input 2'!#REF!)</f>
        <v>#REF!</v>
      </c>
      <c r="I17" s="770" t="e">
        <f>IF('Input 2'!#REF!=0,0,'Input 2'!#REF!/'Input 2'!#REF!)</f>
        <v>#REF!</v>
      </c>
      <c r="J17" s="767" t="str">
        <f>IF('Input 4'!P9&gt;0, 'Input 4'!P9, " ")</f>
        <v xml:space="preserve"> </v>
      </c>
    </row>
    <row r="18" spans="1:10" ht="52" customHeight="1" x14ac:dyDescent="0.3">
      <c r="A18" s="803"/>
      <c r="B18" s="815" t="s">
        <v>799</v>
      </c>
      <c r="C18" s="783"/>
      <c r="D18" s="783"/>
      <c r="E18" s="783"/>
      <c r="F18" s="783"/>
      <c r="G18" s="770"/>
      <c r="H18" s="770"/>
      <c r="I18" s="770"/>
      <c r="J18" s="767"/>
    </row>
    <row r="19" spans="1:10" x14ac:dyDescent="0.3">
      <c r="A19" s="803"/>
      <c r="B19" s="769" t="s">
        <v>788</v>
      </c>
      <c r="C19" s="788"/>
      <c r="D19" s="788"/>
      <c r="E19" s="788"/>
      <c r="F19" s="789"/>
      <c r="G19" s="749"/>
      <c r="H19" s="749"/>
      <c r="I19" s="749"/>
      <c r="J19" s="767"/>
    </row>
    <row r="20" spans="1:10" ht="26.15" customHeight="1" x14ac:dyDescent="0.3">
      <c r="A20" s="803" t="s">
        <v>103</v>
      </c>
      <c r="B20" s="758" t="s">
        <v>800</v>
      </c>
      <c r="C20" s="790" t="e">
        <f>VLOOKUP(A20,'Data from 3 years ago'!D:F,3,FALSE)</f>
        <v>#N/A</v>
      </c>
      <c r="D20" s="790" t="e">
        <f>VLOOKUP(A20,'Data from 2 years ago'!D:F,3,FALSE)</f>
        <v>#N/A</v>
      </c>
      <c r="E20" s="790" t="e">
        <f>VLOOKUP(A20,'Data from 1 year ago'!D:F,3,FALSE)</f>
        <v>#N/A</v>
      </c>
      <c r="F20" s="738">
        <f>IF('Input 2'!F18=0,0,'Input 2'!F17/'Input 2'!F18)</f>
        <v>0</v>
      </c>
      <c r="G20" s="772" t="e">
        <f>IF('Input 2'!#REF!=0,0,'Input 2'!#REF!/'Input 2'!#REF!)</f>
        <v>#REF!</v>
      </c>
      <c r="H20" s="772" t="e">
        <f>IF('Input 2'!#REF!=0,0,'Input 2'!#REF!/'Input 2'!#REF!)</f>
        <v>#REF!</v>
      </c>
      <c r="I20" s="772" t="e">
        <f>IF('Input 2'!#REF!=0,0,'Input 2'!#REF!/'Input 2'!#REF!)</f>
        <v>#REF!</v>
      </c>
      <c r="J20" s="767" t="str">
        <f>IF('Input 4'!P10&gt;0, 'Input 4'!P10, " ")</f>
        <v xml:space="preserve"> </v>
      </c>
    </row>
    <row r="21" spans="1:10" ht="26.15" customHeight="1" x14ac:dyDescent="0.3">
      <c r="A21" s="803"/>
      <c r="B21" s="815" t="s">
        <v>801</v>
      </c>
      <c r="C21" s="790"/>
      <c r="D21" s="790"/>
      <c r="E21" s="790"/>
      <c r="F21" s="738"/>
      <c r="G21" s="772"/>
      <c r="H21" s="772"/>
      <c r="I21" s="772"/>
      <c r="J21" s="767"/>
    </row>
    <row r="22" spans="1:10" ht="26.15" customHeight="1" x14ac:dyDescent="0.3">
      <c r="A22" s="803" t="s">
        <v>109</v>
      </c>
      <c r="B22" s="758" t="s">
        <v>802</v>
      </c>
      <c r="C22" s="884" t="e">
        <f>VLOOKUP(A22,'Data from 3 years ago'!D:F,3,FALSE)</f>
        <v>#N/A</v>
      </c>
      <c r="D22" s="738" t="e">
        <f>VLOOKUP(A22,'Data from 2 years ago'!D:F,3,FALSE)</f>
        <v>#N/A</v>
      </c>
      <c r="E22" s="738" t="e">
        <f>VLOOKUP(A22,'Data from 1 year ago'!D:F,3,FALSE)</f>
        <v>#N/A</v>
      </c>
      <c r="F22" s="738">
        <f>IF('Input 2'!F19="",0,'Input 2'!F19/'Input 2'!F20)</f>
        <v>0</v>
      </c>
      <c r="G22" s="770"/>
      <c r="H22" s="770"/>
      <c r="I22" s="770"/>
      <c r="J22" s="767" t="str">
        <f>IF('Input 4'!P11&gt;0, 'Input 4'!P11, " ")</f>
        <v xml:space="preserve"> </v>
      </c>
    </row>
    <row r="23" spans="1:10" ht="26.15" customHeight="1" x14ac:dyDescent="0.3">
      <c r="A23" s="803"/>
      <c r="B23" s="815" t="s">
        <v>803</v>
      </c>
      <c r="C23" s="785"/>
      <c r="D23" s="738"/>
      <c r="E23" s="738"/>
      <c r="F23" s="738"/>
      <c r="G23" s="770"/>
      <c r="H23" s="770"/>
      <c r="I23" s="770"/>
      <c r="J23" s="767"/>
    </row>
    <row r="24" spans="1:10" x14ac:dyDescent="0.3">
      <c r="A24" s="803"/>
      <c r="B24" s="769" t="s">
        <v>794</v>
      </c>
      <c r="C24" s="791"/>
      <c r="D24" s="791"/>
      <c r="E24" s="791"/>
      <c r="F24" s="736"/>
      <c r="G24" s="770"/>
      <c r="H24" s="770"/>
      <c r="I24" s="770"/>
      <c r="J24" s="767"/>
    </row>
    <row r="25" spans="1:10" ht="26.15" customHeight="1" x14ac:dyDescent="0.3">
      <c r="A25" s="803" t="s">
        <v>115</v>
      </c>
      <c r="B25" s="758" t="s">
        <v>804</v>
      </c>
      <c r="C25" s="786" t="e">
        <f>VLOOKUP(A25,'Data from 3 years ago'!D:F,3,FALSE)</f>
        <v>#N/A</v>
      </c>
      <c r="D25" s="786" t="e">
        <f>VLOOKUP(A25,'Data from 2 years ago'!D:F,3,FALSE)</f>
        <v>#N/A</v>
      </c>
      <c r="E25" s="786" t="e">
        <f>VLOOKUP(A25,'Data from 1 year ago'!D:F,3,FALSE)</f>
        <v>#N/A</v>
      </c>
      <c r="F25" s="786">
        <f>IF('Input 2'!F21="",0,('Input 2'!F21)/'Input 2'!F22)</f>
        <v>0</v>
      </c>
      <c r="G25" s="770"/>
      <c r="H25" s="770"/>
      <c r="I25" s="770"/>
      <c r="J25" s="767" t="str">
        <f>IF('Input 4'!P12&gt;0, 'Input 4'!P12, " ")</f>
        <v xml:space="preserve"> </v>
      </c>
    </row>
    <row r="26" spans="1:10" ht="26.15" customHeight="1" x14ac:dyDescent="0.3">
      <c r="A26" s="803"/>
      <c r="B26" s="815" t="s">
        <v>805</v>
      </c>
      <c r="C26" s="785"/>
      <c r="D26" s="730"/>
      <c r="E26" s="730"/>
      <c r="F26" s="730"/>
      <c r="G26" s="770"/>
      <c r="H26" s="770"/>
      <c r="I26" s="770"/>
      <c r="J26" s="767"/>
    </row>
    <row r="27" spans="1:10" x14ac:dyDescent="0.3">
      <c r="A27" s="803"/>
      <c r="B27" s="768" t="s">
        <v>806</v>
      </c>
      <c r="C27" s="791"/>
      <c r="D27" s="791"/>
      <c r="E27" s="791"/>
      <c r="F27" s="736"/>
      <c r="G27" s="770"/>
      <c r="H27" s="770"/>
      <c r="I27" s="770"/>
      <c r="J27" s="767"/>
    </row>
    <row r="28" spans="1:10" ht="26.15" customHeight="1" x14ac:dyDescent="0.3">
      <c r="A28" s="803" t="s">
        <v>118</v>
      </c>
      <c r="B28" s="813" t="s">
        <v>807</v>
      </c>
      <c r="C28" s="885" t="e">
        <f>VLOOKUP(A28,'Data from 3 years ago'!D:F,3,FALSE)</f>
        <v>#N/A</v>
      </c>
      <c r="D28" s="738" t="e">
        <f>VLOOKUP(A28,'Data from 2 years ago'!D:F,3,FALSE)</f>
        <v>#N/A</v>
      </c>
      <c r="E28" s="738" t="e">
        <f>VLOOKUP(A28,'Data from 1 year ago'!D:F,3,FALSE)</f>
        <v>#N/A</v>
      </c>
      <c r="F28" s="738">
        <f>IF('Input 2'!F24=0,0,'Input 2'!F23/'Input 2'!F24)</f>
        <v>0</v>
      </c>
      <c r="G28" s="770"/>
      <c r="H28" s="770"/>
      <c r="I28" s="770"/>
      <c r="J28" s="767" t="str">
        <f>IF('Input 4'!P13&gt;0, 'Input 4'!P13, " ")</f>
        <v xml:space="preserve"> </v>
      </c>
    </row>
    <row r="29" spans="1:10" ht="52" customHeight="1" x14ac:dyDescent="0.3">
      <c r="A29" s="803"/>
      <c r="B29" s="816" t="s">
        <v>808</v>
      </c>
      <c r="C29" s="814"/>
      <c r="D29" s="814"/>
      <c r="E29" s="817"/>
      <c r="F29" s="817"/>
      <c r="G29" s="748"/>
      <c r="H29" s="748"/>
      <c r="I29" s="748"/>
      <c r="J29" s="818"/>
    </row>
    <row r="30" spans="1:10" x14ac:dyDescent="0.3">
      <c r="A30" s="764"/>
      <c r="B30" s="763" t="s">
        <v>123</v>
      </c>
      <c r="C30" s="792"/>
      <c r="D30" s="792"/>
      <c r="E30" s="792"/>
      <c r="F30" s="793"/>
      <c r="G30" s="774"/>
      <c r="H30" s="774"/>
      <c r="I30" s="774"/>
      <c r="J30" s="801"/>
    </row>
    <row r="31" spans="1:10" x14ac:dyDescent="0.3">
      <c r="A31" s="803"/>
      <c r="B31" s="761" t="s">
        <v>797</v>
      </c>
      <c r="C31" s="794"/>
      <c r="D31" s="794"/>
      <c r="E31" s="794"/>
      <c r="F31" s="736"/>
      <c r="G31" s="749"/>
      <c r="H31" s="749"/>
      <c r="I31" s="749"/>
      <c r="J31" s="767"/>
    </row>
    <row r="32" spans="1:10" ht="26.15" customHeight="1" x14ac:dyDescent="0.3">
      <c r="A32" s="803" t="s">
        <v>124</v>
      </c>
      <c r="B32" s="758" t="s">
        <v>809</v>
      </c>
      <c r="C32" s="783" t="e">
        <f>VLOOKUP(A32,'Data from 3 years ago'!D:F,3,FALSE)</f>
        <v>#N/A</v>
      </c>
      <c r="D32" s="783" t="e">
        <f>VLOOKUP(A32,'Data from 2 years ago'!D:F,3,FALSE)</f>
        <v>#N/A</v>
      </c>
      <c r="E32" s="783" t="e">
        <f>VLOOKUP(A32,'Data from 1 year ago'!D:F,3,FALSE)</f>
        <v>#N/A</v>
      </c>
      <c r="F32" s="736">
        <f>IF('Input 2'!F27=0,0,'Input 2'!F26/'Input 2'!F27)</f>
        <v>0</v>
      </c>
      <c r="G32" s="770" t="e">
        <f>IF('Input 2'!#REF!=0,0,'Input 2'!#REF!/'Input 2'!#REF!)</f>
        <v>#REF!</v>
      </c>
      <c r="H32" s="770" t="e">
        <f>IF('Input 2'!#REF!=0,0,'Input 2'!#REF!/'Input 2'!#REF!)</f>
        <v>#REF!</v>
      </c>
      <c r="I32" s="770" t="e">
        <f>IF('Input 2'!#REF!=0,0,'Input 2'!#REF!/'Input 2'!#REF!)</f>
        <v>#REF!</v>
      </c>
      <c r="J32" s="767" t="str">
        <f>IF('Input 4'!P15&gt;0, 'Input 4'!P15, " ")</f>
        <v xml:space="preserve"> </v>
      </c>
    </row>
    <row r="33" spans="1:10" ht="52" customHeight="1" x14ac:dyDescent="0.3">
      <c r="A33" s="803"/>
      <c r="B33" s="815" t="s">
        <v>810</v>
      </c>
      <c r="C33" s="783"/>
      <c r="D33" s="783"/>
      <c r="E33" s="783"/>
      <c r="F33" s="736"/>
      <c r="G33" s="770"/>
      <c r="H33" s="770"/>
      <c r="I33" s="770"/>
      <c r="J33" s="767"/>
    </row>
    <row r="34" spans="1:10" x14ac:dyDescent="0.3">
      <c r="A34" s="803"/>
      <c r="B34" s="761" t="s">
        <v>788</v>
      </c>
      <c r="C34" s="788"/>
      <c r="D34" s="788"/>
      <c r="E34" s="788"/>
      <c r="F34" s="789"/>
      <c r="G34" s="749"/>
      <c r="H34" s="749"/>
      <c r="I34" s="749"/>
      <c r="J34" s="767"/>
    </row>
    <row r="35" spans="1:10" ht="26.15" customHeight="1" x14ac:dyDescent="0.3">
      <c r="A35" s="803" t="s">
        <v>130</v>
      </c>
      <c r="B35" s="758" t="s">
        <v>811</v>
      </c>
      <c r="C35" s="790" t="e">
        <f>VLOOKUP(A35,'Data from 3 years ago'!D:F,3,FALSE)</f>
        <v>#N/A</v>
      </c>
      <c r="D35" s="790" t="e">
        <f>VLOOKUP(A35,'Data from 2 years ago'!D:F,3,FALSE)</f>
        <v>#N/A</v>
      </c>
      <c r="E35" s="790" t="e">
        <f>VLOOKUP(A35,'Data from 1 year ago'!D:F,3,FALSE)</f>
        <v>#N/A</v>
      </c>
      <c r="F35" s="738">
        <f>IF('Input 2'!F29=0,0,('Input 2'!F28)/'Input 2'!F29)</f>
        <v>0</v>
      </c>
      <c r="G35" s="772" t="e">
        <f>IF('Input 2'!#REF!=0,0,('Input 2'!#REF!)/'Input 2'!#REF!)</f>
        <v>#REF!</v>
      </c>
      <c r="H35" s="772" t="e">
        <f>IF('Input 2'!#REF!=0,0,('Input 2'!#REF!)/'Input 2'!#REF!)</f>
        <v>#REF!</v>
      </c>
      <c r="I35" s="772" t="e">
        <f>IF('Input 2'!#REF!=0,0,('Input 2'!#REF!)/'Input 2'!#REF!)</f>
        <v>#REF!</v>
      </c>
      <c r="J35" s="767" t="str">
        <f>IF('Input 4'!P16&gt;0, 'Input 4'!P16, " ")</f>
        <v xml:space="preserve"> </v>
      </c>
    </row>
    <row r="36" spans="1:10" ht="78" customHeight="1" x14ac:dyDescent="0.3">
      <c r="A36" s="803"/>
      <c r="B36" s="815" t="s">
        <v>812</v>
      </c>
      <c r="C36" s="790"/>
      <c r="D36" s="790"/>
      <c r="E36" s="790"/>
      <c r="F36" s="738"/>
      <c r="G36" s="772"/>
      <c r="H36" s="772"/>
      <c r="I36" s="772"/>
      <c r="J36" s="767"/>
    </row>
    <row r="37" spans="1:10" ht="26" x14ac:dyDescent="0.3">
      <c r="A37" s="803" t="s">
        <v>144</v>
      </c>
      <c r="B37" s="758" t="s">
        <v>813</v>
      </c>
      <c r="C37" s="739" t="s">
        <v>398</v>
      </c>
      <c r="D37" s="739" t="s">
        <v>398</v>
      </c>
      <c r="E37" s="739" t="e">
        <f>VLOOKUP(A37,'Data from 1 year ago'!D:F,3,FALSE)</f>
        <v>#N/A</v>
      </c>
      <c r="F37" s="738">
        <f>IF('Input 2'!F35=0,0,('Input 2'!F34)/'Input 2'!F35)</f>
        <v>0</v>
      </c>
      <c r="G37" s="772"/>
      <c r="H37" s="772"/>
      <c r="I37" s="772"/>
      <c r="J37" s="767" t="str">
        <f>IF('Input 4'!P19&gt;0, 'Input 4'!P19, " ")</f>
        <v xml:space="preserve"> </v>
      </c>
    </row>
    <row r="38" spans="1:10" ht="48" customHeight="1" x14ac:dyDescent="0.3">
      <c r="A38" s="803"/>
      <c r="B38" s="815" t="s">
        <v>814</v>
      </c>
      <c r="C38" s="790"/>
      <c r="D38" s="790"/>
      <c r="E38" s="790"/>
      <c r="F38" s="738"/>
      <c r="G38" s="772"/>
      <c r="H38" s="772"/>
      <c r="I38" s="772"/>
      <c r="J38" s="767"/>
    </row>
    <row r="39" spans="1:10" x14ac:dyDescent="0.3">
      <c r="A39" s="803"/>
      <c r="B39" s="761" t="s">
        <v>794</v>
      </c>
      <c r="C39" s="788"/>
      <c r="D39" s="788"/>
      <c r="E39" s="788"/>
      <c r="F39" s="789"/>
      <c r="G39" s="749"/>
      <c r="H39" s="749"/>
      <c r="I39" s="749"/>
      <c r="J39" s="767"/>
    </row>
    <row r="40" spans="1:10" ht="26.15" customHeight="1" x14ac:dyDescent="0.3">
      <c r="A40" s="803" t="s">
        <v>135</v>
      </c>
      <c r="B40" s="758" t="s">
        <v>815</v>
      </c>
      <c r="C40" s="730" t="e">
        <f>VLOOKUP(A40,'Data from 3 years ago'!D:F,3,FALSE)</f>
        <v>#N/A</v>
      </c>
      <c r="D40" s="730" t="e">
        <f>VLOOKUP(A40,'Data from 2 years ago'!D:F,3,FALSE)</f>
        <v>#N/A</v>
      </c>
      <c r="E40" s="730" t="e">
        <f>VLOOKUP(A40,'Data from 1 year ago'!D:F,3,FALSE)</f>
        <v>#N/A</v>
      </c>
      <c r="F40" s="730">
        <f>IF('Input 2'!F31=0,0,('Input 2'!F30)/'Input 2'!F31)</f>
        <v>0</v>
      </c>
      <c r="G40" s="775" t="e">
        <f>IF('Input 2'!#REF!=0,0,('Input 2'!#REF!)/'Input 2'!#REF!)</f>
        <v>#REF!</v>
      </c>
      <c r="H40" s="775" t="e">
        <f>IF('Input 2'!#REF!=0,0,('Input 2'!#REF!)/'Input 2'!#REF!)</f>
        <v>#REF!</v>
      </c>
      <c r="I40" s="775" t="e">
        <f>IF('Input 2'!#REF!=0,0,('Input 2'!#REF!)/'Input 2'!#REF!)</f>
        <v>#REF!</v>
      </c>
      <c r="J40" s="767" t="str">
        <f>IF('Input 4'!P17&gt;0, 'Input 4'!P17, " ")</f>
        <v xml:space="preserve"> </v>
      </c>
    </row>
    <row r="41" spans="1:10" ht="52" customHeight="1" x14ac:dyDescent="0.3">
      <c r="A41" s="803"/>
      <c r="B41" s="815" t="s">
        <v>816</v>
      </c>
      <c r="C41" s="730"/>
      <c r="D41" s="730"/>
      <c r="E41" s="730"/>
      <c r="F41" s="730"/>
      <c r="G41" s="775"/>
      <c r="H41" s="775"/>
      <c r="I41" s="775"/>
      <c r="J41" s="767"/>
    </row>
    <row r="42" spans="1:10" x14ac:dyDescent="0.3">
      <c r="A42" s="803"/>
      <c r="B42" s="760" t="s">
        <v>806</v>
      </c>
      <c r="C42" s="795"/>
      <c r="D42" s="795"/>
      <c r="E42" s="795"/>
      <c r="F42" s="789"/>
      <c r="G42" s="749"/>
      <c r="H42" s="749"/>
      <c r="I42" s="749"/>
      <c r="J42" s="767"/>
    </row>
    <row r="43" spans="1:10" ht="26.15" customHeight="1" x14ac:dyDescent="0.3">
      <c r="A43" s="803" t="s">
        <v>139</v>
      </c>
      <c r="B43" s="758" t="s">
        <v>817</v>
      </c>
      <c r="C43" s="790" t="e">
        <f>VLOOKUP(A43,'Data from 3 years ago'!D:F,3,FALSE)</f>
        <v>#N/A</v>
      </c>
      <c r="D43" s="790" t="e">
        <f>VLOOKUP(A43,'Data from 2 years ago'!D:F,3,FALSE)</f>
        <v>#N/A</v>
      </c>
      <c r="E43" s="790" t="e">
        <f>VLOOKUP(A43,'Data from 1 year ago'!D:F,3,FALSE)</f>
        <v>#N/A</v>
      </c>
      <c r="F43" s="738">
        <f>IF('Input 2'!F33=0,0,'Input 2'!F32/'Input 2'!F33)</f>
        <v>0</v>
      </c>
      <c r="G43" s="772" t="e">
        <f>IF('Input 2'!#REF!=0,0,'Input 2'!#REF!/'Input 2'!#REF!)</f>
        <v>#REF!</v>
      </c>
      <c r="H43" s="772" t="e">
        <f>IF('Input 2'!#REF!=0,0,'Input 2'!#REF!/'Input 2'!#REF!)</f>
        <v>#REF!</v>
      </c>
      <c r="I43" s="772" t="e">
        <f>IF('Input 2'!#REF!=0,0,'Input 2'!#REF!/'Input 2'!#REF!)</f>
        <v>#REF!</v>
      </c>
      <c r="J43" s="767" t="str">
        <f>IF('Input 4'!P18&gt;0, 'Input 4'!P18, " ")</f>
        <v xml:space="preserve"> </v>
      </c>
    </row>
    <row r="44" spans="1:10" ht="78" customHeight="1" x14ac:dyDescent="0.3">
      <c r="A44" s="803"/>
      <c r="B44" s="815" t="s">
        <v>818</v>
      </c>
      <c r="C44" s="790"/>
      <c r="D44" s="790"/>
      <c r="E44" s="790"/>
      <c r="F44" s="738"/>
      <c r="G44" s="772"/>
      <c r="H44" s="772"/>
      <c r="I44" s="772"/>
      <c r="J44" s="767"/>
    </row>
    <row r="45" spans="1:10" x14ac:dyDescent="0.3">
      <c r="A45" s="764"/>
      <c r="B45" s="762" t="s">
        <v>45</v>
      </c>
      <c r="C45" s="802"/>
      <c r="D45" s="802"/>
      <c r="E45" s="802"/>
      <c r="F45" s="797"/>
      <c r="G45" s="771"/>
      <c r="H45" s="771"/>
      <c r="I45" s="771"/>
      <c r="J45" s="800"/>
    </row>
    <row r="46" spans="1:10" x14ac:dyDescent="0.3">
      <c r="A46" s="803"/>
      <c r="B46" s="760" t="s">
        <v>819</v>
      </c>
      <c r="C46" s="792"/>
      <c r="D46" s="792"/>
      <c r="E46" s="792"/>
      <c r="F46" s="738"/>
      <c r="G46" s="749"/>
      <c r="H46" s="749"/>
      <c r="I46" s="749"/>
      <c r="J46" s="767"/>
    </row>
    <row r="47" spans="1:10" ht="26.15" customHeight="1" x14ac:dyDescent="0.3">
      <c r="A47" s="803" t="s">
        <v>149</v>
      </c>
      <c r="B47" s="758" t="s">
        <v>820</v>
      </c>
      <c r="C47" s="790" t="e">
        <f>VLOOKUP(A47,'Data from 3 years ago'!D:F,3,FALSE)</f>
        <v>#N/A</v>
      </c>
      <c r="D47" s="790" t="e">
        <f>VLOOKUP(A47,'Data from 2 years ago'!D:F,3,FALSE)</f>
        <v>#N/A</v>
      </c>
      <c r="E47" s="790" t="e">
        <f>VLOOKUP(A47,'Data from 1 year ago'!D:F,3,FALSE)</f>
        <v>#N/A</v>
      </c>
      <c r="F47" s="738">
        <f>IF('Input 2'!F38=0,0,'Input 2'!F37/'Input 2'!F38)</f>
        <v>0</v>
      </c>
      <c r="G47" s="772" t="e">
        <f>IF('Input 2'!#REF!=0,0,'Input 2'!#REF!/'Input 2'!#REF!)</f>
        <v>#REF!</v>
      </c>
      <c r="H47" s="772" t="e">
        <f>IF('Input 2'!#REF!=0,0,'Input 2'!#REF!/'Input 2'!#REF!)</f>
        <v>#REF!</v>
      </c>
      <c r="I47" s="772" t="e">
        <f>IF('Input 2'!#REF!=0,0,'Input 2'!#REF!/'Input 2'!#REF!)</f>
        <v>#REF!</v>
      </c>
      <c r="J47" s="767" t="str">
        <f>IF('Input 4'!P21&gt;0, 'Input 4'!P21, " ")</f>
        <v xml:space="preserve"> </v>
      </c>
    </row>
    <row r="48" spans="1:10" ht="78" customHeight="1" x14ac:dyDescent="0.3">
      <c r="A48" s="803"/>
      <c r="B48" s="815" t="s">
        <v>821</v>
      </c>
      <c r="C48" s="790"/>
      <c r="D48" s="790"/>
      <c r="E48" s="790"/>
      <c r="F48" s="738"/>
      <c r="G48" s="772"/>
      <c r="H48" s="772"/>
      <c r="I48" s="772"/>
      <c r="J48" s="767"/>
    </row>
    <row r="49" spans="1:10" x14ac:dyDescent="0.3">
      <c r="A49" s="803"/>
      <c r="B49" s="761" t="s">
        <v>822</v>
      </c>
      <c r="C49" s="794"/>
      <c r="D49" s="794"/>
      <c r="E49" s="794"/>
      <c r="F49" s="789"/>
      <c r="G49" s="749"/>
      <c r="H49" s="749"/>
      <c r="I49" s="749"/>
      <c r="J49" s="767"/>
    </row>
    <row r="50" spans="1:10" ht="26.15" customHeight="1" x14ac:dyDescent="0.3">
      <c r="A50" s="803" t="s">
        <v>154</v>
      </c>
      <c r="B50" s="758" t="s">
        <v>823</v>
      </c>
      <c r="C50" s="783" t="e">
        <f>VLOOKUP(A50,'Data from 3 years ago'!D:F,3,FALSE)</f>
        <v>#N/A</v>
      </c>
      <c r="D50" s="783" t="e">
        <f>VLOOKUP(A50,'Data from 2 years ago'!D:F,3,FALSE)</f>
        <v>#N/A</v>
      </c>
      <c r="E50" s="783" t="e">
        <f>VLOOKUP(A50,'Data from 1 year ago'!D:F,3,FALSE)</f>
        <v>#N/A</v>
      </c>
      <c r="F50" s="783">
        <f>'Input 2'!F39</f>
        <v>0</v>
      </c>
      <c r="G50" s="776" t="e">
        <f>'Input 2'!#REF!</f>
        <v>#REF!</v>
      </c>
      <c r="H50" s="776" t="e">
        <f>'Input 2'!#REF!</f>
        <v>#REF!</v>
      </c>
      <c r="I50" s="776" t="e">
        <f>'Input 2'!#REF!</f>
        <v>#REF!</v>
      </c>
      <c r="J50" s="767" t="str">
        <f>IF('Input 4'!P22&gt;0, 'Input 4'!P22, " ")</f>
        <v xml:space="preserve"> </v>
      </c>
    </row>
    <row r="51" spans="1:10" ht="52" customHeight="1" x14ac:dyDescent="0.3">
      <c r="A51" s="803"/>
      <c r="B51" s="815" t="s">
        <v>824</v>
      </c>
      <c r="C51" s="783"/>
      <c r="D51" s="783"/>
      <c r="E51" s="783"/>
      <c r="F51" s="783"/>
      <c r="G51" s="776"/>
      <c r="H51" s="776"/>
      <c r="I51" s="776"/>
      <c r="J51" s="767"/>
    </row>
    <row r="52" spans="1:10" x14ac:dyDescent="0.3">
      <c r="A52" s="803"/>
      <c r="B52" s="761" t="s">
        <v>825</v>
      </c>
      <c r="C52" s="794"/>
      <c r="D52" s="794"/>
      <c r="E52" s="794"/>
      <c r="F52" s="789"/>
      <c r="G52" s="749"/>
      <c r="H52" s="749"/>
      <c r="I52" s="749"/>
      <c r="J52" s="767"/>
    </row>
    <row r="53" spans="1:10" ht="26.15" customHeight="1" x14ac:dyDescent="0.3">
      <c r="A53" s="803" t="s">
        <v>159</v>
      </c>
      <c r="B53" s="758" t="s">
        <v>826</v>
      </c>
      <c r="C53" s="790" t="e">
        <f>VLOOKUP(A53,'Data from 3 years ago'!D:F,3,FALSE)</f>
        <v>#N/A</v>
      </c>
      <c r="D53" s="790" t="e">
        <f>VLOOKUP(A53,'Data from 2 years ago'!D:F,3,FALSE)</f>
        <v>#N/A</v>
      </c>
      <c r="E53" s="790" t="e">
        <f>VLOOKUP(A53,'Data from 1 year ago'!D:F,3,FALSE)</f>
        <v>#N/A</v>
      </c>
      <c r="F53" s="738">
        <f>IF('Input 2'!F41=0,0,('Input 2'!F40)/('Input 2'!F41*'Input 2'!F42))</f>
        <v>0</v>
      </c>
      <c r="G53" s="772" t="e">
        <f>IF('Input 2'!#REF!=0,0,('Input 2'!#REF!)/('Input 2'!#REF!*'Input 2'!#REF!))</f>
        <v>#REF!</v>
      </c>
      <c r="H53" s="772" t="e">
        <f>IF('Input 2'!#REF!=0,0,('Input 2'!#REF!)/('Input 2'!#REF!*'Input 2'!#REF!))</f>
        <v>#REF!</v>
      </c>
      <c r="I53" s="772" t="e">
        <f>IF('Input 2'!#REF!=0,0,('Input 2'!#REF!)/('Input 2'!#REF!*'Input 2'!#REF!))</f>
        <v>#REF!</v>
      </c>
      <c r="J53" s="767" t="str">
        <f>IF('Input 4'!P23&gt;0, 'Input 4'!P23, " ")</f>
        <v xml:space="preserve"> </v>
      </c>
    </row>
    <row r="54" spans="1:10" ht="52" customHeight="1" x14ac:dyDescent="0.3">
      <c r="A54" s="803"/>
      <c r="B54" s="815" t="s">
        <v>827</v>
      </c>
      <c r="C54" s="790"/>
      <c r="D54" s="790"/>
      <c r="E54" s="790"/>
      <c r="F54" s="738"/>
      <c r="G54" s="772"/>
      <c r="H54" s="772"/>
      <c r="I54" s="772"/>
      <c r="J54" s="767"/>
    </row>
    <row r="55" spans="1:10" x14ac:dyDescent="0.3">
      <c r="A55" s="803"/>
      <c r="B55" s="761" t="s">
        <v>794</v>
      </c>
      <c r="C55" s="789"/>
      <c r="D55" s="789"/>
      <c r="E55" s="789"/>
      <c r="F55" s="789"/>
      <c r="G55" s="749"/>
      <c r="H55" s="749"/>
      <c r="I55" s="749"/>
      <c r="J55" s="767"/>
    </row>
    <row r="56" spans="1:10" ht="26.15" customHeight="1" x14ac:dyDescent="0.3">
      <c r="A56" s="803" t="s">
        <v>166</v>
      </c>
      <c r="B56" s="758" t="s">
        <v>828</v>
      </c>
      <c r="C56" s="730" t="e">
        <f>VLOOKUP(A56,'Data from 3 years ago'!D:F,3,FALSE)</f>
        <v>#N/A</v>
      </c>
      <c r="D56" s="730" t="e">
        <f>VLOOKUP(A56,'Data from 2 years ago'!D:F,3,FALSE)</f>
        <v>#N/A</v>
      </c>
      <c r="E56" s="730" t="e">
        <f>VLOOKUP(A56,'Data from 1 year ago'!D:F,3,FALSE)</f>
        <v>#N/A</v>
      </c>
      <c r="F56" s="730" t="e">
        <f>IF('Input 2'!F44=0,0,('Input 2'!F43)/'Input 2'!F44)</f>
        <v>#VALUE!</v>
      </c>
      <c r="G56" s="775" t="e">
        <f>IF('Input 2'!#REF!=0,0,('Input 2'!#REF!)/'Input 2'!#REF!)</f>
        <v>#REF!</v>
      </c>
      <c r="H56" s="775" t="e">
        <f>IF('Input 2'!#REF!=0,0,('Input 2'!#REF!)/'Input 2'!#REF!)</f>
        <v>#REF!</v>
      </c>
      <c r="I56" s="775" t="e">
        <f>IF('Input 2'!#REF!=0,0,('Input 2'!#REF!)/'Input 2'!#REF!)</f>
        <v>#REF!</v>
      </c>
      <c r="J56" s="767" t="str">
        <f>IF('Input 4'!P24&gt;0, 'Input 4'!P24, " ")</f>
        <v xml:space="preserve"> </v>
      </c>
    </row>
    <row r="57" spans="1:10" ht="52" customHeight="1" x14ac:dyDescent="0.3">
      <c r="A57" s="803"/>
      <c r="B57" s="758" t="s">
        <v>829</v>
      </c>
      <c r="C57" s="730"/>
      <c r="D57" s="730"/>
      <c r="E57" s="730"/>
      <c r="F57" s="730"/>
      <c r="G57" s="775"/>
      <c r="H57" s="775"/>
      <c r="I57" s="775"/>
      <c r="J57" s="767"/>
    </row>
    <row r="58" spans="1:10" x14ac:dyDescent="0.3">
      <c r="A58" s="803"/>
      <c r="B58" s="760" t="s">
        <v>830</v>
      </c>
      <c r="C58" s="792"/>
      <c r="D58" s="792"/>
      <c r="E58" s="792"/>
      <c r="F58" s="789"/>
      <c r="G58" s="749"/>
      <c r="H58" s="749"/>
      <c r="I58" s="749"/>
      <c r="J58" s="767"/>
    </row>
    <row r="59" spans="1:10" ht="26.15" customHeight="1" x14ac:dyDescent="0.3">
      <c r="A59" s="803" t="s">
        <v>169</v>
      </c>
      <c r="B59" s="758" t="s">
        <v>831</v>
      </c>
      <c r="C59" s="783" t="e">
        <f>VLOOKUP(A59,'Data from 3 years ago'!D:F,3,FALSE)</f>
        <v>#N/A</v>
      </c>
      <c r="D59" s="783" t="e">
        <f>VLOOKUP(A59,'Data from 2 years ago'!D:F,3,FALSE)</f>
        <v>#N/A</v>
      </c>
      <c r="E59" s="783" t="e">
        <f>VLOOKUP(A59,'Data from 1 year ago'!D:F,3,FALSE)</f>
        <v>#N/A</v>
      </c>
      <c r="F59" s="783">
        <f>'Input 2'!F45</f>
        <v>0</v>
      </c>
      <c r="G59" s="776" t="e">
        <f>'Input 2'!#REF!</f>
        <v>#REF!</v>
      </c>
      <c r="H59" s="776" t="e">
        <f>'Input 2'!#REF!</f>
        <v>#REF!</v>
      </c>
      <c r="I59" s="776" t="e">
        <f>'Input 2'!#REF!</f>
        <v>#REF!</v>
      </c>
      <c r="J59" s="767" t="str">
        <f>IF('Input 4'!P25&gt;0, 'Input 4'!P25, " ")</f>
        <v xml:space="preserve"> </v>
      </c>
    </row>
    <row r="60" spans="1:10" ht="52" customHeight="1" x14ac:dyDescent="0.3">
      <c r="A60" s="803"/>
      <c r="B60" s="815" t="s">
        <v>832</v>
      </c>
      <c r="C60" s="783"/>
      <c r="D60" s="783"/>
      <c r="E60" s="783"/>
      <c r="F60" s="783"/>
      <c r="G60" s="776"/>
      <c r="H60" s="776"/>
      <c r="I60" s="776"/>
      <c r="J60" s="767"/>
    </row>
    <row r="61" spans="1:10" x14ac:dyDescent="0.3">
      <c r="A61" s="764"/>
      <c r="B61" s="762" t="s">
        <v>47</v>
      </c>
      <c r="C61" s="802"/>
      <c r="D61" s="802"/>
      <c r="E61" s="802"/>
      <c r="F61" s="799"/>
      <c r="G61" s="771"/>
      <c r="H61" s="771"/>
      <c r="I61" s="771"/>
      <c r="J61" s="800"/>
    </row>
    <row r="62" spans="1:10" x14ac:dyDescent="0.3">
      <c r="A62" s="803"/>
      <c r="B62" s="761" t="s">
        <v>833</v>
      </c>
      <c r="C62" s="788"/>
      <c r="D62" s="788"/>
      <c r="E62" s="788"/>
      <c r="F62" s="789"/>
      <c r="G62" s="749"/>
      <c r="H62" s="749"/>
      <c r="I62" s="749"/>
      <c r="J62" s="767"/>
    </row>
    <row r="63" spans="1:10" ht="26.15" customHeight="1" x14ac:dyDescent="0.3">
      <c r="A63" s="803" t="s">
        <v>172</v>
      </c>
      <c r="B63" s="758" t="s">
        <v>834</v>
      </c>
      <c r="C63" s="790" t="e">
        <f>VLOOKUP(A63,'Data from 3 years ago'!D:F,3,FALSE)</f>
        <v>#N/A</v>
      </c>
      <c r="D63" s="790" t="e">
        <f>VLOOKUP(A63,'Data from 2 years ago'!D:F,3,FALSE)</f>
        <v>#N/A</v>
      </c>
      <c r="E63" s="790" t="e">
        <f>VLOOKUP(A63,'Data from 1 year ago'!D:F,3,FALSE)</f>
        <v>#N/A</v>
      </c>
      <c r="F63" s="738">
        <f>IF('Input 2'!F48=0,0,'Input 2'!F47/'Input 2'!F48)</f>
        <v>0</v>
      </c>
      <c r="G63" s="772" t="e">
        <f>IF('Input 2'!#REF!=0,0,'Input 2'!#REF!/'Input 2'!#REF!)</f>
        <v>#REF!</v>
      </c>
      <c r="H63" s="772" t="e">
        <f>IF('Input 2'!#REF!=0,0,'Input 2'!#REF!/'Input 2'!#REF!)</f>
        <v>#REF!</v>
      </c>
      <c r="I63" s="772" t="e">
        <f>IF('Input 2'!#REF!=0,0,'Input 2'!#REF!/'Input 2'!#REF!)</f>
        <v>#REF!</v>
      </c>
      <c r="J63" s="767" t="str">
        <f>IF('Input 4'!P27&gt;0, 'Input 4'!P27, " ")</f>
        <v xml:space="preserve"> </v>
      </c>
    </row>
    <row r="64" spans="1:10" ht="52" customHeight="1" x14ac:dyDescent="0.3">
      <c r="A64" s="803"/>
      <c r="B64" s="758" t="s">
        <v>835</v>
      </c>
      <c r="C64" s="790"/>
      <c r="D64" s="790"/>
      <c r="E64" s="790"/>
      <c r="F64" s="738"/>
      <c r="G64" s="772"/>
      <c r="H64" s="772"/>
      <c r="I64" s="772"/>
      <c r="J64" s="767"/>
    </row>
    <row r="65" spans="1:10" x14ac:dyDescent="0.3">
      <c r="A65" s="803"/>
      <c r="B65" s="760" t="s">
        <v>794</v>
      </c>
      <c r="C65" s="730"/>
      <c r="D65" s="730"/>
      <c r="E65" s="730"/>
      <c r="F65" s="738"/>
      <c r="G65" s="772"/>
      <c r="H65" s="772"/>
      <c r="I65" s="772"/>
      <c r="J65" s="767"/>
    </row>
    <row r="66" spans="1:10" ht="26.15" customHeight="1" x14ac:dyDescent="0.3">
      <c r="A66" s="803" t="s">
        <v>177</v>
      </c>
      <c r="B66" s="758" t="s">
        <v>836</v>
      </c>
      <c r="C66" s="730" t="e">
        <f>VLOOKUP(A66,'Data from 3 years ago'!D:F,3,FALSE)</f>
        <v>#N/A</v>
      </c>
      <c r="D66" s="730" t="e">
        <f>VLOOKUP(A66,'Data from 2 years ago'!D:F,3,FALSE)</f>
        <v>#N/A</v>
      </c>
      <c r="E66" s="730" t="e">
        <f>VLOOKUP(A66,'Data from 1 year ago'!D:F,3,FALSE)</f>
        <v>#N/A</v>
      </c>
      <c r="F66" s="730">
        <f>IF('Input 2'!F49=0,0,'Input 2'!F49/'Input 2'!F50)</f>
        <v>0</v>
      </c>
      <c r="G66" s="772"/>
      <c r="H66" s="772"/>
      <c r="I66" s="772"/>
      <c r="J66" s="767" t="str">
        <f>IF('Input 4'!P28&gt;0, 'Input 4'!P28, " ")</f>
        <v xml:space="preserve"> </v>
      </c>
    </row>
    <row r="67" spans="1:10" ht="26.15" customHeight="1" x14ac:dyDescent="0.3">
      <c r="A67" s="803"/>
      <c r="B67" s="815" t="s">
        <v>837</v>
      </c>
      <c r="C67" s="796"/>
      <c r="D67" s="796"/>
      <c r="E67" s="796"/>
      <c r="F67" s="730"/>
      <c r="G67" s="772"/>
      <c r="H67" s="772"/>
      <c r="I67" s="772"/>
      <c r="J67" s="767"/>
    </row>
    <row r="68" spans="1:10" x14ac:dyDescent="0.3">
      <c r="A68" s="803"/>
      <c r="B68" s="761" t="s">
        <v>791</v>
      </c>
      <c r="C68" s="730"/>
      <c r="D68" s="730"/>
      <c r="E68" s="730"/>
      <c r="F68" s="738"/>
      <c r="G68" s="772"/>
      <c r="H68" s="772"/>
      <c r="I68" s="772"/>
      <c r="J68" s="767"/>
    </row>
    <row r="69" spans="1:10" ht="26.15" customHeight="1" x14ac:dyDescent="0.3">
      <c r="A69" s="803" t="s">
        <v>180</v>
      </c>
      <c r="B69" s="758" t="s">
        <v>488</v>
      </c>
      <c r="C69" s="783" t="s">
        <v>398</v>
      </c>
      <c r="D69" s="783" t="s">
        <v>398</v>
      </c>
      <c r="E69" s="783" t="e">
        <f>VLOOKUP(A69,'Data from 1 year ago'!D:F,3,FALSE)</f>
        <v>#N/A</v>
      </c>
      <c r="F69" s="783">
        <f>IF('Input 2'!F51=0,0,'Input 2'!F51/'Input 2'!F52)</f>
        <v>0</v>
      </c>
      <c r="G69" s="772"/>
      <c r="H69" s="772"/>
      <c r="I69" s="772"/>
      <c r="J69" s="767" t="str">
        <f>IF('Input 4'!P29&gt;0, 'Input 4'!P29, " ")</f>
        <v xml:space="preserve"> </v>
      </c>
    </row>
    <row r="70" spans="1:10" ht="26.15" customHeight="1" x14ac:dyDescent="0.3">
      <c r="A70" s="803"/>
      <c r="B70" s="815" t="s">
        <v>838</v>
      </c>
      <c r="C70" s="796"/>
      <c r="D70" s="796"/>
      <c r="E70" s="796"/>
      <c r="F70" s="730"/>
      <c r="G70" s="772"/>
      <c r="H70" s="772"/>
      <c r="I70" s="772"/>
      <c r="J70" s="767"/>
    </row>
    <row r="71" spans="1:10" ht="26.15" customHeight="1" x14ac:dyDescent="0.3">
      <c r="A71" s="803"/>
      <c r="B71" s="761" t="s">
        <v>839</v>
      </c>
      <c r="C71" s="730"/>
      <c r="D71" s="730"/>
      <c r="E71" s="730"/>
      <c r="F71" s="738"/>
      <c r="G71" s="772"/>
      <c r="H71" s="772"/>
      <c r="I71" s="772"/>
      <c r="J71" s="767"/>
    </row>
    <row r="72" spans="1:10" ht="26" x14ac:dyDescent="0.3">
      <c r="A72" s="803" t="s">
        <v>184</v>
      </c>
      <c r="B72" s="758" t="s">
        <v>840</v>
      </c>
      <c r="C72" s="783" t="s">
        <v>398</v>
      </c>
      <c r="D72" s="783" t="s">
        <v>398</v>
      </c>
      <c r="E72" s="1187" t="e">
        <f>VLOOKUP(A72,'Data from 1 year ago'!D:F,3,FALSE)</f>
        <v>#N/A</v>
      </c>
      <c r="F72" s="738">
        <f>IF('Input 2'!F53=0,0,'Input 2'!F53/'Input 2'!F54)</f>
        <v>0</v>
      </c>
      <c r="G72" s="772"/>
      <c r="H72" s="772"/>
      <c r="I72" s="772"/>
      <c r="J72" s="767" t="str">
        <f>IF('Input 4'!P30&gt;0, 'Input 4'!P30, " ")</f>
        <v xml:space="preserve"> </v>
      </c>
    </row>
    <row r="73" spans="1:10" ht="26.15" customHeight="1" x14ac:dyDescent="0.3">
      <c r="A73" s="803"/>
      <c r="B73" s="815" t="s">
        <v>841</v>
      </c>
      <c r="C73" s="796"/>
      <c r="D73" s="796"/>
      <c r="E73" s="796"/>
      <c r="F73" s="730"/>
      <c r="G73" s="772"/>
      <c r="H73" s="772"/>
      <c r="I73" s="772"/>
      <c r="J73" s="767"/>
    </row>
    <row r="74" spans="1:10" ht="26.15" customHeight="1" x14ac:dyDescent="0.3">
      <c r="A74" s="803" t="s">
        <v>188</v>
      </c>
      <c r="B74" s="758" t="s">
        <v>494</v>
      </c>
      <c r="C74" s="783" t="s">
        <v>398</v>
      </c>
      <c r="D74" s="783" t="s">
        <v>398</v>
      </c>
      <c r="E74" s="783" t="e">
        <f>VLOOKUP(A74,'Data from 1 year ago'!D:F,3,FALSE)</f>
        <v>#N/A</v>
      </c>
      <c r="F74" s="783">
        <f>IF('Input 2'!F55=0,0,'Input 2'!F55/'Input 2'!F56)</f>
        <v>0</v>
      </c>
      <c r="G74" s="772"/>
      <c r="H74" s="772"/>
      <c r="I74" s="772"/>
      <c r="J74" s="767" t="str">
        <f>IF('Input 4'!P31&gt;0, 'Input 4'!P31, " ")</f>
        <v xml:space="preserve"> </v>
      </c>
    </row>
    <row r="75" spans="1:10" ht="26.15" customHeight="1" x14ac:dyDescent="0.3">
      <c r="A75" s="803"/>
      <c r="B75" s="815" t="s">
        <v>842</v>
      </c>
      <c r="C75" s="796"/>
      <c r="D75" s="796"/>
      <c r="E75" s="796"/>
      <c r="F75" s="730"/>
      <c r="G75" s="772"/>
      <c r="H75" s="772"/>
      <c r="I75" s="772"/>
      <c r="J75" s="767"/>
    </row>
    <row r="76" spans="1:10" x14ac:dyDescent="0.3">
      <c r="A76" s="764"/>
      <c r="B76" s="762" t="s">
        <v>191</v>
      </c>
      <c r="C76" s="797"/>
      <c r="D76" s="797"/>
      <c r="E76" s="797"/>
      <c r="F76" s="797"/>
      <c r="G76" s="774"/>
      <c r="H76" s="774"/>
      <c r="I76" s="774"/>
      <c r="J76" s="800"/>
    </row>
    <row r="77" spans="1:10" x14ac:dyDescent="0.3">
      <c r="A77" s="803"/>
      <c r="B77" s="761" t="s">
        <v>788</v>
      </c>
      <c r="C77" s="738"/>
      <c r="D77" s="738"/>
      <c r="E77" s="738"/>
      <c r="F77" s="738"/>
      <c r="G77" s="749"/>
      <c r="H77" s="749"/>
      <c r="I77" s="749"/>
      <c r="J77" s="767"/>
    </row>
    <row r="78" spans="1:10" ht="26.15" customHeight="1" x14ac:dyDescent="0.3">
      <c r="A78" s="803" t="s">
        <v>192</v>
      </c>
      <c r="B78" s="758" t="s">
        <v>843</v>
      </c>
      <c r="C78" s="790" t="e">
        <f>VLOOKUP(A78,'Data from 3 years ago'!D:F,3,FALSE)</f>
        <v>#N/A</v>
      </c>
      <c r="D78" s="790" t="e">
        <f>VLOOKUP(A78,'Data from 2 years ago'!D:F,3,FALSE)</f>
        <v>#N/A</v>
      </c>
      <c r="E78" s="790" t="e">
        <f>VLOOKUP(A78,'Data from 1 year ago'!D:F,3,FALSE)</f>
        <v>#N/A</v>
      </c>
      <c r="F78" s="738">
        <f>IF('Input 2'!F59=0,0,'Input 2'!F58/'Input 2'!F59)</f>
        <v>0</v>
      </c>
      <c r="G78" s="772" t="e">
        <f>IF('Input 2'!#REF!=0,0,'Input 2'!#REF!/'Input 2'!#REF!)</f>
        <v>#REF!</v>
      </c>
      <c r="H78" s="772" t="e">
        <f>IF('Input 2'!#REF!=0,0,'Input 2'!#REF!/'Input 2'!#REF!)</f>
        <v>#REF!</v>
      </c>
      <c r="I78" s="772" t="e">
        <f>IF('Input 2'!#REF!=0,0,'Input 2'!#REF!/'Input 2'!#REF!)</f>
        <v>#REF!</v>
      </c>
      <c r="J78" s="767" t="str">
        <f>IF('Input 4'!P33&gt;0, 'Input 4'!P33, " ")</f>
        <v xml:space="preserve"> </v>
      </c>
    </row>
    <row r="79" spans="1:10" ht="52" customHeight="1" x14ac:dyDescent="0.3">
      <c r="A79" s="803"/>
      <c r="B79" s="815" t="s">
        <v>844</v>
      </c>
      <c r="C79" s="790"/>
      <c r="D79" s="790"/>
      <c r="E79" s="790"/>
      <c r="F79" s="738"/>
      <c r="G79" s="772"/>
      <c r="H79" s="772"/>
      <c r="I79" s="772"/>
      <c r="J79" s="767"/>
    </row>
    <row r="80" spans="1:10" x14ac:dyDescent="0.3">
      <c r="A80" s="764"/>
      <c r="B80" s="761" t="s">
        <v>794</v>
      </c>
      <c r="C80" s="789"/>
      <c r="D80" s="789"/>
      <c r="E80" s="789"/>
      <c r="F80" s="789"/>
      <c r="G80" s="749"/>
      <c r="H80" s="749"/>
      <c r="I80" s="749"/>
      <c r="J80" s="767"/>
    </row>
    <row r="81" spans="1:10" ht="26.15" customHeight="1" x14ac:dyDescent="0.3">
      <c r="A81" s="803" t="s">
        <v>197</v>
      </c>
      <c r="B81" s="758" t="s">
        <v>845</v>
      </c>
      <c r="C81" s="730" t="e">
        <f>VLOOKUP(A81,'Data from 3 years ago'!D:F,3,FALSE)</f>
        <v>#N/A</v>
      </c>
      <c r="D81" s="730" t="e">
        <f>VLOOKUP(A81,'Data from 2 years ago'!D:F,3,FALSE)</f>
        <v>#N/A</v>
      </c>
      <c r="E81" s="730" t="e">
        <f>VLOOKUP(A81,'Data from 1 year ago'!D:F,3,FALSE)</f>
        <v>#N/A</v>
      </c>
      <c r="F81" s="730">
        <f>IF('Input 2'!F61=0,0,'Input 2'!F60/'Input 2'!F61)</f>
        <v>0</v>
      </c>
      <c r="G81" s="775" t="e">
        <f>IF('Input 2'!#REF!=0,0,'Input 2'!#REF!/'Input 2'!#REF!)</f>
        <v>#REF!</v>
      </c>
      <c r="H81" s="775" t="e">
        <f>IF('Input 2'!#REF!=0,0,'Input 2'!#REF!/'Input 2'!#REF!)</f>
        <v>#REF!</v>
      </c>
      <c r="I81" s="775" t="e">
        <f>IF('Input 2'!#REF!=0,0,'Input 2'!#REF!/'Input 2'!#REF!)</f>
        <v>#REF!</v>
      </c>
      <c r="J81" s="767" t="str">
        <f>IF('Input 4'!P34&gt;0, 'Input 4'!P34, " ")</f>
        <v xml:space="preserve"> </v>
      </c>
    </row>
    <row r="82" spans="1:10" ht="26.15" customHeight="1" x14ac:dyDescent="0.3">
      <c r="A82" s="803"/>
      <c r="B82" s="815" t="s">
        <v>846</v>
      </c>
      <c r="C82" s="730"/>
      <c r="D82" s="730"/>
      <c r="E82" s="730"/>
      <c r="F82" s="730"/>
      <c r="G82" s="775"/>
      <c r="H82" s="775"/>
      <c r="I82" s="775"/>
      <c r="J82" s="767"/>
    </row>
    <row r="83" spans="1:10" x14ac:dyDescent="0.3">
      <c r="A83" s="803"/>
      <c r="B83" s="760" t="s">
        <v>847</v>
      </c>
      <c r="C83" s="789"/>
      <c r="D83" s="789"/>
      <c r="E83" s="789"/>
      <c r="F83" s="789"/>
      <c r="G83" s="749"/>
      <c r="H83" s="749"/>
      <c r="I83" s="749"/>
      <c r="J83" s="767"/>
    </row>
    <row r="84" spans="1:10" ht="26.15" customHeight="1" x14ac:dyDescent="0.3">
      <c r="A84" s="803" t="s">
        <v>202</v>
      </c>
      <c r="B84" s="758" t="s">
        <v>848</v>
      </c>
      <c r="C84" s="790" t="e">
        <f>VLOOKUP(A84,'Data from 3 years ago'!D:F,3,FALSE)</f>
        <v>#N/A</v>
      </c>
      <c r="D84" s="790" t="e">
        <f>VLOOKUP(A84,'Data from 2 years ago'!D:F,3,FALSE)</f>
        <v>#N/A</v>
      </c>
      <c r="E84" s="790" t="e">
        <f>VLOOKUP(A84,'Data from 1 year ago'!D:F,3,FALSE)</f>
        <v>#N/A</v>
      </c>
      <c r="F84" s="738">
        <f>IF('Input 2'!F63=0,0,('Input 2'!F62/'Input 2'!F63))</f>
        <v>0</v>
      </c>
      <c r="G84" s="772" t="e">
        <f>IF('Input 2'!#REF!=0,0,('Input 2'!#REF!/'Input 2'!#REF!))</f>
        <v>#REF!</v>
      </c>
      <c r="H84" s="772" t="e">
        <f>IF('Input 2'!#REF!=0,0,('Input 2'!#REF!/'Input 2'!#REF!))</f>
        <v>#REF!</v>
      </c>
      <c r="I84" s="772" t="e">
        <f>IF('Input 2'!#REF!=0,0,('Input 2'!#REF!/'Input 2'!#REF!))</f>
        <v>#REF!</v>
      </c>
      <c r="J84" s="767" t="str">
        <f>IF('Input 4'!P35&gt;0, 'Input 4'!P35, " ")</f>
        <v xml:space="preserve"> </v>
      </c>
    </row>
    <row r="85" spans="1:10" ht="52" customHeight="1" x14ac:dyDescent="0.3">
      <c r="A85" s="803"/>
      <c r="B85" s="815" t="s">
        <v>849</v>
      </c>
      <c r="C85" s="790"/>
      <c r="D85" s="790"/>
      <c r="E85" s="790"/>
      <c r="F85" s="738"/>
      <c r="G85" s="772"/>
      <c r="H85" s="772"/>
      <c r="I85" s="772"/>
      <c r="J85" s="767"/>
    </row>
    <row r="86" spans="1:10" x14ac:dyDescent="0.3">
      <c r="A86" s="803"/>
      <c r="B86" s="760" t="s">
        <v>847</v>
      </c>
      <c r="C86" s="738"/>
      <c r="D86" s="738"/>
      <c r="E86" s="738"/>
      <c r="F86" s="738"/>
      <c r="G86" s="749"/>
      <c r="H86" s="749"/>
      <c r="I86" s="749"/>
      <c r="J86" s="767"/>
    </row>
    <row r="87" spans="1:10" ht="26.15" customHeight="1" x14ac:dyDescent="0.3">
      <c r="A87" s="803" t="s">
        <v>207</v>
      </c>
      <c r="B87" s="758" t="s">
        <v>850</v>
      </c>
      <c r="C87" s="790" t="e">
        <f>VLOOKUP(A87,'Data from 3 years ago'!D:F,3,FALSE)</f>
        <v>#N/A</v>
      </c>
      <c r="D87" s="790" t="e">
        <f>VLOOKUP(A87,'Data from 2 years ago'!D:F,3,FALSE)</f>
        <v>#N/A</v>
      </c>
      <c r="E87" s="790" t="e">
        <f>VLOOKUP(A87,'Data from 1 year ago'!D:F,3,FALSE)</f>
        <v>#N/A</v>
      </c>
      <c r="F87" s="738">
        <f>IF('Input 2'!F65=0,0,('Input 2'!F64)/'Input 2'!F65)</f>
        <v>0</v>
      </c>
      <c r="G87" s="772" t="e">
        <f>IF('Input 2'!#REF!=0,0,('Input 2'!#REF!)/'Input 2'!#REF!)</f>
        <v>#REF!</v>
      </c>
      <c r="H87" s="772" t="e">
        <f>IF('Input 2'!#REF!=0,0,('Input 2'!#REF!)/'Input 2'!#REF!)</f>
        <v>#REF!</v>
      </c>
      <c r="I87" s="772" t="e">
        <f>IF('Input 2'!#REF!=0,0,('Input 2'!#REF!)/'Input 2'!#REF!)</f>
        <v>#REF!</v>
      </c>
      <c r="J87" s="767" t="str">
        <f>IF('Input 4'!P36&gt;0, 'Input 4'!P36, " ")</f>
        <v xml:space="preserve"> </v>
      </c>
    </row>
    <row r="88" spans="1:10" ht="52" customHeight="1" x14ac:dyDescent="0.3">
      <c r="A88" s="803"/>
      <c r="B88" s="815" t="s">
        <v>851</v>
      </c>
      <c r="C88" s="790"/>
      <c r="D88" s="790"/>
      <c r="E88" s="790"/>
      <c r="F88" s="738"/>
      <c r="G88" s="772"/>
      <c r="H88" s="772"/>
      <c r="I88" s="772"/>
      <c r="J88" s="767"/>
    </row>
    <row r="89" spans="1:10" x14ac:dyDescent="0.3">
      <c r="A89" s="735"/>
      <c r="B89" s="761" t="s">
        <v>852</v>
      </c>
      <c r="C89" s="738"/>
      <c r="D89" s="738"/>
      <c r="E89" s="738"/>
      <c r="F89" s="738"/>
      <c r="G89" s="772"/>
      <c r="H89" s="772"/>
      <c r="I89" s="772"/>
      <c r="J89" s="767"/>
    </row>
    <row r="90" spans="1:10" ht="26.15" customHeight="1" x14ac:dyDescent="0.3">
      <c r="A90" s="803" t="s">
        <v>211</v>
      </c>
      <c r="B90" s="758" t="s">
        <v>853</v>
      </c>
      <c r="C90" s="790" t="e">
        <f>VLOOKUP(A90,'Data from 3 years ago'!D:F,3,FALSE)</f>
        <v>#N/A</v>
      </c>
      <c r="D90" s="790" t="e">
        <f>VLOOKUP(A90,'Data from 2 years ago'!D:F,3,FALSE)</f>
        <v>#N/A</v>
      </c>
      <c r="E90" s="790" t="e">
        <f>VLOOKUP(A90,'Data from 1 year ago'!D:F,3,FALSE)</f>
        <v>#N/A</v>
      </c>
      <c r="F90" s="738">
        <f>IF('Input 2'!F66=0,0,('Input 2'!F66)/'Input 2'!F67)</f>
        <v>0</v>
      </c>
      <c r="G90" s="772"/>
      <c r="H90" s="772"/>
      <c r="I90" s="772"/>
      <c r="J90" s="767" t="str">
        <f>IF('Input 4'!P37&gt;0, 'Input 4'!P37, " ")</f>
        <v xml:space="preserve"> </v>
      </c>
    </row>
    <row r="91" spans="1:10" ht="52" customHeight="1" x14ac:dyDescent="0.3">
      <c r="A91" s="803"/>
      <c r="B91" s="815" t="s">
        <v>854</v>
      </c>
      <c r="C91" s="798"/>
      <c r="D91" s="798"/>
      <c r="E91" s="798"/>
      <c r="F91" s="738"/>
      <c r="G91" s="772"/>
      <c r="H91" s="772"/>
      <c r="I91" s="772"/>
      <c r="J91" s="767"/>
    </row>
    <row r="92" spans="1:10" x14ac:dyDescent="0.3">
      <c r="A92" s="764"/>
      <c r="B92" s="762" t="s">
        <v>51</v>
      </c>
      <c r="C92" s="799"/>
      <c r="D92" s="799"/>
      <c r="E92" s="799"/>
      <c r="F92" s="799"/>
      <c r="G92" s="771"/>
      <c r="H92" s="771"/>
      <c r="I92" s="771"/>
      <c r="J92" s="800"/>
    </row>
    <row r="93" spans="1:10" x14ac:dyDescent="0.3">
      <c r="A93" s="803"/>
      <c r="B93" s="761" t="s">
        <v>855</v>
      </c>
      <c r="C93" s="789"/>
      <c r="D93" s="789"/>
      <c r="E93" s="789"/>
      <c r="F93" s="789"/>
      <c r="G93" s="749"/>
      <c r="H93" s="749"/>
      <c r="I93" s="749"/>
      <c r="J93" s="767"/>
    </row>
    <row r="94" spans="1:10" ht="26.15" customHeight="1" x14ac:dyDescent="0.3">
      <c r="A94" s="803" t="s">
        <v>215</v>
      </c>
      <c r="B94" s="758" t="s">
        <v>856</v>
      </c>
      <c r="C94" s="783" t="e">
        <f>VLOOKUP(A94,'Data from 3 years ago'!D:F,3,FALSE)</f>
        <v>#N/A</v>
      </c>
      <c r="D94" s="783" t="e">
        <f>VLOOKUP(A94,'Data from 2 years ago'!D:F,3,FALSE)</f>
        <v>#N/A</v>
      </c>
      <c r="E94" s="783" t="e">
        <f>VLOOKUP(A94,'Data from 1 year ago'!D:F,3,FALSE)</f>
        <v>#N/A</v>
      </c>
      <c r="F94" s="783">
        <f>IF('Input 2'!F70=0,0,('Input 2'!F69/'Input 2'!F70)*100)</f>
        <v>0</v>
      </c>
      <c r="G94" s="776" t="e">
        <f>IF('Input 2'!#REF!=0,0,(('Input 2'!#REF!)/'Input 2'!#REF!)*100)</f>
        <v>#REF!</v>
      </c>
      <c r="H94" s="776" t="e">
        <f>IF('Input 2'!#REF!=0,0,(('Input 2'!#REF!)/'Input 2'!#REF!)*100)</f>
        <v>#REF!</v>
      </c>
      <c r="I94" s="776" t="e">
        <f>IF('Input 2'!#REF!=0,0,(('Input 2'!#REF!)/'Input 2'!#REF!)*100)</f>
        <v>#REF!</v>
      </c>
      <c r="J94" s="767" t="str">
        <f>IF('Input 4'!P39&gt;0, 'Input 4'!P39, " ")</f>
        <v xml:space="preserve"> </v>
      </c>
    </row>
    <row r="95" spans="1:10" ht="52" customHeight="1" x14ac:dyDescent="0.3">
      <c r="A95" s="803"/>
      <c r="B95" s="815" t="s">
        <v>857</v>
      </c>
      <c r="C95" s="783"/>
      <c r="D95" s="783"/>
      <c r="E95" s="783"/>
      <c r="F95" s="783"/>
      <c r="G95" s="776"/>
      <c r="H95" s="776"/>
      <c r="I95" s="776"/>
      <c r="J95" s="767"/>
    </row>
    <row r="96" spans="1:10" x14ac:dyDescent="0.3">
      <c r="A96" s="803"/>
      <c r="B96" s="761" t="s">
        <v>858</v>
      </c>
      <c r="C96" s="789"/>
      <c r="D96" s="789"/>
      <c r="E96" s="789"/>
      <c r="F96" s="789"/>
      <c r="G96" s="749"/>
      <c r="H96" s="749"/>
      <c r="I96" s="749"/>
      <c r="J96" s="767"/>
    </row>
    <row r="97" spans="1:10" ht="26.15" customHeight="1" x14ac:dyDescent="0.3">
      <c r="A97" s="803" t="s">
        <v>220</v>
      </c>
      <c r="B97" s="758" t="s">
        <v>859</v>
      </c>
      <c r="C97" s="790" t="e">
        <f>VLOOKUP(A97,'Data from 3 years ago'!D:F,3,FALSE)</f>
        <v>#N/A</v>
      </c>
      <c r="D97" s="790" t="e">
        <f>VLOOKUP(A97,'Data from 2 years ago'!D:F,3,FALSE)</f>
        <v>#N/A</v>
      </c>
      <c r="E97" s="790" t="e">
        <f>VLOOKUP(A97,'Data from 1 year ago'!D:F,3,FALSE)</f>
        <v>#N/A</v>
      </c>
      <c r="F97" s="738">
        <f>IF('Input 2'!F72=0,0,'Input 2'!F71/'Input 2'!F72)</f>
        <v>0</v>
      </c>
      <c r="G97" s="772" t="e">
        <f>IF('Input 2'!#REF!=0,0,'Input 2'!#REF!/'Input 2'!#REF!)</f>
        <v>#REF!</v>
      </c>
      <c r="H97" s="772" t="e">
        <f>IF('Input 2'!#REF!=0,0,'Input 2'!#REF!/'Input 2'!#REF!)</f>
        <v>#REF!</v>
      </c>
      <c r="I97" s="772" t="e">
        <f>IF('Input 2'!#REF!=0,0,'Input 2'!#REF!/'Input 2'!#REF!)</f>
        <v>#REF!</v>
      </c>
      <c r="J97" s="767" t="str">
        <f>IF('Input 4'!P40&gt;0, 'Input 4'!P40, " ")</f>
        <v xml:space="preserve"> </v>
      </c>
    </row>
    <row r="98" spans="1:10" ht="52" customHeight="1" x14ac:dyDescent="0.3">
      <c r="A98" s="803"/>
      <c r="B98" s="815" t="s">
        <v>860</v>
      </c>
      <c r="C98" s="790"/>
      <c r="D98" s="790"/>
      <c r="E98" s="790"/>
      <c r="F98" s="738"/>
      <c r="G98" s="772"/>
      <c r="H98" s="772"/>
      <c r="I98" s="772"/>
      <c r="J98" s="767"/>
    </row>
    <row r="99" spans="1:10" x14ac:dyDescent="0.3">
      <c r="A99" s="803"/>
      <c r="B99" s="761" t="s">
        <v>794</v>
      </c>
      <c r="C99" s="789"/>
      <c r="D99" s="789"/>
      <c r="E99" s="789"/>
      <c r="F99" s="789"/>
      <c r="G99" s="749"/>
      <c r="H99" s="749"/>
      <c r="I99" s="749"/>
      <c r="J99" s="767"/>
    </row>
    <row r="100" spans="1:10" ht="26.15" customHeight="1" x14ac:dyDescent="0.3">
      <c r="A100" s="803" t="s">
        <v>223</v>
      </c>
      <c r="B100" s="758" t="s">
        <v>861</v>
      </c>
      <c r="C100" s="730" t="e">
        <f>VLOOKUP(A100,'Data from 3 years ago'!D:F,3,FALSE)</f>
        <v>#N/A</v>
      </c>
      <c r="D100" s="730" t="e">
        <f>VLOOKUP(A100,'Data from 2 years ago'!D:F,3,FALSE)</f>
        <v>#N/A</v>
      </c>
      <c r="E100" s="730" t="e">
        <f>VLOOKUP(A100,'Data from 1 year ago'!D:F,3,FALSE)</f>
        <v>#N/A</v>
      </c>
      <c r="F100" s="730">
        <f>IF('Input 2'!F74=0,0,'Input 2'!F73/'Input 2'!F74)</f>
        <v>0</v>
      </c>
      <c r="G100" s="775" t="e">
        <f>IF('Input 2'!#REF!=0,0,'Input 2'!#REF!/'Input 2'!#REF!)</f>
        <v>#REF!</v>
      </c>
      <c r="H100" s="775" t="e">
        <f>IF('Input 2'!#REF!=0,0,'Input 2'!#REF!/'Input 2'!#REF!)</f>
        <v>#REF!</v>
      </c>
      <c r="I100" s="775" t="e">
        <f>IF('Input 2'!#REF!=0,0,'Input 2'!#REF!/'Input 2'!#REF!)</f>
        <v>#REF!</v>
      </c>
      <c r="J100" s="767" t="str">
        <f>IF('Input 4'!P41&gt;0, 'Input 4'!P41, " ")</f>
        <v xml:space="preserve"> </v>
      </c>
    </row>
    <row r="101" spans="1:10" ht="52" customHeight="1" x14ac:dyDescent="0.3">
      <c r="A101" s="803"/>
      <c r="B101" s="815" t="s">
        <v>862</v>
      </c>
      <c r="C101" s="730"/>
      <c r="D101" s="730"/>
      <c r="E101" s="730"/>
      <c r="F101" s="730"/>
      <c r="G101" s="775"/>
      <c r="H101" s="775"/>
      <c r="I101" s="775"/>
      <c r="J101" s="767"/>
    </row>
    <row r="102" spans="1:10" x14ac:dyDescent="0.3">
      <c r="A102" s="803"/>
      <c r="B102" s="761" t="s">
        <v>863</v>
      </c>
      <c r="C102" s="730"/>
      <c r="D102" s="730"/>
      <c r="E102" s="730"/>
      <c r="F102" s="730"/>
      <c r="G102" s="749"/>
      <c r="H102" s="749"/>
      <c r="I102" s="749"/>
      <c r="J102" s="767"/>
    </row>
    <row r="103" spans="1:10" ht="26.15" customHeight="1" x14ac:dyDescent="0.3">
      <c r="A103" s="803" t="s">
        <v>228</v>
      </c>
      <c r="B103" s="758" t="s">
        <v>864</v>
      </c>
      <c r="C103" s="730" t="e">
        <f>VLOOKUP(A103,'Data from 3 years ago'!D:F,3,FALSE)</f>
        <v>#N/A</v>
      </c>
      <c r="D103" s="730" t="e">
        <f>VLOOKUP(A103,'Data from 2 years ago'!D:F,3,FALSE)</f>
        <v>#N/A</v>
      </c>
      <c r="E103" s="730" t="e">
        <f>VLOOKUP(A103,'Data from 1 year ago'!D:F,3,FALSE)</f>
        <v>#N/A</v>
      </c>
      <c r="F103" s="730">
        <f>IF('Input 2'!F76=0,0,'Input 2'!F75/'Input 2'!F76)</f>
        <v>0</v>
      </c>
      <c r="G103" s="775" t="e">
        <f>IF('Input 2'!#REF!=0,0,'Input 2'!#REF!/'Input 2'!#REF!)</f>
        <v>#REF!</v>
      </c>
      <c r="H103" s="775" t="e">
        <f>IF('Input 2'!#REF!=0,0,'Input 2'!#REF!/'Input 2'!#REF!)</f>
        <v>#REF!</v>
      </c>
      <c r="I103" s="775" t="e">
        <f>IF('Input 2'!#REF!=0,0,'Input 2'!#REF!/'Input 2'!#REF!)</f>
        <v>#REF!</v>
      </c>
      <c r="J103" s="767" t="str">
        <f>IF('Input 4'!P42&gt;0, 'Input 4'!P42, " ")</f>
        <v xml:space="preserve"> </v>
      </c>
    </row>
    <row r="104" spans="1:10" ht="52" customHeight="1" x14ac:dyDescent="0.3">
      <c r="A104" s="803"/>
      <c r="B104" s="815" t="s">
        <v>865</v>
      </c>
      <c r="C104" s="730"/>
      <c r="D104" s="730"/>
      <c r="E104" s="730"/>
      <c r="F104" s="730"/>
      <c r="G104" s="775"/>
      <c r="H104" s="775"/>
      <c r="I104" s="775"/>
      <c r="J104" s="767"/>
    </row>
    <row r="105" spans="1:10" x14ac:dyDescent="0.3">
      <c r="A105" s="803"/>
      <c r="B105" s="760" t="s">
        <v>830</v>
      </c>
      <c r="C105" s="789"/>
      <c r="D105" s="789"/>
      <c r="E105" s="789"/>
      <c r="F105" s="789"/>
      <c r="G105" s="749"/>
      <c r="H105" s="749"/>
      <c r="I105" s="749"/>
      <c r="J105" s="767"/>
    </row>
    <row r="106" spans="1:10" ht="26.15" customHeight="1" x14ac:dyDescent="0.3">
      <c r="A106" s="803" t="s">
        <v>232</v>
      </c>
      <c r="B106" s="758" t="s">
        <v>866</v>
      </c>
      <c r="C106" s="783" t="e">
        <f>VLOOKUP(A106,'Data from 3 years ago'!D:F,3,FALSE)</f>
        <v>#N/A</v>
      </c>
      <c r="D106" s="783" t="e">
        <f>VLOOKUP(A106,'Data from 2 years ago'!D:F,3,FALSE)</f>
        <v>#N/A</v>
      </c>
      <c r="E106" s="783" t="e">
        <f>VLOOKUP(A106,'Data from 1 year ago'!D:F,3,FALSE)</f>
        <v>#N/A</v>
      </c>
      <c r="F106" s="736">
        <f>'Input 2'!F77</f>
        <v>0</v>
      </c>
      <c r="G106" s="770" t="e">
        <f>'Input 2'!#REF!</f>
        <v>#REF!</v>
      </c>
      <c r="H106" s="770" t="e">
        <f>'Input 2'!#REF!</f>
        <v>#REF!</v>
      </c>
      <c r="I106" s="770" t="e">
        <f>'Input 2'!#REF!</f>
        <v>#REF!</v>
      </c>
      <c r="J106" s="767" t="str">
        <f>IF('Input 4'!P43&gt;0, 'Input 4'!P43, " ")</f>
        <v xml:space="preserve"> </v>
      </c>
    </row>
    <row r="107" spans="1:10" ht="52" customHeight="1" x14ac:dyDescent="0.3">
      <c r="A107" s="803"/>
      <c r="B107" s="815" t="s">
        <v>867</v>
      </c>
      <c r="C107" s="783"/>
      <c r="D107" s="783"/>
      <c r="E107" s="783"/>
      <c r="F107" s="736"/>
      <c r="G107" s="770"/>
      <c r="H107" s="770"/>
      <c r="I107" s="770"/>
      <c r="J107" s="767"/>
    </row>
    <row r="108" spans="1:10" x14ac:dyDescent="0.3">
      <c r="A108" s="764"/>
      <c r="B108" s="762" t="s">
        <v>235</v>
      </c>
      <c r="C108" s="805"/>
      <c r="D108" s="805"/>
      <c r="E108" s="805"/>
      <c r="F108" s="805"/>
      <c r="G108" s="771"/>
      <c r="H108" s="771"/>
      <c r="I108" s="771"/>
      <c r="J108" s="800"/>
    </row>
    <row r="109" spans="1:10" x14ac:dyDescent="0.3">
      <c r="A109" s="803"/>
      <c r="B109" s="760" t="s">
        <v>797</v>
      </c>
      <c r="C109" s="736"/>
      <c r="D109" s="736"/>
      <c r="E109" s="736"/>
      <c r="F109" s="736"/>
      <c r="G109" s="749"/>
      <c r="H109" s="749"/>
      <c r="I109" s="749"/>
      <c r="J109" s="767"/>
    </row>
    <row r="110" spans="1:10" ht="26.15" customHeight="1" x14ac:dyDescent="0.3">
      <c r="A110" s="803" t="s">
        <v>236</v>
      </c>
      <c r="B110" s="758" t="s">
        <v>868</v>
      </c>
      <c r="C110" s="783" t="e">
        <f>VLOOKUP(A110,'Data from 3 years ago'!D:F,3,FALSE)</f>
        <v>#N/A</v>
      </c>
      <c r="D110" s="783" t="e">
        <f>VLOOKUP(A110,'Data from 2 years ago'!D:F,3,FALSE)</f>
        <v>#N/A</v>
      </c>
      <c r="E110" s="783" t="e">
        <f>VLOOKUP(A110,'Data from 1 year ago'!D:F,3,FALSE)</f>
        <v>#N/A</v>
      </c>
      <c r="F110" s="736">
        <f>'Input 2'!F79</f>
        <v>0</v>
      </c>
      <c r="G110" s="776" t="e">
        <f>'Input 2'!#REF!</f>
        <v>#REF!</v>
      </c>
      <c r="H110" s="776" t="e">
        <f>'Input 2'!#REF!</f>
        <v>#REF!</v>
      </c>
      <c r="I110" s="776" t="e">
        <f>'Input 2'!#REF!</f>
        <v>#REF!</v>
      </c>
      <c r="J110" s="767" t="str">
        <f>IF('Input 4'!P45&gt;0, 'Input 4'!P45, " ")</f>
        <v xml:space="preserve"> </v>
      </c>
    </row>
    <row r="111" spans="1:10" ht="52" customHeight="1" x14ac:dyDescent="0.3">
      <c r="A111" s="803"/>
      <c r="B111" s="815" t="s">
        <v>869</v>
      </c>
      <c r="C111" s="783"/>
      <c r="D111" s="783"/>
      <c r="E111" s="783"/>
      <c r="F111" s="736"/>
      <c r="G111" s="776"/>
      <c r="H111" s="776"/>
      <c r="I111" s="776"/>
      <c r="J111" s="767"/>
    </row>
    <row r="112" spans="1:10" x14ac:dyDescent="0.3">
      <c r="A112" s="803"/>
      <c r="B112" s="761" t="s">
        <v>788</v>
      </c>
      <c r="C112" s="789"/>
      <c r="D112" s="789"/>
      <c r="E112" s="789"/>
      <c r="F112" s="789"/>
      <c r="G112" s="749"/>
      <c r="H112" s="749"/>
      <c r="I112" s="749"/>
      <c r="J112" s="767"/>
    </row>
    <row r="113" spans="1:10" ht="26.15" customHeight="1" x14ac:dyDescent="0.3">
      <c r="A113" s="803" t="s">
        <v>239</v>
      </c>
      <c r="B113" s="758" t="s">
        <v>870</v>
      </c>
      <c r="C113" s="790" t="e">
        <f>VLOOKUP(A113,'Data from 3 years ago'!D:F,3,FALSE)</f>
        <v>#N/A</v>
      </c>
      <c r="D113" s="790" t="e">
        <f>VLOOKUP(A113,'Data from 2 years ago'!D:F,3,FALSE)</f>
        <v>#N/A</v>
      </c>
      <c r="E113" s="790" t="e">
        <f>VLOOKUP(A113,'Data from 1 year ago'!D:F,3,FALSE)</f>
        <v>#N/A</v>
      </c>
      <c r="F113" s="738">
        <f>IF('Input 2'!F82=0,0,('Input 2'!F80+'Input 2'!F81)/'Input 2'!F82)</f>
        <v>0</v>
      </c>
      <c r="G113" s="772" t="e">
        <f>IF('Input 2'!#REF!&gt;0,IF('Input 2'!#REF!=0,0,'Input 2'!#REF!/'Input 2'!#REF!),'Input 2'!#REF!/100)</f>
        <v>#REF!</v>
      </c>
      <c r="H113" s="772" t="e">
        <f>IF('Input 2'!#REF!&gt;0,IF('Input 2'!#REF!=0,0,'Input 2'!#REF!/'Input 2'!#REF!),'Input 2'!#REF!/100)</f>
        <v>#REF!</v>
      </c>
      <c r="I113" s="772" t="e">
        <f>IF('Input 2'!#REF!&gt;0,IF('Input 2'!#REF!=0,0,'Input 2'!#REF!/'Input 2'!#REF!),'Input 2'!#REF!/100)</f>
        <v>#REF!</v>
      </c>
      <c r="J113" s="767" t="str">
        <f>IF('Input 4'!P46&gt;0, 'Input 4'!P46, " ")</f>
        <v xml:space="preserve"> </v>
      </c>
    </row>
    <row r="114" spans="1:10" ht="52" customHeight="1" x14ac:dyDescent="0.3">
      <c r="A114" s="803"/>
      <c r="B114" s="815" t="s">
        <v>871</v>
      </c>
      <c r="C114" s="790"/>
      <c r="D114" s="790"/>
      <c r="E114" s="790"/>
      <c r="F114" s="738"/>
      <c r="G114" s="772"/>
      <c r="H114" s="772"/>
      <c r="I114" s="772"/>
      <c r="J114" s="767"/>
    </row>
    <row r="115" spans="1:10" x14ac:dyDescent="0.3">
      <c r="A115" s="803"/>
      <c r="B115" s="761" t="s">
        <v>794</v>
      </c>
      <c r="C115" s="789"/>
      <c r="D115" s="789"/>
      <c r="E115" s="789"/>
      <c r="F115" s="789"/>
      <c r="G115" s="749"/>
      <c r="H115" s="749"/>
      <c r="I115" s="749"/>
      <c r="J115" s="767"/>
    </row>
    <row r="116" spans="1:10" ht="26.15" customHeight="1" x14ac:dyDescent="0.3">
      <c r="A116" s="803" t="s">
        <v>245</v>
      </c>
      <c r="B116" s="758" t="s">
        <v>872</v>
      </c>
      <c r="C116" s="730" t="e">
        <f>VLOOKUP(A116,'Data from 3 years ago'!D:F,3,FALSE)</f>
        <v>#N/A</v>
      </c>
      <c r="D116" s="730" t="e">
        <f>VLOOKUP(A116,'Data from 2 years ago'!D:F,3,FALSE)</f>
        <v>#N/A</v>
      </c>
      <c r="E116" s="730" t="e">
        <f>VLOOKUP(A116,'Data from 1 year ago'!D:F,3,FALSE)</f>
        <v>#N/A</v>
      </c>
      <c r="F116" s="730">
        <f>IF('Input 2'!F84=0,0,'Input 2'!F83/'Input 2'!F84)</f>
        <v>0</v>
      </c>
      <c r="G116" s="775" t="e">
        <f>IF('Input 2'!#REF!=0,0,'Input 2'!#REF!/'Input 2'!#REF!)</f>
        <v>#REF!</v>
      </c>
      <c r="H116" s="775" t="e">
        <f>IF('Input 2'!#REF!=0,0,'Input 2'!#REF!/'Input 2'!#REF!)</f>
        <v>#REF!</v>
      </c>
      <c r="I116" s="775" t="e">
        <f>IF('Input 2'!#REF!=0,0,'Input 2'!#REF!/'Input 2'!#REF!)</f>
        <v>#REF!</v>
      </c>
      <c r="J116" s="767" t="str">
        <f>IF('Input 4'!P47&gt;0, 'Input 4'!P47, " ")</f>
        <v xml:space="preserve"> </v>
      </c>
    </row>
    <row r="117" spans="1:10" ht="52" customHeight="1" x14ac:dyDescent="0.3">
      <c r="A117" s="803"/>
      <c r="B117" s="815" t="s">
        <v>873</v>
      </c>
      <c r="C117" s="730"/>
      <c r="D117" s="730"/>
      <c r="E117" s="730"/>
      <c r="F117" s="730"/>
      <c r="G117" s="775"/>
      <c r="H117" s="775"/>
      <c r="I117" s="775"/>
      <c r="J117" s="767"/>
    </row>
    <row r="118" spans="1:10" x14ac:dyDescent="0.3">
      <c r="A118" s="803"/>
      <c r="B118" s="760" t="s">
        <v>874</v>
      </c>
      <c r="C118" s="789"/>
      <c r="D118" s="789"/>
      <c r="E118" s="789"/>
      <c r="F118" s="789"/>
      <c r="G118" s="749"/>
      <c r="H118" s="749"/>
      <c r="I118" s="749"/>
      <c r="J118" s="767"/>
    </row>
    <row r="119" spans="1:10" ht="26.15" customHeight="1" x14ac:dyDescent="0.3">
      <c r="A119" s="803" t="s">
        <v>251</v>
      </c>
      <c r="B119" s="758" t="s">
        <v>875</v>
      </c>
      <c r="C119" s="790" t="e">
        <f>VLOOKUP(A119,'Data from 3 years ago'!D:F,3,FALSE)</f>
        <v>#N/A</v>
      </c>
      <c r="D119" s="790" t="e">
        <f>VLOOKUP(A119,'Data from 2 years ago'!D:F,3,FALSE)</f>
        <v>#N/A</v>
      </c>
      <c r="E119" s="790" t="e">
        <f>VLOOKUP(A119,'Data from 1 year ago'!D:F,3,FALSE)</f>
        <v>#N/A</v>
      </c>
      <c r="F119" s="738">
        <f>IF('Input 2'!F86=0,0,'Input 2'!F85/'Input 2'!F86)</f>
        <v>0</v>
      </c>
      <c r="G119" s="772" t="e">
        <f>IF('Input 2'!#REF!=0,0,'Input 2'!#REF!/'Input 2'!#REF!)</f>
        <v>#REF!</v>
      </c>
      <c r="H119" s="772" t="e">
        <f>IF('Input 2'!#REF!=0,0,'Input 2'!#REF!/'Input 2'!#REF!)</f>
        <v>#REF!</v>
      </c>
      <c r="I119" s="772" t="e">
        <f>IF('Input 2'!#REF!=0,0,'Input 2'!#REF!/'Input 2'!#REF!)</f>
        <v>#REF!</v>
      </c>
      <c r="J119" s="767" t="str">
        <f>IF('Input 4'!P48&gt;0, 'Input 4'!P48, " ")</f>
        <v xml:space="preserve"> </v>
      </c>
    </row>
    <row r="120" spans="1:10" ht="52" customHeight="1" x14ac:dyDescent="0.3">
      <c r="A120" s="803"/>
      <c r="B120" s="815" t="s">
        <v>876</v>
      </c>
      <c r="C120" s="790"/>
      <c r="D120" s="790"/>
      <c r="E120" s="790"/>
      <c r="F120" s="738"/>
      <c r="G120" s="772"/>
      <c r="H120" s="772"/>
      <c r="I120" s="772"/>
      <c r="J120" s="767"/>
    </row>
    <row r="121" spans="1:10" x14ac:dyDescent="0.3">
      <c r="A121" s="764"/>
      <c r="B121" s="762" t="s">
        <v>255</v>
      </c>
      <c r="C121" s="799"/>
      <c r="D121" s="799"/>
      <c r="E121" s="799"/>
      <c r="F121" s="799"/>
      <c r="G121" s="771"/>
      <c r="H121" s="771"/>
      <c r="I121" s="771"/>
      <c r="J121" s="800"/>
    </row>
    <row r="122" spans="1:10" x14ac:dyDescent="0.3">
      <c r="A122" s="803"/>
      <c r="B122" s="761" t="s">
        <v>788</v>
      </c>
      <c r="C122" s="736"/>
      <c r="D122" s="736"/>
      <c r="E122" s="736"/>
      <c r="F122" s="736"/>
      <c r="G122" s="749"/>
      <c r="H122" s="749"/>
      <c r="I122" s="749"/>
      <c r="J122" s="767"/>
    </row>
    <row r="123" spans="1:10" ht="26.15" customHeight="1" x14ac:dyDescent="0.3">
      <c r="A123" s="803" t="s">
        <v>256</v>
      </c>
      <c r="B123" s="758" t="s">
        <v>877</v>
      </c>
      <c r="C123" s="783" t="e">
        <f>VLOOKUP(A123,'Data from 3 years ago'!D:F,3,FALSE)</f>
        <v>#N/A</v>
      </c>
      <c r="D123" s="783" t="e">
        <f>VLOOKUP(A123,'Data from 2 years ago'!D:F,3,FALSE)</f>
        <v>#N/A</v>
      </c>
      <c r="E123" s="783" t="e">
        <f>VLOOKUP(A123,'Data from 1 year ago'!D:F,3,FALSE)</f>
        <v>#N/A</v>
      </c>
      <c r="F123" s="736">
        <f>IF('Input 2'!F89=0,0,('Input 2'!F88/'Input 2'!F89)*10000)</f>
        <v>0</v>
      </c>
      <c r="G123" s="770" t="e">
        <f>IF('Input 2'!#REF!=0,0,('Input 2'!#REF!/'Input 2'!#REF!)*10000)</f>
        <v>#REF!</v>
      </c>
      <c r="H123" s="770" t="e">
        <f>IF('Input 2'!#REF!=0,0,('Input 2'!#REF!/'Input 2'!#REF!)*10000)</f>
        <v>#REF!</v>
      </c>
      <c r="I123" s="770" t="e">
        <f>IF('Input 2'!#REF!=0,0,('Input 2'!#REF!/'Input 2'!#REF!)*10000)</f>
        <v>#REF!</v>
      </c>
      <c r="J123" s="767" t="str">
        <f>IF('Input 4'!P50&gt;0, 'Input 4'!P50, " ")</f>
        <v xml:space="preserve"> </v>
      </c>
    </row>
    <row r="124" spans="1:10" ht="52" customHeight="1" x14ac:dyDescent="0.3">
      <c r="A124" s="803"/>
      <c r="B124" s="815" t="s">
        <v>878</v>
      </c>
      <c r="C124" s="783"/>
      <c r="D124" s="783"/>
      <c r="E124" s="783"/>
      <c r="F124" s="736"/>
      <c r="G124" s="770"/>
      <c r="H124" s="770"/>
      <c r="I124" s="770"/>
      <c r="J124" s="767"/>
    </row>
    <row r="125" spans="1:10" x14ac:dyDescent="0.3">
      <c r="A125" s="803"/>
      <c r="B125" s="761" t="s">
        <v>794</v>
      </c>
      <c r="C125" s="789"/>
      <c r="D125" s="789"/>
      <c r="E125" s="789"/>
      <c r="F125" s="789"/>
      <c r="G125" s="749"/>
      <c r="H125" s="749"/>
      <c r="I125" s="749"/>
      <c r="J125" s="767"/>
    </row>
    <row r="126" spans="1:10" ht="26.15" customHeight="1" x14ac:dyDescent="0.3">
      <c r="A126" s="803" t="s">
        <v>262</v>
      </c>
      <c r="B126" s="758" t="s">
        <v>879</v>
      </c>
      <c r="C126" s="730" t="e">
        <f>VLOOKUP(A126,'Data from 3 years ago'!D:F,3,FALSE)</f>
        <v>#N/A</v>
      </c>
      <c r="D126" s="730" t="e">
        <f>VLOOKUP(A126,'Data from 2 years ago'!D:F,3,FALSE)</f>
        <v>#N/A</v>
      </c>
      <c r="E126" s="730" t="e">
        <f>VLOOKUP(A126,'Data from 1 year ago'!D:F,3,FALSE)</f>
        <v>#N/A</v>
      </c>
      <c r="F126" s="730">
        <f>IF('Input 2'!F91=0,0,('Input 2'!F90)/'Input 2'!F91)</f>
        <v>0</v>
      </c>
      <c r="G126" s="775" t="e">
        <f>IF('Input 2'!#REF!=0,0,('Input 2'!#REF!)/'Input 2'!#REF!)</f>
        <v>#REF!</v>
      </c>
      <c r="H126" s="775" t="e">
        <f>IF('Input 2'!#REF!=0,0,('Input 2'!#REF!)/'Input 2'!#REF!)</f>
        <v>#REF!</v>
      </c>
      <c r="I126" s="775" t="e">
        <f>IF('Input 2'!#REF!=0,0,('Input 2'!#REF!)/'Input 2'!#REF!)</f>
        <v>#REF!</v>
      </c>
      <c r="J126" s="767" t="str">
        <f>IF('Input 4'!P51&gt;0, 'Input 4'!P51, " ")</f>
        <v xml:space="preserve"> </v>
      </c>
    </row>
    <row r="127" spans="1:10" ht="52" customHeight="1" x14ac:dyDescent="0.3">
      <c r="A127" s="803"/>
      <c r="B127" s="815" t="s">
        <v>880</v>
      </c>
      <c r="C127" s="730"/>
      <c r="D127" s="730"/>
      <c r="E127" s="730"/>
      <c r="F127" s="730"/>
      <c r="G127" s="775"/>
      <c r="H127" s="775"/>
      <c r="I127" s="775"/>
      <c r="J127" s="767"/>
    </row>
    <row r="128" spans="1:10" x14ac:dyDescent="0.3">
      <c r="A128" s="803"/>
      <c r="B128" s="761" t="s">
        <v>794</v>
      </c>
      <c r="C128" s="730"/>
      <c r="D128" s="730"/>
      <c r="E128" s="730"/>
      <c r="F128" s="730"/>
      <c r="G128" s="749"/>
      <c r="H128" s="749"/>
      <c r="I128" s="749"/>
      <c r="J128" s="767"/>
    </row>
    <row r="129" spans="1:10" ht="26.15" customHeight="1" x14ac:dyDescent="0.3">
      <c r="A129" s="803" t="s">
        <v>266</v>
      </c>
      <c r="B129" s="758" t="s">
        <v>881</v>
      </c>
      <c r="C129" s="730" t="e">
        <f>VLOOKUP(A129,'Data from 3 years ago'!D:F,3,FALSE)</f>
        <v>#N/A</v>
      </c>
      <c r="D129" s="730" t="e">
        <f>VLOOKUP(A129,'Data from 2 years ago'!D:F,3,FALSE)</f>
        <v>#N/A</v>
      </c>
      <c r="E129" s="730" t="e">
        <f>VLOOKUP(A129,'Data from 1 year ago'!D:F,3,FALSE)</f>
        <v>#N/A</v>
      </c>
      <c r="F129" s="730">
        <f>IF('Input 2'!F93=0,0,('Input 2'!F92)/'Input 2'!F93)</f>
        <v>0</v>
      </c>
      <c r="G129" s="775" t="e">
        <f>IF('Input 2'!#REF!=0,0,('Input 2'!#REF!)/'Input 2'!#REF!)</f>
        <v>#REF!</v>
      </c>
      <c r="H129" s="775" t="e">
        <f>IF('Input 2'!#REF!=0,0,('Input 2'!#REF!)/'Input 2'!#REF!)</f>
        <v>#REF!</v>
      </c>
      <c r="I129" s="775" t="e">
        <f>IF('Input 2'!#REF!=0,0,('Input 2'!#REF!)/'Input 2'!#REF!)</f>
        <v>#REF!</v>
      </c>
      <c r="J129" s="767" t="str">
        <f>IF('Input 4'!P52&gt;0, 'Input 4'!P52, " ")</f>
        <v xml:space="preserve"> </v>
      </c>
    </row>
    <row r="130" spans="1:10" ht="52" customHeight="1" x14ac:dyDescent="0.3">
      <c r="A130" s="803"/>
      <c r="B130" s="815" t="s">
        <v>882</v>
      </c>
      <c r="C130" s="730"/>
      <c r="D130" s="730"/>
      <c r="E130" s="730"/>
      <c r="F130" s="730"/>
      <c r="G130" s="775"/>
      <c r="H130" s="775"/>
      <c r="I130" s="775"/>
      <c r="J130" s="767"/>
    </row>
    <row r="131" spans="1:10" x14ac:dyDescent="0.3">
      <c r="A131" s="803"/>
      <c r="B131" s="760" t="s">
        <v>883</v>
      </c>
      <c r="C131" s="789"/>
      <c r="D131" s="789"/>
      <c r="E131" s="789"/>
      <c r="F131" s="789"/>
      <c r="G131" s="749"/>
      <c r="H131" s="749"/>
      <c r="I131" s="749"/>
      <c r="J131" s="767"/>
    </row>
    <row r="132" spans="1:10" ht="26.15" customHeight="1" x14ac:dyDescent="0.3">
      <c r="A132" s="803" t="s">
        <v>270</v>
      </c>
      <c r="B132" s="758" t="s">
        <v>884</v>
      </c>
      <c r="C132" s="790" t="e">
        <f>VLOOKUP(A132,'Data from 3 years ago'!D:F,3,FALSE)</f>
        <v>#N/A</v>
      </c>
      <c r="D132" s="790" t="e">
        <f>VLOOKUP(A132,'Data from 2 years ago'!D:F,3,FALSE)</f>
        <v>#N/A</v>
      </c>
      <c r="E132" s="790" t="e">
        <f>VLOOKUP(A132,'Data from 1 year ago'!D:F,3,FALSE)</f>
        <v>#N/A</v>
      </c>
      <c r="F132" s="738">
        <f>IF('Input 2'!F95=0,0,'Input 2'!F94/'Input 2'!F95)</f>
        <v>0</v>
      </c>
      <c r="G132" s="772" t="e">
        <f>IF('Input 2'!#REF!=0,0,'Input 2'!#REF!/'Input 2'!#REF!)</f>
        <v>#REF!</v>
      </c>
      <c r="H132" s="772" t="e">
        <f>IF('Input 2'!#REF!=0,0,'Input 2'!#REF!/'Input 2'!#REF!)</f>
        <v>#REF!</v>
      </c>
      <c r="I132" s="772" t="e">
        <f>IF('Input 2'!#REF!=0,0,'Input 2'!#REF!/'Input 2'!#REF!)</f>
        <v>#REF!</v>
      </c>
      <c r="J132" s="767" t="str">
        <f>IF('Input 4'!P53&gt;0, 'Input 4'!P53, " ")</f>
        <v xml:space="preserve"> </v>
      </c>
    </row>
    <row r="133" spans="1:10" ht="52" customHeight="1" x14ac:dyDescent="0.3">
      <c r="A133" s="803"/>
      <c r="B133" s="815" t="s">
        <v>885</v>
      </c>
      <c r="C133" s="790"/>
      <c r="D133" s="790"/>
      <c r="E133" s="790"/>
      <c r="F133" s="738"/>
      <c r="G133" s="772"/>
      <c r="H133" s="772"/>
      <c r="I133" s="772"/>
      <c r="J133" s="767"/>
    </row>
    <row r="134" spans="1:10" x14ac:dyDescent="0.3">
      <c r="A134" s="803"/>
      <c r="B134" s="766"/>
      <c r="C134" s="806"/>
      <c r="D134" s="806"/>
      <c r="E134" s="806"/>
      <c r="F134" s="806"/>
      <c r="G134" s="773"/>
      <c r="H134" s="773"/>
      <c r="I134" s="773"/>
      <c r="J134" s="767"/>
    </row>
  </sheetData>
  <sheetProtection algorithmName="SHA-512" hashValue="xf46e4E/b666UpESQKNGBos3djXSCWLUHmDCQu/t7PrZ12ZxkBeCrVIOTN52O3xNHvO+LBzll7cMTm5KxX9b8Q==" saltValue="fauHqIV5tUzWJ03P7jqrxA==" spinCount="100000" sheet="1" formatColumns="0" formatRows="0"/>
  <mergeCells count="2">
    <mergeCell ref="B2:J2"/>
    <mergeCell ref="C3:F3"/>
  </mergeCells>
  <printOptions horizontalCentered="1"/>
  <pageMargins left="0.70866141732283472" right="0.70866141732283472" top="0.74803149606299213" bottom="0.74803149606299213" header="0.31496062992125984" footer="0.31496062992125984"/>
  <pageSetup paperSize="9" scale="51" fitToHeight="0" orientation="portrait" r:id="rId1"/>
  <headerFooter>
    <oddHeader>&amp;C&amp;"Arial"&amp;12&amp;K000000OFFICIAL&amp;1#</oddHeader>
    <oddFooter>&amp;L&amp;9&amp;F&amp;R&amp;9&amp;P&amp;C&amp;"Calibri"&amp;11&amp;K000000&amp;"Calibri"&amp;11&amp;K000000&amp;9&amp;A_x000D_&amp;1#&amp;"Arial"&amp;12&amp;K000000OFFICIAL</oddFooter>
  </headerFooter>
  <rowBreaks count="3" manualBreakCount="3">
    <brk id="29" min="1" max="6" man="1"/>
    <brk id="60" min="1" max="6" man="1"/>
    <brk id="120" min="1" max="6" man="1"/>
  </rowBreak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RoutingRuleDescription xmlns="http://schemas.microsoft.com/sharepoint/v3" xsi:nil="true"/>
    <Originating_x0020_Author xmlns="97294fa0-7ac3-4fb8-b5f1-fec69ca7f6eb" xsi:nil="true"/>
    <Reference_x0020_Number xmlns="97294fa0-7ac3-4fb8-b5f1-fec69ca7f6eb" xsi:nil="true"/>
    <Policy_x0020_Area xmlns="97294fa0-7ac3-4fb8-b5f1-fec69ca7f6eb" xsi:nil="true"/>
    <Trim_x0020_notes xmlns="97294fa0-7ac3-4fb8-b5f1-fec69ca7f6eb" xsi:nil="true"/>
    <File_x0020_Number xmlns="97294fa0-7ac3-4fb8-b5f1-fec69ca7f6eb" xsi:nil="true"/>
    <Year xmlns="97294fa0-7ac3-4fb8-b5f1-fec69ca7f6eb" xsi:nil="true"/>
    <Event_x0020_Date xmlns="97294fa0-7ac3-4fb8-b5f1-fec69ca7f6eb" xsi:nil="true"/>
    <Category1 xmlns="97294fa0-7ac3-4fb8-b5f1-fec69ca7f6eb">Capital works</Category1>
    <KpiDescription12 xmlns="97294fa0-7ac3-4fb8-b5f1-fec69ca7f6eb" xsi:nil="true"/>
    <Project xmlns="97294fa0-7ac3-4fb8-b5f1-fec69ca7f6eb" xsi:nil="true"/>
    <Region xmlns="97294fa0-7ac3-4fb8-b5f1-fec69ca7f6eb">All</Region>
    <Project_x0020_Stage xmlns="97294fa0-7ac3-4fb8-b5f1-fec69ca7f6eb" xsi:nil="true"/>
    <Group1 xmlns="97294fa0-7ac3-4fb8-b5f1-fec69ca7f6eb">Local Infrastructure</Group1>
    <Date_x0020_Received xmlns="97294fa0-7ac3-4fb8-b5f1-fec69ca7f6eb" xsi:nil="true"/>
    <Event_x0020_Name xmlns="97294fa0-7ac3-4fb8-b5f1-fec69ca7f6eb" xsi:nil="true"/>
    <DELWP_x0020_Document_x0020_ID xmlns="97294fa0-7ac3-4fb8-b5f1-fec69ca7f6eb">DOCID208-1151221931-1499</DELWP_x0020_Document_x0020_ID>
    <Date_x0020_of_x0020_Original xmlns="97294fa0-7ac3-4fb8-b5f1-fec69ca7f6eb" xsi:nil="true"/>
    <Team xmlns="97294fa0-7ac3-4fb8-b5f1-fec69ca7f6eb">All</Team>
    <Department1 xmlns="97294fa0-7ac3-4fb8-b5f1-fec69ca7f6eb">Department of Environment, Land, Water and Planning</Department1>
    <Unit xmlns="97294fa0-7ac3-4fb8-b5f1-fec69ca7f6eb">Sector Performance and Development</Unit>
    <Dissemination_x0020_Limiting_x0020_Marker xmlns="97294fa0-7ac3-4fb8-b5f1-fec69ca7f6eb">FOUO</Dissemination_x0020_Limiting_x0020_Marker>
    <FinancialYear xmlns="97294fa0-7ac3-4fb8-b5f1-fec69ca7f6eb" xsi:nil="true"/>
    <Review_x0020_Date xmlns="97294fa0-7ac3-4fb8-b5f1-fec69ca7f6eb" xsi:nil="true"/>
    <Country xmlns="97294fa0-7ac3-4fb8-b5f1-fec69ca7f6eb" xsi:nil="true"/>
    <TRIM_x0020_Container_x0020_Record_x0020_Number xmlns="97294fa0-7ac3-4fb8-b5f1-fec69ca7f6eb" xsi:nil="true"/>
    <Non_x0020_DELWP_x0020_Region xmlns="97294fa0-7ac3-4fb8-b5f1-fec69ca7f6eb" xsi:nil="true"/>
    <Security_x0020_classification xmlns="97294fa0-7ac3-4fb8-b5f1-fec69ca7f6eb">Unclassified</Security_x0020_classification>
    <Local_x0020_Government_x0020_Authority_x0020__x0028_LGA_x0029_ xmlns="97294fa0-7ac3-4fb8-b5f1-fec69ca7f6eb" xsi:nil="true"/>
    <Stakeholders-Delivery_x0020_Partners xmlns="97294fa0-7ac3-4fb8-b5f1-fec69ca7f6eb" xsi:nil="true"/>
    <Date1 xmlns="97294fa0-7ac3-4fb8-b5f1-fec69ca7f6eb" xsi:nil="true"/>
    <Branch xmlns="97294fa0-7ac3-4fb8-b5f1-fec69ca7f6eb">Local Government Victoria</Branch>
    <wic_System_Copyright xmlns="http://schemas.microsoft.com/sharepoint/v3/fields" xsi:nil="true"/>
    <CCSFP_x0020_Program xmlns="97294fa0-7ac3-4fb8-b5f1-fec69ca7f6eb" xsi:nil="true"/>
    <TRIM_x0020_Container_x0020_Title xmlns="97294fa0-7ac3-4fb8-b5f1-fec69ca7f6eb" xsi:nil="true"/>
    <Meeting_x0020_Template xmlns="97294fa0-7ac3-4fb8-b5f1-fec69ca7f6eb" xsi:nil="true"/>
    <KpiDescription1 xmlns="97294fa0-7ac3-4fb8-b5f1-fec69ca7f6eb" xsi:nil="true"/>
    <Resolution xmlns="97294fa0-7ac3-4fb8-b5f1-fec69ca7f6eb" xsi:nil="true"/>
    <LGI_x0020_Topic xmlns="97294fa0-7ac3-4fb8-b5f1-fec69ca7f6eb" xsi:nil="true"/>
    <MediaServiceAutoTags xmlns="7be4c3ab-4cbe-437f-bec2-943f9cac8f5d" xsi:nil="true"/>
    <lcf76f155ced4ddcb4097134ff3c332f xmlns="7be4c3ab-4cbe-437f-bec2-943f9cac8f5d">
      <Terms xmlns="http://schemas.microsoft.com/office/infopath/2007/PartnerControls"/>
    </lcf76f155ced4ddcb4097134ff3c332f>
    <TaxCatchAll xmlns="97294fa0-7ac3-4fb8-b5f1-fec69ca7f6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LGV - Innovation and Performance" ma:contentTypeID="0x010100831AB7F96AEF13458F043989706E7E3E00523315F8C2379042993FED9FBDED4778" ma:contentTypeVersion="55" ma:contentTypeDescription="" ma:contentTypeScope="" ma:versionID="31b027f27114d2daa5581a6e5df28cf3">
  <xsd:schema xmlns:xsd="http://www.w3.org/2001/XMLSchema" xmlns:xs="http://www.w3.org/2001/XMLSchema" xmlns:p="http://schemas.microsoft.com/office/2006/metadata/properties" xmlns:ns1="http://schemas.microsoft.com/sharepoint/v3" xmlns:ns2="97294fa0-7ac3-4fb8-b5f1-fec69ca7f6eb" xmlns:ns3="http://schemas.microsoft.com/sharepoint/v3/fields" xmlns:ns4="7be4c3ab-4cbe-437f-bec2-943f9cac8f5d" targetNamespace="http://schemas.microsoft.com/office/2006/metadata/properties" ma:root="true" ma:fieldsID="b5fffb5325284c253fcfed9c89f06afb" ns1:_="" ns2:_="" ns3:_="" ns4:_="">
    <xsd:import namespace="http://schemas.microsoft.com/sharepoint/v3"/>
    <xsd:import namespace="97294fa0-7ac3-4fb8-b5f1-fec69ca7f6eb"/>
    <xsd:import namespace="http://schemas.microsoft.com/sharepoint/v3/fields"/>
    <xsd:import namespace="7be4c3ab-4cbe-437f-bec2-943f9cac8f5d"/>
    <xsd:element name="properties">
      <xsd:complexType>
        <xsd:sequence>
          <xsd:element name="documentManagement">
            <xsd:complexType>
              <xsd:all>
                <xsd:element ref="ns1:RoutingRuleDescription" minOccurs="0"/>
                <xsd:element ref="ns2:DELWP_x0020_Document_x0020_ID" minOccurs="0"/>
                <xsd:element ref="ns2:Branch" minOccurs="0"/>
                <xsd:element ref="ns2:Group1" minOccurs="0"/>
                <xsd:element ref="ns2:Department1" minOccurs="0"/>
                <xsd:element ref="ns2:Unit" minOccurs="0"/>
                <xsd:element ref="ns2:Dissemination_x0020_Limiting_x0020_Marker" minOccurs="0"/>
                <xsd:element ref="ns2:Security_x0020_classification" minOccurs="0"/>
                <xsd:element ref="ns2:FinancialYear" minOccurs="0"/>
                <xsd:element ref="ns2:Year" minOccurs="0"/>
                <xsd:element ref="ns2:TRIM_x0020_Container_x0020_Record_x0020_Number" minOccurs="0"/>
                <xsd:element ref="ns2:TRIM_x0020_Container_x0020_Title" minOccurs="0"/>
                <xsd:element ref="ns2:Trim_x0020_notes" minOccurs="0"/>
                <xsd:element ref="ns2:Team" minOccurs="0"/>
                <xsd:element ref="ns2:Reference_x0020_Number" minOccurs="0"/>
                <xsd:element ref="ns2:Meeting_x0020_Template" minOccurs="0"/>
                <xsd:element ref="ns2:Date_x0020_Received" minOccurs="0"/>
                <xsd:element ref="ns2:Date_x0020_of_x0020_Original" minOccurs="0"/>
                <xsd:element ref="ns2:Originating_x0020_Author" minOccurs="0"/>
                <xsd:element ref="ns2:Local_x0020_Government_x0020_Authority_x0020__x0028_LGA_x0029_" minOccurs="0"/>
                <xsd:element ref="ns2:Event_x0020_Date" minOccurs="0"/>
                <xsd:element ref="ns2:Event_x0020_Name" minOccurs="0"/>
                <xsd:element ref="ns3:wic_System_Copyright" minOccurs="0"/>
                <xsd:element ref="ns2:File_x0020_Number" minOccurs="0"/>
                <xsd:element ref="ns2:Review_x0020_Date" minOccurs="0"/>
                <xsd:element ref="ns2:Country" minOccurs="0"/>
                <xsd:element ref="ns2:Non_x0020_DELWP_x0020_Region" minOccurs="0"/>
                <xsd:element ref="ns2:Resolution" minOccurs="0"/>
                <xsd:element ref="ns2:Stakeholders-Delivery_x0020_Partners" minOccurs="0"/>
                <xsd:element ref="ns2:Policy_x0020_Area" minOccurs="0"/>
                <xsd:element ref="ns2:Project_x0020_Stage" minOccurs="0"/>
                <xsd:element ref="ns2:Project" minOccurs="0"/>
                <xsd:element ref="ns2:Region" minOccurs="0"/>
                <xsd:element ref="ns2:CCSFP_x0020_Program" minOccurs="0"/>
                <xsd:element ref="ns2:LGI_x0020_Topic" minOccurs="0"/>
                <xsd:element ref="ns1:URL" minOccurs="0"/>
                <xsd:element ref="ns2:Category1" minOccurs="0"/>
                <xsd:element ref="ns2:Date1" minOccurs="0"/>
                <xsd:element ref="ns2:KpiDescription1" minOccurs="0"/>
                <xsd:element ref="ns2:KpiDescription12"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2:TaxCatchAll"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internalName="RoutingRuleDescription" ma:readOnly="false">
      <xsd:simpleType>
        <xsd:restriction base="dms:Text">
          <xsd:maxLength value="255"/>
        </xsd:restriction>
      </xsd:simpleType>
    </xsd:element>
    <xsd:element name="URL" ma:index="4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7294fa0-7ac3-4fb8-b5f1-fec69ca7f6eb" elementFormDefault="qualified">
    <xsd:import namespace="http://schemas.microsoft.com/office/2006/documentManagement/types"/>
    <xsd:import namespace="http://schemas.microsoft.com/office/infopath/2007/PartnerControls"/>
    <xsd:element name="DELWP_x0020_Document_x0020_ID" ma:index="9" nillable="true" ma:displayName="DELWP Document ID" ma:hidden="true" ma:internalName="DELWP_x0020_Document_x0020_ID" ma:readOnly="false">
      <xsd:simpleType>
        <xsd:restriction base="dms:Text">
          <xsd:maxLength value="255"/>
        </xsd:restriction>
      </xsd:simpleType>
    </xsd:element>
    <xsd:element name="Branch" ma:index="10" nillable="true" ma:displayName="Branch" ma:default="Local Government Victoria" ma:format="Dropdown" ma:internalName="Branch" ma:readOnly="false">
      <xsd:simpleType>
        <xsd:restriction base="dms:Choice">
          <xsd:enumeration value="Local Government Victoria"/>
          <xsd:enumeration value="Business Operations"/>
          <xsd:enumeration value="Digital and Customer Communications"/>
          <xsd:enumeration value="Finance"/>
          <xsd:enumeration value="Climate Change"/>
          <xsd:enumeration value="Local Infrastructure"/>
          <xsd:enumeration value="Information Services"/>
          <xsd:enumeration value="Legal and Governance"/>
          <xsd:enumeration value="Office of the Deputy Secretary Local Infrastructure"/>
          <xsd:enumeration value="Strategy and Performance"/>
          <xsd:enumeration value="Suburban Development"/>
          <xsd:enumeration value="Waterway Programs"/>
          <xsd:enumeration value="Waste and Recycling"/>
          <xsd:enumeration value="Office for Suburban Development"/>
          <xsd:enumeration value="All"/>
          <xsd:enumeration value="Office of The Secretary"/>
          <xsd:enumeration value="Office of the Deputy Secretary Planning"/>
          <xsd:enumeration value="Office of the Deputy Secretary Corporate Services"/>
          <xsd:enumeration value="Business Executive and Ministerial Services"/>
          <xsd:enumeration value="Group Business Management"/>
          <xsd:enumeration value="People and Culture"/>
          <xsd:enumeration value="Forward Policy and Business Strategy"/>
          <xsd:enumeration value="Governance and Programs"/>
          <xsd:enumeration value="Sector Performance and Development"/>
          <xsd:enumeration value="Sector Development"/>
        </xsd:restriction>
      </xsd:simpleType>
    </xsd:element>
    <xsd:element name="Group1" ma:index="11" nillable="true" ma:displayName="Group" ma:default="Local Government and suburban development" ma:format="Dropdown" ma:internalName="Group1" ma:readOnly="false">
      <xsd:simpleType>
        <xsd:restriction base="dms:Choice">
          <xsd:enumeration value="Local Government and suburban development"/>
          <xsd:enumeration value="Local Infrastructure"/>
          <xsd:enumeration value="Corporate Services"/>
          <xsd:enumeration value="Catchments, Waterways, Cities and Towns"/>
          <xsd:enumeration value="Local Infrastructure"/>
          <xsd:enumeration value="Energy, Environment and Climate Change"/>
          <xsd:enumeration value="Environment and Climate Change"/>
          <xsd:enumeration value="All Groups"/>
          <xsd:enumeration value="Local Government Victoria"/>
          <xsd:enumeration value="All"/>
          <xsd:enumeration value="Office of The Secretary"/>
          <xsd:enumeration value="Planning"/>
          <xsd:enumeration value="Sector Performance and Development"/>
        </xsd:restriction>
      </xsd:simpleType>
    </xsd:element>
    <xsd:element name="Department1" ma:index="12" nillable="true" ma:displayName="Department" ma:default="Department of Jobs Precincts and Regions" ma:format="Dropdown" ma:internalName="Department1" ma:readOnly="false">
      <xsd:simpleType>
        <xsd:restriction base="dms:Choice">
          <xsd:enumeration value="Department of Jobs Precincts and Regions"/>
          <xsd:enumeration value="Department of Environment, Land, Water and Planning"/>
          <xsd:enumeration value="Other Organisation"/>
          <xsd:enumeration value="Local Government Victoria"/>
        </xsd:restriction>
      </xsd:simpleType>
    </xsd:element>
    <xsd:element name="Unit" ma:index="13" nillable="true" ma:displayName="Unit" ma:default="All" ma:format="Dropdown" ma:internalName="Unit" ma:readOnly="false">
      <xsd:simpleType>
        <xsd:restriction base="dms:Choice">
          <xsd:enumeration value="Office of the Executive Director"/>
          <xsd:enumeration value="Policy and Strategy"/>
          <xsd:enumeration value="Sector Investment"/>
          <xsd:enumeration value="Sector Innovation Performance and Resilience"/>
          <xsd:enumeration value="All"/>
          <xsd:enumeration value="Audit and Performance"/>
          <xsd:enumeration value="Budget Initiative Office"/>
          <xsd:enumeration value="Community Programs"/>
          <xsd:enumeration value="Divisional Business Management"/>
          <xsd:enumeration value="Economics, Governance and Waste"/>
          <xsd:enumeration value="Governance and Programs"/>
          <xsd:enumeration value="Group Business Management"/>
          <xsd:enumeration value="Integrated Investment"/>
          <xsd:enumeration value="Local Infrastructure Projects"/>
          <xsd:enumeration value="Ministerial Services"/>
          <xsd:enumeration value="Policy and Legislation"/>
          <xsd:enumeration value="Policy and Strategy"/>
          <xsd:enumeration value="Policy and Strategy Development"/>
          <xsd:enumeration value="Project Services"/>
          <xsd:enumeration value="Sector Performance and Development"/>
          <xsd:enumeration value="Water and Catchments"/>
          <xsd:enumeration value="Cabinet Services"/>
          <xsd:enumeration value="Business Management"/>
          <xsd:enumeration value="Office of The Secretary"/>
          <xsd:enumeration value="Legislation"/>
          <xsd:enumeration value="Budget and Planning"/>
          <xsd:enumeration value="Business Operations"/>
          <xsd:enumeration value="Strategy, Governance and Performance Improvement"/>
          <xsd:enumeration value="Office of the Deputy Secretary Local Infrastructure"/>
          <xsd:enumeration value="Strategy and Policy Integration"/>
          <xsd:enumeration value="People and Culture Operations"/>
          <xsd:enumeration value="Smart Planning"/>
          <xsd:enumeration value="Procurement"/>
          <xsd:enumeration value="Funding Program"/>
          <xsd:enumeration value="Funding Programs"/>
          <xsd:enumeration value="Strategy, Innovation and Engagement"/>
        </xsd:restriction>
      </xsd:simpleType>
    </xsd:element>
    <xsd:element name="Dissemination_x0020_Limiting_x0020_Marker" ma:index="14" nillable="true" ma:displayName="Dissemination Limiting Marker" ma:default="Official Use Only" ma:format="Dropdown" ma:internalName="Dissemination_x0020_Limiting_x0020_Marker" ma:readOnly="false">
      <xsd:simpleType>
        <xsd:restriction base="dms:Choice">
          <xsd:enumeration value="Official Use Only"/>
          <xsd:enumeration value="Unclassified"/>
          <xsd:enumeration value="None"/>
          <xsd:enumeration value="FOUO"/>
          <xsd:enumeration value="Cabinet-in-Confidence"/>
          <xsd:enumeration value="Sensitive"/>
          <xsd:enumeration value="Sensitive: Personal"/>
          <xsd:enumeration value="Sector Performance and Development"/>
        </xsd:restriction>
      </xsd:simpleType>
    </xsd:element>
    <xsd:element name="Security_x0020_classification" ma:index="15" nillable="true" ma:displayName="Security Classification" ma:default="Unclassified" ma:format="Dropdown" ma:internalName="Security_x0020_classification" ma:readOnly="false">
      <xsd:simpleType>
        <xsd:restriction base="dms:Choice">
          <xsd:enumeration value="Unclassified"/>
          <xsd:enumeration value="Public"/>
          <xsd:enumeration value="FOUO"/>
        </xsd:restriction>
      </xsd:simpleType>
    </xsd:element>
    <xsd:element name="FinancialYear" ma:index="16" nillable="true" ma:displayName="Financial Year" ma:internalName="FinancialYear">
      <xsd:complexType>
        <xsd:complexContent>
          <xsd:extension base="dms:MultiChoiceFillIn">
            <xsd:sequence>
              <xsd:element name="Value" maxOccurs="unbounded" minOccurs="0" nillable="true">
                <xsd:simpleType>
                  <xsd:union memberTypes="dms:Text">
                    <xsd:simpleType>
                      <xsd:restriction base="dms:Choice">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union>
                </xsd:simpleType>
              </xsd:element>
            </xsd:sequence>
          </xsd:extension>
        </xsd:complexContent>
      </xsd:complexType>
    </xsd:element>
    <xsd:element name="Year" ma:index="17" nillable="true" ma:displayName="Year" ma:format="Dropdown" ma:internalName="Year" ma:readOnly="false">
      <xsd:simpleType>
        <xsd:restriction base="dms:Choice">
          <xsd:enumeration value="2024"/>
          <xsd:enumeration value="2023"/>
          <xsd:enumeration value="2022"/>
          <xsd:enumeration value="2021"/>
          <xsd:enumeration value="2020"/>
          <xsd:enumeration value="2019"/>
          <xsd:enumeration value="2018"/>
          <xsd:enumeration value="2017"/>
          <xsd:enumeration value="2016"/>
        </xsd:restriction>
      </xsd:simpleType>
    </xsd:element>
    <xsd:element name="TRIM_x0020_Container_x0020_Record_x0020_Number" ma:index="18" nillable="true" ma:displayName="TRIM Container Record Number" ma:internalName="TRIM_x0020_Container_x0020_Record_x0020_Number" ma:readOnly="false">
      <xsd:simpleType>
        <xsd:restriction base="dms:Text">
          <xsd:maxLength value="255"/>
        </xsd:restriction>
      </xsd:simpleType>
    </xsd:element>
    <xsd:element name="TRIM_x0020_Container_x0020_Title" ma:index="19" nillable="true" ma:displayName="TRIM Container Title" ma:internalName="TRIM_x0020_Container_x0020_Title" ma:readOnly="false">
      <xsd:simpleType>
        <xsd:restriction base="dms:Text">
          <xsd:maxLength value="255"/>
        </xsd:restriction>
      </xsd:simpleType>
    </xsd:element>
    <xsd:element name="Trim_x0020_notes" ma:index="20" nillable="true" ma:displayName="Trim notes" ma:internalName="Trim_x0020_notes" ma:readOnly="false">
      <xsd:simpleType>
        <xsd:restriction base="dms:Note">
          <xsd:maxLength value="255"/>
        </xsd:restriction>
      </xsd:simpleType>
    </xsd:element>
    <xsd:element name="Team" ma:index="21" nillable="true" ma:displayName="Team" ma:default="All" ma:format="Dropdown" ma:internalName="Team" ma:readOnly="false">
      <xsd:simpleType>
        <xsd:restriction base="dms:Choice">
          <xsd:enumeration value="All"/>
          <xsd:enumeration value="Funding Programs"/>
          <xsd:enumeration value="Governance and Legislation"/>
          <xsd:enumeration value="Policy and Legislation"/>
          <xsd:enumeration value="Policy and Strategy"/>
          <xsd:enumeration value="Portfolio Strategy"/>
          <xsd:enumeration value="Sourcing and Contracts"/>
          <xsd:enumeration value="Waterway Health"/>
          <xsd:enumeration value="Victoria Grants Commission"/>
          <xsd:enumeration value="Project Management Office"/>
          <xsd:enumeration value="Group Business Management"/>
          <xsd:enumeration value="Local Government Victoria"/>
          <xsd:enumeration value="Strategic Integration"/>
          <xsd:enumeration value="Local Infrastructure"/>
        </xsd:restriction>
      </xsd:simpleType>
    </xsd:element>
    <xsd:element name="Reference_x0020_Number" ma:index="22" nillable="true" ma:displayName="Reference Number" ma:internalName="Reference_x0020_Number">
      <xsd:simpleType>
        <xsd:restriction base="dms:Text">
          <xsd:maxLength value="255"/>
        </xsd:restriction>
      </xsd:simpleType>
    </xsd:element>
    <xsd:element name="Meeting_x0020_Template" ma:index="23" nillable="true" ma:displayName="Meeting Template" ma:format="Dropdown" ma:internalName="Meeting_x0020_Template">
      <xsd:simpleType>
        <xsd:restriction base="dms:Choice">
          <xsd:enumeration value="LGMAP"/>
          <xsd:enumeration value="LGPro"/>
          <xsd:enumeration value="MAV"/>
          <xsd:enumeration value="Meeting Templates"/>
          <xsd:enumeration value="VLGA"/>
        </xsd:restriction>
      </xsd:simpleType>
    </xsd:element>
    <xsd:element name="Date_x0020_Received" ma:index="24" nillable="true" ma:displayName="Date Received" ma:format="DateOnly" ma:internalName="Date_x0020_Received">
      <xsd:simpleType>
        <xsd:restriction base="dms:DateTime"/>
      </xsd:simpleType>
    </xsd:element>
    <xsd:element name="Date_x0020_of_x0020_Original" ma:index="25" nillable="true" ma:displayName="Date of Original" ma:format="DateOnly" ma:internalName="Date_x0020_of_x0020_Original" ma:readOnly="false">
      <xsd:simpleType>
        <xsd:restriction base="dms:DateTime"/>
      </xsd:simpleType>
    </xsd:element>
    <xsd:element name="Originating_x0020_Author" ma:index="26" nillable="true" ma:displayName="Originating Author" ma:internalName="Originating_x0020_Author" ma:readOnly="false">
      <xsd:simpleType>
        <xsd:restriction base="dms:Text">
          <xsd:maxLength value="255"/>
        </xsd:restriction>
      </xsd:simpleType>
    </xsd:element>
    <xsd:element name="Local_x0020_Government_x0020_Authority_x0020__x0028_LGA_x0029_" ma:index="27" nillable="true" ma:displayName="Local Government Authority (LGA)" ma:format="Dropdown" ma:internalName="Local_x0020_Government_x0020_Authority_x0020__x0028_LGA_x0029_" ma:readOnly="false">
      <xsd:simpleType>
        <xsd:restriction base="dms:Choice">
          <xsd:enumeration value="Alpine"/>
          <xsd:enumeration value="Ararat"/>
          <xsd:enumeration value="Ballarat"/>
          <xsd:enumeration value="Banyule"/>
          <xsd:enumeration value="Bass Coast"/>
          <xsd:enumeration value="Baw Baw"/>
          <xsd:enumeration value="Bayside"/>
          <xsd:enumeration value="Benalla"/>
          <xsd:enumeration value="Boroondara"/>
          <xsd:enumeration value="Brimbank"/>
          <xsd:enumeration value="Buloke"/>
          <xsd:enumeration value="Campaspe"/>
          <xsd:enumeration value="Cardinia"/>
          <xsd:enumeration value="Casey"/>
          <xsd:enumeration value="Central Goldfields"/>
          <xsd:enumeration value="Colac-Otway"/>
          <xsd:enumeration value="Corangamite"/>
          <xsd:enumeration value="Darebin"/>
          <xsd:enumeration value="East Gippsland"/>
          <xsd:enumeration value="Frankston"/>
          <xsd:enumeration value="Gannawarra"/>
          <xsd:enumeration value="Glen Eira"/>
          <xsd:enumeration value="Glenelg"/>
          <xsd:enumeration value="Golden Plains"/>
          <xsd:enumeration value="Greater Bendigo"/>
          <xsd:enumeration value="Greater Dandenong"/>
          <xsd:enumeration value="Greater Geelong"/>
          <xsd:enumeration value="Greater Shepparton"/>
          <xsd:enumeration value="Hepburn"/>
          <xsd:enumeration value="Hindmarsh"/>
          <xsd:enumeration value="Hobsons Bay"/>
          <xsd:enumeration value="Horsham"/>
          <xsd:enumeration value="Hume"/>
          <xsd:enumeration value="Indigo"/>
          <xsd:enumeration value="Kingston"/>
          <xsd:enumeration value="Knox"/>
          <xsd:enumeration value="Latrobe"/>
          <xsd:enumeration value="Loddon"/>
          <xsd:enumeration value="Macedon Ranges"/>
          <xsd:enumeration value="Manningham"/>
          <xsd:enumeration value="Mansfield"/>
          <xsd:enumeration value="Maribyrnong"/>
          <xsd:enumeration value="Maroondah"/>
          <xsd:enumeration value="Melbourne"/>
          <xsd:enumeration value="Melton"/>
          <xsd:enumeration value="Mildura"/>
          <xsd:enumeration value="Mitchell"/>
          <xsd:enumeration value="Moira"/>
          <xsd:enumeration value="Monash"/>
          <xsd:enumeration value="Moonee Valley"/>
          <xsd:enumeration value="Moorabool"/>
          <xsd:enumeration value="Moreland"/>
          <xsd:enumeration value="Mornington Peninsula"/>
          <xsd:enumeration value="Mount Alexander"/>
          <xsd:enumeration value="Moyne"/>
          <xsd:enumeration value="Murrindindi"/>
          <xsd:enumeration value="Nillumbik"/>
          <xsd:enumeration value="Northern Grampians"/>
          <xsd:enumeration value="Port Phillip"/>
          <xsd:enumeration value="Pyrenees"/>
          <xsd:enumeration value="Queenscliff"/>
          <xsd:enumeration value="South Gippsland"/>
          <xsd:enumeration value="Southern Grampians"/>
          <xsd:enumeration value="Stonnington"/>
          <xsd:enumeration value="Strathbogie"/>
          <xsd:enumeration value="Surf Coast"/>
          <xsd:enumeration value="Swan Hill"/>
          <xsd:enumeration value="Towong"/>
          <xsd:enumeration value="Wangaratta"/>
          <xsd:enumeration value="Warrnambool"/>
          <xsd:enumeration value="Wellington"/>
          <xsd:enumeration value="West Wimmera"/>
          <xsd:enumeration value="Whitehorse"/>
          <xsd:enumeration value="Whittlesea"/>
          <xsd:enumeration value="Wodonga"/>
          <xsd:enumeration value="Wyndham"/>
          <xsd:enumeration value="Yarra"/>
          <xsd:enumeration value="Yarra Ranges"/>
          <xsd:enumeration value="Yarriambiack"/>
          <xsd:enumeration value="All LGAs"/>
          <xsd:enumeration value="All Non-Metro LGAs"/>
        </xsd:restriction>
      </xsd:simpleType>
    </xsd:element>
    <xsd:element name="Event_x0020_Date" ma:index="28" nillable="true" ma:displayName="Event Date" ma:format="DateOnly" ma:internalName="Event_x0020_Date" ma:readOnly="false">
      <xsd:simpleType>
        <xsd:restriction base="dms:DateTime"/>
      </xsd:simpleType>
    </xsd:element>
    <xsd:element name="Event_x0020_Name" ma:index="29" nillable="true" ma:displayName="Event Name" ma:internalName="Event_x0020_Name" ma:readOnly="false">
      <xsd:simpleType>
        <xsd:restriction base="dms:Text">
          <xsd:maxLength value="255"/>
        </xsd:restriction>
      </xsd:simpleType>
    </xsd:element>
    <xsd:element name="File_x0020_Number" ma:index="31" nillable="true" ma:displayName="File Number" ma:internalName="File_x0020_Number">
      <xsd:simpleType>
        <xsd:restriction base="dms:Text">
          <xsd:maxLength value="255"/>
        </xsd:restriction>
      </xsd:simpleType>
    </xsd:element>
    <xsd:element name="Review_x0020_Date" ma:index="32" nillable="true" ma:displayName="Review Date" ma:format="DateOnly" ma:internalName="Review_x0020_Date">
      <xsd:simpleType>
        <xsd:restriction base="dms:DateTime"/>
      </xsd:simpleType>
    </xsd:element>
    <xsd:element name="Country" ma:index="33" nillable="true" ma:displayName="Country" ma:internalName="Country">
      <xsd:simpleType>
        <xsd:restriction base="dms:Text">
          <xsd:maxLength value="255"/>
        </xsd:restriction>
      </xsd:simpleType>
    </xsd:element>
    <xsd:element name="Non_x0020_DELWP_x0020_Region" ma:index="34" nillable="true" ma:displayName="Non DELWP Region" ma:internalName="Non_x0020_DELWP_x0020_Region">
      <xsd:simpleType>
        <xsd:restriction base="dms:Text">
          <xsd:maxLength value="255"/>
        </xsd:restriction>
      </xsd:simpleType>
    </xsd:element>
    <xsd:element name="Resolution" ma:index="35" nillable="true" ma:displayName="Resolution" ma:internalName="Resolution" ma:readOnly="false">
      <xsd:simpleType>
        <xsd:restriction base="dms:Text">
          <xsd:maxLength value="255"/>
        </xsd:restriction>
      </xsd:simpleType>
    </xsd:element>
    <xsd:element name="Stakeholders-Delivery_x0020_Partners" ma:index="36" nillable="true" ma:displayName="LGV Stakeholders-Delivery Partners" ma:description="List containing individual stakeholders and delivery partner names that may be tagged for retrieval purposes, relevant to Local Government Victoria and managed by Inter- Governmental Relations" ma:list="{fd6acfcf-590b-4c99-bab7-fb4120d611ba}" ma:internalName="Stakeholders_x002d_Delivery_x0020_Partners" ma:readOnly="false" ma:showField="Title" ma:web="97294fa0-7ac3-4fb8-b5f1-fec69ca7f6eb">
      <xsd:simpleType>
        <xsd:restriction base="dms:Lookup"/>
      </xsd:simpleType>
    </xsd:element>
    <xsd:element name="Policy_x0020_Area" ma:index="37" nillable="true" ma:displayName="Policy Area" ma:list="{6d905eed-cd79-4daa-8247-e12acf6a4ca0}" ma:internalName="Policy_x0020_Area" ma:showField="Title" ma:web="97294fa0-7ac3-4fb8-b5f1-fec69ca7f6eb">
      <xsd:simpleType>
        <xsd:restriction base="dms:Lookup"/>
      </xsd:simpleType>
    </xsd:element>
    <xsd:element name="Project_x0020_Stage" ma:index="38" nillable="true" ma:displayName="Project Stage" ma:list="{af140a15-93d6-478c-a00f-e7d745df1995}" ma:internalName="Project_x0020_Stage" ma:readOnly="false" ma:showField="Title" ma:web="97294fa0-7ac3-4fb8-b5f1-fec69ca7f6eb">
      <xsd:simpleType>
        <xsd:restriction base="dms:Lookup"/>
      </xsd:simpleType>
    </xsd:element>
    <xsd:element name="Project" ma:index="39" nillable="true" ma:displayName="Project" ma:list="{511a8ee2-c403-42a0-944d-868aac6d377d}" ma:internalName="Project" ma:readOnly="false" ma:showField="Title" ma:web="97294fa0-7ac3-4fb8-b5f1-fec69ca7f6eb">
      <xsd:simpleType>
        <xsd:restriction base="dms:Lookup"/>
      </xsd:simpleType>
    </xsd:element>
    <xsd:element name="Region" ma:index="40" nillable="true" ma:displayName="Region" ma:default="All" ma:format="Dropdown" ma:internalName="Region" ma:readOnly="false">
      <xsd:simpleType>
        <xsd:restriction base="dms:Choice">
          <xsd:enumeration value="All"/>
          <xsd:enumeration value="Barwon South West"/>
          <xsd:enumeration value="Eastern Metropolitan"/>
          <xsd:enumeration value="Gippsland"/>
          <xsd:enumeration value="Grampians"/>
          <xsd:enumeration value="Hume"/>
          <xsd:enumeration value="Loddon Mallee"/>
          <xsd:enumeration value="North West Metropolitan"/>
          <xsd:enumeration value="Port Phillip"/>
          <xsd:enumeration value="Southern Metropolitan"/>
        </xsd:restriction>
      </xsd:simpleType>
    </xsd:element>
    <xsd:element name="CCSFP_x0020_Program" ma:index="41" nillable="true" ma:displayName="CCSFP Program" ma:format="Dropdown" ma:internalName="CCSFP_x0020_Program" ma:readOnly="false">
      <xsd:simpleType>
        <xsd:restriction base="dms:Choice">
          <xsd:enumeration value="Round 1"/>
          <xsd:enumeration value="Round 2"/>
          <xsd:enumeration value="Round 3"/>
          <xsd:enumeration value="Round 4"/>
          <xsd:enumeration value="Round 5"/>
          <xsd:enumeration value="Round 6"/>
          <xsd:enumeration value="Round 7"/>
          <xsd:enumeration value="Round 8"/>
          <xsd:enumeration value="Round 9"/>
        </xsd:restriction>
      </xsd:simpleType>
    </xsd:element>
    <xsd:element name="LGI_x0020_Topic" ma:index="42" nillable="true" ma:displayName="LGI Topic" ma:format="Dropdown" ma:internalName="LGI_x0020_Topic">
      <xsd:simpleType>
        <xsd:restriction base="dms:Choice">
          <xsd:enumeration value="Collaborative Councils Sustainability Fund Partnership Program"/>
          <xsd:enumeration value="Rural Council transformation Program"/>
          <xsd:enumeration value="innovation (General)"/>
          <xsd:enumeration value="Rural Council transformation Program"/>
        </xsd:restriction>
      </xsd:simpleType>
    </xsd:element>
    <xsd:element name="Category1" ma:index="44" nillable="true" ma:displayName="Category" ma:default="Capital works" ma:format="Dropdown" ma:internalName="Category1" ma:readOnly="false">
      <xsd:simpleType>
        <xsd:restriction base="dms:Choice">
          <xsd:enumeration value="Capital works"/>
        </xsd:restriction>
      </xsd:simpleType>
    </xsd:element>
    <xsd:element name="Date1" ma:index="45" nillable="true" ma:displayName="Date" ma:format="DateOnly" ma:internalName="Date1">
      <xsd:simpleType>
        <xsd:restriction base="dms:DateTime"/>
      </xsd:simpleType>
    </xsd:element>
    <xsd:element name="KpiDescription1" ma:index="46" nillable="true" ma:displayName="KpiDescription" ma:internalName="KpiDescription1">
      <xsd:simpleType>
        <xsd:restriction base="dms:Text">
          <xsd:maxLength value="255"/>
        </xsd:restriction>
      </xsd:simpleType>
    </xsd:element>
    <xsd:element name="KpiDescription12" ma:index="47" nillable="true" ma:displayName="KpiDescription" ma:internalName="KpiDescription12">
      <xsd:simpleType>
        <xsd:restriction base="dms:Text">
          <xsd:maxLength value="255"/>
        </xsd:restriction>
      </xsd:simpleType>
    </xsd:element>
    <xsd:element name="SharedWithUsers" ma:index="5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8" nillable="true" ma:displayName="Shared With Details" ma:internalName="SharedWithDetails" ma:readOnly="true">
      <xsd:simpleType>
        <xsd:restriction base="dms:Note">
          <xsd:maxLength value="255"/>
        </xsd:restriction>
      </xsd:simpleType>
    </xsd:element>
    <xsd:element name="TaxCatchAll" ma:index="61" nillable="true" ma:displayName="Taxonomy Catch All Column" ma:hidden="true" ma:list="{b97de04e-13b5-49b1-ad5b-1fb5f12ccf2d}" ma:internalName="TaxCatchAll" ma:showField="CatchAllData" ma:web="97294fa0-7ac3-4fb8-b5f1-fec69ca7f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30" nillable="true" ma:displayName="Copyright" ma:default="State of Victoria" ma:internalName="wic_System_Copyright"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e4c3ab-4cbe-437f-bec2-943f9cac8f5d" elementFormDefault="qualified">
    <xsd:import namespace="http://schemas.microsoft.com/office/2006/documentManagement/types"/>
    <xsd:import namespace="http://schemas.microsoft.com/office/infopath/2007/PartnerControls"/>
    <xsd:element name="MediaServiceMetadata" ma:index="49" nillable="true" ma:displayName="MediaServiceMetadata" ma:hidden="true" ma:internalName="MediaServiceMetadata" ma:readOnly="true">
      <xsd:simpleType>
        <xsd:restriction base="dms:Note"/>
      </xsd:simpleType>
    </xsd:element>
    <xsd:element name="MediaServiceFastMetadata" ma:index="50" nillable="true" ma:displayName="MediaServiceFastMetadata" ma:hidden="true" ma:internalName="MediaServiceFastMetadata" ma:readOnly="true">
      <xsd:simpleType>
        <xsd:restriction base="dms:Note"/>
      </xsd:simpleType>
    </xsd:element>
    <xsd:element name="MediaServiceAutoKeyPoints" ma:index="51" nillable="true" ma:displayName="MediaServiceAutoKeyPoints" ma:hidden="true" ma:internalName="MediaServiceAutoKeyPoints" ma:readOnly="true">
      <xsd:simpleType>
        <xsd:restriction base="dms:Note"/>
      </xsd:simpleType>
    </xsd:element>
    <xsd:element name="MediaServiceKeyPoints" ma:index="52" nillable="true" ma:displayName="KeyPoints" ma:internalName="MediaServiceKeyPoints" ma:readOnly="true">
      <xsd:simpleType>
        <xsd:restriction base="dms:Note">
          <xsd:maxLength value="255"/>
        </xsd:restriction>
      </xsd:simpleType>
    </xsd:element>
    <xsd:element name="MediaServiceAutoTags" ma:index="53" nillable="true" ma:displayName="Tags" ma:internalName="MediaServiceAutoTags"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lcf76f155ced4ddcb4097134ff3c332f" ma:index="60"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DateTaken" ma:index="62" nillable="true" ma:displayName="MediaServiceDateTaken" ma:hidden="true" ma:indexed="true" ma:internalName="MediaServiceDateTaken" ma:readOnly="true">
      <xsd:simpleType>
        <xsd:restriction base="dms:Text"/>
      </xsd:simpleType>
    </xsd:element>
    <xsd:element name="MediaLengthInSeconds" ma:index="63" nillable="true" ma:displayName="MediaLengthInSeconds" ma:hidden="true" ma:internalName="MediaLengthInSeconds" ma:readOnly="true">
      <xsd:simpleType>
        <xsd:restriction base="dms:Unknown"/>
      </xsd:simpleType>
    </xsd:element>
    <xsd:element name="MediaServiceObjectDetectorVersions" ma:index="64" nillable="true" ma:displayName="MediaServiceObjectDetectorVersions" ma:hidden="true" ma:indexed="true" ma:internalName="MediaServiceObjectDetectorVersions" ma:readOnly="true">
      <xsd:simpleType>
        <xsd:restriction base="dms:Text"/>
      </xsd:simpleType>
    </xsd:element>
    <xsd:element name="MediaServiceSearchProperties" ma:index="6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4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77AD41-9731-4FBF-91E0-3CCF0C91E53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7be4c3ab-4cbe-437f-bec2-943f9cac8f5d"/>
    <ds:schemaRef ds:uri="http://purl.org/dc/terms/"/>
    <ds:schemaRef ds:uri="http://schemas.microsoft.com/office/2006/documentManagement/types"/>
    <ds:schemaRef ds:uri="http://schemas.microsoft.com/sharepoint/v3/fields"/>
    <ds:schemaRef ds:uri="97294fa0-7ac3-4fb8-b5f1-fec69ca7f6eb"/>
    <ds:schemaRef ds:uri="http://www.w3.org/XML/1998/namespace"/>
  </ds:schemaRefs>
</ds:datastoreItem>
</file>

<file path=customXml/itemProps2.xml><?xml version="1.0" encoding="utf-8"?>
<ds:datastoreItem xmlns:ds="http://schemas.openxmlformats.org/officeDocument/2006/customXml" ds:itemID="{A5F2B24A-6029-4075-ACA2-340131556940}">
  <ds:schemaRefs>
    <ds:schemaRef ds:uri="http://schemas.microsoft.com/sharepoint/v3/contenttype/forms"/>
  </ds:schemaRefs>
</ds:datastoreItem>
</file>

<file path=customXml/itemProps3.xml><?xml version="1.0" encoding="utf-8"?>
<ds:datastoreItem xmlns:ds="http://schemas.openxmlformats.org/officeDocument/2006/customXml" ds:itemID="{12C93CEE-CE93-4818-873B-F82F1D7CBC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7294fa0-7ac3-4fb8-b5f1-fec69ca7f6eb"/>
    <ds:schemaRef ds:uri="http://schemas.microsoft.com/sharepoint/v3/fields"/>
    <ds:schemaRef ds:uri="7be4c3ab-4cbe-437f-bec2-943f9cac8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14</vt:i4>
      </vt:variant>
    </vt:vector>
  </HeadingPairs>
  <TitlesOfParts>
    <vt:vector size="39" baseType="lpstr">
      <vt:lpstr>Notes</vt:lpstr>
      <vt:lpstr>Input 1</vt:lpstr>
      <vt:lpstr>Input 2</vt:lpstr>
      <vt:lpstr>Input 3</vt:lpstr>
      <vt:lpstr>Input 4</vt:lpstr>
      <vt:lpstr>Input 5</vt:lpstr>
      <vt:lpstr>Input 6</vt:lpstr>
      <vt:lpstr>Input 7</vt:lpstr>
      <vt:lpstr>Output 1-Report of Operations</vt:lpstr>
      <vt:lpstr>Output 2-Performance Statement</vt:lpstr>
      <vt:lpstr>Output 3-GM Checklist</vt:lpstr>
      <vt:lpstr>Data Export 1-Performance</vt:lpstr>
      <vt:lpstr>Data Export 2-G&amp;M Checklist</vt:lpstr>
      <vt:lpstr>Data Export 3-FTE Fin Stat</vt:lpstr>
      <vt:lpstr>Commentary check</vt:lpstr>
      <vt:lpstr>ABS data</vt:lpstr>
      <vt:lpstr>Reference</vt:lpstr>
      <vt:lpstr>Target Reference</vt:lpstr>
      <vt:lpstr>Council Target</vt:lpstr>
      <vt:lpstr>Food safety samples</vt:lpstr>
      <vt:lpstr>All data</vt:lpstr>
      <vt:lpstr>Data from 3 years ago</vt:lpstr>
      <vt:lpstr>Data from 2 years ago</vt:lpstr>
      <vt:lpstr>Data from 1 year ago</vt:lpstr>
      <vt:lpstr>Financial years</vt:lpstr>
      <vt:lpstr>name</vt:lpstr>
      <vt:lpstr>'Input 1'!Print_Area</vt:lpstr>
      <vt:lpstr>'Input 2'!Print_Area</vt:lpstr>
      <vt:lpstr>'Input 3'!Print_Area</vt:lpstr>
      <vt:lpstr>'Input 4'!Print_Area</vt:lpstr>
      <vt:lpstr>'Output 1-Report of Operations'!Print_Area</vt:lpstr>
      <vt:lpstr>'Output 2-Performance Statement'!Print_Area</vt:lpstr>
      <vt:lpstr>'Output 3-GM Checklist'!Print_Area</vt:lpstr>
      <vt:lpstr>'Input 2'!Print_Titles</vt:lpstr>
      <vt:lpstr>'Input 3'!Print_Titles</vt:lpstr>
      <vt:lpstr>'Output 1-Report of Operations'!Print_Titles</vt:lpstr>
      <vt:lpstr>'Output 2-Performance Statement'!Print_Titles</vt:lpstr>
      <vt:lpstr>'Output 3-GM Checklist'!Print_Titles</vt:lpstr>
      <vt:lpstr>select</vt:lpstr>
    </vt:vector>
  </TitlesOfParts>
  <Manager/>
  <Company>CenITex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Reporting Template</dc:title>
  <dc:subject/>
  <dc:creator>kevin.waller@delwp.vic.gov.au</dc:creator>
  <cp:keywords/>
  <dc:description/>
  <cp:lastModifiedBy>Dean Pacholli (DGS)</cp:lastModifiedBy>
  <cp:revision/>
  <dcterms:created xsi:type="dcterms:W3CDTF">2014-08-13T01:12:52Z</dcterms:created>
  <dcterms:modified xsi:type="dcterms:W3CDTF">2026-04-07T04:42:13Z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0x010100831AB7F96AEF13458F043989706E7E3E00523315F8C2379042993FED9FBDED4778</vt:lpwstr>
  </property>
  <property fmtid="{D5CDD505-2E9C-101B-9397-08002B2CF9AE}" pid="3" name="Section">
    <vt:lpwstr/>
  </property>
  <property fmtid="{D5CDD505-2E9C-101B-9397-08002B2CF9AE}" pid="4" name="Local Government Authority (LGA)">
    <vt:lpwstr/>
  </property>
  <property fmtid="{D5CDD505-2E9C-101B-9397-08002B2CF9AE}" pid="5" name="Sub-Section">
    <vt:lpwstr/>
  </property>
  <property fmtid="{D5CDD505-2E9C-101B-9397-08002B2CF9AE}" pid="6" name="Agency">
    <vt:lpwstr>1;#Department of Environment, Land, Water and Planning|607a3f87-1228-4cd9-82a5-076aa8776274</vt:lpwstr>
  </property>
  <property fmtid="{D5CDD505-2E9C-101B-9397-08002B2CF9AE}" pid="7" name="Branch">
    <vt:lpwstr>6;#Sector Performance and Development|76390a19-a1fc-4284-a89c-58f68cd51307</vt:lpwstr>
  </property>
  <property fmtid="{D5CDD505-2E9C-101B-9397-08002B2CF9AE}" pid="8" name="Division">
    <vt:lpwstr>5;#Local Government Victoria|f6ecfee0-2e0c-4d0c-8535-bce6333ce498</vt:lpwstr>
  </property>
  <property fmtid="{D5CDD505-2E9C-101B-9397-08002B2CF9AE}" pid="9" name="Dissemination Limiting Marker">
    <vt:lpwstr>2;#FOUO|955eb6fc-b35a-4808-8aa5-31e514fa3f26</vt:lpwstr>
  </property>
  <property fmtid="{D5CDD505-2E9C-101B-9397-08002B2CF9AE}" pid="10" name="Group1">
    <vt:lpwstr>4;#Local Infrastructure|35232ce7-1039-46ab-a331-4c8e969be43f</vt:lpwstr>
  </property>
  <property fmtid="{D5CDD505-2E9C-101B-9397-08002B2CF9AE}" pid="11" name="Security Classification">
    <vt:lpwstr>3;#Unclassified|7fa379f4-4aba-4692-ab80-7d39d3a23cf4</vt:lpwstr>
  </property>
  <property fmtid="{D5CDD505-2E9C-101B-9397-08002B2CF9AE}" pid="12" name="_dlc_DocIdItemGuid">
    <vt:lpwstr>0e96fac9-b4ef-4103-a116-1570dc34adb1</vt:lpwstr>
  </property>
  <property fmtid="{D5CDD505-2E9C-101B-9397-08002B2CF9AE}" pid="13" name="Order">
    <vt:r8>34100</vt:r8>
  </property>
  <property fmtid="{D5CDD505-2E9C-101B-9397-08002B2CF9AE}" pid="14" name="o85941e134754762b9719660a258a6e6">
    <vt:lpwstr/>
  </property>
  <property fmtid="{D5CDD505-2E9C-101B-9397-08002B2CF9AE}" pid="15" name="xd_ProgID">
    <vt:lpwstr/>
  </property>
  <property fmtid="{D5CDD505-2E9C-101B-9397-08002B2CF9AE}" pid="16" name="Reference Type">
    <vt:lpwstr/>
  </property>
  <property fmtid="{D5CDD505-2E9C-101B-9397-08002B2CF9AE}" pid="17" name="Copyright Licence Name">
    <vt:lpwstr/>
  </property>
  <property fmtid="{D5CDD505-2E9C-101B-9397-08002B2CF9AE}" pid="18" name="Copyright License Type">
    <vt:lpwstr/>
  </property>
  <property fmtid="{D5CDD505-2E9C-101B-9397-08002B2CF9AE}" pid="19" name="ComplianceAssetId">
    <vt:lpwstr/>
  </property>
  <property fmtid="{D5CDD505-2E9C-101B-9397-08002B2CF9AE}" pid="20" name="TemplateUrl">
    <vt:lpwstr/>
  </property>
  <property fmtid="{D5CDD505-2E9C-101B-9397-08002B2CF9AE}" pid="21" name="Reference Number">
    <vt:lpwstr/>
  </property>
  <property fmtid="{D5CDD505-2E9C-101B-9397-08002B2CF9AE}" pid="22" name="Location Value">
    <vt:lpwstr/>
  </property>
  <property fmtid="{D5CDD505-2E9C-101B-9397-08002B2CF9AE}" pid="23" name="MediaServiceAutoTags">
    <vt:lpwstr/>
  </property>
  <property fmtid="{D5CDD505-2E9C-101B-9397-08002B2CF9AE}" pid="24" name="df723ab3fe1c4eb7a0b151674e7ac40d">
    <vt:lpwstr/>
  </property>
  <property fmtid="{D5CDD505-2E9C-101B-9397-08002B2CF9AE}" pid="25" name="Location Type">
    <vt:lpwstr/>
  </property>
  <property fmtid="{D5CDD505-2E9C-101B-9397-08002B2CF9AE}" pid="26" name="People in Image">
    <vt:lpwstr/>
  </property>
  <property fmtid="{D5CDD505-2E9C-101B-9397-08002B2CF9AE}" pid="27" name="KpiDescription">
    <vt:lpwstr/>
  </property>
  <property fmtid="{D5CDD505-2E9C-101B-9397-08002B2CF9AE}" pid="28" name="Originating Author">
    <vt:lpwstr/>
  </property>
  <property fmtid="{D5CDD505-2E9C-101B-9397-08002B2CF9AE}" pid="29" name="o2e611f6ba3e4c8f9a895dfb7980639e">
    <vt:lpwstr/>
  </property>
  <property fmtid="{D5CDD505-2E9C-101B-9397-08002B2CF9AE}" pid="30" name="ld508a88e6264ce89693af80a72862cb">
    <vt:lpwstr/>
  </property>
  <property fmtid="{D5CDD505-2E9C-101B-9397-08002B2CF9AE}" pid="31" name="Event Name">
    <vt:lpwstr/>
  </property>
  <property fmtid="{D5CDD505-2E9C-101B-9397-08002B2CF9AE}" pid="32" name="wic_System_Copyright">
    <vt:lpwstr/>
  </property>
  <property fmtid="{D5CDD505-2E9C-101B-9397-08002B2CF9AE}" pid="33" name="AuthorIds_UIVersion_11">
    <vt:lpwstr>56</vt:lpwstr>
  </property>
  <property fmtid="{D5CDD505-2E9C-101B-9397-08002B2CF9AE}" pid="34" name="AuthorIds_UIVersion_13">
    <vt:lpwstr>56</vt:lpwstr>
  </property>
  <property fmtid="{D5CDD505-2E9C-101B-9397-08002B2CF9AE}" pid="35" name="MediaServiceImageTags">
    <vt:lpwstr/>
  </property>
  <property fmtid="{D5CDD505-2E9C-101B-9397-08002B2CF9AE}" pid="36" name="MSIP_Label_d00a4df9-c942-4b09-b23a-6c1023f6de27_Enabled">
    <vt:lpwstr>true</vt:lpwstr>
  </property>
  <property fmtid="{D5CDD505-2E9C-101B-9397-08002B2CF9AE}" pid="37" name="MSIP_Label_d00a4df9-c942-4b09-b23a-6c1023f6de27_SetDate">
    <vt:lpwstr>2024-02-22T01:41:34Z</vt:lpwstr>
  </property>
  <property fmtid="{D5CDD505-2E9C-101B-9397-08002B2CF9AE}" pid="38" name="MSIP_Label_d00a4df9-c942-4b09-b23a-6c1023f6de27_Method">
    <vt:lpwstr>Privileged</vt:lpwstr>
  </property>
  <property fmtid="{D5CDD505-2E9C-101B-9397-08002B2CF9AE}" pid="39" name="MSIP_Label_d00a4df9-c942-4b09-b23a-6c1023f6de27_Name">
    <vt:lpwstr>Official (DJPR)</vt:lpwstr>
  </property>
  <property fmtid="{D5CDD505-2E9C-101B-9397-08002B2CF9AE}" pid="40" name="MSIP_Label_d00a4df9-c942-4b09-b23a-6c1023f6de27_SiteId">
    <vt:lpwstr>722ea0be-3e1c-4b11-ad6f-9401d6856e24</vt:lpwstr>
  </property>
  <property fmtid="{D5CDD505-2E9C-101B-9397-08002B2CF9AE}" pid="41" name="MSIP_Label_d00a4df9-c942-4b09-b23a-6c1023f6de27_ActionId">
    <vt:lpwstr>849d254b-ef35-483f-8d0b-2108ce37e29d</vt:lpwstr>
  </property>
  <property fmtid="{D5CDD505-2E9C-101B-9397-08002B2CF9AE}" pid="42" name="MSIP_Label_d00a4df9-c942-4b09-b23a-6c1023f6de27_ContentBits">
    <vt:lpwstr>3</vt:lpwstr>
  </property>
</Properties>
</file>